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Z:\Mesa de Inversiones\Bottom-Up\2 Proceso de Inversión Renta Fija\Corporates - Emisiones\Crédito - BU\3. ESG\9. ESG Manager - MSCI\2. Reportes\Medición Huella de Carbono\Python\Output\"/>
    </mc:Choice>
  </mc:AlternateContent>
  <xr:revisionPtr revIDLastSave="0" documentId="14_{A7C8F737-D1AF-4390-8B06-2901050CCAAC}" xr6:coauthVersionLast="47" xr6:coauthVersionMax="47" xr10:uidLastSave="{00000000-0000-0000-0000-000000000000}"/>
  <bookViews>
    <workbookView xWindow="-110" yWindow="-110" windowWidth="19420" windowHeight="10300" firstSheet="6" activeTab="10" xr2:uid="{00000000-000D-0000-FFFF-FFFF00000000}"/>
  </bookViews>
  <sheets>
    <sheet name="Huella Soberanos" sheetId="2" r:id="rId1"/>
    <sheet name="Intensidad Soberanos" sheetId="3" r:id="rId2"/>
    <sheet name="Huella por Sector" sheetId="4" r:id="rId3"/>
    <sheet name="Intensidad por Sector" sheetId="5" r:id="rId4"/>
    <sheet name="Mayores contribuyentes" sheetId="6" r:id="rId5"/>
    <sheet name="Intensidad FFMM" sheetId="7" r:id="rId6"/>
    <sheet name="Intensidad y Benchmarks" sheetId="8" r:id="rId7"/>
    <sheet name="Auditoría" sheetId="9" r:id="rId8"/>
    <sheet name="Comparables_Universo" sheetId="10" r:id="rId9"/>
    <sheet name="BD" sheetId="1" r:id="rId10"/>
    <sheet name="G&amp;P" sheetId="11" r:id="rId11"/>
  </sheets>
  <definedNames>
    <definedName name="_xlnm._FilterDatabase" localSheetId="9" hidden="1">BD!$A$1:$U$6977</definedName>
    <definedName name="_xlnm._FilterDatabase" localSheetId="10" hidden="1">'G&amp;P'!$A$1:$S$3582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46210.1782407407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calcOnSave="0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11" l="1"/>
  <c r="AD8" i="11"/>
  <c r="AB9" i="11"/>
  <c r="AB8" i="11"/>
  <c r="AC4" i="11"/>
  <c r="AB4" i="11"/>
  <c r="AA24" i="1" l="1"/>
  <c r="L2" i="11"/>
  <c r="M2" i="11" s="1"/>
  <c r="N2" i="11" s="1"/>
  <c r="X2" i="11"/>
  <c r="L4" i="11"/>
  <c r="M4" i="11" s="1"/>
  <c r="L7" i="11"/>
  <c r="M7" i="11" s="1"/>
  <c r="L8" i="11"/>
  <c r="M8" i="11" s="1"/>
  <c r="L11" i="11"/>
  <c r="M11" i="11" s="1"/>
  <c r="L3" i="11"/>
  <c r="M3" i="11" s="1"/>
  <c r="L5" i="11"/>
  <c r="M5" i="11" s="1"/>
  <c r="L6" i="11"/>
  <c r="M6" i="11" s="1"/>
  <c r="L9" i="11"/>
  <c r="M9" i="11" s="1"/>
  <c r="N9" i="11" s="1"/>
  <c r="L10" i="11"/>
  <c r="M10" i="11" s="1"/>
  <c r="L12" i="11"/>
  <c r="M12" i="11" s="1"/>
  <c r="L13" i="11"/>
  <c r="M13" i="11" s="1"/>
  <c r="L14" i="11"/>
  <c r="M14" i="11" s="1"/>
  <c r="L15" i="11"/>
  <c r="M15" i="11" s="1"/>
  <c r="L16" i="11"/>
  <c r="M16" i="11" s="1"/>
  <c r="L17" i="11"/>
  <c r="M17" i="11" s="1"/>
  <c r="L18" i="11"/>
  <c r="M18" i="11" s="1"/>
  <c r="L19" i="11"/>
  <c r="M19" i="11" s="1"/>
  <c r="L20" i="11"/>
  <c r="M20" i="11" s="1"/>
  <c r="L21" i="11"/>
  <c r="M21" i="11" s="1"/>
  <c r="L22" i="11"/>
  <c r="M22" i="11" s="1"/>
  <c r="N22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29" i="11"/>
  <c r="M29" i="11" s="1"/>
  <c r="L30" i="11"/>
  <c r="M30" i="11" s="1"/>
  <c r="L31" i="11"/>
  <c r="M31" i="11" s="1"/>
  <c r="L32" i="11"/>
  <c r="M32" i="11" s="1"/>
  <c r="L33" i="11"/>
  <c r="M33" i="11" s="1"/>
  <c r="L34" i="11"/>
  <c r="M34" i="11" s="1"/>
  <c r="N34" i="11" s="1"/>
  <c r="O34" i="11" s="1"/>
  <c r="L35" i="11"/>
  <c r="M35" i="11" s="1"/>
  <c r="L36" i="11"/>
  <c r="M36" i="11" s="1"/>
  <c r="L37" i="11"/>
  <c r="M37" i="11" s="1"/>
  <c r="L38" i="11"/>
  <c r="M38" i="11" s="1"/>
  <c r="L39" i="11"/>
  <c r="M39" i="11" s="1"/>
  <c r="L40" i="11"/>
  <c r="M40" i="11" s="1"/>
  <c r="L41" i="11"/>
  <c r="M41" i="11" s="1"/>
  <c r="L42" i="11"/>
  <c r="M42" i="11" s="1"/>
  <c r="L43" i="11"/>
  <c r="M43" i="11" s="1"/>
  <c r="L44" i="11"/>
  <c r="M44" i="11" s="1"/>
  <c r="L45" i="11"/>
  <c r="M45" i="11" s="1"/>
  <c r="L46" i="11"/>
  <c r="M46" i="11" s="1"/>
  <c r="N46" i="11" s="1"/>
  <c r="L47" i="11"/>
  <c r="M47" i="11" s="1"/>
  <c r="L48" i="11"/>
  <c r="M48" i="11" s="1"/>
  <c r="L49" i="11"/>
  <c r="M49" i="11" s="1"/>
  <c r="L50" i="11"/>
  <c r="M50" i="11" s="1"/>
  <c r="L51" i="11"/>
  <c r="M51" i="11" s="1"/>
  <c r="L52" i="11"/>
  <c r="M52" i="11" s="1"/>
  <c r="L53" i="11"/>
  <c r="M53" i="11" s="1"/>
  <c r="L54" i="11"/>
  <c r="M54" i="11" s="1"/>
  <c r="L55" i="11"/>
  <c r="M55" i="11" s="1"/>
  <c r="L56" i="11"/>
  <c r="M56" i="11" s="1"/>
  <c r="L57" i="11"/>
  <c r="M57" i="11" s="1"/>
  <c r="L58" i="11"/>
  <c r="M58" i="11" s="1"/>
  <c r="N58" i="11" s="1"/>
  <c r="L59" i="11"/>
  <c r="M59" i="11" s="1"/>
  <c r="L60" i="11"/>
  <c r="M60" i="11" s="1"/>
  <c r="L61" i="11"/>
  <c r="M61" i="11" s="1"/>
  <c r="L62" i="11"/>
  <c r="M62" i="11" s="1"/>
  <c r="L63" i="11"/>
  <c r="M63" i="11" s="1"/>
  <c r="L64" i="11"/>
  <c r="M64" i="11" s="1"/>
  <c r="L65" i="11"/>
  <c r="M65" i="11" s="1"/>
  <c r="L66" i="11"/>
  <c r="M66" i="11" s="1"/>
  <c r="L67" i="11"/>
  <c r="M67" i="11" s="1"/>
  <c r="L68" i="11"/>
  <c r="M68" i="11" s="1"/>
  <c r="L69" i="11"/>
  <c r="M69" i="11" s="1"/>
  <c r="L70" i="11"/>
  <c r="M70" i="11" s="1"/>
  <c r="N70" i="11" s="1"/>
  <c r="L71" i="11"/>
  <c r="M71" i="11" s="1"/>
  <c r="L72" i="11"/>
  <c r="M72" i="11" s="1"/>
  <c r="L73" i="11"/>
  <c r="M73" i="11" s="1"/>
  <c r="L74" i="11"/>
  <c r="M74" i="11" s="1"/>
  <c r="L75" i="11"/>
  <c r="M75" i="11" s="1"/>
  <c r="L76" i="11"/>
  <c r="M76" i="11" s="1"/>
  <c r="L77" i="11"/>
  <c r="M77" i="11" s="1"/>
  <c r="L78" i="11"/>
  <c r="M78" i="11" s="1"/>
  <c r="L79" i="11"/>
  <c r="M79" i="11" s="1"/>
  <c r="L80" i="11"/>
  <c r="M80" i="11" s="1"/>
  <c r="L81" i="11"/>
  <c r="M81" i="11" s="1"/>
  <c r="L82" i="11"/>
  <c r="M82" i="11" s="1"/>
  <c r="N82" i="11" s="1"/>
  <c r="L83" i="11"/>
  <c r="M83" i="11" s="1"/>
  <c r="L84" i="11"/>
  <c r="M84" i="11" s="1"/>
  <c r="L85" i="11"/>
  <c r="M85" i="11" s="1"/>
  <c r="L86" i="11"/>
  <c r="M86" i="11" s="1"/>
  <c r="L87" i="11"/>
  <c r="M87" i="11" s="1"/>
  <c r="L88" i="11"/>
  <c r="M88" i="11" s="1"/>
  <c r="L89" i="11"/>
  <c r="M89" i="11" s="1"/>
  <c r="L90" i="11"/>
  <c r="M90" i="11" s="1"/>
  <c r="L91" i="11"/>
  <c r="M91" i="11" s="1"/>
  <c r="L92" i="11"/>
  <c r="M92" i="11" s="1"/>
  <c r="L93" i="11"/>
  <c r="M93" i="11" s="1"/>
  <c r="L94" i="11"/>
  <c r="M94" i="11" s="1"/>
  <c r="N94" i="11" s="1"/>
  <c r="O94" i="11" s="1"/>
  <c r="L95" i="11"/>
  <c r="M95" i="11" s="1"/>
  <c r="L96" i="11"/>
  <c r="M96" i="11" s="1"/>
  <c r="L97" i="11"/>
  <c r="M97" i="11" s="1"/>
  <c r="L98" i="11"/>
  <c r="M98" i="11" s="1"/>
  <c r="L99" i="11"/>
  <c r="M99" i="11" s="1"/>
  <c r="L100" i="11"/>
  <c r="M100" i="11" s="1"/>
  <c r="L101" i="11"/>
  <c r="M101" i="11" s="1"/>
  <c r="L102" i="11"/>
  <c r="M102" i="11" s="1"/>
  <c r="L103" i="11"/>
  <c r="M103" i="11" s="1"/>
  <c r="L104" i="11"/>
  <c r="M104" i="11" s="1"/>
  <c r="L105" i="11"/>
  <c r="M105" i="11" s="1"/>
  <c r="L106" i="11"/>
  <c r="M106" i="11" s="1"/>
  <c r="N106" i="11" s="1"/>
  <c r="O106" i="11" s="1"/>
  <c r="L107" i="11"/>
  <c r="M107" i="11" s="1"/>
  <c r="N107" i="11" s="1"/>
  <c r="O107" i="11" s="1"/>
  <c r="L108" i="11"/>
  <c r="M108" i="11" s="1"/>
  <c r="L109" i="11"/>
  <c r="M109" i="11" s="1"/>
  <c r="L110" i="11"/>
  <c r="M110" i="11" s="1"/>
  <c r="L111" i="11"/>
  <c r="M111" i="11" s="1"/>
  <c r="L112" i="11"/>
  <c r="M112" i="11" s="1"/>
  <c r="L113" i="11"/>
  <c r="M113" i="11" s="1"/>
  <c r="L114" i="11"/>
  <c r="M114" i="11" s="1"/>
  <c r="L115" i="11"/>
  <c r="M115" i="11" s="1"/>
  <c r="L116" i="11"/>
  <c r="M116" i="11" s="1"/>
  <c r="L117" i="11"/>
  <c r="M117" i="11" s="1"/>
  <c r="L118" i="11"/>
  <c r="M118" i="11" s="1"/>
  <c r="N118" i="11" s="1"/>
  <c r="O118" i="11" s="1"/>
  <c r="L119" i="11"/>
  <c r="M119" i="11" s="1"/>
  <c r="L120" i="11"/>
  <c r="M120" i="11" s="1"/>
  <c r="L121" i="11"/>
  <c r="M121" i="11" s="1"/>
  <c r="L122" i="11"/>
  <c r="M122" i="11" s="1"/>
  <c r="L123" i="11"/>
  <c r="M123" i="11" s="1"/>
  <c r="L124" i="11"/>
  <c r="M124" i="11" s="1"/>
  <c r="L125" i="11"/>
  <c r="M125" i="11" s="1"/>
  <c r="L126" i="11"/>
  <c r="M126" i="11" s="1"/>
  <c r="L127" i="11"/>
  <c r="M127" i="11" s="1"/>
  <c r="L128" i="11"/>
  <c r="M128" i="11" s="1"/>
  <c r="L129" i="11"/>
  <c r="M129" i="11" s="1"/>
  <c r="L130" i="11"/>
  <c r="M130" i="11" s="1"/>
  <c r="N130" i="11" s="1"/>
  <c r="L131" i="11"/>
  <c r="M131" i="11" s="1"/>
  <c r="L132" i="11"/>
  <c r="M132" i="11" s="1"/>
  <c r="L133" i="11"/>
  <c r="M133" i="11" s="1"/>
  <c r="L134" i="11"/>
  <c r="M134" i="11" s="1"/>
  <c r="L135" i="11"/>
  <c r="M135" i="11" s="1"/>
  <c r="L136" i="11"/>
  <c r="M136" i="11" s="1"/>
  <c r="L137" i="11"/>
  <c r="M137" i="11" s="1"/>
  <c r="L138" i="11"/>
  <c r="M138" i="11" s="1"/>
  <c r="L139" i="11"/>
  <c r="M139" i="11" s="1"/>
  <c r="L140" i="11"/>
  <c r="M140" i="11" s="1"/>
  <c r="L141" i="11"/>
  <c r="M141" i="11" s="1"/>
  <c r="L142" i="11"/>
  <c r="M142" i="11" s="1"/>
  <c r="N142" i="11" s="1"/>
  <c r="L143" i="11"/>
  <c r="M143" i="11" s="1"/>
  <c r="L144" i="11"/>
  <c r="M144" i="11" s="1"/>
  <c r="L145" i="11"/>
  <c r="M145" i="11" s="1"/>
  <c r="L146" i="11"/>
  <c r="M146" i="11" s="1"/>
  <c r="L147" i="11"/>
  <c r="M147" i="11" s="1"/>
  <c r="L148" i="11"/>
  <c r="M148" i="11" s="1"/>
  <c r="L149" i="11"/>
  <c r="M149" i="11" s="1"/>
  <c r="L150" i="11"/>
  <c r="M150" i="11" s="1"/>
  <c r="L151" i="11"/>
  <c r="M151" i="11" s="1"/>
  <c r="L152" i="11"/>
  <c r="M152" i="11" s="1"/>
  <c r="L153" i="11"/>
  <c r="M153" i="11" s="1"/>
  <c r="L154" i="11"/>
  <c r="M154" i="11" s="1"/>
  <c r="N154" i="11" s="1"/>
  <c r="O154" i="11" s="1"/>
  <c r="L155" i="11"/>
  <c r="M155" i="11" s="1"/>
  <c r="N155" i="11" s="1"/>
  <c r="O155" i="11" s="1"/>
  <c r="L156" i="11"/>
  <c r="M156" i="11" s="1"/>
  <c r="L157" i="11"/>
  <c r="M157" i="11" s="1"/>
  <c r="L158" i="11"/>
  <c r="M158" i="11" s="1"/>
  <c r="L159" i="11"/>
  <c r="M159" i="11" s="1"/>
  <c r="L160" i="11"/>
  <c r="M160" i="11" s="1"/>
  <c r="L161" i="11"/>
  <c r="M161" i="11" s="1"/>
  <c r="L162" i="11"/>
  <c r="M162" i="11" s="1"/>
  <c r="L163" i="11"/>
  <c r="M163" i="11" s="1"/>
  <c r="L164" i="11"/>
  <c r="M164" i="11" s="1"/>
  <c r="L165" i="11"/>
  <c r="M165" i="11" s="1"/>
  <c r="L166" i="11"/>
  <c r="M166" i="11" s="1"/>
  <c r="N166" i="11" s="1"/>
  <c r="L167" i="11"/>
  <c r="M167" i="11" s="1"/>
  <c r="L168" i="11"/>
  <c r="M168" i="11" s="1"/>
  <c r="L169" i="11"/>
  <c r="M169" i="11" s="1"/>
  <c r="L170" i="11"/>
  <c r="M170" i="11" s="1"/>
  <c r="L171" i="11"/>
  <c r="M171" i="11" s="1"/>
  <c r="L172" i="11"/>
  <c r="M172" i="11" s="1"/>
  <c r="L173" i="11"/>
  <c r="M173" i="11" s="1"/>
  <c r="L174" i="11"/>
  <c r="M174" i="11" s="1"/>
  <c r="L175" i="11"/>
  <c r="M175" i="11" s="1"/>
  <c r="L176" i="11"/>
  <c r="M176" i="11" s="1"/>
  <c r="L177" i="11"/>
  <c r="M177" i="11" s="1"/>
  <c r="L178" i="11"/>
  <c r="M178" i="11" s="1"/>
  <c r="N178" i="11" s="1"/>
  <c r="L179" i="11"/>
  <c r="M179" i="11" s="1"/>
  <c r="L180" i="11"/>
  <c r="M180" i="11" s="1"/>
  <c r="L181" i="11"/>
  <c r="M181" i="11" s="1"/>
  <c r="L182" i="11"/>
  <c r="M182" i="11" s="1"/>
  <c r="L183" i="11"/>
  <c r="M183" i="11" s="1"/>
  <c r="L184" i="11"/>
  <c r="M184" i="11" s="1"/>
  <c r="L185" i="11"/>
  <c r="M185" i="11" s="1"/>
  <c r="L186" i="11"/>
  <c r="M186" i="11" s="1"/>
  <c r="L187" i="11"/>
  <c r="M187" i="11" s="1"/>
  <c r="L188" i="11"/>
  <c r="M188" i="11" s="1"/>
  <c r="L189" i="11"/>
  <c r="M189" i="11" s="1"/>
  <c r="L190" i="11"/>
  <c r="M190" i="11" s="1"/>
  <c r="N190" i="11" s="1"/>
  <c r="L191" i="11"/>
  <c r="M191" i="11" s="1"/>
  <c r="L192" i="11"/>
  <c r="M192" i="11" s="1"/>
  <c r="L193" i="11"/>
  <c r="M193" i="11" s="1"/>
  <c r="L194" i="11"/>
  <c r="M194" i="11" s="1"/>
  <c r="L195" i="11"/>
  <c r="M195" i="11" s="1"/>
  <c r="L196" i="11"/>
  <c r="M196" i="11" s="1"/>
  <c r="L197" i="11"/>
  <c r="M197" i="11" s="1"/>
  <c r="L198" i="11"/>
  <c r="M198" i="11" s="1"/>
  <c r="L199" i="11"/>
  <c r="M199" i="11" s="1"/>
  <c r="L200" i="11"/>
  <c r="M200" i="11" s="1"/>
  <c r="L201" i="11"/>
  <c r="M201" i="11" s="1"/>
  <c r="L202" i="11"/>
  <c r="M202" i="11" s="1"/>
  <c r="N202" i="11" s="1"/>
  <c r="L203" i="11"/>
  <c r="M203" i="11" s="1"/>
  <c r="L204" i="11"/>
  <c r="M204" i="11" s="1"/>
  <c r="L205" i="11"/>
  <c r="M205" i="11" s="1"/>
  <c r="L206" i="11"/>
  <c r="M206" i="11" s="1"/>
  <c r="L207" i="11"/>
  <c r="M207" i="11" s="1"/>
  <c r="L208" i="11"/>
  <c r="M208" i="11" s="1"/>
  <c r="L209" i="11"/>
  <c r="M209" i="11" s="1"/>
  <c r="L210" i="11"/>
  <c r="M210" i="11" s="1"/>
  <c r="L211" i="11"/>
  <c r="M211" i="11" s="1"/>
  <c r="L212" i="11"/>
  <c r="M212" i="11" s="1"/>
  <c r="L213" i="11"/>
  <c r="M213" i="11" s="1"/>
  <c r="L214" i="11"/>
  <c r="M214" i="11" s="1"/>
  <c r="N214" i="11" s="1"/>
  <c r="L215" i="11"/>
  <c r="M215" i="11" s="1"/>
  <c r="L216" i="11"/>
  <c r="M216" i="11" s="1"/>
  <c r="L217" i="11"/>
  <c r="M217" i="11" s="1"/>
  <c r="L218" i="11"/>
  <c r="M218" i="11" s="1"/>
  <c r="L219" i="11"/>
  <c r="M219" i="11" s="1"/>
  <c r="L220" i="11"/>
  <c r="M220" i="11" s="1"/>
  <c r="L221" i="11"/>
  <c r="M221" i="11" s="1"/>
  <c r="L222" i="11"/>
  <c r="M222" i="11" s="1"/>
  <c r="L223" i="11"/>
  <c r="M223" i="11" s="1"/>
  <c r="L224" i="11"/>
  <c r="M224" i="11" s="1"/>
  <c r="L225" i="11"/>
  <c r="M225" i="11" s="1"/>
  <c r="L226" i="11"/>
  <c r="M226" i="11" s="1"/>
  <c r="N226" i="11" s="1"/>
  <c r="P226" i="11" s="1"/>
  <c r="L227" i="11"/>
  <c r="M227" i="11" s="1"/>
  <c r="L228" i="11"/>
  <c r="M228" i="11" s="1"/>
  <c r="L229" i="11"/>
  <c r="M229" i="11" s="1"/>
  <c r="L230" i="11"/>
  <c r="M230" i="11" s="1"/>
  <c r="L231" i="11"/>
  <c r="M231" i="11" s="1"/>
  <c r="L232" i="11"/>
  <c r="M232" i="11" s="1"/>
  <c r="L233" i="11"/>
  <c r="M233" i="11" s="1"/>
  <c r="L234" i="11"/>
  <c r="M234" i="11" s="1"/>
  <c r="L235" i="11"/>
  <c r="M235" i="11" s="1"/>
  <c r="L236" i="11"/>
  <c r="M236" i="11" s="1"/>
  <c r="L237" i="11"/>
  <c r="M237" i="11" s="1"/>
  <c r="L238" i="11"/>
  <c r="M238" i="11" s="1"/>
  <c r="N238" i="11" s="1"/>
  <c r="P238" i="11" s="1"/>
  <c r="L239" i="11"/>
  <c r="M239" i="11" s="1"/>
  <c r="L240" i="11"/>
  <c r="M240" i="11" s="1"/>
  <c r="L241" i="11"/>
  <c r="M241" i="11" s="1"/>
  <c r="L242" i="11"/>
  <c r="M242" i="11" s="1"/>
  <c r="L243" i="11"/>
  <c r="M243" i="11" s="1"/>
  <c r="L244" i="11"/>
  <c r="M244" i="11" s="1"/>
  <c r="L245" i="11"/>
  <c r="M245" i="11" s="1"/>
  <c r="L246" i="11"/>
  <c r="M246" i="11" s="1"/>
  <c r="L247" i="11"/>
  <c r="M247" i="11" s="1"/>
  <c r="L248" i="11"/>
  <c r="M248" i="11" s="1"/>
  <c r="L249" i="11"/>
  <c r="M249" i="11" s="1"/>
  <c r="L250" i="11"/>
  <c r="M250" i="11" s="1"/>
  <c r="N250" i="11" s="1"/>
  <c r="L251" i="11"/>
  <c r="M251" i="11" s="1"/>
  <c r="L252" i="11"/>
  <c r="M252" i="11" s="1"/>
  <c r="L253" i="11"/>
  <c r="M253" i="11" s="1"/>
  <c r="L254" i="11"/>
  <c r="M254" i="11" s="1"/>
  <c r="L255" i="11"/>
  <c r="M255" i="11" s="1"/>
  <c r="L256" i="11"/>
  <c r="M256" i="11" s="1"/>
  <c r="L257" i="11"/>
  <c r="M257" i="11" s="1"/>
  <c r="L258" i="11"/>
  <c r="M258" i="11" s="1"/>
  <c r="L259" i="11"/>
  <c r="M259" i="11" s="1"/>
  <c r="L260" i="11"/>
  <c r="M260" i="11" s="1"/>
  <c r="L261" i="11"/>
  <c r="M261" i="11" s="1"/>
  <c r="L262" i="11"/>
  <c r="M262" i="11" s="1"/>
  <c r="N262" i="11" s="1"/>
  <c r="L263" i="11"/>
  <c r="M263" i="11" s="1"/>
  <c r="L264" i="11"/>
  <c r="M264" i="11" s="1"/>
  <c r="L265" i="11"/>
  <c r="M265" i="11" s="1"/>
  <c r="L266" i="11"/>
  <c r="M266" i="11" s="1"/>
  <c r="L267" i="11"/>
  <c r="M267" i="11" s="1"/>
  <c r="L268" i="11"/>
  <c r="M268" i="11" s="1"/>
  <c r="L269" i="11"/>
  <c r="M269" i="11" s="1"/>
  <c r="L270" i="11"/>
  <c r="M270" i="11" s="1"/>
  <c r="L271" i="11"/>
  <c r="M271" i="11" s="1"/>
  <c r="L272" i="11"/>
  <c r="M272" i="11" s="1"/>
  <c r="L273" i="11"/>
  <c r="M273" i="11" s="1"/>
  <c r="L274" i="11"/>
  <c r="M274" i="11" s="1"/>
  <c r="N274" i="11" s="1"/>
  <c r="P274" i="11" s="1"/>
  <c r="L275" i="11"/>
  <c r="M275" i="11" s="1"/>
  <c r="L276" i="11"/>
  <c r="M276" i="11" s="1"/>
  <c r="L277" i="11"/>
  <c r="M277" i="11" s="1"/>
  <c r="L278" i="11"/>
  <c r="M278" i="11" s="1"/>
  <c r="L279" i="11"/>
  <c r="M279" i="11" s="1"/>
  <c r="L280" i="11"/>
  <c r="M280" i="11" s="1"/>
  <c r="L281" i="11"/>
  <c r="M281" i="11" s="1"/>
  <c r="L282" i="11"/>
  <c r="M282" i="11" s="1"/>
  <c r="L283" i="11"/>
  <c r="M283" i="11" s="1"/>
  <c r="L284" i="11"/>
  <c r="M284" i="11" s="1"/>
  <c r="L285" i="11"/>
  <c r="M285" i="11" s="1"/>
  <c r="L286" i="11"/>
  <c r="M286" i="11" s="1"/>
  <c r="N286" i="11" s="1"/>
  <c r="L287" i="11"/>
  <c r="M287" i="11" s="1"/>
  <c r="L288" i="11"/>
  <c r="M288" i="11" s="1"/>
  <c r="L289" i="11"/>
  <c r="M289" i="11" s="1"/>
  <c r="L290" i="11"/>
  <c r="M290" i="11" s="1"/>
  <c r="L291" i="11"/>
  <c r="M291" i="11" s="1"/>
  <c r="L292" i="11"/>
  <c r="M292" i="11" s="1"/>
  <c r="L293" i="11"/>
  <c r="M293" i="11" s="1"/>
  <c r="L294" i="11"/>
  <c r="M294" i="11" s="1"/>
  <c r="L295" i="11"/>
  <c r="M295" i="11" s="1"/>
  <c r="L296" i="11"/>
  <c r="M296" i="11" s="1"/>
  <c r="L297" i="11"/>
  <c r="M297" i="11" s="1"/>
  <c r="L298" i="11"/>
  <c r="M298" i="11" s="1"/>
  <c r="N298" i="11" s="1"/>
  <c r="P298" i="11" s="1"/>
  <c r="L299" i="11"/>
  <c r="M299" i="11" s="1"/>
  <c r="L300" i="11"/>
  <c r="M300" i="11" s="1"/>
  <c r="L301" i="11"/>
  <c r="M301" i="11" s="1"/>
  <c r="L302" i="11"/>
  <c r="M302" i="11" s="1"/>
  <c r="N302" i="11" s="1"/>
  <c r="L303" i="11"/>
  <c r="M303" i="11" s="1"/>
  <c r="L304" i="11"/>
  <c r="M304" i="11" s="1"/>
  <c r="L305" i="11"/>
  <c r="M305" i="11" s="1"/>
  <c r="L306" i="11"/>
  <c r="M306" i="11" s="1"/>
  <c r="L307" i="11"/>
  <c r="M307" i="11" s="1"/>
  <c r="L308" i="11"/>
  <c r="M308" i="11" s="1"/>
  <c r="L309" i="11"/>
  <c r="M309" i="11" s="1"/>
  <c r="L310" i="11"/>
  <c r="M310" i="11" s="1"/>
  <c r="N310" i="11" s="1"/>
  <c r="L311" i="11"/>
  <c r="M311" i="11" s="1"/>
  <c r="L312" i="11"/>
  <c r="M312" i="11" s="1"/>
  <c r="L313" i="11"/>
  <c r="M313" i="11" s="1"/>
  <c r="L314" i="11"/>
  <c r="M314" i="11" s="1"/>
  <c r="L315" i="11"/>
  <c r="M315" i="11" s="1"/>
  <c r="L316" i="11"/>
  <c r="M316" i="11" s="1"/>
  <c r="L317" i="11"/>
  <c r="M317" i="11" s="1"/>
  <c r="L318" i="11"/>
  <c r="M318" i="11" s="1"/>
  <c r="L319" i="11"/>
  <c r="M319" i="11" s="1"/>
  <c r="L320" i="11"/>
  <c r="M320" i="11" s="1"/>
  <c r="L321" i="11"/>
  <c r="M321" i="11" s="1"/>
  <c r="L322" i="11"/>
  <c r="M322" i="11" s="1"/>
  <c r="N322" i="11" s="1"/>
  <c r="L323" i="11"/>
  <c r="M323" i="11" s="1"/>
  <c r="L324" i="11"/>
  <c r="M324" i="11" s="1"/>
  <c r="L325" i="11"/>
  <c r="M325" i="11" s="1"/>
  <c r="L326" i="11"/>
  <c r="M326" i="11" s="1"/>
  <c r="L327" i="11"/>
  <c r="M327" i="11" s="1"/>
  <c r="L328" i="11"/>
  <c r="M328" i="11" s="1"/>
  <c r="L329" i="11"/>
  <c r="M329" i="11" s="1"/>
  <c r="L330" i="11"/>
  <c r="M330" i="11" s="1"/>
  <c r="L331" i="11"/>
  <c r="M331" i="11" s="1"/>
  <c r="L332" i="11"/>
  <c r="M332" i="11" s="1"/>
  <c r="L333" i="11"/>
  <c r="M333" i="11" s="1"/>
  <c r="L334" i="11"/>
  <c r="M334" i="11" s="1"/>
  <c r="N334" i="11" s="1"/>
  <c r="L335" i="11"/>
  <c r="M335" i="11" s="1"/>
  <c r="N335" i="11" s="1"/>
  <c r="O335" i="11" s="1"/>
  <c r="L336" i="11"/>
  <c r="M336" i="11" s="1"/>
  <c r="L337" i="11"/>
  <c r="M337" i="11" s="1"/>
  <c r="L338" i="11"/>
  <c r="M338" i="11" s="1"/>
  <c r="L339" i="11"/>
  <c r="M339" i="11" s="1"/>
  <c r="L340" i="11"/>
  <c r="M340" i="11" s="1"/>
  <c r="L341" i="11"/>
  <c r="M341" i="11" s="1"/>
  <c r="L342" i="11"/>
  <c r="M342" i="11" s="1"/>
  <c r="L343" i="11"/>
  <c r="M343" i="11" s="1"/>
  <c r="L344" i="11"/>
  <c r="M344" i="11" s="1"/>
  <c r="L345" i="11"/>
  <c r="M345" i="11" s="1"/>
  <c r="L346" i="11"/>
  <c r="M346" i="11" s="1"/>
  <c r="N346" i="11" s="1"/>
  <c r="L347" i="11"/>
  <c r="M347" i="11" s="1"/>
  <c r="L348" i="11"/>
  <c r="M348" i="11" s="1"/>
  <c r="L349" i="11"/>
  <c r="M349" i="11" s="1"/>
  <c r="L350" i="11"/>
  <c r="M350" i="11" s="1"/>
  <c r="L351" i="11"/>
  <c r="M351" i="11" s="1"/>
  <c r="L352" i="11"/>
  <c r="M352" i="11" s="1"/>
  <c r="L353" i="11"/>
  <c r="M353" i="11" s="1"/>
  <c r="L354" i="11"/>
  <c r="M354" i="11" s="1"/>
  <c r="L355" i="11"/>
  <c r="M355" i="11" s="1"/>
  <c r="L356" i="11"/>
  <c r="M356" i="11" s="1"/>
  <c r="L357" i="11"/>
  <c r="M357" i="11" s="1"/>
  <c r="L358" i="11"/>
  <c r="M358" i="11" s="1"/>
  <c r="N358" i="11" s="1"/>
  <c r="L359" i="11"/>
  <c r="M359" i="11" s="1"/>
  <c r="L360" i="11"/>
  <c r="M360" i="11" s="1"/>
  <c r="L361" i="11"/>
  <c r="M361" i="11" s="1"/>
  <c r="L362" i="11"/>
  <c r="M362" i="11" s="1"/>
  <c r="L363" i="11"/>
  <c r="M363" i="11" s="1"/>
  <c r="L364" i="11"/>
  <c r="M364" i="11" s="1"/>
  <c r="L365" i="11"/>
  <c r="M365" i="11" s="1"/>
  <c r="L366" i="11"/>
  <c r="M366" i="11" s="1"/>
  <c r="L367" i="11"/>
  <c r="M367" i="11" s="1"/>
  <c r="L368" i="11"/>
  <c r="M368" i="11" s="1"/>
  <c r="L369" i="11"/>
  <c r="M369" i="11" s="1"/>
  <c r="L370" i="11"/>
  <c r="M370" i="11" s="1"/>
  <c r="N370" i="11" s="1"/>
  <c r="L371" i="11"/>
  <c r="M371" i="11" s="1"/>
  <c r="L372" i="11"/>
  <c r="M372" i="11" s="1"/>
  <c r="L373" i="11"/>
  <c r="M373" i="11" s="1"/>
  <c r="L374" i="11"/>
  <c r="M374" i="11" s="1"/>
  <c r="L375" i="11"/>
  <c r="M375" i="11" s="1"/>
  <c r="L376" i="11"/>
  <c r="M376" i="11" s="1"/>
  <c r="L377" i="11"/>
  <c r="M377" i="11" s="1"/>
  <c r="L378" i="11"/>
  <c r="M378" i="11" s="1"/>
  <c r="L379" i="11"/>
  <c r="M379" i="11" s="1"/>
  <c r="L380" i="11"/>
  <c r="M380" i="11" s="1"/>
  <c r="L381" i="11"/>
  <c r="M381" i="11" s="1"/>
  <c r="L382" i="11"/>
  <c r="M382" i="11" s="1"/>
  <c r="N382" i="11" s="1"/>
  <c r="P382" i="11" s="1"/>
  <c r="L383" i="11"/>
  <c r="M383" i="11" s="1"/>
  <c r="L384" i="11"/>
  <c r="M384" i="11" s="1"/>
  <c r="L385" i="11"/>
  <c r="M385" i="11" s="1"/>
  <c r="L386" i="11"/>
  <c r="M386" i="11" s="1"/>
  <c r="L387" i="11"/>
  <c r="M387" i="11" s="1"/>
  <c r="L388" i="11"/>
  <c r="M388" i="11" s="1"/>
  <c r="L389" i="11"/>
  <c r="M389" i="11" s="1"/>
  <c r="L390" i="11"/>
  <c r="M390" i="11" s="1"/>
  <c r="L391" i="11"/>
  <c r="M391" i="11" s="1"/>
  <c r="L392" i="11"/>
  <c r="M392" i="11" s="1"/>
  <c r="L393" i="11"/>
  <c r="M393" i="11" s="1"/>
  <c r="L394" i="11"/>
  <c r="M394" i="11" s="1"/>
  <c r="N394" i="11" s="1"/>
  <c r="L395" i="11"/>
  <c r="M395" i="11" s="1"/>
  <c r="L396" i="11"/>
  <c r="M396" i="11" s="1"/>
  <c r="L397" i="11"/>
  <c r="M397" i="11" s="1"/>
  <c r="L398" i="11"/>
  <c r="M398" i="11" s="1"/>
  <c r="L399" i="11"/>
  <c r="M399" i="11" s="1"/>
  <c r="L400" i="11"/>
  <c r="M400" i="11" s="1"/>
  <c r="L401" i="11"/>
  <c r="M401" i="11" s="1"/>
  <c r="L402" i="11"/>
  <c r="M402" i="11" s="1"/>
  <c r="L403" i="11"/>
  <c r="M403" i="11" s="1"/>
  <c r="L404" i="11"/>
  <c r="M404" i="11" s="1"/>
  <c r="L405" i="11"/>
  <c r="M405" i="11" s="1"/>
  <c r="L406" i="11"/>
  <c r="M406" i="11" s="1"/>
  <c r="N406" i="11" s="1"/>
  <c r="L407" i="11"/>
  <c r="M407" i="11" s="1"/>
  <c r="L408" i="11"/>
  <c r="M408" i="11" s="1"/>
  <c r="L409" i="11"/>
  <c r="M409" i="11" s="1"/>
  <c r="L410" i="11"/>
  <c r="M410" i="11" s="1"/>
  <c r="L411" i="11"/>
  <c r="M411" i="11" s="1"/>
  <c r="N411" i="11" s="1"/>
  <c r="P411" i="11" s="1"/>
  <c r="L412" i="11"/>
  <c r="M412" i="11" s="1"/>
  <c r="L413" i="11"/>
  <c r="M413" i="11" s="1"/>
  <c r="L414" i="11"/>
  <c r="M414" i="11" s="1"/>
  <c r="L415" i="11"/>
  <c r="M415" i="11" s="1"/>
  <c r="L416" i="11"/>
  <c r="M416" i="11" s="1"/>
  <c r="L417" i="11"/>
  <c r="M417" i="11" s="1"/>
  <c r="L418" i="11"/>
  <c r="M418" i="11" s="1"/>
  <c r="N418" i="11" s="1"/>
  <c r="L419" i="11"/>
  <c r="M419" i="11" s="1"/>
  <c r="L420" i="11"/>
  <c r="M420" i="11" s="1"/>
  <c r="L421" i="11"/>
  <c r="M421" i="11" s="1"/>
  <c r="L422" i="11"/>
  <c r="M422" i="11" s="1"/>
  <c r="N422" i="11" s="1"/>
  <c r="P422" i="11" s="1"/>
  <c r="L423" i="11"/>
  <c r="M423" i="11" s="1"/>
  <c r="L424" i="11"/>
  <c r="M424" i="11" s="1"/>
  <c r="L425" i="11"/>
  <c r="M425" i="11" s="1"/>
  <c r="L426" i="11"/>
  <c r="M426" i="11" s="1"/>
  <c r="L427" i="11"/>
  <c r="M427" i="11" s="1"/>
  <c r="L428" i="11"/>
  <c r="M428" i="11" s="1"/>
  <c r="L429" i="11"/>
  <c r="M429" i="11" s="1"/>
  <c r="L430" i="11"/>
  <c r="M430" i="11" s="1"/>
  <c r="N430" i="11" s="1"/>
  <c r="P430" i="11" s="1"/>
  <c r="L431" i="11"/>
  <c r="M431" i="11" s="1"/>
  <c r="L432" i="11"/>
  <c r="M432" i="11" s="1"/>
  <c r="L433" i="11"/>
  <c r="M433" i="11" s="1"/>
  <c r="L434" i="11"/>
  <c r="M434" i="11" s="1"/>
  <c r="L435" i="11"/>
  <c r="M435" i="11" s="1"/>
  <c r="L436" i="11"/>
  <c r="M436" i="11" s="1"/>
  <c r="L437" i="11"/>
  <c r="M437" i="11" s="1"/>
  <c r="L438" i="11"/>
  <c r="M438" i="11" s="1"/>
  <c r="L439" i="11"/>
  <c r="M439" i="11" s="1"/>
  <c r="L440" i="11"/>
  <c r="M440" i="11" s="1"/>
  <c r="L441" i="11"/>
  <c r="M441" i="11" s="1"/>
  <c r="L442" i="11"/>
  <c r="M442" i="11" s="1"/>
  <c r="N442" i="11" s="1"/>
  <c r="P442" i="11" s="1"/>
  <c r="L443" i="11"/>
  <c r="M443" i="11" s="1"/>
  <c r="L444" i="11"/>
  <c r="M444" i="11" s="1"/>
  <c r="L445" i="11"/>
  <c r="M445" i="11" s="1"/>
  <c r="L446" i="11"/>
  <c r="M446" i="11" s="1"/>
  <c r="L447" i="11"/>
  <c r="M447" i="11" s="1"/>
  <c r="L448" i="11"/>
  <c r="M448" i="11" s="1"/>
  <c r="L449" i="11"/>
  <c r="M449" i="11" s="1"/>
  <c r="L450" i="11"/>
  <c r="M450" i="11" s="1"/>
  <c r="L451" i="11"/>
  <c r="M451" i="11" s="1"/>
  <c r="L452" i="11"/>
  <c r="M452" i="11" s="1"/>
  <c r="L453" i="11"/>
  <c r="M453" i="11" s="1"/>
  <c r="L454" i="11"/>
  <c r="M454" i="11" s="1"/>
  <c r="N454" i="11" s="1"/>
  <c r="L455" i="11"/>
  <c r="M455" i="11" s="1"/>
  <c r="L456" i="11"/>
  <c r="M456" i="11" s="1"/>
  <c r="L457" i="11"/>
  <c r="M457" i="11" s="1"/>
  <c r="L458" i="11"/>
  <c r="M458" i="11" s="1"/>
  <c r="L459" i="11"/>
  <c r="M459" i="11" s="1"/>
  <c r="L460" i="11"/>
  <c r="M460" i="11" s="1"/>
  <c r="L461" i="11"/>
  <c r="M461" i="11" s="1"/>
  <c r="L462" i="11"/>
  <c r="M462" i="11" s="1"/>
  <c r="L463" i="11"/>
  <c r="M463" i="11" s="1"/>
  <c r="L464" i="11"/>
  <c r="M464" i="11" s="1"/>
  <c r="L465" i="11"/>
  <c r="M465" i="11" s="1"/>
  <c r="L466" i="11"/>
  <c r="M466" i="11" s="1"/>
  <c r="N466" i="11" s="1"/>
  <c r="P466" i="11" s="1"/>
  <c r="L467" i="11"/>
  <c r="M467" i="11" s="1"/>
  <c r="L468" i="11"/>
  <c r="M468" i="11" s="1"/>
  <c r="L469" i="11"/>
  <c r="M469" i="11" s="1"/>
  <c r="L470" i="11"/>
  <c r="M470" i="11" s="1"/>
  <c r="L471" i="11"/>
  <c r="M471" i="11" s="1"/>
  <c r="L472" i="11"/>
  <c r="M472" i="11" s="1"/>
  <c r="L473" i="11"/>
  <c r="M473" i="11" s="1"/>
  <c r="L474" i="11"/>
  <c r="M474" i="11" s="1"/>
  <c r="L475" i="11"/>
  <c r="M475" i="11" s="1"/>
  <c r="L476" i="11"/>
  <c r="M476" i="11" s="1"/>
  <c r="L477" i="11"/>
  <c r="M477" i="11" s="1"/>
  <c r="L478" i="11"/>
  <c r="M478" i="11" s="1"/>
  <c r="N478" i="11" s="1"/>
  <c r="L479" i="11"/>
  <c r="M479" i="11" s="1"/>
  <c r="L480" i="11"/>
  <c r="M480" i="11" s="1"/>
  <c r="L481" i="11"/>
  <c r="M481" i="11" s="1"/>
  <c r="L482" i="11"/>
  <c r="M482" i="11" s="1"/>
  <c r="L483" i="11"/>
  <c r="M483" i="11" s="1"/>
  <c r="L484" i="11"/>
  <c r="M484" i="11" s="1"/>
  <c r="L485" i="11"/>
  <c r="M485" i="11" s="1"/>
  <c r="L486" i="11"/>
  <c r="M486" i="11" s="1"/>
  <c r="L487" i="11"/>
  <c r="M487" i="11" s="1"/>
  <c r="L488" i="11"/>
  <c r="M488" i="11" s="1"/>
  <c r="L489" i="11"/>
  <c r="M489" i="11" s="1"/>
  <c r="L490" i="11"/>
  <c r="M490" i="11" s="1"/>
  <c r="N490" i="11" s="1"/>
  <c r="P490" i="11" s="1"/>
  <c r="L491" i="11"/>
  <c r="M491" i="11" s="1"/>
  <c r="L492" i="11"/>
  <c r="M492" i="11" s="1"/>
  <c r="L493" i="11"/>
  <c r="M493" i="11" s="1"/>
  <c r="L494" i="11"/>
  <c r="M494" i="11" s="1"/>
  <c r="L495" i="11"/>
  <c r="M495" i="11" s="1"/>
  <c r="L496" i="11"/>
  <c r="M496" i="11" s="1"/>
  <c r="L497" i="11"/>
  <c r="M497" i="11" s="1"/>
  <c r="L498" i="11"/>
  <c r="M498" i="11" s="1"/>
  <c r="L499" i="11"/>
  <c r="M499" i="11" s="1"/>
  <c r="L500" i="11"/>
  <c r="M500" i="11" s="1"/>
  <c r="L501" i="11"/>
  <c r="M501" i="11" s="1"/>
  <c r="L502" i="11"/>
  <c r="M502" i="11" s="1"/>
  <c r="N502" i="11" s="1"/>
  <c r="L503" i="11"/>
  <c r="M503" i="11" s="1"/>
  <c r="L504" i="11"/>
  <c r="M504" i="11" s="1"/>
  <c r="L505" i="11"/>
  <c r="M505" i="11" s="1"/>
  <c r="L506" i="11"/>
  <c r="M506" i="11" s="1"/>
  <c r="L507" i="11"/>
  <c r="M507" i="11" s="1"/>
  <c r="L508" i="11"/>
  <c r="M508" i="11" s="1"/>
  <c r="L509" i="11"/>
  <c r="M509" i="11" s="1"/>
  <c r="L510" i="11"/>
  <c r="M510" i="11" s="1"/>
  <c r="L511" i="11"/>
  <c r="M511" i="11" s="1"/>
  <c r="L512" i="11"/>
  <c r="M512" i="11" s="1"/>
  <c r="L513" i="11"/>
  <c r="M513" i="11" s="1"/>
  <c r="L514" i="11"/>
  <c r="M514" i="11" s="1"/>
  <c r="N514" i="11" s="1"/>
  <c r="L515" i="11"/>
  <c r="M515" i="11" s="1"/>
  <c r="L516" i="11"/>
  <c r="M516" i="11" s="1"/>
  <c r="L517" i="11"/>
  <c r="M517" i="11" s="1"/>
  <c r="L518" i="11"/>
  <c r="M518" i="11" s="1"/>
  <c r="L519" i="11"/>
  <c r="M519" i="11" s="1"/>
  <c r="L520" i="11"/>
  <c r="M520" i="11" s="1"/>
  <c r="L521" i="11"/>
  <c r="M521" i="11" s="1"/>
  <c r="L522" i="11"/>
  <c r="M522" i="11" s="1"/>
  <c r="L523" i="11"/>
  <c r="M523" i="11" s="1"/>
  <c r="L524" i="11"/>
  <c r="M524" i="11" s="1"/>
  <c r="L525" i="11"/>
  <c r="M525" i="11" s="1"/>
  <c r="L526" i="11"/>
  <c r="M526" i="11" s="1"/>
  <c r="N526" i="11" s="1"/>
  <c r="L527" i="11"/>
  <c r="M527" i="11" s="1"/>
  <c r="L528" i="11"/>
  <c r="M528" i="11" s="1"/>
  <c r="L529" i="11"/>
  <c r="M529" i="11" s="1"/>
  <c r="L530" i="11"/>
  <c r="M530" i="11" s="1"/>
  <c r="L531" i="11"/>
  <c r="M531" i="11" s="1"/>
  <c r="L532" i="11"/>
  <c r="M532" i="11" s="1"/>
  <c r="L533" i="11"/>
  <c r="M533" i="11" s="1"/>
  <c r="L534" i="11"/>
  <c r="M534" i="11" s="1"/>
  <c r="L535" i="11"/>
  <c r="M535" i="11" s="1"/>
  <c r="L536" i="11"/>
  <c r="M536" i="11" s="1"/>
  <c r="L537" i="11"/>
  <c r="M537" i="11" s="1"/>
  <c r="L538" i="11"/>
  <c r="M538" i="11" s="1"/>
  <c r="N538" i="11" s="1"/>
  <c r="L539" i="11"/>
  <c r="M539" i="11" s="1"/>
  <c r="L540" i="11"/>
  <c r="M540" i="11" s="1"/>
  <c r="L541" i="11"/>
  <c r="M541" i="11" s="1"/>
  <c r="L542" i="11"/>
  <c r="M542" i="11" s="1"/>
  <c r="L543" i="11"/>
  <c r="M543" i="11" s="1"/>
  <c r="L544" i="11"/>
  <c r="M544" i="11" s="1"/>
  <c r="L545" i="11"/>
  <c r="M545" i="11" s="1"/>
  <c r="L546" i="11"/>
  <c r="M546" i="11" s="1"/>
  <c r="L547" i="11"/>
  <c r="M547" i="11" s="1"/>
  <c r="L548" i="11"/>
  <c r="M548" i="11" s="1"/>
  <c r="L549" i="11"/>
  <c r="M549" i="11" s="1"/>
  <c r="L550" i="11"/>
  <c r="M550" i="11" s="1"/>
  <c r="N550" i="11" s="1"/>
  <c r="L551" i="11"/>
  <c r="M551" i="11" s="1"/>
  <c r="L552" i="11"/>
  <c r="M552" i="11" s="1"/>
  <c r="L553" i="11"/>
  <c r="M553" i="11" s="1"/>
  <c r="L554" i="11"/>
  <c r="M554" i="11" s="1"/>
  <c r="L555" i="11"/>
  <c r="M555" i="11" s="1"/>
  <c r="L556" i="11"/>
  <c r="M556" i="11" s="1"/>
  <c r="L557" i="11"/>
  <c r="M557" i="11" s="1"/>
  <c r="L558" i="11"/>
  <c r="M558" i="11" s="1"/>
  <c r="L559" i="11"/>
  <c r="M559" i="11" s="1"/>
  <c r="L560" i="11"/>
  <c r="M560" i="11" s="1"/>
  <c r="L561" i="11"/>
  <c r="M561" i="11" s="1"/>
  <c r="L562" i="11"/>
  <c r="M562" i="11" s="1"/>
  <c r="N562" i="11" s="1"/>
  <c r="L563" i="11"/>
  <c r="M563" i="11" s="1"/>
  <c r="L564" i="11"/>
  <c r="M564" i="11" s="1"/>
  <c r="L565" i="11"/>
  <c r="M565" i="11" s="1"/>
  <c r="L566" i="11"/>
  <c r="M566" i="11" s="1"/>
  <c r="L567" i="11"/>
  <c r="M567" i="11" s="1"/>
  <c r="L568" i="11"/>
  <c r="M568" i="11" s="1"/>
  <c r="L569" i="11"/>
  <c r="M569" i="11" s="1"/>
  <c r="L570" i="11"/>
  <c r="M570" i="11" s="1"/>
  <c r="L571" i="11"/>
  <c r="M571" i="11" s="1"/>
  <c r="L572" i="11"/>
  <c r="M572" i="11" s="1"/>
  <c r="L573" i="11"/>
  <c r="M573" i="11" s="1"/>
  <c r="L574" i="11"/>
  <c r="M574" i="11" s="1"/>
  <c r="N574" i="11" s="1"/>
  <c r="L575" i="11"/>
  <c r="M575" i="11" s="1"/>
  <c r="L576" i="11"/>
  <c r="M576" i="11" s="1"/>
  <c r="L577" i="11"/>
  <c r="M577" i="11" s="1"/>
  <c r="L578" i="11"/>
  <c r="M578" i="11" s="1"/>
  <c r="L579" i="11"/>
  <c r="M579" i="11" s="1"/>
  <c r="L580" i="11"/>
  <c r="M580" i="11" s="1"/>
  <c r="L581" i="11"/>
  <c r="M581" i="11" s="1"/>
  <c r="L582" i="11"/>
  <c r="M582" i="11" s="1"/>
  <c r="L583" i="11"/>
  <c r="M583" i="11" s="1"/>
  <c r="L584" i="11"/>
  <c r="M584" i="11" s="1"/>
  <c r="N584" i="11" s="1"/>
  <c r="L585" i="11"/>
  <c r="M585" i="11" s="1"/>
  <c r="L586" i="11"/>
  <c r="M586" i="11" s="1"/>
  <c r="N586" i="11" s="1"/>
  <c r="L587" i="11"/>
  <c r="M587" i="11" s="1"/>
  <c r="L588" i="11"/>
  <c r="M588" i="11" s="1"/>
  <c r="L589" i="11"/>
  <c r="M589" i="11" s="1"/>
  <c r="L590" i="11"/>
  <c r="M590" i="11" s="1"/>
  <c r="L591" i="11"/>
  <c r="M591" i="11" s="1"/>
  <c r="L592" i="11"/>
  <c r="M592" i="11" s="1"/>
  <c r="L593" i="11"/>
  <c r="M593" i="11" s="1"/>
  <c r="L594" i="11"/>
  <c r="M594" i="11" s="1"/>
  <c r="L595" i="11"/>
  <c r="M595" i="11" s="1"/>
  <c r="L596" i="11"/>
  <c r="M596" i="11" s="1"/>
  <c r="L597" i="11"/>
  <c r="M597" i="11" s="1"/>
  <c r="L598" i="11"/>
  <c r="M598" i="11" s="1"/>
  <c r="N598" i="11" s="1"/>
  <c r="P598" i="11" s="1"/>
  <c r="L599" i="11"/>
  <c r="M599" i="11" s="1"/>
  <c r="L600" i="11"/>
  <c r="M600" i="11" s="1"/>
  <c r="L601" i="11"/>
  <c r="M601" i="11" s="1"/>
  <c r="L602" i="11"/>
  <c r="M602" i="11" s="1"/>
  <c r="L603" i="11"/>
  <c r="M603" i="11" s="1"/>
  <c r="L604" i="11"/>
  <c r="M604" i="11" s="1"/>
  <c r="L605" i="11"/>
  <c r="M605" i="11" s="1"/>
  <c r="L606" i="11"/>
  <c r="M606" i="11" s="1"/>
  <c r="L607" i="11"/>
  <c r="M607" i="11" s="1"/>
  <c r="L608" i="11"/>
  <c r="M608" i="11" s="1"/>
  <c r="L609" i="11"/>
  <c r="M609" i="11" s="1"/>
  <c r="L610" i="11"/>
  <c r="M610" i="11" s="1"/>
  <c r="N610" i="11" s="1"/>
  <c r="L611" i="11"/>
  <c r="M611" i="11" s="1"/>
  <c r="L612" i="11"/>
  <c r="M612" i="11" s="1"/>
  <c r="L613" i="11"/>
  <c r="M613" i="11" s="1"/>
  <c r="L614" i="11"/>
  <c r="M614" i="11" s="1"/>
  <c r="L615" i="11"/>
  <c r="M615" i="11" s="1"/>
  <c r="L616" i="11"/>
  <c r="M616" i="11" s="1"/>
  <c r="L617" i="11"/>
  <c r="M617" i="11" s="1"/>
  <c r="L618" i="11"/>
  <c r="M618" i="11" s="1"/>
  <c r="L619" i="11"/>
  <c r="M619" i="11" s="1"/>
  <c r="L620" i="11"/>
  <c r="M620" i="11" s="1"/>
  <c r="L621" i="11"/>
  <c r="M621" i="11" s="1"/>
  <c r="L622" i="11"/>
  <c r="M622" i="11" s="1"/>
  <c r="N622" i="11" s="1"/>
  <c r="L623" i="11"/>
  <c r="M623" i="11" s="1"/>
  <c r="L624" i="11"/>
  <c r="M624" i="11" s="1"/>
  <c r="L625" i="11"/>
  <c r="M625" i="11" s="1"/>
  <c r="L626" i="11"/>
  <c r="M626" i="11" s="1"/>
  <c r="L627" i="11"/>
  <c r="M627" i="11" s="1"/>
  <c r="N627" i="11" s="1"/>
  <c r="L628" i="11"/>
  <c r="M628" i="11" s="1"/>
  <c r="L629" i="11"/>
  <c r="M629" i="11" s="1"/>
  <c r="L630" i="11"/>
  <c r="M630" i="11" s="1"/>
  <c r="L631" i="11"/>
  <c r="M631" i="11" s="1"/>
  <c r="L632" i="11"/>
  <c r="M632" i="11" s="1"/>
  <c r="L633" i="11"/>
  <c r="M633" i="11" s="1"/>
  <c r="L634" i="11"/>
  <c r="M634" i="11" s="1"/>
  <c r="N634" i="11" s="1"/>
  <c r="L635" i="11"/>
  <c r="M635" i="11" s="1"/>
  <c r="L636" i="11"/>
  <c r="M636" i="11" s="1"/>
  <c r="N636" i="11" s="1"/>
  <c r="L637" i="11"/>
  <c r="M637" i="11" s="1"/>
  <c r="L638" i="11"/>
  <c r="M638" i="11" s="1"/>
  <c r="L639" i="11"/>
  <c r="M639" i="11" s="1"/>
  <c r="L640" i="11"/>
  <c r="M640" i="11" s="1"/>
  <c r="L641" i="11"/>
  <c r="M641" i="11" s="1"/>
  <c r="L642" i="11"/>
  <c r="M642" i="11" s="1"/>
  <c r="L643" i="11"/>
  <c r="M643" i="11" s="1"/>
  <c r="L644" i="11"/>
  <c r="M644" i="11" s="1"/>
  <c r="L645" i="11"/>
  <c r="M645" i="11" s="1"/>
  <c r="L646" i="11"/>
  <c r="M646" i="11" s="1"/>
  <c r="N646" i="11" s="1"/>
  <c r="O646" i="11" s="1"/>
  <c r="L647" i="11"/>
  <c r="M647" i="11" s="1"/>
  <c r="L648" i="11"/>
  <c r="M648" i="11" s="1"/>
  <c r="L649" i="11"/>
  <c r="M649" i="11" s="1"/>
  <c r="L650" i="11"/>
  <c r="M650" i="11" s="1"/>
  <c r="L651" i="11"/>
  <c r="M651" i="11" s="1"/>
  <c r="N651" i="11" s="1"/>
  <c r="L652" i="11"/>
  <c r="M652" i="11" s="1"/>
  <c r="L653" i="11"/>
  <c r="M653" i="11" s="1"/>
  <c r="L654" i="11"/>
  <c r="M654" i="11" s="1"/>
  <c r="L655" i="11"/>
  <c r="M655" i="11" s="1"/>
  <c r="L656" i="11"/>
  <c r="M656" i="11" s="1"/>
  <c r="L657" i="11"/>
  <c r="M657" i="11" s="1"/>
  <c r="L658" i="11"/>
  <c r="M658" i="11" s="1"/>
  <c r="N658" i="11" s="1"/>
  <c r="O658" i="11" s="1"/>
  <c r="L659" i="11"/>
  <c r="M659" i="11" s="1"/>
  <c r="L660" i="11"/>
  <c r="M660" i="11" s="1"/>
  <c r="L661" i="11"/>
  <c r="M661" i="11" s="1"/>
  <c r="L662" i="11"/>
  <c r="M662" i="11" s="1"/>
  <c r="L663" i="11"/>
  <c r="M663" i="11" s="1"/>
  <c r="L664" i="11"/>
  <c r="M664" i="11" s="1"/>
  <c r="L665" i="11"/>
  <c r="M665" i="11" s="1"/>
  <c r="L666" i="11"/>
  <c r="M666" i="11" s="1"/>
  <c r="L667" i="11"/>
  <c r="M667" i="11" s="1"/>
  <c r="L668" i="11"/>
  <c r="M668" i="11" s="1"/>
  <c r="L669" i="11"/>
  <c r="M669" i="11" s="1"/>
  <c r="L670" i="11"/>
  <c r="M670" i="11" s="1"/>
  <c r="N670" i="11" s="1"/>
  <c r="L671" i="11"/>
  <c r="M671" i="11" s="1"/>
  <c r="L672" i="11"/>
  <c r="M672" i="11" s="1"/>
  <c r="L673" i="11"/>
  <c r="M673" i="11" s="1"/>
  <c r="L674" i="11"/>
  <c r="M674" i="11" s="1"/>
  <c r="L675" i="11"/>
  <c r="M675" i="11" s="1"/>
  <c r="L676" i="11"/>
  <c r="M676" i="11" s="1"/>
  <c r="L677" i="11"/>
  <c r="M677" i="11" s="1"/>
  <c r="L678" i="11"/>
  <c r="M678" i="11" s="1"/>
  <c r="L679" i="11"/>
  <c r="M679" i="11" s="1"/>
  <c r="L680" i="11"/>
  <c r="M680" i="11" s="1"/>
  <c r="L681" i="11"/>
  <c r="M681" i="11" s="1"/>
  <c r="L682" i="11"/>
  <c r="M682" i="11" s="1"/>
  <c r="N682" i="11" s="1"/>
  <c r="L683" i="11"/>
  <c r="M683" i="11" s="1"/>
  <c r="L684" i="11"/>
  <c r="M684" i="11" s="1"/>
  <c r="N684" i="11" s="1"/>
  <c r="L685" i="11"/>
  <c r="M685" i="11" s="1"/>
  <c r="L686" i="11"/>
  <c r="M686" i="11" s="1"/>
  <c r="L687" i="11"/>
  <c r="M687" i="11" s="1"/>
  <c r="L688" i="11"/>
  <c r="M688" i="11" s="1"/>
  <c r="L689" i="11"/>
  <c r="M689" i="11" s="1"/>
  <c r="L690" i="11"/>
  <c r="M690" i="11" s="1"/>
  <c r="L691" i="11"/>
  <c r="M691" i="11" s="1"/>
  <c r="L692" i="11"/>
  <c r="M692" i="11" s="1"/>
  <c r="L693" i="11"/>
  <c r="M693" i="11" s="1"/>
  <c r="L694" i="11"/>
  <c r="M694" i="11" s="1"/>
  <c r="N694" i="11" s="1"/>
  <c r="L695" i="11"/>
  <c r="M695" i="11" s="1"/>
  <c r="L696" i="11"/>
  <c r="M696" i="11" s="1"/>
  <c r="L697" i="11"/>
  <c r="M697" i="11" s="1"/>
  <c r="L698" i="11"/>
  <c r="M698" i="11" s="1"/>
  <c r="L699" i="11"/>
  <c r="M699" i="11" s="1"/>
  <c r="L700" i="11"/>
  <c r="M700" i="11" s="1"/>
  <c r="L701" i="11"/>
  <c r="M701" i="11" s="1"/>
  <c r="L702" i="11"/>
  <c r="M702" i="11" s="1"/>
  <c r="L703" i="11"/>
  <c r="M703" i="11" s="1"/>
  <c r="L704" i="11"/>
  <c r="M704" i="11" s="1"/>
  <c r="L705" i="11"/>
  <c r="M705" i="11" s="1"/>
  <c r="L706" i="11"/>
  <c r="M706" i="11" s="1"/>
  <c r="N706" i="11" s="1"/>
  <c r="L707" i="11"/>
  <c r="M707" i="11" s="1"/>
  <c r="L708" i="11"/>
  <c r="M708" i="11" s="1"/>
  <c r="L709" i="11"/>
  <c r="M709" i="11" s="1"/>
  <c r="L710" i="11"/>
  <c r="M710" i="11" s="1"/>
  <c r="L711" i="11"/>
  <c r="M711" i="11" s="1"/>
  <c r="L712" i="11"/>
  <c r="M712" i="11" s="1"/>
  <c r="L713" i="11"/>
  <c r="M713" i="11" s="1"/>
  <c r="L714" i="11"/>
  <c r="M714" i="11" s="1"/>
  <c r="L715" i="11"/>
  <c r="M715" i="11" s="1"/>
  <c r="L716" i="11"/>
  <c r="M716" i="11" s="1"/>
  <c r="L717" i="11"/>
  <c r="M717" i="11" s="1"/>
  <c r="L718" i="11"/>
  <c r="M718" i="11" s="1"/>
  <c r="N718" i="11" s="1"/>
  <c r="L719" i="11"/>
  <c r="M719" i="11" s="1"/>
  <c r="L720" i="11"/>
  <c r="M720" i="11" s="1"/>
  <c r="L721" i="11"/>
  <c r="M721" i="11" s="1"/>
  <c r="L722" i="11"/>
  <c r="M722" i="11" s="1"/>
  <c r="L723" i="11"/>
  <c r="M723" i="11" s="1"/>
  <c r="L724" i="11"/>
  <c r="M724" i="11" s="1"/>
  <c r="L725" i="11"/>
  <c r="M725" i="11" s="1"/>
  <c r="L726" i="11"/>
  <c r="M726" i="11" s="1"/>
  <c r="L727" i="11"/>
  <c r="M727" i="11" s="1"/>
  <c r="L728" i="11"/>
  <c r="M728" i="11" s="1"/>
  <c r="L729" i="11"/>
  <c r="M729" i="11" s="1"/>
  <c r="L730" i="11"/>
  <c r="M730" i="11" s="1"/>
  <c r="N730" i="11" s="1"/>
  <c r="O730" i="11" s="1"/>
  <c r="L731" i="11"/>
  <c r="M731" i="11" s="1"/>
  <c r="L732" i="11"/>
  <c r="M732" i="11" s="1"/>
  <c r="L733" i="11"/>
  <c r="M733" i="11" s="1"/>
  <c r="L734" i="11"/>
  <c r="M734" i="11" s="1"/>
  <c r="L735" i="11"/>
  <c r="M735" i="11" s="1"/>
  <c r="L736" i="11"/>
  <c r="M736" i="11" s="1"/>
  <c r="L737" i="11"/>
  <c r="M737" i="11" s="1"/>
  <c r="L738" i="11"/>
  <c r="M738" i="11" s="1"/>
  <c r="L739" i="11"/>
  <c r="M739" i="11" s="1"/>
  <c r="L740" i="11"/>
  <c r="M740" i="11" s="1"/>
  <c r="L741" i="11"/>
  <c r="M741" i="11" s="1"/>
  <c r="L742" i="11"/>
  <c r="M742" i="11" s="1"/>
  <c r="N742" i="11" s="1"/>
  <c r="L743" i="11"/>
  <c r="M743" i="11" s="1"/>
  <c r="L744" i="11"/>
  <c r="M744" i="11" s="1"/>
  <c r="L745" i="11"/>
  <c r="M745" i="11" s="1"/>
  <c r="L746" i="11"/>
  <c r="M746" i="11" s="1"/>
  <c r="L747" i="11"/>
  <c r="M747" i="11" s="1"/>
  <c r="L748" i="11"/>
  <c r="M748" i="11" s="1"/>
  <c r="L749" i="11"/>
  <c r="M749" i="11" s="1"/>
  <c r="L750" i="11"/>
  <c r="M750" i="11" s="1"/>
  <c r="L751" i="11"/>
  <c r="M751" i="11" s="1"/>
  <c r="L752" i="11"/>
  <c r="M752" i="11" s="1"/>
  <c r="L753" i="11"/>
  <c r="M753" i="11" s="1"/>
  <c r="L754" i="11"/>
  <c r="M754" i="11" s="1"/>
  <c r="N754" i="11" s="1"/>
  <c r="L755" i="11"/>
  <c r="M755" i="11" s="1"/>
  <c r="L756" i="11"/>
  <c r="M756" i="11" s="1"/>
  <c r="L757" i="11"/>
  <c r="M757" i="11" s="1"/>
  <c r="L758" i="11"/>
  <c r="M758" i="11" s="1"/>
  <c r="L759" i="11"/>
  <c r="M759" i="11" s="1"/>
  <c r="L760" i="11"/>
  <c r="M760" i="11" s="1"/>
  <c r="L761" i="11"/>
  <c r="M761" i="11" s="1"/>
  <c r="L762" i="11"/>
  <c r="M762" i="11" s="1"/>
  <c r="L763" i="11"/>
  <c r="M763" i="11" s="1"/>
  <c r="L764" i="11"/>
  <c r="M764" i="11" s="1"/>
  <c r="L765" i="11"/>
  <c r="M765" i="11" s="1"/>
  <c r="L766" i="11"/>
  <c r="M766" i="11" s="1"/>
  <c r="N766" i="11" s="1"/>
  <c r="P766" i="11" s="1"/>
  <c r="L767" i="11"/>
  <c r="M767" i="11" s="1"/>
  <c r="L768" i="11"/>
  <c r="M768" i="11" s="1"/>
  <c r="L769" i="11"/>
  <c r="M769" i="11" s="1"/>
  <c r="L770" i="11"/>
  <c r="M770" i="11" s="1"/>
  <c r="L771" i="11"/>
  <c r="M771" i="11" s="1"/>
  <c r="L772" i="11"/>
  <c r="M772" i="11" s="1"/>
  <c r="L773" i="11"/>
  <c r="M773" i="11" s="1"/>
  <c r="L774" i="11"/>
  <c r="M774" i="11" s="1"/>
  <c r="L775" i="11"/>
  <c r="M775" i="11" s="1"/>
  <c r="L776" i="11"/>
  <c r="M776" i="11" s="1"/>
  <c r="L777" i="11"/>
  <c r="M777" i="11" s="1"/>
  <c r="L778" i="11"/>
  <c r="M778" i="11" s="1"/>
  <c r="N778" i="11" s="1"/>
  <c r="O778" i="11" s="1"/>
  <c r="L779" i="11"/>
  <c r="M779" i="11" s="1"/>
  <c r="L780" i="11"/>
  <c r="M780" i="11" s="1"/>
  <c r="L781" i="11"/>
  <c r="M781" i="11" s="1"/>
  <c r="L782" i="11"/>
  <c r="M782" i="11" s="1"/>
  <c r="L783" i="11"/>
  <c r="M783" i="11" s="1"/>
  <c r="L784" i="11"/>
  <c r="M784" i="11" s="1"/>
  <c r="L785" i="11"/>
  <c r="M785" i="11" s="1"/>
  <c r="L786" i="11"/>
  <c r="M786" i="11" s="1"/>
  <c r="L787" i="11"/>
  <c r="M787" i="11" s="1"/>
  <c r="L788" i="11"/>
  <c r="M788" i="11" s="1"/>
  <c r="L789" i="11"/>
  <c r="M789" i="11" s="1"/>
  <c r="L790" i="11"/>
  <c r="M790" i="11" s="1"/>
  <c r="L791" i="11"/>
  <c r="M791" i="11" s="1"/>
  <c r="L792" i="11"/>
  <c r="M792" i="11" s="1"/>
  <c r="L793" i="11"/>
  <c r="M793" i="11" s="1"/>
  <c r="L794" i="11"/>
  <c r="M794" i="11" s="1"/>
  <c r="L795" i="11"/>
  <c r="M795" i="11" s="1"/>
  <c r="L796" i="11"/>
  <c r="M796" i="11" s="1"/>
  <c r="L797" i="11"/>
  <c r="M797" i="11" s="1"/>
  <c r="L798" i="11"/>
  <c r="M798" i="11" s="1"/>
  <c r="L799" i="11"/>
  <c r="M799" i="11" s="1"/>
  <c r="L800" i="11"/>
  <c r="M800" i="11" s="1"/>
  <c r="L801" i="11"/>
  <c r="M801" i="11" s="1"/>
  <c r="L802" i="11"/>
  <c r="M802" i="11" s="1"/>
  <c r="N802" i="11" s="1"/>
  <c r="L803" i="11"/>
  <c r="M803" i="11" s="1"/>
  <c r="L804" i="11"/>
  <c r="M804" i="11" s="1"/>
  <c r="L805" i="11"/>
  <c r="M805" i="11" s="1"/>
  <c r="L806" i="11"/>
  <c r="M806" i="11" s="1"/>
  <c r="L807" i="11"/>
  <c r="M807" i="11" s="1"/>
  <c r="L808" i="11"/>
  <c r="M808" i="11" s="1"/>
  <c r="L809" i="11"/>
  <c r="M809" i="11" s="1"/>
  <c r="L810" i="11"/>
  <c r="M810" i="11" s="1"/>
  <c r="L811" i="11"/>
  <c r="M811" i="11" s="1"/>
  <c r="L812" i="11"/>
  <c r="M812" i="11" s="1"/>
  <c r="L813" i="11"/>
  <c r="M813" i="11" s="1"/>
  <c r="L814" i="11"/>
  <c r="M814" i="11" s="1"/>
  <c r="N814" i="11" s="1"/>
  <c r="L815" i="11"/>
  <c r="M815" i="11" s="1"/>
  <c r="N815" i="11" s="1"/>
  <c r="L816" i="11"/>
  <c r="M816" i="11" s="1"/>
  <c r="L817" i="11"/>
  <c r="M817" i="11" s="1"/>
  <c r="L818" i="11"/>
  <c r="M818" i="11" s="1"/>
  <c r="L819" i="11"/>
  <c r="M819" i="11" s="1"/>
  <c r="L820" i="11"/>
  <c r="M820" i="11" s="1"/>
  <c r="L821" i="11"/>
  <c r="M821" i="11" s="1"/>
  <c r="L822" i="11"/>
  <c r="M822" i="11" s="1"/>
  <c r="L823" i="11"/>
  <c r="M823" i="11" s="1"/>
  <c r="L824" i="11"/>
  <c r="M824" i="11" s="1"/>
  <c r="L825" i="11"/>
  <c r="M825" i="11" s="1"/>
  <c r="L826" i="11"/>
  <c r="M826" i="11" s="1"/>
  <c r="N826" i="11" s="1"/>
  <c r="P826" i="11" s="1"/>
  <c r="L827" i="11"/>
  <c r="M827" i="11" s="1"/>
  <c r="L828" i="11"/>
  <c r="M828" i="11" s="1"/>
  <c r="L829" i="11"/>
  <c r="M829" i="11" s="1"/>
  <c r="L830" i="11"/>
  <c r="M830" i="11" s="1"/>
  <c r="L831" i="11"/>
  <c r="M831" i="11" s="1"/>
  <c r="L832" i="11"/>
  <c r="M832" i="11" s="1"/>
  <c r="L833" i="11"/>
  <c r="M833" i="11" s="1"/>
  <c r="L834" i="11"/>
  <c r="M834" i="11" s="1"/>
  <c r="L835" i="11"/>
  <c r="M835" i="11" s="1"/>
  <c r="L836" i="11"/>
  <c r="M836" i="11" s="1"/>
  <c r="L837" i="11"/>
  <c r="M837" i="11" s="1"/>
  <c r="L838" i="11"/>
  <c r="M838" i="11" s="1"/>
  <c r="N838" i="11" s="1"/>
  <c r="L839" i="11"/>
  <c r="M839" i="11" s="1"/>
  <c r="L840" i="11"/>
  <c r="M840" i="11" s="1"/>
  <c r="L841" i="11"/>
  <c r="M841" i="11" s="1"/>
  <c r="L842" i="11"/>
  <c r="M842" i="11" s="1"/>
  <c r="L843" i="11"/>
  <c r="M843" i="11" s="1"/>
  <c r="L844" i="11"/>
  <c r="M844" i="11" s="1"/>
  <c r="L845" i="11"/>
  <c r="M845" i="11" s="1"/>
  <c r="L846" i="11"/>
  <c r="M846" i="11" s="1"/>
  <c r="L847" i="11"/>
  <c r="M847" i="11" s="1"/>
  <c r="L848" i="11"/>
  <c r="M848" i="11" s="1"/>
  <c r="L849" i="11"/>
  <c r="M849" i="11" s="1"/>
  <c r="L850" i="11"/>
  <c r="M850" i="11" s="1"/>
  <c r="N850" i="11" s="1"/>
  <c r="O850" i="11" s="1"/>
  <c r="L851" i="11"/>
  <c r="M851" i="11" s="1"/>
  <c r="L852" i="11"/>
  <c r="M852" i="11" s="1"/>
  <c r="L853" i="11"/>
  <c r="M853" i="11" s="1"/>
  <c r="L854" i="11"/>
  <c r="M854" i="11" s="1"/>
  <c r="L855" i="11"/>
  <c r="M855" i="11" s="1"/>
  <c r="L856" i="11"/>
  <c r="M856" i="11" s="1"/>
  <c r="L857" i="11"/>
  <c r="M857" i="11" s="1"/>
  <c r="L858" i="11"/>
  <c r="M858" i="11" s="1"/>
  <c r="L859" i="11"/>
  <c r="M859" i="11" s="1"/>
  <c r="L860" i="11"/>
  <c r="M860" i="11" s="1"/>
  <c r="L861" i="11"/>
  <c r="M861" i="11" s="1"/>
  <c r="L862" i="11"/>
  <c r="M862" i="11" s="1"/>
  <c r="N862" i="11" s="1"/>
  <c r="L863" i="11"/>
  <c r="M863" i="11" s="1"/>
  <c r="N863" i="11" s="1"/>
  <c r="L864" i="11"/>
  <c r="M864" i="11" s="1"/>
  <c r="L865" i="11"/>
  <c r="M865" i="11" s="1"/>
  <c r="L866" i="11"/>
  <c r="M866" i="11" s="1"/>
  <c r="L867" i="11"/>
  <c r="M867" i="11" s="1"/>
  <c r="L868" i="11"/>
  <c r="M868" i="11" s="1"/>
  <c r="L869" i="11"/>
  <c r="M869" i="11" s="1"/>
  <c r="L870" i="11"/>
  <c r="M870" i="11" s="1"/>
  <c r="L871" i="11"/>
  <c r="M871" i="11" s="1"/>
  <c r="L872" i="11"/>
  <c r="M872" i="11" s="1"/>
  <c r="L873" i="11"/>
  <c r="M873" i="11" s="1"/>
  <c r="L874" i="11"/>
  <c r="M874" i="11" s="1"/>
  <c r="N874" i="11" s="1"/>
  <c r="L875" i="11"/>
  <c r="M875" i="11" s="1"/>
  <c r="N875" i="11" s="1"/>
  <c r="O875" i="11" s="1"/>
  <c r="L876" i="11"/>
  <c r="M876" i="11" s="1"/>
  <c r="L877" i="11"/>
  <c r="M877" i="11" s="1"/>
  <c r="L878" i="11"/>
  <c r="M878" i="11" s="1"/>
  <c r="L879" i="11"/>
  <c r="M879" i="11" s="1"/>
  <c r="L880" i="11"/>
  <c r="M880" i="11" s="1"/>
  <c r="L881" i="11"/>
  <c r="M881" i="11" s="1"/>
  <c r="N881" i="11" s="1"/>
  <c r="L882" i="11"/>
  <c r="M882" i="11" s="1"/>
  <c r="L883" i="11"/>
  <c r="M883" i="11" s="1"/>
  <c r="L884" i="11"/>
  <c r="M884" i="11" s="1"/>
  <c r="L885" i="11"/>
  <c r="M885" i="11" s="1"/>
  <c r="L886" i="11"/>
  <c r="M886" i="11" s="1"/>
  <c r="N886" i="11" s="1"/>
  <c r="P886" i="11" s="1"/>
  <c r="L887" i="11"/>
  <c r="M887" i="11" s="1"/>
  <c r="N887" i="11" s="1"/>
  <c r="L888" i="11"/>
  <c r="M888" i="11" s="1"/>
  <c r="L889" i="11"/>
  <c r="M889" i="11" s="1"/>
  <c r="L890" i="11"/>
  <c r="M890" i="11" s="1"/>
  <c r="L891" i="11"/>
  <c r="M891" i="11" s="1"/>
  <c r="L892" i="11"/>
  <c r="M892" i="11" s="1"/>
  <c r="L893" i="11"/>
  <c r="M893" i="11" s="1"/>
  <c r="L894" i="11"/>
  <c r="M894" i="11" s="1"/>
  <c r="L895" i="11"/>
  <c r="M895" i="11" s="1"/>
  <c r="L896" i="11"/>
  <c r="M896" i="11" s="1"/>
  <c r="L897" i="11"/>
  <c r="M897" i="11" s="1"/>
  <c r="L898" i="11"/>
  <c r="M898" i="11" s="1"/>
  <c r="N898" i="11" s="1"/>
  <c r="L899" i="11"/>
  <c r="M899" i="11" s="1"/>
  <c r="N899" i="11" s="1"/>
  <c r="L900" i="11"/>
  <c r="M900" i="11" s="1"/>
  <c r="L901" i="11"/>
  <c r="M901" i="11" s="1"/>
  <c r="L902" i="11"/>
  <c r="M902" i="11" s="1"/>
  <c r="L903" i="11"/>
  <c r="M903" i="11" s="1"/>
  <c r="L904" i="11"/>
  <c r="M904" i="11" s="1"/>
  <c r="L905" i="11"/>
  <c r="M905" i="11" s="1"/>
  <c r="L906" i="11"/>
  <c r="M906" i="11" s="1"/>
  <c r="L907" i="11"/>
  <c r="M907" i="11" s="1"/>
  <c r="L908" i="11"/>
  <c r="M908" i="11" s="1"/>
  <c r="L909" i="11"/>
  <c r="M909" i="11" s="1"/>
  <c r="L910" i="11"/>
  <c r="M910" i="11" s="1"/>
  <c r="N910" i="11" s="1"/>
  <c r="L911" i="11"/>
  <c r="M911" i="11" s="1"/>
  <c r="N911" i="11" s="1"/>
  <c r="O911" i="11" s="1"/>
  <c r="L912" i="11"/>
  <c r="M912" i="11" s="1"/>
  <c r="L913" i="11"/>
  <c r="M913" i="11" s="1"/>
  <c r="L914" i="11"/>
  <c r="M914" i="11" s="1"/>
  <c r="L915" i="11"/>
  <c r="M915" i="11" s="1"/>
  <c r="L916" i="11"/>
  <c r="M916" i="11" s="1"/>
  <c r="L917" i="11"/>
  <c r="M917" i="11" s="1"/>
  <c r="L918" i="11"/>
  <c r="M918" i="11" s="1"/>
  <c r="L919" i="11"/>
  <c r="M919" i="11" s="1"/>
  <c r="L920" i="11"/>
  <c r="M920" i="11" s="1"/>
  <c r="L921" i="11"/>
  <c r="M921" i="11" s="1"/>
  <c r="L922" i="11"/>
  <c r="M922" i="11" s="1"/>
  <c r="N922" i="11" s="1"/>
  <c r="L923" i="11"/>
  <c r="M923" i="11" s="1"/>
  <c r="N923" i="11" s="1"/>
  <c r="L924" i="11"/>
  <c r="M924" i="11" s="1"/>
  <c r="L925" i="11"/>
  <c r="M925" i="11" s="1"/>
  <c r="L926" i="11"/>
  <c r="M926" i="11" s="1"/>
  <c r="L927" i="11"/>
  <c r="M927" i="11" s="1"/>
  <c r="L928" i="11"/>
  <c r="M928" i="11" s="1"/>
  <c r="L929" i="11"/>
  <c r="M929" i="11" s="1"/>
  <c r="L930" i="11"/>
  <c r="M930" i="11" s="1"/>
  <c r="L931" i="11"/>
  <c r="M931" i="11" s="1"/>
  <c r="L932" i="11"/>
  <c r="M932" i="11" s="1"/>
  <c r="L933" i="11"/>
  <c r="M933" i="11" s="1"/>
  <c r="L934" i="11"/>
  <c r="M934" i="11" s="1"/>
  <c r="N934" i="11" s="1"/>
  <c r="L935" i="11"/>
  <c r="M935" i="11" s="1"/>
  <c r="N935" i="11" s="1"/>
  <c r="L936" i="11"/>
  <c r="M936" i="11" s="1"/>
  <c r="L937" i="11"/>
  <c r="M937" i="11" s="1"/>
  <c r="L938" i="11"/>
  <c r="M938" i="11" s="1"/>
  <c r="L939" i="11"/>
  <c r="M939" i="11" s="1"/>
  <c r="L940" i="11"/>
  <c r="M940" i="11" s="1"/>
  <c r="L941" i="11"/>
  <c r="M941" i="11" s="1"/>
  <c r="L942" i="11"/>
  <c r="M942" i="11" s="1"/>
  <c r="L943" i="11"/>
  <c r="M943" i="11" s="1"/>
  <c r="N943" i="11" s="1"/>
  <c r="L944" i="11"/>
  <c r="M944" i="11" s="1"/>
  <c r="L945" i="11"/>
  <c r="M945" i="11" s="1"/>
  <c r="L946" i="11"/>
  <c r="M946" i="11" s="1"/>
  <c r="N946" i="11" s="1"/>
  <c r="O946" i="11" s="1"/>
  <c r="L947" i="11"/>
  <c r="M947" i="11" s="1"/>
  <c r="N947" i="11" s="1"/>
  <c r="L948" i="11"/>
  <c r="M948" i="11" s="1"/>
  <c r="L949" i="11"/>
  <c r="M949" i="11" s="1"/>
  <c r="L950" i="11"/>
  <c r="M950" i="11" s="1"/>
  <c r="L951" i="11"/>
  <c r="M951" i="11" s="1"/>
  <c r="L952" i="11"/>
  <c r="M952" i="11" s="1"/>
  <c r="L953" i="11"/>
  <c r="M953" i="11" s="1"/>
  <c r="L954" i="11"/>
  <c r="M954" i="11" s="1"/>
  <c r="L955" i="11"/>
  <c r="M955" i="11" s="1"/>
  <c r="L956" i="11"/>
  <c r="M956" i="11" s="1"/>
  <c r="L957" i="11"/>
  <c r="M957" i="11" s="1"/>
  <c r="L958" i="11"/>
  <c r="M958" i="11" s="1"/>
  <c r="N958" i="11" s="1"/>
  <c r="L959" i="11"/>
  <c r="M959" i="11" s="1"/>
  <c r="N959" i="11" s="1"/>
  <c r="L960" i="11"/>
  <c r="M960" i="11" s="1"/>
  <c r="L961" i="11"/>
  <c r="M961" i="11" s="1"/>
  <c r="L962" i="11"/>
  <c r="M962" i="11" s="1"/>
  <c r="L963" i="11"/>
  <c r="M963" i="11" s="1"/>
  <c r="L964" i="11"/>
  <c r="M964" i="11" s="1"/>
  <c r="L965" i="11"/>
  <c r="M965" i="11" s="1"/>
  <c r="L966" i="11"/>
  <c r="M966" i="11" s="1"/>
  <c r="L967" i="11"/>
  <c r="M967" i="11" s="1"/>
  <c r="L968" i="11"/>
  <c r="M968" i="11" s="1"/>
  <c r="L969" i="11"/>
  <c r="M969" i="11" s="1"/>
  <c r="L970" i="11"/>
  <c r="M970" i="11" s="1"/>
  <c r="N970" i="11" s="1"/>
  <c r="L971" i="11"/>
  <c r="M971" i="11" s="1"/>
  <c r="N971" i="11" s="1"/>
  <c r="P971" i="11" s="1"/>
  <c r="L972" i="11"/>
  <c r="M972" i="11" s="1"/>
  <c r="L973" i="11"/>
  <c r="M973" i="11" s="1"/>
  <c r="N973" i="11" s="1"/>
  <c r="L974" i="11"/>
  <c r="M974" i="11" s="1"/>
  <c r="L975" i="11"/>
  <c r="M975" i="11" s="1"/>
  <c r="L976" i="11"/>
  <c r="M976" i="11" s="1"/>
  <c r="L977" i="11"/>
  <c r="M977" i="11" s="1"/>
  <c r="L978" i="11"/>
  <c r="M978" i="11" s="1"/>
  <c r="L979" i="11"/>
  <c r="M979" i="11" s="1"/>
  <c r="L980" i="11"/>
  <c r="M980" i="11" s="1"/>
  <c r="L981" i="11"/>
  <c r="M981" i="11" s="1"/>
  <c r="L982" i="11"/>
  <c r="M982" i="11" s="1"/>
  <c r="N982" i="11" s="1"/>
  <c r="O982" i="11" s="1"/>
  <c r="L983" i="11"/>
  <c r="M983" i="11" s="1"/>
  <c r="N983" i="11" s="1"/>
  <c r="O983" i="11" s="1"/>
  <c r="L984" i="11"/>
  <c r="M984" i="11" s="1"/>
  <c r="L985" i="11"/>
  <c r="M985" i="11" s="1"/>
  <c r="L986" i="11"/>
  <c r="M986" i="11" s="1"/>
  <c r="L987" i="11"/>
  <c r="M987" i="11" s="1"/>
  <c r="L988" i="11"/>
  <c r="M988" i="11" s="1"/>
  <c r="L989" i="11"/>
  <c r="M989" i="11" s="1"/>
  <c r="L990" i="11"/>
  <c r="M990" i="11" s="1"/>
  <c r="L991" i="11"/>
  <c r="M991" i="11" s="1"/>
  <c r="L992" i="11"/>
  <c r="M992" i="11" s="1"/>
  <c r="L993" i="11"/>
  <c r="M993" i="11" s="1"/>
  <c r="L994" i="11"/>
  <c r="M994" i="11" s="1"/>
  <c r="N994" i="11" s="1"/>
  <c r="L995" i="11"/>
  <c r="M995" i="11" s="1"/>
  <c r="N995" i="11" s="1"/>
  <c r="L996" i="11"/>
  <c r="M996" i="11" s="1"/>
  <c r="L997" i="11"/>
  <c r="M997" i="11" s="1"/>
  <c r="L998" i="11"/>
  <c r="M998" i="11" s="1"/>
  <c r="L999" i="11"/>
  <c r="M999" i="11" s="1"/>
  <c r="L1000" i="11"/>
  <c r="M1000" i="11" s="1"/>
  <c r="L1001" i="11"/>
  <c r="M1001" i="11" s="1"/>
  <c r="L1002" i="11"/>
  <c r="M1002" i="11" s="1"/>
  <c r="L1003" i="11"/>
  <c r="M1003" i="11" s="1"/>
  <c r="L1004" i="11"/>
  <c r="M1004" i="11" s="1"/>
  <c r="L1005" i="11"/>
  <c r="M1005" i="11" s="1"/>
  <c r="L1006" i="11"/>
  <c r="M1006" i="11" s="1"/>
  <c r="N1006" i="11" s="1"/>
  <c r="L1007" i="11"/>
  <c r="M1007" i="11" s="1"/>
  <c r="N1007" i="11" s="1"/>
  <c r="P1007" i="11" s="1"/>
  <c r="L1008" i="11"/>
  <c r="M1008" i="11" s="1"/>
  <c r="L1009" i="11"/>
  <c r="M1009" i="11" s="1"/>
  <c r="L1010" i="11"/>
  <c r="M1010" i="11" s="1"/>
  <c r="N1010" i="11" s="1"/>
  <c r="L1011" i="11"/>
  <c r="M1011" i="11" s="1"/>
  <c r="L1012" i="11"/>
  <c r="M1012" i="11" s="1"/>
  <c r="L1013" i="11"/>
  <c r="M1013" i="11" s="1"/>
  <c r="L1014" i="11"/>
  <c r="M1014" i="11" s="1"/>
  <c r="L1015" i="11"/>
  <c r="M1015" i="11" s="1"/>
  <c r="L1016" i="11"/>
  <c r="M1016" i="11" s="1"/>
  <c r="L1017" i="11"/>
  <c r="M1017" i="11" s="1"/>
  <c r="L1018" i="11"/>
  <c r="M1018" i="11" s="1"/>
  <c r="N1018" i="11" s="1"/>
  <c r="L1019" i="11"/>
  <c r="M1019" i="11" s="1"/>
  <c r="N1019" i="11" s="1"/>
  <c r="O1019" i="11" s="1"/>
  <c r="L1020" i="11"/>
  <c r="M1020" i="11" s="1"/>
  <c r="L1021" i="11"/>
  <c r="M1021" i="11" s="1"/>
  <c r="L1022" i="11"/>
  <c r="M1022" i="11" s="1"/>
  <c r="L1023" i="11"/>
  <c r="M1023" i="11" s="1"/>
  <c r="L1024" i="11"/>
  <c r="M1024" i="11" s="1"/>
  <c r="L1025" i="11"/>
  <c r="M1025" i="11" s="1"/>
  <c r="L1026" i="11"/>
  <c r="M1026" i="11" s="1"/>
  <c r="L1027" i="11"/>
  <c r="M1027" i="11" s="1"/>
  <c r="L1028" i="11"/>
  <c r="M1028" i="11" s="1"/>
  <c r="L1029" i="11"/>
  <c r="M1029" i="11" s="1"/>
  <c r="L1030" i="11"/>
  <c r="M1030" i="11" s="1"/>
  <c r="N1030" i="11" s="1"/>
  <c r="L1031" i="11"/>
  <c r="M1031" i="11" s="1"/>
  <c r="N1031" i="11" s="1"/>
  <c r="O1031" i="11" s="1"/>
  <c r="L1032" i="11"/>
  <c r="M1032" i="11" s="1"/>
  <c r="L1033" i="11"/>
  <c r="M1033" i="11" s="1"/>
  <c r="L1034" i="11"/>
  <c r="M1034" i="11" s="1"/>
  <c r="L1035" i="11"/>
  <c r="M1035" i="11" s="1"/>
  <c r="L1036" i="11"/>
  <c r="M1036" i="11" s="1"/>
  <c r="L1037" i="11"/>
  <c r="M1037" i="11" s="1"/>
  <c r="L1038" i="11"/>
  <c r="M1038" i="11" s="1"/>
  <c r="L1039" i="11"/>
  <c r="M1039" i="11" s="1"/>
  <c r="L1040" i="11"/>
  <c r="M1040" i="11" s="1"/>
  <c r="L1041" i="11"/>
  <c r="M1041" i="11" s="1"/>
  <c r="L1042" i="11"/>
  <c r="M1042" i="11" s="1"/>
  <c r="L1043" i="11"/>
  <c r="M1043" i="11" s="1"/>
  <c r="N1043" i="11" s="1"/>
  <c r="O1043" i="11" s="1"/>
  <c r="L1044" i="11"/>
  <c r="M1044" i="11" s="1"/>
  <c r="L1045" i="11"/>
  <c r="M1045" i="11" s="1"/>
  <c r="L1046" i="11"/>
  <c r="M1046" i="11" s="1"/>
  <c r="L1047" i="11"/>
  <c r="M1047" i="11" s="1"/>
  <c r="L1048" i="11"/>
  <c r="M1048" i="11" s="1"/>
  <c r="L1049" i="11"/>
  <c r="M1049" i="11" s="1"/>
  <c r="L1050" i="11"/>
  <c r="M1050" i="11" s="1"/>
  <c r="L1051" i="11"/>
  <c r="M1051" i="11" s="1"/>
  <c r="L1052" i="11"/>
  <c r="M1052" i="11" s="1"/>
  <c r="L1053" i="11"/>
  <c r="M1053" i="11" s="1"/>
  <c r="L1054" i="11"/>
  <c r="M1054" i="11" s="1"/>
  <c r="N1054" i="11" s="1"/>
  <c r="P1054" i="11" s="1"/>
  <c r="L1055" i="11"/>
  <c r="M1055" i="11" s="1"/>
  <c r="N1055" i="11" s="1"/>
  <c r="L1056" i="11"/>
  <c r="M1056" i="11" s="1"/>
  <c r="L1057" i="11"/>
  <c r="M1057" i="11" s="1"/>
  <c r="L1058" i="11"/>
  <c r="M1058" i="11" s="1"/>
  <c r="L1059" i="11"/>
  <c r="M1059" i="11" s="1"/>
  <c r="L1060" i="11"/>
  <c r="M1060" i="11" s="1"/>
  <c r="L1061" i="11"/>
  <c r="M1061" i="11" s="1"/>
  <c r="L1062" i="11"/>
  <c r="M1062" i="11" s="1"/>
  <c r="L1063" i="11"/>
  <c r="M1063" i="11" s="1"/>
  <c r="L1064" i="11"/>
  <c r="M1064" i="11" s="1"/>
  <c r="L1065" i="11"/>
  <c r="M1065" i="11" s="1"/>
  <c r="L1066" i="11"/>
  <c r="M1066" i="11" s="1"/>
  <c r="N1066" i="11" s="1"/>
  <c r="L1067" i="11"/>
  <c r="M1067" i="11" s="1"/>
  <c r="N1067" i="11" s="1"/>
  <c r="L1068" i="11"/>
  <c r="M1068" i="11" s="1"/>
  <c r="L1069" i="11"/>
  <c r="M1069" i="11" s="1"/>
  <c r="L1070" i="11"/>
  <c r="M1070" i="11" s="1"/>
  <c r="L1071" i="11"/>
  <c r="M1071" i="11" s="1"/>
  <c r="L1072" i="11"/>
  <c r="M1072" i="11" s="1"/>
  <c r="L1073" i="11"/>
  <c r="M1073" i="11" s="1"/>
  <c r="N1073" i="11" s="1"/>
  <c r="L1074" i="11"/>
  <c r="M1074" i="11" s="1"/>
  <c r="L1075" i="11"/>
  <c r="M1075" i="11" s="1"/>
  <c r="L1076" i="11"/>
  <c r="M1076" i="11" s="1"/>
  <c r="L1077" i="11"/>
  <c r="M1077" i="11" s="1"/>
  <c r="L1078" i="11"/>
  <c r="M1078" i="11" s="1"/>
  <c r="N1078" i="11" s="1"/>
  <c r="L1079" i="11"/>
  <c r="M1079" i="11" s="1"/>
  <c r="N1079" i="11" s="1"/>
  <c r="P1079" i="11" s="1"/>
  <c r="L1080" i="11"/>
  <c r="M1080" i="11" s="1"/>
  <c r="L1081" i="11"/>
  <c r="M1081" i="11" s="1"/>
  <c r="N1081" i="11" s="1"/>
  <c r="L1082" i="11"/>
  <c r="M1082" i="11" s="1"/>
  <c r="N1082" i="11" s="1"/>
  <c r="L1083" i="11"/>
  <c r="M1083" i="11" s="1"/>
  <c r="L1084" i="11"/>
  <c r="M1084" i="11" s="1"/>
  <c r="L1085" i="11"/>
  <c r="M1085" i="11" s="1"/>
  <c r="L1086" i="11"/>
  <c r="M1086" i="11" s="1"/>
  <c r="L1087" i="11"/>
  <c r="M1087" i="11" s="1"/>
  <c r="L1088" i="11"/>
  <c r="M1088" i="11" s="1"/>
  <c r="N1088" i="11" s="1"/>
  <c r="L1089" i="11"/>
  <c r="M1089" i="11" s="1"/>
  <c r="L1090" i="11"/>
  <c r="M1090" i="11" s="1"/>
  <c r="N1090" i="11" s="1"/>
  <c r="L1091" i="11"/>
  <c r="M1091" i="11" s="1"/>
  <c r="N1091" i="11" s="1"/>
  <c r="L1092" i="11"/>
  <c r="M1092" i="11" s="1"/>
  <c r="L1093" i="11"/>
  <c r="M1093" i="11" s="1"/>
  <c r="N1093" i="11" s="1"/>
  <c r="L1094" i="11"/>
  <c r="M1094" i="11" s="1"/>
  <c r="L1095" i="11"/>
  <c r="M1095" i="11" s="1"/>
  <c r="L1096" i="11"/>
  <c r="M1096" i="11" s="1"/>
  <c r="L1097" i="11"/>
  <c r="M1097" i="11" s="1"/>
  <c r="L1098" i="11"/>
  <c r="M1098" i="11" s="1"/>
  <c r="L1099" i="11"/>
  <c r="M1099" i="11" s="1"/>
  <c r="L1100" i="11"/>
  <c r="M1100" i="11" s="1"/>
  <c r="L1101" i="11"/>
  <c r="M1101" i="11" s="1"/>
  <c r="L1102" i="11"/>
  <c r="M1102" i="11" s="1"/>
  <c r="N1102" i="11" s="1"/>
  <c r="O1102" i="11" s="1"/>
  <c r="L1103" i="11"/>
  <c r="M1103" i="11" s="1"/>
  <c r="N1103" i="11" s="1"/>
  <c r="L1104" i="11"/>
  <c r="M1104" i="11" s="1"/>
  <c r="L1105" i="11"/>
  <c r="M1105" i="11" s="1"/>
  <c r="L1106" i="11"/>
  <c r="M1106" i="11" s="1"/>
  <c r="L1107" i="11"/>
  <c r="M1107" i="11" s="1"/>
  <c r="L1108" i="11"/>
  <c r="M1108" i="11" s="1"/>
  <c r="L1109" i="11"/>
  <c r="M1109" i="11" s="1"/>
  <c r="L1110" i="11"/>
  <c r="M1110" i="11" s="1"/>
  <c r="L1111" i="11"/>
  <c r="M1111" i="11" s="1"/>
  <c r="L1112" i="11"/>
  <c r="M1112" i="11" s="1"/>
  <c r="L1113" i="11"/>
  <c r="M1113" i="11" s="1"/>
  <c r="L1114" i="11"/>
  <c r="M1114" i="11" s="1"/>
  <c r="N1114" i="11" s="1"/>
  <c r="L1115" i="11"/>
  <c r="M1115" i="11" s="1"/>
  <c r="N1115" i="11" s="1"/>
  <c r="L1116" i="11"/>
  <c r="M1116" i="11" s="1"/>
  <c r="L1117" i="11"/>
  <c r="M1117" i="11" s="1"/>
  <c r="L1118" i="11"/>
  <c r="M1118" i="11" s="1"/>
  <c r="L1119" i="11"/>
  <c r="M1119" i="11" s="1"/>
  <c r="L1120" i="11"/>
  <c r="M1120" i="11" s="1"/>
  <c r="L1121" i="11"/>
  <c r="M1121" i="11" s="1"/>
  <c r="L1122" i="11"/>
  <c r="M1122" i="11" s="1"/>
  <c r="L1123" i="11"/>
  <c r="M1123" i="11" s="1"/>
  <c r="L1124" i="11"/>
  <c r="M1124" i="11" s="1"/>
  <c r="L1125" i="11"/>
  <c r="M1125" i="11" s="1"/>
  <c r="L1126" i="11"/>
  <c r="M1126" i="11" s="1"/>
  <c r="N1126" i="11" s="1"/>
  <c r="L1127" i="11"/>
  <c r="M1127" i="11" s="1"/>
  <c r="N1127" i="11" s="1"/>
  <c r="O1127" i="11" s="1"/>
  <c r="L1128" i="11"/>
  <c r="M1128" i="11" s="1"/>
  <c r="L1129" i="11"/>
  <c r="M1129" i="11" s="1"/>
  <c r="L1130" i="11"/>
  <c r="M1130" i="11" s="1"/>
  <c r="L1131" i="11"/>
  <c r="M1131" i="11" s="1"/>
  <c r="L1132" i="11"/>
  <c r="M1132" i="11" s="1"/>
  <c r="L1133" i="11"/>
  <c r="M1133" i="11" s="1"/>
  <c r="L1134" i="11"/>
  <c r="M1134" i="11" s="1"/>
  <c r="L1135" i="11"/>
  <c r="M1135" i="11" s="1"/>
  <c r="L1136" i="11"/>
  <c r="M1136" i="11" s="1"/>
  <c r="L1137" i="11"/>
  <c r="M1137" i="11" s="1"/>
  <c r="L1138" i="11"/>
  <c r="M1138" i="11" s="1"/>
  <c r="N1138" i="11" s="1"/>
  <c r="P1138" i="11" s="1"/>
  <c r="L1139" i="11"/>
  <c r="M1139" i="11" s="1"/>
  <c r="N1139" i="11" s="1"/>
  <c r="L1140" i="11"/>
  <c r="M1140" i="11" s="1"/>
  <c r="L1141" i="11"/>
  <c r="M1141" i="11" s="1"/>
  <c r="L1142" i="11"/>
  <c r="M1142" i="11" s="1"/>
  <c r="L1143" i="11"/>
  <c r="M1143" i="11" s="1"/>
  <c r="L1144" i="11"/>
  <c r="M1144" i="11" s="1"/>
  <c r="L1145" i="11"/>
  <c r="M1145" i="11" s="1"/>
  <c r="L1146" i="11"/>
  <c r="M1146" i="11" s="1"/>
  <c r="L1147" i="11"/>
  <c r="M1147" i="11" s="1"/>
  <c r="L1148" i="11"/>
  <c r="M1148" i="11" s="1"/>
  <c r="L1149" i="11"/>
  <c r="M1149" i="11" s="1"/>
  <c r="L1150" i="11"/>
  <c r="M1150" i="11" s="1"/>
  <c r="N1150" i="11" s="1"/>
  <c r="L1151" i="11"/>
  <c r="M1151" i="11" s="1"/>
  <c r="N1151" i="11" s="1"/>
  <c r="L1152" i="11"/>
  <c r="M1152" i="11" s="1"/>
  <c r="L1153" i="11"/>
  <c r="M1153" i="11" s="1"/>
  <c r="L1154" i="11"/>
  <c r="M1154" i="11" s="1"/>
  <c r="L1155" i="11"/>
  <c r="M1155" i="11" s="1"/>
  <c r="L1156" i="11"/>
  <c r="M1156" i="11" s="1"/>
  <c r="L1157" i="11"/>
  <c r="M1157" i="11" s="1"/>
  <c r="L1158" i="11"/>
  <c r="M1158" i="11" s="1"/>
  <c r="L1159" i="11"/>
  <c r="M1159" i="11" s="1"/>
  <c r="L1160" i="11"/>
  <c r="M1160" i="11" s="1"/>
  <c r="N1160" i="11" s="1"/>
  <c r="L1161" i="11"/>
  <c r="M1161" i="11" s="1"/>
  <c r="L1162" i="11"/>
  <c r="M1162" i="11" s="1"/>
  <c r="N1162" i="11" s="1"/>
  <c r="P1162" i="11" s="1"/>
  <c r="L1163" i="11"/>
  <c r="M1163" i="11" s="1"/>
  <c r="N1163" i="11" s="1"/>
  <c r="P1163" i="11" s="1"/>
  <c r="L1164" i="11"/>
  <c r="M1164" i="11" s="1"/>
  <c r="L1165" i="11"/>
  <c r="M1165" i="11" s="1"/>
  <c r="L1166" i="11"/>
  <c r="M1166" i="11" s="1"/>
  <c r="L1167" i="11"/>
  <c r="M1167" i="11" s="1"/>
  <c r="L1168" i="11"/>
  <c r="M1168" i="11" s="1"/>
  <c r="L1169" i="11"/>
  <c r="M1169" i="11" s="1"/>
  <c r="L1170" i="11"/>
  <c r="M1170" i="11" s="1"/>
  <c r="L1171" i="11"/>
  <c r="M1171" i="11" s="1"/>
  <c r="N1171" i="11" s="1"/>
  <c r="O1171" i="11" s="1"/>
  <c r="L1172" i="11"/>
  <c r="M1172" i="11" s="1"/>
  <c r="L1173" i="11"/>
  <c r="M1173" i="11" s="1"/>
  <c r="L1174" i="11"/>
  <c r="M1174" i="11" s="1"/>
  <c r="N1174" i="11" s="1"/>
  <c r="L1175" i="11"/>
  <c r="M1175" i="11" s="1"/>
  <c r="N1175" i="11" s="1"/>
  <c r="L1176" i="11"/>
  <c r="M1176" i="11" s="1"/>
  <c r="L1177" i="11"/>
  <c r="M1177" i="11" s="1"/>
  <c r="L1178" i="11"/>
  <c r="M1178" i="11" s="1"/>
  <c r="L1179" i="11"/>
  <c r="M1179" i="11" s="1"/>
  <c r="N1179" i="11" s="1"/>
  <c r="L1180" i="11"/>
  <c r="M1180" i="11" s="1"/>
  <c r="L1181" i="11"/>
  <c r="M1181" i="11" s="1"/>
  <c r="L1182" i="11"/>
  <c r="M1182" i="11" s="1"/>
  <c r="L1183" i="11"/>
  <c r="M1183" i="11" s="1"/>
  <c r="L1184" i="11"/>
  <c r="M1184" i="11" s="1"/>
  <c r="L1185" i="11"/>
  <c r="M1185" i="11" s="1"/>
  <c r="L1186" i="11"/>
  <c r="M1186" i="11" s="1"/>
  <c r="N1186" i="11" s="1"/>
  <c r="L1187" i="11"/>
  <c r="M1187" i="11" s="1"/>
  <c r="N1187" i="11" s="1"/>
  <c r="L1188" i="11"/>
  <c r="M1188" i="11" s="1"/>
  <c r="L1189" i="11"/>
  <c r="M1189" i="11" s="1"/>
  <c r="L1190" i="11"/>
  <c r="M1190" i="11" s="1"/>
  <c r="L1191" i="11"/>
  <c r="M1191" i="11" s="1"/>
  <c r="L1192" i="11"/>
  <c r="M1192" i="11" s="1"/>
  <c r="L1193" i="11"/>
  <c r="M1193" i="11" s="1"/>
  <c r="L1194" i="11"/>
  <c r="M1194" i="11" s="1"/>
  <c r="L1195" i="11"/>
  <c r="M1195" i="11" s="1"/>
  <c r="L1196" i="11"/>
  <c r="M1196" i="11" s="1"/>
  <c r="L1197" i="11"/>
  <c r="M1197" i="11" s="1"/>
  <c r="L1198" i="11"/>
  <c r="M1198" i="11" s="1"/>
  <c r="N1198" i="11" s="1"/>
  <c r="L1199" i="11"/>
  <c r="M1199" i="11" s="1"/>
  <c r="N1199" i="11" s="1"/>
  <c r="L1200" i="11"/>
  <c r="M1200" i="11" s="1"/>
  <c r="L1201" i="11"/>
  <c r="M1201" i="11" s="1"/>
  <c r="L1202" i="11"/>
  <c r="M1202" i="11" s="1"/>
  <c r="L1203" i="11"/>
  <c r="M1203" i="11" s="1"/>
  <c r="L1204" i="11"/>
  <c r="M1204" i="11" s="1"/>
  <c r="L1205" i="11"/>
  <c r="M1205" i="11" s="1"/>
  <c r="L1206" i="11"/>
  <c r="M1206" i="11" s="1"/>
  <c r="L1207" i="11"/>
  <c r="M1207" i="11" s="1"/>
  <c r="L1208" i="11"/>
  <c r="M1208" i="11" s="1"/>
  <c r="L1209" i="11"/>
  <c r="M1209" i="11" s="1"/>
  <c r="L1210" i="11"/>
  <c r="M1210" i="11" s="1"/>
  <c r="N1210" i="11" s="1"/>
  <c r="L1211" i="11"/>
  <c r="M1211" i="11" s="1"/>
  <c r="N1211" i="11" s="1"/>
  <c r="P1211" i="11" s="1"/>
  <c r="L1212" i="11"/>
  <c r="M1212" i="11" s="1"/>
  <c r="L1213" i="11"/>
  <c r="M1213" i="11" s="1"/>
  <c r="L1214" i="11"/>
  <c r="M1214" i="11" s="1"/>
  <c r="L1215" i="11"/>
  <c r="M1215" i="11" s="1"/>
  <c r="L1216" i="11"/>
  <c r="M1216" i="11" s="1"/>
  <c r="L1217" i="11"/>
  <c r="M1217" i="11" s="1"/>
  <c r="L1218" i="11"/>
  <c r="M1218" i="11" s="1"/>
  <c r="L1219" i="11"/>
  <c r="M1219" i="11" s="1"/>
  <c r="L1220" i="11"/>
  <c r="M1220" i="11" s="1"/>
  <c r="L1221" i="11"/>
  <c r="M1221" i="11" s="1"/>
  <c r="L1222" i="11"/>
  <c r="M1222" i="11" s="1"/>
  <c r="N1222" i="11" s="1"/>
  <c r="L1223" i="11"/>
  <c r="M1223" i="11" s="1"/>
  <c r="N1223" i="11" s="1"/>
  <c r="O1223" i="11" s="1"/>
  <c r="L1224" i="11"/>
  <c r="M1224" i="11" s="1"/>
  <c r="L1225" i="11"/>
  <c r="M1225" i="11" s="1"/>
  <c r="L1226" i="11"/>
  <c r="M1226" i="11" s="1"/>
  <c r="L1227" i="11"/>
  <c r="M1227" i="11" s="1"/>
  <c r="L1228" i="11"/>
  <c r="M1228" i="11" s="1"/>
  <c r="L1229" i="11"/>
  <c r="M1229" i="11" s="1"/>
  <c r="L1230" i="11"/>
  <c r="M1230" i="11" s="1"/>
  <c r="L1231" i="11"/>
  <c r="M1231" i="11" s="1"/>
  <c r="L1232" i="11"/>
  <c r="M1232" i="11" s="1"/>
  <c r="L1233" i="11"/>
  <c r="M1233" i="11" s="1"/>
  <c r="N1233" i="11" s="1"/>
  <c r="L1234" i="11"/>
  <c r="M1234" i="11" s="1"/>
  <c r="N1234" i="11" s="1"/>
  <c r="L1235" i="11"/>
  <c r="M1235" i="11" s="1"/>
  <c r="N1235" i="11" s="1"/>
  <c r="L1236" i="11"/>
  <c r="M1236" i="11" s="1"/>
  <c r="L1237" i="11"/>
  <c r="M1237" i="11" s="1"/>
  <c r="L1238" i="11"/>
  <c r="M1238" i="11" s="1"/>
  <c r="L1239" i="11"/>
  <c r="M1239" i="11" s="1"/>
  <c r="L1240" i="11"/>
  <c r="M1240" i="11" s="1"/>
  <c r="L1241" i="11"/>
  <c r="M1241" i="11" s="1"/>
  <c r="L1242" i="11"/>
  <c r="M1242" i="11" s="1"/>
  <c r="N1242" i="11" s="1"/>
  <c r="L1243" i="11"/>
  <c r="M1243" i="11" s="1"/>
  <c r="L1244" i="11"/>
  <c r="M1244" i="11" s="1"/>
  <c r="L1245" i="11"/>
  <c r="M1245" i="11" s="1"/>
  <c r="L1246" i="11"/>
  <c r="M1246" i="11" s="1"/>
  <c r="N1246" i="11" s="1"/>
  <c r="L1247" i="11"/>
  <c r="M1247" i="11" s="1"/>
  <c r="N1247" i="11" s="1"/>
  <c r="L1248" i="11"/>
  <c r="M1248" i="11" s="1"/>
  <c r="L1249" i="11"/>
  <c r="M1249" i="11" s="1"/>
  <c r="L1250" i="11"/>
  <c r="M1250" i="11" s="1"/>
  <c r="L1251" i="11"/>
  <c r="M1251" i="11" s="1"/>
  <c r="L1252" i="11"/>
  <c r="M1252" i="11" s="1"/>
  <c r="L1253" i="11"/>
  <c r="M1253" i="11" s="1"/>
  <c r="L1254" i="11"/>
  <c r="M1254" i="11" s="1"/>
  <c r="L1255" i="11"/>
  <c r="M1255" i="11" s="1"/>
  <c r="L1256" i="11"/>
  <c r="M1256" i="11" s="1"/>
  <c r="L1257" i="11"/>
  <c r="M1257" i="11" s="1"/>
  <c r="L1258" i="11"/>
  <c r="M1258" i="11" s="1"/>
  <c r="N1258" i="11" s="1"/>
  <c r="L1259" i="11"/>
  <c r="M1259" i="11" s="1"/>
  <c r="N1259" i="11" s="1"/>
  <c r="P1259" i="11" s="1"/>
  <c r="L1260" i="11"/>
  <c r="M1260" i="11" s="1"/>
  <c r="L1261" i="11"/>
  <c r="M1261" i="11" s="1"/>
  <c r="L1262" i="11"/>
  <c r="M1262" i="11" s="1"/>
  <c r="L1263" i="11"/>
  <c r="M1263" i="11" s="1"/>
  <c r="L1264" i="11"/>
  <c r="M1264" i="11" s="1"/>
  <c r="L1265" i="11"/>
  <c r="M1265" i="11" s="1"/>
  <c r="L1266" i="11"/>
  <c r="M1266" i="11" s="1"/>
  <c r="L1267" i="11"/>
  <c r="M1267" i="11" s="1"/>
  <c r="L1268" i="11"/>
  <c r="M1268" i="11" s="1"/>
  <c r="N1268" i="11" s="1"/>
  <c r="O1268" i="11" s="1"/>
  <c r="L1269" i="11"/>
  <c r="M1269" i="11" s="1"/>
  <c r="L1270" i="11"/>
  <c r="M1270" i="11" s="1"/>
  <c r="N1270" i="11" s="1"/>
  <c r="L1271" i="11"/>
  <c r="M1271" i="11" s="1"/>
  <c r="L1272" i="11"/>
  <c r="M1272" i="11" s="1"/>
  <c r="L1273" i="11"/>
  <c r="M1273" i="11" s="1"/>
  <c r="L1274" i="11"/>
  <c r="M1274" i="11" s="1"/>
  <c r="L1275" i="11"/>
  <c r="M1275" i="11" s="1"/>
  <c r="L1276" i="11"/>
  <c r="M1276" i="11" s="1"/>
  <c r="L1277" i="11"/>
  <c r="M1277" i="11" s="1"/>
  <c r="L1278" i="11"/>
  <c r="M1278" i="11" s="1"/>
  <c r="L1279" i="11"/>
  <c r="M1279" i="11" s="1"/>
  <c r="L1280" i="11"/>
  <c r="M1280" i="11" s="1"/>
  <c r="N1280" i="11" s="1"/>
  <c r="L1281" i="11"/>
  <c r="M1281" i="11" s="1"/>
  <c r="L1282" i="11"/>
  <c r="M1282" i="11" s="1"/>
  <c r="N1282" i="11" s="1"/>
  <c r="L1283" i="11"/>
  <c r="M1283" i="11" s="1"/>
  <c r="N1283" i="11" s="1"/>
  <c r="L1284" i="11"/>
  <c r="M1284" i="11" s="1"/>
  <c r="L1285" i="11"/>
  <c r="M1285" i="11" s="1"/>
  <c r="L1286" i="11"/>
  <c r="M1286" i="11" s="1"/>
  <c r="L1287" i="11"/>
  <c r="M1287" i="11" s="1"/>
  <c r="L1288" i="11"/>
  <c r="M1288" i="11" s="1"/>
  <c r="L1289" i="11"/>
  <c r="M1289" i="11" s="1"/>
  <c r="L1290" i="11"/>
  <c r="M1290" i="11" s="1"/>
  <c r="L1291" i="11"/>
  <c r="M1291" i="11" s="1"/>
  <c r="L1292" i="11"/>
  <c r="M1292" i="11" s="1"/>
  <c r="L1293" i="11"/>
  <c r="M1293" i="11" s="1"/>
  <c r="L1294" i="11"/>
  <c r="M1294" i="11" s="1"/>
  <c r="N1294" i="11" s="1"/>
  <c r="L1295" i="11"/>
  <c r="M1295" i="11" s="1"/>
  <c r="N1295" i="11" s="1"/>
  <c r="P1295" i="11" s="1"/>
  <c r="L1296" i="11"/>
  <c r="M1296" i="11" s="1"/>
  <c r="L1297" i="11"/>
  <c r="M1297" i="11" s="1"/>
  <c r="L1298" i="11"/>
  <c r="M1298" i="11" s="1"/>
  <c r="L1299" i="11"/>
  <c r="M1299" i="11" s="1"/>
  <c r="L1300" i="11"/>
  <c r="M1300" i="11" s="1"/>
  <c r="L1301" i="11"/>
  <c r="M1301" i="11" s="1"/>
  <c r="L1302" i="11"/>
  <c r="M1302" i="11" s="1"/>
  <c r="L1303" i="11"/>
  <c r="M1303" i="11" s="1"/>
  <c r="L1304" i="11"/>
  <c r="M1304" i="11" s="1"/>
  <c r="L1305" i="11"/>
  <c r="M1305" i="11" s="1"/>
  <c r="L1306" i="11"/>
  <c r="M1306" i="11" s="1"/>
  <c r="N1306" i="11" s="1"/>
  <c r="O1306" i="11" s="1"/>
  <c r="L1307" i="11"/>
  <c r="M1307" i="11" s="1"/>
  <c r="N1307" i="11" s="1"/>
  <c r="O1307" i="11" s="1"/>
  <c r="L1308" i="11"/>
  <c r="M1308" i="11" s="1"/>
  <c r="L1309" i="11"/>
  <c r="M1309" i="11" s="1"/>
  <c r="L1310" i="11"/>
  <c r="M1310" i="11" s="1"/>
  <c r="L1311" i="11"/>
  <c r="M1311" i="11" s="1"/>
  <c r="L1312" i="11"/>
  <c r="M1312" i="11" s="1"/>
  <c r="L1313" i="11"/>
  <c r="M1313" i="11" s="1"/>
  <c r="L1314" i="11"/>
  <c r="M1314" i="11" s="1"/>
  <c r="L1315" i="11"/>
  <c r="M1315" i="11" s="1"/>
  <c r="L1316" i="11"/>
  <c r="M1316" i="11" s="1"/>
  <c r="L1317" i="11"/>
  <c r="M1317" i="11" s="1"/>
  <c r="L1318" i="11"/>
  <c r="M1318" i="11" s="1"/>
  <c r="N1318" i="11" s="1"/>
  <c r="L1319" i="11"/>
  <c r="M1319" i="11" s="1"/>
  <c r="L1320" i="11"/>
  <c r="M1320" i="11" s="1"/>
  <c r="L1321" i="11"/>
  <c r="M1321" i="11" s="1"/>
  <c r="L1322" i="11"/>
  <c r="M1322" i="11" s="1"/>
  <c r="L1323" i="11"/>
  <c r="M1323" i="11" s="1"/>
  <c r="L1324" i="11"/>
  <c r="M1324" i="11" s="1"/>
  <c r="L1325" i="11"/>
  <c r="M1325" i="11" s="1"/>
  <c r="L1326" i="11"/>
  <c r="M1326" i="11" s="1"/>
  <c r="L1327" i="11"/>
  <c r="M1327" i="11" s="1"/>
  <c r="L1328" i="11"/>
  <c r="M1328" i="11" s="1"/>
  <c r="L1329" i="11"/>
  <c r="M1329" i="11" s="1"/>
  <c r="L1330" i="11"/>
  <c r="M1330" i="11" s="1"/>
  <c r="N1330" i="11" s="1"/>
  <c r="L1331" i="11"/>
  <c r="M1331" i="11" s="1"/>
  <c r="L1332" i="11"/>
  <c r="M1332" i="11" s="1"/>
  <c r="N1332" i="11" s="1"/>
  <c r="O1332" i="11" s="1"/>
  <c r="L1333" i="11"/>
  <c r="M1333" i="11" s="1"/>
  <c r="L1334" i="11"/>
  <c r="M1334" i="11" s="1"/>
  <c r="L1335" i="11"/>
  <c r="M1335" i="11" s="1"/>
  <c r="L1336" i="11"/>
  <c r="M1336" i="11" s="1"/>
  <c r="L1337" i="11"/>
  <c r="M1337" i="11" s="1"/>
  <c r="L1338" i="11"/>
  <c r="M1338" i="11" s="1"/>
  <c r="N1338" i="11" s="1"/>
  <c r="L1339" i="11"/>
  <c r="M1339" i="11" s="1"/>
  <c r="L1340" i="11"/>
  <c r="M1340" i="11" s="1"/>
  <c r="L1341" i="11"/>
  <c r="M1341" i="11" s="1"/>
  <c r="L1342" i="11"/>
  <c r="M1342" i="11" s="1"/>
  <c r="N1342" i="11" s="1"/>
  <c r="L1343" i="11"/>
  <c r="M1343" i="11" s="1"/>
  <c r="N1343" i="11" s="1"/>
  <c r="L1344" i="11"/>
  <c r="M1344" i="11" s="1"/>
  <c r="L1345" i="11"/>
  <c r="M1345" i="11" s="1"/>
  <c r="N1345" i="11" s="1"/>
  <c r="L1346" i="11"/>
  <c r="M1346" i="11" s="1"/>
  <c r="N1346" i="11" s="1"/>
  <c r="P1346" i="11" s="1"/>
  <c r="L1347" i="11"/>
  <c r="M1347" i="11" s="1"/>
  <c r="L1348" i="11"/>
  <c r="M1348" i="11" s="1"/>
  <c r="L1349" i="11"/>
  <c r="M1349" i="11" s="1"/>
  <c r="L1350" i="11"/>
  <c r="M1350" i="11" s="1"/>
  <c r="L1351" i="11"/>
  <c r="M1351" i="11" s="1"/>
  <c r="L1352" i="11"/>
  <c r="M1352" i="11" s="1"/>
  <c r="L1353" i="11"/>
  <c r="M1353" i="11" s="1"/>
  <c r="L1354" i="11"/>
  <c r="M1354" i="11" s="1"/>
  <c r="N1354" i="11" s="1"/>
  <c r="L1355" i="11"/>
  <c r="M1355" i="11" s="1"/>
  <c r="N1355" i="11" s="1"/>
  <c r="P1355" i="11" s="1"/>
  <c r="L1356" i="11"/>
  <c r="M1356" i="11" s="1"/>
  <c r="L1357" i="11"/>
  <c r="M1357" i="11" s="1"/>
  <c r="L1358" i="11"/>
  <c r="M1358" i="11" s="1"/>
  <c r="L1359" i="11"/>
  <c r="M1359" i="11" s="1"/>
  <c r="L1360" i="11"/>
  <c r="M1360" i="11" s="1"/>
  <c r="L1361" i="11"/>
  <c r="M1361" i="11" s="1"/>
  <c r="L1362" i="11"/>
  <c r="M1362" i="11" s="1"/>
  <c r="L1363" i="11"/>
  <c r="M1363" i="11" s="1"/>
  <c r="L1364" i="11"/>
  <c r="M1364" i="11" s="1"/>
  <c r="L1365" i="11"/>
  <c r="M1365" i="11" s="1"/>
  <c r="L1366" i="11"/>
  <c r="M1366" i="11" s="1"/>
  <c r="N1366" i="11" s="1"/>
  <c r="L1367" i="11"/>
  <c r="M1367" i="11" s="1"/>
  <c r="N1367" i="11" s="1"/>
  <c r="O1367" i="11" s="1"/>
  <c r="L1368" i="11"/>
  <c r="M1368" i="11" s="1"/>
  <c r="L1369" i="11"/>
  <c r="M1369" i="11" s="1"/>
  <c r="L1370" i="11"/>
  <c r="M1370" i="11" s="1"/>
  <c r="L1371" i="11"/>
  <c r="M1371" i="11" s="1"/>
  <c r="L1372" i="11"/>
  <c r="M1372" i="11" s="1"/>
  <c r="L1373" i="11"/>
  <c r="M1373" i="11" s="1"/>
  <c r="L1374" i="11"/>
  <c r="M1374" i="11" s="1"/>
  <c r="L1375" i="11"/>
  <c r="M1375" i="11" s="1"/>
  <c r="L1376" i="11"/>
  <c r="M1376" i="11" s="1"/>
  <c r="L1377" i="11"/>
  <c r="M1377" i="11" s="1"/>
  <c r="L1378" i="11"/>
  <c r="M1378" i="11" s="1"/>
  <c r="N1378" i="11" s="1"/>
  <c r="O1378" i="11" s="1"/>
  <c r="L1379" i="11"/>
  <c r="M1379" i="11" s="1"/>
  <c r="N1379" i="11" s="1"/>
  <c r="L1380" i="11"/>
  <c r="M1380" i="11" s="1"/>
  <c r="L1381" i="11"/>
  <c r="M1381" i="11" s="1"/>
  <c r="L1382" i="11"/>
  <c r="M1382" i="11" s="1"/>
  <c r="L1383" i="11"/>
  <c r="M1383" i="11" s="1"/>
  <c r="L1384" i="11"/>
  <c r="M1384" i="11" s="1"/>
  <c r="L1385" i="11"/>
  <c r="M1385" i="11" s="1"/>
  <c r="L1386" i="11"/>
  <c r="M1386" i="11" s="1"/>
  <c r="L1387" i="11"/>
  <c r="M1387" i="11" s="1"/>
  <c r="L1388" i="11"/>
  <c r="M1388" i="11" s="1"/>
  <c r="L1389" i="11"/>
  <c r="M1389" i="11" s="1"/>
  <c r="L1390" i="11"/>
  <c r="M1390" i="11" s="1"/>
  <c r="N1390" i="11" s="1"/>
  <c r="L1391" i="11"/>
  <c r="M1391" i="11" s="1"/>
  <c r="N1391" i="11" s="1"/>
  <c r="L1392" i="11"/>
  <c r="M1392" i="11" s="1"/>
  <c r="L1393" i="11"/>
  <c r="M1393" i="11" s="1"/>
  <c r="L1394" i="11"/>
  <c r="M1394" i="11" s="1"/>
  <c r="L1395" i="11"/>
  <c r="M1395" i="11" s="1"/>
  <c r="N1395" i="11" s="1"/>
  <c r="L1396" i="11"/>
  <c r="M1396" i="11" s="1"/>
  <c r="L1397" i="11"/>
  <c r="M1397" i="11" s="1"/>
  <c r="L1398" i="11"/>
  <c r="M1398" i="11" s="1"/>
  <c r="L1399" i="11"/>
  <c r="M1399" i="11" s="1"/>
  <c r="L1400" i="11"/>
  <c r="M1400" i="11" s="1"/>
  <c r="L1401" i="11"/>
  <c r="M1401" i="11" s="1"/>
  <c r="L1402" i="11"/>
  <c r="M1402" i="11" s="1"/>
  <c r="N1402" i="11" s="1"/>
  <c r="L1403" i="11"/>
  <c r="M1403" i="11" s="1"/>
  <c r="N1403" i="11" s="1"/>
  <c r="L1404" i="11"/>
  <c r="M1404" i="11" s="1"/>
  <c r="L1405" i="11"/>
  <c r="M1405" i="11" s="1"/>
  <c r="L1406" i="11"/>
  <c r="M1406" i="11" s="1"/>
  <c r="L1407" i="11"/>
  <c r="M1407" i="11" s="1"/>
  <c r="L1408" i="11"/>
  <c r="M1408" i="11" s="1"/>
  <c r="L1409" i="11"/>
  <c r="M1409" i="11" s="1"/>
  <c r="L1410" i="11"/>
  <c r="M1410" i="11" s="1"/>
  <c r="L1411" i="11"/>
  <c r="M1411" i="11" s="1"/>
  <c r="L1412" i="11"/>
  <c r="M1412" i="11" s="1"/>
  <c r="L1413" i="11"/>
  <c r="M1413" i="11" s="1"/>
  <c r="L1414" i="11"/>
  <c r="M1414" i="11" s="1"/>
  <c r="N1414" i="11" s="1"/>
  <c r="L1415" i="11"/>
  <c r="M1415" i="11" s="1"/>
  <c r="N1415" i="11" s="1"/>
  <c r="O1415" i="11" s="1"/>
  <c r="L1416" i="11"/>
  <c r="M1416" i="11" s="1"/>
  <c r="L1417" i="11"/>
  <c r="M1417" i="11" s="1"/>
  <c r="L1418" i="11"/>
  <c r="M1418" i="11" s="1"/>
  <c r="L1419" i="11"/>
  <c r="M1419" i="11" s="1"/>
  <c r="L1420" i="11"/>
  <c r="M1420" i="11" s="1"/>
  <c r="L1421" i="11"/>
  <c r="M1421" i="11" s="1"/>
  <c r="L1422" i="11"/>
  <c r="M1422" i="11" s="1"/>
  <c r="L1423" i="11"/>
  <c r="M1423" i="11" s="1"/>
  <c r="L1424" i="11"/>
  <c r="M1424" i="11" s="1"/>
  <c r="L1425" i="11"/>
  <c r="M1425" i="11" s="1"/>
  <c r="L1426" i="11"/>
  <c r="M1426" i="11" s="1"/>
  <c r="N1426" i="11" s="1"/>
  <c r="L1427" i="11"/>
  <c r="M1427" i="11" s="1"/>
  <c r="N1427" i="11" s="1"/>
  <c r="L1428" i="11"/>
  <c r="M1428" i="11" s="1"/>
  <c r="L1429" i="11"/>
  <c r="M1429" i="11" s="1"/>
  <c r="L1430" i="11"/>
  <c r="M1430" i="11" s="1"/>
  <c r="L1431" i="11"/>
  <c r="M1431" i="11" s="1"/>
  <c r="L1432" i="11"/>
  <c r="M1432" i="11" s="1"/>
  <c r="L1433" i="11"/>
  <c r="M1433" i="11" s="1"/>
  <c r="L1434" i="11"/>
  <c r="M1434" i="11" s="1"/>
  <c r="L1435" i="11"/>
  <c r="M1435" i="11" s="1"/>
  <c r="N1435" i="11" s="1"/>
  <c r="L1436" i="11"/>
  <c r="M1436" i="11" s="1"/>
  <c r="L1437" i="11"/>
  <c r="M1437" i="11" s="1"/>
  <c r="L1438" i="11"/>
  <c r="M1438" i="11" s="1"/>
  <c r="N1438" i="11" s="1"/>
  <c r="L1439" i="11"/>
  <c r="M1439" i="11" s="1"/>
  <c r="N1439" i="11" s="1"/>
  <c r="O1439" i="11" s="1"/>
  <c r="L1440" i="11"/>
  <c r="M1440" i="11" s="1"/>
  <c r="L1441" i="11"/>
  <c r="M1441" i="11" s="1"/>
  <c r="L1442" i="11"/>
  <c r="M1442" i="11" s="1"/>
  <c r="L1443" i="11"/>
  <c r="M1443" i="11" s="1"/>
  <c r="L1444" i="11"/>
  <c r="M1444" i="11" s="1"/>
  <c r="L1445" i="11"/>
  <c r="M1445" i="11" s="1"/>
  <c r="L1446" i="11"/>
  <c r="M1446" i="11" s="1"/>
  <c r="L1447" i="11"/>
  <c r="M1447" i="11" s="1"/>
  <c r="L1448" i="11"/>
  <c r="M1448" i="11" s="1"/>
  <c r="L1449" i="11"/>
  <c r="M1449" i="11" s="1"/>
  <c r="L1450" i="11"/>
  <c r="M1450" i="11" s="1"/>
  <c r="N1450" i="11" s="1"/>
  <c r="O1450" i="11" s="1"/>
  <c r="L1451" i="11"/>
  <c r="M1451" i="11" s="1"/>
  <c r="N1451" i="11" s="1"/>
  <c r="O1451" i="11" s="1"/>
  <c r="L1452" i="11"/>
  <c r="M1452" i="11" s="1"/>
  <c r="L1453" i="11"/>
  <c r="M1453" i="11" s="1"/>
  <c r="L1454" i="11"/>
  <c r="M1454" i="11" s="1"/>
  <c r="L1455" i="11"/>
  <c r="M1455" i="11" s="1"/>
  <c r="L1456" i="11"/>
  <c r="M1456" i="11" s="1"/>
  <c r="N1456" i="11" s="1"/>
  <c r="L1457" i="11"/>
  <c r="M1457" i="11" s="1"/>
  <c r="L1458" i="11"/>
  <c r="M1458" i="11" s="1"/>
  <c r="L1459" i="11"/>
  <c r="M1459" i="11" s="1"/>
  <c r="L1460" i="11"/>
  <c r="M1460" i="11" s="1"/>
  <c r="L1461" i="11"/>
  <c r="M1461" i="11" s="1"/>
  <c r="L1462" i="11"/>
  <c r="M1462" i="11" s="1"/>
  <c r="N1462" i="11" s="1"/>
  <c r="P1462" i="11" s="1"/>
  <c r="L1463" i="11"/>
  <c r="M1463" i="11" s="1"/>
  <c r="N1463" i="11" s="1"/>
  <c r="L1464" i="11"/>
  <c r="M1464" i="11" s="1"/>
  <c r="L1465" i="11"/>
  <c r="M1465" i="11" s="1"/>
  <c r="L1466" i="11"/>
  <c r="M1466" i="11" s="1"/>
  <c r="L1467" i="11"/>
  <c r="M1467" i="11" s="1"/>
  <c r="L1468" i="11"/>
  <c r="M1468" i="11" s="1"/>
  <c r="L1469" i="11"/>
  <c r="M1469" i="11" s="1"/>
  <c r="L1470" i="11"/>
  <c r="M1470" i="11" s="1"/>
  <c r="L1471" i="11"/>
  <c r="M1471" i="11" s="1"/>
  <c r="L1472" i="11"/>
  <c r="M1472" i="11" s="1"/>
  <c r="L1473" i="11"/>
  <c r="M1473" i="11" s="1"/>
  <c r="L1474" i="11"/>
  <c r="M1474" i="11" s="1"/>
  <c r="N1474" i="11" s="1"/>
  <c r="P1474" i="11" s="1"/>
  <c r="L1475" i="11"/>
  <c r="M1475" i="11" s="1"/>
  <c r="N1475" i="11" s="1"/>
  <c r="O1475" i="11" s="1"/>
  <c r="L1476" i="11"/>
  <c r="M1476" i="11" s="1"/>
  <c r="L1477" i="11"/>
  <c r="M1477" i="11" s="1"/>
  <c r="L1478" i="11"/>
  <c r="M1478" i="11" s="1"/>
  <c r="L1479" i="11"/>
  <c r="M1479" i="11" s="1"/>
  <c r="L1480" i="11"/>
  <c r="M1480" i="11" s="1"/>
  <c r="L1481" i="11"/>
  <c r="M1481" i="11" s="1"/>
  <c r="L1482" i="11"/>
  <c r="M1482" i="11" s="1"/>
  <c r="L1483" i="11"/>
  <c r="M1483" i="11" s="1"/>
  <c r="L1484" i="11"/>
  <c r="M1484" i="11" s="1"/>
  <c r="L1485" i="11"/>
  <c r="M1485" i="11" s="1"/>
  <c r="L1486" i="11"/>
  <c r="M1486" i="11" s="1"/>
  <c r="N1486" i="11" s="1"/>
  <c r="L1487" i="11"/>
  <c r="M1487" i="11" s="1"/>
  <c r="N1487" i="11" s="1"/>
  <c r="P1487" i="11" s="1"/>
  <c r="L1488" i="11"/>
  <c r="M1488" i="11" s="1"/>
  <c r="N1488" i="11" s="1"/>
  <c r="O1488" i="11" s="1"/>
  <c r="L1489" i="11"/>
  <c r="M1489" i="11" s="1"/>
  <c r="L1490" i="11"/>
  <c r="M1490" i="11" s="1"/>
  <c r="L1491" i="11"/>
  <c r="M1491" i="11" s="1"/>
  <c r="L1492" i="11"/>
  <c r="M1492" i="11" s="1"/>
  <c r="L1493" i="11"/>
  <c r="M1493" i="11" s="1"/>
  <c r="L1494" i="11"/>
  <c r="M1494" i="11" s="1"/>
  <c r="L1495" i="11"/>
  <c r="M1495" i="11" s="1"/>
  <c r="L1496" i="11"/>
  <c r="M1496" i="11" s="1"/>
  <c r="L1497" i="11"/>
  <c r="M1497" i="11" s="1"/>
  <c r="L1498" i="11"/>
  <c r="M1498" i="11" s="1"/>
  <c r="N1498" i="11" s="1"/>
  <c r="L1499" i="11"/>
  <c r="M1499" i="11" s="1"/>
  <c r="N1499" i="11" s="1"/>
  <c r="L1500" i="11"/>
  <c r="M1500" i="11" s="1"/>
  <c r="L1501" i="11"/>
  <c r="M1501" i="11" s="1"/>
  <c r="L1502" i="11"/>
  <c r="M1502" i="11" s="1"/>
  <c r="L1503" i="11"/>
  <c r="M1503" i="11" s="1"/>
  <c r="L1504" i="11"/>
  <c r="M1504" i="11" s="1"/>
  <c r="L1505" i="11"/>
  <c r="M1505" i="11" s="1"/>
  <c r="L1506" i="11"/>
  <c r="M1506" i="11" s="1"/>
  <c r="L1507" i="11"/>
  <c r="M1507" i="11" s="1"/>
  <c r="L1508" i="11"/>
  <c r="M1508" i="11" s="1"/>
  <c r="L1509" i="11"/>
  <c r="M1509" i="11" s="1"/>
  <c r="L1510" i="11"/>
  <c r="M1510" i="11" s="1"/>
  <c r="N1510" i="11" s="1"/>
  <c r="L1511" i="11"/>
  <c r="M1511" i="11" s="1"/>
  <c r="N1511" i="11" s="1"/>
  <c r="O1511" i="11" s="1"/>
  <c r="L1512" i="11"/>
  <c r="M1512" i="11" s="1"/>
  <c r="L1513" i="11"/>
  <c r="M1513" i="11" s="1"/>
  <c r="L1514" i="11"/>
  <c r="M1514" i="11" s="1"/>
  <c r="L1515" i="11"/>
  <c r="M1515" i="11" s="1"/>
  <c r="N1515" i="11" s="1"/>
  <c r="L1516" i="11"/>
  <c r="M1516" i="11" s="1"/>
  <c r="L1517" i="11"/>
  <c r="M1517" i="11" s="1"/>
  <c r="L1518" i="11"/>
  <c r="M1518" i="11" s="1"/>
  <c r="L1519" i="11"/>
  <c r="M1519" i="11" s="1"/>
  <c r="L1520" i="11"/>
  <c r="M1520" i="11" s="1"/>
  <c r="L1521" i="11"/>
  <c r="M1521" i="11" s="1"/>
  <c r="L1522" i="11"/>
  <c r="M1522" i="11" s="1"/>
  <c r="N1522" i="11" s="1"/>
  <c r="O1522" i="11" s="1"/>
  <c r="L1523" i="11"/>
  <c r="M1523" i="11" s="1"/>
  <c r="N1523" i="11" s="1"/>
  <c r="L1524" i="11"/>
  <c r="M1524" i="11" s="1"/>
  <c r="L1525" i="11"/>
  <c r="M1525" i="11" s="1"/>
  <c r="L1526" i="11"/>
  <c r="M1526" i="11" s="1"/>
  <c r="L1527" i="11"/>
  <c r="M1527" i="11" s="1"/>
  <c r="L1528" i="11"/>
  <c r="M1528" i="11" s="1"/>
  <c r="L1529" i="11"/>
  <c r="M1529" i="11" s="1"/>
  <c r="L1530" i="11"/>
  <c r="M1530" i="11" s="1"/>
  <c r="L1531" i="11"/>
  <c r="M1531" i="11" s="1"/>
  <c r="L1532" i="11"/>
  <c r="M1532" i="11" s="1"/>
  <c r="L1533" i="11"/>
  <c r="M1533" i="11" s="1"/>
  <c r="L1534" i="11"/>
  <c r="M1534" i="11" s="1"/>
  <c r="N1534" i="11" s="1"/>
  <c r="L1535" i="11"/>
  <c r="M1535" i="11" s="1"/>
  <c r="N1535" i="11" s="1"/>
  <c r="L1536" i="11"/>
  <c r="M1536" i="11" s="1"/>
  <c r="L1537" i="11"/>
  <c r="M1537" i="11" s="1"/>
  <c r="L1538" i="11"/>
  <c r="M1538" i="11" s="1"/>
  <c r="L1539" i="11"/>
  <c r="M1539" i="11" s="1"/>
  <c r="L1540" i="11"/>
  <c r="M1540" i="11" s="1"/>
  <c r="L1541" i="11"/>
  <c r="M1541" i="11" s="1"/>
  <c r="L1542" i="11"/>
  <c r="M1542" i="11" s="1"/>
  <c r="L1543" i="11"/>
  <c r="M1543" i="11" s="1"/>
  <c r="L1544" i="11"/>
  <c r="M1544" i="11" s="1"/>
  <c r="L1545" i="11"/>
  <c r="M1545" i="11" s="1"/>
  <c r="L1546" i="11"/>
  <c r="M1546" i="11" s="1"/>
  <c r="N1546" i="11" s="1"/>
  <c r="L1547" i="11"/>
  <c r="M1547" i="11" s="1"/>
  <c r="N1547" i="11" s="1"/>
  <c r="O1547" i="11" s="1"/>
  <c r="L1548" i="11"/>
  <c r="M1548" i="11" s="1"/>
  <c r="L1549" i="11"/>
  <c r="M1549" i="11" s="1"/>
  <c r="L1550" i="11"/>
  <c r="M1550" i="11" s="1"/>
  <c r="L1551" i="11"/>
  <c r="M1551" i="11" s="1"/>
  <c r="L1552" i="11"/>
  <c r="M1552" i="11" s="1"/>
  <c r="L1553" i="11"/>
  <c r="M1553" i="11" s="1"/>
  <c r="L1554" i="11"/>
  <c r="M1554" i="11" s="1"/>
  <c r="L1555" i="11"/>
  <c r="M1555" i="11" s="1"/>
  <c r="L1556" i="11"/>
  <c r="M1556" i="11" s="1"/>
  <c r="L1557" i="11"/>
  <c r="M1557" i="11" s="1"/>
  <c r="L1558" i="11"/>
  <c r="M1558" i="11" s="1"/>
  <c r="N1558" i="11" s="1"/>
  <c r="O1558" i="11" s="1"/>
  <c r="L1559" i="11"/>
  <c r="M1559" i="11" s="1"/>
  <c r="N1559" i="11" s="1"/>
  <c r="L1560" i="11"/>
  <c r="M1560" i="11" s="1"/>
  <c r="L1561" i="11"/>
  <c r="M1561" i="11" s="1"/>
  <c r="L1562" i="11"/>
  <c r="M1562" i="11" s="1"/>
  <c r="L1563" i="11"/>
  <c r="M1563" i="11" s="1"/>
  <c r="L1564" i="11"/>
  <c r="M1564" i="11" s="1"/>
  <c r="L1565" i="11"/>
  <c r="M1565" i="11" s="1"/>
  <c r="L1566" i="11"/>
  <c r="M1566" i="11" s="1"/>
  <c r="L1567" i="11"/>
  <c r="M1567" i="11" s="1"/>
  <c r="L1568" i="11"/>
  <c r="M1568" i="11" s="1"/>
  <c r="N1568" i="11" s="1"/>
  <c r="O1568" i="11" s="1"/>
  <c r="L1569" i="11"/>
  <c r="M1569" i="11" s="1"/>
  <c r="L1570" i="11"/>
  <c r="M1570" i="11" s="1"/>
  <c r="N1570" i="11" s="1"/>
  <c r="P1570" i="11" s="1"/>
  <c r="L1571" i="11"/>
  <c r="M1571" i="11" s="1"/>
  <c r="N1571" i="11" s="1"/>
  <c r="O1571" i="11" s="1"/>
  <c r="L1572" i="11"/>
  <c r="M1572" i="11" s="1"/>
  <c r="N1572" i="11" s="1"/>
  <c r="L1573" i="11"/>
  <c r="M1573" i="11" s="1"/>
  <c r="L1574" i="11"/>
  <c r="M1574" i="11" s="1"/>
  <c r="L1575" i="11"/>
  <c r="M1575" i="11" s="1"/>
  <c r="L1576" i="11"/>
  <c r="M1576" i="11" s="1"/>
  <c r="L1577" i="11"/>
  <c r="M1577" i="11" s="1"/>
  <c r="L1578" i="11"/>
  <c r="M1578" i="11" s="1"/>
  <c r="L1579" i="11"/>
  <c r="M1579" i="11" s="1"/>
  <c r="L1580" i="11"/>
  <c r="M1580" i="11" s="1"/>
  <c r="L1581" i="11"/>
  <c r="M1581" i="11" s="1"/>
  <c r="L1582" i="11"/>
  <c r="M1582" i="11" s="1"/>
  <c r="N1582" i="11" s="1"/>
  <c r="L1583" i="11"/>
  <c r="M1583" i="11" s="1"/>
  <c r="N1583" i="11" s="1"/>
  <c r="O1583" i="11" s="1"/>
  <c r="L1584" i="11"/>
  <c r="M1584" i="11" s="1"/>
  <c r="L1585" i="11"/>
  <c r="M1585" i="11" s="1"/>
  <c r="L1586" i="11"/>
  <c r="M1586" i="11" s="1"/>
  <c r="L1587" i="11"/>
  <c r="M1587" i="11" s="1"/>
  <c r="L1588" i="11"/>
  <c r="M1588" i="11" s="1"/>
  <c r="L1589" i="11"/>
  <c r="M1589" i="11" s="1"/>
  <c r="L1590" i="11"/>
  <c r="M1590" i="11" s="1"/>
  <c r="L1591" i="11"/>
  <c r="M1591" i="11" s="1"/>
  <c r="L1592" i="11"/>
  <c r="M1592" i="11" s="1"/>
  <c r="N1592" i="11" s="1"/>
  <c r="P1592" i="11" s="1"/>
  <c r="L1593" i="11"/>
  <c r="M1593" i="11" s="1"/>
  <c r="L1594" i="11"/>
  <c r="M1594" i="11" s="1"/>
  <c r="N1594" i="11" s="1"/>
  <c r="P1594" i="11" s="1"/>
  <c r="L1595" i="11"/>
  <c r="M1595" i="11" s="1"/>
  <c r="N1595" i="11" s="1"/>
  <c r="O1595" i="11" s="1"/>
  <c r="L1596" i="11"/>
  <c r="M1596" i="11" s="1"/>
  <c r="N1596" i="11" s="1"/>
  <c r="O1596" i="11" s="1"/>
  <c r="L1597" i="11"/>
  <c r="M1597" i="11" s="1"/>
  <c r="L1598" i="11"/>
  <c r="M1598" i="11" s="1"/>
  <c r="L1599" i="11"/>
  <c r="M1599" i="11" s="1"/>
  <c r="L1600" i="11"/>
  <c r="M1600" i="11" s="1"/>
  <c r="N1600" i="11" s="1"/>
  <c r="L1601" i="11"/>
  <c r="M1601" i="11" s="1"/>
  <c r="L1602" i="11"/>
  <c r="M1602" i="11" s="1"/>
  <c r="L1603" i="11"/>
  <c r="M1603" i="11" s="1"/>
  <c r="N1603" i="11" s="1"/>
  <c r="O1603" i="11" s="1"/>
  <c r="L1604" i="11"/>
  <c r="M1604" i="11" s="1"/>
  <c r="L1605" i="11"/>
  <c r="M1605" i="11" s="1"/>
  <c r="L1606" i="11"/>
  <c r="M1606" i="11" s="1"/>
  <c r="N1606" i="11" s="1"/>
  <c r="P1606" i="11" s="1"/>
  <c r="L1607" i="11"/>
  <c r="M1607" i="11" s="1"/>
  <c r="N1607" i="11" s="1"/>
  <c r="L1608" i="11"/>
  <c r="M1608" i="11" s="1"/>
  <c r="L1609" i="11"/>
  <c r="M1609" i="11" s="1"/>
  <c r="L1610" i="11"/>
  <c r="M1610" i="11" s="1"/>
  <c r="L1611" i="11"/>
  <c r="M1611" i="11" s="1"/>
  <c r="N1611" i="11" s="1"/>
  <c r="O1611" i="11" s="1"/>
  <c r="L1612" i="11"/>
  <c r="M1612" i="11" s="1"/>
  <c r="L1613" i="11"/>
  <c r="M1613" i="11" s="1"/>
  <c r="L1614" i="11"/>
  <c r="M1614" i="11" s="1"/>
  <c r="L1615" i="11"/>
  <c r="M1615" i="11" s="1"/>
  <c r="N1615" i="11" s="1"/>
  <c r="P1615" i="11" s="1"/>
  <c r="L1616" i="11"/>
  <c r="M1616" i="11" s="1"/>
  <c r="L1617" i="11"/>
  <c r="M1617" i="11" s="1"/>
  <c r="L1618" i="11"/>
  <c r="M1618" i="11" s="1"/>
  <c r="N1618" i="11" s="1"/>
  <c r="L1619" i="11"/>
  <c r="M1619" i="11" s="1"/>
  <c r="N1619" i="11" s="1"/>
  <c r="P1619" i="11" s="1"/>
  <c r="L1620" i="11"/>
  <c r="M1620" i="11" s="1"/>
  <c r="L1621" i="11"/>
  <c r="M1621" i="11" s="1"/>
  <c r="L1622" i="11"/>
  <c r="M1622" i="11" s="1"/>
  <c r="L1623" i="11"/>
  <c r="M1623" i="11" s="1"/>
  <c r="L1624" i="11"/>
  <c r="M1624" i="11" s="1"/>
  <c r="L1625" i="11"/>
  <c r="M1625" i="11" s="1"/>
  <c r="L1626" i="11"/>
  <c r="M1626" i="11" s="1"/>
  <c r="L1627" i="11"/>
  <c r="M1627" i="11" s="1"/>
  <c r="L1628" i="11"/>
  <c r="M1628" i="11" s="1"/>
  <c r="L1629" i="11"/>
  <c r="M1629" i="11" s="1"/>
  <c r="L1630" i="11"/>
  <c r="M1630" i="11" s="1"/>
  <c r="N1630" i="11" s="1"/>
  <c r="L1631" i="11"/>
  <c r="M1631" i="11" s="1"/>
  <c r="N1631" i="11" s="1"/>
  <c r="O1631" i="11" s="1"/>
  <c r="L1632" i="11"/>
  <c r="M1632" i="11" s="1"/>
  <c r="L1633" i="11"/>
  <c r="M1633" i="11" s="1"/>
  <c r="L1634" i="11"/>
  <c r="M1634" i="11" s="1"/>
  <c r="L1635" i="11"/>
  <c r="M1635" i="11" s="1"/>
  <c r="L1636" i="11"/>
  <c r="M1636" i="11" s="1"/>
  <c r="L1637" i="11"/>
  <c r="M1637" i="11" s="1"/>
  <c r="L1638" i="11"/>
  <c r="M1638" i="11" s="1"/>
  <c r="L1639" i="11"/>
  <c r="M1639" i="11" s="1"/>
  <c r="N1639" i="11" s="1"/>
  <c r="P1639" i="11" s="1"/>
  <c r="L1640" i="11"/>
  <c r="M1640" i="11" s="1"/>
  <c r="L1641" i="11"/>
  <c r="M1641" i="11" s="1"/>
  <c r="L1642" i="11"/>
  <c r="M1642" i="11" s="1"/>
  <c r="N1642" i="11" s="1"/>
  <c r="O1642" i="11" s="1"/>
  <c r="L1643" i="11"/>
  <c r="M1643" i="11" s="1"/>
  <c r="N1643" i="11" s="1"/>
  <c r="L1644" i="11"/>
  <c r="M1644" i="11" s="1"/>
  <c r="L1645" i="11"/>
  <c r="M1645" i="11" s="1"/>
  <c r="L1646" i="11"/>
  <c r="M1646" i="11" s="1"/>
  <c r="L1647" i="11"/>
  <c r="M1647" i="11" s="1"/>
  <c r="L1648" i="11"/>
  <c r="M1648" i="11" s="1"/>
  <c r="L1649" i="11"/>
  <c r="M1649" i="11" s="1"/>
  <c r="L1650" i="11"/>
  <c r="M1650" i="11" s="1"/>
  <c r="L1651" i="11"/>
  <c r="M1651" i="11" s="1"/>
  <c r="N1651" i="11" s="1"/>
  <c r="O1651" i="11" s="1"/>
  <c r="L1652" i="11"/>
  <c r="M1652" i="11" s="1"/>
  <c r="L1653" i="11"/>
  <c r="M1653" i="11" s="1"/>
  <c r="L1654" i="11"/>
  <c r="M1654" i="11" s="1"/>
  <c r="N1654" i="11" s="1"/>
  <c r="L1655" i="11"/>
  <c r="M1655" i="11" s="1"/>
  <c r="N1655" i="11" s="1"/>
  <c r="O1655" i="11" s="1"/>
  <c r="L1656" i="11"/>
  <c r="M1656" i="11" s="1"/>
  <c r="L1657" i="11"/>
  <c r="M1657" i="11" s="1"/>
  <c r="L1658" i="11"/>
  <c r="M1658" i="11" s="1"/>
  <c r="L1659" i="11"/>
  <c r="M1659" i="11" s="1"/>
  <c r="L1660" i="11"/>
  <c r="M1660" i="11" s="1"/>
  <c r="L1661" i="11"/>
  <c r="M1661" i="11" s="1"/>
  <c r="L1662" i="11"/>
  <c r="M1662" i="11" s="1"/>
  <c r="L1663" i="11"/>
  <c r="M1663" i="11" s="1"/>
  <c r="N1663" i="11" s="1"/>
  <c r="P1663" i="11" s="1"/>
  <c r="L1664" i="11"/>
  <c r="M1664" i="11" s="1"/>
  <c r="L1665" i="11"/>
  <c r="M1665" i="11" s="1"/>
  <c r="L1666" i="11"/>
  <c r="M1666" i="11" s="1"/>
  <c r="N1666" i="11" s="1"/>
  <c r="L1667" i="11"/>
  <c r="M1667" i="11" s="1"/>
  <c r="N1667" i="11" s="1"/>
  <c r="O1667" i="11" s="1"/>
  <c r="L1668" i="11"/>
  <c r="M1668" i="11" s="1"/>
  <c r="L1669" i="11"/>
  <c r="M1669" i="11" s="1"/>
  <c r="L1670" i="11"/>
  <c r="M1670" i="11" s="1"/>
  <c r="L1671" i="11"/>
  <c r="M1671" i="11" s="1"/>
  <c r="L1672" i="11"/>
  <c r="M1672" i="11" s="1"/>
  <c r="L1673" i="11"/>
  <c r="M1673" i="11" s="1"/>
  <c r="L1674" i="11"/>
  <c r="M1674" i="11" s="1"/>
  <c r="L1675" i="11"/>
  <c r="M1675" i="11" s="1"/>
  <c r="N1675" i="11" s="1"/>
  <c r="P1675" i="11" s="1"/>
  <c r="L1676" i="11"/>
  <c r="M1676" i="11" s="1"/>
  <c r="L1677" i="11"/>
  <c r="M1677" i="11" s="1"/>
  <c r="L1678" i="11"/>
  <c r="M1678" i="11" s="1"/>
  <c r="N1678" i="11" s="1"/>
  <c r="P1678" i="11" s="1"/>
  <c r="L1679" i="11"/>
  <c r="M1679" i="11" s="1"/>
  <c r="N1679" i="11" s="1"/>
  <c r="L1680" i="11"/>
  <c r="M1680" i="11" s="1"/>
  <c r="L1681" i="11"/>
  <c r="M1681" i="11" s="1"/>
  <c r="L1682" i="11"/>
  <c r="M1682" i="11" s="1"/>
  <c r="L1683" i="11"/>
  <c r="M1683" i="11" s="1"/>
  <c r="L1684" i="11"/>
  <c r="M1684" i="11" s="1"/>
  <c r="L1685" i="11"/>
  <c r="M1685" i="11" s="1"/>
  <c r="L1686" i="11"/>
  <c r="M1686" i="11" s="1"/>
  <c r="L1687" i="11"/>
  <c r="M1687" i="11" s="1"/>
  <c r="N1687" i="11" s="1"/>
  <c r="O1687" i="11" s="1"/>
  <c r="L1688" i="11"/>
  <c r="M1688" i="11" s="1"/>
  <c r="L1689" i="11"/>
  <c r="M1689" i="11" s="1"/>
  <c r="L1690" i="11"/>
  <c r="M1690" i="11" s="1"/>
  <c r="N1690" i="11" s="1"/>
  <c r="O1690" i="11" s="1"/>
  <c r="L1691" i="11"/>
  <c r="M1691" i="11" s="1"/>
  <c r="N1691" i="11" s="1"/>
  <c r="P1691" i="11" s="1"/>
  <c r="L1692" i="11"/>
  <c r="M1692" i="11" s="1"/>
  <c r="L1693" i="11"/>
  <c r="M1693" i="11" s="1"/>
  <c r="L1694" i="11"/>
  <c r="M1694" i="11" s="1"/>
  <c r="L1695" i="11"/>
  <c r="M1695" i="11" s="1"/>
  <c r="L1696" i="11"/>
  <c r="M1696" i="11" s="1"/>
  <c r="L1697" i="11"/>
  <c r="M1697" i="11" s="1"/>
  <c r="L1698" i="11"/>
  <c r="M1698" i="11" s="1"/>
  <c r="L1699" i="11"/>
  <c r="M1699" i="11" s="1"/>
  <c r="N1699" i="11" s="1"/>
  <c r="O1699" i="11" s="1"/>
  <c r="L1700" i="11"/>
  <c r="M1700" i="11" s="1"/>
  <c r="L1701" i="11"/>
  <c r="M1701" i="11" s="1"/>
  <c r="L1702" i="11"/>
  <c r="M1702" i="11" s="1"/>
  <c r="N1702" i="11" s="1"/>
  <c r="L1703" i="11"/>
  <c r="M1703" i="11" s="1"/>
  <c r="L1704" i="11"/>
  <c r="M1704" i="11" s="1"/>
  <c r="L1705" i="11"/>
  <c r="M1705" i="11" s="1"/>
  <c r="L1706" i="11"/>
  <c r="M1706" i="11" s="1"/>
  <c r="L1707" i="11"/>
  <c r="M1707" i="11" s="1"/>
  <c r="L1708" i="11"/>
  <c r="M1708" i="11" s="1"/>
  <c r="L1709" i="11"/>
  <c r="M1709" i="11" s="1"/>
  <c r="L1710" i="11"/>
  <c r="M1710" i="11" s="1"/>
  <c r="L1711" i="11"/>
  <c r="M1711" i="11" s="1"/>
  <c r="N1711" i="11" s="1"/>
  <c r="L1712" i="11"/>
  <c r="M1712" i="11" s="1"/>
  <c r="L1713" i="11"/>
  <c r="M1713" i="11" s="1"/>
  <c r="L1714" i="11"/>
  <c r="M1714" i="11" s="1"/>
  <c r="N1714" i="11" s="1"/>
  <c r="L1715" i="11"/>
  <c r="M1715" i="11" s="1"/>
  <c r="N1715" i="11" s="1"/>
  <c r="O1715" i="11" s="1"/>
  <c r="L1716" i="11"/>
  <c r="M1716" i="11" s="1"/>
  <c r="L1717" i="11"/>
  <c r="M1717" i="11" s="1"/>
  <c r="L1718" i="11"/>
  <c r="M1718" i="11" s="1"/>
  <c r="L1719" i="11"/>
  <c r="M1719" i="11" s="1"/>
  <c r="L1720" i="11"/>
  <c r="M1720" i="11" s="1"/>
  <c r="L1721" i="11"/>
  <c r="M1721" i="11" s="1"/>
  <c r="L1722" i="11"/>
  <c r="M1722" i="11" s="1"/>
  <c r="L1723" i="11"/>
  <c r="M1723" i="11" s="1"/>
  <c r="N1723" i="11" s="1"/>
  <c r="L1724" i="11"/>
  <c r="M1724" i="11" s="1"/>
  <c r="L1725" i="11"/>
  <c r="M1725" i="11" s="1"/>
  <c r="L1726" i="11"/>
  <c r="M1726" i="11" s="1"/>
  <c r="N1726" i="11" s="1"/>
  <c r="O1726" i="11" s="1"/>
  <c r="L1727" i="11"/>
  <c r="M1727" i="11" s="1"/>
  <c r="N1727" i="11" s="1"/>
  <c r="O1727" i="11" s="1"/>
  <c r="L1728" i="11"/>
  <c r="M1728" i="11" s="1"/>
  <c r="L1729" i="11"/>
  <c r="M1729" i="11" s="1"/>
  <c r="L1730" i="11"/>
  <c r="M1730" i="11" s="1"/>
  <c r="L1731" i="11"/>
  <c r="M1731" i="11" s="1"/>
  <c r="L1732" i="11"/>
  <c r="M1732" i="11" s="1"/>
  <c r="L1733" i="11"/>
  <c r="M1733" i="11" s="1"/>
  <c r="L1734" i="11"/>
  <c r="M1734" i="11" s="1"/>
  <c r="L1735" i="11"/>
  <c r="M1735" i="11" s="1"/>
  <c r="N1735" i="11" s="1"/>
  <c r="P1735" i="11" s="1"/>
  <c r="L1736" i="11"/>
  <c r="M1736" i="11" s="1"/>
  <c r="L1737" i="11"/>
  <c r="M1737" i="11" s="1"/>
  <c r="L1738" i="11"/>
  <c r="M1738" i="11" s="1"/>
  <c r="N1738" i="11" s="1"/>
  <c r="P1738" i="11" s="1"/>
  <c r="L1739" i="11"/>
  <c r="M1739" i="11" s="1"/>
  <c r="N1739" i="11" s="1"/>
  <c r="L1740" i="11"/>
  <c r="M1740" i="11" s="1"/>
  <c r="L1741" i="11"/>
  <c r="M1741" i="11" s="1"/>
  <c r="L1742" i="11"/>
  <c r="M1742" i="11" s="1"/>
  <c r="L1743" i="11"/>
  <c r="M1743" i="11" s="1"/>
  <c r="L1744" i="11"/>
  <c r="M1744" i="11" s="1"/>
  <c r="L1745" i="11"/>
  <c r="M1745" i="11" s="1"/>
  <c r="L1746" i="11"/>
  <c r="M1746" i="11" s="1"/>
  <c r="L1747" i="11"/>
  <c r="M1747" i="11" s="1"/>
  <c r="N1747" i="11" s="1"/>
  <c r="O1747" i="11" s="1"/>
  <c r="L1748" i="11"/>
  <c r="M1748" i="11" s="1"/>
  <c r="L1749" i="11"/>
  <c r="M1749" i="11" s="1"/>
  <c r="L1750" i="11"/>
  <c r="M1750" i="11" s="1"/>
  <c r="N1750" i="11" s="1"/>
  <c r="O1750" i="11" s="1"/>
  <c r="L1751" i="11"/>
  <c r="M1751" i="11" s="1"/>
  <c r="N1751" i="11" s="1"/>
  <c r="O1751" i="11" s="1"/>
  <c r="L1752" i="11"/>
  <c r="M1752" i="11" s="1"/>
  <c r="L1753" i="11"/>
  <c r="M1753" i="11" s="1"/>
  <c r="L1754" i="11"/>
  <c r="M1754" i="11" s="1"/>
  <c r="L1755" i="11"/>
  <c r="M1755" i="11" s="1"/>
  <c r="L1756" i="11"/>
  <c r="M1756" i="11" s="1"/>
  <c r="L1757" i="11"/>
  <c r="M1757" i="11" s="1"/>
  <c r="L1758" i="11"/>
  <c r="M1758" i="11" s="1"/>
  <c r="L1759" i="11"/>
  <c r="M1759" i="11" s="1"/>
  <c r="N1759" i="11" s="1"/>
  <c r="L1760" i="11"/>
  <c r="M1760" i="11" s="1"/>
  <c r="N1760" i="11" s="1"/>
  <c r="P1760" i="11" s="1"/>
  <c r="L1761" i="11"/>
  <c r="M1761" i="11" s="1"/>
  <c r="L1762" i="11"/>
  <c r="M1762" i="11" s="1"/>
  <c r="N1762" i="11" s="1"/>
  <c r="O1762" i="11" s="1"/>
  <c r="L1763" i="11"/>
  <c r="M1763" i="11" s="1"/>
  <c r="N1763" i="11" s="1"/>
  <c r="O1763" i="11" s="1"/>
  <c r="L1764" i="11"/>
  <c r="M1764" i="11" s="1"/>
  <c r="L1765" i="11"/>
  <c r="M1765" i="11" s="1"/>
  <c r="L1766" i="11"/>
  <c r="M1766" i="11" s="1"/>
  <c r="L1767" i="11"/>
  <c r="M1767" i="11" s="1"/>
  <c r="L1768" i="11"/>
  <c r="M1768" i="11" s="1"/>
  <c r="L1769" i="11"/>
  <c r="M1769" i="11" s="1"/>
  <c r="L1770" i="11"/>
  <c r="M1770" i="11" s="1"/>
  <c r="L1771" i="11"/>
  <c r="M1771" i="11" s="1"/>
  <c r="L1772" i="11"/>
  <c r="M1772" i="11" s="1"/>
  <c r="L1773" i="11"/>
  <c r="M1773" i="11" s="1"/>
  <c r="L1774" i="11"/>
  <c r="M1774" i="11" s="1"/>
  <c r="N1774" i="11" s="1"/>
  <c r="L1775" i="11"/>
  <c r="M1775" i="11" s="1"/>
  <c r="N1775" i="11" s="1"/>
  <c r="P1775" i="11" s="1"/>
  <c r="L1776" i="11"/>
  <c r="M1776" i="11" s="1"/>
  <c r="L1777" i="11"/>
  <c r="M1777" i="11" s="1"/>
  <c r="L1778" i="11"/>
  <c r="M1778" i="11" s="1"/>
  <c r="L1779" i="11"/>
  <c r="M1779" i="11" s="1"/>
  <c r="L1780" i="11"/>
  <c r="M1780" i="11" s="1"/>
  <c r="L1781" i="11"/>
  <c r="M1781" i="11" s="1"/>
  <c r="L1782" i="11"/>
  <c r="M1782" i="11" s="1"/>
  <c r="L1783" i="11"/>
  <c r="M1783" i="11" s="1"/>
  <c r="L1784" i="11"/>
  <c r="M1784" i="11" s="1"/>
  <c r="L1785" i="11"/>
  <c r="M1785" i="11" s="1"/>
  <c r="L1786" i="11"/>
  <c r="M1786" i="11" s="1"/>
  <c r="N1786" i="11" s="1"/>
  <c r="P1786" i="11" s="1"/>
  <c r="L1787" i="11"/>
  <c r="M1787" i="11" s="1"/>
  <c r="N1787" i="11" s="1"/>
  <c r="P1787" i="11" s="1"/>
  <c r="L1788" i="11"/>
  <c r="M1788" i="11" s="1"/>
  <c r="L1789" i="11"/>
  <c r="M1789" i="11" s="1"/>
  <c r="L1790" i="11"/>
  <c r="M1790" i="11" s="1"/>
  <c r="L1791" i="11"/>
  <c r="M1791" i="11" s="1"/>
  <c r="L1792" i="11"/>
  <c r="M1792" i="11" s="1"/>
  <c r="L1793" i="11"/>
  <c r="M1793" i="11" s="1"/>
  <c r="L1794" i="11"/>
  <c r="M1794" i="11" s="1"/>
  <c r="L1795" i="11"/>
  <c r="M1795" i="11" s="1"/>
  <c r="L1796" i="11"/>
  <c r="M1796" i="11" s="1"/>
  <c r="L1797" i="11"/>
  <c r="M1797" i="11" s="1"/>
  <c r="L1798" i="11"/>
  <c r="M1798" i="11" s="1"/>
  <c r="N1798" i="11" s="1"/>
  <c r="L1799" i="11"/>
  <c r="M1799" i="11" s="1"/>
  <c r="N1799" i="11" s="1"/>
  <c r="O1799" i="11" s="1"/>
  <c r="L1800" i="11"/>
  <c r="M1800" i="11" s="1"/>
  <c r="L1801" i="11"/>
  <c r="M1801" i="11" s="1"/>
  <c r="L1802" i="11"/>
  <c r="M1802" i="11" s="1"/>
  <c r="L1803" i="11"/>
  <c r="M1803" i="11" s="1"/>
  <c r="L1804" i="11"/>
  <c r="M1804" i="11" s="1"/>
  <c r="L1805" i="11"/>
  <c r="M1805" i="11" s="1"/>
  <c r="L1806" i="11"/>
  <c r="M1806" i="11" s="1"/>
  <c r="L1807" i="11"/>
  <c r="M1807" i="11" s="1"/>
  <c r="N1807" i="11" s="1"/>
  <c r="P1807" i="11" s="1"/>
  <c r="L1808" i="11"/>
  <c r="M1808" i="11" s="1"/>
  <c r="L1809" i="11"/>
  <c r="M1809" i="11" s="1"/>
  <c r="N1809" i="11" s="1"/>
  <c r="O1809" i="11" s="1"/>
  <c r="L1810" i="11"/>
  <c r="M1810" i="11" s="1"/>
  <c r="N1810" i="11" s="1"/>
  <c r="O1810" i="11" s="1"/>
  <c r="L1811" i="11"/>
  <c r="M1811" i="11" s="1"/>
  <c r="N1811" i="11" s="1"/>
  <c r="P1811" i="11" s="1"/>
  <c r="L1812" i="11"/>
  <c r="M1812" i="11" s="1"/>
  <c r="L1813" i="11"/>
  <c r="M1813" i="11" s="1"/>
  <c r="L1814" i="11"/>
  <c r="M1814" i="11" s="1"/>
  <c r="L1815" i="11"/>
  <c r="M1815" i="11" s="1"/>
  <c r="L1816" i="11"/>
  <c r="M1816" i="11" s="1"/>
  <c r="L1817" i="11"/>
  <c r="M1817" i="11" s="1"/>
  <c r="L1818" i="11"/>
  <c r="M1818" i="11" s="1"/>
  <c r="N1818" i="11" s="1"/>
  <c r="L1819" i="11"/>
  <c r="M1819" i="11" s="1"/>
  <c r="N1819" i="11" s="1"/>
  <c r="P1819" i="11" s="1"/>
  <c r="L1820" i="11"/>
  <c r="M1820" i="11" s="1"/>
  <c r="L1821" i="11"/>
  <c r="M1821" i="11" s="1"/>
  <c r="L1822" i="11"/>
  <c r="M1822" i="11" s="1"/>
  <c r="N1822" i="11" s="1"/>
  <c r="L1823" i="11"/>
  <c r="M1823" i="11" s="1"/>
  <c r="N1823" i="11" s="1"/>
  <c r="O1823" i="11" s="1"/>
  <c r="L1824" i="11"/>
  <c r="M1824" i="11" s="1"/>
  <c r="L1825" i="11"/>
  <c r="M1825" i="11" s="1"/>
  <c r="L1826" i="11"/>
  <c r="M1826" i="11" s="1"/>
  <c r="L1827" i="11"/>
  <c r="M1827" i="11" s="1"/>
  <c r="L1828" i="11"/>
  <c r="M1828" i="11" s="1"/>
  <c r="L1829" i="11"/>
  <c r="M1829" i="11" s="1"/>
  <c r="L1830" i="11"/>
  <c r="M1830" i="11" s="1"/>
  <c r="L1831" i="11"/>
  <c r="M1831" i="11" s="1"/>
  <c r="N1831" i="11" s="1"/>
  <c r="O1831" i="11" s="1"/>
  <c r="L1832" i="11"/>
  <c r="M1832" i="11" s="1"/>
  <c r="L1833" i="11"/>
  <c r="M1833" i="11" s="1"/>
  <c r="L1834" i="11"/>
  <c r="M1834" i="11" s="1"/>
  <c r="N1834" i="11" s="1"/>
  <c r="L1835" i="11"/>
  <c r="M1835" i="11" s="1"/>
  <c r="N1835" i="11" s="1"/>
  <c r="L1836" i="11"/>
  <c r="M1836" i="11" s="1"/>
  <c r="L1837" i="11"/>
  <c r="M1837" i="11" s="1"/>
  <c r="L1838" i="11"/>
  <c r="M1838" i="11" s="1"/>
  <c r="L1839" i="11"/>
  <c r="M1839" i="11" s="1"/>
  <c r="L1840" i="11"/>
  <c r="M1840" i="11" s="1"/>
  <c r="L1841" i="11"/>
  <c r="M1841" i="11" s="1"/>
  <c r="L1842" i="11"/>
  <c r="M1842" i="11" s="1"/>
  <c r="L1843" i="11"/>
  <c r="M1843" i="11" s="1"/>
  <c r="L1844" i="11"/>
  <c r="M1844" i="11" s="1"/>
  <c r="L1845" i="11"/>
  <c r="M1845" i="11" s="1"/>
  <c r="L1846" i="11"/>
  <c r="M1846" i="11" s="1"/>
  <c r="N1846" i="11" s="1"/>
  <c r="O1846" i="11" s="1"/>
  <c r="L1847" i="11"/>
  <c r="M1847" i="11" s="1"/>
  <c r="N1847" i="11" s="1"/>
  <c r="L1848" i="11"/>
  <c r="M1848" i="11" s="1"/>
  <c r="L1849" i="11"/>
  <c r="M1849" i="11" s="1"/>
  <c r="L1850" i="11"/>
  <c r="M1850" i="11" s="1"/>
  <c r="L1851" i="11"/>
  <c r="M1851" i="11" s="1"/>
  <c r="L1852" i="11"/>
  <c r="M1852" i="11" s="1"/>
  <c r="L1853" i="11"/>
  <c r="M1853" i="11" s="1"/>
  <c r="L1854" i="11"/>
  <c r="M1854" i="11" s="1"/>
  <c r="L1855" i="11"/>
  <c r="M1855" i="11" s="1"/>
  <c r="L1856" i="11"/>
  <c r="M1856" i="11" s="1"/>
  <c r="L1857" i="11"/>
  <c r="M1857" i="11" s="1"/>
  <c r="N1857" i="11" s="1"/>
  <c r="O1857" i="11" s="1"/>
  <c r="L1858" i="11"/>
  <c r="M1858" i="11" s="1"/>
  <c r="N1858" i="11" s="1"/>
  <c r="O1858" i="11" s="1"/>
  <c r="L1859" i="11"/>
  <c r="M1859" i="11" s="1"/>
  <c r="N1859" i="11" s="1"/>
  <c r="O1859" i="11" s="1"/>
  <c r="L1860" i="11"/>
  <c r="M1860" i="11" s="1"/>
  <c r="L1861" i="11"/>
  <c r="M1861" i="11" s="1"/>
  <c r="L1862" i="11"/>
  <c r="M1862" i="11" s="1"/>
  <c r="L1863" i="11"/>
  <c r="M1863" i="11" s="1"/>
  <c r="L1864" i="11"/>
  <c r="M1864" i="11" s="1"/>
  <c r="L1865" i="11"/>
  <c r="M1865" i="11" s="1"/>
  <c r="L1866" i="11"/>
  <c r="M1866" i="11" s="1"/>
  <c r="L1867" i="11"/>
  <c r="M1867" i="11" s="1"/>
  <c r="N1867" i="11" s="1"/>
  <c r="O1867" i="11" s="1"/>
  <c r="L1868" i="11"/>
  <c r="M1868" i="11" s="1"/>
  <c r="L1869" i="11"/>
  <c r="M1869" i="11" s="1"/>
  <c r="L1870" i="11"/>
  <c r="M1870" i="11" s="1"/>
  <c r="N1870" i="11" s="1"/>
  <c r="L1871" i="11"/>
  <c r="M1871" i="11" s="1"/>
  <c r="L1872" i="11"/>
  <c r="M1872" i="11" s="1"/>
  <c r="L1873" i="11"/>
  <c r="M1873" i="11" s="1"/>
  <c r="L1874" i="11"/>
  <c r="M1874" i="11" s="1"/>
  <c r="L1875" i="11"/>
  <c r="M1875" i="11" s="1"/>
  <c r="L1876" i="11"/>
  <c r="M1876" i="11" s="1"/>
  <c r="L1877" i="11"/>
  <c r="M1877" i="11" s="1"/>
  <c r="L1878" i="11"/>
  <c r="M1878" i="11" s="1"/>
  <c r="L1879" i="11"/>
  <c r="M1879" i="11" s="1"/>
  <c r="L1880" i="11"/>
  <c r="M1880" i="11" s="1"/>
  <c r="L1881" i="11"/>
  <c r="M1881" i="11" s="1"/>
  <c r="L1882" i="11"/>
  <c r="M1882" i="11" s="1"/>
  <c r="N1882" i="11" s="1"/>
  <c r="L1883" i="11"/>
  <c r="M1883" i="11" s="1"/>
  <c r="N1883" i="11" s="1"/>
  <c r="P1883" i="11" s="1"/>
  <c r="L1884" i="11"/>
  <c r="M1884" i="11" s="1"/>
  <c r="L1885" i="11"/>
  <c r="M1885" i="11" s="1"/>
  <c r="N1885" i="11" s="1"/>
  <c r="L1886" i="11"/>
  <c r="M1886" i="11" s="1"/>
  <c r="N1886" i="11" s="1"/>
  <c r="L1887" i="11"/>
  <c r="M1887" i="11" s="1"/>
  <c r="L1888" i="11"/>
  <c r="M1888" i="11" s="1"/>
  <c r="L1889" i="11"/>
  <c r="M1889" i="11" s="1"/>
  <c r="L1890" i="11"/>
  <c r="M1890" i="11" s="1"/>
  <c r="N1890" i="11" s="1"/>
  <c r="O1890" i="11" s="1"/>
  <c r="L1891" i="11"/>
  <c r="M1891" i="11" s="1"/>
  <c r="L1892" i="11"/>
  <c r="M1892" i="11" s="1"/>
  <c r="L1893" i="11"/>
  <c r="M1893" i="11" s="1"/>
  <c r="N1893" i="11" s="1"/>
  <c r="P1893" i="11" s="1"/>
  <c r="L1894" i="11"/>
  <c r="M1894" i="11" s="1"/>
  <c r="N1894" i="11" s="1"/>
  <c r="L1895" i="11"/>
  <c r="M1895" i="11" s="1"/>
  <c r="L1896" i="11"/>
  <c r="M1896" i="11" s="1"/>
  <c r="L1897" i="11"/>
  <c r="M1897" i="11" s="1"/>
  <c r="L1898" i="11"/>
  <c r="M1898" i="11" s="1"/>
  <c r="L1899" i="11"/>
  <c r="M1899" i="11" s="1"/>
  <c r="L1900" i="11"/>
  <c r="M1900" i="11" s="1"/>
  <c r="L1901" i="11"/>
  <c r="M1901" i="11" s="1"/>
  <c r="L1902" i="11"/>
  <c r="M1902" i="11" s="1"/>
  <c r="N1902" i="11" s="1"/>
  <c r="O1902" i="11" s="1"/>
  <c r="L1903" i="11"/>
  <c r="M1903" i="11" s="1"/>
  <c r="L1904" i="11"/>
  <c r="M1904" i="11" s="1"/>
  <c r="L1905" i="11"/>
  <c r="M1905" i="11" s="1"/>
  <c r="N1905" i="11" s="1"/>
  <c r="O1905" i="11" s="1"/>
  <c r="L1906" i="11"/>
  <c r="M1906" i="11" s="1"/>
  <c r="N1906" i="11" s="1"/>
  <c r="O1906" i="11" s="1"/>
  <c r="L1907" i="11"/>
  <c r="M1907" i="11" s="1"/>
  <c r="L1908" i="11"/>
  <c r="M1908" i="11" s="1"/>
  <c r="L1909" i="11"/>
  <c r="M1909" i="11" s="1"/>
  <c r="L1910" i="11"/>
  <c r="M1910" i="11" s="1"/>
  <c r="L1911" i="11"/>
  <c r="M1911" i="11" s="1"/>
  <c r="L1912" i="11"/>
  <c r="M1912" i="11" s="1"/>
  <c r="L1913" i="11"/>
  <c r="M1913" i="11" s="1"/>
  <c r="L1914" i="11"/>
  <c r="M1914" i="11" s="1"/>
  <c r="N1914" i="11" s="1"/>
  <c r="L1915" i="11"/>
  <c r="M1915" i="11" s="1"/>
  <c r="L1916" i="11"/>
  <c r="M1916" i="11" s="1"/>
  <c r="L1917" i="11"/>
  <c r="M1917" i="11" s="1"/>
  <c r="N1917" i="11" s="1"/>
  <c r="L1918" i="11"/>
  <c r="M1918" i="11" s="1"/>
  <c r="N1918" i="11" s="1"/>
  <c r="L1919" i="11"/>
  <c r="M1919" i="11" s="1"/>
  <c r="L1920" i="11"/>
  <c r="M1920" i="11" s="1"/>
  <c r="L1921" i="11"/>
  <c r="M1921" i="11" s="1"/>
  <c r="N1921" i="11" s="1"/>
  <c r="O1921" i="11" s="1"/>
  <c r="L1922" i="11"/>
  <c r="M1922" i="11" s="1"/>
  <c r="L1923" i="11"/>
  <c r="M1923" i="11" s="1"/>
  <c r="L1924" i="11"/>
  <c r="M1924" i="11" s="1"/>
  <c r="L1925" i="11"/>
  <c r="M1925" i="11" s="1"/>
  <c r="N1925" i="11" s="1"/>
  <c r="P1925" i="11" s="1"/>
  <c r="L1926" i="11"/>
  <c r="M1926" i="11" s="1"/>
  <c r="L1927" i="11"/>
  <c r="M1927" i="11" s="1"/>
  <c r="N1927" i="11" s="1"/>
  <c r="L1928" i="11"/>
  <c r="M1928" i="11" s="1"/>
  <c r="N1928" i="11" s="1"/>
  <c r="O1928" i="11" s="1"/>
  <c r="L1929" i="11"/>
  <c r="M1929" i="11" s="1"/>
  <c r="N1929" i="11" s="1"/>
  <c r="O1929" i="11" s="1"/>
  <c r="L1930" i="11"/>
  <c r="M1930" i="11" s="1"/>
  <c r="N1930" i="11" s="1"/>
  <c r="L1931" i="11"/>
  <c r="M1931" i="11" s="1"/>
  <c r="L1932" i="11"/>
  <c r="M1932" i="11" s="1"/>
  <c r="N1932" i="11" s="1"/>
  <c r="O1932" i="11" s="1"/>
  <c r="L1933" i="11"/>
  <c r="M1933" i="11" s="1"/>
  <c r="L1934" i="11"/>
  <c r="M1934" i="11" s="1"/>
  <c r="L1935" i="11"/>
  <c r="M1935" i="11" s="1"/>
  <c r="N1935" i="11" s="1"/>
  <c r="P1935" i="11" s="1"/>
  <c r="L1936" i="11"/>
  <c r="M1936" i="11" s="1"/>
  <c r="N1936" i="11" s="1"/>
  <c r="L1937" i="11"/>
  <c r="M1937" i="11" s="1"/>
  <c r="L1938" i="11"/>
  <c r="M1938" i="11" s="1"/>
  <c r="L1939" i="11"/>
  <c r="M1939" i="11" s="1"/>
  <c r="L1940" i="11"/>
  <c r="M1940" i="11" s="1"/>
  <c r="N1940" i="11" s="1"/>
  <c r="P1940" i="11" s="1"/>
  <c r="L1941" i="11"/>
  <c r="M1941" i="11" s="1"/>
  <c r="L1942" i="11"/>
  <c r="M1942" i="11" s="1"/>
  <c r="N1942" i="11" s="1"/>
  <c r="L1943" i="11"/>
  <c r="M1943" i="11" s="1"/>
  <c r="L1944" i="11"/>
  <c r="M1944" i="11" s="1"/>
  <c r="L1945" i="11"/>
  <c r="M1945" i="11" s="1"/>
  <c r="L1946" i="11"/>
  <c r="M1946" i="11" s="1"/>
  <c r="L1947" i="11"/>
  <c r="M1947" i="11" s="1"/>
  <c r="L1948" i="11"/>
  <c r="M1948" i="11" s="1"/>
  <c r="N1948" i="11" s="1"/>
  <c r="L1949" i="11"/>
  <c r="M1949" i="11" s="1"/>
  <c r="L1950" i="11"/>
  <c r="M1950" i="11" s="1"/>
  <c r="L1951" i="11"/>
  <c r="M1951" i="11" s="1"/>
  <c r="L1952" i="11"/>
  <c r="M1952" i="11" s="1"/>
  <c r="L1953" i="11"/>
  <c r="M1953" i="11" s="1"/>
  <c r="L1954" i="11"/>
  <c r="M1954" i="11" s="1"/>
  <c r="L1955" i="11"/>
  <c r="M1955" i="11" s="1"/>
  <c r="L1956" i="11"/>
  <c r="M1956" i="11" s="1"/>
  <c r="L1957" i="11"/>
  <c r="M1957" i="11" s="1"/>
  <c r="L1958" i="11"/>
  <c r="M1958" i="11" s="1"/>
  <c r="L1959" i="11"/>
  <c r="M1959" i="11" s="1"/>
  <c r="N1959" i="11" s="1"/>
  <c r="O1959" i="11" s="1"/>
  <c r="L1960" i="11"/>
  <c r="M1960" i="11" s="1"/>
  <c r="L1961" i="11"/>
  <c r="M1961" i="11" s="1"/>
  <c r="L1962" i="11"/>
  <c r="M1962" i="11" s="1"/>
  <c r="L1963" i="11"/>
  <c r="M1963" i="11" s="1"/>
  <c r="L1964" i="11"/>
  <c r="M1964" i="11" s="1"/>
  <c r="L1965" i="11"/>
  <c r="M1965" i="11" s="1"/>
  <c r="L1966" i="11"/>
  <c r="M1966" i="11" s="1"/>
  <c r="L1967" i="11"/>
  <c r="M1967" i="11" s="1"/>
  <c r="L1968" i="11"/>
  <c r="M1968" i="11" s="1"/>
  <c r="L1969" i="11"/>
  <c r="M1969" i="11" s="1"/>
  <c r="L1970" i="11"/>
  <c r="M1970" i="11" s="1"/>
  <c r="L1971" i="11"/>
  <c r="M1971" i="11" s="1"/>
  <c r="L1972" i="11"/>
  <c r="M1972" i="11" s="1"/>
  <c r="L1973" i="11"/>
  <c r="M1973" i="11" s="1"/>
  <c r="L1974" i="11"/>
  <c r="M1974" i="11" s="1"/>
  <c r="L1975" i="11"/>
  <c r="M1975" i="11" s="1"/>
  <c r="N1975" i="11" s="1"/>
  <c r="L1976" i="11"/>
  <c r="M1976" i="11" s="1"/>
  <c r="N1976" i="11" s="1"/>
  <c r="P1976" i="11" s="1"/>
  <c r="L1977" i="11"/>
  <c r="M1977" i="11" s="1"/>
  <c r="L1978" i="11"/>
  <c r="M1978" i="11" s="1"/>
  <c r="L1979" i="11"/>
  <c r="M1979" i="11" s="1"/>
  <c r="L1980" i="11"/>
  <c r="M1980" i="11" s="1"/>
  <c r="L1981" i="11"/>
  <c r="M1981" i="11" s="1"/>
  <c r="L1982" i="11"/>
  <c r="M1982" i="11" s="1"/>
  <c r="N1982" i="11" s="1"/>
  <c r="L1983" i="11"/>
  <c r="M1983" i="11" s="1"/>
  <c r="L1984" i="11"/>
  <c r="M1984" i="11" s="1"/>
  <c r="L1985" i="11"/>
  <c r="M1985" i="11" s="1"/>
  <c r="L1986" i="11"/>
  <c r="M1986" i="11" s="1"/>
  <c r="L1987" i="11"/>
  <c r="M1987" i="11" s="1"/>
  <c r="L1988" i="11"/>
  <c r="M1988" i="11" s="1"/>
  <c r="L1989" i="11"/>
  <c r="M1989" i="11" s="1"/>
  <c r="L1990" i="11"/>
  <c r="M1990" i="11" s="1"/>
  <c r="N1990" i="11" s="1"/>
  <c r="L1991" i="11"/>
  <c r="M1991" i="11" s="1"/>
  <c r="L1992" i="11"/>
  <c r="M1992" i="11" s="1"/>
  <c r="L1993" i="11"/>
  <c r="M1993" i="11" s="1"/>
  <c r="L1994" i="11"/>
  <c r="M1994" i="11" s="1"/>
  <c r="L1995" i="11"/>
  <c r="M1995" i="11" s="1"/>
  <c r="L1996" i="11"/>
  <c r="M1996" i="11" s="1"/>
  <c r="L1997" i="11"/>
  <c r="M1997" i="11" s="1"/>
  <c r="L1998" i="11"/>
  <c r="M1998" i="11" s="1"/>
  <c r="L1999" i="11"/>
  <c r="M1999" i="11" s="1"/>
  <c r="L2000" i="11"/>
  <c r="M2000" i="11" s="1"/>
  <c r="L2001" i="11"/>
  <c r="M2001" i="11" s="1"/>
  <c r="L2002" i="11"/>
  <c r="M2002" i="11" s="1"/>
  <c r="N2002" i="11" s="1"/>
  <c r="L2003" i="11"/>
  <c r="M2003" i="11" s="1"/>
  <c r="N2003" i="11" s="1"/>
  <c r="O2003" i="11" s="1"/>
  <c r="L2004" i="11"/>
  <c r="M2004" i="11" s="1"/>
  <c r="N2004" i="11" s="1"/>
  <c r="P2004" i="11" s="1"/>
  <c r="L2005" i="11"/>
  <c r="M2005" i="11" s="1"/>
  <c r="L2006" i="11"/>
  <c r="M2006" i="11" s="1"/>
  <c r="N2006" i="11" s="1"/>
  <c r="L2007" i="11"/>
  <c r="M2007" i="11" s="1"/>
  <c r="N2007" i="11" s="1"/>
  <c r="L2008" i="11"/>
  <c r="M2008" i="11" s="1"/>
  <c r="L2009" i="11"/>
  <c r="M2009" i="11" s="1"/>
  <c r="L2010" i="11"/>
  <c r="M2010" i="11" s="1"/>
  <c r="L2011" i="11"/>
  <c r="M2011" i="11" s="1"/>
  <c r="N2011" i="11" s="1"/>
  <c r="L2012" i="11"/>
  <c r="M2012" i="11" s="1"/>
  <c r="N2012" i="11" s="1"/>
  <c r="L2013" i="11"/>
  <c r="M2013" i="11" s="1"/>
  <c r="L2014" i="11"/>
  <c r="M2014" i="11" s="1"/>
  <c r="N2014" i="11" s="1"/>
  <c r="L2015" i="11"/>
  <c r="M2015" i="11" s="1"/>
  <c r="N2015" i="11" s="1"/>
  <c r="L2016" i="11"/>
  <c r="M2016" i="11" s="1"/>
  <c r="L2017" i="11"/>
  <c r="M2017" i="11" s="1"/>
  <c r="L2018" i="11"/>
  <c r="M2018" i="11" s="1"/>
  <c r="L2019" i="11"/>
  <c r="M2019" i="11" s="1"/>
  <c r="N2019" i="11" s="1"/>
  <c r="O2019" i="11" s="1"/>
  <c r="L2020" i="11"/>
  <c r="M2020" i="11" s="1"/>
  <c r="L2021" i="11"/>
  <c r="M2021" i="11" s="1"/>
  <c r="L2022" i="11"/>
  <c r="M2022" i="11" s="1"/>
  <c r="L2023" i="11"/>
  <c r="M2023" i="11" s="1"/>
  <c r="N2023" i="11" s="1"/>
  <c r="L2024" i="11"/>
  <c r="M2024" i="11" s="1"/>
  <c r="N2024" i="11" s="1"/>
  <c r="O2024" i="11" s="1"/>
  <c r="L2025" i="11"/>
  <c r="M2025" i="11" s="1"/>
  <c r="L2026" i="11"/>
  <c r="M2026" i="11" s="1"/>
  <c r="N2026" i="11" s="1"/>
  <c r="O2026" i="11" s="1"/>
  <c r="L2027" i="11"/>
  <c r="M2027" i="11" s="1"/>
  <c r="N2027" i="11" s="1"/>
  <c r="L2028" i="11"/>
  <c r="M2028" i="11" s="1"/>
  <c r="L2029" i="11"/>
  <c r="M2029" i="11" s="1"/>
  <c r="L2030" i="11"/>
  <c r="M2030" i="11" s="1"/>
  <c r="N2030" i="11" s="1"/>
  <c r="L2031" i="11"/>
  <c r="M2031" i="11" s="1"/>
  <c r="N2031" i="11" s="1"/>
  <c r="L2032" i="11"/>
  <c r="M2032" i="11" s="1"/>
  <c r="L2033" i="11"/>
  <c r="M2033" i="11" s="1"/>
  <c r="L2034" i="11"/>
  <c r="M2034" i="11" s="1"/>
  <c r="L2035" i="11"/>
  <c r="M2035" i="11" s="1"/>
  <c r="N2035" i="11" s="1"/>
  <c r="L2036" i="11"/>
  <c r="M2036" i="11" s="1"/>
  <c r="N2036" i="11" s="1"/>
  <c r="L2037" i="11"/>
  <c r="M2037" i="11" s="1"/>
  <c r="L2038" i="11"/>
  <c r="M2038" i="11" s="1"/>
  <c r="N2038" i="11" s="1"/>
  <c r="L2039" i="11"/>
  <c r="M2039" i="11" s="1"/>
  <c r="L2040" i="11"/>
  <c r="M2040" i="11" s="1"/>
  <c r="L2041" i="11"/>
  <c r="M2041" i="11" s="1"/>
  <c r="L2042" i="11"/>
  <c r="M2042" i="11" s="1"/>
  <c r="N2042" i="11" s="1"/>
  <c r="L2043" i="11"/>
  <c r="M2043" i="11" s="1"/>
  <c r="N2043" i="11" s="1"/>
  <c r="P2043" i="11" s="1"/>
  <c r="L2044" i="11"/>
  <c r="M2044" i="11" s="1"/>
  <c r="L2045" i="11"/>
  <c r="M2045" i="11" s="1"/>
  <c r="L2046" i="11"/>
  <c r="M2046" i="11" s="1"/>
  <c r="L2047" i="11"/>
  <c r="M2047" i="11" s="1"/>
  <c r="N2047" i="11" s="1"/>
  <c r="L2048" i="11"/>
  <c r="M2048" i="11" s="1"/>
  <c r="N2048" i="11" s="1"/>
  <c r="L2049" i="11"/>
  <c r="M2049" i="11" s="1"/>
  <c r="L2050" i="11"/>
  <c r="M2050" i="11" s="1"/>
  <c r="N2050" i="11" s="1"/>
  <c r="O2050" i="11" s="1"/>
  <c r="L2051" i="11"/>
  <c r="M2051" i="11" s="1"/>
  <c r="L2052" i="11"/>
  <c r="M2052" i="11" s="1"/>
  <c r="L2053" i="11"/>
  <c r="M2053" i="11" s="1"/>
  <c r="L2054" i="11"/>
  <c r="M2054" i="11" s="1"/>
  <c r="N2054" i="11" s="1"/>
  <c r="L2055" i="11"/>
  <c r="M2055" i="11" s="1"/>
  <c r="N2055" i="11" s="1"/>
  <c r="O2055" i="11" s="1"/>
  <c r="L2056" i="11"/>
  <c r="M2056" i="11" s="1"/>
  <c r="L2057" i="11"/>
  <c r="M2057" i="11" s="1"/>
  <c r="L2058" i="11"/>
  <c r="M2058" i="11" s="1"/>
  <c r="L2059" i="11"/>
  <c r="M2059" i="11" s="1"/>
  <c r="L2060" i="11"/>
  <c r="M2060" i="11" s="1"/>
  <c r="N2060" i="11" s="1"/>
  <c r="O2060" i="11" s="1"/>
  <c r="L2061" i="11"/>
  <c r="M2061" i="11" s="1"/>
  <c r="L2062" i="11"/>
  <c r="M2062" i="11" s="1"/>
  <c r="N2062" i="11" s="1"/>
  <c r="L2063" i="11"/>
  <c r="M2063" i="11" s="1"/>
  <c r="L2064" i="11"/>
  <c r="M2064" i="11" s="1"/>
  <c r="L2065" i="11"/>
  <c r="M2065" i="11" s="1"/>
  <c r="L2066" i="11"/>
  <c r="M2066" i="11" s="1"/>
  <c r="N2066" i="11" s="1"/>
  <c r="P2066" i="11" s="1"/>
  <c r="L2067" i="11"/>
  <c r="M2067" i="11" s="1"/>
  <c r="N2067" i="11" s="1"/>
  <c r="L2068" i="11"/>
  <c r="M2068" i="11" s="1"/>
  <c r="L2069" i="11"/>
  <c r="M2069" i="11" s="1"/>
  <c r="L2070" i="11"/>
  <c r="M2070" i="11" s="1"/>
  <c r="L2071" i="11"/>
  <c r="M2071" i="11" s="1"/>
  <c r="N2071" i="11" s="1"/>
  <c r="P2071" i="11" s="1"/>
  <c r="L2072" i="11"/>
  <c r="M2072" i="11" s="1"/>
  <c r="N2072" i="11" s="1"/>
  <c r="L2073" i="11"/>
  <c r="M2073" i="11" s="1"/>
  <c r="L2074" i="11"/>
  <c r="M2074" i="11" s="1"/>
  <c r="L2075" i="11"/>
  <c r="M2075" i="11" s="1"/>
  <c r="N2075" i="11" s="1"/>
  <c r="L2076" i="11"/>
  <c r="M2076" i="11" s="1"/>
  <c r="L2077" i="11"/>
  <c r="M2077" i="11" s="1"/>
  <c r="L2078" i="11"/>
  <c r="M2078" i="11" s="1"/>
  <c r="N2078" i="11" s="1"/>
  <c r="L2079" i="11"/>
  <c r="M2079" i="11" s="1"/>
  <c r="N2079" i="11" s="1"/>
  <c r="P2079" i="11" s="1"/>
  <c r="L2080" i="11"/>
  <c r="M2080" i="11" s="1"/>
  <c r="L2081" i="11"/>
  <c r="M2081" i="11" s="1"/>
  <c r="L2082" i="11"/>
  <c r="M2082" i="11" s="1"/>
  <c r="L2083" i="11"/>
  <c r="M2083" i="11" s="1"/>
  <c r="N2083" i="11" s="1"/>
  <c r="L2084" i="11"/>
  <c r="M2084" i="11" s="1"/>
  <c r="N2084" i="11" s="1"/>
  <c r="L2085" i="11"/>
  <c r="M2085" i="11" s="1"/>
  <c r="L2086" i="11"/>
  <c r="M2086" i="11" s="1"/>
  <c r="N2086" i="11" s="1"/>
  <c r="L2087" i="11"/>
  <c r="M2087" i="11" s="1"/>
  <c r="N2087" i="11" s="1"/>
  <c r="L2088" i="11"/>
  <c r="M2088" i="11" s="1"/>
  <c r="L2089" i="11"/>
  <c r="M2089" i="11" s="1"/>
  <c r="N2089" i="11" s="1"/>
  <c r="L2090" i="11"/>
  <c r="M2090" i="11" s="1"/>
  <c r="L2091" i="11"/>
  <c r="M2091" i="11" s="1"/>
  <c r="N2091" i="11" s="1"/>
  <c r="L2092" i="11"/>
  <c r="M2092" i="11" s="1"/>
  <c r="L2093" i="11"/>
  <c r="M2093" i="11" s="1"/>
  <c r="L2094" i="11"/>
  <c r="M2094" i="11" s="1"/>
  <c r="L2095" i="11"/>
  <c r="M2095" i="11" s="1"/>
  <c r="N2095" i="11" s="1"/>
  <c r="O2095" i="11" s="1"/>
  <c r="L2096" i="11"/>
  <c r="M2096" i="11" s="1"/>
  <c r="N2096" i="11" s="1"/>
  <c r="L2097" i="11"/>
  <c r="M2097" i="11" s="1"/>
  <c r="L2098" i="11"/>
  <c r="M2098" i="11" s="1"/>
  <c r="N2098" i="11" s="1"/>
  <c r="L2099" i="11"/>
  <c r="M2099" i="11" s="1"/>
  <c r="L2100" i="11"/>
  <c r="M2100" i="11" s="1"/>
  <c r="L2101" i="11"/>
  <c r="M2101" i="11" s="1"/>
  <c r="L2102" i="11"/>
  <c r="M2102" i="11" s="1"/>
  <c r="L2103" i="11"/>
  <c r="M2103" i="11" s="1"/>
  <c r="N2103" i="11" s="1"/>
  <c r="L2104" i="11"/>
  <c r="M2104" i="11" s="1"/>
  <c r="L2105" i="11"/>
  <c r="M2105" i="11" s="1"/>
  <c r="L2106" i="11"/>
  <c r="M2106" i="11" s="1"/>
  <c r="L2107" i="11"/>
  <c r="M2107" i="11" s="1"/>
  <c r="N2107" i="11" s="1"/>
  <c r="L2108" i="11"/>
  <c r="M2108" i="11" s="1"/>
  <c r="N2108" i="11" s="1"/>
  <c r="L2109" i="11"/>
  <c r="M2109" i="11" s="1"/>
  <c r="L2110" i="11"/>
  <c r="M2110" i="11" s="1"/>
  <c r="N2110" i="11" s="1"/>
  <c r="P2110" i="11" s="1"/>
  <c r="L2111" i="11"/>
  <c r="M2111" i="11" s="1"/>
  <c r="L2112" i="11"/>
  <c r="M2112" i="11" s="1"/>
  <c r="L2113" i="11"/>
  <c r="M2113" i="11" s="1"/>
  <c r="L2114" i="11"/>
  <c r="M2114" i="11" s="1"/>
  <c r="L2115" i="11"/>
  <c r="M2115" i="11" s="1"/>
  <c r="N2115" i="11" s="1"/>
  <c r="P2115" i="11" s="1"/>
  <c r="L2116" i="11"/>
  <c r="M2116" i="11" s="1"/>
  <c r="L2117" i="11"/>
  <c r="M2117" i="11" s="1"/>
  <c r="L2118" i="11"/>
  <c r="M2118" i="11" s="1"/>
  <c r="N2118" i="11" s="1"/>
  <c r="L2119" i="11"/>
  <c r="M2119" i="11" s="1"/>
  <c r="N2119" i="11" s="1"/>
  <c r="O2119" i="11" s="1"/>
  <c r="L2120" i="11"/>
  <c r="M2120" i="11" s="1"/>
  <c r="N2120" i="11" s="1"/>
  <c r="L2121" i="11"/>
  <c r="M2121" i="11" s="1"/>
  <c r="L2122" i="11"/>
  <c r="M2122" i="11" s="1"/>
  <c r="L2123" i="11"/>
  <c r="M2123" i="11" s="1"/>
  <c r="L2124" i="11"/>
  <c r="M2124" i="11" s="1"/>
  <c r="L2125" i="11"/>
  <c r="M2125" i="11" s="1"/>
  <c r="L2126" i="11"/>
  <c r="M2126" i="11" s="1"/>
  <c r="N2126" i="11" s="1"/>
  <c r="O2126" i="11" s="1"/>
  <c r="L2127" i="11"/>
  <c r="M2127" i="11" s="1"/>
  <c r="L2128" i="11"/>
  <c r="M2128" i="11" s="1"/>
  <c r="L2129" i="11"/>
  <c r="M2129" i="11" s="1"/>
  <c r="L2130" i="11"/>
  <c r="M2130" i="11" s="1"/>
  <c r="N2130" i="11" s="1"/>
  <c r="L2131" i="11"/>
  <c r="M2131" i="11" s="1"/>
  <c r="N2131" i="11" s="1"/>
  <c r="O2131" i="11" s="1"/>
  <c r="L2132" i="11"/>
  <c r="M2132" i="11" s="1"/>
  <c r="L2133" i="11"/>
  <c r="M2133" i="11" s="1"/>
  <c r="L2134" i="11"/>
  <c r="M2134" i="11" s="1"/>
  <c r="N2134" i="11" s="1"/>
  <c r="O2134" i="11" s="1"/>
  <c r="L2135" i="11"/>
  <c r="M2135" i="11" s="1"/>
  <c r="N2135" i="11" s="1"/>
  <c r="L2136" i="11"/>
  <c r="M2136" i="11" s="1"/>
  <c r="L2137" i="11"/>
  <c r="M2137" i="11" s="1"/>
  <c r="L2138" i="11"/>
  <c r="M2138" i="11" s="1"/>
  <c r="N2138" i="11" s="1"/>
  <c r="L2139" i="11"/>
  <c r="M2139" i="11" s="1"/>
  <c r="N2139" i="11" s="1"/>
  <c r="L2140" i="11"/>
  <c r="M2140" i="11" s="1"/>
  <c r="L2141" i="11"/>
  <c r="M2141" i="11" s="1"/>
  <c r="L2142" i="11"/>
  <c r="M2142" i="11" s="1"/>
  <c r="N2142" i="11" s="1"/>
  <c r="L2143" i="11"/>
  <c r="M2143" i="11" s="1"/>
  <c r="N2143" i="11" s="1"/>
  <c r="O2143" i="11" s="1"/>
  <c r="L2144" i="11"/>
  <c r="M2144" i="11" s="1"/>
  <c r="L2145" i="11"/>
  <c r="M2145" i="11" s="1"/>
  <c r="L2146" i="11"/>
  <c r="M2146" i="11" s="1"/>
  <c r="N2146" i="11" s="1"/>
  <c r="P2146" i="11" s="1"/>
  <c r="L2147" i="11"/>
  <c r="M2147" i="11" s="1"/>
  <c r="L2148" i="11"/>
  <c r="M2148" i="11" s="1"/>
  <c r="N2148" i="11" s="1"/>
  <c r="L2149" i="11"/>
  <c r="M2149" i="11" s="1"/>
  <c r="N2149" i="11" s="1"/>
  <c r="O2149" i="11" s="1"/>
  <c r="L2150" i="11"/>
  <c r="M2150" i="11" s="1"/>
  <c r="N2150" i="11" s="1"/>
  <c r="L2151" i="11"/>
  <c r="M2151" i="11" s="1"/>
  <c r="L2152" i="11"/>
  <c r="M2152" i="11" s="1"/>
  <c r="L2153" i="11"/>
  <c r="M2153" i="11" s="1"/>
  <c r="L2154" i="11"/>
  <c r="M2154" i="11" s="1"/>
  <c r="N2154" i="11" s="1"/>
  <c r="P2154" i="11" s="1"/>
  <c r="L2155" i="11"/>
  <c r="M2155" i="11" s="1"/>
  <c r="N2155" i="11" s="1"/>
  <c r="O2155" i="11" s="1"/>
  <c r="L2156" i="11"/>
  <c r="M2156" i="11" s="1"/>
  <c r="N2156" i="11" s="1"/>
  <c r="L2157" i="11"/>
  <c r="M2157" i="11" s="1"/>
  <c r="N2157" i="11" s="1"/>
  <c r="L2158" i="11"/>
  <c r="M2158" i="11" s="1"/>
  <c r="L2159" i="11"/>
  <c r="M2159" i="11" s="1"/>
  <c r="N2159" i="11" s="1"/>
  <c r="L2160" i="11"/>
  <c r="M2160" i="11" s="1"/>
  <c r="L2161" i="11"/>
  <c r="M2161" i="11" s="1"/>
  <c r="N2161" i="11" s="1"/>
  <c r="O2161" i="11" s="1"/>
  <c r="L2162" i="11"/>
  <c r="M2162" i="11" s="1"/>
  <c r="N2162" i="11" s="1"/>
  <c r="O2162" i="11" s="1"/>
  <c r="L2163" i="11"/>
  <c r="M2163" i="11" s="1"/>
  <c r="N2163" i="11" s="1"/>
  <c r="P2163" i="11" s="1"/>
  <c r="L2164" i="11"/>
  <c r="M2164" i="11" s="1"/>
  <c r="L2165" i="11"/>
  <c r="M2165" i="11" s="1"/>
  <c r="L2166" i="11"/>
  <c r="M2166" i="11" s="1"/>
  <c r="L2167" i="11"/>
  <c r="M2167" i="11" s="1"/>
  <c r="N2167" i="11" s="1"/>
  <c r="O2167" i="11" s="1"/>
  <c r="L2168" i="11"/>
  <c r="M2168" i="11" s="1"/>
  <c r="L2169" i="11"/>
  <c r="M2169" i="11" s="1"/>
  <c r="L2170" i="11"/>
  <c r="M2170" i="11" s="1"/>
  <c r="N2170" i="11" s="1"/>
  <c r="P2170" i="11" s="1"/>
  <c r="L2171" i="11"/>
  <c r="M2171" i="11" s="1"/>
  <c r="L2172" i="11"/>
  <c r="M2172" i="11" s="1"/>
  <c r="N2172" i="11" s="1"/>
  <c r="L2173" i="11"/>
  <c r="M2173" i="11" s="1"/>
  <c r="L2174" i="11"/>
  <c r="M2174" i="11" s="1"/>
  <c r="N2174" i="11" s="1"/>
  <c r="O2174" i="11" s="1"/>
  <c r="L2175" i="11"/>
  <c r="M2175" i="11" s="1"/>
  <c r="N2175" i="11" s="1"/>
  <c r="L2176" i="11"/>
  <c r="M2176" i="11" s="1"/>
  <c r="L2177" i="11"/>
  <c r="M2177" i="11" s="1"/>
  <c r="L2178" i="11"/>
  <c r="M2178" i="11" s="1"/>
  <c r="L2179" i="11"/>
  <c r="M2179" i="11" s="1"/>
  <c r="N2179" i="11" s="1"/>
  <c r="O2179" i="11" s="1"/>
  <c r="L2180" i="11"/>
  <c r="M2180" i="11" s="1"/>
  <c r="L2181" i="11"/>
  <c r="M2181" i="11" s="1"/>
  <c r="N2181" i="11" s="1"/>
  <c r="L2182" i="11"/>
  <c r="M2182" i="11" s="1"/>
  <c r="N2182" i="11" s="1"/>
  <c r="O2182" i="11" s="1"/>
  <c r="L2183" i="11"/>
  <c r="M2183" i="11" s="1"/>
  <c r="L2184" i="11"/>
  <c r="M2184" i="11" s="1"/>
  <c r="L2185" i="11"/>
  <c r="M2185" i="11" s="1"/>
  <c r="N2185" i="11" s="1"/>
  <c r="P2185" i="11" s="1"/>
  <c r="L2186" i="11"/>
  <c r="M2186" i="11" s="1"/>
  <c r="N2186" i="11" s="1"/>
  <c r="O2186" i="11" s="1"/>
  <c r="L2187" i="11"/>
  <c r="M2187" i="11" s="1"/>
  <c r="N2187" i="11" s="1"/>
  <c r="O2187" i="11" s="1"/>
  <c r="L2188" i="11"/>
  <c r="M2188" i="11" s="1"/>
  <c r="L2189" i="11"/>
  <c r="M2189" i="11" s="1"/>
  <c r="L2190" i="11"/>
  <c r="M2190" i="11" s="1"/>
  <c r="L2191" i="11"/>
  <c r="M2191" i="11" s="1"/>
  <c r="N2191" i="11" s="1"/>
  <c r="P2191" i="11" s="1"/>
  <c r="L2192" i="11"/>
  <c r="M2192" i="11" s="1"/>
  <c r="L2193" i="11"/>
  <c r="M2193" i="11" s="1"/>
  <c r="L2194" i="11"/>
  <c r="M2194" i="11" s="1"/>
  <c r="N2194" i="11" s="1"/>
  <c r="L2195" i="11"/>
  <c r="M2195" i="11" s="1"/>
  <c r="N2195" i="11" s="1"/>
  <c r="L2196" i="11"/>
  <c r="M2196" i="11" s="1"/>
  <c r="L2197" i="11"/>
  <c r="M2197" i="11" s="1"/>
  <c r="N2197" i="11" s="1"/>
  <c r="O2197" i="11" s="1"/>
  <c r="L2198" i="11"/>
  <c r="M2198" i="11" s="1"/>
  <c r="N2198" i="11" s="1"/>
  <c r="L2199" i="11"/>
  <c r="M2199" i="11" s="1"/>
  <c r="L2200" i="11"/>
  <c r="M2200" i="11" s="1"/>
  <c r="L2201" i="11"/>
  <c r="M2201" i="11" s="1"/>
  <c r="L2202" i="11"/>
  <c r="M2202" i="11" s="1"/>
  <c r="N2202" i="11" s="1"/>
  <c r="P2202" i="11" s="1"/>
  <c r="L2203" i="11"/>
  <c r="M2203" i="11" s="1"/>
  <c r="N2203" i="11" s="1"/>
  <c r="O2203" i="11" s="1"/>
  <c r="L2204" i="11"/>
  <c r="M2204" i="11" s="1"/>
  <c r="L2205" i="11"/>
  <c r="M2205" i="11" s="1"/>
  <c r="N2205" i="11" s="1"/>
  <c r="P2205" i="11" s="1"/>
  <c r="L2206" i="11"/>
  <c r="M2206" i="11" s="1"/>
  <c r="N2206" i="11" s="1"/>
  <c r="L2207" i="11"/>
  <c r="M2207" i="11" s="1"/>
  <c r="N2207" i="11" s="1"/>
  <c r="L2208" i="11"/>
  <c r="M2208" i="11" s="1"/>
  <c r="L2209" i="11"/>
  <c r="M2209" i="11" s="1"/>
  <c r="N2209" i="11" s="1"/>
  <c r="P2209" i="11" s="1"/>
  <c r="L2210" i="11"/>
  <c r="M2210" i="11" s="1"/>
  <c r="N2210" i="11" s="1"/>
  <c r="L2211" i="11"/>
  <c r="M2211" i="11" s="1"/>
  <c r="N2211" i="11" s="1"/>
  <c r="P2211" i="11" s="1"/>
  <c r="L2212" i="11"/>
  <c r="M2212" i="11" s="1"/>
  <c r="L2213" i="11"/>
  <c r="M2213" i="11" s="1"/>
  <c r="N2213" i="11" s="1"/>
  <c r="P2213" i="11" s="1"/>
  <c r="L2214" i="11"/>
  <c r="M2214" i="11" s="1"/>
  <c r="N2214" i="11" s="1"/>
  <c r="O2214" i="11" s="1"/>
  <c r="L2215" i="11"/>
  <c r="M2215" i="11" s="1"/>
  <c r="N2215" i="11" s="1"/>
  <c r="O2215" i="11" s="1"/>
  <c r="L2216" i="11"/>
  <c r="M2216" i="11" s="1"/>
  <c r="L2217" i="11"/>
  <c r="M2217" i="11" s="1"/>
  <c r="L2218" i="11"/>
  <c r="M2218" i="11" s="1"/>
  <c r="N2218" i="11" s="1"/>
  <c r="L2219" i="11"/>
  <c r="M2219" i="11" s="1"/>
  <c r="L2220" i="11"/>
  <c r="M2220" i="11" s="1"/>
  <c r="N2220" i="11" s="1"/>
  <c r="L2221" i="11"/>
  <c r="M2221" i="11" s="1"/>
  <c r="N2221" i="11" s="1"/>
  <c r="L2222" i="11"/>
  <c r="M2222" i="11" s="1"/>
  <c r="N2222" i="11" s="1"/>
  <c r="O2222" i="11" s="1"/>
  <c r="L2223" i="11"/>
  <c r="M2223" i="11" s="1"/>
  <c r="N2223" i="11" s="1"/>
  <c r="L2224" i="11"/>
  <c r="M2224" i="11" s="1"/>
  <c r="L2225" i="11"/>
  <c r="M2225" i="11" s="1"/>
  <c r="L2226" i="11"/>
  <c r="M2226" i="11" s="1"/>
  <c r="N2226" i="11" s="1"/>
  <c r="L2227" i="11"/>
  <c r="M2227" i="11" s="1"/>
  <c r="N2227" i="11" s="1"/>
  <c r="O2227" i="11" s="1"/>
  <c r="L2228" i="11"/>
  <c r="M2228" i="11" s="1"/>
  <c r="L2229" i="11"/>
  <c r="M2229" i="11" s="1"/>
  <c r="L2230" i="11"/>
  <c r="M2230" i="11" s="1"/>
  <c r="N2230" i="11" s="1"/>
  <c r="P2230" i="11" s="1"/>
  <c r="L2231" i="11"/>
  <c r="M2231" i="11" s="1"/>
  <c r="N2231" i="11" s="1"/>
  <c r="L2232" i="11"/>
  <c r="M2232" i="11" s="1"/>
  <c r="N2232" i="11" s="1"/>
  <c r="P2232" i="11" s="1"/>
  <c r="L2233" i="11"/>
  <c r="M2233" i="11" s="1"/>
  <c r="N2233" i="11" s="1"/>
  <c r="L2234" i="11"/>
  <c r="M2234" i="11" s="1"/>
  <c r="L2235" i="11"/>
  <c r="M2235" i="11" s="1"/>
  <c r="N2235" i="11" s="1"/>
  <c r="O2235" i="11" s="1"/>
  <c r="L2236" i="11"/>
  <c r="M2236" i="11" s="1"/>
  <c r="N2236" i="11" s="1"/>
  <c r="P2236" i="11" s="1"/>
  <c r="L2237" i="11"/>
  <c r="M2237" i="11" s="1"/>
  <c r="N2237" i="11" s="1"/>
  <c r="P2237" i="11" s="1"/>
  <c r="L2238" i="11"/>
  <c r="M2238" i="11" s="1"/>
  <c r="N2238" i="11" s="1"/>
  <c r="L2239" i="11"/>
  <c r="M2239" i="11" s="1"/>
  <c r="N2239" i="11" s="1"/>
  <c r="L2240" i="11"/>
  <c r="M2240" i="11" s="1"/>
  <c r="L2241" i="11"/>
  <c r="M2241" i="11" s="1"/>
  <c r="L2242" i="11"/>
  <c r="M2242" i="11" s="1"/>
  <c r="N2242" i="11" s="1"/>
  <c r="P2242" i="11" s="1"/>
  <c r="L2243" i="11"/>
  <c r="M2243" i="11" s="1"/>
  <c r="L2244" i="11"/>
  <c r="M2244" i="11" s="1"/>
  <c r="L2245" i="11"/>
  <c r="M2245" i="11" s="1"/>
  <c r="L2246" i="11"/>
  <c r="M2246" i="11" s="1"/>
  <c r="L2247" i="11"/>
  <c r="M2247" i="11" s="1"/>
  <c r="N2247" i="11" s="1"/>
  <c r="L2248" i="11"/>
  <c r="M2248" i="11" s="1"/>
  <c r="N2248" i="11" s="1"/>
  <c r="P2248" i="11" s="1"/>
  <c r="L2249" i="11"/>
  <c r="M2249" i="11" s="1"/>
  <c r="L2250" i="11"/>
  <c r="M2250" i="11" s="1"/>
  <c r="N2250" i="11" s="1"/>
  <c r="L2251" i="11"/>
  <c r="M2251" i="11" s="1"/>
  <c r="N2251" i="11" s="1"/>
  <c r="L2252" i="11"/>
  <c r="M2252" i="11" s="1"/>
  <c r="L2253" i="11"/>
  <c r="M2253" i="11" s="1"/>
  <c r="N2253" i="11" s="1"/>
  <c r="L2254" i="11"/>
  <c r="M2254" i="11" s="1"/>
  <c r="N2254" i="11" s="1"/>
  <c r="L2255" i="11"/>
  <c r="M2255" i="11" s="1"/>
  <c r="L2256" i="11"/>
  <c r="M2256" i="11" s="1"/>
  <c r="N2256" i="11" s="1"/>
  <c r="L2257" i="11"/>
  <c r="M2257" i="11" s="1"/>
  <c r="N2257" i="11" s="1"/>
  <c r="L2258" i="11"/>
  <c r="M2258" i="11" s="1"/>
  <c r="L2259" i="11"/>
  <c r="M2259" i="11" s="1"/>
  <c r="N2259" i="11" s="1"/>
  <c r="L2260" i="11"/>
  <c r="M2260" i="11" s="1"/>
  <c r="N2260" i="11" s="1"/>
  <c r="L2261" i="11"/>
  <c r="M2261" i="11" s="1"/>
  <c r="N2261" i="11" s="1"/>
  <c r="O2261" i="11" s="1"/>
  <c r="L2262" i="11"/>
  <c r="M2262" i="11" s="1"/>
  <c r="N2262" i="11" s="1"/>
  <c r="O2262" i="11" s="1"/>
  <c r="L2263" i="11"/>
  <c r="M2263" i="11" s="1"/>
  <c r="N2263" i="11" s="1"/>
  <c r="L2264" i="11"/>
  <c r="M2264" i="11" s="1"/>
  <c r="L2265" i="11"/>
  <c r="M2265" i="11" s="1"/>
  <c r="L2266" i="11"/>
  <c r="M2266" i="11" s="1"/>
  <c r="N2266" i="11" s="1"/>
  <c r="O2266" i="11" s="1"/>
  <c r="L2267" i="11"/>
  <c r="M2267" i="11" s="1"/>
  <c r="N2267" i="11" s="1"/>
  <c r="L2268" i="11"/>
  <c r="M2268" i="11" s="1"/>
  <c r="L2269" i="11"/>
  <c r="M2269" i="11" s="1"/>
  <c r="L2270" i="11"/>
  <c r="M2270" i="11" s="1"/>
  <c r="N2270" i="11" s="1"/>
  <c r="P2270" i="11" s="1"/>
  <c r="L2271" i="11"/>
  <c r="M2271" i="11" s="1"/>
  <c r="L2272" i="11"/>
  <c r="M2272" i="11" s="1"/>
  <c r="N2272" i="11" s="1"/>
  <c r="P2272" i="11" s="1"/>
  <c r="L2273" i="11"/>
  <c r="M2273" i="11" s="1"/>
  <c r="N2273" i="11" s="1"/>
  <c r="P2273" i="11" s="1"/>
  <c r="L2274" i="11"/>
  <c r="M2274" i="11" s="1"/>
  <c r="N2274" i="11" s="1"/>
  <c r="P2274" i="11" s="1"/>
  <c r="L2275" i="11"/>
  <c r="M2275" i="11" s="1"/>
  <c r="N2275" i="11" s="1"/>
  <c r="L2276" i="11"/>
  <c r="M2276" i="11" s="1"/>
  <c r="L2277" i="11"/>
  <c r="M2277" i="11" s="1"/>
  <c r="L2278" i="11"/>
  <c r="M2278" i="11" s="1"/>
  <c r="N2278" i="11" s="1"/>
  <c r="O2278" i="11" s="1"/>
  <c r="L2279" i="11"/>
  <c r="M2279" i="11" s="1"/>
  <c r="N2279" i="11" s="1"/>
  <c r="L2280" i="11"/>
  <c r="M2280" i="11" s="1"/>
  <c r="N2280" i="11" s="1"/>
  <c r="O2280" i="11" s="1"/>
  <c r="L2281" i="11"/>
  <c r="M2281" i="11" s="1"/>
  <c r="N2281" i="11" s="1"/>
  <c r="O2281" i="11" s="1"/>
  <c r="L2282" i="11"/>
  <c r="M2282" i="11" s="1"/>
  <c r="L2283" i="11"/>
  <c r="M2283" i="11" s="1"/>
  <c r="N2283" i="11" s="1"/>
  <c r="L2284" i="11"/>
  <c r="M2284" i="11" s="1"/>
  <c r="N2284" i="11" s="1"/>
  <c r="O2284" i="11" s="1"/>
  <c r="L2285" i="11"/>
  <c r="M2285" i="11" s="1"/>
  <c r="N2285" i="11" s="1"/>
  <c r="L2286" i="11"/>
  <c r="M2286" i="11" s="1"/>
  <c r="N2286" i="11" s="1"/>
  <c r="L2287" i="11"/>
  <c r="M2287" i="11" s="1"/>
  <c r="N2287" i="11" s="1"/>
  <c r="L2288" i="11"/>
  <c r="M2288" i="11" s="1"/>
  <c r="L2289" i="11"/>
  <c r="M2289" i="11" s="1"/>
  <c r="L2290" i="11"/>
  <c r="M2290" i="11" s="1"/>
  <c r="N2290" i="11" s="1"/>
  <c r="P2290" i="11" s="1"/>
  <c r="L2291" i="11"/>
  <c r="M2291" i="11" s="1"/>
  <c r="L2292" i="11"/>
  <c r="M2292" i="11" s="1"/>
  <c r="N2292" i="11" s="1"/>
  <c r="O2292" i="11" s="1"/>
  <c r="L2293" i="11"/>
  <c r="M2293" i="11" s="1"/>
  <c r="N2293" i="11" s="1"/>
  <c r="L2294" i="11"/>
  <c r="M2294" i="11" s="1"/>
  <c r="L2295" i="11"/>
  <c r="M2295" i="11" s="1"/>
  <c r="N2295" i="11" s="1"/>
  <c r="L2296" i="11"/>
  <c r="M2296" i="11" s="1"/>
  <c r="L2297" i="11"/>
  <c r="M2297" i="11" s="1"/>
  <c r="N2297" i="11" s="1"/>
  <c r="L2298" i="11"/>
  <c r="M2298" i="11" s="1"/>
  <c r="N2298" i="11" s="1"/>
  <c r="L2299" i="11"/>
  <c r="M2299" i="11" s="1"/>
  <c r="N2299" i="11" s="1"/>
  <c r="L2300" i="11"/>
  <c r="M2300" i="11" s="1"/>
  <c r="L2301" i="11"/>
  <c r="M2301" i="11" s="1"/>
  <c r="L2302" i="11"/>
  <c r="M2302" i="11" s="1"/>
  <c r="N2302" i="11" s="1"/>
  <c r="L2303" i="11"/>
  <c r="M2303" i="11" s="1"/>
  <c r="N2303" i="11" s="1"/>
  <c r="L2304" i="11"/>
  <c r="M2304" i="11" s="1"/>
  <c r="L2305" i="11"/>
  <c r="M2305" i="11" s="1"/>
  <c r="L2306" i="11"/>
  <c r="M2306" i="11" s="1"/>
  <c r="L2307" i="11"/>
  <c r="M2307" i="11" s="1"/>
  <c r="N2307" i="11" s="1"/>
  <c r="O2307" i="11" s="1"/>
  <c r="L2308" i="11"/>
  <c r="M2308" i="11" s="1"/>
  <c r="L2309" i="11"/>
  <c r="M2309" i="11" s="1"/>
  <c r="N2309" i="11" s="1"/>
  <c r="O2309" i="11" s="1"/>
  <c r="L2310" i="11"/>
  <c r="M2310" i="11" s="1"/>
  <c r="N2310" i="11" s="1"/>
  <c r="L2311" i="11"/>
  <c r="M2311" i="11" s="1"/>
  <c r="N2311" i="11" s="1"/>
  <c r="L2312" i="11"/>
  <c r="M2312" i="11" s="1"/>
  <c r="L2313" i="11"/>
  <c r="M2313" i="11" s="1"/>
  <c r="L2314" i="11"/>
  <c r="M2314" i="11" s="1"/>
  <c r="N2314" i="11" s="1"/>
  <c r="L2315" i="11"/>
  <c r="M2315" i="11" s="1"/>
  <c r="L2316" i="11"/>
  <c r="M2316" i="11" s="1"/>
  <c r="N2316" i="11" s="1"/>
  <c r="P2316" i="11" s="1"/>
  <c r="L2317" i="11"/>
  <c r="M2317" i="11" s="1"/>
  <c r="N2317" i="11" s="1"/>
  <c r="P2317" i="11" s="1"/>
  <c r="L2318" i="11"/>
  <c r="M2318" i="11" s="1"/>
  <c r="N2318" i="11" s="1"/>
  <c r="L2319" i="11"/>
  <c r="M2319" i="11" s="1"/>
  <c r="N2319" i="11" s="1"/>
  <c r="L2320" i="11"/>
  <c r="M2320" i="11" s="1"/>
  <c r="L2321" i="11"/>
  <c r="M2321" i="11" s="1"/>
  <c r="N2321" i="11" s="1"/>
  <c r="L2322" i="11"/>
  <c r="M2322" i="11" s="1"/>
  <c r="N2322" i="11" s="1"/>
  <c r="L2323" i="11"/>
  <c r="M2323" i="11" s="1"/>
  <c r="N2323" i="11" s="1"/>
  <c r="L2324" i="11"/>
  <c r="M2324" i="11" s="1"/>
  <c r="L2325" i="11"/>
  <c r="M2325" i="11" s="1"/>
  <c r="L2326" i="11"/>
  <c r="M2326" i="11" s="1"/>
  <c r="N2326" i="11" s="1"/>
  <c r="P2326" i="11" s="1"/>
  <c r="L2327" i="11"/>
  <c r="M2327" i="11" s="1"/>
  <c r="L2328" i="11"/>
  <c r="M2328" i="11" s="1"/>
  <c r="N2328" i="11" s="1"/>
  <c r="L2329" i="11"/>
  <c r="M2329" i="11" s="1"/>
  <c r="N2329" i="11" s="1"/>
  <c r="L2330" i="11"/>
  <c r="M2330" i="11" s="1"/>
  <c r="L2331" i="11"/>
  <c r="M2331" i="11" s="1"/>
  <c r="N2331" i="11" s="1"/>
  <c r="L2332" i="11"/>
  <c r="M2332" i="11" s="1"/>
  <c r="L2333" i="11"/>
  <c r="M2333" i="11" s="1"/>
  <c r="N2333" i="11" s="1"/>
  <c r="L2334" i="11"/>
  <c r="M2334" i="11" s="1"/>
  <c r="N2334" i="11" s="1"/>
  <c r="P2334" i="11" s="1"/>
  <c r="L2335" i="11"/>
  <c r="M2335" i="11" s="1"/>
  <c r="N2335" i="11" s="1"/>
  <c r="L2336" i="11"/>
  <c r="M2336" i="11" s="1"/>
  <c r="L2337" i="11"/>
  <c r="M2337" i="11" s="1"/>
  <c r="L2338" i="11"/>
  <c r="M2338" i="11" s="1"/>
  <c r="L2339" i="11"/>
  <c r="M2339" i="11" s="1"/>
  <c r="N2339" i="11" s="1"/>
  <c r="O2339" i="11" s="1"/>
  <c r="L2340" i="11"/>
  <c r="M2340" i="11" s="1"/>
  <c r="L2341" i="11"/>
  <c r="M2341" i="11" s="1"/>
  <c r="L2342" i="11"/>
  <c r="M2342" i="11" s="1"/>
  <c r="L2343" i="11"/>
  <c r="M2343" i="11" s="1"/>
  <c r="L2344" i="11"/>
  <c r="M2344" i="11" s="1"/>
  <c r="L2345" i="11"/>
  <c r="M2345" i="11" s="1"/>
  <c r="N2345" i="11" s="1"/>
  <c r="P2345" i="11" s="1"/>
  <c r="L2346" i="11"/>
  <c r="M2346" i="11" s="1"/>
  <c r="N2346" i="11" s="1"/>
  <c r="P2346" i="11" s="1"/>
  <c r="L2347" i="11"/>
  <c r="M2347" i="11" s="1"/>
  <c r="N2347" i="11" s="1"/>
  <c r="L2348" i="11"/>
  <c r="M2348" i="11" s="1"/>
  <c r="L2349" i="11"/>
  <c r="M2349" i="11" s="1"/>
  <c r="L2350" i="11"/>
  <c r="M2350" i="11" s="1"/>
  <c r="N2350" i="11" s="1"/>
  <c r="L2351" i="11"/>
  <c r="M2351" i="11" s="1"/>
  <c r="N2351" i="11" s="1"/>
  <c r="O2351" i="11" s="1"/>
  <c r="L2352" i="11"/>
  <c r="M2352" i="11" s="1"/>
  <c r="N2352" i="11" s="1"/>
  <c r="L2353" i="11"/>
  <c r="M2353" i="11" s="1"/>
  <c r="N2353" i="11" s="1"/>
  <c r="O2353" i="11" s="1"/>
  <c r="L2354" i="11"/>
  <c r="M2354" i="11" s="1"/>
  <c r="L2355" i="11"/>
  <c r="M2355" i="11" s="1"/>
  <c r="N2355" i="11" s="1"/>
  <c r="L2356" i="11"/>
  <c r="M2356" i="11" s="1"/>
  <c r="L2357" i="11"/>
  <c r="M2357" i="11" s="1"/>
  <c r="N2357" i="11" s="1"/>
  <c r="O2357" i="11" s="1"/>
  <c r="L2358" i="11"/>
  <c r="M2358" i="11" s="1"/>
  <c r="N2358" i="11" s="1"/>
  <c r="P2358" i="11" s="1"/>
  <c r="L2359" i="11"/>
  <c r="M2359" i="11" s="1"/>
  <c r="N2359" i="11" s="1"/>
  <c r="L2360" i="11"/>
  <c r="M2360" i="11" s="1"/>
  <c r="L2361" i="11"/>
  <c r="M2361" i="11" s="1"/>
  <c r="L2362" i="11"/>
  <c r="M2362" i="11" s="1"/>
  <c r="N2362" i="11" s="1"/>
  <c r="L2363" i="11"/>
  <c r="M2363" i="11" s="1"/>
  <c r="L2364" i="11"/>
  <c r="M2364" i="11" s="1"/>
  <c r="N2364" i="11" s="1"/>
  <c r="L2365" i="11"/>
  <c r="M2365" i="11" s="1"/>
  <c r="N2365" i="11" s="1"/>
  <c r="P2365" i="11" s="1"/>
  <c r="L2366" i="11"/>
  <c r="M2366" i="11" s="1"/>
  <c r="L2367" i="11"/>
  <c r="M2367" i="11" s="1"/>
  <c r="L2368" i="11"/>
  <c r="M2368" i="11" s="1"/>
  <c r="L2369" i="11"/>
  <c r="M2369" i="11" s="1"/>
  <c r="N2369" i="11" s="1"/>
  <c r="O2369" i="11" s="1"/>
  <c r="L2370" i="11"/>
  <c r="M2370" i="11" s="1"/>
  <c r="N2370" i="11" s="1"/>
  <c r="L2371" i="11"/>
  <c r="M2371" i="11" s="1"/>
  <c r="N2371" i="11" s="1"/>
  <c r="L2372" i="11"/>
  <c r="M2372" i="11" s="1"/>
  <c r="L2373" i="11"/>
  <c r="M2373" i="11" s="1"/>
  <c r="L2374" i="11"/>
  <c r="M2374" i="11" s="1"/>
  <c r="N2374" i="11" s="1"/>
  <c r="P2374" i="11" s="1"/>
  <c r="L2375" i="11"/>
  <c r="M2375" i="11" s="1"/>
  <c r="N2375" i="11" s="1"/>
  <c r="L2376" i="11"/>
  <c r="M2376" i="11" s="1"/>
  <c r="N2376" i="11" s="1"/>
  <c r="P2376" i="11" s="1"/>
  <c r="L2377" i="11"/>
  <c r="M2377" i="11" s="1"/>
  <c r="N2377" i="11" s="1"/>
  <c r="L2378" i="11"/>
  <c r="M2378" i="11" s="1"/>
  <c r="L2379" i="11"/>
  <c r="M2379" i="11" s="1"/>
  <c r="L2380" i="11"/>
  <c r="M2380" i="11" s="1"/>
  <c r="N2380" i="11" s="1"/>
  <c r="L2381" i="11"/>
  <c r="M2381" i="11" s="1"/>
  <c r="N2381" i="11" s="1"/>
  <c r="P2381" i="11" s="1"/>
  <c r="L2382" i="11"/>
  <c r="M2382" i="11" s="1"/>
  <c r="N2382" i="11" s="1"/>
  <c r="P2382" i="11" s="1"/>
  <c r="L2383" i="11"/>
  <c r="M2383" i="11" s="1"/>
  <c r="N2383" i="11" s="1"/>
  <c r="L2384" i="11"/>
  <c r="M2384" i="11" s="1"/>
  <c r="L2385" i="11"/>
  <c r="M2385" i="11" s="1"/>
  <c r="L2386" i="11"/>
  <c r="M2386" i="11" s="1"/>
  <c r="N2386" i="11" s="1"/>
  <c r="L2387" i="11"/>
  <c r="M2387" i="11" s="1"/>
  <c r="N2387" i="11" s="1"/>
  <c r="L2388" i="11"/>
  <c r="M2388" i="11" s="1"/>
  <c r="L2389" i="11"/>
  <c r="M2389" i="11" s="1"/>
  <c r="N2389" i="11" s="1"/>
  <c r="L2390" i="11"/>
  <c r="M2390" i="11" s="1"/>
  <c r="L2391" i="11"/>
  <c r="M2391" i="11" s="1"/>
  <c r="N2391" i="11" s="1"/>
  <c r="L2392" i="11"/>
  <c r="M2392" i="11" s="1"/>
  <c r="L2393" i="11"/>
  <c r="M2393" i="11" s="1"/>
  <c r="N2393" i="11" s="1"/>
  <c r="O2393" i="11" s="1"/>
  <c r="L2394" i="11"/>
  <c r="M2394" i="11" s="1"/>
  <c r="N2394" i="11" s="1"/>
  <c r="O2394" i="11" s="1"/>
  <c r="L2395" i="11"/>
  <c r="M2395" i="11" s="1"/>
  <c r="N2395" i="11" s="1"/>
  <c r="L2396" i="11"/>
  <c r="M2396" i="11" s="1"/>
  <c r="L2397" i="11"/>
  <c r="M2397" i="11" s="1"/>
  <c r="L2398" i="11"/>
  <c r="M2398" i="11" s="1"/>
  <c r="L2399" i="11"/>
  <c r="M2399" i="11" s="1"/>
  <c r="L2400" i="11"/>
  <c r="M2400" i="11" s="1"/>
  <c r="N2400" i="11" s="1"/>
  <c r="L2401" i="11"/>
  <c r="M2401" i="11" s="1"/>
  <c r="N2401" i="11" s="1"/>
  <c r="P2401" i="11" s="1"/>
  <c r="L2402" i="11"/>
  <c r="M2402" i="11" s="1"/>
  <c r="L2403" i="11"/>
  <c r="M2403" i="11" s="1"/>
  <c r="N2403" i="11" s="1"/>
  <c r="L2404" i="11"/>
  <c r="M2404" i="11" s="1"/>
  <c r="L2405" i="11"/>
  <c r="M2405" i="11" s="1"/>
  <c r="N2405" i="11" s="1"/>
  <c r="P2405" i="11" s="1"/>
  <c r="L2406" i="11"/>
  <c r="M2406" i="11" s="1"/>
  <c r="N2406" i="11" s="1"/>
  <c r="O2406" i="11" s="1"/>
  <c r="L2407" i="11"/>
  <c r="M2407" i="11" s="1"/>
  <c r="N2407" i="11" s="1"/>
  <c r="O2407" i="11" s="1"/>
  <c r="L2408" i="11"/>
  <c r="M2408" i="11" s="1"/>
  <c r="L2409" i="11"/>
  <c r="M2409" i="11" s="1"/>
  <c r="L2410" i="11"/>
  <c r="M2410" i="11" s="1"/>
  <c r="N2410" i="11" s="1"/>
  <c r="O2410" i="11" s="1"/>
  <c r="L2411" i="11"/>
  <c r="M2411" i="11" s="1"/>
  <c r="N2411" i="11" s="1"/>
  <c r="L2412" i="11"/>
  <c r="M2412" i="11" s="1"/>
  <c r="N2412" i="11" s="1"/>
  <c r="O2412" i="11" s="1"/>
  <c r="L2413" i="11"/>
  <c r="M2413" i="11" s="1"/>
  <c r="N2413" i="11" s="1"/>
  <c r="O2413" i="11" s="1"/>
  <c r="L2414" i="11"/>
  <c r="M2414" i="11" s="1"/>
  <c r="N2414" i="11" s="1"/>
  <c r="L2415" i="11"/>
  <c r="M2415" i="11" s="1"/>
  <c r="L2416" i="11"/>
  <c r="M2416" i="11" s="1"/>
  <c r="L2417" i="11"/>
  <c r="M2417" i="11" s="1"/>
  <c r="L2418" i="11"/>
  <c r="M2418" i="11" s="1"/>
  <c r="N2418" i="11" s="1"/>
  <c r="P2418" i="11" s="1"/>
  <c r="L2419" i="11"/>
  <c r="M2419" i="11" s="1"/>
  <c r="N2419" i="11" s="1"/>
  <c r="O2419" i="11" s="1"/>
  <c r="L2420" i="11"/>
  <c r="M2420" i="11" s="1"/>
  <c r="L2421" i="11"/>
  <c r="M2421" i="11" s="1"/>
  <c r="L2422" i="11"/>
  <c r="M2422" i="11" s="1"/>
  <c r="N2422" i="11" s="1"/>
  <c r="O2422" i="11" s="1"/>
  <c r="L2423" i="11"/>
  <c r="M2423" i="11" s="1"/>
  <c r="N2423" i="11" s="1"/>
  <c r="L2424" i="11"/>
  <c r="M2424" i="11" s="1"/>
  <c r="N2424" i="11" s="1"/>
  <c r="L2425" i="11"/>
  <c r="M2425" i="11" s="1"/>
  <c r="N2425" i="11" s="1"/>
  <c r="P2425" i="11" s="1"/>
  <c r="L2426" i="11"/>
  <c r="M2426" i="11" s="1"/>
  <c r="L2427" i="11"/>
  <c r="M2427" i="11" s="1"/>
  <c r="N2427" i="11" s="1"/>
  <c r="L2428" i="11"/>
  <c r="M2428" i="11" s="1"/>
  <c r="L2429" i="11"/>
  <c r="M2429" i="11" s="1"/>
  <c r="L2430" i="11"/>
  <c r="M2430" i="11" s="1"/>
  <c r="N2430" i="11" s="1"/>
  <c r="O2430" i="11" s="1"/>
  <c r="L2431" i="11"/>
  <c r="M2431" i="11" s="1"/>
  <c r="N2431" i="11" s="1"/>
  <c r="L2432" i="11"/>
  <c r="M2432" i="11" s="1"/>
  <c r="L2433" i="11"/>
  <c r="M2433" i="11" s="1"/>
  <c r="L2434" i="11"/>
  <c r="M2434" i="11" s="1"/>
  <c r="N2434" i="11" s="1"/>
  <c r="O2434" i="11" s="1"/>
  <c r="L2435" i="11"/>
  <c r="M2435" i="11" s="1"/>
  <c r="L2436" i="11"/>
  <c r="M2436" i="11" s="1"/>
  <c r="N2436" i="11" s="1"/>
  <c r="O2436" i="11" s="1"/>
  <c r="L2437" i="11"/>
  <c r="M2437" i="11" s="1"/>
  <c r="N2437" i="11" s="1"/>
  <c r="P2437" i="11" s="1"/>
  <c r="L2438" i="11"/>
  <c r="M2438" i="11" s="1"/>
  <c r="L2439" i="11"/>
  <c r="M2439" i="11" s="1"/>
  <c r="N2439" i="11" s="1"/>
  <c r="P2439" i="11" s="1"/>
  <c r="L2440" i="11"/>
  <c r="M2440" i="11" s="1"/>
  <c r="L2441" i="11"/>
  <c r="M2441" i="11" s="1"/>
  <c r="N2441" i="11" s="1"/>
  <c r="L2442" i="11"/>
  <c r="M2442" i="11" s="1"/>
  <c r="L2443" i="11"/>
  <c r="M2443" i="11" s="1"/>
  <c r="N2443" i="11" s="1"/>
  <c r="L2444" i="11"/>
  <c r="M2444" i="11" s="1"/>
  <c r="L2445" i="11"/>
  <c r="M2445" i="11" s="1"/>
  <c r="L2446" i="11"/>
  <c r="M2446" i="11" s="1"/>
  <c r="N2446" i="11" s="1"/>
  <c r="P2446" i="11" s="1"/>
  <c r="L2447" i="11"/>
  <c r="M2447" i="11" s="1"/>
  <c r="N2447" i="11" s="1"/>
  <c r="P2447" i="11" s="1"/>
  <c r="L2448" i="11"/>
  <c r="M2448" i="11" s="1"/>
  <c r="N2448" i="11" s="1"/>
  <c r="L2449" i="11"/>
  <c r="M2449" i="11" s="1"/>
  <c r="L2450" i="11"/>
  <c r="M2450" i="11" s="1"/>
  <c r="L2451" i="11"/>
  <c r="M2451" i="11" s="1"/>
  <c r="L2452" i="11"/>
  <c r="M2452" i="11" s="1"/>
  <c r="L2453" i="11"/>
  <c r="M2453" i="11" s="1"/>
  <c r="L2454" i="11"/>
  <c r="M2454" i="11" s="1"/>
  <c r="L2455" i="11"/>
  <c r="M2455" i="11" s="1"/>
  <c r="N2455" i="11" s="1"/>
  <c r="L2456" i="11"/>
  <c r="M2456" i="11" s="1"/>
  <c r="L2457" i="11"/>
  <c r="M2457" i="11" s="1"/>
  <c r="L2458" i="11"/>
  <c r="M2458" i="11" s="1"/>
  <c r="N2458" i="11" s="1"/>
  <c r="L2459" i="11"/>
  <c r="M2459" i="11" s="1"/>
  <c r="N2459" i="11" s="1"/>
  <c r="L2460" i="11"/>
  <c r="M2460" i="11" s="1"/>
  <c r="N2460" i="11" s="1"/>
  <c r="P2460" i="11" s="1"/>
  <c r="L2461" i="11"/>
  <c r="M2461" i="11" s="1"/>
  <c r="L2462" i="11"/>
  <c r="M2462" i="11" s="1"/>
  <c r="L2463" i="11"/>
  <c r="M2463" i="11" s="1"/>
  <c r="N2463" i="11" s="1"/>
  <c r="O2463" i="11" s="1"/>
  <c r="L2464" i="11"/>
  <c r="M2464" i="11" s="1"/>
  <c r="N2464" i="11" s="1"/>
  <c r="O2464" i="11" s="1"/>
  <c r="L2465" i="11"/>
  <c r="M2465" i="11" s="1"/>
  <c r="N2465" i="11" s="1"/>
  <c r="O2465" i="11" s="1"/>
  <c r="L2466" i="11"/>
  <c r="M2466" i="11" s="1"/>
  <c r="N2466" i="11" s="1"/>
  <c r="O2466" i="11" s="1"/>
  <c r="L2467" i="11"/>
  <c r="M2467" i="11" s="1"/>
  <c r="N2467" i="11" s="1"/>
  <c r="L2468" i="11"/>
  <c r="M2468" i="11" s="1"/>
  <c r="L2469" i="11"/>
  <c r="M2469" i="11" s="1"/>
  <c r="L2470" i="11"/>
  <c r="M2470" i="11" s="1"/>
  <c r="N2470" i="11" s="1"/>
  <c r="L2471" i="11"/>
  <c r="M2471" i="11" s="1"/>
  <c r="L2472" i="11"/>
  <c r="M2472" i="11" s="1"/>
  <c r="L2473" i="11"/>
  <c r="M2473" i="11" s="1"/>
  <c r="L2474" i="11"/>
  <c r="M2474" i="11" s="1"/>
  <c r="L2475" i="11"/>
  <c r="M2475" i="11" s="1"/>
  <c r="N2475" i="11" s="1"/>
  <c r="L2476" i="11"/>
  <c r="M2476" i="11" s="1"/>
  <c r="N2476" i="11" s="1"/>
  <c r="O2476" i="11" s="1"/>
  <c r="L2477" i="11"/>
  <c r="M2477" i="11" s="1"/>
  <c r="N2477" i="11" s="1"/>
  <c r="O2477" i="11" s="1"/>
  <c r="L2478" i="11"/>
  <c r="M2478" i="11" s="1"/>
  <c r="N2478" i="11" s="1"/>
  <c r="O2478" i="11" s="1"/>
  <c r="L2479" i="11"/>
  <c r="M2479" i="11" s="1"/>
  <c r="N2479" i="11" s="1"/>
  <c r="L2480" i="11"/>
  <c r="M2480" i="11" s="1"/>
  <c r="L2481" i="11"/>
  <c r="M2481" i="11" s="1"/>
  <c r="L2482" i="11"/>
  <c r="M2482" i="11" s="1"/>
  <c r="N2482" i="11" s="1"/>
  <c r="P2482" i="11" s="1"/>
  <c r="L2483" i="11"/>
  <c r="M2483" i="11" s="1"/>
  <c r="N2483" i="11" s="1"/>
  <c r="O2483" i="11" s="1"/>
  <c r="L2484" i="11"/>
  <c r="M2484" i="11" s="1"/>
  <c r="N2484" i="11" s="1"/>
  <c r="O2484" i="11" s="1"/>
  <c r="L2485" i="11"/>
  <c r="M2485" i="11" s="1"/>
  <c r="N2485" i="11" s="1"/>
  <c r="L2486" i="11"/>
  <c r="M2486" i="11" s="1"/>
  <c r="L2487" i="11"/>
  <c r="M2487" i="11" s="1"/>
  <c r="L2488" i="11"/>
  <c r="M2488" i="11" s="1"/>
  <c r="N2488" i="11" s="1"/>
  <c r="O2488" i="11" s="1"/>
  <c r="L2489" i="11"/>
  <c r="M2489" i="11" s="1"/>
  <c r="N2489" i="11" s="1"/>
  <c r="P2489" i="11" s="1"/>
  <c r="L2490" i="11"/>
  <c r="M2490" i="11" s="1"/>
  <c r="N2490" i="11" s="1"/>
  <c r="P2490" i="11" s="1"/>
  <c r="L2491" i="11"/>
  <c r="M2491" i="11" s="1"/>
  <c r="N2491" i="11" s="1"/>
  <c r="L2492" i="11"/>
  <c r="M2492" i="11" s="1"/>
  <c r="L2493" i="11"/>
  <c r="M2493" i="11" s="1"/>
  <c r="L2494" i="11"/>
  <c r="M2494" i="11" s="1"/>
  <c r="N2494" i="11" s="1"/>
  <c r="P2494" i="11" s="1"/>
  <c r="L2495" i="11"/>
  <c r="M2495" i="11" s="1"/>
  <c r="N2495" i="11" s="1"/>
  <c r="O2495" i="11" s="1"/>
  <c r="L2496" i="11"/>
  <c r="M2496" i="11" s="1"/>
  <c r="N2496" i="11" s="1"/>
  <c r="L2497" i="11"/>
  <c r="M2497" i="11" s="1"/>
  <c r="L2498" i="11"/>
  <c r="M2498" i="11" s="1"/>
  <c r="L2499" i="11"/>
  <c r="M2499" i="11" s="1"/>
  <c r="N2499" i="11" s="1"/>
  <c r="L2500" i="11"/>
  <c r="M2500" i="11" s="1"/>
  <c r="N2500" i="11" s="1"/>
  <c r="O2500" i="11" s="1"/>
  <c r="L2501" i="11"/>
  <c r="M2501" i="11" s="1"/>
  <c r="N2501" i="11" s="1"/>
  <c r="L2502" i="11"/>
  <c r="M2502" i="11" s="1"/>
  <c r="N2502" i="11" s="1"/>
  <c r="P2502" i="11" s="1"/>
  <c r="L2503" i="11"/>
  <c r="M2503" i="11" s="1"/>
  <c r="N2503" i="11" s="1"/>
  <c r="L2504" i="11"/>
  <c r="M2504" i="11" s="1"/>
  <c r="L2505" i="11"/>
  <c r="M2505" i="11" s="1"/>
  <c r="L2506" i="11"/>
  <c r="M2506" i="11" s="1"/>
  <c r="N2506" i="11" s="1"/>
  <c r="L2507" i="11"/>
  <c r="M2507" i="11" s="1"/>
  <c r="N2507" i="11" s="1"/>
  <c r="O2507" i="11" s="1"/>
  <c r="L2508" i="11"/>
  <c r="M2508" i="11" s="1"/>
  <c r="N2508" i="11" s="1"/>
  <c r="O2508" i="11" s="1"/>
  <c r="L2509" i="11"/>
  <c r="M2509" i="11" s="1"/>
  <c r="L2510" i="11"/>
  <c r="M2510" i="11" s="1"/>
  <c r="L2511" i="11"/>
  <c r="M2511" i="11" s="1"/>
  <c r="L2512" i="11"/>
  <c r="M2512" i="11" s="1"/>
  <c r="N2512" i="11" s="1"/>
  <c r="L2513" i="11"/>
  <c r="M2513" i="11" s="1"/>
  <c r="N2513" i="11" s="1"/>
  <c r="L2514" i="11"/>
  <c r="M2514" i="11" s="1"/>
  <c r="N2514" i="11" s="1"/>
  <c r="O2514" i="11" s="1"/>
  <c r="L2515" i="11"/>
  <c r="M2515" i="11" s="1"/>
  <c r="N2515" i="11" s="1"/>
  <c r="L2516" i="11"/>
  <c r="M2516" i="11" s="1"/>
  <c r="L2517" i="11"/>
  <c r="M2517" i="11" s="1"/>
  <c r="L2518" i="11"/>
  <c r="M2518" i="11" s="1"/>
  <c r="N2518" i="11" s="1"/>
  <c r="L2519" i="11"/>
  <c r="M2519" i="11" s="1"/>
  <c r="N2519" i="11" s="1"/>
  <c r="O2519" i="11" s="1"/>
  <c r="L2520" i="11"/>
  <c r="M2520" i="11" s="1"/>
  <c r="N2520" i="11" s="1"/>
  <c r="L2521" i="11"/>
  <c r="M2521" i="11" s="1"/>
  <c r="L2522" i="11"/>
  <c r="M2522" i="11" s="1"/>
  <c r="L2523" i="11"/>
  <c r="M2523" i="11" s="1"/>
  <c r="L2524" i="11"/>
  <c r="M2524" i="11" s="1"/>
  <c r="N2524" i="11" s="1"/>
  <c r="P2524" i="11" s="1"/>
  <c r="L2525" i="11"/>
  <c r="M2525" i="11" s="1"/>
  <c r="N2525" i="11" s="1"/>
  <c r="O2525" i="11" s="1"/>
  <c r="L2526" i="11"/>
  <c r="M2526" i="11" s="1"/>
  <c r="N2526" i="11" s="1"/>
  <c r="O2526" i="11" s="1"/>
  <c r="L2527" i="11"/>
  <c r="M2527" i="11" s="1"/>
  <c r="N2527" i="11" s="1"/>
  <c r="L2528" i="11"/>
  <c r="M2528" i="11" s="1"/>
  <c r="L2529" i="11"/>
  <c r="M2529" i="11" s="1"/>
  <c r="L2530" i="11"/>
  <c r="M2530" i="11" s="1"/>
  <c r="N2530" i="11" s="1"/>
  <c r="L2531" i="11"/>
  <c r="M2531" i="11" s="1"/>
  <c r="L2532" i="11"/>
  <c r="M2532" i="11" s="1"/>
  <c r="N2532" i="11" s="1"/>
  <c r="O2532" i="11" s="1"/>
  <c r="L2533" i="11"/>
  <c r="M2533" i="11" s="1"/>
  <c r="L2534" i="11"/>
  <c r="M2534" i="11" s="1"/>
  <c r="L2535" i="11"/>
  <c r="M2535" i="11" s="1"/>
  <c r="N2535" i="11" s="1"/>
  <c r="L2536" i="11"/>
  <c r="M2536" i="11" s="1"/>
  <c r="N2536" i="11" s="1"/>
  <c r="O2536" i="11" s="1"/>
  <c r="L2537" i="11"/>
  <c r="M2537" i="11" s="1"/>
  <c r="N2537" i="11" s="1"/>
  <c r="P2537" i="11" s="1"/>
  <c r="L2538" i="11"/>
  <c r="M2538" i="11" s="1"/>
  <c r="N2538" i="11" s="1"/>
  <c r="P2538" i="11" s="1"/>
  <c r="L2539" i="11"/>
  <c r="M2539" i="11" s="1"/>
  <c r="L2540" i="11"/>
  <c r="M2540" i="11" s="1"/>
  <c r="L2541" i="11"/>
  <c r="M2541" i="11" s="1"/>
  <c r="N2541" i="11" s="1"/>
  <c r="P2541" i="11" s="1"/>
  <c r="L2542" i="11"/>
  <c r="M2542" i="11" s="1"/>
  <c r="N2542" i="11" s="1"/>
  <c r="P2542" i="11" s="1"/>
  <c r="L2543" i="11"/>
  <c r="M2543" i="11" s="1"/>
  <c r="L2544" i="11"/>
  <c r="M2544" i="11" s="1"/>
  <c r="N2544" i="11" s="1"/>
  <c r="P2544" i="11" s="1"/>
  <c r="L2545" i="11"/>
  <c r="M2545" i="11" s="1"/>
  <c r="N2545" i="11" s="1"/>
  <c r="L2546" i="11"/>
  <c r="M2546" i="11" s="1"/>
  <c r="L2547" i="11"/>
  <c r="M2547" i="11" s="1"/>
  <c r="L2548" i="11"/>
  <c r="M2548" i="11" s="1"/>
  <c r="L2549" i="11"/>
  <c r="M2549" i="11" s="1"/>
  <c r="N2549" i="11" s="1"/>
  <c r="L2550" i="11"/>
  <c r="M2550" i="11" s="1"/>
  <c r="N2550" i="11" s="1"/>
  <c r="O2550" i="11" s="1"/>
  <c r="L2551" i="11"/>
  <c r="M2551" i="11" s="1"/>
  <c r="L2552" i="11"/>
  <c r="M2552" i="11" s="1"/>
  <c r="L2553" i="11"/>
  <c r="M2553" i="11" s="1"/>
  <c r="N2553" i="11" s="1"/>
  <c r="P2553" i="11" s="1"/>
  <c r="L2554" i="11"/>
  <c r="M2554" i="11" s="1"/>
  <c r="N2554" i="11" s="1"/>
  <c r="O2554" i="11" s="1"/>
  <c r="L2555" i="11"/>
  <c r="M2555" i="11" s="1"/>
  <c r="N2555" i="11" s="1"/>
  <c r="P2555" i="11" s="1"/>
  <c r="L2556" i="11"/>
  <c r="M2556" i="11" s="1"/>
  <c r="N2556" i="11" s="1"/>
  <c r="L2557" i="11"/>
  <c r="M2557" i="11" s="1"/>
  <c r="L2558" i="11"/>
  <c r="M2558" i="11" s="1"/>
  <c r="L2559" i="11"/>
  <c r="M2559" i="11" s="1"/>
  <c r="L2560" i="11"/>
  <c r="M2560" i="11" s="1"/>
  <c r="N2560" i="11" s="1"/>
  <c r="P2560" i="11" s="1"/>
  <c r="L2561" i="11"/>
  <c r="M2561" i="11" s="1"/>
  <c r="N2561" i="11" s="1"/>
  <c r="L2562" i="11"/>
  <c r="M2562" i="11" s="1"/>
  <c r="N2562" i="11" s="1"/>
  <c r="L2563" i="11"/>
  <c r="M2563" i="11" s="1"/>
  <c r="L2564" i="11"/>
  <c r="M2564" i="11" s="1"/>
  <c r="L2565" i="11"/>
  <c r="M2565" i="11" s="1"/>
  <c r="L2566" i="11"/>
  <c r="M2566" i="11" s="1"/>
  <c r="N2566" i="11" s="1"/>
  <c r="L2567" i="11"/>
  <c r="M2567" i="11" s="1"/>
  <c r="N2567" i="11" s="1"/>
  <c r="L2568" i="11"/>
  <c r="M2568" i="11" s="1"/>
  <c r="N2568" i="11" s="1"/>
  <c r="P2568" i="11" s="1"/>
  <c r="L2569" i="11"/>
  <c r="M2569" i="11" s="1"/>
  <c r="L2570" i="11"/>
  <c r="M2570" i="11" s="1"/>
  <c r="L2571" i="11"/>
  <c r="M2571" i="11" s="1"/>
  <c r="L2572" i="11"/>
  <c r="M2572" i="11" s="1"/>
  <c r="N2572" i="11" s="1"/>
  <c r="L2573" i="11"/>
  <c r="M2573" i="11" s="1"/>
  <c r="N2573" i="11" s="1"/>
  <c r="L2574" i="11"/>
  <c r="M2574" i="11" s="1"/>
  <c r="N2574" i="11" s="1"/>
  <c r="P2574" i="11" s="1"/>
  <c r="L2575" i="11"/>
  <c r="M2575" i="11" s="1"/>
  <c r="L2576" i="11"/>
  <c r="M2576" i="11" s="1"/>
  <c r="N2576" i="11" s="1"/>
  <c r="O2576" i="11" s="1"/>
  <c r="L2577" i="11"/>
  <c r="M2577" i="11" s="1"/>
  <c r="L2578" i="11"/>
  <c r="M2578" i="11" s="1"/>
  <c r="N2578" i="11" s="1"/>
  <c r="P2578" i="11" s="1"/>
  <c r="L2579" i="11"/>
  <c r="M2579" i="11" s="1"/>
  <c r="L2580" i="11"/>
  <c r="M2580" i="11" s="1"/>
  <c r="L2581" i="11"/>
  <c r="M2581" i="11" s="1"/>
  <c r="L2582" i="11"/>
  <c r="M2582" i="11" s="1"/>
  <c r="L2583" i="11"/>
  <c r="M2583" i="11" s="1"/>
  <c r="L2584" i="11"/>
  <c r="M2584" i="11" s="1"/>
  <c r="N2584" i="11" s="1"/>
  <c r="L2585" i="11"/>
  <c r="M2585" i="11" s="1"/>
  <c r="N2585" i="11" s="1"/>
  <c r="O2585" i="11" s="1"/>
  <c r="L2586" i="11"/>
  <c r="M2586" i="11" s="1"/>
  <c r="N2586" i="11" s="1"/>
  <c r="P2586" i="11" s="1"/>
  <c r="L2587" i="11"/>
  <c r="M2587" i="11" s="1"/>
  <c r="L2588" i="11"/>
  <c r="M2588" i="11" s="1"/>
  <c r="L2589" i="11"/>
  <c r="M2589" i="11" s="1"/>
  <c r="N2589" i="11" s="1"/>
  <c r="O2589" i="11" s="1"/>
  <c r="L2590" i="11"/>
  <c r="M2590" i="11" s="1"/>
  <c r="N2590" i="11" s="1"/>
  <c r="P2590" i="11" s="1"/>
  <c r="L2591" i="11"/>
  <c r="M2591" i="11" s="1"/>
  <c r="N2591" i="11" s="1"/>
  <c r="P2591" i="11" s="1"/>
  <c r="L2592" i="11"/>
  <c r="M2592" i="11" s="1"/>
  <c r="N2592" i="11" s="1"/>
  <c r="L2593" i="11"/>
  <c r="M2593" i="11" s="1"/>
  <c r="L2594" i="11"/>
  <c r="M2594" i="11" s="1"/>
  <c r="L2595" i="11"/>
  <c r="M2595" i="11" s="1"/>
  <c r="N2595" i="11" s="1"/>
  <c r="L2596" i="11"/>
  <c r="M2596" i="11" s="1"/>
  <c r="N2596" i="11" s="1"/>
  <c r="O2596" i="11" s="1"/>
  <c r="L2597" i="11"/>
  <c r="M2597" i="11" s="1"/>
  <c r="N2597" i="11" s="1"/>
  <c r="P2597" i="11" s="1"/>
  <c r="L2598" i="11"/>
  <c r="M2598" i="11" s="1"/>
  <c r="N2598" i="11" s="1"/>
  <c r="O2598" i="11" s="1"/>
  <c r="L2599" i="11"/>
  <c r="M2599" i="11" s="1"/>
  <c r="L2600" i="11"/>
  <c r="M2600" i="11" s="1"/>
  <c r="N2600" i="11" s="1"/>
  <c r="O2600" i="11" s="1"/>
  <c r="L2601" i="11"/>
  <c r="M2601" i="11" s="1"/>
  <c r="L2602" i="11"/>
  <c r="M2602" i="11" s="1"/>
  <c r="N2602" i="11" s="1"/>
  <c r="P2602" i="11" s="1"/>
  <c r="L2603" i="11"/>
  <c r="M2603" i="11" s="1"/>
  <c r="N2603" i="11" s="1"/>
  <c r="P2603" i="11" s="1"/>
  <c r="L2604" i="11"/>
  <c r="M2604" i="11" s="1"/>
  <c r="N2604" i="11" s="1"/>
  <c r="L2605" i="11"/>
  <c r="M2605" i="11" s="1"/>
  <c r="L2606" i="11"/>
  <c r="M2606" i="11" s="1"/>
  <c r="L2607" i="11"/>
  <c r="M2607" i="11" s="1"/>
  <c r="L2608" i="11"/>
  <c r="M2608" i="11" s="1"/>
  <c r="N2608" i="11" s="1"/>
  <c r="P2608" i="11" s="1"/>
  <c r="L2609" i="11"/>
  <c r="M2609" i="11" s="1"/>
  <c r="N2609" i="11" s="1"/>
  <c r="P2609" i="11" s="1"/>
  <c r="L2610" i="11"/>
  <c r="M2610" i="11" s="1"/>
  <c r="N2610" i="11" s="1"/>
  <c r="L2611" i="11"/>
  <c r="M2611" i="11" s="1"/>
  <c r="L2612" i="11"/>
  <c r="M2612" i="11" s="1"/>
  <c r="N2612" i="11" s="1"/>
  <c r="L2613" i="11"/>
  <c r="M2613" i="11" s="1"/>
  <c r="L2614" i="11"/>
  <c r="M2614" i="11" s="1"/>
  <c r="N2614" i="11" s="1"/>
  <c r="O2614" i="11" s="1"/>
  <c r="L2615" i="11"/>
  <c r="M2615" i="11" s="1"/>
  <c r="N2615" i="11" s="1"/>
  <c r="P2615" i="11" s="1"/>
  <c r="L2616" i="11"/>
  <c r="M2616" i="11" s="1"/>
  <c r="N2616" i="11" s="1"/>
  <c r="P2616" i="11" s="1"/>
  <c r="L2617" i="11"/>
  <c r="M2617" i="11" s="1"/>
  <c r="L2618" i="11"/>
  <c r="M2618" i="11" s="1"/>
  <c r="L2619" i="11"/>
  <c r="M2619" i="11" s="1"/>
  <c r="L2620" i="11"/>
  <c r="M2620" i="11" s="1"/>
  <c r="N2620" i="11" s="1"/>
  <c r="L2621" i="11"/>
  <c r="M2621" i="11" s="1"/>
  <c r="N2621" i="11" s="1"/>
  <c r="L2622" i="11"/>
  <c r="M2622" i="11" s="1"/>
  <c r="N2622" i="11" s="1"/>
  <c r="P2622" i="11" s="1"/>
  <c r="L2623" i="11"/>
  <c r="M2623" i="11" s="1"/>
  <c r="L2624" i="11"/>
  <c r="M2624" i="11" s="1"/>
  <c r="N2624" i="11" s="1"/>
  <c r="P2624" i="11" s="1"/>
  <c r="L2625" i="11"/>
  <c r="M2625" i="11" s="1"/>
  <c r="L2626" i="11"/>
  <c r="M2626" i="11" s="1"/>
  <c r="N2626" i="11" s="1"/>
  <c r="P2626" i="11" s="1"/>
  <c r="L2627" i="11"/>
  <c r="M2627" i="11" s="1"/>
  <c r="L2628" i="11"/>
  <c r="M2628" i="11" s="1"/>
  <c r="N2628" i="11" s="1"/>
  <c r="L2629" i="11"/>
  <c r="M2629" i="11" s="1"/>
  <c r="L2630" i="11"/>
  <c r="M2630" i="11" s="1"/>
  <c r="L2631" i="11"/>
  <c r="M2631" i="11" s="1"/>
  <c r="L2632" i="11"/>
  <c r="M2632" i="11" s="1"/>
  <c r="L2633" i="11"/>
  <c r="M2633" i="11" s="1"/>
  <c r="N2633" i="11" s="1"/>
  <c r="L2634" i="11"/>
  <c r="M2634" i="11" s="1"/>
  <c r="N2634" i="11" s="1"/>
  <c r="P2634" i="11" s="1"/>
  <c r="L2635" i="11"/>
  <c r="M2635" i="11" s="1"/>
  <c r="L2636" i="11"/>
  <c r="M2636" i="11" s="1"/>
  <c r="N2636" i="11" s="1"/>
  <c r="P2636" i="11" s="1"/>
  <c r="L2637" i="11"/>
  <c r="M2637" i="11" s="1"/>
  <c r="L2638" i="11"/>
  <c r="M2638" i="11" s="1"/>
  <c r="L2639" i="11"/>
  <c r="M2639" i="11" s="1"/>
  <c r="N2639" i="11" s="1"/>
  <c r="L2640" i="11"/>
  <c r="M2640" i="11" s="1"/>
  <c r="N2640" i="11" s="1"/>
  <c r="P2640" i="11" s="1"/>
  <c r="L2641" i="11"/>
  <c r="M2641" i="11" s="1"/>
  <c r="L2642" i="11"/>
  <c r="M2642" i="11" s="1"/>
  <c r="L2643" i="11"/>
  <c r="M2643" i="11" s="1"/>
  <c r="N2643" i="11" s="1"/>
  <c r="L2644" i="11"/>
  <c r="M2644" i="11" s="1"/>
  <c r="N2644" i="11" s="1"/>
  <c r="L2645" i="11"/>
  <c r="M2645" i="11" s="1"/>
  <c r="N2645" i="11" s="1"/>
  <c r="L2646" i="11"/>
  <c r="M2646" i="11" s="1"/>
  <c r="L2647" i="11"/>
  <c r="M2647" i="11" s="1"/>
  <c r="L2648" i="11"/>
  <c r="M2648" i="11" s="1"/>
  <c r="L2649" i="11"/>
  <c r="M2649" i="11" s="1"/>
  <c r="L2650" i="11"/>
  <c r="M2650" i="11" s="1"/>
  <c r="N2650" i="11" s="1"/>
  <c r="L2651" i="11"/>
  <c r="M2651" i="11" s="1"/>
  <c r="L2652" i="11"/>
  <c r="M2652" i="11" s="1"/>
  <c r="N2652" i="11" s="1"/>
  <c r="O2652" i="11" s="1"/>
  <c r="L2653" i="11"/>
  <c r="M2653" i="11" s="1"/>
  <c r="L2654" i="11"/>
  <c r="M2654" i="11" s="1"/>
  <c r="L2655" i="11"/>
  <c r="M2655" i="11" s="1"/>
  <c r="L2656" i="11"/>
  <c r="M2656" i="11" s="1"/>
  <c r="N2656" i="11" s="1"/>
  <c r="P2656" i="11" s="1"/>
  <c r="L2657" i="11"/>
  <c r="M2657" i="11" s="1"/>
  <c r="N2657" i="11" s="1"/>
  <c r="O2657" i="11" s="1"/>
  <c r="L2658" i="11"/>
  <c r="M2658" i="11" s="1"/>
  <c r="N2658" i="11" s="1"/>
  <c r="L2659" i="11"/>
  <c r="M2659" i="11" s="1"/>
  <c r="N2659" i="11" s="1"/>
  <c r="L2660" i="11"/>
  <c r="M2660" i="11" s="1"/>
  <c r="N2660" i="11" s="1"/>
  <c r="P2660" i="11" s="1"/>
  <c r="L2661" i="11"/>
  <c r="M2661" i="11" s="1"/>
  <c r="L2662" i="11"/>
  <c r="M2662" i="11" s="1"/>
  <c r="N2662" i="11" s="1"/>
  <c r="P2662" i="11" s="1"/>
  <c r="L2663" i="11"/>
  <c r="M2663" i="11" s="1"/>
  <c r="N2663" i="11" s="1"/>
  <c r="L2664" i="11"/>
  <c r="M2664" i="11" s="1"/>
  <c r="N2664" i="11" s="1"/>
  <c r="L2665" i="11"/>
  <c r="M2665" i="11" s="1"/>
  <c r="L2666" i="11"/>
  <c r="M2666" i="11" s="1"/>
  <c r="L2667" i="11"/>
  <c r="M2667" i="11" s="1"/>
  <c r="L2668" i="11"/>
  <c r="M2668" i="11" s="1"/>
  <c r="N2668" i="11" s="1"/>
  <c r="P2668" i="11" s="1"/>
  <c r="L2669" i="11"/>
  <c r="M2669" i="11" s="1"/>
  <c r="N2669" i="11" s="1"/>
  <c r="L2670" i="11"/>
  <c r="M2670" i="11" s="1"/>
  <c r="N2670" i="11" s="1"/>
  <c r="P2670" i="11" s="1"/>
  <c r="L2671" i="11"/>
  <c r="M2671" i="11" s="1"/>
  <c r="N2671" i="11" s="1"/>
  <c r="P2671" i="11" s="1"/>
  <c r="L2672" i="11"/>
  <c r="M2672" i="11" s="1"/>
  <c r="L2673" i="11"/>
  <c r="M2673" i="11" s="1"/>
  <c r="L2674" i="11"/>
  <c r="M2674" i="11" s="1"/>
  <c r="N2674" i="11" s="1"/>
  <c r="L2675" i="11"/>
  <c r="M2675" i="11" s="1"/>
  <c r="N2675" i="11" s="1"/>
  <c r="P2675" i="11" s="1"/>
  <c r="L2676" i="11"/>
  <c r="M2676" i="11" s="1"/>
  <c r="N2676" i="11" s="1"/>
  <c r="P2676" i="11" s="1"/>
  <c r="L2677" i="11"/>
  <c r="M2677" i="11" s="1"/>
  <c r="L2678" i="11"/>
  <c r="M2678" i="11" s="1"/>
  <c r="L2679" i="11"/>
  <c r="M2679" i="11" s="1"/>
  <c r="N2679" i="11" s="1"/>
  <c r="L2680" i="11"/>
  <c r="M2680" i="11" s="1"/>
  <c r="N2680" i="11" s="1"/>
  <c r="P2680" i="11" s="1"/>
  <c r="L2681" i="11"/>
  <c r="M2681" i="11" s="1"/>
  <c r="N2681" i="11" s="1"/>
  <c r="L2682" i="11"/>
  <c r="M2682" i="11" s="1"/>
  <c r="N2682" i="11" s="1"/>
  <c r="P2682" i="11" s="1"/>
  <c r="L2683" i="11"/>
  <c r="M2683" i="11" s="1"/>
  <c r="L2684" i="11"/>
  <c r="M2684" i="11" s="1"/>
  <c r="L2685" i="11"/>
  <c r="M2685" i="11" s="1"/>
  <c r="L2686" i="11"/>
  <c r="M2686" i="11" s="1"/>
  <c r="L2687" i="11"/>
  <c r="M2687" i="11" s="1"/>
  <c r="N2687" i="11" s="1"/>
  <c r="P2687" i="11" s="1"/>
  <c r="L2688" i="11"/>
  <c r="M2688" i="11" s="1"/>
  <c r="N2688" i="11" s="1"/>
  <c r="O2688" i="11" s="1"/>
  <c r="L2689" i="11"/>
  <c r="M2689" i="11" s="1"/>
  <c r="L2690" i="11"/>
  <c r="M2690" i="11" s="1"/>
  <c r="N2690" i="11" s="1"/>
  <c r="L2691" i="11"/>
  <c r="M2691" i="11" s="1"/>
  <c r="L2692" i="11"/>
  <c r="M2692" i="11" s="1"/>
  <c r="N2692" i="11" s="1"/>
  <c r="O2692" i="11" s="1"/>
  <c r="L2693" i="11"/>
  <c r="M2693" i="11" s="1"/>
  <c r="N2693" i="11" s="1"/>
  <c r="L2694" i="11"/>
  <c r="M2694" i="11" s="1"/>
  <c r="N2694" i="11" s="1"/>
  <c r="O2694" i="11" s="1"/>
  <c r="L2695" i="11"/>
  <c r="M2695" i="11" s="1"/>
  <c r="N2695" i="11" s="1"/>
  <c r="P2695" i="11" s="1"/>
  <c r="L2696" i="11"/>
  <c r="M2696" i="11" s="1"/>
  <c r="L2697" i="11"/>
  <c r="M2697" i="11" s="1"/>
  <c r="L2698" i="11"/>
  <c r="M2698" i="11" s="1"/>
  <c r="N2698" i="11" s="1"/>
  <c r="L2699" i="11"/>
  <c r="M2699" i="11" s="1"/>
  <c r="N2699" i="11" s="1"/>
  <c r="P2699" i="11" s="1"/>
  <c r="L2700" i="11"/>
  <c r="M2700" i="11" s="1"/>
  <c r="N2700" i="11" s="1"/>
  <c r="O2700" i="11" s="1"/>
  <c r="L2701" i="11"/>
  <c r="M2701" i="11" s="1"/>
  <c r="N2701" i="11" s="1"/>
  <c r="O2701" i="11" s="1"/>
  <c r="L2702" i="11"/>
  <c r="M2702" i="11" s="1"/>
  <c r="L2703" i="11"/>
  <c r="M2703" i="11" s="1"/>
  <c r="L2704" i="11"/>
  <c r="M2704" i="11" s="1"/>
  <c r="N2704" i="11" s="1"/>
  <c r="P2704" i="11" s="1"/>
  <c r="L2705" i="11"/>
  <c r="M2705" i="11" s="1"/>
  <c r="N2705" i="11" s="1"/>
  <c r="P2705" i="11" s="1"/>
  <c r="L2706" i="11"/>
  <c r="M2706" i="11" s="1"/>
  <c r="N2706" i="11" s="1"/>
  <c r="L2707" i="11"/>
  <c r="M2707" i="11" s="1"/>
  <c r="L2708" i="11"/>
  <c r="M2708" i="11" s="1"/>
  <c r="L2709" i="11"/>
  <c r="M2709" i="11" s="1"/>
  <c r="L2710" i="11"/>
  <c r="M2710" i="11" s="1"/>
  <c r="N2710" i="11" s="1"/>
  <c r="O2710" i="11" s="1"/>
  <c r="L2711" i="11"/>
  <c r="M2711" i="11" s="1"/>
  <c r="N2711" i="11" s="1"/>
  <c r="L2712" i="11"/>
  <c r="M2712" i="11" s="1"/>
  <c r="L2713" i="11"/>
  <c r="M2713" i="11" s="1"/>
  <c r="N2713" i="11" s="1"/>
  <c r="O2713" i="11" s="1"/>
  <c r="L2714" i="11"/>
  <c r="M2714" i="11" s="1"/>
  <c r="N2714" i="11" s="1"/>
  <c r="O2714" i="11" s="1"/>
  <c r="L2715" i="11"/>
  <c r="M2715" i="11" s="1"/>
  <c r="L2716" i="11"/>
  <c r="M2716" i="11" s="1"/>
  <c r="N2716" i="11" s="1"/>
  <c r="O2716" i="11" s="1"/>
  <c r="L2717" i="11"/>
  <c r="M2717" i="11" s="1"/>
  <c r="N2717" i="11" s="1"/>
  <c r="L2718" i="11"/>
  <c r="M2718" i="11" s="1"/>
  <c r="N2718" i="11" s="1"/>
  <c r="L2719" i="11"/>
  <c r="M2719" i="11" s="1"/>
  <c r="N2719" i="11" s="1"/>
  <c r="P2719" i="11" s="1"/>
  <c r="L2720" i="11"/>
  <c r="M2720" i="11" s="1"/>
  <c r="L2721" i="11"/>
  <c r="M2721" i="11" s="1"/>
  <c r="L2722" i="11"/>
  <c r="M2722" i="11" s="1"/>
  <c r="N2722" i="11" s="1"/>
  <c r="P2722" i="11" s="1"/>
  <c r="L2723" i="11"/>
  <c r="M2723" i="11" s="1"/>
  <c r="N2723" i="11" s="1"/>
  <c r="L2724" i="11"/>
  <c r="M2724" i="11" s="1"/>
  <c r="L2725" i="11"/>
  <c r="M2725" i="11" s="1"/>
  <c r="L2726" i="11"/>
  <c r="M2726" i="11" s="1"/>
  <c r="L2727" i="11"/>
  <c r="M2727" i="11" s="1"/>
  <c r="L2728" i="11"/>
  <c r="M2728" i="11" s="1"/>
  <c r="N2728" i="11" s="1"/>
  <c r="P2728" i="11" s="1"/>
  <c r="L2729" i="11"/>
  <c r="M2729" i="11" s="1"/>
  <c r="N2729" i="11" s="1"/>
  <c r="O2729" i="11" s="1"/>
  <c r="L2730" i="11"/>
  <c r="M2730" i="11" s="1"/>
  <c r="N2730" i="11" s="1"/>
  <c r="P2730" i="11" s="1"/>
  <c r="L2731" i="11"/>
  <c r="M2731" i="11" s="1"/>
  <c r="N2731" i="11" s="1"/>
  <c r="L2732" i="11"/>
  <c r="M2732" i="11" s="1"/>
  <c r="L2733" i="11"/>
  <c r="M2733" i="11" s="1"/>
  <c r="L2734" i="11"/>
  <c r="M2734" i="11" s="1"/>
  <c r="N2734" i="11" s="1"/>
  <c r="P2734" i="11" s="1"/>
  <c r="L2735" i="11"/>
  <c r="M2735" i="11" s="1"/>
  <c r="N2735" i="11" s="1"/>
  <c r="P2735" i="11" s="1"/>
  <c r="L2736" i="11"/>
  <c r="M2736" i="11" s="1"/>
  <c r="L2737" i="11"/>
  <c r="M2737" i="11" s="1"/>
  <c r="L2738" i="11"/>
  <c r="M2738" i="11" s="1"/>
  <c r="N2738" i="11" s="1"/>
  <c r="P2738" i="11" s="1"/>
  <c r="L2739" i="11"/>
  <c r="M2739" i="11" s="1"/>
  <c r="L2740" i="11"/>
  <c r="M2740" i="11" s="1"/>
  <c r="L2741" i="11"/>
  <c r="M2741" i="11" s="1"/>
  <c r="N2741" i="11" s="1"/>
  <c r="O2741" i="11" s="1"/>
  <c r="L2742" i="11"/>
  <c r="M2742" i="11" s="1"/>
  <c r="N2742" i="11" s="1"/>
  <c r="O2742" i="11" s="1"/>
  <c r="L2743" i="11"/>
  <c r="M2743" i="11" s="1"/>
  <c r="N2743" i="11" s="1"/>
  <c r="P2743" i="11" s="1"/>
  <c r="L2744" i="11"/>
  <c r="M2744" i="11" s="1"/>
  <c r="L2745" i="11"/>
  <c r="M2745" i="11" s="1"/>
  <c r="L2746" i="11"/>
  <c r="M2746" i="11" s="1"/>
  <c r="N2746" i="11" s="1"/>
  <c r="O2746" i="11" s="1"/>
  <c r="L2747" i="11"/>
  <c r="M2747" i="11" s="1"/>
  <c r="N2747" i="11" s="1"/>
  <c r="P2747" i="11" s="1"/>
  <c r="L2748" i="11"/>
  <c r="M2748" i="11" s="1"/>
  <c r="L2749" i="11"/>
  <c r="M2749" i="11" s="1"/>
  <c r="N2749" i="11" s="1"/>
  <c r="L2750" i="11"/>
  <c r="M2750" i="11" s="1"/>
  <c r="N2750" i="11" s="1"/>
  <c r="L2751" i="11"/>
  <c r="M2751" i="11" s="1"/>
  <c r="L2752" i="11"/>
  <c r="M2752" i="11" s="1"/>
  <c r="N2752" i="11" s="1"/>
  <c r="P2752" i="11" s="1"/>
  <c r="L2753" i="11"/>
  <c r="M2753" i="11" s="1"/>
  <c r="N2753" i="11" s="1"/>
  <c r="O2753" i="11" s="1"/>
  <c r="L2754" i="11"/>
  <c r="M2754" i="11" s="1"/>
  <c r="N2754" i="11" s="1"/>
  <c r="L2755" i="11"/>
  <c r="M2755" i="11" s="1"/>
  <c r="N2755" i="11" s="1"/>
  <c r="L2756" i="11"/>
  <c r="M2756" i="11" s="1"/>
  <c r="L2757" i="11"/>
  <c r="M2757" i="11" s="1"/>
  <c r="L2758" i="11"/>
  <c r="M2758" i="11" s="1"/>
  <c r="N2758" i="11" s="1"/>
  <c r="P2758" i="11" s="1"/>
  <c r="L2759" i="11"/>
  <c r="M2759" i="11" s="1"/>
  <c r="N2759" i="11" s="1"/>
  <c r="P2759" i="11" s="1"/>
  <c r="L2760" i="11"/>
  <c r="M2760" i="11" s="1"/>
  <c r="L2761" i="11"/>
  <c r="M2761" i="11" s="1"/>
  <c r="L2762" i="11"/>
  <c r="M2762" i="11" s="1"/>
  <c r="N2762" i="11" s="1"/>
  <c r="P2762" i="11" s="1"/>
  <c r="L2763" i="11"/>
  <c r="M2763" i="11" s="1"/>
  <c r="L2764" i="11"/>
  <c r="M2764" i="11" s="1"/>
  <c r="N2764" i="11" s="1"/>
  <c r="L2765" i="11"/>
  <c r="M2765" i="11" s="1"/>
  <c r="N2765" i="11" s="1"/>
  <c r="L2766" i="11"/>
  <c r="M2766" i="11" s="1"/>
  <c r="N2766" i="11" s="1"/>
  <c r="O2766" i="11" s="1"/>
  <c r="L2767" i="11"/>
  <c r="M2767" i="11" s="1"/>
  <c r="N2767" i="11" s="1"/>
  <c r="L2768" i="11"/>
  <c r="M2768" i="11" s="1"/>
  <c r="L2769" i="11"/>
  <c r="M2769" i="11" s="1"/>
  <c r="L2770" i="11"/>
  <c r="M2770" i="11" s="1"/>
  <c r="N2770" i="11" s="1"/>
  <c r="P2770" i="11" s="1"/>
  <c r="L2771" i="11"/>
  <c r="M2771" i="11" s="1"/>
  <c r="N2771" i="11" s="1"/>
  <c r="L2772" i="11"/>
  <c r="M2772" i="11" s="1"/>
  <c r="L2773" i="11"/>
  <c r="M2773" i="11" s="1"/>
  <c r="L2774" i="11"/>
  <c r="M2774" i="11" s="1"/>
  <c r="L2775" i="11"/>
  <c r="M2775" i="11" s="1"/>
  <c r="L2776" i="11"/>
  <c r="M2776" i="11" s="1"/>
  <c r="N2776" i="11" s="1"/>
  <c r="P2776" i="11" s="1"/>
  <c r="L2777" i="11"/>
  <c r="M2777" i="11" s="1"/>
  <c r="N2777" i="11" s="1"/>
  <c r="L2778" i="11"/>
  <c r="M2778" i="11" s="1"/>
  <c r="N2778" i="11" s="1"/>
  <c r="P2778" i="11" s="1"/>
  <c r="L2779" i="11"/>
  <c r="M2779" i="11" s="1"/>
  <c r="N2779" i="11" s="1"/>
  <c r="P2779" i="11" s="1"/>
  <c r="L2780" i="11"/>
  <c r="M2780" i="11" s="1"/>
  <c r="L2781" i="11"/>
  <c r="M2781" i="11" s="1"/>
  <c r="L2782" i="11"/>
  <c r="M2782" i="11" s="1"/>
  <c r="N2782" i="11" s="1"/>
  <c r="L2783" i="11"/>
  <c r="M2783" i="11" s="1"/>
  <c r="N2783" i="11" s="1"/>
  <c r="L2784" i="11"/>
  <c r="M2784" i="11" s="1"/>
  <c r="L2785" i="11"/>
  <c r="M2785" i="11" s="1"/>
  <c r="L2786" i="11"/>
  <c r="M2786" i="11" s="1"/>
  <c r="N2786" i="11" s="1"/>
  <c r="L2787" i="11"/>
  <c r="M2787" i="11" s="1"/>
  <c r="N2787" i="11" s="1"/>
  <c r="L2788" i="11"/>
  <c r="M2788" i="11" s="1"/>
  <c r="N2788" i="11" s="1"/>
  <c r="O2788" i="11" s="1"/>
  <c r="L2789" i="11"/>
  <c r="M2789" i="11" s="1"/>
  <c r="N2789" i="11" s="1"/>
  <c r="O2789" i="11" s="1"/>
  <c r="L2790" i="11"/>
  <c r="M2790" i="11" s="1"/>
  <c r="N2790" i="11" s="1"/>
  <c r="L2791" i="11"/>
  <c r="M2791" i="11" s="1"/>
  <c r="N2791" i="11" s="1"/>
  <c r="L2792" i="11"/>
  <c r="M2792" i="11" s="1"/>
  <c r="L2793" i="11"/>
  <c r="M2793" i="11" s="1"/>
  <c r="L2794" i="11"/>
  <c r="M2794" i="11" s="1"/>
  <c r="N2794" i="11" s="1"/>
  <c r="P2794" i="11" s="1"/>
  <c r="L2795" i="11"/>
  <c r="M2795" i="11" s="1"/>
  <c r="N2795" i="11" s="1"/>
  <c r="L2796" i="11"/>
  <c r="M2796" i="11" s="1"/>
  <c r="L2797" i="11"/>
  <c r="M2797" i="11" s="1"/>
  <c r="L2798" i="11"/>
  <c r="M2798" i="11" s="1"/>
  <c r="L2799" i="11"/>
  <c r="M2799" i="11" s="1"/>
  <c r="N2799" i="11" s="1"/>
  <c r="L2800" i="11"/>
  <c r="M2800" i="11" s="1"/>
  <c r="N2800" i="11" s="1"/>
  <c r="L2801" i="11"/>
  <c r="M2801" i="11" s="1"/>
  <c r="N2801" i="11" s="1"/>
  <c r="P2801" i="11" s="1"/>
  <c r="L2802" i="11"/>
  <c r="M2802" i="11" s="1"/>
  <c r="N2802" i="11" s="1"/>
  <c r="P2802" i="11" s="1"/>
  <c r="L2803" i="11"/>
  <c r="M2803" i="11" s="1"/>
  <c r="N2803" i="11" s="1"/>
  <c r="P2803" i="11" s="1"/>
  <c r="L2804" i="11"/>
  <c r="M2804" i="11" s="1"/>
  <c r="L2805" i="11"/>
  <c r="M2805" i="11" s="1"/>
  <c r="L2806" i="11"/>
  <c r="M2806" i="11" s="1"/>
  <c r="N2806" i="11" s="1"/>
  <c r="L2807" i="11"/>
  <c r="M2807" i="11" s="1"/>
  <c r="N2807" i="11" s="1"/>
  <c r="P2807" i="11" s="1"/>
  <c r="L2808" i="11"/>
  <c r="M2808" i="11" s="1"/>
  <c r="L2809" i="11"/>
  <c r="M2809" i="11" s="1"/>
  <c r="L2810" i="11"/>
  <c r="M2810" i="11" s="1"/>
  <c r="N2810" i="11" s="1"/>
  <c r="L2811" i="11"/>
  <c r="M2811" i="11" s="1"/>
  <c r="L2812" i="11"/>
  <c r="M2812" i="11" s="1"/>
  <c r="L2813" i="11"/>
  <c r="M2813" i="11" s="1"/>
  <c r="N2813" i="11" s="1"/>
  <c r="L2814" i="11"/>
  <c r="M2814" i="11" s="1"/>
  <c r="N2814" i="11" s="1"/>
  <c r="L2815" i="11"/>
  <c r="M2815" i="11" s="1"/>
  <c r="L2816" i="11"/>
  <c r="M2816" i="11" s="1"/>
  <c r="L2817" i="11"/>
  <c r="M2817" i="11" s="1"/>
  <c r="L2818" i="11"/>
  <c r="M2818" i="11" s="1"/>
  <c r="N2818" i="11" s="1"/>
  <c r="L2819" i="11"/>
  <c r="M2819" i="11" s="1"/>
  <c r="N2819" i="11" s="1"/>
  <c r="P2819" i="11" s="1"/>
  <c r="L2820" i="11"/>
  <c r="M2820" i="11" s="1"/>
  <c r="N2820" i="11" s="1"/>
  <c r="O2820" i="11" s="1"/>
  <c r="L2821" i="11"/>
  <c r="M2821" i="11" s="1"/>
  <c r="L2822" i="11"/>
  <c r="M2822" i="11" s="1"/>
  <c r="N2822" i="11" s="1"/>
  <c r="L2823" i="11"/>
  <c r="M2823" i="11" s="1"/>
  <c r="L2824" i="11"/>
  <c r="M2824" i="11" s="1"/>
  <c r="N2824" i="11" s="1"/>
  <c r="L2825" i="11"/>
  <c r="M2825" i="11" s="1"/>
  <c r="N2825" i="11" s="1"/>
  <c r="L2826" i="11"/>
  <c r="M2826" i="11" s="1"/>
  <c r="N2826" i="11" s="1"/>
  <c r="P2826" i="11" s="1"/>
  <c r="L2827" i="11"/>
  <c r="M2827" i="11" s="1"/>
  <c r="N2827" i="11" s="1"/>
  <c r="L2828" i="11"/>
  <c r="M2828" i="11" s="1"/>
  <c r="L2829" i="11"/>
  <c r="M2829" i="11" s="1"/>
  <c r="L2830" i="11"/>
  <c r="M2830" i="11" s="1"/>
  <c r="N2830" i="11" s="1"/>
  <c r="L2831" i="11"/>
  <c r="M2831" i="11" s="1"/>
  <c r="L2832" i="11"/>
  <c r="M2832" i="11" s="1"/>
  <c r="N2832" i="11" s="1"/>
  <c r="P2832" i="11" s="1"/>
  <c r="L2833" i="11"/>
  <c r="M2833" i="11" s="1"/>
  <c r="L2834" i="11"/>
  <c r="M2834" i="11" s="1"/>
  <c r="N2834" i="11" s="1"/>
  <c r="P2834" i="11" s="1"/>
  <c r="L2835" i="11"/>
  <c r="M2835" i="11" s="1"/>
  <c r="L2836" i="11"/>
  <c r="M2836" i="11" s="1"/>
  <c r="N2836" i="11" s="1"/>
  <c r="L2837" i="11"/>
  <c r="M2837" i="11" s="1"/>
  <c r="N2837" i="11" s="1"/>
  <c r="L2838" i="11"/>
  <c r="M2838" i="11" s="1"/>
  <c r="L2839" i="11"/>
  <c r="M2839" i="11" s="1"/>
  <c r="L2840" i="11"/>
  <c r="M2840" i="11" s="1"/>
  <c r="L2841" i="11"/>
  <c r="M2841" i="11" s="1"/>
  <c r="L2842" i="11"/>
  <c r="M2842" i="11" s="1"/>
  <c r="N2842" i="11" s="1"/>
  <c r="L2843" i="11"/>
  <c r="M2843" i="11" s="1"/>
  <c r="N2843" i="11" s="1"/>
  <c r="P2843" i="11" s="1"/>
  <c r="L2844" i="11"/>
  <c r="M2844" i="11" s="1"/>
  <c r="L2845" i="11"/>
  <c r="M2845" i="11" s="1"/>
  <c r="L2846" i="11"/>
  <c r="M2846" i="11" s="1"/>
  <c r="N2846" i="11" s="1"/>
  <c r="L2847" i="11"/>
  <c r="M2847" i="11" s="1"/>
  <c r="N2847" i="11" s="1"/>
  <c r="P2847" i="11" s="1"/>
  <c r="L2848" i="11"/>
  <c r="M2848" i="11" s="1"/>
  <c r="N2848" i="11" s="1"/>
  <c r="L2849" i="11"/>
  <c r="M2849" i="11" s="1"/>
  <c r="N2849" i="11" s="1"/>
  <c r="L2850" i="11"/>
  <c r="M2850" i="11" s="1"/>
  <c r="N2850" i="11" s="1"/>
  <c r="L2851" i="11"/>
  <c r="M2851" i="11" s="1"/>
  <c r="N2851" i="11" s="1"/>
  <c r="P2851" i="11" s="1"/>
  <c r="L2852" i="11"/>
  <c r="M2852" i="11" s="1"/>
  <c r="L2853" i="11"/>
  <c r="M2853" i="11" s="1"/>
  <c r="N2853" i="11" s="1"/>
  <c r="O2853" i="11" s="1"/>
  <c r="L2854" i="11"/>
  <c r="M2854" i="11" s="1"/>
  <c r="N2854" i="11" s="1"/>
  <c r="L2855" i="11"/>
  <c r="M2855" i="11" s="1"/>
  <c r="L2856" i="11"/>
  <c r="M2856" i="11" s="1"/>
  <c r="L2857" i="11"/>
  <c r="M2857" i="11" s="1"/>
  <c r="N2857" i="11" s="1"/>
  <c r="L2858" i="11"/>
  <c r="M2858" i="11" s="1"/>
  <c r="L2859" i="11"/>
  <c r="M2859" i="11" s="1"/>
  <c r="N2859" i="11" s="1"/>
  <c r="P2859" i="11" s="1"/>
  <c r="L2860" i="11"/>
  <c r="M2860" i="11" s="1"/>
  <c r="N2860" i="11" s="1"/>
  <c r="P2860" i="11" s="1"/>
  <c r="L2861" i="11"/>
  <c r="M2861" i="11" s="1"/>
  <c r="N2861" i="11" s="1"/>
  <c r="P2861" i="11" s="1"/>
  <c r="L2862" i="11"/>
  <c r="M2862" i="11" s="1"/>
  <c r="L2863" i="11"/>
  <c r="M2863" i="11" s="1"/>
  <c r="N2863" i="11" s="1"/>
  <c r="L2864" i="11"/>
  <c r="M2864" i="11" s="1"/>
  <c r="L2865" i="11"/>
  <c r="M2865" i="11" s="1"/>
  <c r="N2865" i="11" s="1"/>
  <c r="O2865" i="11" s="1"/>
  <c r="L2866" i="11"/>
  <c r="M2866" i="11" s="1"/>
  <c r="N2866" i="11" s="1"/>
  <c r="O2866" i="11" s="1"/>
  <c r="L2867" i="11"/>
  <c r="M2867" i="11" s="1"/>
  <c r="L2868" i="11"/>
  <c r="M2868" i="11" s="1"/>
  <c r="L2869" i="11"/>
  <c r="M2869" i="11" s="1"/>
  <c r="N2869" i="11" s="1"/>
  <c r="L2870" i="11"/>
  <c r="M2870" i="11" s="1"/>
  <c r="L2871" i="11"/>
  <c r="M2871" i="11" s="1"/>
  <c r="N2871" i="11" s="1"/>
  <c r="P2871" i="11" s="1"/>
  <c r="L2872" i="11"/>
  <c r="M2872" i="11" s="1"/>
  <c r="N2872" i="11" s="1"/>
  <c r="O2872" i="11" s="1"/>
  <c r="L2873" i="11"/>
  <c r="M2873" i="11" s="1"/>
  <c r="N2873" i="11" s="1"/>
  <c r="O2873" i="11" s="1"/>
  <c r="L2874" i="11"/>
  <c r="M2874" i="11" s="1"/>
  <c r="N2874" i="11" s="1"/>
  <c r="O2874" i="11" s="1"/>
  <c r="L2875" i="11"/>
  <c r="M2875" i="11" s="1"/>
  <c r="L2876" i="11"/>
  <c r="M2876" i="11" s="1"/>
  <c r="L2877" i="11"/>
  <c r="M2877" i="11" s="1"/>
  <c r="N2877" i="11" s="1"/>
  <c r="L2878" i="11"/>
  <c r="M2878" i="11" s="1"/>
  <c r="N2878" i="11" s="1"/>
  <c r="O2878" i="11" s="1"/>
  <c r="L2879" i="11"/>
  <c r="M2879" i="11" s="1"/>
  <c r="L2880" i="11"/>
  <c r="M2880" i="11" s="1"/>
  <c r="L2881" i="11"/>
  <c r="M2881" i="11" s="1"/>
  <c r="N2881" i="11" s="1"/>
  <c r="P2881" i="11" s="1"/>
  <c r="L2882" i="11"/>
  <c r="M2882" i="11" s="1"/>
  <c r="L2883" i="11"/>
  <c r="M2883" i="11" s="1"/>
  <c r="N2883" i="11" s="1"/>
  <c r="P2883" i="11" s="1"/>
  <c r="L2884" i="11"/>
  <c r="M2884" i="11" s="1"/>
  <c r="N2884" i="11" s="1"/>
  <c r="P2884" i="11" s="1"/>
  <c r="L2885" i="11"/>
  <c r="M2885" i="11" s="1"/>
  <c r="N2885" i="11" s="1"/>
  <c r="O2885" i="11" s="1"/>
  <c r="L2886" i="11"/>
  <c r="M2886" i="11" s="1"/>
  <c r="L2887" i="11"/>
  <c r="M2887" i="11" s="1"/>
  <c r="N2887" i="11" s="1"/>
  <c r="P2887" i="11" s="1"/>
  <c r="L2888" i="11"/>
  <c r="M2888" i="11" s="1"/>
  <c r="L2889" i="11"/>
  <c r="M2889" i="11" s="1"/>
  <c r="N2889" i="11" s="1"/>
  <c r="P2889" i="11" s="1"/>
  <c r="L2890" i="11"/>
  <c r="M2890" i="11" s="1"/>
  <c r="N2890" i="11" s="1"/>
  <c r="L2891" i="11"/>
  <c r="M2891" i="11" s="1"/>
  <c r="L2892" i="11"/>
  <c r="M2892" i="11" s="1"/>
  <c r="L2893" i="11"/>
  <c r="M2893" i="11" s="1"/>
  <c r="N2893" i="11" s="1"/>
  <c r="O2893" i="11" s="1"/>
  <c r="L2894" i="11"/>
  <c r="M2894" i="11" s="1"/>
  <c r="L2895" i="11"/>
  <c r="M2895" i="11" s="1"/>
  <c r="N2895" i="11" s="1"/>
  <c r="P2895" i="11" s="1"/>
  <c r="L2896" i="11"/>
  <c r="M2896" i="11" s="1"/>
  <c r="N2896" i="11" s="1"/>
  <c r="L2897" i="11"/>
  <c r="M2897" i="11" s="1"/>
  <c r="N2897" i="11" s="1"/>
  <c r="P2897" i="11" s="1"/>
  <c r="L2898" i="11"/>
  <c r="M2898" i="11" s="1"/>
  <c r="N2898" i="11" s="1"/>
  <c r="L2899" i="11"/>
  <c r="M2899" i="11" s="1"/>
  <c r="L2900" i="11"/>
  <c r="M2900" i="11" s="1"/>
  <c r="L2901" i="11"/>
  <c r="M2901" i="11" s="1"/>
  <c r="N2901" i="11" s="1"/>
  <c r="O2901" i="11" s="1"/>
  <c r="L2902" i="11"/>
  <c r="M2902" i="11" s="1"/>
  <c r="N2902" i="11" s="1"/>
  <c r="P2902" i="11" s="1"/>
  <c r="L2903" i="11"/>
  <c r="M2903" i="11" s="1"/>
  <c r="N2903" i="11" s="1"/>
  <c r="L2904" i="11"/>
  <c r="M2904" i="11" s="1"/>
  <c r="L2905" i="11"/>
  <c r="M2905" i="11" s="1"/>
  <c r="N2905" i="11" s="1"/>
  <c r="O2905" i="11" s="1"/>
  <c r="L2906" i="11"/>
  <c r="M2906" i="11" s="1"/>
  <c r="N2906" i="11" s="1"/>
  <c r="O2906" i="11" s="1"/>
  <c r="L2907" i="11"/>
  <c r="M2907" i="11" s="1"/>
  <c r="L2908" i="11"/>
  <c r="M2908" i="11" s="1"/>
  <c r="N2908" i="11" s="1"/>
  <c r="P2908" i="11" s="1"/>
  <c r="L2909" i="11"/>
  <c r="M2909" i="11" s="1"/>
  <c r="N2909" i="11" s="1"/>
  <c r="L2910" i="11"/>
  <c r="M2910" i="11" s="1"/>
  <c r="N2910" i="11" s="1"/>
  <c r="O2910" i="11" s="1"/>
  <c r="L2911" i="11"/>
  <c r="M2911" i="11" s="1"/>
  <c r="L2912" i="11"/>
  <c r="M2912" i="11" s="1"/>
  <c r="L2913" i="11"/>
  <c r="M2913" i="11" s="1"/>
  <c r="L2914" i="11"/>
  <c r="M2914" i="11" s="1"/>
  <c r="N2914" i="11" s="1"/>
  <c r="O2914" i="11" s="1"/>
  <c r="L2915" i="11"/>
  <c r="M2915" i="11" s="1"/>
  <c r="L2916" i="11"/>
  <c r="M2916" i="11" s="1"/>
  <c r="N2916" i="11" s="1"/>
  <c r="P2916" i="11" s="1"/>
  <c r="L2917" i="11"/>
  <c r="M2917" i="11" s="1"/>
  <c r="N2917" i="11" s="1"/>
  <c r="L2918" i="11"/>
  <c r="M2918" i="11" s="1"/>
  <c r="L2919" i="11"/>
  <c r="M2919" i="11" s="1"/>
  <c r="N2919" i="11" s="1"/>
  <c r="P2919" i="11" s="1"/>
  <c r="L2920" i="11"/>
  <c r="M2920" i="11" s="1"/>
  <c r="N2920" i="11" s="1"/>
  <c r="O2920" i="11" s="1"/>
  <c r="L2921" i="11"/>
  <c r="M2921" i="11" s="1"/>
  <c r="N2921" i="11" s="1"/>
  <c r="O2921" i="11" s="1"/>
  <c r="L2922" i="11"/>
  <c r="M2922" i="11" s="1"/>
  <c r="N2922" i="11" s="1"/>
  <c r="L2923" i="11"/>
  <c r="M2923" i="11" s="1"/>
  <c r="N2923" i="11" s="1"/>
  <c r="P2923" i="11" s="1"/>
  <c r="L2924" i="11"/>
  <c r="M2924" i="11" s="1"/>
  <c r="L2925" i="11"/>
  <c r="M2925" i="11" s="1"/>
  <c r="N2925" i="11" s="1"/>
  <c r="L2926" i="11"/>
  <c r="M2926" i="11" s="1"/>
  <c r="N2926" i="11" s="1"/>
  <c r="O2926" i="11" s="1"/>
  <c r="L2927" i="11"/>
  <c r="M2927" i="11" s="1"/>
  <c r="N2927" i="11" s="1"/>
  <c r="P2927" i="11" s="1"/>
  <c r="L2928" i="11"/>
  <c r="M2928" i="11" s="1"/>
  <c r="N2928" i="11" s="1"/>
  <c r="P2928" i="11" s="1"/>
  <c r="L2929" i="11"/>
  <c r="M2929" i="11" s="1"/>
  <c r="N2929" i="11" s="1"/>
  <c r="L2930" i="11"/>
  <c r="M2930" i="11" s="1"/>
  <c r="L2931" i="11"/>
  <c r="M2931" i="11" s="1"/>
  <c r="L2932" i="11"/>
  <c r="M2932" i="11" s="1"/>
  <c r="N2932" i="11" s="1"/>
  <c r="O2932" i="11" s="1"/>
  <c r="L2933" i="11"/>
  <c r="M2933" i="11" s="1"/>
  <c r="N2933" i="11" s="1"/>
  <c r="O2933" i="11" s="1"/>
  <c r="L2934" i="11"/>
  <c r="M2934" i="11" s="1"/>
  <c r="N2934" i="11" s="1"/>
  <c r="P2934" i="11" s="1"/>
  <c r="L2935" i="11"/>
  <c r="M2935" i="11" s="1"/>
  <c r="N2935" i="11" s="1"/>
  <c r="P2935" i="11" s="1"/>
  <c r="L2936" i="11"/>
  <c r="M2936" i="11" s="1"/>
  <c r="N2936" i="11" s="1"/>
  <c r="O2936" i="11" s="1"/>
  <c r="L2937" i="11"/>
  <c r="M2937" i="11" s="1"/>
  <c r="N2937" i="11" s="1"/>
  <c r="P2937" i="11" s="1"/>
  <c r="L2938" i="11"/>
  <c r="M2938" i="11" s="1"/>
  <c r="N2938" i="11" s="1"/>
  <c r="L2939" i="11"/>
  <c r="M2939" i="11" s="1"/>
  <c r="L2940" i="11"/>
  <c r="M2940" i="11" s="1"/>
  <c r="N2940" i="11" s="1"/>
  <c r="L2941" i="11"/>
  <c r="M2941" i="11" s="1"/>
  <c r="N2941" i="11" s="1"/>
  <c r="O2941" i="11" s="1"/>
  <c r="L2942" i="11"/>
  <c r="M2942" i="11" s="1"/>
  <c r="L2943" i="11"/>
  <c r="M2943" i="11" s="1"/>
  <c r="N2943" i="11" s="1"/>
  <c r="P2943" i="11" s="1"/>
  <c r="L2944" i="11"/>
  <c r="M2944" i="11" s="1"/>
  <c r="N2944" i="11" s="1"/>
  <c r="O2944" i="11" s="1"/>
  <c r="L2945" i="11"/>
  <c r="M2945" i="11" s="1"/>
  <c r="N2945" i="11" s="1"/>
  <c r="O2945" i="11" s="1"/>
  <c r="L2946" i="11"/>
  <c r="M2946" i="11" s="1"/>
  <c r="N2946" i="11" s="1"/>
  <c r="L2947" i="11"/>
  <c r="M2947" i="11" s="1"/>
  <c r="N2947" i="11" s="1"/>
  <c r="L2948" i="11"/>
  <c r="M2948" i="11" s="1"/>
  <c r="N2948" i="11" s="1"/>
  <c r="L2949" i="11"/>
  <c r="M2949" i="11" s="1"/>
  <c r="N2949" i="11" s="1"/>
  <c r="O2949" i="11" s="1"/>
  <c r="L2950" i="11"/>
  <c r="M2950" i="11" s="1"/>
  <c r="L2951" i="11"/>
  <c r="M2951" i="11" s="1"/>
  <c r="L2952" i="11"/>
  <c r="M2952" i="11" s="1"/>
  <c r="N2952" i="11" s="1"/>
  <c r="P2952" i="11" s="1"/>
  <c r="L2953" i="11"/>
  <c r="M2953" i="11" s="1"/>
  <c r="N2953" i="11" s="1"/>
  <c r="O2953" i="11" s="1"/>
  <c r="L2954" i="11"/>
  <c r="M2954" i="11" s="1"/>
  <c r="L2955" i="11"/>
  <c r="M2955" i="11" s="1"/>
  <c r="N2955" i="11" s="1"/>
  <c r="P2955" i="11" s="1"/>
  <c r="L2956" i="11"/>
  <c r="M2956" i="11" s="1"/>
  <c r="N2956" i="11" s="1"/>
  <c r="L2957" i="11"/>
  <c r="M2957" i="11" s="1"/>
  <c r="L2958" i="11"/>
  <c r="M2958" i="11" s="1"/>
  <c r="N2958" i="11" s="1"/>
  <c r="O2958" i="11" s="1"/>
  <c r="L2959" i="11"/>
  <c r="M2959" i="11" s="1"/>
  <c r="N2959" i="11" s="1"/>
  <c r="L2960" i="11"/>
  <c r="M2960" i="11" s="1"/>
  <c r="N2960" i="11" s="1"/>
  <c r="L2961" i="11"/>
  <c r="M2961" i="11" s="1"/>
  <c r="N2961" i="11" s="1"/>
  <c r="L2962" i="11"/>
  <c r="M2962" i="11" s="1"/>
  <c r="N2962" i="11" s="1"/>
  <c r="P2962" i="11" s="1"/>
  <c r="L2963" i="11"/>
  <c r="M2963" i="11" s="1"/>
  <c r="L2964" i="11"/>
  <c r="M2964" i="11" s="1"/>
  <c r="N2964" i="11" s="1"/>
  <c r="L2965" i="11"/>
  <c r="M2965" i="11" s="1"/>
  <c r="N2965" i="11" s="1"/>
  <c r="L2966" i="11"/>
  <c r="M2966" i="11" s="1"/>
  <c r="L2967" i="11"/>
  <c r="M2967" i="11" s="1"/>
  <c r="N2967" i="11" s="1"/>
  <c r="P2967" i="11" s="1"/>
  <c r="L2968" i="11"/>
  <c r="M2968" i="11" s="1"/>
  <c r="N2968" i="11" s="1"/>
  <c r="O2968" i="11" s="1"/>
  <c r="L2969" i="11"/>
  <c r="M2969" i="11" s="1"/>
  <c r="L2970" i="11"/>
  <c r="M2970" i="11" s="1"/>
  <c r="N2970" i="11" s="1"/>
  <c r="P2970" i="11" s="1"/>
  <c r="L2971" i="11"/>
  <c r="M2971" i="11" s="1"/>
  <c r="N2971" i="11" s="1"/>
  <c r="P2971" i="11" s="1"/>
  <c r="L2972" i="11"/>
  <c r="M2972" i="11" s="1"/>
  <c r="N2972" i="11" s="1"/>
  <c r="P2972" i="11" s="1"/>
  <c r="L2973" i="11"/>
  <c r="M2973" i="11" s="1"/>
  <c r="N2973" i="11" s="1"/>
  <c r="L2974" i="11"/>
  <c r="M2974" i="11" s="1"/>
  <c r="N2974" i="11" s="1"/>
  <c r="O2974" i="11" s="1"/>
  <c r="L2975" i="11"/>
  <c r="M2975" i="11" s="1"/>
  <c r="L2976" i="11"/>
  <c r="M2976" i="11" s="1"/>
  <c r="N2976" i="11" s="1"/>
  <c r="O2976" i="11" s="1"/>
  <c r="L2977" i="11"/>
  <c r="M2977" i="11" s="1"/>
  <c r="N2977" i="11" s="1"/>
  <c r="L2978" i="11"/>
  <c r="M2978" i="11" s="1"/>
  <c r="N2978" i="11" s="1"/>
  <c r="P2978" i="11" s="1"/>
  <c r="L2979" i="11"/>
  <c r="M2979" i="11" s="1"/>
  <c r="N2979" i="11" s="1"/>
  <c r="P2979" i="11" s="1"/>
  <c r="L2980" i="11"/>
  <c r="M2980" i="11" s="1"/>
  <c r="N2980" i="11" s="1"/>
  <c r="O2980" i="11" s="1"/>
  <c r="L2981" i="11"/>
  <c r="M2981" i="11" s="1"/>
  <c r="L2982" i="11"/>
  <c r="M2982" i="11" s="1"/>
  <c r="N2982" i="11" s="1"/>
  <c r="P2982" i="11" s="1"/>
  <c r="L2983" i="11"/>
  <c r="M2983" i="11" s="1"/>
  <c r="N2983" i="11" s="1"/>
  <c r="O2983" i="11" s="1"/>
  <c r="L2984" i="11"/>
  <c r="M2984" i="11" s="1"/>
  <c r="N2984" i="11" s="1"/>
  <c r="L2985" i="11"/>
  <c r="M2985" i="11" s="1"/>
  <c r="N2985" i="11" s="1"/>
  <c r="O2985" i="11" s="1"/>
  <c r="L2986" i="11"/>
  <c r="M2986" i="11" s="1"/>
  <c r="N2986" i="11" s="1"/>
  <c r="L2987" i="11"/>
  <c r="M2987" i="11" s="1"/>
  <c r="L2988" i="11"/>
  <c r="M2988" i="11" s="1"/>
  <c r="N2988" i="11" s="1"/>
  <c r="L2989" i="11"/>
  <c r="M2989" i="11" s="1"/>
  <c r="N2989" i="11" s="1"/>
  <c r="L2990" i="11"/>
  <c r="M2990" i="11" s="1"/>
  <c r="L2991" i="11"/>
  <c r="M2991" i="11" s="1"/>
  <c r="N2991" i="11" s="1"/>
  <c r="P2991" i="11" s="1"/>
  <c r="L2992" i="11"/>
  <c r="M2992" i="11" s="1"/>
  <c r="N2992" i="11" s="1"/>
  <c r="L2993" i="11"/>
  <c r="M2993" i="11" s="1"/>
  <c r="L2994" i="11"/>
  <c r="M2994" i="11" s="1"/>
  <c r="L2995" i="11"/>
  <c r="M2995" i="11" s="1"/>
  <c r="N2995" i="11" s="1"/>
  <c r="O2995" i="11" s="1"/>
  <c r="L2996" i="11"/>
  <c r="M2996" i="11" s="1"/>
  <c r="N2996" i="11" s="1"/>
  <c r="P2996" i="11" s="1"/>
  <c r="L2997" i="11"/>
  <c r="M2997" i="11" s="1"/>
  <c r="N2997" i="11" s="1"/>
  <c r="O2997" i="11" s="1"/>
  <c r="L2998" i="11"/>
  <c r="M2998" i="11" s="1"/>
  <c r="N2998" i="11" s="1"/>
  <c r="O2998" i="11" s="1"/>
  <c r="L2999" i="11"/>
  <c r="M2999" i="11" s="1"/>
  <c r="N2999" i="11" s="1"/>
  <c r="O2999" i="11" s="1"/>
  <c r="L3000" i="11"/>
  <c r="M3000" i="11" s="1"/>
  <c r="L3001" i="11"/>
  <c r="M3001" i="11" s="1"/>
  <c r="L3002" i="11"/>
  <c r="M3002" i="11" s="1"/>
  <c r="N3002" i="11" s="1"/>
  <c r="P3002" i="11" s="1"/>
  <c r="L3003" i="11"/>
  <c r="M3003" i="11" s="1"/>
  <c r="N3003" i="11" s="1"/>
  <c r="L3004" i="11"/>
  <c r="M3004" i="11" s="1"/>
  <c r="N3004" i="11" s="1"/>
  <c r="L3005" i="11"/>
  <c r="M3005" i="11" s="1"/>
  <c r="L3006" i="11"/>
  <c r="M3006" i="11" s="1"/>
  <c r="N3006" i="11" s="1"/>
  <c r="L3007" i="11"/>
  <c r="M3007" i="11" s="1"/>
  <c r="L3008" i="11"/>
  <c r="M3008" i="11" s="1"/>
  <c r="N3008" i="11" s="1"/>
  <c r="O3008" i="11" s="1"/>
  <c r="L3009" i="11"/>
  <c r="M3009" i="11" s="1"/>
  <c r="N3009" i="11" s="1"/>
  <c r="L3010" i="11"/>
  <c r="M3010" i="11" s="1"/>
  <c r="N3010" i="11" s="1"/>
  <c r="L3011" i="11"/>
  <c r="M3011" i="11" s="1"/>
  <c r="L3012" i="11"/>
  <c r="M3012" i="11" s="1"/>
  <c r="L3013" i="11"/>
  <c r="M3013" i="11" s="1"/>
  <c r="L3014" i="11"/>
  <c r="M3014" i="11" s="1"/>
  <c r="L3015" i="11"/>
  <c r="M3015" i="11" s="1"/>
  <c r="L3016" i="11"/>
  <c r="M3016" i="11" s="1"/>
  <c r="L3017" i="11"/>
  <c r="M3017" i="11" s="1"/>
  <c r="N3017" i="11" s="1"/>
  <c r="O3017" i="11" s="1"/>
  <c r="L3018" i="11"/>
  <c r="M3018" i="11" s="1"/>
  <c r="N3018" i="11" s="1"/>
  <c r="L3019" i="11"/>
  <c r="M3019" i="11" s="1"/>
  <c r="N3019" i="11" s="1"/>
  <c r="L3020" i="11"/>
  <c r="M3020" i="11" s="1"/>
  <c r="N3020" i="11" s="1"/>
  <c r="L3021" i="11"/>
  <c r="M3021" i="11" s="1"/>
  <c r="N3021" i="11" s="1"/>
  <c r="O3021" i="11" s="1"/>
  <c r="L3022" i="11"/>
  <c r="M3022" i="11" s="1"/>
  <c r="N3022" i="11" s="1"/>
  <c r="L3023" i="11"/>
  <c r="M3023" i="11" s="1"/>
  <c r="L3024" i="11"/>
  <c r="M3024" i="11" s="1"/>
  <c r="L3025" i="11"/>
  <c r="M3025" i="11" s="1"/>
  <c r="N3025" i="11" s="1"/>
  <c r="L3026" i="11"/>
  <c r="M3026" i="11" s="1"/>
  <c r="L3027" i="11"/>
  <c r="M3027" i="11" s="1"/>
  <c r="N3027" i="11" s="1"/>
  <c r="L3028" i="11"/>
  <c r="M3028" i="11" s="1"/>
  <c r="N3028" i="11" s="1"/>
  <c r="L3029" i="11"/>
  <c r="M3029" i="11" s="1"/>
  <c r="L3030" i="11"/>
  <c r="M3030" i="11" s="1"/>
  <c r="N3030" i="11" s="1"/>
  <c r="O3030" i="11" s="1"/>
  <c r="L3031" i="11"/>
  <c r="M3031" i="11" s="1"/>
  <c r="L3032" i="11"/>
  <c r="M3032" i="11" s="1"/>
  <c r="N3032" i="11" s="1"/>
  <c r="O3032" i="11" s="1"/>
  <c r="L3033" i="11"/>
  <c r="M3033" i="11" s="1"/>
  <c r="N3033" i="11" s="1"/>
  <c r="L3034" i="11"/>
  <c r="M3034" i="11" s="1"/>
  <c r="N3034" i="11" s="1"/>
  <c r="O3034" i="11" s="1"/>
  <c r="L3035" i="11"/>
  <c r="M3035" i="11" s="1"/>
  <c r="L3036" i="11"/>
  <c r="M3036" i="11" s="1"/>
  <c r="N3036" i="11" s="1"/>
  <c r="O3036" i="11" s="1"/>
  <c r="L3037" i="11"/>
  <c r="M3037" i="11" s="1"/>
  <c r="L3038" i="11"/>
  <c r="M3038" i="11" s="1"/>
  <c r="L3039" i="11"/>
  <c r="M3039" i="11" s="1"/>
  <c r="N3039" i="11" s="1"/>
  <c r="L3040" i="11"/>
  <c r="M3040" i="11" s="1"/>
  <c r="N3040" i="11" s="1"/>
  <c r="L3041" i="11"/>
  <c r="M3041" i="11" s="1"/>
  <c r="N3041" i="11" s="1"/>
  <c r="O3041" i="11" s="1"/>
  <c r="L3042" i="11"/>
  <c r="M3042" i="11" s="1"/>
  <c r="N3042" i="11" s="1"/>
  <c r="L3043" i="11"/>
  <c r="M3043" i="11" s="1"/>
  <c r="L3044" i="11"/>
  <c r="M3044" i="11" s="1"/>
  <c r="N3044" i="11" s="1"/>
  <c r="O3044" i="11" s="1"/>
  <c r="L3045" i="11"/>
  <c r="M3045" i="11" s="1"/>
  <c r="N3045" i="11" s="1"/>
  <c r="L3046" i="11"/>
  <c r="M3046" i="11" s="1"/>
  <c r="N3046" i="11" s="1"/>
  <c r="O3046" i="11" s="1"/>
  <c r="L3047" i="11"/>
  <c r="M3047" i="11" s="1"/>
  <c r="L3048" i="11"/>
  <c r="M3048" i="11" s="1"/>
  <c r="N3048" i="11" s="1"/>
  <c r="L3049" i="11"/>
  <c r="M3049" i="11" s="1"/>
  <c r="L3050" i="11"/>
  <c r="M3050" i="11" s="1"/>
  <c r="L3051" i="11"/>
  <c r="M3051" i="11" s="1"/>
  <c r="N3051" i="11" s="1"/>
  <c r="O3051" i="11" s="1"/>
  <c r="L3052" i="11"/>
  <c r="M3052" i="11" s="1"/>
  <c r="N3052" i="11" s="1"/>
  <c r="O3052" i="11" s="1"/>
  <c r="L3053" i="11"/>
  <c r="M3053" i="11" s="1"/>
  <c r="N3053" i="11" s="1"/>
  <c r="O3053" i="11" s="1"/>
  <c r="L3054" i="11"/>
  <c r="M3054" i="11" s="1"/>
  <c r="N3054" i="11" s="1"/>
  <c r="P3054" i="11" s="1"/>
  <c r="L3055" i="11"/>
  <c r="M3055" i="11" s="1"/>
  <c r="L3056" i="11"/>
  <c r="M3056" i="11" s="1"/>
  <c r="N3056" i="11" s="1"/>
  <c r="O3056" i="11" s="1"/>
  <c r="L3057" i="11"/>
  <c r="M3057" i="11" s="1"/>
  <c r="N3057" i="11" s="1"/>
  <c r="O3057" i="11" s="1"/>
  <c r="L3058" i="11"/>
  <c r="M3058" i="11" s="1"/>
  <c r="N3058" i="11" s="1"/>
  <c r="P3058" i="11" s="1"/>
  <c r="L3059" i="11"/>
  <c r="M3059" i="11" s="1"/>
  <c r="L3060" i="11"/>
  <c r="M3060" i="11" s="1"/>
  <c r="L3061" i="11"/>
  <c r="M3061" i="11" s="1"/>
  <c r="L3062" i="11"/>
  <c r="M3062" i="11" s="1"/>
  <c r="L3063" i="11"/>
  <c r="M3063" i="11" s="1"/>
  <c r="N3063" i="11" s="1"/>
  <c r="L3064" i="11"/>
  <c r="M3064" i="11" s="1"/>
  <c r="N3064" i="11" s="1"/>
  <c r="O3064" i="11" s="1"/>
  <c r="L3065" i="11"/>
  <c r="M3065" i="11" s="1"/>
  <c r="N3065" i="11" s="1"/>
  <c r="O3065" i="11" s="1"/>
  <c r="L3066" i="11"/>
  <c r="M3066" i="11" s="1"/>
  <c r="N3066" i="11" s="1"/>
  <c r="O3066" i="11" s="1"/>
  <c r="L3067" i="11"/>
  <c r="M3067" i="11" s="1"/>
  <c r="N3067" i="11" s="1"/>
  <c r="L3068" i="11"/>
  <c r="M3068" i="11" s="1"/>
  <c r="N3068" i="11" s="1"/>
  <c r="L3069" i="11"/>
  <c r="M3069" i="11" s="1"/>
  <c r="N3069" i="11" s="1"/>
  <c r="O3069" i="11" s="1"/>
  <c r="L3070" i="11"/>
  <c r="M3070" i="11" s="1"/>
  <c r="N3070" i="11" s="1"/>
  <c r="L3071" i="11"/>
  <c r="M3071" i="11" s="1"/>
  <c r="N3071" i="11" s="1"/>
  <c r="O3071" i="11" s="1"/>
  <c r="L3072" i="11"/>
  <c r="M3072" i="11" s="1"/>
  <c r="N3072" i="11" s="1"/>
  <c r="P3072" i="11" s="1"/>
  <c r="L3073" i="11"/>
  <c r="M3073" i="11" s="1"/>
  <c r="N3073" i="11" s="1"/>
  <c r="O3073" i="11" s="1"/>
  <c r="L3074" i="11"/>
  <c r="M3074" i="11" s="1"/>
  <c r="N3074" i="11" s="1"/>
  <c r="L3075" i="11"/>
  <c r="M3075" i="11" s="1"/>
  <c r="N3075" i="11" s="1"/>
  <c r="O3075" i="11" s="1"/>
  <c r="L3076" i="11"/>
  <c r="M3076" i="11" s="1"/>
  <c r="N3076" i="11" s="1"/>
  <c r="L3077" i="11"/>
  <c r="M3077" i="11" s="1"/>
  <c r="N3077" i="11" s="1"/>
  <c r="O3077" i="11" s="1"/>
  <c r="L3078" i="11"/>
  <c r="M3078" i="11" s="1"/>
  <c r="N3078" i="11" s="1"/>
  <c r="L3079" i="11"/>
  <c r="M3079" i="11" s="1"/>
  <c r="N3079" i="11" s="1"/>
  <c r="L3080" i="11"/>
  <c r="M3080" i="11" s="1"/>
  <c r="N3080" i="11" s="1"/>
  <c r="P3080" i="11" s="1"/>
  <c r="L3081" i="11"/>
  <c r="M3081" i="11" s="1"/>
  <c r="N3081" i="11" s="1"/>
  <c r="L3082" i="11"/>
  <c r="M3082" i="11" s="1"/>
  <c r="N3082" i="11" s="1"/>
  <c r="O3082" i="11" s="1"/>
  <c r="L3083" i="11"/>
  <c r="M3083" i="11" s="1"/>
  <c r="N3083" i="11" s="1"/>
  <c r="P3083" i="11" s="1"/>
  <c r="L3084" i="11"/>
  <c r="M3084" i="11" s="1"/>
  <c r="L3085" i="11"/>
  <c r="M3085" i="11" s="1"/>
  <c r="L3086" i="11"/>
  <c r="M3086" i="11" s="1"/>
  <c r="N3086" i="11" s="1"/>
  <c r="L3087" i="11"/>
  <c r="M3087" i="11" s="1"/>
  <c r="N3087" i="11" s="1"/>
  <c r="O3087" i="11" s="1"/>
  <c r="L3088" i="11"/>
  <c r="M3088" i="11" s="1"/>
  <c r="N3088" i="11" s="1"/>
  <c r="L3089" i="11"/>
  <c r="M3089" i="11" s="1"/>
  <c r="N3089" i="11" s="1"/>
  <c r="O3089" i="11" s="1"/>
  <c r="L3090" i="11"/>
  <c r="M3090" i="11" s="1"/>
  <c r="N3090" i="11" s="1"/>
  <c r="L3091" i="11"/>
  <c r="M3091" i="11" s="1"/>
  <c r="N3091" i="11" s="1"/>
  <c r="O3091" i="11" s="1"/>
  <c r="L3092" i="11"/>
  <c r="M3092" i="11" s="1"/>
  <c r="N3092" i="11" s="1"/>
  <c r="O3092" i="11" s="1"/>
  <c r="L3093" i="11"/>
  <c r="M3093" i="11" s="1"/>
  <c r="N3093" i="11" s="1"/>
  <c r="O3093" i="11" s="1"/>
  <c r="L3094" i="11"/>
  <c r="M3094" i="11" s="1"/>
  <c r="L3095" i="11"/>
  <c r="M3095" i="11" s="1"/>
  <c r="L3096" i="11"/>
  <c r="M3096" i="11" s="1"/>
  <c r="L3097" i="11"/>
  <c r="M3097" i="11" s="1"/>
  <c r="N3097" i="11" s="1"/>
  <c r="O3097" i="11" s="1"/>
  <c r="L3098" i="11"/>
  <c r="M3098" i="11" s="1"/>
  <c r="L3099" i="11"/>
  <c r="M3099" i="11" s="1"/>
  <c r="N3099" i="11" s="1"/>
  <c r="O3099" i="11" s="1"/>
  <c r="L3100" i="11"/>
  <c r="M3100" i="11" s="1"/>
  <c r="N3100" i="11" s="1"/>
  <c r="O3100" i="11" s="1"/>
  <c r="L3101" i="11"/>
  <c r="M3101" i="11" s="1"/>
  <c r="N3101" i="11" s="1"/>
  <c r="O3101" i="11" s="1"/>
  <c r="L3102" i="11"/>
  <c r="M3102" i="11" s="1"/>
  <c r="N3102" i="11" s="1"/>
  <c r="P3102" i="11" s="1"/>
  <c r="L3103" i="11"/>
  <c r="M3103" i="11" s="1"/>
  <c r="N3103" i="11" s="1"/>
  <c r="O3103" i="11" s="1"/>
  <c r="L3104" i="11"/>
  <c r="M3104" i="11" s="1"/>
  <c r="N3104" i="11" s="1"/>
  <c r="O3104" i="11" s="1"/>
  <c r="L3105" i="11"/>
  <c r="M3105" i="11" s="1"/>
  <c r="N3105" i="11" s="1"/>
  <c r="O3105" i="11" s="1"/>
  <c r="L3106" i="11"/>
  <c r="M3106" i="11" s="1"/>
  <c r="N3106" i="11" s="1"/>
  <c r="L3107" i="11"/>
  <c r="M3107" i="11" s="1"/>
  <c r="N3107" i="11" s="1"/>
  <c r="P3107" i="11" s="1"/>
  <c r="L3108" i="11"/>
  <c r="M3108" i="11" s="1"/>
  <c r="N3108" i="11" s="1"/>
  <c r="L3109" i="11"/>
  <c r="M3109" i="11" s="1"/>
  <c r="N3109" i="11" s="1"/>
  <c r="O3109" i="11" s="1"/>
  <c r="L3110" i="11"/>
  <c r="M3110" i="11" s="1"/>
  <c r="N3110" i="11" s="1"/>
  <c r="L3111" i="11"/>
  <c r="M3111" i="11" s="1"/>
  <c r="N3111" i="11" s="1"/>
  <c r="O3111" i="11" s="1"/>
  <c r="L3112" i="11"/>
  <c r="M3112" i="11" s="1"/>
  <c r="N3112" i="11" s="1"/>
  <c r="O3112" i="11" s="1"/>
  <c r="L3113" i="11"/>
  <c r="M3113" i="11" s="1"/>
  <c r="N3113" i="11" s="1"/>
  <c r="O3113" i="11" s="1"/>
  <c r="L3114" i="11"/>
  <c r="M3114" i="11" s="1"/>
  <c r="L3115" i="11"/>
  <c r="M3115" i="11" s="1"/>
  <c r="N3115" i="11" s="1"/>
  <c r="L3116" i="11"/>
  <c r="M3116" i="11" s="1"/>
  <c r="N3116" i="11" s="1"/>
  <c r="P3116" i="11" s="1"/>
  <c r="L3117" i="11"/>
  <c r="M3117" i="11" s="1"/>
  <c r="N3117" i="11" s="1"/>
  <c r="O3117" i="11" s="1"/>
  <c r="L3118" i="11"/>
  <c r="M3118" i="11" s="1"/>
  <c r="N3118" i="11" s="1"/>
  <c r="P3118" i="11" s="1"/>
  <c r="L3119" i="11"/>
  <c r="M3119" i="11" s="1"/>
  <c r="N3119" i="11" s="1"/>
  <c r="O3119" i="11" s="1"/>
  <c r="L3120" i="11"/>
  <c r="M3120" i="11" s="1"/>
  <c r="L3121" i="11"/>
  <c r="M3121" i="11" s="1"/>
  <c r="L3122" i="11"/>
  <c r="M3122" i="11" s="1"/>
  <c r="L3123" i="11"/>
  <c r="M3123" i="11" s="1"/>
  <c r="N3123" i="11" s="1"/>
  <c r="L3124" i="11"/>
  <c r="M3124" i="11" s="1"/>
  <c r="N3124" i="11" s="1"/>
  <c r="O3124" i="11" s="1"/>
  <c r="L3125" i="11"/>
  <c r="M3125" i="11" s="1"/>
  <c r="N3125" i="11" s="1"/>
  <c r="O3125" i="11" s="1"/>
  <c r="L3126" i="11"/>
  <c r="M3126" i="11" s="1"/>
  <c r="N3126" i="11" s="1"/>
  <c r="L3127" i="11"/>
  <c r="M3127" i="11" s="1"/>
  <c r="N3127" i="11" s="1"/>
  <c r="L3128" i="11"/>
  <c r="M3128" i="11" s="1"/>
  <c r="N3128" i="11" s="1"/>
  <c r="L3129" i="11"/>
  <c r="M3129" i="11" s="1"/>
  <c r="N3129" i="11" s="1"/>
  <c r="O3129" i="11" s="1"/>
  <c r="L3130" i="11"/>
  <c r="M3130" i="11" s="1"/>
  <c r="N3130" i="11" s="1"/>
  <c r="P3130" i="11" s="1"/>
  <c r="L3131" i="11"/>
  <c r="M3131" i="11" s="1"/>
  <c r="N3131" i="11" s="1"/>
  <c r="L3132" i="11"/>
  <c r="M3132" i="11" s="1"/>
  <c r="N3132" i="11" s="1"/>
  <c r="P3132" i="11" s="1"/>
  <c r="L3133" i="11"/>
  <c r="M3133" i="11" s="1"/>
  <c r="N3133" i="11" s="1"/>
  <c r="L3134" i="11"/>
  <c r="M3134" i="11" s="1"/>
  <c r="L3135" i="11"/>
  <c r="M3135" i="11" s="1"/>
  <c r="N3135" i="11" s="1"/>
  <c r="P3135" i="11" s="1"/>
  <c r="L3136" i="11"/>
  <c r="M3136" i="11" s="1"/>
  <c r="N3136" i="11" s="1"/>
  <c r="O3136" i="11" s="1"/>
  <c r="L3137" i="11"/>
  <c r="M3137" i="11" s="1"/>
  <c r="N3137" i="11" s="1"/>
  <c r="O3137" i="11" s="1"/>
  <c r="L3138" i="11"/>
  <c r="M3138" i="11" s="1"/>
  <c r="N3138" i="11" s="1"/>
  <c r="O3138" i="11" s="1"/>
  <c r="L3139" i="11"/>
  <c r="M3139" i="11" s="1"/>
  <c r="N3139" i="11" s="1"/>
  <c r="L3140" i="11"/>
  <c r="M3140" i="11" s="1"/>
  <c r="N3140" i="11" s="1"/>
  <c r="O3140" i="11" s="1"/>
  <c r="L3141" i="11"/>
  <c r="M3141" i="11" s="1"/>
  <c r="N3141" i="11" s="1"/>
  <c r="O3141" i="11" s="1"/>
  <c r="L3142" i="11"/>
  <c r="M3142" i="11" s="1"/>
  <c r="N3142" i="11" s="1"/>
  <c r="O3142" i="11" s="1"/>
  <c r="L3143" i="11"/>
  <c r="M3143" i="11" s="1"/>
  <c r="N3143" i="11" s="1"/>
  <c r="O3143" i="11" s="1"/>
  <c r="L3144" i="11"/>
  <c r="M3144" i="11" s="1"/>
  <c r="L3145" i="11"/>
  <c r="M3145" i="11" s="1"/>
  <c r="L3146" i="11"/>
  <c r="M3146" i="11" s="1"/>
  <c r="L3147" i="11"/>
  <c r="M3147" i="11" s="1"/>
  <c r="N3147" i="11" s="1"/>
  <c r="L3148" i="11"/>
  <c r="M3148" i="11" s="1"/>
  <c r="N3148" i="11" s="1"/>
  <c r="O3148" i="11" s="1"/>
  <c r="L3149" i="11"/>
  <c r="M3149" i="11" s="1"/>
  <c r="N3149" i="11" s="1"/>
  <c r="O3149" i="11" s="1"/>
  <c r="L3150" i="11"/>
  <c r="M3150" i="11" s="1"/>
  <c r="N3150" i="11" s="1"/>
  <c r="O3150" i="11" s="1"/>
  <c r="L3151" i="11"/>
  <c r="M3151" i="11" s="1"/>
  <c r="N3151" i="11" s="1"/>
  <c r="P3151" i="11" s="1"/>
  <c r="L3152" i="11"/>
  <c r="M3152" i="11" s="1"/>
  <c r="N3152" i="11" s="1"/>
  <c r="O3152" i="11" s="1"/>
  <c r="L3153" i="11"/>
  <c r="M3153" i="11" s="1"/>
  <c r="N3153" i="11" s="1"/>
  <c r="O3153" i="11" s="1"/>
  <c r="L3154" i="11"/>
  <c r="M3154" i="11" s="1"/>
  <c r="N3154" i="11" s="1"/>
  <c r="L3155" i="11"/>
  <c r="M3155" i="11" s="1"/>
  <c r="N3155" i="11" s="1"/>
  <c r="O3155" i="11" s="1"/>
  <c r="L3156" i="11"/>
  <c r="M3156" i="11" s="1"/>
  <c r="N3156" i="11" s="1"/>
  <c r="P3156" i="11" s="1"/>
  <c r="L3157" i="11"/>
  <c r="M3157" i="11" s="1"/>
  <c r="L3158" i="11"/>
  <c r="M3158" i="11" s="1"/>
  <c r="N3158" i="11" s="1"/>
  <c r="P3158" i="11" s="1"/>
  <c r="L3159" i="11"/>
  <c r="M3159" i="11" s="1"/>
  <c r="N3159" i="11" s="1"/>
  <c r="L3160" i="11"/>
  <c r="M3160" i="11" s="1"/>
  <c r="L3161" i="11"/>
  <c r="M3161" i="11" s="1"/>
  <c r="N3161" i="11" s="1"/>
  <c r="O3161" i="11" s="1"/>
  <c r="L3162" i="11"/>
  <c r="M3162" i="11" s="1"/>
  <c r="N3162" i="11" s="1"/>
  <c r="O3162" i="11" s="1"/>
  <c r="L3163" i="11"/>
  <c r="M3163" i="11" s="1"/>
  <c r="N3163" i="11" s="1"/>
  <c r="O3163" i="11" s="1"/>
  <c r="L3164" i="11"/>
  <c r="M3164" i="11" s="1"/>
  <c r="N3164" i="11" s="1"/>
  <c r="L3165" i="11"/>
  <c r="M3165" i="11" s="1"/>
  <c r="N3165" i="11" s="1"/>
  <c r="O3165" i="11" s="1"/>
  <c r="L3166" i="11"/>
  <c r="M3166" i="11" s="1"/>
  <c r="N3166" i="11" s="1"/>
  <c r="O3166" i="11" s="1"/>
  <c r="L3167" i="11"/>
  <c r="M3167" i="11" s="1"/>
  <c r="N3167" i="11" s="1"/>
  <c r="O3167" i="11" s="1"/>
  <c r="L3168" i="11"/>
  <c r="M3168" i="11" s="1"/>
  <c r="N3168" i="11" s="1"/>
  <c r="O3168" i="11" s="1"/>
  <c r="L3169" i="11"/>
  <c r="M3169" i="11" s="1"/>
  <c r="L3170" i="11"/>
  <c r="M3170" i="11" s="1"/>
  <c r="N3170" i="11" s="1"/>
  <c r="L3171" i="11"/>
  <c r="M3171" i="11" s="1"/>
  <c r="N3171" i="11" s="1"/>
  <c r="L3172" i="11"/>
  <c r="M3172" i="11" s="1"/>
  <c r="N3172" i="11" s="1"/>
  <c r="L3173" i="11"/>
  <c r="M3173" i="11" s="1"/>
  <c r="N3173" i="11" s="1"/>
  <c r="O3173" i="11" s="1"/>
  <c r="L3174" i="11"/>
  <c r="M3174" i="11" s="1"/>
  <c r="N3174" i="11" s="1"/>
  <c r="O3174" i="11" s="1"/>
  <c r="L3175" i="11"/>
  <c r="M3175" i="11" s="1"/>
  <c r="N3175" i="11" s="1"/>
  <c r="O3175" i="11" s="1"/>
  <c r="L3176" i="11"/>
  <c r="M3176" i="11" s="1"/>
  <c r="L3177" i="11"/>
  <c r="M3177" i="11" s="1"/>
  <c r="N3177" i="11" s="1"/>
  <c r="L3178" i="11"/>
  <c r="M3178" i="11" s="1"/>
  <c r="N3178" i="11" s="1"/>
  <c r="L3179" i="11"/>
  <c r="M3179" i="11" s="1"/>
  <c r="N3179" i="11" s="1"/>
  <c r="P3179" i="11" s="1"/>
  <c r="L3180" i="11"/>
  <c r="M3180" i="11" s="1"/>
  <c r="L3181" i="11"/>
  <c r="M3181" i="11" s="1"/>
  <c r="N3181" i="11" s="1"/>
  <c r="O3181" i="11" s="1"/>
  <c r="L3182" i="11"/>
  <c r="M3182" i="11" s="1"/>
  <c r="N3182" i="11" s="1"/>
  <c r="P3182" i="11" s="1"/>
  <c r="L3183" i="11"/>
  <c r="M3183" i="11" s="1"/>
  <c r="N3183" i="11" s="1"/>
  <c r="L3184" i="11"/>
  <c r="M3184" i="11" s="1"/>
  <c r="N3184" i="11" s="1"/>
  <c r="O3184" i="11" s="1"/>
  <c r="L3185" i="11"/>
  <c r="M3185" i="11" s="1"/>
  <c r="N3185" i="11" s="1"/>
  <c r="O3185" i="11" s="1"/>
  <c r="L3186" i="11"/>
  <c r="M3186" i="11" s="1"/>
  <c r="N3186" i="11" s="1"/>
  <c r="L3187" i="11"/>
  <c r="M3187" i="11" s="1"/>
  <c r="N3187" i="11" s="1"/>
  <c r="P3187" i="11" s="1"/>
  <c r="L3188" i="11"/>
  <c r="M3188" i="11" s="1"/>
  <c r="L3189" i="11"/>
  <c r="M3189" i="11" s="1"/>
  <c r="L3190" i="11"/>
  <c r="M3190" i="11" s="1"/>
  <c r="L3191" i="11"/>
  <c r="M3191" i="11" s="1"/>
  <c r="N3191" i="11" s="1"/>
  <c r="O3191" i="11" s="1"/>
  <c r="L3192" i="11"/>
  <c r="M3192" i="11" s="1"/>
  <c r="L3193" i="11"/>
  <c r="M3193" i="11" s="1"/>
  <c r="N3193" i="11" s="1"/>
  <c r="L3194" i="11"/>
  <c r="M3194" i="11" s="1"/>
  <c r="N3194" i="11" s="1"/>
  <c r="O3194" i="11" s="1"/>
  <c r="L3195" i="11"/>
  <c r="M3195" i="11" s="1"/>
  <c r="N3195" i="11" s="1"/>
  <c r="L3196" i="11"/>
  <c r="M3196" i="11" s="1"/>
  <c r="N3196" i="11" s="1"/>
  <c r="L3197" i="11"/>
  <c r="M3197" i="11" s="1"/>
  <c r="N3197" i="11" s="1"/>
  <c r="O3197" i="11" s="1"/>
  <c r="L3198" i="11"/>
  <c r="M3198" i="11" s="1"/>
  <c r="N3198" i="11" s="1"/>
  <c r="O3198" i="11" s="1"/>
  <c r="L3199" i="11"/>
  <c r="M3199" i="11" s="1"/>
  <c r="N3199" i="11" s="1"/>
  <c r="P3199" i="11" s="1"/>
  <c r="L3200" i="11"/>
  <c r="M3200" i="11" s="1"/>
  <c r="L3201" i="11"/>
  <c r="M3201" i="11" s="1"/>
  <c r="N3201" i="11" s="1"/>
  <c r="O3201" i="11" s="1"/>
  <c r="L3202" i="11"/>
  <c r="M3202" i="11" s="1"/>
  <c r="N3202" i="11" s="1"/>
  <c r="L3203" i="11"/>
  <c r="M3203" i="11" s="1"/>
  <c r="N3203" i="11" s="1"/>
  <c r="O3203" i="11" s="1"/>
  <c r="L3204" i="11"/>
  <c r="M3204" i="11" s="1"/>
  <c r="L3205" i="11"/>
  <c r="M3205" i="11" s="1"/>
  <c r="N3205" i="11" s="1"/>
  <c r="O3205" i="11" s="1"/>
  <c r="L3206" i="11"/>
  <c r="M3206" i="11" s="1"/>
  <c r="N3206" i="11" s="1"/>
  <c r="P3206" i="11" s="1"/>
  <c r="L3207" i="11"/>
  <c r="M3207" i="11" s="1"/>
  <c r="N3207" i="11" s="1"/>
  <c r="P3207" i="11" s="1"/>
  <c r="L3208" i="11"/>
  <c r="M3208" i="11" s="1"/>
  <c r="N3208" i="11" s="1"/>
  <c r="O3208" i="11" s="1"/>
  <c r="L3209" i="11"/>
  <c r="M3209" i="11" s="1"/>
  <c r="N3209" i="11" s="1"/>
  <c r="L3210" i="11"/>
  <c r="M3210" i="11" s="1"/>
  <c r="N3210" i="11" s="1"/>
  <c r="O3210" i="11" s="1"/>
  <c r="L3211" i="11"/>
  <c r="M3211" i="11" s="1"/>
  <c r="N3211" i="11" s="1"/>
  <c r="P3211" i="11" s="1"/>
  <c r="L3212" i="11"/>
  <c r="M3212" i="11" s="1"/>
  <c r="L3213" i="11"/>
  <c r="M3213" i="11" s="1"/>
  <c r="N3213" i="11" s="1"/>
  <c r="O3213" i="11" s="1"/>
  <c r="L3214" i="11"/>
  <c r="M3214" i="11" s="1"/>
  <c r="N3214" i="11" s="1"/>
  <c r="O3214" i="11" s="1"/>
  <c r="L3215" i="11"/>
  <c r="M3215" i="11" s="1"/>
  <c r="N3215" i="11" s="1"/>
  <c r="O3215" i="11" s="1"/>
  <c r="L3216" i="11"/>
  <c r="M3216" i="11" s="1"/>
  <c r="L3217" i="11"/>
  <c r="M3217" i="11" s="1"/>
  <c r="N3217" i="11" s="1"/>
  <c r="L3218" i="11"/>
  <c r="M3218" i="11" s="1"/>
  <c r="N3218" i="11" s="1"/>
  <c r="P3218" i="11" s="1"/>
  <c r="L3219" i="11"/>
  <c r="M3219" i="11" s="1"/>
  <c r="N3219" i="11" s="1"/>
  <c r="O3219" i="11" s="1"/>
  <c r="L3220" i="11"/>
  <c r="M3220" i="11" s="1"/>
  <c r="N3220" i="11" s="1"/>
  <c r="O3220" i="11" s="1"/>
  <c r="L3221" i="11"/>
  <c r="M3221" i="11" s="1"/>
  <c r="N3221" i="11" s="1"/>
  <c r="O3221" i="11" s="1"/>
  <c r="L3222" i="11"/>
  <c r="M3222" i="11" s="1"/>
  <c r="N3222" i="11" s="1"/>
  <c r="L3223" i="11"/>
  <c r="M3223" i="11" s="1"/>
  <c r="N3223" i="11" s="1"/>
  <c r="O3223" i="11" s="1"/>
  <c r="L3224" i="11"/>
  <c r="M3224" i="11" s="1"/>
  <c r="L3225" i="11"/>
  <c r="M3225" i="11" s="1"/>
  <c r="N3225" i="11" s="1"/>
  <c r="O3225" i="11" s="1"/>
  <c r="L3226" i="11"/>
  <c r="M3226" i="11" s="1"/>
  <c r="N3226" i="11" s="1"/>
  <c r="P3226" i="11" s="1"/>
  <c r="L3227" i="11"/>
  <c r="M3227" i="11" s="1"/>
  <c r="N3227" i="11" s="1"/>
  <c r="P3227" i="11" s="1"/>
  <c r="L3228" i="11"/>
  <c r="M3228" i="11" s="1"/>
  <c r="L3229" i="11"/>
  <c r="M3229" i="11" s="1"/>
  <c r="N3229" i="11" s="1"/>
  <c r="O3229" i="11" s="1"/>
  <c r="L3230" i="11"/>
  <c r="M3230" i="11" s="1"/>
  <c r="N3230" i="11" s="1"/>
  <c r="P3230" i="11" s="1"/>
  <c r="L3231" i="11"/>
  <c r="M3231" i="11" s="1"/>
  <c r="N3231" i="11" s="1"/>
  <c r="L3232" i="11"/>
  <c r="M3232" i="11" s="1"/>
  <c r="N3232" i="11" s="1"/>
  <c r="L3233" i="11"/>
  <c r="M3233" i="11" s="1"/>
  <c r="N3233" i="11" s="1"/>
  <c r="O3233" i="11" s="1"/>
  <c r="L3234" i="11"/>
  <c r="M3234" i="11" s="1"/>
  <c r="L3235" i="11"/>
  <c r="M3235" i="11" s="1"/>
  <c r="N3235" i="11" s="1"/>
  <c r="O3235" i="11" s="1"/>
  <c r="L3236" i="11"/>
  <c r="M3236" i="11" s="1"/>
  <c r="L3237" i="11"/>
  <c r="M3237" i="11" s="1"/>
  <c r="N3237" i="11" s="1"/>
  <c r="O3237" i="11" s="1"/>
  <c r="L3238" i="11"/>
  <c r="M3238" i="11" s="1"/>
  <c r="N3238" i="11" s="1"/>
  <c r="L3239" i="11"/>
  <c r="M3239" i="11" s="1"/>
  <c r="N3239" i="11" s="1"/>
  <c r="O3239" i="11" s="1"/>
  <c r="L3240" i="11"/>
  <c r="M3240" i="11" s="1"/>
  <c r="L3241" i="11"/>
  <c r="M3241" i="11" s="1"/>
  <c r="N3241" i="11" s="1"/>
  <c r="O3241" i="11" s="1"/>
  <c r="L3242" i="11"/>
  <c r="M3242" i="11" s="1"/>
  <c r="N3242" i="11" s="1"/>
  <c r="P3242" i="11" s="1"/>
  <c r="L3243" i="11"/>
  <c r="M3243" i="11" s="1"/>
  <c r="N3243" i="11" s="1"/>
  <c r="L3244" i="11"/>
  <c r="M3244" i="11" s="1"/>
  <c r="N3244" i="11" s="1"/>
  <c r="P3244" i="11" s="1"/>
  <c r="L3245" i="11"/>
  <c r="M3245" i="11" s="1"/>
  <c r="N3245" i="11" s="1"/>
  <c r="P3245" i="11" s="1"/>
  <c r="L3246" i="11"/>
  <c r="M3246" i="11" s="1"/>
  <c r="N3246" i="11" s="1"/>
  <c r="O3246" i="11" s="1"/>
  <c r="L3247" i="11"/>
  <c r="M3247" i="11" s="1"/>
  <c r="N3247" i="11" s="1"/>
  <c r="P3247" i="11" s="1"/>
  <c r="L3248" i="11"/>
  <c r="M3248" i="11" s="1"/>
  <c r="N3248" i="11" s="1"/>
  <c r="P3248" i="11" s="1"/>
  <c r="L3249" i="11"/>
  <c r="M3249" i="11" s="1"/>
  <c r="N3249" i="11" s="1"/>
  <c r="O3249" i="11" s="1"/>
  <c r="L3250" i="11"/>
  <c r="M3250" i="11" s="1"/>
  <c r="N3250" i="11" s="1"/>
  <c r="P3250" i="11" s="1"/>
  <c r="L3251" i="11"/>
  <c r="M3251" i="11" s="1"/>
  <c r="N3251" i="11" s="1"/>
  <c r="L3252" i="11"/>
  <c r="M3252" i="11" s="1"/>
  <c r="N3252" i="11" s="1"/>
  <c r="L3253" i="11"/>
  <c r="M3253" i="11" s="1"/>
  <c r="N3253" i="11" s="1"/>
  <c r="L3254" i="11"/>
  <c r="M3254" i="11" s="1"/>
  <c r="N3254" i="11" s="1"/>
  <c r="O3254" i="11" s="1"/>
  <c r="L3255" i="11"/>
  <c r="M3255" i="11" s="1"/>
  <c r="N3255" i="11" s="1"/>
  <c r="P3255" i="11" s="1"/>
  <c r="L3256" i="11"/>
  <c r="M3256" i="11" s="1"/>
  <c r="N3256" i="11" s="1"/>
  <c r="L3257" i="11"/>
  <c r="M3257" i="11" s="1"/>
  <c r="N3257" i="11" s="1"/>
  <c r="P3257" i="11" s="1"/>
  <c r="L3258" i="11"/>
  <c r="M3258" i="11" s="1"/>
  <c r="N3258" i="11" s="1"/>
  <c r="P3258" i="11" s="1"/>
  <c r="L3259" i="11"/>
  <c r="M3259" i="11" s="1"/>
  <c r="N3259" i="11" s="1"/>
  <c r="P3259" i="11" s="1"/>
  <c r="L3260" i="11"/>
  <c r="M3260" i="11" s="1"/>
  <c r="N3260" i="11" s="1"/>
  <c r="P3260" i="11" s="1"/>
  <c r="L3261" i="11"/>
  <c r="M3261" i="11" s="1"/>
  <c r="N3261" i="11" s="1"/>
  <c r="O3261" i="11" s="1"/>
  <c r="L3262" i="11"/>
  <c r="M3262" i="11" s="1"/>
  <c r="N3262" i="11" s="1"/>
  <c r="O3262" i="11" s="1"/>
  <c r="L3263" i="11"/>
  <c r="M3263" i="11" s="1"/>
  <c r="N3263" i="11" s="1"/>
  <c r="L3264" i="11"/>
  <c r="M3264" i="11" s="1"/>
  <c r="N3264" i="11" s="1"/>
  <c r="P3264" i="11" s="1"/>
  <c r="L3265" i="11"/>
  <c r="M3265" i="11" s="1"/>
  <c r="N3265" i="11" s="1"/>
  <c r="O3265" i="11" s="1"/>
  <c r="L3266" i="11"/>
  <c r="M3266" i="11" s="1"/>
  <c r="N3266" i="11" s="1"/>
  <c r="O3266" i="11" s="1"/>
  <c r="L3267" i="11"/>
  <c r="M3267" i="11" s="1"/>
  <c r="N3267" i="11" s="1"/>
  <c r="O3267" i="11" s="1"/>
  <c r="L3268" i="11"/>
  <c r="M3268" i="11" s="1"/>
  <c r="N3268" i="11" s="1"/>
  <c r="P3268" i="11" s="1"/>
  <c r="L3269" i="11"/>
  <c r="M3269" i="11" s="1"/>
  <c r="N3269" i="11" s="1"/>
  <c r="P3269" i="11" s="1"/>
  <c r="L3270" i="11"/>
  <c r="M3270" i="11" s="1"/>
  <c r="N3270" i="11" s="1"/>
  <c r="O3270" i="11" s="1"/>
  <c r="L3271" i="11"/>
  <c r="M3271" i="11" s="1"/>
  <c r="N3271" i="11" s="1"/>
  <c r="P3271" i="11" s="1"/>
  <c r="L3272" i="11"/>
  <c r="M3272" i="11" s="1"/>
  <c r="N3272" i="11" s="1"/>
  <c r="L3273" i="11"/>
  <c r="M3273" i="11" s="1"/>
  <c r="N3273" i="11" s="1"/>
  <c r="P3273" i="11" s="1"/>
  <c r="L3274" i="11"/>
  <c r="M3274" i="11" s="1"/>
  <c r="N3274" i="11" s="1"/>
  <c r="P3274" i="11" s="1"/>
  <c r="L3275" i="11"/>
  <c r="M3275" i="11" s="1"/>
  <c r="N3275" i="11" s="1"/>
  <c r="O3275" i="11" s="1"/>
  <c r="L3276" i="11"/>
  <c r="M3276" i="11" s="1"/>
  <c r="N3276" i="11" s="1"/>
  <c r="P3276" i="11" s="1"/>
  <c r="L3277" i="11"/>
  <c r="M3277" i="11" s="1"/>
  <c r="N3277" i="11" s="1"/>
  <c r="P3277" i="11" s="1"/>
  <c r="L3278" i="11"/>
  <c r="M3278" i="11" s="1"/>
  <c r="N3278" i="11" s="1"/>
  <c r="O3278" i="11" s="1"/>
  <c r="L3279" i="11"/>
  <c r="M3279" i="11" s="1"/>
  <c r="N3279" i="11" s="1"/>
  <c r="O3279" i="11" s="1"/>
  <c r="L3280" i="11"/>
  <c r="M3280" i="11" s="1"/>
  <c r="N3280" i="11" s="1"/>
  <c r="P3280" i="11" s="1"/>
  <c r="L3281" i="11"/>
  <c r="M3281" i="11" s="1"/>
  <c r="N3281" i="11" s="1"/>
  <c r="P3281" i="11" s="1"/>
  <c r="L3282" i="11"/>
  <c r="M3282" i="11" s="1"/>
  <c r="N3282" i="11" s="1"/>
  <c r="P3282" i="11" s="1"/>
  <c r="L3283" i="11"/>
  <c r="M3283" i="11" s="1"/>
  <c r="N3283" i="11" s="1"/>
  <c r="L3284" i="11"/>
  <c r="M3284" i="11" s="1"/>
  <c r="L3285" i="11"/>
  <c r="M3285" i="11" s="1"/>
  <c r="N3285" i="11" s="1"/>
  <c r="O3285" i="11" s="1"/>
  <c r="L3286" i="11"/>
  <c r="M3286" i="11" s="1"/>
  <c r="N3286" i="11" s="1"/>
  <c r="O3286" i="11" s="1"/>
  <c r="L3287" i="11"/>
  <c r="M3287" i="11" s="1"/>
  <c r="N3287" i="11" s="1"/>
  <c r="L3288" i="11"/>
  <c r="M3288" i="11" s="1"/>
  <c r="N3288" i="11" s="1"/>
  <c r="P3288" i="11" s="1"/>
  <c r="L3289" i="11"/>
  <c r="M3289" i="11" s="1"/>
  <c r="N3289" i="11" s="1"/>
  <c r="L3290" i="11"/>
  <c r="M3290" i="11" s="1"/>
  <c r="N3290" i="11" s="1"/>
  <c r="O3290" i="11" s="1"/>
  <c r="L3291" i="11"/>
  <c r="M3291" i="11" s="1"/>
  <c r="N3291" i="11" s="1"/>
  <c r="O3291" i="11" s="1"/>
  <c r="L3292" i="11"/>
  <c r="M3292" i="11" s="1"/>
  <c r="N3292" i="11" s="1"/>
  <c r="P3292" i="11" s="1"/>
  <c r="L3293" i="11"/>
  <c r="M3293" i="11" s="1"/>
  <c r="N3293" i="11" s="1"/>
  <c r="L3294" i="11"/>
  <c r="M3294" i="11" s="1"/>
  <c r="N3294" i="11" s="1"/>
  <c r="L3295" i="11"/>
  <c r="M3295" i="11" s="1"/>
  <c r="N3295" i="11" s="1"/>
  <c r="P3295" i="11" s="1"/>
  <c r="L3296" i="11"/>
  <c r="M3296" i="11" s="1"/>
  <c r="N3296" i="11" s="1"/>
  <c r="L3297" i="11"/>
  <c r="M3297" i="11" s="1"/>
  <c r="N3297" i="11" s="1"/>
  <c r="L3298" i="11"/>
  <c r="M3298" i="11" s="1"/>
  <c r="N3298" i="11" s="1"/>
  <c r="O3298" i="11" s="1"/>
  <c r="L3299" i="11"/>
  <c r="M3299" i="11" s="1"/>
  <c r="N3299" i="11" s="1"/>
  <c r="P3299" i="11" s="1"/>
  <c r="L3300" i="11"/>
  <c r="M3300" i="11" s="1"/>
  <c r="N3300" i="11" s="1"/>
  <c r="P3300" i="11" s="1"/>
  <c r="L3301" i="11"/>
  <c r="M3301" i="11" s="1"/>
  <c r="N3301" i="11" s="1"/>
  <c r="O3301" i="11" s="1"/>
  <c r="L3302" i="11"/>
  <c r="M3302" i="11" s="1"/>
  <c r="N3302" i="11" s="1"/>
  <c r="O3302" i="11" s="1"/>
  <c r="L3303" i="11"/>
  <c r="M3303" i="11" s="1"/>
  <c r="N3303" i="11" s="1"/>
  <c r="O3303" i="11" s="1"/>
  <c r="L3304" i="11"/>
  <c r="M3304" i="11" s="1"/>
  <c r="N3304" i="11" s="1"/>
  <c r="L3305" i="11"/>
  <c r="M3305" i="11" s="1"/>
  <c r="N3305" i="11" s="1"/>
  <c r="P3305" i="11" s="1"/>
  <c r="L3306" i="11"/>
  <c r="M3306" i="11" s="1"/>
  <c r="N3306" i="11" s="1"/>
  <c r="P3306" i="11" s="1"/>
  <c r="L3307" i="11"/>
  <c r="M3307" i="11" s="1"/>
  <c r="N3307" i="11" s="1"/>
  <c r="O3307" i="11" s="1"/>
  <c r="L3308" i="11"/>
  <c r="M3308" i="11" s="1"/>
  <c r="L3309" i="11"/>
  <c r="M3309" i="11" s="1"/>
  <c r="N3309" i="11" s="1"/>
  <c r="O3309" i="11" s="1"/>
  <c r="L3310" i="11"/>
  <c r="M3310" i="11" s="1"/>
  <c r="N3310" i="11" s="1"/>
  <c r="O3310" i="11" s="1"/>
  <c r="L3311" i="11"/>
  <c r="M3311" i="11" s="1"/>
  <c r="N3311" i="11" s="1"/>
  <c r="O3311" i="11" s="1"/>
  <c r="L3312" i="11"/>
  <c r="M3312" i="11" s="1"/>
  <c r="N3312" i="11" s="1"/>
  <c r="P3312" i="11" s="1"/>
  <c r="L3313" i="11"/>
  <c r="M3313" i="11" s="1"/>
  <c r="N3313" i="11" s="1"/>
  <c r="L3314" i="11"/>
  <c r="M3314" i="11" s="1"/>
  <c r="N3314" i="11" s="1"/>
  <c r="L3315" i="11"/>
  <c r="M3315" i="11" s="1"/>
  <c r="N3315" i="11" s="1"/>
  <c r="L3316" i="11"/>
  <c r="M3316" i="11" s="1"/>
  <c r="N3316" i="11" s="1"/>
  <c r="P3316" i="11" s="1"/>
  <c r="L3317" i="11"/>
  <c r="M3317" i="11" s="1"/>
  <c r="N3317" i="11" s="1"/>
  <c r="P3317" i="11" s="1"/>
  <c r="L3318" i="11"/>
  <c r="M3318" i="11" s="1"/>
  <c r="N3318" i="11" s="1"/>
  <c r="O3318" i="11" s="1"/>
  <c r="L3319" i="11"/>
  <c r="M3319" i="11" s="1"/>
  <c r="N3319" i="11" s="1"/>
  <c r="P3319" i="11" s="1"/>
  <c r="L3320" i="11"/>
  <c r="M3320" i="11" s="1"/>
  <c r="L3321" i="11"/>
  <c r="M3321" i="11" s="1"/>
  <c r="N3321" i="11" s="1"/>
  <c r="O3321" i="11" s="1"/>
  <c r="L3322" i="11"/>
  <c r="M3322" i="11" s="1"/>
  <c r="N3322" i="11" s="1"/>
  <c r="O3322" i="11" s="1"/>
  <c r="L3323" i="11"/>
  <c r="M3323" i="11" s="1"/>
  <c r="N3323" i="11" s="1"/>
  <c r="L3324" i="11"/>
  <c r="M3324" i="11" s="1"/>
  <c r="N3324" i="11" s="1"/>
  <c r="P3324" i="11" s="1"/>
  <c r="L3325" i="11"/>
  <c r="M3325" i="11" s="1"/>
  <c r="N3325" i="11" s="1"/>
  <c r="O3325" i="11" s="1"/>
  <c r="L3326" i="11"/>
  <c r="M3326" i="11" s="1"/>
  <c r="N3326" i="11" s="1"/>
  <c r="O3326" i="11" s="1"/>
  <c r="L3327" i="11"/>
  <c r="M3327" i="11" s="1"/>
  <c r="N3327" i="11" s="1"/>
  <c r="L3328" i="11"/>
  <c r="M3328" i="11" s="1"/>
  <c r="N3328" i="11" s="1"/>
  <c r="L3329" i="11"/>
  <c r="M3329" i="11" s="1"/>
  <c r="N3329" i="11" s="1"/>
  <c r="P3329" i="11" s="1"/>
  <c r="L3330" i="11"/>
  <c r="M3330" i="11" s="1"/>
  <c r="N3330" i="11" s="1"/>
  <c r="P3330" i="11" s="1"/>
  <c r="L3331" i="11"/>
  <c r="M3331" i="11" s="1"/>
  <c r="N3331" i="11" s="1"/>
  <c r="P3331" i="11" s="1"/>
  <c r="L3332" i="11"/>
  <c r="M3332" i="11" s="1"/>
  <c r="L3333" i="11"/>
  <c r="M3333" i="11" s="1"/>
  <c r="N3333" i="11" s="1"/>
  <c r="P3333" i="11" s="1"/>
  <c r="L3334" i="11"/>
  <c r="M3334" i="11" s="1"/>
  <c r="N3334" i="11" s="1"/>
  <c r="O3334" i="11" s="1"/>
  <c r="L3335" i="11"/>
  <c r="M3335" i="11" s="1"/>
  <c r="N3335" i="11" s="1"/>
  <c r="O3335" i="11" s="1"/>
  <c r="L3336" i="11"/>
  <c r="M3336" i="11" s="1"/>
  <c r="N3336" i="11" s="1"/>
  <c r="P3336" i="11" s="1"/>
  <c r="L3337" i="11"/>
  <c r="M3337" i="11" s="1"/>
  <c r="N3337" i="11" s="1"/>
  <c r="O3337" i="11" s="1"/>
  <c r="L3338" i="11"/>
  <c r="M3338" i="11" s="1"/>
  <c r="N3338" i="11" s="1"/>
  <c r="P3338" i="11" s="1"/>
  <c r="L3339" i="11"/>
  <c r="M3339" i="11" s="1"/>
  <c r="N3339" i="11" s="1"/>
  <c r="O3339" i="11" s="1"/>
  <c r="L3340" i="11"/>
  <c r="M3340" i="11" s="1"/>
  <c r="N3340" i="11" s="1"/>
  <c r="L3341" i="11"/>
  <c r="M3341" i="11" s="1"/>
  <c r="N3341" i="11" s="1"/>
  <c r="P3341" i="11" s="1"/>
  <c r="L3342" i="11"/>
  <c r="M3342" i="11" s="1"/>
  <c r="N3342" i="11" s="1"/>
  <c r="P3342" i="11" s="1"/>
  <c r="L3343" i="11"/>
  <c r="M3343" i="11" s="1"/>
  <c r="N3343" i="11" s="1"/>
  <c r="P3343" i="11" s="1"/>
  <c r="L3344" i="11"/>
  <c r="M3344" i="11" s="1"/>
  <c r="L3345" i="11"/>
  <c r="M3345" i="11" s="1"/>
  <c r="N3345" i="11" s="1"/>
  <c r="P3345" i="11" s="1"/>
  <c r="L3346" i="11"/>
  <c r="M3346" i="11" s="1"/>
  <c r="N3346" i="11" s="1"/>
  <c r="O3346" i="11" s="1"/>
  <c r="L3347" i="11"/>
  <c r="M3347" i="11" s="1"/>
  <c r="N3347" i="11" s="1"/>
  <c r="O3347" i="11" s="1"/>
  <c r="L3348" i="11"/>
  <c r="M3348" i="11" s="1"/>
  <c r="N3348" i="11" s="1"/>
  <c r="P3348" i="11" s="1"/>
  <c r="L3349" i="11"/>
  <c r="M3349" i="11" s="1"/>
  <c r="N3349" i="11" s="1"/>
  <c r="O3349" i="11" s="1"/>
  <c r="L3350" i="11"/>
  <c r="M3350" i="11" s="1"/>
  <c r="N3350" i="11" s="1"/>
  <c r="P3350" i="11" s="1"/>
  <c r="L3351" i="11"/>
  <c r="M3351" i="11" s="1"/>
  <c r="N3351" i="11" s="1"/>
  <c r="L3352" i="11"/>
  <c r="M3352" i="11" s="1"/>
  <c r="N3352" i="11" s="1"/>
  <c r="L3353" i="11"/>
  <c r="M3353" i="11" s="1"/>
  <c r="N3353" i="11" s="1"/>
  <c r="L3354" i="11"/>
  <c r="M3354" i="11" s="1"/>
  <c r="N3354" i="11" s="1"/>
  <c r="O3354" i="11" s="1"/>
  <c r="L3355" i="11"/>
  <c r="M3355" i="11" s="1"/>
  <c r="N3355" i="11" s="1"/>
  <c r="L3356" i="11"/>
  <c r="M3356" i="11" s="1"/>
  <c r="N3356" i="11" s="1"/>
  <c r="P3356" i="11" s="1"/>
  <c r="L3357" i="11"/>
  <c r="M3357" i="11" s="1"/>
  <c r="N3357" i="11" s="1"/>
  <c r="O3357" i="11" s="1"/>
  <c r="L3358" i="11"/>
  <c r="M3358" i="11" s="1"/>
  <c r="N3358" i="11" s="1"/>
  <c r="O3358" i="11" s="1"/>
  <c r="L3359" i="11"/>
  <c r="M3359" i="11" s="1"/>
  <c r="N3359" i="11" s="1"/>
  <c r="L3360" i="11"/>
  <c r="M3360" i="11" s="1"/>
  <c r="N3360" i="11" s="1"/>
  <c r="P3360" i="11" s="1"/>
  <c r="L3361" i="11"/>
  <c r="M3361" i="11" s="1"/>
  <c r="N3361" i="11" s="1"/>
  <c r="O3361" i="11" s="1"/>
  <c r="L3362" i="11"/>
  <c r="M3362" i="11" s="1"/>
  <c r="N3362" i="11" s="1"/>
  <c r="O3362" i="11" s="1"/>
  <c r="L3363" i="11"/>
  <c r="M3363" i="11" s="1"/>
  <c r="N3363" i="11" s="1"/>
  <c r="O3363" i="11" s="1"/>
  <c r="L3364" i="11"/>
  <c r="M3364" i="11" s="1"/>
  <c r="N3364" i="11" s="1"/>
  <c r="L3365" i="11"/>
  <c r="M3365" i="11" s="1"/>
  <c r="L3366" i="11"/>
  <c r="M3366" i="11" s="1"/>
  <c r="N3366" i="11" s="1"/>
  <c r="L3367" i="11"/>
  <c r="M3367" i="11" s="1"/>
  <c r="N3367" i="11" s="1"/>
  <c r="O3367" i="11" s="1"/>
  <c r="L3368" i="11"/>
  <c r="M3368" i="11" s="1"/>
  <c r="L3369" i="11"/>
  <c r="M3369" i="11" s="1"/>
  <c r="N3369" i="11" s="1"/>
  <c r="O3369" i="11" s="1"/>
  <c r="L3370" i="11"/>
  <c r="M3370" i="11" s="1"/>
  <c r="N3370" i="11" s="1"/>
  <c r="O3370" i="11" s="1"/>
  <c r="L3371" i="11"/>
  <c r="M3371" i="11" s="1"/>
  <c r="N3371" i="11" s="1"/>
  <c r="O3371" i="11" s="1"/>
  <c r="L3372" i="11"/>
  <c r="M3372" i="11" s="1"/>
  <c r="N3372" i="11" s="1"/>
  <c r="L3373" i="11"/>
  <c r="M3373" i="11" s="1"/>
  <c r="N3373" i="11" s="1"/>
  <c r="P3373" i="11" s="1"/>
  <c r="L3374" i="11"/>
  <c r="M3374" i="11" s="1"/>
  <c r="N3374" i="11" s="1"/>
  <c r="O3374" i="11" s="1"/>
  <c r="L3375" i="11"/>
  <c r="M3375" i="11" s="1"/>
  <c r="N3375" i="11" s="1"/>
  <c r="P3375" i="11" s="1"/>
  <c r="L3376" i="11"/>
  <c r="M3376" i="11" s="1"/>
  <c r="N3376" i="11" s="1"/>
  <c r="P3376" i="11" s="1"/>
  <c r="L3377" i="11"/>
  <c r="M3377" i="11" s="1"/>
  <c r="N3377" i="11" s="1"/>
  <c r="L3378" i="11"/>
  <c r="M3378" i="11" s="1"/>
  <c r="N3378" i="11" s="1"/>
  <c r="O3378" i="11" s="1"/>
  <c r="L3379" i="11"/>
  <c r="M3379" i="11" s="1"/>
  <c r="N3379" i="11" s="1"/>
  <c r="P3379" i="11" s="1"/>
  <c r="L3380" i="11"/>
  <c r="M3380" i="11" s="1"/>
  <c r="L3381" i="11"/>
  <c r="M3381" i="11" s="1"/>
  <c r="N3381" i="11" s="1"/>
  <c r="P3381" i="11" s="1"/>
  <c r="L3382" i="11"/>
  <c r="M3382" i="11" s="1"/>
  <c r="N3382" i="11" s="1"/>
  <c r="O3382" i="11" s="1"/>
  <c r="L3383" i="11"/>
  <c r="M3383" i="11" s="1"/>
  <c r="N3383" i="11" s="1"/>
  <c r="P3383" i="11" s="1"/>
  <c r="L3384" i="11"/>
  <c r="M3384" i="11" s="1"/>
  <c r="N3384" i="11" s="1"/>
  <c r="L3385" i="11"/>
  <c r="M3385" i="11" s="1"/>
  <c r="N3385" i="11" s="1"/>
  <c r="L3386" i="11"/>
  <c r="M3386" i="11" s="1"/>
  <c r="N3386" i="11" s="1"/>
  <c r="O3386" i="11" s="1"/>
  <c r="L3387" i="11"/>
  <c r="M3387" i="11" s="1"/>
  <c r="N3387" i="11" s="1"/>
  <c r="O3387" i="11" s="1"/>
  <c r="L3388" i="11"/>
  <c r="M3388" i="11" s="1"/>
  <c r="N3388" i="11" s="1"/>
  <c r="P3388" i="11" s="1"/>
  <c r="L3389" i="11"/>
  <c r="M3389" i="11" s="1"/>
  <c r="N3389" i="11" s="1"/>
  <c r="P3389" i="11" s="1"/>
  <c r="L3390" i="11"/>
  <c r="M3390" i="11" s="1"/>
  <c r="N3390" i="11" s="1"/>
  <c r="L3391" i="11"/>
  <c r="M3391" i="11" s="1"/>
  <c r="N3391" i="11" s="1"/>
  <c r="P3391" i="11" s="1"/>
  <c r="L3392" i="11"/>
  <c r="M3392" i="11" s="1"/>
  <c r="N3392" i="11" s="1"/>
  <c r="P3392" i="11" s="1"/>
  <c r="L3393" i="11"/>
  <c r="M3393" i="11" s="1"/>
  <c r="N3393" i="11" s="1"/>
  <c r="O3393" i="11" s="1"/>
  <c r="L3394" i="11"/>
  <c r="M3394" i="11" s="1"/>
  <c r="N3394" i="11" s="1"/>
  <c r="O3394" i="11" s="1"/>
  <c r="L3395" i="11"/>
  <c r="M3395" i="11" s="1"/>
  <c r="N3395" i="11" s="1"/>
  <c r="O3395" i="11" s="1"/>
  <c r="L3396" i="11"/>
  <c r="M3396" i="11" s="1"/>
  <c r="N3396" i="11" s="1"/>
  <c r="P3396" i="11" s="1"/>
  <c r="L3397" i="11"/>
  <c r="M3397" i="11" s="1"/>
  <c r="N3397" i="11" s="1"/>
  <c r="P3397" i="11" s="1"/>
  <c r="L3398" i="11"/>
  <c r="M3398" i="11" s="1"/>
  <c r="N3398" i="11" s="1"/>
  <c r="O3398" i="11" s="1"/>
  <c r="L3399" i="11"/>
  <c r="M3399" i="11" s="1"/>
  <c r="N3399" i="11" s="1"/>
  <c r="O3399" i="11" s="1"/>
  <c r="L3400" i="11"/>
  <c r="M3400" i="11" s="1"/>
  <c r="N3400" i="11" s="1"/>
  <c r="L3401" i="11"/>
  <c r="M3401" i="11" s="1"/>
  <c r="N3401" i="11" s="1"/>
  <c r="O3401" i="11" s="1"/>
  <c r="L3402" i="11"/>
  <c r="M3402" i="11" s="1"/>
  <c r="N3402" i="11" s="1"/>
  <c r="P3402" i="11" s="1"/>
  <c r="L3403" i="11"/>
  <c r="M3403" i="11" s="1"/>
  <c r="N3403" i="11" s="1"/>
  <c r="O3403" i="11" s="1"/>
  <c r="L3404" i="11"/>
  <c r="M3404" i="11" s="1"/>
  <c r="N3404" i="11" s="1"/>
  <c r="L3405" i="11"/>
  <c r="M3405" i="11" s="1"/>
  <c r="N3405" i="11" s="1"/>
  <c r="L3406" i="11"/>
  <c r="M3406" i="11" s="1"/>
  <c r="N3406" i="11" s="1"/>
  <c r="O3406" i="11" s="1"/>
  <c r="L3407" i="11"/>
  <c r="M3407" i="11" s="1"/>
  <c r="N3407" i="11" s="1"/>
  <c r="O3407" i="11" s="1"/>
  <c r="L3408" i="11"/>
  <c r="M3408" i="11" s="1"/>
  <c r="N3408" i="11" s="1"/>
  <c r="L3409" i="11"/>
  <c r="M3409" i="11" s="1"/>
  <c r="N3409" i="11" s="1"/>
  <c r="O3409" i="11" s="1"/>
  <c r="L3410" i="11"/>
  <c r="M3410" i="11" s="1"/>
  <c r="N3410" i="11" s="1"/>
  <c r="O3410" i="11" s="1"/>
  <c r="L3411" i="11"/>
  <c r="M3411" i="11" s="1"/>
  <c r="N3411" i="11" s="1"/>
  <c r="O3411" i="11" s="1"/>
  <c r="L3412" i="11"/>
  <c r="M3412" i="11" s="1"/>
  <c r="N3412" i="11" s="1"/>
  <c r="L3413" i="11"/>
  <c r="M3413" i="11" s="1"/>
  <c r="N3413" i="11" s="1"/>
  <c r="L3414" i="11"/>
  <c r="M3414" i="11" s="1"/>
  <c r="N3414" i="11" s="1"/>
  <c r="P3414" i="11" s="1"/>
  <c r="L3415" i="11"/>
  <c r="M3415" i="11" s="1"/>
  <c r="N3415" i="11" s="1"/>
  <c r="P3415" i="11" s="1"/>
  <c r="L3416" i="11"/>
  <c r="M3416" i="11" s="1"/>
  <c r="N3416" i="11" s="1"/>
  <c r="L3417" i="11"/>
  <c r="M3417" i="11" s="1"/>
  <c r="N3417" i="11" s="1"/>
  <c r="O3417" i="11" s="1"/>
  <c r="L3418" i="11"/>
  <c r="M3418" i="11" s="1"/>
  <c r="N3418" i="11" s="1"/>
  <c r="P3418" i="11" s="1"/>
  <c r="L3419" i="11"/>
  <c r="M3419" i="11" s="1"/>
  <c r="N3419" i="11" s="1"/>
  <c r="O3419" i="11" s="1"/>
  <c r="L3420" i="11"/>
  <c r="M3420" i="11" s="1"/>
  <c r="N3420" i="11" s="1"/>
  <c r="P3420" i="11" s="1"/>
  <c r="L3421" i="11"/>
  <c r="M3421" i="11" s="1"/>
  <c r="N3421" i="11" s="1"/>
  <c r="P3421" i="11" s="1"/>
  <c r="L3422" i="11"/>
  <c r="M3422" i="11" s="1"/>
  <c r="N3422" i="11" s="1"/>
  <c r="P3422" i="11" s="1"/>
  <c r="L3423" i="11"/>
  <c r="M3423" i="11" s="1"/>
  <c r="N3423" i="11" s="1"/>
  <c r="O3423" i="11" s="1"/>
  <c r="L3424" i="11"/>
  <c r="M3424" i="11" s="1"/>
  <c r="N3424" i="11" s="1"/>
  <c r="L3425" i="11"/>
  <c r="M3425" i="11" s="1"/>
  <c r="N3425" i="11" s="1"/>
  <c r="P3425" i="11" s="1"/>
  <c r="L3426" i="11"/>
  <c r="M3426" i="11" s="1"/>
  <c r="N3426" i="11" s="1"/>
  <c r="L3427" i="11"/>
  <c r="M3427" i="11" s="1"/>
  <c r="N3427" i="11" s="1"/>
  <c r="P3427" i="11" s="1"/>
  <c r="L3428" i="11"/>
  <c r="M3428" i="11" s="1"/>
  <c r="N3428" i="11" s="1"/>
  <c r="P3428" i="11" s="1"/>
  <c r="L3429" i="11"/>
  <c r="M3429" i="11" s="1"/>
  <c r="N3429" i="11" s="1"/>
  <c r="L3430" i="11"/>
  <c r="M3430" i="11" s="1"/>
  <c r="N3430" i="11" s="1"/>
  <c r="P3430" i="11" s="1"/>
  <c r="L3431" i="11"/>
  <c r="M3431" i="11" s="1"/>
  <c r="N3431" i="11" s="1"/>
  <c r="P3431" i="11" s="1"/>
  <c r="L3432" i="11"/>
  <c r="M3432" i="11" s="1"/>
  <c r="N3432" i="11" s="1"/>
  <c r="P3432" i="11" s="1"/>
  <c r="L3433" i="11"/>
  <c r="M3433" i="11" s="1"/>
  <c r="N3433" i="11" s="1"/>
  <c r="O3433" i="11" s="1"/>
  <c r="L3434" i="11"/>
  <c r="M3434" i="11" s="1"/>
  <c r="N3434" i="11" s="1"/>
  <c r="O3434" i="11" s="1"/>
  <c r="L3435" i="11"/>
  <c r="M3435" i="11" s="1"/>
  <c r="N3435" i="11" s="1"/>
  <c r="O3435" i="11" s="1"/>
  <c r="L3436" i="11"/>
  <c r="M3436" i="11" s="1"/>
  <c r="N3436" i="11" s="1"/>
  <c r="P3436" i="11" s="1"/>
  <c r="L3437" i="11"/>
  <c r="M3437" i="11" s="1"/>
  <c r="N3437" i="11" s="1"/>
  <c r="L3438" i="11"/>
  <c r="M3438" i="11" s="1"/>
  <c r="N3438" i="11" s="1"/>
  <c r="L3439" i="11"/>
  <c r="M3439" i="11" s="1"/>
  <c r="N3439" i="11" s="1"/>
  <c r="O3439" i="11" s="1"/>
  <c r="L3440" i="11"/>
  <c r="M3440" i="11" s="1"/>
  <c r="L3441" i="11"/>
  <c r="M3441" i="11" s="1"/>
  <c r="N3441" i="11" s="1"/>
  <c r="O3441" i="11" s="1"/>
  <c r="L3442" i="11"/>
  <c r="M3442" i="11" s="1"/>
  <c r="N3442" i="11" s="1"/>
  <c r="P3442" i="11" s="1"/>
  <c r="L3443" i="11"/>
  <c r="M3443" i="11" s="1"/>
  <c r="N3443" i="11" s="1"/>
  <c r="O3443" i="11" s="1"/>
  <c r="L3444" i="11"/>
  <c r="M3444" i="11" s="1"/>
  <c r="N3444" i="11" s="1"/>
  <c r="L3445" i="11"/>
  <c r="M3445" i="11" s="1"/>
  <c r="N3445" i="11" s="1"/>
  <c r="L3446" i="11"/>
  <c r="M3446" i="11" s="1"/>
  <c r="N3446" i="11" s="1"/>
  <c r="L3447" i="11"/>
  <c r="M3447" i="11" s="1"/>
  <c r="N3447" i="11" s="1"/>
  <c r="O3447" i="11" s="1"/>
  <c r="L3448" i="11"/>
  <c r="M3448" i="11" s="1"/>
  <c r="N3448" i="11" s="1"/>
  <c r="P3448" i="11" s="1"/>
  <c r="L3449" i="11"/>
  <c r="M3449" i="11" s="1"/>
  <c r="N3449" i="11" s="1"/>
  <c r="L3450" i="11"/>
  <c r="M3450" i="11" s="1"/>
  <c r="N3450" i="11" s="1"/>
  <c r="P3450" i="11" s="1"/>
  <c r="L3451" i="11"/>
  <c r="M3451" i="11" s="1"/>
  <c r="N3451" i="11" s="1"/>
  <c r="L3452" i="11"/>
  <c r="M3452" i="11" s="1"/>
  <c r="N3452" i="11" s="1"/>
  <c r="L3453" i="11"/>
  <c r="M3453" i="11" s="1"/>
  <c r="N3453" i="11" s="1"/>
  <c r="O3453" i="11" s="1"/>
  <c r="L3454" i="11"/>
  <c r="M3454" i="11" s="1"/>
  <c r="N3454" i="11" s="1"/>
  <c r="O3454" i="11" s="1"/>
  <c r="L3455" i="11"/>
  <c r="M3455" i="11" s="1"/>
  <c r="L3456" i="11"/>
  <c r="M3456" i="11" s="1"/>
  <c r="N3456" i="11" s="1"/>
  <c r="P3456" i="11" s="1"/>
  <c r="L3457" i="11"/>
  <c r="M3457" i="11" s="1"/>
  <c r="N3457" i="11" s="1"/>
  <c r="L3458" i="11"/>
  <c r="M3458" i="11" s="1"/>
  <c r="N3458" i="11" s="1"/>
  <c r="O3458" i="11" s="1"/>
  <c r="L3459" i="11"/>
  <c r="M3459" i="11" s="1"/>
  <c r="N3459" i="11" s="1"/>
  <c r="O3459" i="11" s="1"/>
  <c r="L3460" i="11"/>
  <c r="M3460" i="11" s="1"/>
  <c r="N3460" i="11" s="1"/>
  <c r="O3460" i="11" s="1"/>
  <c r="L3461" i="11"/>
  <c r="M3461" i="11" s="1"/>
  <c r="N3461" i="11" s="1"/>
  <c r="O3461" i="11" s="1"/>
  <c r="L3462" i="11"/>
  <c r="M3462" i="11" s="1"/>
  <c r="N3462" i="11" s="1"/>
  <c r="P3462" i="11" s="1"/>
  <c r="L3463" i="11"/>
  <c r="M3463" i="11" s="1"/>
  <c r="N3463" i="11" s="1"/>
  <c r="L3464" i="11"/>
  <c r="M3464" i="11" s="1"/>
  <c r="N3464" i="11" s="1"/>
  <c r="O3464" i="11" s="1"/>
  <c r="L3465" i="11"/>
  <c r="M3465" i="11" s="1"/>
  <c r="N3465" i="11" s="1"/>
  <c r="L3466" i="11"/>
  <c r="M3466" i="11" s="1"/>
  <c r="N3466" i="11" s="1"/>
  <c r="L3467" i="11"/>
  <c r="M3467" i="11" s="1"/>
  <c r="N3467" i="11" s="1"/>
  <c r="O3467" i="11" s="1"/>
  <c r="L3468" i="11"/>
  <c r="M3468" i="11" s="1"/>
  <c r="N3468" i="11" s="1"/>
  <c r="O3468" i="11" s="1"/>
  <c r="L3469" i="11"/>
  <c r="M3469" i="11" s="1"/>
  <c r="N3469" i="11" s="1"/>
  <c r="L3470" i="11"/>
  <c r="M3470" i="11" s="1"/>
  <c r="N3470" i="11" s="1"/>
  <c r="L3471" i="11"/>
  <c r="M3471" i="11" s="1"/>
  <c r="N3471" i="11" s="1"/>
  <c r="O3471" i="11" s="1"/>
  <c r="L3472" i="11"/>
  <c r="M3472" i="11" s="1"/>
  <c r="N3472" i="11" s="1"/>
  <c r="O3472" i="11" s="1"/>
  <c r="L3473" i="11"/>
  <c r="M3473" i="11" s="1"/>
  <c r="N3473" i="11" s="1"/>
  <c r="L3474" i="11"/>
  <c r="M3474" i="11" s="1"/>
  <c r="N3474" i="11" s="1"/>
  <c r="O3474" i="11" s="1"/>
  <c r="L3475" i="11"/>
  <c r="M3475" i="11" s="1"/>
  <c r="N3475" i="11" s="1"/>
  <c r="L3476" i="11"/>
  <c r="M3476" i="11" s="1"/>
  <c r="N3476" i="11" s="1"/>
  <c r="L3477" i="11"/>
  <c r="M3477" i="11" s="1"/>
  <c r="N3477" i="11" s="1"/>
  <c r="O3477" i="11" s="1"/>
  <c r="L3478" i="11"/>
  <c r="M3478" i="11" s="1"/>
  <c r="N3478" i="11" s="1"/>
  <c r="O3478" i="11" s="1"/>
  <c r="L3479" i="11"/>
  <c r="M3479" i="11" s="1"/>
  <c r="N3479" i="11" s="1"/>
  <c r="P3479" i="11" s="1"/>
  <c r="L3480" i="11"/>
  <c r="M3480" i="11" s="1"/>
  <c r="N3480" i="11" s="1"/>
  <c r="P3480" i="11" s="1"/>
  <c r="L3481" i="11"/>
  <c r="M3481" i="11" s="1"/>
  <c r="N3481" i="11" s="1"/>
  <c r="L3482" i="11"/>
  <c r="M3482" i="11" s="1"/>
  <c r="N3482" i="11" s="1"/>
  <c r="O3482" i="11" s="1"/>
  <c r="L3483" i="11"/>
  <c r="M3483" i="11" s="1"/>
  <c r="N3483" i="11" s="1"/>
  <c r="P3483" i="11" s="1"/>
  <c r="L3484" i="11"/>
  <c r="M3484" i="11" s="1"/>
  <c r="N3484" i="11" s="1"/>
  <c r="O3484" i="11" s="1"/>
  <c r="L3485" i="11"/>
  <c r="M3485" i="11" s="1"/>
  <c r="N3485" i="11" s="1"/>
  <c r="L3486" i="11"/>
  <c r="M3486" i="11" s="1"/>
  <c r="L3487" i="11"/>
  <c r="M3487" i="11" s="1"/>
  <c r="N3487" i="11" s="1"/>
  <c r="O3487" i="11" s="1"/>
  <c r="L3488" i="11"/>
  <c r="M3488" i="11" s="1"/>
  <c r="L3489" i="11"/>
  <c r="M3489" i="11" s="1"/>
  <c r="N3489" i="11" s="1"/>
  <c r="L3490" i="11"/>
  <c r="M3490" i="11" s="1"/>
  <c r="N3490" i="11" s="1"/>
  <c r="O3490" i="11" s="1"/>
  <c r="L3491" i="11"/>
  <c r="M3491" i="11" s="1"/>
  <c r="N3491" i="11" s="1"/>
  <c r="O3491" i="11" s="1"/>
  <c r="L3492" i="11"/>
  <c r="M3492" i="11" s="1"/>
  <c r="N3492" i="11" s="1"/>
  <c r="O3492" i="11" s="1"/>
  <c r="L3493" i="11"/>
  <c r="M3493" i="11" s="1"/>
  <c r="N3493" i="11" s="1"/>
  <c r="O3493" i="11" s="1"/>
  <c r="L3494" i="11"/>
  <c r="M3494" i="11" s="1"/>
  <c r="N3494" i="11" s="1"/>
  <c r="O3494" i="11" s="1"/>
  <c r="L3495" i="11"/>
  <c r="M3495" i="11" s="1"/>
  <c r="N3495" i="11" s="1"/>
  <c r="L3496" i="11"/>
  <c r="M3496" i="11" s="1"/>
  <c r="N3496" i="11" s="1"/>
  <c r="L3497" i="11"/>
  <c r="M3497" i="11" s="1"/>
  <c r="N3497" i="11" s="1"/>
  <c r="O3497" i="11" s="1"/>
  <c r="L3498" i="11"/>
  <c r="M3498" i="11" s="1"/>
  <c r="N3498" i="11" s="1"/>
  <c r="L3499" i="11"/>
  <c r="M3499" i="11" s="1"/>
  <c r="N3499" i="11" s="1"/>
  <c r="O3499" i="11" s="1"/>
  <c r="L3500" i="11"/>
  <c r="M3500" i="11" s="1"/>
  <c r="N3500" i="11" s="1"/>
  <c r="L3501" i="11"/>
  <c r="M3501" i="11" s="1"/>
  <c r="N3501" i="11" s="1"/>
  <c r="L3502" i="11"/>
  <c r="M3502" i="11" s="1"/>
  <c r="N3502" i="11" s="1"/>
  <c r="P3502" i="11" s="1"/>
  <c r="L3503" i="11"/>
  <c r="M3503" i="11" s="1"/>
  <c r="N3503" i="11" s="1"/>
  <c r="O3503" i="11" s="1"/>
  <c r="L3504" i="11"/>
  <c r="M3504" i="11" s="1"/>
  <c r="N3504" i="11" s="1"/>
  <c r="O3504" i="11" s="1"/>
  <c r="L3505" i="11"/>
  <c r="M3505" i="11" s="1"/>
  <c r="N3505" i="11" s="1"/>
  <c r="P3505" i="11" s="1"/>
  <c r="L3506" i="11"/>
  <c r="M3506" i="11" s="1"/>
  <c r="N3506" i="11" s="1"/>
  <c r="O3506" i="11" s="1"/>
  <c r="L3507" i="11"/>
  <c r="M3507" i="11" s="1"/>
  <c r="N3507" i="11" s="1"/>
  <c r="L3508" i="11"/>
  <c r="M3508" i="11" s="1"/>
  <c r="N3508" i="11" s="1"/>
  <c r="L3509" i="11"/>
  <c r="M3509" i="11" s="1"/>
  <c r="N3509" i="11" s="1"/>
  <c r="L3510" i="11"/>
  <c r="M3510" i="11" s="1"/>
  <c r="N3510" i="11" s="1"/>
  <c r="O3510" i="11" s="1"/>
  <c r="L3511" i="11"/>
  <c r="M3511" i="11" s="1"/>
  <c r="N3511" i="11" s="1"/>
  <c r="O3511" i="11" s="1"/>
  <c r="L3512" i="11"/>
  <c r="M3512" i="11" s="1"/>
  <c r="N3512" i="11" s="1"/>
  <c r="O3512" i="11" s="1"/>
  <c r="L3513" i="11"/>
  <c r="M3513" i="11" s="1"/>
  <c r="N3513" i="11" s="1"/>
  <c r="P3513" i="11" s="1"/>
  <c r="L3514" i="11"/>
  <c r="M3514" i="11" s="1"/>
  <c r="N3514" i="11" s="1"/>
  <c r="O3514" i="11" s="1"/>
  <c r="L3515" i="11"/>
  <c r="M3515" i="11" s="1"/>
  <c r="N3515" i="11" s="1"/>
  <c r="P3515" i="11" s="1"/>
  <c r="L3516" i="11"/>
  <c r="M3516" i="11" s="1"/>
  <c r="N3516" i="11" s="1"/>
  <c r="L3517" i="11"/>
  <c r="M3517" i="11" s="1"/>
  <c r="N3517" i="11" s="1"/>
  <c r="P3517" i="11" s="1"/>
  <c r="L3518" i="11"/>
  <c r="M3518" i="11" s="1"/>
  <c r="N3518" i="11" s="1"/>
  <c r="O3518" i="11" s="1"/>
  <c r="L3519" i="11"/>
  <c r="M3519" i="11" s="1"/>
  <c r="N3519" i="11" s="1"/>
  <c r="P3519" i="11" s="1"/>
  <c r="L3520" i="11"/>
  <c r="M3520" i="11" s="1"/>
  <c r="N3520" i="11" s="1"/>
  <c r="L3521" i="11"/>
  <c r="M3521" i="11" s="1"/>
  <c r="N3521" i="11" s="1"/>
  <c r="P3521" i="11" s="1"/>
  <c r="L3522" i="11"/>
  <c r="M3522" i="11" s="1"/>
  <c r="N3522" i="11" s="1"/>
  <c r="O3522" i="11" s="1"/>
  <c r="L3523" i="11"/>
  <c r="M3523" i="11" s="1"/>
  <c r="N3523" i="11" s="1"/>
  <c r="O3523" i="11" s="1"/>
  <c r="L3524" i="11"/>
  <c r="M3524" i="11" s="1"/>
  <c r="N3524" i="11" s="1"/>
  <c r="O3524" i="11" s="1"/>
  <c r="L3525" i="11"/>
  <c r="M3525" i="11" s="1"/>
  <c r="N3525" i="11" s="1"/>
  <c r="L3526" i="11"/>
  <c r="M3526" i="11" s="1"/>
  <c r="N3526" i="11" s="1"/>
  <c r="O3526" i="11" s="1"/>
  <c r="L3527" i="11"/>
  <c r="M3527" i="11" s="1"/>
  <c r="N3527" i="11" s="1"/>
  <c r="O3527" i="11" s="1"/>
  <c r="L3528" i="11"/>
  <c r="M3528" i="11" s="1"/>
  <c r="N3528" i="11" s="1"/>
  <c r="P3528" i="11" s="1"/>
  <c r="L3529" i="11"/>
  <c r="M3529" i="11" s="1"/>
  <c r="N3529" i="11" s="1"/>
  <c r="L3530" i="11"/>
  <c r="M3530" i="11" s="1"/>
  <c r="N3530" i="11" s="1"/>
  <c r="L3531" i="11"/>
  <c r="M3531" i="11" s="1"/>
  <c r="N3531" i="11" s="1"/>
  <c r="O3531" i="11" s="1"/>
  <c r="L3532" i="11"/>
  <c r="M3532" i="11" s="1"/>
  <c r="N3532" i="11" s="1"/>
  <c r="O3532" i="11" s="1"/>
  <c r="L3533" i="11"/>
  <c r="M3533" i="11" s="1"/>
  <c r="N3533" i="11" s="1"/>
  <c r="O3533" i="11" s="1"/>
  <c r="L3534" i="11"/>
  <c r="M3534" i="11" s="1"/>
  <c r="N3534" i="11" s="1"/>
  <c r="O3534" i="11" s="1"/>
  <c r="L3535" i="11"/>
  <c r="M3535" i="11" s="1"/>
  <c r="N3535" i="11" s="1"/>
  <c r="O3535" i="11" s="1"/>
  <c r="L3536" i="11"/>
  <c r="M3536" i="11" s="1"/>
  <c r="N3536" i="11" s="1"/>
  <c r="L3537" i="11"/>
  <c r="M3537" i="11" s="1"/>
  <c r="N3537" i="11" s="1"/>
  <c r="O3537" i="11" s="1"/>
  <c r="L3538" i="11"/>
  <c r="M3538" i="11" s="1"/>
  <c r="N3538" i="11" s="1"/>
  <c r="O3538" i="11" s="1"/>
  <c r="L3539" i="11"/>
  <c r="M3539" i="11" s="1"/>
  <c r="N3539" i="11" s="1"/>
  <c r="L3540" i="11"/>
  <c r="M3540" i="11" s="1"/>
  <c r="N3540" i="11" s="1"/>
  <c r="L3541" i="11"/>
  <c r="M3541" i="11" s="1"/>
  <c r="N3541" i="11" s="1"/>
  <c r="L3542" i="11"/>
  <c r="M3542" i="11" s="1"/>
  <c r="N3542" i="11" s="1"/>
  <c r="O3542" i="11" s="1"/>
  <c r="L3543" i="11"/>
  <c r="M3543" i="11" s="1"/>
  <c r="N3543" i="11" s="1"/>
  <c r="O3543" i="11" s="1"/>
  <c r="L3544" i="11"/>
  <c r="M3544" i="11" s="1"/>
  <c r="N3544" i="11" s="1"/>
  <c r="L3545" i="11"/>
  <c r="M3545" i="11" s="1"/>
  <c r="N3545" i="11" s="1"/>
  <c r="L3546" i="11"/>
  <c r="M3546" i="11" s="1"/>
  <c r="N3546" i="11" s="1"/>
  <c r="P3546" i="11" s="1"/>
  <c r="L3547" i="11"/>
  <c r="M3547" i="11" s="1"/>
  <c r="N3547" i="11" s="1"/>
  <c r="L3548" i="11"/>
  <c r="M3548" i="11" s="1"/>
  <c r="N3548" i="11" s="1"/>
  <c r="O3548" i="11" s="1"/>
  <c r="L3549" i="11"/>
  <c r="M3549" i="11" s="1"/>
  <c r="N3549" i="11" s="1"/>
  <c r="O3549" i="11" s="1"/>
  <c r="L3550" i="11"/>
  <c r="M3550" i="11" s="1"/>
  <c r="N3550" i="11" s="1"/>
  <c r="P3550" i="11" s="1"/>
  <c r="L3551" i="11"/>
  <c r="M3551" i="11" s="1"/>
  <c r="N3551" i="11" s="1"/>
  <c r="O3551" i="11" s="1"/>
  <c r="L3552" i="11"/>
  <c r="M3552" i="11" s="1"/>
  <c r="N3552" i="11" s="1"/>
  <c r="O3552" i="11" s="1"/>
  <c r="L3553" i="11"/>
  <c r="M3553" i="11" s="1"/>
  <c r="N3553" i="11" s="1"/>
  <c r="L3554" i="11"/>
  <c r="M3554" i="11" s="1"/>
  <c r="N3554" i="11" s="1"/>
  <c r="O3554" i="11" s="1"/>
  <c r="L3555" i="11"/>
  <c r="M3555" i="11" s="1"/>
  <c r="N3555" i="11" s="1"/>
  <c r="O3555" i="11" s="1"/>
  <c r="L3556" i="11"/>
  <c r="M3556" i="11" s="1"/>
  <c r="N3556" i="11" s="1"/>
  <c r="L3557" i="11"/>
  <c r="M3557" i="11" s="1"/>
  <c r="N3557" i="11" s="1"/>
  <c r="O3557" i="11" s="1"/>
  <c r="L3558" i="11"/>
  <c r="M3558" i="11" s="1"/>
  <c r="N3558" i="11" s="1"/>
  <c r="L3559" i="11"/>
  <c r="M3559" i="11" s="1"/>
  <c r="N3559" i="11" s="1"/>
  <c r="O3559" i="11" s="1"/>
  <c r="L3560" i="11"/>
  <c r="M3560" i="11" s="1"/>
  <c r="N3560" i="11" s="1"/>
  <c r="L3561" i="11"/>
  <c r="M3561" i="11" s="1"/>
  <c r="N3561" i="11" s="1"/>
  <c r="L3562" i="11"/>
  <c r="M3562" i="11" s="1"/>
  <c r="N3562" i="11" s="1"/>
  <c r="O3562" i="11" s="1"/>
  <c r="L3563" i="11"/>
  <c r="M3563" i="11" s="1"/>
  <c r="N3563" i="11" s="1"/>
  <c r="L3564" i="11"/>
  <c r="M3564" i="11" s="1"/>
  <c r="N3564" i="11" s="1"/>
  <c r="O3564" i="11" s="1"/>
  <c r="L3565" i="11"/>
  <c r="M3565" i="11" s="1"/>
  <c r="N3565" i="11" s="1"/>
  <c r="O3565" i="11" s="1"/>
  <c r="L3566" i="11"/>
  <c r="M3566" i="11" s="1"/>
  <c r="N3566" i="11" s="1"/>
  <c r="P3566" i="11" s="1"/>
  <c r="L3567" i="11"/>
  <c r="M3567" i="11" s="1"/>
  <c r="N3567" i="11" s="1"/>
  <c r="O3567" i="11" s="1"/>
  <c r="L3568" i="11"/>
  <c r="M3568" i="11" s="1"/>
  <c r="N3568" i="11" s="1"/>
  <c r="L3569" i="11"/>
  <c r="M3569" i="11" s="1"/>
  <c r="N3569" i="11" s="1"/>
  <c r="L3570" i="11"/>
  <c r="M3570" i="11" s="1"/>
  <c r="N3570" i="11" s="1"/>
  <c r="L3571" i="11"/>
  <c r="M3571" i="11" s="1"/>
  <c r="N3571" i="11" s="1"/>
  <c r="L3572" i="11"/>
  <c r="M3572" i="11" s="1"/>
  <c r="N3572" i="11" s="1"/>
  <c r="L3573" i="11"/>
  <c r="M3573" i="11" s="1"/>
  <c r="N3573" i="11" s="1"/>
  <c r="O3573" i="11" s="1"/>
  <c r="L3574" i="11"/>
  <c r="M3574" i="11" s="1"/>
  <c r="N3574" i="11" s="1"/>
  <c r="O3574" i="11" s="1"/>
  <c r="L3575" i="11"/>
  <c r="M3575" i="11" s="1"/>
  <c r="N3575" i="11" s="1"/>
  <c r="O3575" i="11" s="1"/>
  <c r="L3576" i="11"/>
  <c r="M3576" i="11" s="1"/>
  <c r="N3576" i="11" s="1"/>
  <c r="O3576" i="11" s="1"/>
  <c r="L3577" i="11"/>
  <c r="M3577" i="11" s="1"/>
  <c r="N3577" i="11" s="1"/>
  <c r="L3578" i="11"/>
  <c r="M3578" i="11" s="1"/>
  <c r="N3578" i="11" s="1"/>
  <c r="O3578" i="11" s="1"/>
  <c r="L3579" i="11"/>
  <c r="M3579" i="11" s="1"/>
  <c r="N3579" i="11" s="1"/>
  <c r="O3579" i="11" s="1"/>
  <c r="L3580" i="11"/>
  <c r="M3580" i="11" s="1"/>
  <c r="N3580" i="11" s="1"/>
  <c r="L3581" i="11"/>
  <c r="M3581" i="11" s="1"/>
  <c r="N3581" i="11" s="1"/>
  <c r="L3582" i="11"/>
  <c r="M3582" i="11" s="1"/>
  <c r="N3582" i="11" s="1"/>
  <c r="P3582" i="11" s="1"/>
  <c r="N3" i="11"/>
  <c r="P3" i="11" s="1"/>
  <c r="X3" i="11"/>
  <c r="N4" i="11"/>
  <c r="X4" i="11"/>
  <c r="N5" i="11"/>
  <c r="X5" i="11"/>
  <c r="N6" i="11"/>
  <c r="X6" i="11"/>
  <c r="N7" i="11"/>
  <c r="X7" i="11"/>
  <c r="N8" i="11"/>
  <c r="X8" i="11"/>
  <c r="X9" i="11"/>
  <c r="N10" i="11"/>
  <c r="X10" i="11"/>
  <c r="N11" i="11"/>
  <c r="X11" i="11"/>
  <c r="N12" i="11"/>
  <c r="X12" i="11"/>
  <c r="N13" i="11"/>
  <c r="X13" i="11"/>
  <c r="N14" i="11"/>
  <c r="X14" i="11"/>
  <c r="N15" i="11"/>
  <c r="X15" i="11"/>
  <c r="N16" i="11"/>
  <c r="X16" i="11"/>
  <c r="N17" i="11"/>
  <c r="X17" i="11"/>
  <c r="N18" i="11"/>
  <c r="X18" i="11"/>
  <c r="N19" i="11"/>
  <c r="X19" i="11"/>
  <c r="N20" i="11"/>
  <c r="X20" i="11"/>
  <c r="N21" i="11"/>
  <c r="P21" i="11" s="1"/>
  <c r="X21" i="11"/>
  <c r="N23" i="11"/>
  <c r="O23" i="11" s="1"/>
  <c r="N24" i="11"/>
  <c r="N25" i="11"/>
  <c r="O25" i="11" s="1"/>
  <c r="N26" i="11"/>
  <c r="O26" i="11" s="1"/>
  <c r="N27" i="11"/>
  <c r="N28" i="11"/>
  <c r="N29" i="11"/>
  <c r="N30" i="11"/>
  <c r="O30" i="11" s="1"/>
  <c r="N31" i="11"/>
  <c r="P31" i="11" s="1"/>
  <c r="N32" i="11"/>
  <c r="N33" i="11"/>
  <c r="P33" i="11" s="1"/>
  <c r="N35" i="11"/>
  <c r="N36" i="11"/>
  <c r="O36" i="11" s="1"/>
  <c r="N37" i="11"/>
  <c r="O37" i="11" s="1"/>
  <c r="N38" i="11"/>
  <c r="N39" i="11"/>
  <c r="O39" i="11" s="1"/>
  <c r="N40" i="11"/>
  <c r="P40" i="11" s="1"/>
  <c r="N41" i="11"/>
  <c r="P41" i="11" s="1"/>
  <c r="N42" i="11"/>
  <c r="N43" i="11"/>
  <c r="N44" i="11"/>
  <c r="P44" i="11" s="1"/>
  <c r="N45" i="11"/>
  <c r="N47" i="11"/>
  <c r="O47" i="11" s="1"/>
  <c r="N48" i="11"/>
  <c r="N49" i="11"/>
  <c r="N50" i="11"/>
  <c r="N51" i="11"/>
  <c r="P51" i="11" s="1"/>
  <c r="N52" i="11"/>
  <c r="N53" i="11"/>
  <c r="N54" i="11"/>
  <c r="O54" i="11" s="1"/>
  <c r="N55" i="11"/>
  <c r="O55" i="11" s="1"/>
  <c r="N56" i="11"/>
  <c r="P56" i="11" s="1"/>
  <c r="N57" i="11"/>
  <c r="N59" i="11"/>
  <c r="O59" i="11" s="1"/>
  <c r="N60" i="11"/>
  <c r="N61" i="11"/>
  <c r="N62" i="11"/>
  <c r="N63" i="11"/>
  <c r="O63" i="11" s="1"/>
  <c r="N64" i="11"/>
  <c r="N65" i="11"/>
  <c r="N66" i="11"/>
  <c r="N67" i="11"/>
  <c r="N68" i="11"/>
  <c r="O68" i="11" s="1"/>
  <c r="N69" i="11"/>
  <c r="N71" i="11"/>
  <c r="N72" i="11"/>
  <c r="N73" i="11"/>
  <c r="N74" i="11"/>
  <c r="N75" i="11"/>
  <c r="P75" i="11" s="1"/>
  <c r="N76" i="11"/>
  <c r="N77" i="11"/>
  <c r="N78" i="11"/>
  <c r="O78" i="11" s="1"/>
  <c r="N79" i="11"/>
  <c r="N80" i="11"/>
  <c r="O80" i="11" s="1"/>
  <c r="N81" i="11"/>
  <c r="O81" i="11" s="1"/>
  <c r="N83" i="11"/>
  <c r="N84" i="11"/>
  <c r="N85" i="11"/>
  <c r="N86" i="11"/>
  <c r="N87" i="11"/>
  <c r="N88" i="11"/>
  <c r="O88" i="11" s="1"/>
  <c r="N89" i="11"/>
  <c r="O89" i="11" s="1"/>
  <c r="N90" i="11"/>
  <c r="N91" i="11"/>
  <c r="N92" i="11"/>
  <c r="N93" i="11"/>
  <c r="N95" i="11"/>
  <c r="P95" i="11" s="1"/>
  <c r="N96" i="11"/>
  <c r="N97" i="11"/>
  <c r="N98" i="11"/>
  <c r="N99" i="11"/>
  <c r="N100" i="11"/>
  <c r="N101" i="11"/>
  <c r="N102" i="11"/>
  <c r="N103" i="11"/>
  <c r="O103" i="11" s="1"/>
  <c r="N104" i="11"/>
  <c r="O104" i="11" s="1"/>
  <c r="N105" i="11"/>
  <c r="N108" i="11"/>
  <c r="O108" i="11" s="1"/>
  <c r="N109" i="11"/>
  <c r="N110" i="11"/>
  <c r="N111" i="11"/>
  <c r="P111" i="11" s="1"/>
  <c r="N112" i="11"/>
  <c r="N113" i="11"/>
  <c r="N114" i="11"/>
  <c r="N115" i="11"/>
  <c r="N116" i="11"/>
  <c r="N117" i="11"/>
  <c r="O117" i="11" s="1"/>
  <c r="N119" i="11"/>
  <c r="P119" i="11" s="1"/>
  <c r="N120" i="11"/>
  <c r="N121" i="11"/>
  <c r="N122" i="11"/>
  <c r="N123" i="11"/>
  <c r="N124" i="11"/>
  <c r="P124" i="11" s="1"/>
  <c r="N125" i="11"/>
  <c r="O125" i="11" s="1"/>
  <c r="N126" i="11"/>
  <c r="N127" i="11"/>
  <c r="N128" i="11"/>
  <c r="N129" i="11"/>
  <c r="N131" i="11"/>
  <c r="N132" i="11"/>
  <c r="N133" i="11"/>
  <c r="N134" i="11"/>
  <c r="N135" i="11"/>
  <c r="N136" i="11"/>
  <c r="N137" i="11"/>
  <c r="N138" i="11"/>
  <c r="N139" i="11"/>
  <c r="P139" i="11" s="1"/>
  <c r="N140" i="11"/>
  <c r="N141" i="11"/>
  <c r="N143" i="11"/>
  <c r="P143" i="11" s="1"/>
  <c r="N144" i="11"/>
  <c r="O144" i="11" s="1"/>
  <c r="N145" i="11"/>
  <c r="P145" i="11" s="1"/>
  <c r="N146" i="11"/>
  <c r="N147" i="11"/>
  <c r="O147" i="11" s="1"/>
  <c r="N148" i="11"/>
  <c r="P148" i="11" s="1"/>
  <c r="N149" i="11"/>
  <c r="N150" i="11"/>
  <c r="N151" i="11"/>
  <c r="N152" i="11"/>
  <c r="N153" i="11"/>
  <c r="O153" i="11" s="1"/>
  <c r="P155" i="11"/>
  <c r="N156" i="11"/>
  <c r="N157" i="11"/>
  <c r="N158" i="11"/>
  <c r="N159" i="11"/>
  <c r="N160" i="11"/>
  <c r="O160" i="11" s="1"/>
  <c r="N161" i="11"/>
  <c r="N162" i="11"/>
  <c r="N163" i="11"/>
  <c r="N164" i="11"/>
  <c r="P164" i="11" s="1"/>
  <c r="N165" i="11"/>
  <c r="O165" i="11" s="1"/>
  <c r="N167" i="11"/>
  <c r="O167" i="11" s="1"/>
  <c r="N168" i="11"/>
  <c r="N169" i="11"/>
  <c r="P169" i="11" s="1"/>
  <c r="N170" i="11"/>
  <c r="N171" i="11"/>
  <c r="N172" i="11"/>
  <c r="N173" i="11"/>
  <c r="O173" i="11" s="1"/>
  <c r="N174" i="11"/>
  <c r="N175" i="11"/>
  <c r="N176" i="11"/>
  <c r="O176" i="11" s="1"/>
  <c r="N177" i="11"/>
  <c r="P177" i="11" s="1"/>
  <c r="N179" i="11"/>
  <c r="N180" i="11"/>
  <c r="N181" i="11"/>
  <c r="P181" i="11" s="1"/>
  <c r="N182" i="11"/>
  <c r="N183" i="11"/>
  <c r="O183" i="11" s="1"/>
  <c r="N184" i="11"/>
  <c r="N185" i="11"/>
  <c r="N186" i="11"/>
  <c r="N187" i="11"/>
  <c r="N188" i="11"/>
  <c r="P188" i="11" s="1"/>
  <c r="N189" i="11"/>
  <c r="P189" i="11" s="1"/>
  <c r="N191" i="11"/>
  <c r="N192" i="11"/>
  <c r="O192" i="11" s="1"/>
  <c r="N193" i="11"/>
  <c r="N194" i="11"/>
  <c r="P194" i="11" s="1"/>
  <c r="N195" i="11"/>
  <c r="P195" i="11" s="1"/>
  <c r="N196" i="11"/>
  <c r="N197" i="11"/>
  <c r="N198" i="11"/>
  <c r="N199" i="11"/>
  <c r="N200" i="11"/>
  <c r="P200" i="11" s="1"/>
  <c r="N201" i="11"/>
  <c r="P201" i="11" s="1"/>
  <c r="N203" i="11"/>
  <c r="N204" i="11"/>
  <c r="P204" i="11" s="1"/>
  <c r="N205" i="11"/>
  <c r="N206" i="11"/>
  <c r="N207" i="11"/>
  <c r="N208" i="11"/>
  <c r="N209" i="11"/>
  <c r="N210" i="11"/>
  <c r="N211" i="11"/>
  <c r="P211" i="11" s="1"/>
  <c r="O211" i="11"/>
  <c r="N212" i="11"/>
  <c r="O212" i="11" s="1"/>
  <c r="N213" i="11"/>
  <c r="N215" i="11"/>
  <c r="N216" i="11"/>
  <c r="N217" i="11"/>
  <c r="O217" i="11" s="1"/>
  <c r="N218" i="11"/>
  <c r="N219" i="11"/>
  <c r="P219" i="11" s="1"/>
  <c r="N220" i="11"/>
  <c r="N221" i="11"/>
  <c r="N222" i="11"/>
  <c r="N223" i="11"/>
  <c r="O223" i="11" s="1"/>
  <c r="N224" i="11"/>
  <c r="P224" i="11" s="1"/>
  <c r="N225" i="11"/>
  <c r="N227" i="11"/>
  <c r="N228" i="11"/>
  <c r="N229" i="11"/>
  <c r="N230" i="11"/>
  <c r="P230" i="11" s="1"/>
  <c r="N231" i="11"/>
  <c r="N232" i="11"/>
  <c r="N233" i="11"/>
  <c r="N234" i="11"/>
  <c r="N235" i="11"/>
  <c r="O235" i="11" s="1"/>
  <c r="N236" i="11"/>
  <c r="N237" i="11"/>
  <c r="N239" i="11"/>
  <c r="N240" i="11"/>
  <c r="O240" i="11" s="1"/>
  <c r="N241" i="11"/>
  <c r="P241" i="11" s="1"/>
  <c r="N243" i="11"/>
  <c r="O243" i="11" s="1"/>
  <c r="N244" i="11"/>
  <c r="O244" i="11" s="1"/>
  <c r="N245" i="11"/>
  <c r="N246" i="11"/>
  <c r="N247" i="11"/>
  <c r="O247" i="11" s="1"/>
  <c r="N248" i="11"/>
  <c r="N249" i="11"/>
  <c r="N251" i="11"/>
  <c r="N252" i="11"/>
  <c r="N253" i="11"/>
  <c r="N254" i="11"/>
  <c r="N255" i="11"/>
  <c r="P255" i="11" s="1"/>
  <c r="N256" i="11"/>
  <c r="O256" i="11" s="1"/>
  <c r="N257" i="11"/>
  <c r="P257" i="11" s="1"/>
  <c r="N258" i="11"/>
  <c r="N259" i="11"/>
  <c r="N260" i="11"/>
  <c r="P260" i="11" s="1"/>
  <c r="N261" i="11"/>
  <c r="P261" i="11" s="1"/>
  <c r="N263" i="11"/>
  <c r="P263" i="11" s="1"/>
  <c r="N264" i="11"/>
  <c r="N265" i="11"/>
  <c r="N266" i="11"/>
  <c r="N267" i="11"/>
  <c r="N268" i="11"/>
  <c r="N269" i="11"/>
  <c r="P269" i="11" s="1"/>
  <c r="N270" i="11"/>
  <c r="N271" i="11"/>
  <c r="N272" i="11"/>
  <c r="O272" i="11" s="1"/>
  <c r="N273" i="11"/>
  <c r="N275" i="11"/>
  <c r="N276" i="11"/>
  <c r="O276" i="11" s="1"/>
  <c r="N277" i="11"/>
  <c r="O277" i="11" s="1"/>
  <c r="N278" i="11"/>
  <c r="N279" i="11"/>
  <c r="N280" i="11"/>
  <c r="N281" i="11"/>
  <c r="O281" i="11" s="1"/>
  <c r="N282" i="11"/>
  <c r="N283" i="11"/>
  <c r="N284" i="11"/>
  <c r="N285" i="11"/>
  <c r="N287" i="11"/>
  <c r="N288" i="11"/>
  <c r="N289" i="11"/>
  <c r="N290" i="11"/>
  <c r="N291" i="11"/>
  <c r="O291" i="11" s="1"/>
  <c r="N292" i="11"/>
  <c r="N293" i="11"/>
  <c r="N294" i="11"/>
  <c r="N295" i="11"/>
  <c r="O295" i="11" s="1"/>
  <c r="N296" i="11"/>
  <c r="O296" i="11" s="1"/>
  <c r="N297" i="11"/>
  <c r="N299" i="11"/>
  <c r="O299" i="11" s="1"/>
  <c r="N300" i="11"/>
  <c r="P300" i="11" s="1"/>
  <c r="N301" i="11"/>
  <c r="N303" i="11"/>
  <c r="N304" i="11"/>
  <c r="P304" i="11" s="1"/>
  <c r="N305" i="11"/>
  <c r="N306" i="11"/>
  <c r="N307" i="11"/>
  <c r="N308" i="11"/>
  <c r="N309" i="11"/>
  <c r="P309" i="11" s="1"/>
  <c r="N311" i="11"/>
  <c r="N312" i="11"/>
  <c r="N313" i="11"/>
  <c r="O313" i="11" s="1"/>
  <c r="N314" i="11"/>
  <c r="N315" i="11"/>
  <c r="N316" i="11"/>
  <c r="N317" i="11"/>
  <c r="N318" i="11"/>
  <c r="N319" i="11"/>
  <c r="O319" i="11" s="1"/>
  <c r="N320" i="11"/>
  <c r="O320" i="11" s="1"/>
  <c r="N321" i="11"/>
  <c r="P321" i="11" s="1"/>
  <c r="N323" i="11"/>
  <c r="O323" i="11" s="1"/>
  <c r="N324" i="11"/>
  <c r="N325" i="11"/>
  <c r="N326" i="11"/>
  <c r="N327" i="11"/>
  <c r="N328" i="11"/>
  <c r="O328" i="11" s="1"/>
  <c r="N329" i="11"/>
  <c r="N330" i="11"/>
  <c r="P330" i="11" s="1"/>
  <c r="N331" i="11"/>
  <c r="N332" i="11"/>
  <c r="N333" i="11"/>
  <c r="N336" i="11"/>
  <c r="O336" i="11" s="1"/>
  <c r="N337" i="11"/>
  <c r="N338" i="11"/>
  <c r="N339" i="11"/>
  <c r="N340" i="11"/>
  <c r="O340" i="11" s="1"/>
  <c r="N341" i="11"/>
  <c r="N342" i="11"/>
  <c r="P342" i="11" s="1"/>
  <c r="N343" i="11"/>
  <c r="P343" i="11" s="1"/>
  <c r="N344" i="11"/>
  <c r="O344" i="11" s="1"/>
  <c r="N345" i="11"/>
  <c r="O345" i="11" s="1"/>
  <c r="N347" i="11"/>
  <c r="N348" i="11"/>
  <c r="N349" i="11"/>
  <c r="N350" i="11"/>
  <c r="N351" i="11"/>
  <c r="N352" i="11"/>
  <c r="P352" i="11" s="1"/>
  <c r="N353" i="11"/>
  <c r="O353" i="11" s="1"/>
  <c r="N354" i="11"/>
  <c r="P354" i="11" s="1"/>
  <c r="N355" i="11"/>
  <c r="O355" i="11" s="1"/>
  <c r="N356" i="11"/>
  <c r="P356" i="11" s="1"/>
  <c r="N357" i="11"/>
  <c r="N359" i="11"/>
  <c r="N360" i="11"/>
  <c r="N361" i="11"/>
  <c r="N362" i="11"/>
  <c r="N363" i="11"/>
  <c r="N364" i="11"/>
  <c r="P364" i="11" s="1"/>
  <c r="N365" i="11"/>
  <c r="N366" i="11"/>
  <c r="N367" i="11"/>
  <c r="O367" i="11" s="1"/>
  <c r="N368" i="11"/>
  <c r="N369" i="11"/>
  <c r="O369" i="11" s="1"/>
  <c r="N371" i="11"/>
  <c r="N372" i="11"/>
  <c r="N373" i="11"/>
  <c r="N374" i="11"/>
  <c r="N375" i="11"/>
  <c r="P375" i="11" s="1"/>
  <c r="N376" i="11"/>
  <c r="O376" i="11" s="1"/>
  <c r="N377" i="11"/>
  <c r="N378" i="11"/>
  <c r="N379" i="11"/>
  <c r="N380" i="11"/>
  <c r="O380" i="11" s="1"/>
  <c r="N381" i="11"/>
  <c r="N383" i="11"/>
  <c r="O383" i="11" s="1"/>
  <c r="N384" i="11"/>
  <c r="O384" i="11" s="1"/>
  <c r="N385" i="11"/>
  <c r="P385" i="11" s="1"/>
  <c r="N386" i="11"/>
  <c r="P386" i="11" s="1"/>
  <c r="N387" i="11"/>
  <c r="N388" i="11"/>
  <c r="N389" i="11"/>
  <c r="N390" i="11"/>
  <c r="P390" i="11" s="1"/>
  <c r="N391" i="11"/>
  <c r="N392" i="11"/>
  <c r="N393" i="11"/>
  <c r="N395" i="11"/>
  <c r="N396" i="11"/>
  <c r="N397" i="11"/>
  <c r="N398" i="11"/>
  <c r="N399" i="11"/>
  <c r="P399" i="11" s="1"/>
  <c r="N400" i="11"/>
  <c r="N401" i="11"/>
  <c r="O401" i="11" s="1"/>
  <c r="N402" i="11"/>
  <c r="N403" i="11"/>
  <c r="N404" i="11"/>
  <c r="N405" i="11"/>
  <c r="N407" i="11"/>
  <c r="O407" i="11" s="1"/>
  <c r="N408" i="11"/>
  <c r="N409" i="11"/>
  <c r="N410" i="11"/>
  <c r="P410" i="11" s="1"/>
  <c r="N412" i="11"/>
  <c r="O412" i="11" s="1"/>
  <c r="N413" i="11"/>
  <c r="N414" i="11"/>
  <c r="N415" i="11"/>
  <c r="O415" i="11" s="1"/>
  <c r="N416" i="11"/>
  <c r="O416" i="11" s="1"/>
  <c r="N417" i="11"/>
  <c r="N419" i="11"/>
  <c r="O419" i="11" s="1"/>
  <c r="N420" i="11"/>
  <c r="N421" i="11"/>
  <c r="P421" i="11" s="1"/>
  <c r="N423" i="11"/>
  <c r="N424" i="11"/>
  <c r="P424" i="11" s="1"/>
  <c r="N425" i="11"/>
  <c r="N426" i="11"/>
  <c r="N427" i="11"/>
  <c r="N428" i="11"/>
  <c r="N429" i="11"/>
  <c r="N431" i="11"/>
  <c r="N432" i="11"/>
  <c r="P432" i="11" s="1"/>
  <c r="N433" i="11"/>
  <c r="N434" i="11"/>
  <c r="N435" i="11"/>
  <c r="N436" i="11"/>
  <c r="O436" i="11" s="1"/>
  <c r="N437" i="11"/>
  <c r="O437" i="11" s="1"/>
  <c r="N438" i="11"/>
  <c r="N439" i="11"/>
  <c r="O439" i="11" s="1"/>
  <c r="N440" i="11"/>
  <c r="O440" i="11" s="1"/>
  <c r="N441" i="11"/>
  <c r="P441" i="11" s="1"/>
  <c r="N443" i="11"/>
  <c r="N444" i="11"/>
  <c r="N445" i="11"/>
  <c r="O445" i="11" s="1"/>
  <c r="N446" i="11"/>
  <c r="N447" i="11"/>
  <c r="N448" i="11"/>
  <c r="O448" i="11" s="1"/>
  <c r="N449" i="11"/>
  <c r="N450" i="11"/>
  <c r="P450" i="11" s="1"/>
  <c r="N451" i="11"/>
  <c r="N452" i="11"/>
  <c r="N453" i="11"/>
  <c r="N455" i="11"/>
  <c r="N456" i="11"/>
  <c r="O456" i="11" s="1"/>
  <c r="N457" i="11"/>
  <c r="N458" i="11"/>
  <c r="N459" i="11"/>
  <c r="P459" i="11" s="1"/>
  <c r="N460" i="11"/>
  <c r="N461" i="11"/>
  <c r="N462" i="11"/>
  <c r="N463" i="11"/>
  <c r="O463" i="11" s="1"/>
  <c r="N464" i="11"/>
  <c r="N465" i="11"/>
  <c r="N467" i="11"/>
  <c r="O467" i="11" s="1"/>
  <c r="N468" i="11"/>
  <c r="O468" i="11" s="1"/>
  <c r="N469" i="11"/>
  <c r="O469" i="11" s="1"/>
  <c r="N470" i="11"/>
  <c r="N471" i="11"/>
  <c r="N472" i="11"/>
  <c r="N473" i="11"/>
  <c r="N474" i="11"/>
  <c r="N475" i="11"/>
  <c r="N476" i="11"/>
  <c r="N477" i="11"/>
  <c r="O477" i="11" s="1"/>
  <c r="N479" i="11"/>
  <c r="O479" i="11" s="1"/>
  <c r="N480" i="11"/>
  <c r="N481" i="11"/>
  <c r="N482" i="11"/>
  <c r="P482" i="11" s="1"/>
  <c r="N483" i="11"/>
  <c r="N484" i="11"/>
  <c r="O484" i="11" s="1"/>
  <c r="N485" i="11"/>
  <c r="N486" i="11"/>
  <c r="P486" i="11" s="1"/>
  <c r="N487" i="11"/>
  <c r="N488" i="11"/>
  <c r="O488" i="11" s="1"/>
  <c r="N489" i="11"/>
  <c r="P489" i="11" s="1"/>
  <c r="N491" i="11"/>
  <c r="N492" i="11"/>
  <c r="O492" i="11" s="1"/>
  <c r="N493" i="11"/>
  <c r="P493" i="11" s="1"/>
  <c r="N494" i="11"/>
  <c r="N495" i="11"/>
  <c r="N496" i="11"/>
  <c r="P496" i="11" s="1"/>
  <c r="N497" i="11"/>
  <c r="N498" i="11"/>
  <c r="N499" i="11"/>
  <c r="N500" i="11"/>
  <c r="N501" i="11"/>
  <c r="N503" i="11"/>
  <c r="N504" i="11"/>
  <c r="O504" i="11" s="1"/>
  <c r="N505" i="11"/>
  <c r="N506" i="11"/>
  <c r="N507" i="11"/>
  <c r="N508" i="11"/>
  <c r="N509" i="11"/>
  <c r="O509" i="11" s="1"/>
  <c r="N510" i="11"/>
  <c r="N511" i="11"/>
  <c r="N512" i="11"/>
  <c r="N513" i="11"/>
  <c r="O513" i="11" s="1"/>
  <c r="N515" i="11"/>
  <c r="N516" i="11"/>
  <c r="O516" i="11" s="1"/>
  <c r="N517" i="11"/>
  <c r="N518" i="11"/>
  <c r="N519" i="11"/>
  <c r="N520" i="11"/>
  <c r="N521" i="11"/>
  <c r="O521" i="11" s="1"/>
  <c r="N522" i="11"/>
  <c r="N523" i="11"/>
  <c r="N524" i="11"/>
  <c r="N525" i="11"/>
  <c r="N527" i="11"/>
  <c r="N528" i="11"/>
  <c r="O528" i="11" s="1"/>
  <c r="N529" i="11"/>
  <c r="P529" i="11" s="1"/>
  <c r="N530" i="11"/>
  <c r="N531" i="11"/>
  <c r="P531" i="11" s="1"/>
  <c r="N532" i="11"/>
  <c r="N533" i="11"/>
  <c r="N534" i="11"/>
  <c r="N535" i="11"/>
  <c r="N536" i="11"/>
  <c r="N537" i="11"/>
  <c r="N539" i="11"/>
  <c r="N540" i="11"/>
  <c r="O540" i="11" s="1"/>
  <c r="N541" i="11"/>
  <c r="N542" i="11"/>
  <c r="N543" i="11"/>
  <c r="N544" i="11"/>
  <c r="O544" i="11" s="1"/>
  <c r="N545" i="11"/>
  <c r="P545" i="11" s="1"/>
  <c r="N546" i="11"/>
  <c r="N547" i="11"/>
  <c r="N548" i="11"/>
  <c r="N549" i="11"/>
  <c r="O549" i="11" s="1"/>
  <c r="N551" i="11"/>
  <c r="O551" i="11" s="1"/>
  <c r="N552" i="11"/>
  <c r="P552" i="11" s="1"/>
  <c r="N553" i="11"/>
  <c r="P553" i="11" s="1"/>
  <c r="N554" i="11"/>
  <c r="N555" i="11"/>
  <c r="N556" i="11"/>
  <c r="N557" i="11"/>
  <c r="N558" i="11"/>
  <c r="N559" i="11"/>
  <c r="P559" i="11" s="1"/>
  <c r="N560" i="11"/>
  <c r="P560" i="11" s="1"/>
  <c r="N561" i="11"/>
  <c r="O561" i="11" s="1"/>
  <c r="N563" i="11"/>
  <c r="N564" i="11"/>
  <c r="P564" i="11" s="1"/>
  <c r="N565" i="11"/>
  <c r="O565" i="11" s="1"/>
  <c r="N566" i="11"/>
  <c r="N567" i="11"/>
  <c r="N568" i="11"/>
  <c r="N569" i="11"/>
  <c r="N570" i="11"/>
  <c r="N571" i="11"/>
  <c r="N572" i="11"/>
  <c r="N573" i="11"/>
  <c r="N575" i="11"/>
  <c r="O575" i="11" s="1"/>
  <c r="N576" i="11"/>
  <c r="N577" i="11"/>
  <c r="O577" i="11" s="1"/>
  <c r="N578" i="11"/>
  <c r="N579" i="11"/>
  <c r="O579" i="11" s="1"/>
  <c r="N580" i="11"/>
  <c r="N581" i="11"/>
  <c r="O581" i="11" s="1"/>
  <c r="N582" i="11"/>
  <c r="N583" i="11"/>
  <c r="N585" i="11"/>
  <c r="N587" i="11"/>
  <c r="P587" i="11" s="1"/>
  <c r="N588" i="11"/>
  <c r="O588" i="11" s="1"/>
  <c r="N589" i="11"/>
  <c r="N590" i="11"/>
  <c r="N591" i="11"/>
  <c r="N592" i="11"/>
  <c r="O592" i="11" s="1"/>
  <c r="N593" i="11"/>
  <c r="N594" i="11"/>
  <c r="N595" i="11"/>
  <c r="O595" i="11" s="1"/>
  <c r="N596" i="11"/>
  <c r="N597" i="11"/>
  <c r="N599" i="11"/>
  <c r="N600" i="11"/>
  <c r="O600" i="11" s="1"/>
  <c r="N601" i="11"/>
  <c r="N602" i="11"/>
  <c r="N603" i="11"/>
  <c r="O603" i="11" s="1"/>
  <c r="N604" i="11"/>
  <c r="O604" i="11" s="1"/>
  <c r="N605" i="11"/>
  <c r="N606" i="11"/>
  <c r="N607" i="11"/>
  <c r="N608" i="11"/>
  <c r="N609" i="11"/>
  <c r="N611" i="11"/>
  <c r="N612" i="11"/>
  <c r="P612" i="11" s="1"/>
  <c r="N613" i="11"/>
  <c r="N614" i="11"/>
  <c r="N615" i="11"/>
  <c r="N616" i="11"/>
  <c r="P616" i="11" s="1"/>
  <c r="N617" i="11"/>
  <c r="N618" i="11"/>
  <c r="N619" i="11"/>
  <c r="N620" i="11"/>
  <c r="O620" i="11" s="1"/>
  <c r="N621" i="11"/>
  <c r="O621" i="11" s="1"/>
  <c r="N623" i="11"/>
  <c r="N624" i="11"/>
  <c r="N625" i="11"/>
  <c r="N626" i="11"/>
  <c r="N628" i="11"/>
  <c r="N629" i="11"/>
  <c r="N630" i="11"/>
  <c r="N631" i="11"/>
  <c r="O631" i="11" s="1"/>
  <c r="N632" i="11"/>
  <c r="N633" i="11"/>
  <c r="N635" i="11"/>
  <c r="O636" i="11"/>
  <c r="P636" i="11"/>
  <c r="N637" i="11"/>
  <c r="N638" i="11"/>
  <c r="N639" i="11"/>
  <c r="O639" i="11" s="1"/>
  <c r="N640" i="11"/>
  <c r="N641" i="11"/>
  <c r="N642" i="11"/>
  <c r="N643" i="11"/>
  <c r="N644" i="11"/>
  <c r="N645" i="11"/>
  <c r="N647" i="11"/>
  <c r="O647" i="11" s="1"/>
  <c r="N648" i="11"/>
  <c r="P648" i="11" s="1"/>
  <c r="N649" i="11"/>
  <c r="N650" i="11"/>
  <c r="N652" i="11"/>
  <c r="O652" i="11" s="1"/>
  <c r="N653" i="11"/>
  <c r="O653" i="11" s="1"/>
  <c r="N654" i="11"/>
  <c r="N655" i="11"/>
  <c r="P655" i="11" s="1"/>
  <c r="N656" i="11"/>
  <c r="O656" i="11" s="1"/>
  <c r="N657" i="11"/>
  <c r="N659" i="11"/>
  <c r="N660" i="11"/>
  <c r="P660" i="11" s="1"/>
  <c r="N661" i="11"/>
  <c r="O661" i="11" s="1"/>
  <c r="N662" i="11"/>
  <c r="N663" i="11"/>
  <c r="O663" i="11" s="1"/>
  <c r="N664" i="11"/>
  <c r="P664" i="11" s="1"/>
  <c r="N665" i="11"/>
  <c r="N666" i="11"/>
  <c r="P666" i="11" s="1"/>
  <c r="N667" i="11"/>
  <c r="N668" i="11"/>
  <c r="N669" i="11"/>
  <c r="N671" i="11"/>
  <c r="N672" i="11"/>
  <c r="N673" i="11"/>
  <c r="N674" i="11"/>
  <c r="N675" i="11"/>
  <c r="O675" i="11" s="1"/>
  <c r="N676" i="11"/>
  <c r="O676" i="11" s="1"/>
  <c r="N677" i="11"/>
  <c r="N678" i="11"/>
  <c r="P678" i="11" s="1"/>
  <c r="N679" i="11"/>
  <c r="N680" i="11"/>
  <c r="N681" i="11"/>
  <c r="N683" i="11"/>
  <c r="N685" i="11"/>
  <c r="N686" i="11"/>
  <c r="N687" i="11"/>
  <c r="N688" i="11"/>
  <c r="P688" i="11" s="1"/>
  <c r="N689" i="11"/>
  <c r="O689" i="11" s="1"/>
  <c r="N690" i="11"/>
  <c r="N691" i="11"/>
  <c r="N692" i="11"/>
  <c r="N693" i="11"/>
  <c r="N695" i="11"/>
  <c r="N696" i="11"/>
  <c r="N697" i="11"/>
  <c r="N698" i="11"/>
  <c r="N699" i="11"/>
  <c r="N700" i="11"/>
  <c r="N701" i="11"/>
  <c r="N702" i="11"/>
  <c r="O702" i="11" s="1"/>
  <c r="N703" i="11"/>
  <c r="N704" i="11"/>
  <c r="P704" i="11" s="1"/>
  <c r="N705" i="11"/>
  <c r="N707" i="11"/>
  <c r="N708" i="11"/>
  <c r="P708" i="11" s="1"/>
  <c r="N709" i="11"/>
  <c r="N710" i="11"/>
  <c r="N711" i="11"/>
  <c r="N712" i="11"/>
  <c r="P712" i="11" s="1"/>
  <c r="N713" i="11"/>
  <c r="N714" i="11"/>
  <c r="O714" i="11" s="1"/>
  <c r="N715" i="11"/>
  <c r="P715" i="11" s="1"/>
  <c r="N716" i="11"/>
  <c r="O716" i="11" s="1"/>
  <c r="N717" i="11"/>
  <c r="N719" i="11"/>
  <c r="N720" i="11"/>
  <c r="N721" i="11"/>
  <c r="N722" i="11"/>
  <c r="N723" i="11"/>
  <c r="N724" i="11"/>
  <c r="N725" i="11"/>
  <c r="O725" i="11" s="1"/>
  <c r="N726" i="11"/>
  <c r="P726" i="11" s="1"/>
  <c r="N727" i="11"/>
  <c r="N728" i="11"/>
  <c r="O728" i="11" s="1"/>
  <c r="N729" i="11"/>
  <c r="N731" i="11"/>
  <c r="P731" i="11" s="1"/>
  <c r="N732" i="11"/>
  <c r="N733" i="11"/>
  <c r="N734" i="11"/>
  <c r="N735" i="11"/>
  <c r="N736" i="11"/>
  <c r="O736" i="11" s="1"/>
  <c r="N737" i="11"/>
  <c r="N738" i="11"/>
  <c r="N739" i="11"/>
  <c r="O739" i="11" s="1"/>
  <c r="N740" i="11"/>
  <c r="N741" i="11"/>
  <c r="O741" i="11" s="1"/>
  <c r="N743" i="11"/>
  <c r="N744" i="11"/>
  <c r="O744" i="11" s="1"/>
  <c r="N745" i="11"/>
  <c r="N746" i="11"/>
  <c r="N747" i="11"/>
  <c r="O747" i="11" s="1"/>
  <c r="N748" i="11"/>
  <c r="O748" i="11" s="1"/>
  <c r="N749" i="11"/>
  <c r="N750" i="11"/>
  <c r="P750" i="11" s="1"/>
  <c r="N751" i="11"/>
  <c r="N752" i="11"/>
  <c r="N753" i="11"/>
  <c r="O753" i="11" s="1"/>
  <c r="N755" i="11"/>
  <c r="O755" i="11" s="1"/>
  <c r="N756" i="11"/>
  <c r="N757" i="11"/>
  <c r="N758" i="11"/>
  <c r="N759" i="11"/>
  <c r="P759" i="11" s="1"/>
  <c r="N760" i="11"/>
  <c r="N761" i="11"/>
  <c r="N762" i="11"/>
  <c r="N763" i="11"/>
  <c r="N765" i="11"/>
  <c r="N767" i="11"/>
  <c r="N768" i="11"/>
  <c r="P768" i="11" s="1"/>
  <c r="N769" i="11"/>
  <c r="N770" i="11"/>
  <c r="P770" i="11" s="1"/>
  <c r="N771" i="11"/>
  <c r="P771" i="11" s="1"/>
  <c r="N772" i="11"/>
  <c r="N773" i="11"/>
  <c r="N774" i="11"/>
  <c r="O774" i="11" s="1"/>
  <c r="N775" i="11"/>
  <c r="N776" i="11"/>
  <c r="N777" i="11"/>
  <c r="N779" i="11"/>
  <c r="N780" i="11"/>
  <c r="N781" i="11"/>
  <c r="N782" i="11"/>
  <c r="N783" i="11"/>
  <c r="P783" i="11" s="1"/>
  <c r="N784" i="11"/>
  <c r="N785" i="11"/>
  <c r="N786" i="11"/>
  <c r="O786" i="11" s="1"/>
  <c r="N787" i="11"/>
  <c r="N788" i="11"/>
  <c r="O788" i="11" s="1"/>
  <c r="N789" i="11"/>
  <c r="N791" i="11"/>
  <c r="O791" i="11" s="1"/>
  <c r="N792" i="11"/>
  <c r="P792" i="11" s="1"/>
  <c r="N793" i="11"/>
  <c r="N794" i="11"/>
  <c r="N795" i="11"/>
  <c r="P795" i="11" s="1"/>
  <c r="N796" i="11"/>
  <c r="N797" i="11"/>
  <c r="N798" i="11"/>
  <c r="N799" i="11"/>
  <c r="N800" i="11"/>
  <c r="N801" i="11"/>
  <c r="P801" i="11" s="1"/>
  <c r="N803" i="11"/>
  <c r="O803" i="11" s="1"/>
  <c r="N804" i="11"/>
  <c r="N805" i="11"/>
  <c r="N806" i="11"/>
  <c r="P806" i="11" s="1"/>
  <c r="N807" i="11"/>
  <c r="O807" i="11" s="1"/>
  <c r="N808" i="11"/>
  <c r="O808" i="11" s="1"/>
  <c r="N809" i="11"/>
  <c r="N810" i="11"/>
  <c r="P810" i="11" s="1"/>
  <c r="N811" i="11"/>
  <c r="P811" i="11" s="1"/>
  <c r="N812" i="11"/>
  <c r="N813" i="11"/>
  <c r="N816" i="11"/>
  <c r="O816" i="11" s="1"/>
  <c r="N817" i="11"/>
  <c r="P817" i="11" s="1"/>
  <c r="N818" i="11"/>
  <c r="O818" i="11" s="1"/>
  <c r="N819" i="11"/>
  <c r="N820" i="11"/>
  <c r="P820" i="11" s="1"/>
  <c r="N821" i="11"/>
  <c r="N822" i="11"/>
  <c r="N823" i="11"/>
  <c r="N824" i="11"/>
  <c r="O824" i="11" s="1"/>
  <c r="N825" i="11"/>
  <c r="N827" i="11"/>
  <c r="P827" i="11" s="1"/>
  <c r="N828" i="11"/>
  <c r="N829" i="11"/>
  <c r="N830" i="11"/>
  <c r="N831" i="11"/>
  <c r="P831" i="11" s="1"/>
  <c r="N832" i="11"/>
  <c r="O832" i="11" s="1"/>
  <c r="N833" i="11"/>
  <c r="N834" i="11"/>
  <c r="N835" i="11"/>
  <c r="O835" i="11" s="1"/>
  <c r="N836" i="11"/>
  <c r="P836" i="11" s="1"/>
  <c r="N837" i="11"/>
  <c r="N839" i="11"/>
  <c r="O839" i="11" s="1"/>
  <c r="N840" i="11"/>
  <c r="O840" i="11" s="1"/>
  <c r="N841" i="11"/>
  <c r="N842" i="11"/>
  <c r="P842" i="11" s="1"/>
  <c r="N843" i="11"/>
  <c r="N844" i="11"/>
  <c r="P844" i="11" s="1"/>
  <c r="N845" i="11"/>
  <c r="N846" i="11"/>
  <c r="N847" i="11"/>
  <c r="O847" i="11" s="1"/>
  <c r="N848" i="11"/>
  <c r="N849" i="11"/>
  <c r="N851" i="11"/>
  <c r="N852" i="11"/>
  <c r="N853" i="11"/>
  <c r="P853" i="11" s="1"/>
  <c r="N854" i="11"/>
  <c r="O854" i="11" s="1"/>
  <c r="N855" i="11"/>
  <c r="N856" i="11"/>
  <c r="N857" i="11"/>
  <c r="P857" i="11" s="1"/>
  <c r="N858" i="11"/>
  <c r="O858" i="11" s="1"/>
  <c r="N859" i="11"/>
  <c r="N860" i="11"/>
  <c r="N861" i="11"/>
  <c r="N864" i="11"/>
  <c r="O864" i="11" s="1"/>
  <c r="N865" i="11"/>
  <c r="N866" i="11"/>
  <c r="P866" i="11" s="1"/>
  <c r="N867" i="11"/>
  <c r="O867" i="11" s="1"/>
  <c r="N868" i="11"/>
  <c r="N869" i="11"/>
  <c r="N870" i="11"/>
  <c r="P870" i="11" s="1"/>
  <c r="N871" i="11"/>
  <c r="N872" i="11"/>
  <c r="P872" i="11" s="1"/>
  <c r="N873" i="11"/>
  <c r="N876" i="11"/>
  <c r="P876" i="11" s="1"/>
  <c r="N877" i="11"/>
  <c r="N878" i="11"/>
  <c r="N879" i="11"/>
  <c r="N880" i="11"/>
  <c r="N882" i="11"/>
  <c r="O882" i="11" s="1"/>
  <c r="N883" i="11"/>
  <c r="O883" i="11" s="1"/>
  <c r="N884" i="11"/>
  <c r="N885" i="11"/>
  <c r="N888" i="11"/>
  <c r="N889" i="11"/>
  <c r="P889" i="11" s="1"/>
  <c r="N890" i="11"/>
  <c r="N891" i="11"/>
  <c r="P891" i="11" s="1"/>
  <c r="N892" i="11"/>
  <c r="P892" i="11" s="1"/>
  <c r="N893" i="11"/>
  <c r="N894" i="11"/>
  <c r="N895" i="11"/>
  <c r="O895" i="11" s="1"/>
  <c r="N896" i="11"/>
  <c r="P896" i="11" s="1"/>
  <c r="N897" i="11"/>
  <c r="P897" i="11" s="1"/>
  <c r="N900" i="11"/>
  <c r="N901" i="11"/>
  <c r="N902" i="11"/>
  <c r="P902" i="11" s="1"/>
  <c r="N903" i="11"/>
  <c r="P903" i="11" s="1"/>
  <c r="N904" i="11"/>
  <c r="N905" i="11"/>
  <c r="N906" i="11"/>
  <c r="N907" i="11"/>
  <c r="N908" i="11"/>
  <c r="N909" i="11"/>
  <c r="N912" i="11"/>
  <c r="P912" i="11" s="1"/>
  <c r="N913" i="11"/>
  <c r="P913" i="11" s="1"/>
  <c r="N914" i="11"/>
  <c r="P914" i="11" s="1"/>
  <c r="N915" i="11"/>
  <c r="P915" i="11" s="1"/>
  <c r="N916" i="11"/>
  <c r="N917" i="11"/>
  <c r="P917" i="11" s="1"/>
  <c r="N918" i="11"/>
  <c r="N919" i="11"/>
  <c r="N920" i="11"/>
  <c r="O920" i="11" s="1"/>
  <c r="N921" i="11"/>
  <c r="N924" i="11"/>
  <c r="P924" i="11" s="1"/>
  <c r="N925" i="11"/>
  <c r="N926" i="11"/>
  <c r="P926" i="11" s="1"/>
  <c r="N927" i="11"/>
  <c r="N928" i="11"/>
  <c r="N929" i="11"/>
  <c r="N930" i="11"/>
  <c r="N931" i="11"/>
  <c r="P931" i="11" s="1"/>
  <c r="N932" i="11"/>
  <c r="N933" i="11"/>
  <c r="P933" i="11" s="1"/>
  <c r="N936" i="11"/>
  <c r="N937" i="11"/>
  <c r="N938" i="11"/>
  <c r="N939" i="11"/>
  <c r="N940" i="11"/>
  <c r="N941" i="11"/>
  <c r="P941" i="11" s="1"/>
  <c r="N942" i="11"/>
  <c r="P942" i="11" s="1"/>
  <c r="N944" i="11"/>
  <c r="N945" i="11"/>
  <c r="P945" i="11" s="1"/>
  <c r="N948" i="11"/>
  <c r="N949" i="11"/>
  <c r="N950" i="11"/>
  <c r="P950" i="11" s="1"/>
  <c r="N951" i="11"/>
  <c r="O951" i="11" s="1"/>
  <c r="N952" i="11"/>
  <c r="N953" i="11"/>
  <c r="N954" i="11"/>
  <c r="O954" i="11" s="1"/>
  <c r="N955" i="11"/>
  <c r="P955" i="11" s="1"/>
  <c r="N956" i="11"/>
  <c r="N957" i="11"/>
  <c r="N960" i="11"/>
  <c r="N961" i="11"/>
  <c r="N962" i="11"/>
  <c r="P962" i="11" s="1"/>
  <c r="N963" i="11"/>
  <c r="O963" i="11" s="1"/>
  <c r="N964" i="11"/>
  <c r="N965" i="11"/>
  <c r="P965" i="11" s="1"/>
  <c r="N966" i="11"/>
  <c r="N967" i="11"/>
  <c r="N968" i="11"/>
  <c r="N969" i="11"/>
  <c r="P969" i="11" s="1"/>
  <c r="N972" i="11"/>
  <c r="N974" i="11"/>
  <c r="P974" i="11" s="1"/>
  <c r="N975" i="11"/>
  <c r="P975" i="11" s="1"/>
  <c r="N976" i="11"/>
  <c r="P976" i="11" s="1"/>
  <c r="N977" i="11"/>
  <c r="N978" i="11"/>
  <c r="O978" i="11" s="1"/>
  <c r="N979" i="11"/>
  <c r="N980" i="11"/>
  <c r="N981" i="11"/>
  <c r="N984" i="11"/>
  <c r="O984" i="11" s="1"/>
  <c r="N985" i="11"/>
  <c r="N986" i="11"/>
  <c r="N987" i="11"/>
  <c r="N988" i="11"/>
  <c r="N989" i="11"/>
  <c r="N990" i="11"/>
  <c r="N991" i="11"/>
  <c r="N992" i="11"/>
  <c r="N993" i="11"/>
  <c r="P993" i="11" s="1"/>
  <c r="N996" i="11"/>
  <c r="N997" i="11"/>
  <c r="N998" i="11"/>
  <c r="O998" i="11" s="1"/>
  <c r="N999" i="11"/>
  <c r="N1000" i="11"/>
  <c r="N1001" i="11"/>
  <c r="N1002" i="11"/>
  <c r="P1002" i="11" s="1"/>
  <c r="N1003" i="11"/>
  <c r="N1004" i="11"/>
  <c r="N1005" i="11"/>
  <c r="N1008" i="11"/>
  <c r="N1009" i="11"/>
  <c r="P1009" i="11" s="1"/>
  <c r="N1011" i="11"/>
  <c r="O1011" i="11" s="1"/>
  <c r="N1012" i="11"/>
  <c r="N1013" i="11"/>
  <c r="N1014" i="11"/>
  <c r="N1015" i="11"/>
  <c r="O1015" i="11" s="1"/>
  <c r="N1016" i="11"/>
  <c r="O1016" i="11" s="1"/>
  <c r="N1017" i="11"/>
  <c r="N1020" i="11"/>
  <c r="N1021" i="11"/>
  <c r="N1022" i="11"/>
  <c r="N1023" i="11"/>
  <c r="P1023" i="11" s="1"/>
  <c r="N1024" i="11"/>
  <c r="N1026" i="11"/>
  <c r="N1027" i="11"/>
  <c r="N1028" i="11"/>
  <c r="P1028" i="11" s="1"/>
  <c r="N1029" i="11"/>
  <c r="P1029" i="11" s="1"/>
  <c r="N1032" i="11"/>
  <c r="O1032" i="11" s="1"/>
  <c r="N1033" i="11"/>
  <c r="N1034" i="11"/>
  <c r="N1035" i="11"/>
  <c r="P1035" i="11" s="1"/>
  <c r="N1036" i="11"/>
  <c r="N1037" i="11"/>
  <c r="P1037" i="11" s="1"/>
  <c r="N1038" i="11"/>
  <c r="O1038" i="11" s="1"/>
  <c r="N1039" i="11"/>
  <c r="O1039" i="11" s="1"/>
  <c r="N1040" i="11"/>
  <c r="N1041" i="11"/>
  <c r="P1041" i="11" s="1"/>
  <c r="N1042" i="11"/>
  <c r="O1042" i="11" s="1"/>
  <c r="N1044" i="11"/>
  <c r="P1044" i="11" s="1"/>
  <c r="N1045" i="11"/>
  <c r="N1046" i="11"/>
  <c r="O1046" i="11" s="1"/>
  <c r="N1047" i="11"/>
  <c r="O1047" i="11" s="1"/>
  <c r="N1048" i="11"/>
  <c r="N1049" i="11"/>
  <c r="P1049" i="11" s="1"/>
  <c r="N1050" i="11"/>
  <c r="N1051" i="11"/>
  <c r="N1052" i="11"/>
  <c r="P1052" i="11" s="1"/>
  <c r="N1053" i="11"/>
  <c r="N1056" i="11"/>
  <c r="O1056" i="11" s="1"/>
  <c r="N1057" i="11"/>
  <c r="O1057" i="11" s="1"/>
  <c r="P1057" i="11"/>
  <c r="N1058" i="11"/>
  <c r="N1059" i="11"/>
  <c r="O1059" i="11" s="1"/>
  <c r="N1060" i="11"/>
  <c r="N1061" i="11"/>
  <c r="N1062" i="11"/>
  <c r="N1063" i="11"/>
  <c r="N1064" i="11"/>
  <c r="N1065" i="11"/>
  <c r="N1068" i="11"/>
  <c r="N1069" i="11"/>
  <c r="N1070" i="11"/>
  <c r="P1070" i="11" s="1"/>
  <c r="N1071" i="11"/>
  <c r="N1072" i="11"/>
  <c r="N1074" i="11"/>
  <c r="N1075" i="11"/>
  <c r="N1076" i="11"/>
  <c r="O1076" i="11" s="1"/>
  <c r="N1077" i="11"/>
  <c r="N1080" i="11"/>
  <c r="N1083" i="11"/>
  <c r="N1084" i="11"/>
  <c r="N1085" i="11"/>
  <c r="N1086" i="11"/>
  <c r="O1086" i="11" s="1"/>
  <c r="N1087" i="11"/>
  <c r="O1087" i="11" s="1"/>
  <c r="N1089" i="11"/>
  <c r="N1092" i="11"/>
  <c r="N1094" i="11"/>
  <c r="N1095" i="11"/>
  <c r="O1095" i="11" s="1"/>
  <c r="N1096" i="11"/>
  <c r="O1096" i="11" s="1"/>
  <c r="N1097" i="11"/>
  <c r="P1097" i="11" s="1"/>
  <c r="N1098" i="11"/>
  <c r="N1099" i="11"/>
  <c r="N1100" i="11"/>
  <c r="N1101" i="11"/>
  <c r="N1104" i="11"/>
  <c r="O1104" i="11" s="1"/>
  <c r="N1105" i="11"/>
  <c r="N1106" i="11"/>
  <c r="P1106" i="11" s="1"/>
  <c r="N1107" i="11"/>
  <c r="O1107" i="11" s="1"/>
  <c r="N1108" i="11"/>
  <c r="N1109" i="11"/>
  <c r="O1109" i="11" s="1"/>
  <c r="N1110" i="11"/>
  <c r="N1111" i="11"/>
  <c r="N1112" i="11"/>
  <c r="N1113" i="11"/>
  <c r="N1116" i="11"/>
  <c r="N1117" i="11"/>
  <c r="N1118" i="11"/>
  <c r="P1118" i="11" s="1"/>
  <c r="N1119" i="11"/>
  <c r="N1120" i="11"/>
  <c r="N1121" i="11"/>
  <c r="N1122" i="11"/>
  <c r="N1123" i="11"/>
  <c r="N1124" i="11"/>
  <c r="N1125" i="11"/>
  <c r="O1125" i="11" s="1"/>
  <c r="N1128" i="11"/>
  <c r="N1129" i="11"/>
  <c r="N1130" i="11"/>
  <c r="N1131" i="11"/>
  <c r="O1131" i="11" s="1"/>
  <c r="N1132" i="11"/>
  <c r="N1133" i="11"/>
  <c r="P1133" i="11" s="1"/>
  <c r="N1134" i="11"/>
  <c r="O1134" i="11" s="1"/>
  <c r="N1135" i="11"/>
  <c r="N1136" i="11"/>
  <c r="O1136" i="11" s="1"/>
  <c r="N1137" i="11"/>
  <c r="N1140" i="11"/>
  <c r="N1141" i="11"/>
  <c r="O1141" i="11" s="1"/>
  <c r="N1142" i="11"/>
  <c r="N1143" i="11"/>
  <c r="N1144" i="11"/>
  <c r="N1145" i="11"/>
  <c r="N1146" i="11"/>
  <c r="N1147" i="11"/>
  <c r="N1148" i="11"/>
  <c r="N1149" i="11"/>
  <c r="N1152" i="11"/>
  <c r="N1153" i="11"/>
  <c r="N1154" i="11"/>
  <c r="O1154" i="11" s="1"/>
  <c r="N1155" i="11"/>
  <c r="N1156" i="11"/>
  <c r="N1157" i="11"/>
  <c r="O1157" i="11" s="1"/>
  <c r="N1158" i="11"/>
  <c r="N1159" i="11"/>
  <c r="N1161" i="11"/>
  <c r="N1164" i="11"/>
  <c r="O1164" i="11" s="1"/>
  <c r="N1165" i="11"/>
  <c r="N1166" i="11"/>
  <c r="P1166" i="11" s="1"/>
  <c r="N1167" i="11"/>
  <c r="O1167" i="11" s="1"/>
  <c r="N1168" i="11"/>
  <c r="N1169" i="11"/>
  <c r="N1170" i="11"/>
  <c r="N1172" i="11"/>
  <c r="P1172" i="11" s="1"/>
  <c r="N1173" i="11"/>
  <c r="P1173" i="11" s="1"/>
  <c r="N1176" i="11"/>
  <c r="N1177" i="11"/>
  <c r="N1178" i="11"/>
  <c r="N1180" i="11"/>
  <c r="O1180" i="11" s="1"/>
  <c r="N1181" i="11"/>
  <c r="P1181" i="11" s="1"/>
  <c r="N1182" i="11"/>
  <c r="O1182" i="11" s="1"/>
  <c r="N1183" i="11"/>
  <c r="P1183" i="11" s="1"/>
  <c r="N1184" i="11"/>
  <c r="N1185" i="11"/>
  <c r="N1188" i="11"/>
  <c r="O1188" i="11" s="1"/>
  <c r="N1189" i="11"/>
  <c r="P1189" i="11" s="1"/>
  <c r="N1190" i="11"/>
  <c r="N1191" i="11"/>
  <c r="O1191" i="11" s="1"/>
  <c r="N1192" i="11"/>
  <c r="N1193" i="11"/>
  <c r="O1193" i="11" s="1"/>
  <c r="N1194" i="11"/>
  <c r="N1195" i="11"/>
  <c r="N1196" i="11"/>
  <c r="N1197" i="11"/>
  <c r="N1200" i="11"/>
  <c r="O1200" i="11" s="1"/>
  <c r="N1201" i="11"/>
  <c r="P1201" i="11" s="1"/>
  <c r="N1202" i="11"/>
  <c r="O1202" i="11" s="1"/>
  <c r="N1203" i="11"/>
  <c r="N1204" i="11"/>
  <c r="O1204" i="11" s="1"/>
  <c r="N1206" i="11"/>
  <c r="O1206" i="11" s="1"/>
  <c r="N1207" i="11"/>
  <c r="P1207" i="11" s="1"/>
  <c r="N1208" i="11"/>
  <c r="O1208" i="11" s="1"/>
  <c r="N1209" i="11"/>
  <c r="N1212" i="11"/>
  <c r="N1213" i="11"/>
  <c r="O1213" i="11" s="1"/>
  <c r="N1214" i="11"/>
  <c r="N1215" i="11"/>
  <c r="N1216" i="11"/>
  <c r="N1217" i="11"/>
  <c r="N1218" i="11"/>
  <c r="N1219" i="11"/>
  <c r="P1219" i="11" s="1"/>
  <c r="N1220" i="11"/>
  <c r="N1221" i="11"/>
  <c r="N1224" i="11"/>
  <c r="N1225" i="11"/>
  <c r="O1225" i="11" s="1"/>
  <c r="N1226" i="11"/>
  <c r="N1227" i="11"/>
  <c r="N1228" i="11"/>
  <c r="N1229" i="11"/>
  <c r="O1229" i="11" s="1"/>
  <c r="N1230" i="11"/>
  <c r="N1231" i="11"/>
  <c r="O1231" i="11" s="1"/>
  <c r="N1232" i="11"/>
  <c r="O1232" i="11" s="1"/>
  <c r="N1236" i="11"/>
  <c r="N1237" i="11"/>
  <c r="N1238" i="11"/>
  <c r="N1239" i="11"/>
  <c r="N1240" i="11"/>
  <c r="P1240" i="11" s="1"/>
  <c r="N1241" i="11"/>
  <c r="N1243" i="11"/>
  <c r="N1244" i="11"/>
  <c r="P1244" i="11" s="1"/>
  <c r="N1245" i="11"/>
  <c r="N1248" i="11"/>
  <c r="N1249" i="11"/>
  <c r="O1249" i="11" s="1"/>
  <c r="N1250" i="11"/>
  <c r="N1251" i="11"/>
  <c r="O1251" i="11" s="1"/>
  <c r="N1252" i="11"/>
  <c r="O1252" i="11" s="1"/>
  <c r="N1253" i="11"/>
  <c r="P1253" i="11" s="1"/>
  <c r="N1254" i="11"/>
  <c r="N1255" i="11"/>
  <c r="P1255" i="11" s="1"/>
  <c r="N1256" i="11"/>
  <c r="N1257" i="11"/>
  <c r="P1257" i="11" s="1"/>
  <c r="N1260" i="11"/>
  <c r="O1260" i="11" s="1"/>
  <c r="N1261" i="11"/>
  <c r="O1261" i="11" s="1"/>
  <c r="N1262" i="11"/>
  <c r="N1263" i="11"/>
  <c r="N1264" i="11"/>
  <c r="P1264" i="11" s="1"/>
  <c r="N1265" i="11"/>
  <c r="N1266" i="11"/>
  <c r="O1266" i="11" s="1"/>
  <c r="N1267" i="11"/>
  <c r="P1267" i="11" s="1"/>
  <c r="N1269" i="11"/>
  <c r="N1271" i="11"/>
  <c r="N1272" i="11"/>
  <c r="N1273" i="11"/>
  <c r="P1273" i="11" s="1"/>
  <c r="N1274" i="11"/>
  <c r="N1275" i="11"/>
  <c r="P1275" i="11" s="1"/>
  <c r="N1276" i="11"/>
  <c r="O1276" i="11" s="1"/>
  <c r="N1277" i="11"/>
  <c r="O1277" i="11" s="1"/>
  <c r="N1278" i="11"/>
  <c r="N1279" i="11"/>
  <c r="N1281" i="11"/>
  <c r="N1284" i="11"/>
  <c r="P1284" i="11" s="1"/>
  <c r="N1285" i="11"/>
  <c r="P1285" i="11" s="1"/>
  <c r="N1286" i="11"/>
  <c r="O1286" i="11" s="1"/>
  <c r="N1287" i="11"/>
  <c r="N1288" i="11"/>
  <c r="N1289" i="11"/>
  <c r="P1289" i="11" s="1"/>
  <c r="N1290" i="11"/>
  <c r="O1290" i="11" s="1"/>
  <c r="N1291" i="11"/>
  <c r="O1291" i="11" s="1"/>
  <c r="N1292" i="11"/>
  <c r="P1292" i="11" s="1"/>
  <c r="N1293" i="11"/>
  <c r="N1296" i="11"/>
  <c r="O1296" i="11" s="1"/>
  <c r="N1297" i="11"/>
  <c r="N1298" i="11"/>
  <c r="N1299" i="11"/>
  <c r="O1299" i="11" s="1"/>
  <c r="N1300" i="11"/>
  <c r="N1301" i="11"/>
  <c r="N1302" i="11"/>
  <c r="O1302" i="11" s="1"/>
  <c r="N1303" i="11"/>
  <c r="O1303" i="11" s="1"/>
  <c r="N1304" i="11"/>
  <c r="N1305" i="11"/>
  <c r="P1307" i="11"/>
  <c r="N1308" i="11"/>
  <c r="N1309" i="11"/>
  <c r="O1309" i="11" s="1"/>
  <c r="N1310" i="11"/>
  <c r="N1311" i="11"/>
  <c r="O1311" i="11" s="1"/>
  <c r="N1312" i="11"/>
  <c r="N1313" i="11"/>
  <c r="N1314" i="11"/>
  <c r="N1315" i="11"/>
  <c r="P1315" i="11" s="1"/>
  <c r="N1316" i="11"/>
  <c r="O1316" i="11" s="1"/>
  <c r="N1317" i="11"/>
  <c r="N1319" i="11"/>
  <c r="N1320" i="11"/>
  <c r="N1321" i="11"/>
  <c r="N1322" i="11"/>
  <c r="O1322" i="11" s="1"/>
  <c r="N1323" i="11"/>
  <c r="O1323" i="11" s="1"/>
  <c r="N1324" i="11"/>
  <c r="N1325" i="11"/>
  <c r="N1326" i="11"/>
  <c r="P1326" i="11" s="1"/>
  <c r="N1327" i="11"/>
  <c r="N1328" i="11"/>
  <c r="P1328" i="11" s="1"/>
  <c r="N1329" i="11"/>
  <c r="N1331" i="11"/>
  <c r="O1331" i="11" s="1"/>
  <c r="N1333" i="11"/>
  <c r="N1334" i="11"/>
  <c r="N1335" i="11"/>
  <c r="O1335" i="11" s="1"/>
  <c r="N1336" i="11"/>
  <c r="P1336" i="11" s="1"/>
  <c r="N1337" i="11"/>
  <c r="N1339" i="11"/>
  <c r="O1339" i="11" s="1"/>
  <c r="N1340" i="11"/>
  <c r="N1341" i="11"/>
  <c r="N1344" i="11"/>
  <c r="P1344" i="11" s="1"/>
  <c r="O1346" i="11"/>
  <c r="N1347" i="11"/>
  <c r="N1348" i="11"/>
  <c r="N1349" i="11"/>
  <c r="N1350" i="11"/>
  <c r="N1351" i="11"/>
  <c r="N1352" i="11"/>
  <c r="P1352" i="11" s="1"/>
  <c r="N1353" i="11"/>
  <c r="N1356" i="11"/>
  <c r="N1357" i="11"/>
  <c r="O1357" i="11" s="1"/>
  <c r="N1358" i="11"/>
  <c r="P1358" i="11" s="1"/>
  <c r="N1359" i="11"/>
  <c r="N1360" i="11"/>
  <c r="P1360" i="11" s="1"/>
  <c r="N1361" i="11"/>
  <c r="N1362" i="11"/>
  <c r="N1363" i="11"/>
  <c r="N1364" i="11"/>
  <c r="O1364" i="11" s="1"/>
  <c r="N1365" i="11"/>
  <c r="O1365" i="11" s="1"/>
  <c r="N1368" i="11"/>
  <c r="P1368" i="11" s="1"/>
  <c r="N1369" i="11"/>
  <c r="N1370" i="11"/>
  <c r="N1371" i="11"/>
  <c r="O1371" i="11" s="1"/>
  <c r="N1372" i="11"/>
  <c r="P1372" i="11" s="1"/>
  <c r="N1373" i="11"/>
  <c r="N1374" i="11"/>
  <c r="N1375" i="11"/>
  <c r="O1375" i="11" s="1"/>
  <c r="N1376" i="11"/>
  <c r="O1376" i="11" s="1"/>
  <c r="N1377" i="11"/>
  <c r="O1377" i="11" s="1"/>
  <c r="N1380" i="11"/>
  <c r="N1381" i="11"/>
  <c r="N1382" i="11"/>
  <c r="N1383" i="11"/>
  <c r="N1384" i="11"/>
  <c r="O1384" i="11" s="1"/>
  <c r="N1385" i="11"/>
  <c r="O1385" i="11" s="1"/>
  <c r="N1386" i="11"/>
  <c r="P1386" i="11" s="1"/>
  <c r="N1387" i="11"/>
  <c r="O1387" i="11" s="1"/>
  <c r="N1388" i="11"/>
  <c r="N1389" i="11"/>
  <c r="O1389" i="11" s="1"/>
  <c r="N1392" i="11"/>
  <c r="N1393" i="11"/>
  <c r="O1393" i="11" s="1"/>
  <c r="N1394" i="11"/>
  <c r="N1396" i="11"/>
  <c r="N1397" i="11"/>
  <c r="N1398" i="11"/>
  <c r="O1398" i="11" s="1"/>
  <c r="N1399" i="11"/>
  <c r="O1399" i="11" s="1"/>
  <c r="N1400" i="11"/>
  <c r="O1400" i="11" s="1"/>
  <c r="N1401" i="11"/>
  <c r="N1404" i="11"/>
  <c r="O1404" i="11" s="1"/>
  <c r="N1405" i="11"/>
  <c r="O1405" i="11" s="1"/>
  <c r="N1406" i="11"/>
  <c r="N1407" i="11"/>
  <c r="O1407" i="11" s="1"/>
  <c r="N1408" i="11"/>
  <c r="P1408" i="11" s="1"/>
  <c r="N1409" i="11"/>
  <c r="N1410" i="11"/>
  <c r="N1411" i="11"/>
  <c r="P1411" i="11" s="1"/>
  <c r="N1412" i="11"/>
  <c r="N1413" i="11"/>
  <c r="O1413" i="11" s="1"/>
  <c r="N1416" i="11"/>
  <c r="N1417" i="11"/>
  <c r="N1418" i="11"/>
  <c r="P1418" i="11" s="1"/>
  <c r="N1419" i="11"/>
  <c r="N1420" i="11"/>
  <c r="O1420" i="11" s="1"/>
  <c r="N1421" i="11"/>
  <c r="N1422" i="11"/>
  <c r="N1423" i="11"/>
  <c r="N1424" i="11"/>
  <c r="N1425" i="11"/>
  <c r="O1425" i="11" s="1"/>
  <c r="N1428" i="11"/>
  <c r="N1429" i="11"/>
  <c r="N1430" i="11"/>
  <c r="N1431" i="11"/>
  <c r="P1431" i="11" s="1"/>
  <c r="N1432" i="11"/>
  <c r="O1432" i="11" s="1"/>
  <c r="N1433" i="11"/>
  <c r="N1434" i="11"/>
  <c r="O1435" i="11"/>
  <c r="P1435" i="11"/>
  <c r="N1436" i="11"/>
  <c r="N1437" i="11"/>
  <c r="N1440" i="11"/>
  <c r="N1441" i="11"/>
  <c r="N1442" i="11"/>
  <c r="N1443" i="11"/>
  <c r="P1443" i="11" s="1"/>
  <c r="N1444" i="11"/>
  <c r="O1444" i="11" s="1"/>
  <c r="N1445" i="11"/>
  <c r="P1445" i="11" s="1"/>
  <c r="N1446" i="11"/>
  <c r="N1447" i="11"/>
  <c r="P1447" i="11" s="1"/>
  <c r="N1448" i="11"/>
  <c r="N1449" i="11"/>
  <c r="N1452" i="11"/>
  <c r="N1453" i="11"/>
  <c r="N1454" i="11"/>
  <c r="O1454" i="11" s="1"/>
  <c r="N1455" i="11"/>
  <c r="N1457" i="11"/>
  <c r="N1458" i="11"/>
  <c r="N1459" i="11"/>
  <c r="P1459" i="11" s="1"/>
  <c r="N1460" i="11"/>
  <c r="P1460" i="11" s="1"/>
  <c r="N1461" i="11"/>
  <c r="N1464" i="11"/>
  <c r="N1465" i="11"/>
  <c r="N1466" i="11"/>
  <c r="N1467" i="11"/>
  <c r="O1467" i="11" s="1"/>
  <c r="N1468" i="11"/>
  <c r="N1469" i="11"/>
  <c r="N1470" i="11"/>
  <c r="N1471" i="11"/>
  <c r="O1471" i="11" s="1"/>
  <c r="N1472" i="11"/>
  <c r="N1473" i="11"/>
  <c r="P1473" i="11" s="1"/>
  <c r="N1476" i="11"/>
  <c r="O1476" i="11" s="1"/>
  <c r="N1477" i="11"/>
  <c r="P1477" i="11" s="1"/>
  <c r="N1478" i="11"/>
  <c r="P1478" i="11" s="1"/>
  <c r="N1479" i="11"/>
  <c r="O1479" i="11" s="1"/>
  <c r="N1480" i="11"/>
  <c r="N1481" i="11"/>
  <c r="P1481" i="11" s="1"/>
  <c r="N1482" i="11"/>
  <c r="O1482" i="11" s="1"/>
  <c r="N1483" i="11"/>
  <c r="O1483" i="11" s="1"/>
  <c r="N1484" i="11"/>
  <c r="O1484" i="11" s="1"/>
  <c r="N1485" i="11"/>
  <c r="N1489" i="11"/>
  <c r="N1490" i="11"/>
  <c r="O1490" i="11" s="1"/>
  <c r="N1491" i="11"/>
  <c r="O1491" i="11" s="1"/>
  <c r="N1492" i="11"/>
  <c r="P1492" i="11" s="1"/>
  <c r="N1493" i="11"/>
  <c r="P1493" i="11" s="1"/>
  <c r="N1494" i="11"/>
  <c r="N1495" i="11"/>
  <c r="O1495" i="11" s="1"/>
  <c r="N1496" i="11"/>
  <c r="P1496" i="11" s="1"/>
  <c r="N1497" i="11"/>
  <c r="P1497" i="11" s="1"/>
  <c r="N1500" i="11"/>
  <c r="P1500" i="11" s="1"/>
  <c r="N1501" i="11"/>
  <c r="P1501" i="11" s="1"/>
  <c r="N1502" i="11"/>
  <c r="N1503" i="11"/>
  <c r="O1503" i="11" s="1"/>
  <c r="N1504" i="11"/>
  <c r="O1504" i="11" s="1"/>
  <c r="N1505" i="11"/>
  <c r="N1506" i="11"/>
  <c r="O1506" i="11" s="1"/>
  <c r="N1507" i="11"/>
  <c r="N1508" i="11"/>
  <c r="P1508" i="11" s="1"/>
  <c r="N1509" i="11"/>
  <c r="N1512" i="11"/>
  <c r="O1512" i="11" s="1"/>
  <c r="N1513" i="11"/>
  <c r="N1514" i="11"/>
  <c r="O1515" i="11"/>
  <c r="P1515" i="11"/>
  <c r="N1516" i="11"/>
  <c r="N1517" i="11"/>
  <c r="N1518" i="11"/>
  <c r="O1518" i="11" s="1"/>
  <c r="N1519" i="11"/>
  <c r="N1520" i="11"/>
  <c r="P1520" i="11" s="1"/>
  <c r="N1521" i="11"/>
  <c r="O1521" i="11" s="1"/>
  <c r="N1524" i="11"/>
  <c r="N1525" i="11"/>
  <c r="O1525" i="11" s="1"/>
  <c r="N1526" i="11"/>
  <c r="O1526" i="11" s="1"/>
  <c r="N1527" i="11"/>
  <c r="N1528" i="11"/>
  <c r="N1529" i="11"/>
  <c r="P1529" i="11" s="1"/>
  <c r="N1530" i="11"/>
  <c r="O1530" i="11" s="1"/>
  <c r="N1531" i="11"/>
  <c r="N1532" i="11"/>
  <c r="N1533" i="11"/>
  <c r="P1533" i="11" s="1"/>
  <c r="N1536" i="11"/>
  <c r="O1536" i="11" s="1"/>
  <c r="N1537" i="11"/>
  <c r="N1538" i="11"/>
  <c r="N1539" i="11"/>
  <c r="N1540" i="11"/>
  <c r="N1541" i="11"/>
  <c r="O1541" i="11" s="1"/>
  <c r="N1542" i="11"/>
  <c r="O1542" i="11" s="1"/>
  <c r="N1543" i="11"/>
  <c r="P1543" i="11" s="1"/>
  <c r="N1544" i="11"/>
  <c r="N1545" i="11"/>
  <c r="P1545" i="11" s="1"/>
  <c r="N1548" i="11"/>
  <c r="N1549" i="11"/>
  <c r="N1550" i="11"/>
  <c r="N1551" i="11"/>
  <c r="O1551" i="11" s="1"/>
  <c r="N1552" i="11"/>
  <c r="N1553" i="11"/>
  <c r="O1553" i="11" s="1"/>
  <c r="N1554" i="11"/>
  <c r="N1555" i="11"/>
  <c r="O1555" i="11" s="1"/>
  <c r="N1556" i="11"/>
  <c r="N1557" i="11"/>
  <c r="O1557" i="11" s="1"/>
  <c r="N1560" i="11"/>
  <c r="P1560" i="11" s="1"/>
  <c r="N1561" i="11"/>
  <c r="N1562" i="11"/>
  <c r="N1563" i="11"/>
  <c r="P1563" i="11" s="1"/>
  <c r="N1564" i="11"/>
  <c r="N1565" i="11"/>
  <c r="N1566" i="11"/>
  <c r="N1567" i="11"/>
  <c r="O1567" i="11" s="1"/>
  <c r="N1569" i="11"/>
  <c r="P1569" i="11" s="1"/>
  <c r="N1573" i="11"/>
  <c r="O1573" i="11" s="1"/>
  <c r="N1575" i="11"/>
  <c r="O1575" i="11" s="1"/>
  <c r="N1576" i="11"/>
  <c r="N1577" i="11"/>
  <c r="P1577" i="11" s="1"/>
  <c r="N1578" i="11"/>
  <c r="O1578" i="11" s="1"/>
  <c r="N1579" i="11"/>
  <c r="P1579" i="11" s="1"/>
  <c r="N1580" i="11"/>
  <c r="N1581" i="11"/>
  <c r="N1584" i="11"/>
  <c r="P1584" i="11" s="1"/>
  <c r="N1585" i="11"/>
  <c r="O1585" i="11" s="1"/>
  <c r="N1586" i="11"/>
  <c r="N1587" i="11"/>
  <c r="O1587" i="11" s="1"/>
  <c r="N1588" i="11"/>
  <c r="O1588" i="11" s="1"/>
  <c r="N1589" i="11"/>
  <c r="P1589" i="11" s="1"/>
  <c r="N1590" i="11"/>
  <c r="P1590" i="11" s="1"/>
  <c r="N1591" i="11"/>
  <c r="P1591" i="11" s="1"/>
  <c r="N1593" i="11"/>
  <c r="N1597" i="11"/>
  <c r="O1597" i="11" s="1"/>
  <c r="N1598" i="11"/>
  <c r="P1598" i="11" s="1"/>
  <c r="N1599" i="11"/>
  <c r="P1599" i="11" s="1"/>
  <c r="N1601" i="11"/>
  <c r="N1602" i="11"/>
  <c r="P1602" i="11" s="1"/>
  <c r="N1604" i="11"/>
  <c r="O1604" i="11" s="1"/>
  <c r="N1605" i="11"/>
  <c r="P1605" i="11" s="1"/>
  <c r="N1608" i="11"/>
  <c r="O1608" i="11" s="1"/>
  <c r="N1609" i="11"/>
  <c r="O1609" i="11" s="1"/>
  <c r="N1610" i="11"/>
  <c r="N1612" i="11"/>
  <c r="P1612" i="11" s="1"/>
  <c r="N1613" i="11"/>
  <c r="O1613" i="11" s="1"/>
  <c r="N1614" i="11"/>
  <c r="O1615" i="11"/>
  <c r="N1616" i="11"/>
  <c r="N1617" i="11"/>
  <c r="P1617" i="11" s="1"/>
  <c r="N1620" i="11"/>
  <c r="N1621" i="11"/>
  <c r="N1622" i="11"/>
  <c r="N1623" i="11"/>
  <c r="O1623" i="11" s="1"/>
  <c r="N1624" i="11"/>
  <c r="P1624" i="11" s="1"/>
  <c r="N1625" i="11"/>
  <c r="P1625" i="11" s="1"/>
  <c r="N1626" i="11"/>
  <c r="N1627" i="11"/>
  <c r="N1628" i="11"/>
  <c r="O1628" i="11" s="1"/>
  <c r="N1629" i="11"/>
  <c r="N1632" i="11"/>
  <c r="P1632" i="11" s="1"/>
  <c r="N1633" i="11"/>
  <c r="P1633" i="11" s="1"/>
  <c r="N1634" i="11"/>
  <c r="P1634" i="11" s="1"/>
  <c r="N1635" i="11"/>
  <c r="N1636" i="11"/>
  <c r="P1636" i="11" s="1"/>
  <c r="N1637" i="11"/>
  <c r="N1638" i="11"/>
  <c r="O1639" i="11"/>
  <c r="N1640" i="11"/>
  <c r="O1640" i="11" s="1"/>
  <c r="N1641" i="11"/>
  <c r="N1644" i="11"/>
  <c r="N1645" i="11"/>
  <c r="P1645" i="11" s="1"/>
  <c r="N1646" i="11"/>
  <c r="O1646" i="11" s="1"/>
  <c r="N1647" i="11"/>
  <c r="O1647" i="11" s="1"/>
  <c r="N1648" i="11"/>
  <c r="O1648" i="11" s="1"/>
  <c r="N1649" i="11"/>
  <c r="P1649" i="11" s="1"/>
  <c r="N1650" i="11"/>
  <c r="O1650" i="11" s="1"/>
  <c r="N1652" i="11"/>
  <c r="O1652" i="11" s="1"/>
  <c r="N1653" i="11"/>
  <c r="N1656" i="11"/>
  <c r="N1657" i="11"/>
  <c r="O1657" i="11" s="1"/>
  <c r="N1658" i="11"/>
  <c r="P1658" i="11" s="1"/>
  <c r="N1659" i="11"/>
  <c r="O1659" i="11" s="1"/>
  <c r="N1660" i="11"/>
  <c r="N1661" i="11"/>
  <c r="N1662" i="11"/>
  <c r="O1662" i="11" s="1"/>
  <c r="O1663" i="11"/>
  <c r="N1664" i="11"/>
  <c r="N1665" i="11"/>
  <c r="O1665" i="11" s="1"/>
  <c r="N1668" i="11"/>
  <c r="N1669" i="11"/>
  <c r="O1669" i="11" s="1"/>
  <c r="N1670" i="11"/>
  <c r="O1670" i="11" s="1"/>
  <c r="N1671" i="11"/>
  <c r="P1671" i="11" s="1"/>
  <c r="N1672" i="11"/>
  <c r="N1673" i="11"/>
  <c r="N1674" i="11"/>
  <c r="N1676" i="11"/>
  <c r="N1677" i="11"/>
  <c r="N1680" i="11"/>
  <c r="N1681" i="11"/>
  <c r="P1681" i="11" s="1"/>
  <c r="N1682" i="11"/>
  <c r="N1683" i="11"/>
  <c r="N1684" i="11"/>
  <c r="N1685" i="11"/>
  <c r="O1685" i="11" s="1"/>
  <c r="N1686" i="11"/>
  <c r="O1686" i="11" s="1"/>
  <c r="N1688" i="11"/>
  <c r="N1689" i="11"/>
  <c r="P1689" i="11" s="1"/>
  <c r="N1692" i="11"/>
  <c r="N1693" i="11"/>
  <c r="O1693" i="11" s="1"/>
  <c r="N1694" i="11"/>
  <c r="N1695" i="11"/>
  <c r="O1695" i="11" s="1"/>
  <c r="N1696" i="11"/>
  <c r="N1697" i="11"/>
  <c r="P1697" i="11" s="1"/>
  <c r="N1698" i="11"/>
  <c r="N1700" i="11"/>
  <c r="P1700" i="11" s="1"/>
  <c r="N1701" i="11"/>
  <c r="P1701" i="11" s="1"/>
  <c r="N1703" i="11"/>
  <c r="N1704" i="11"/>
  <c r="P1704" i="11" s="1"/>
  <c r="N1705" i="11"/>
  <c r="O1705" i="11" s="1"/>
  <c r="N1706" i="11"/>
  <c r="P1706" i="11" s="1"/>
  <c r="N1707" i="11"/>
  <c r="O1707" i="11" s="1"/>
  <c r="N1708" i="11"/>
  <c r="N1709" i="11"/>
  <c r="N1710" i="11"/>
  <c r="O1710" i="11" s="1"/>
  <c r="N1712" i="11"/>
  <c r="N1713" i="11"/>
  <c r="O1713" i="11" s="1"/>
  <c r="N1716" i="11"/>
  <c r="N1717" i="11"/>
  <c r="O1717" i="11" s="1"/>
  <c r="N1718" i="11"/>
  <c r="O1718" i="11" s="1"/>
  <c r="N1719" i="11"/>
  <c r="P1719" i="11" s="1"/>
  <c r="N1720" i="11"/>
  <c r="N1721" i="11"/>
  <c r="N1722" i="11"/>
  <c r="N1724" i="11"/>
  <c r="N1725" i="11"/>
  <c r="N1728" i="11"/>
  <c r="P1728" i="11" s="1"/>
  <c r="N1729" i="11"/>
  <c r="O1729" i="11" s="1"/>
  <c r="N1730" i="11"/>
  <c r="N1731" i="11"/>
  <c r="P1731" i="11" s="1"/>
  <c r="N1732" i="11"/>
  <c r="N1733" i="11"/>
  <c r="O1733" i="11" s="1"/>
  <c r="N1734" i="11"/>
  <c r="O1734" i="11" s="1"/>
  <c r="N1736" i="11"/>
  <c r="P1736" i="11" s="1"/>
  <c r="N1737" i="11"/>
  <c r="O1737" i="11" s="1"/>
  <c r="N1740" i="11"/>
  <c r="P1740" i="11" s="1"/>
  <c r="N1741" i="11"/>
  <c r="O1741" i="11" s="1"/>
  <c r="N1742" i="11"/>
  <c r="O1742" i="11" s="1"/>
  <c r="N1743" i="11"/>
  <c r="N1744" i="11"/>
  <c r="N1745" i="11"/>
  <c r="P1745" i="11" s="1"/>
  <c r="N1746" i="11"/>
  <c r="N1748" i="11"/>
  <c r="P1748" i="11" s="1"/>
  <c r="N1749" i="11"/>
  <c r="O1749" i="11" s="1"/>
  <c r="N1752" i="11"/>
  <c r="P1752" i="11" s="1"/>
  <c r="N1753" i="11"/>
  <c r="O1753" i="11" s="1"/>
  <c r="N1754" i="11"/>
  <c r="O1754" i="11" s="1"/>
  <c r="N1755" i="11"/>
  <c r="N1756" i="11"/>
  <c r="P1756" i="11" s="1"/>
  <c r="N1757" i="11"/>
  <c r="O1757" i="11" s="1"/>
  <c r="N1758" i="11"/>
  <c r="N1761" i="11"/>
  <c r="N1764" i="11"/>
  <c r="P1764" i="11" s="1"/>
  <c r="N1765" i="11"/>
  <c r="N1766" i="11"/>
  <c r="N1767" i="11"/>
  <c r="N1768" i="11"/>
  <c r="N1769" i="11"/>
  <c r="P1769" i="11" s="1"/>
  <c r="N1770" i="11"/>
  <c r="P1770" i="11" s="1"/>
  <c r="N1771" i="11"/>
  <c r="N1772" i="11"/>
  <c r="P1772" i="11" s="1"/>
  <c r="N1773" i="11"/>
  <c r="N1776" i="11"/>
  <c r="N1777" i="11"/>
  <c r="N1778" i="11"/>
  <c r="N1779" i="11"/>
  <c r="O1779" i="11" s="1"/>
  <c r="N1780" i="11"/>
  <c r="P1780" i="11" s="1"/>
  <c r="N1781" i="11"/>
  <c r="O1781" i="11" s="1"/>
  <c r="N1782" i="11"/>
  <c r="N1783" i="11"/>
  <c r="N1784" i="11"/>
  <c r="N1788" i="11"/>
  <c r="N1789" i="11"/>
  <c r="O1789" i="11" s="1"/>
  <c r="N1790" i="11"/>
  <c r="N1791" i="11"/>
  <c r="P1791" i="11" s="1"/>
  <c r="N1793" i="11"/>
  <c r="O1793" i="11" s="1"/>
  <c r="N1794" i="11"/>
  <c r="P1794" i="11" s="1"/>
  <c r="N1795" i="11"/>
  <c r="O1795" i="11" s="1"/>
  <c r="N1796" i="11"/>
  <c r="P1796" i="11" s="1"/>
  <c r="N1797" i="11"/>
  <c r="N1800" i="11"/>
  <c r="P1800" i="11" s="1"/>
  <c r="N1801" i="11"/>
  <c r="O1801" i="11" s="1"/>
  <c r="N1802" i="11"/>
  <c r="O1802" i="11" s="1"/>
  <c r="N1803" i="11"/>
  <c r="O1803" i="11" s="1"/>
  <c r="N1804" i="11"/>
  <c r="N1805" i="11"/>
  <c r="O1805" i="11" s="1"/>
  <c r="N1806" i="11"/>
  <c r="O1806" i="11" s="1"/>
  <c r="N1808" i="11"/>
  <c r="P1809" i="11"/>
  <c r="N1812" i="11"/>
  <c r="N1813" i="11"/>
  <c r="P1813" i="11" s="1"/>
  <c r="N1814" i="11"/>
  <c r="N1815" i="11"/>
  <c r="O1815" i="11" s="1"/>
  <c r="N1816" i="11"/>
  <c r="N1817" i="11"/>
  <c r="O1817" i="11" s="1"/>
  <c r="N1820" i="11"/>
  <c r="N1821" i="11"/>
  <c r="N1824" i="11"/>
  <c r="N1825" i="11"/>
  <c r="O1825" i="11" s="1"/>
  <c r="N1826" i="11"/>
  <c r="N1827" i="11"/>
  <c r="O1827" i="11" s="1"/>
  <c r="N1828" i="11"/>
  <c r="O1828" i="11" s="1"/>
  <c r="N1829" i="11"/>
  <c r="N1830" i="11"/>
  <c r="N1832" i="11"/>
  <c r="N1833" i="11"/>
  <c r="O1833" i="11" s="1"/>
  <c r="N1836" i="11"/>
  <c r="O1836" i="11" s="1"/>
  <c r="N1837" i="11"/>
  <c r="O1837" i="11" s="1"/>
  <c r="N1838" i="11"/>
  <c r="O1838" i="11" s="1"/>
  <c r="N1839" i="11"/>
  <c r="N1840" i="11"/>
  <c r="N1841" i="11"/>
  <c r="O1841" i="11" s="1"/>
  <c r="N1842" i="11"/>
  <c r="N1843" i="11"/>
  <c r="O1843" i="11" s="1"/>
  <c r="N1844" i="11"/>
  <c r="N1845" i="11"/>
  <c r="O1845" i="11" s="1"/>
  <c r="N1848" i="11"/>
  <c r="N1849" i="11"/>
  <c r="P1849" i="11" s="1"/>
  <c r="N1850" i="11"/>
  <c r="N1851" i="11"/>
  <c r="N1852" i="11"/>
  <c r="O1852" i="11" s="1"/>
  <c r="N1853" i="11"/>
  <c r="O1853" i="11" s="1"/>
  <c r="N1854" i="11"/>
  <c r="N1855" i="11"/>
  <c r="N1856" i="11"/>
  <c r="O1856" i="11" s="1"/>
  <c r="N1860" i="11"/>
  <c r="N1861" i="11"/>
  <c r="N1862" i="11"/>
  <c r="N1863" i="11"/>
  <c r="O1863" i="11" s="1"/>
  <c r="N1864" i="11"/>
  <c r="O1864" i="11" s="1"/>
  <c r="N1865" i="11"/>
  <c r="O1865" i="11" s="1"/>
  <c r="N1866" i="11"/>
  <c r="N1868" i="11"/>
  <c r="N1869" i="11"/>
  <c r="O1869" i="11" s="1"/>
  <c r="N1871" i="11"/>
  <c r="O1871" i="11" s="1"/>
  <c r="N1872" i="11"/>
  <c r="O1872" i="11" s="1"/>
  <c r="N1873" i="11"/>
  <c r="O1873" i="11" s="1"/>
  <c r="N1874" i="11"/>
  <c r="O1874" i="11" s="1"/>
  <c r="N1875" i="11"/>
  <c r="P1875" i="11" s="1"/>
  <c r="N1876" i="11"/>
  <c r="O1876" i="11" s="1"/>
  <c r="N1877" i="11"/>
  <c r="P1877" i="11" s="1"/>
  <c r="N1878" i="11"/>
  <c r="N1879" i="11"/>
  <c r="P1879" i="11" s="1"/>
  <c r="N1880" i="11"/>
  <c r="O1880" i="11" s="1"/>
  <c r="N1881" i="11"/>
  <c r="O1881" i="11" s="1"/>
  <c r="N1884" i="11"/>
  <c r="N1887" i="11"/>
  <c r="N1888" i="11"/>
  <c r="P1888" i="11" s="1"/>
  <c r="N1889" i="11"/>
  <c r="P1889" i="11" s="1"/>
  <c r="N1891" i="11"/>
  <c r="P1891" i="11" s="1"/>
  <c r="N1892" i="11"/>
  <c r="O1892" i="11" s="1"/>
  <c r="N1895" i="11"/>
  <c r="O1895" i="11" s="1"/>
  <c r="N1896" i="11"/>
  <c r="N1897" i="11"/>
  <c r="O1897" i="11" s="1"/>
  <c r="N1898" i="11"/>
  <c r="N1899" i="11"/>
  <c r="N1900" i="11"/>
  <c r="O1900" i="11" s="1"/>
  <c r="N1901" i="11"/>
  <c r="O1901" i="11" s="1"/>
  <c r="N1903" i="11"/>
  <c r="P1903" i="11" s="1"/>
  <c r="N1904" i="11"/>
  <c r="N1907" i="11"/>
  <c r="P1907" i="11" s="1"/>
  <c r="N1908" i="11"/>
  <c r="N1909" i="11"/>
  <c r="N1911" i="11"/>
  <c r="P1911" i="11" s="1"/>
  <c r="N1912" i="11"/>
  <c r="N1913" i="11"/>
  <c r="N1915" i="11"/>
  <c r="O1915" i="11" s="1"/>
  <c r="N1916" i="11"/>
  <c r="O1916" i="11" s="1"/>
  <c r="N1919" i="11"/>
  <c r="P1919" i="11" s="1"/>
  <c r="N1920" i="11"/>
  <c r="P1920" i="11" s="1"/>
  <c r="N1922" i="11"/>
  <c r="O1922" i="11" s="1"/>
  <c r="N1923" i="11"/>
  <c r="O1923" i="11" s="1"/>
  <c r="N1924" i="11"/>
  <c r="N1926" i="11"/>
  <c r="N1931" i="11"/>
  <c r="N1933" i="11"/>
  <c r="O1933" i="11" s="1"/>
  <c r="N1934" i="11"/>
  <c r="P1934" i="11" s="1"/>
  <c r="N1937" i="11"/>
  <c r="N1938" i="11"/>
  <c r="O1938" i="11" s="1"/>
  <c r="N1939" i="11"/>
  <c r="P1939" i="11" s="1"/>
  <c r="N1941" i="11"/>
  <c r="N1944" i="11"/>
  <c r="N1945" i="11"/>
  <c r="P1945" i="11" s="1"/>
  <c r="N1946" i="11"/>
  <c r="O1946" i="11" s="1"/>
  <c r="N1947" i="11"/>
  <c r="O1947" i="11" s="1"/>
  <c r="N1949" i="11"/>
  <c r="N1950" i="11"/>
  <c r="N1952" i="11"/>
  <c r="N1953" i="11"/>
  <c r="O1953" i="11" s="1"/>
  <c r="N1954" i="11"/>
  <c r="P1954" i="11" s="1"/>
  <c r="N1955" i="11"/>
  <c r="O1955" i="11" s="1"/>
  <c r="N1956" i="11"/>
  <c r="O1956" i="11" s="1"/>
  <c r="N1957" i="11"/>
  <c r="N1958" i="11"/>
  <c r="O1958" i="11" s="1"/>
  <c r="P1959" i="11"/>
  <c r="N1960" i="11"/>
  <c r="O1960" i="11" s="1"/>
  <c r="N1961" i="11"/>
  <c r="N1962" i="11"/>
  <c r="N1963" i="11"/>
  <c r="O1963" i="11" s="1"/>
  <c r="N1964" i="11"/>
  <c r="P1964" i="11" s="1"/>
  <c r="N1965" i="11"/>
  <c r="N1966" i="11"/>
  <c r="N1967" i="11"/>
  <c r="O1967" i="11" s="1"/>
  <c r="N1968" i="11"/>
  <c r="O1968" i="11" s="1"/>
  <c r="N1969" i="11"/>
  <c r="O1969" i="11" s="1"/>
  <c r="N1970" i="11"/>
  <c r="O1970" i="11" s="1"/>
  <c r="N1971" i="11"/>
  <c r="N1972" i="11"/>
  <c r="P1972" i="11" s="1"/>
  <c r="N1973" i="11"/>
  <c r="O1973" i="11" s="1"/>
  <c r="N1974" i="11"/>
  <c r="O1974" i="11" s="1"/>
  <c r="O1975" i="11"/>
  <c r="P1975" i="11"/>
  <c r="N1977" i="11"/>
  <c r="N1978" i="11"/>
  <c r="N1979" i="11"/>
  <c r="O1979" i="11" s="1"/>
  <c r="N1980" i="11"/>
  <c r="N1981" i="11"/>
  <c r="N1983" i="11"/>
  <c r="O1983" i="11" s="1"/>
  <c r="N1984" i="11"/>
  <c r="N1985" i="11"/>
  <c r="N1986" i="11"/>
  <c r="N1987" i="11"/>
  <c r="P1987" i="11" s="1"/>
  <c r="N1988" i="11"/>
  <c r="N1989" i="11"/>
  <c r="N1991" i="11"/>
  <c r="N1992" i="11"/>
  <c r="N1993" i="11"/>
  <c r="N1994" i="11"/>
  <c r="O1994" i="11" s="1"/>
  <c r="N1995" i="11"/>
  <c r="O1995" i="11" s="1"/>
  <c r="N1996" i="11"/>
  <c r="O1996" i="11" s="1"/>
  <c r="N1997" i="11"/>
  <c r="P1997" i="11" s="1"/>
  <c r="N1998" i="11"/>
  <c r="N1999" i="11"/>
  <c r="N2000" i="11"/>
  <c r="N2001" i="11"/>
  <c r="O2001" i="11" s="1"/>
  <c r="N2005" i="11"/>
  <c r="O2005" i="11" s="1"/>
  <c r="N2008" i="11"/>
  <c r="N2009" i="11"/>
  <c r="N2010" i="11"/>
  <c r="N2013" i="11"/>
  <c r="O2015" i="11"/>
  <c r="P2015" i="11"/>
  <c r="N2016" i="11"/>
  <c r="N2017" i="11"/>
  <c r="P2017" i="11" s="1"/>
  <c r="N2018" i="11"/>
  <c r="O2018" i="11" s="1"/>
  <c r="N2020" i="11"/>
  <c r="N2021" i="11"/>
  <c r="O2021" i="11" s="1"/>
  <c r="N2022" i="11"/>
  <c r="N2025" i="11"/>
  <c r="N2028" i="11"/>
  <c r="N2029" i="11"/>
  <c r="O2029" i="11" s="1"/>
  <c r="N2032" i="11"/>
  <c r="N2033" i="11"/>
  <c r="N2034" i="11"/>
  <c r="P2034" i="11" s="1"/>
  <c r="N2037" i="11"/>
  <c r="P2037" i="11" s="1"/>
  <c r="N2039" i="11"/>
  <c r="N2040" i="11"/>
  <c r="N2041" i="11"/>
  <c r="P2041" i="11" s="1"/>
  <c r="N2044" i="11"/>
  <c r="N2045" i="11"/>
  <c r="N2046" i="11"/>
  <c r="O2047" i="11"/>
  <c r="P2047" i="11"/>
  <c r="N2049" i="11"/>
  <c r="P2049" i="11" s="1"/>
  <c r="N2051" i="11"/>
  <c r="N2052" i="11"/>
  <c r="O2052" i="11" s="1"/>
  <c r="N2053" i="11"/>
  <c r="P2053" i="11" s="1"/>
  <c r="N2056" i="11"/>
  <c r="O2056" i="11" s="1"/>
  <c r="N2057" i="11"/>
  <c r="N2058" i="11"/>
  <c r="O2058" i="11" s="1"/>
  <c r="N2059" i="11"/>
  <c r="N2061" i="11"/>
  <c r="N2063" i="11"/>
  <c r="O2063" i="11" s="1"/>
  <c r="N2064" i="11"/>
  <c r="N2065" i="11"/>
  <c r="O2065" i="11" s="1"/>
  <c r="N2068" i="11"/>
  <c r="O2068" i="11" s="1"/>
  <c r="N2069" i="11"/>
  <c r="O2069" i="11" s="1"/>
  <c r="N2070" i="11"/>
  <c r="P2070" i="11" s="1"/>
  <c r="N2073" i="11"/>
  <c r="P2073" i="11" s="1"/>
  <c r="N2074" i="11"/>
  <c r="O2075" i="11"/>
  <c r="P2075" i="11"/>
  <c r="N2076" i="11"/>
  <c r="N2077" i="11"/>
  <c r="N2080" i="11"/>
  <c r="O2080" i="11" s="1"/>
  <c r="N2081" i="11"/>
  <c r="N2082" i="11"/>
  <c r="N2085" i="11"/>
  <c r="P2085" i="11" s="1"/>
  <c r="O2087" i="11"/>
  <c r="P2087" i="11"/>
  <c r="N2088" i="11"/>
  <c r="P2088" i="11" s="1"/>
  <c r="N2090" i="11"/>
  <c r="P2090" i="11" s="1"/>
  <c r="N2092" i="11"/>
  <c r="O2092" i="11" s="1"/>
  <c r="N2093" i="11"/>
  <c r="O2093" i="11" s="1"/>
  <c r="N2094" i="11"/>
  <c r="N2097" i="11"/>
  <c r="O2097" i="11" s="1"/>
  <c r="N2099" i="11"/>
  <c r="P2099" i="11" s="1"/>
  <c r="N2100" i="11"/>
  <c r="P2100" i="11" s="1"/>
  <c r="N2101" i="11"/>
  <c r="N2102" i="11"/>
  <c r="N2104" i="11"/>
  <c r="P2104" i="11" s="1"/>
  <c r="N2105" i="11"/>
  <c r="O2105" i="11" s="1"/>
  <c r="N2106" i="11"/>
  <c r="P2106" i="11" s="1"/>
  <c r="N2109" i="11"/>
  <c r="N2111" i="11"/>
  <c r="O2111" i="11" s="1"/>
  <c r="N2112" i="11"/>
  <c r="P2112" i="11" s="1"/>
  <c r="N2113" i="11"/>
  <c r="O2113" i="11" s="1"/>
  <c r="N2114" i="11"/>
  <c r="O2115" i="11"/>
  <c r="N2116" i="11"/>
  <c r="O2116" i="11" s="1"/>
  <c r="N2117" i="11"/>
  <c r="O2117" i="11" s="1"/>
  <c r="N2121" i="11"/>
  <c r="N2122" i="11"/>
  <c r="O2122" i="11" s="1"/>
  <c r="N2123" i="11"/>
  <c r="O2123" i="11" s="1"/>
  <c r="N2124" i="11"/>
  <c r="P2124" i="11" s="1"/>
  <c r="N2125" i="11"/>
  <c r="N2127" i="11"/>
  <c r="O2127" i="11" s="1"/>
  <c r="N2128" i="11"/>
  <c r="P2128" i="11" s="1"/>
  <c r="N2129" i="11"/>
  <c r="N2132" i="11"/>
  <c r="N2133" i="11"/>
  <c r="O2135" i="11"/>
  <c r="P2135" i="11"/>
  <c r="N2136" i="11"/>
  <c r="N2137" i="11"/>
  <c r="O2139" i="11"/>
  <c r="P2139" i="11"/>
  <c r="N2140" i="11"/>
  <c r="P2140" i="11" s="1"/>
  <c r="N2141" i="11"/>
  <c r="P2141" i="11" s="1"/>
  <c r="N2144" i="11"/>
  <c r="N2145" i="11"/>
  <c r="P2145" i="11" s="1"/>
  <c r="N2147" i="11"/>
  <c r="N2151" i="11"/>
  <c r="N2152" i="11"/>
  <c r="O2152" i="11" s="1"/>
  <c r="N2153" i="11"/>
  <c r="P2153" i="11" s="1"/>
  <c r="N2158" i="11"/>
  <c r="O2159" i="11"/>
  <c r="P2159" i="11"/>
  <c r="N2160" i="11"/>
  <c r="P2160" i="11" s="1"/>
  <c r="N2164" i="11"/>
  <c r="N2165" i="11"/>
  <c r="P2165" i="11" s="1"/>
  <c r="N2166" i="11"/>
  <c r="O2166" i="11" s="1"/>
  <c r="N2168" i="11"/>
  <c r="P2168" i="11" s="1"/>
  <c r="N2169" i="11"/>
  <c r="N2171" i="11"/>
  <c r="O2171" i="11" s="1"/>
  <c r="N2173" i="11"/>
  <c r="O2173" i="11" s="1"/>
  <c r="O2175" i="11"/>
  <c r="P2175" i="11"/>
  <c r="N2176" i="11"/>
  <c r="N2177" i="11"/>
  <c r="N2178" i="11"/>
  <c r="P2178" i="11" s="1"/>
  <c r="N2180" i="11"/>
  <c r="O2180" i="11" s="1"/>
  <c r="N2183" i="11"/>
  <c r="O2183" i="11" s="1"/>
  <c r="N2184" i="11"/>
  <c r="P2187" i="11"/>
  <c r="N2188" i="11"/>
  <c r="N2189" i="11"/>
  <c r="N2190" i="11"/>
  <c r="O2190" i="11" s="1"/>
  <c r="O2191" i="11"/>
  <c r="N2192" i="11"/>
  <c r="O2192" i="11" s="1"/>
  <c r="N2193" i="11"/>
  <c r="O2195" i="11"/>
  <c r="P2195" i="11"/>
  <c r="N2196" i="11"/>
  <c r="O2196" i="11" s="1"/>
  <c r="N2199" i="11"/>
  <c r="P2199" i="11" s="1"/>
  <c r="N2200" i="11"/>
  <c r="P2200" i="11" s="1"/>
  <c r="N2201" i="11"/>
  <c r="P2203" i="11"/>
  <c r="N2204" i="11"/>
  <c r="O2205" i="11"/>
  <c r="N2208" i="11"/>
  <c r="P2208" i="11" s="1"/>
  <c r="O2211" i="11"/>
  <c r="N2212" i="11"/>
  <c r="N2216" i="11"/>
  <c r="P2216" i="11" s="1"/>
  <c r="N2217" i="11"/>
  <c r="N2219" i="11"/>
  <c r="P2219" i="11" s="1"/>
  <c r="O2220" i="11"/>
  <c r="P2220" i="11"/>
  <c r="N2224" i="11"/>
  <c r="O2224" i="11" s="1"/>
  <c r="N2225" i="11"/>
  <c r="P2225" i="11" s="1"/>
  <c r="N2228" i="11"/>
  <c r="O2228" i="11" s="1"/>
  <c r="N2234" i="11"/>
  <c r="P2234" i="11" s="1"/>
  <c r="O2239" i="11"/>
  <c r="P2239" i="11"/>
  <c r="N2240" i="11"/>
  <c r="N2241" i="11"/>
  <c r="O2241" i="11" s="1"/>
  <c r="N2243" i="11"/>
  <c r="O2243" i="11" s="1"/>
  <c r="N2244" i="11"/>
  <c r="N2245" i="11"/>
  <c r="P2245" i="11" s="1"/>
  <c r="N2246" i="11"/>
  <c r="O2247" i="11"/>
  <c r="P2247" i="11"/>
  <c r="N2249" i="11"/>
  <c r="O2249" i="11" s="1"/>
  <c r="O2251" i="11"/>
  <c r="P2251" i="11"/>
  <c r="N2252" i="11"/>
  <c r="O2252" i="11" s="1"/>
  <c r="N2255" i="11"/>
  <c r="O2255" i="11" s="1"/>
  <c r="N2258" i="11"/>
  <c r="P2258" i="11" s="1"/>
  <c r="O2259" i="11"/>
  <c r="P2259" i="11"/>
  <c r="O2263" i="11"/>
  <c r="P2263" i="11"/>
  <c r="N2264" i="11"/>
  <c r="O2264" i="11" s="1"/>
  <c r="N2265" i="11"/>
  <c r="O2267" i="11"/>
  <c r="P2267" i="11"/>
  <c r="N2268" i="11"/>
  <c r="N2269" i="11"/>
  <c r="O2269" i="11" s="1"/>
  <c r="N2271" i="11"/>
  <c r="P2271" i="11" s="1"/>
  <c r="O2275" i="11"/>
  <c r="P2275" i="11"/>
  <c r="N2276" i="11"/>
  <c r="O2276" i="11" s="1"/>
  <c r="N2277" i="11"/>
  <c r="P2277" i="11" s="1"/>
  <c r="N2282" i="11"/>
  <c r="P2282" i="11" s="1"/>
  <c r="O2283" i="11"/>
  <c r="P2283" i="11"/>
  <c r="O2287" i="11"/>
  <c r="P2287" i="11"/>
  <c r="N2288" i="11"/>
  <c r="O2288" i="11" s="1"/>
  <c r="N2289" i="11"/>
  <c r="P2289" i="11" s="1"/>
  <c r="N2291" i="11"/>
  <c r="O2291" i="11" s="1"/>
  <c r="N2294" i="11"/>
  <c r="P2294" i="11" s="1"/>
  <c r="N2296" i="11"/>
  <c r="O2296" i="11" s="1"/>
  <c r="O2299" i="11"/>
  <c r="P2299" i="11"/>
  <c r="N2300" i="11"/>
  <c r="O2300" i="11" s="1"/>
  <c r="N2301" i="11"/>
  <c r="O2301" i="11" s="1"/>
  <c r="O2303" i="11"/>
  <c r="P2303" i="11"/>
  <c r="N2304" i="11"/>
  <c r="P2304" i="11" s="1"/>
  <c r="N2305" i="11"/>
  <c r="P2305" i="11" s="1"/>
  <c r="N2306" i="11"/>
  <c r="O2306" i="11" s="1"/>
  <c r="N2308" i="11"/>
  <c r="P2308" i="11" s="1"/>
  <c r="O2311" i="11"/>
  <c r="P2311" i="11"/>
  <c r="N2312" i="11"/>
  <c r="P2312" i="11" s="1"/>
  <c r="N2313" i="11"/>
  <c r="N2315" i="11"/>
  <c r="O2315" i="11" s="1"/>
  <c r="O2319" i="11"/>
  <c r="P2319" i="11"/>
  <c r="N2320" i="11"/>
  <c r="O2323" i="11"/>
  <c r="P2323" i="11"/>
  <c r="N2324" i="11"/>
  <c r="P2324" i="11" s="1"/>
  <c r="N2325" i="11"/>
  <c r="N2327" i="11"/>
  <c r="N2330" i="11"/>
  <c r="O2330" i="11" s="1"/>
  <c r="O2331" i="11"/>
  <c r="P2331" i="11"/>
  <c r="N2332" i="11"/>
  <c r="O2335" i="11"/>
  <c r="P2335" i="11"/>
  <c r="N2336" i="11"/>
  <c r="P2336" i="11" s="1"/>
  <c r="N2337" i="11"/>
  <c r="O2337" i="11" s="1"/>
  <c r="N2338" i="11"/>
  <c r="O2338" i="11" s="1"/>
  <c r="N2340" i="11"/>
  <c r="O2340" i="11" s="1"/>
  <c r="N2341" i="11"/>
  <c r="O2341" i="11" s="1"/>
  <c r="N2342" i="11"/>
  <c r="N2343" i="11"/>
  <c r="O2343" i="11" s="1"/>
  <c r="N2344" i="11"/>
  <c r="O2344" i="11" s="1"/>
  <c r="O2347" i="11"/>
  <c r="P2347" i="11"/>
  <c r="N2348" i="11"/>
  <c r="N2349" i="11"/>
  <c r="P2351" i="11"/>
  <c r="N2354" i="11"/>
  <c r="O2354" i="11" s="1"/>
  <c r="O2355" i="11"/>
  <c r="P2355" i="11"/>
  <c r="N2356" i="11"/>
  <c r="O2359" i="11"/>
  <c r="P2359" i="11"/>
  <c r="N2360" i="11"/>
  <c r="O2360" i="11" s="1"/>
  <c r="N2361" i="11"/>
  <c r="O2361" i="11" s="1"/>
  <c r="N2363" i="11"/>
  <c r="N2366" i="11"/>
  <c r="N2367" i="11"/>
  <c r="P2367" i="11" s="1"/>
  <c r="N2368" i="11"/>
  <c r="O2371" i="11"/>
  <c r="P2371" i="11"/>
  <c r="N2372" i="11"/>
  <c r="N2373" i="11"/>
  <c r="O2375" i="11"/>
  <c r="P2375" i="11"/>
  <c r="N2378" i="11"/>
  <c r="O2378" i="11" s="1"/>
  <c r="N2379" i="11"/>
  <c r="P2379" i="11" s="1"/>
  <c r="O2383" i="11"/>
  <c r="P2383" i="11"/>
  <c r="N2384" i="11"/>
  <c r="N2385" i="11"/>
  <c r="P2385" i="11" s="1"/>
  <c r="N2388" i="11"/>
  <c r="P2388" i="11" s="1"/>
  <c r="N2390" i="11"/>
  <c r="P2390" i="11" s="1"/>
  <c r="O2391" i="11"/>
  <c r="P2391" i="11"/>
  <c r="N2392" i="11"/>
  <c r="O2392" i="11" s="1"/>
  <c r="O2395" i="11"/>
  <c r="P2395" i="11"/>
  <c r="N2396" i="11"/>
  <c r="O2396" i="11" s="1"/>
  <c r="N2397" i="11"/>
  <c r="P2397" i="11" s="1"/>
  <c r="N2398" i="11"/>
  <c r="N2399" i="11"/>
  <c r="P2399" i="11" s="1"/>
  <c r="N2402" i="11"/>
  <c r="O2402" i="11" s="1"/>
  <c r="O2403" i="11"/>
  <c r="P2403" i="11"/>
  <c r="N2404" i="11"/>
  <c r="O2404" i="11" s="1"/>
  <c r="N2408" i="11"/>
  <c r="N2409" i="11"/>
  <c r="O2409" i="11" s="1"/>
  <c r="O2411" i="11"/>
  <c r="P2411" i="11"/>
  <c r="N2415" i="11"/>
  <c r="O2415" i="11" s="1"/>
  <c r="N2416" i="11"/>
  <c r="O2416" i="11" s="1"/>
  <c r="N2417" i="11"/>
  <c r="O2417" i="11" s="1"/>
  <c r="P2419" i="11"/>
  <c r="N2420" i="11"/>
  <c r="N2421" i="11"/>
  <c r="O2423" i="11"/>
  <c r="P2423" i="11"/>
  <c r="N2426" i="11"/>
  <c r="P2426" i="11" s="1"/>
  <c r="O2427" i="11"/>
  <c r="P2427" i="11"/>
  <c r="N2428" i="11"/>
  <c r="O2428" i="11" s="1"/>
  <c r="N2429" i="11"/>
  <c r="O2429" i="11" s="1"/>
  <c r="O2431" i="11"/>
  <c r="P2431" i="11"/>
  <c r="N2432" i="11"/>
  <c r="O2432" i="11" s="1"/>
  <c r="N2433" i="11"/>
  <c r="N2435" i="11"/>
  <c r="O2435" i="11" s="1"/>
  <c r="N2438" i="11"/>
  <c r="O2438" i="11" s="1"/>
  <c r="N2440" i="11"/>
  <c r="N2442" i="11"/>
  <c r="O2443" i="11"/>
  <c r="P2443" i="11"/>
  <c r="N2444" i="11"/>
  <c r="N2445" i="11"/>
  <c r="O2445" i="11" s="1"/>
  <c r="N2449" i="11"/>
  <c r="N2450" i="11"/>
  <c r="P2450" i="11" s="1"/>
  <c r="N2451" i="11"/>
  <c r="P2451" i="11" s="1"/>
  <c r="N2452" i="11"/>
  <c r="N2453" i="11"/>
  <c r="P2453" i="11" s="1"/>
  <c r="N2454" i="11"/>
  <c r="O2455" i="11"/>
  <c r="P2455" i="11"/>
  <c r="N2456" i="11"/>
  <c r="P2456" i="11" s="1"/>
  <c r="N2457" i="11"/>
  <c r="O2457" i="11" s="1"/>
  <c r="N2461" i="11"/>
  <c r="O2461" i="11" s="1"/>
  <c r="N2462" i="11"/>
  <c r="P2462" i="11" s="1"/>
  <c r="O2467" i="11"/>
  <c r="P2467" i="11"/>
  <c r="N2468" i="11"/>
  <c r="O2468" i="11" s="1"/>
  <c r="N2469" i="11"/>
  <c r="N2471" i="11"/>
  <c r="N2472" i="11"/>
  <c r="P2472" i="11" s="1"/>
  <c r="N2473" i="11"/>
  <c r="N2474" i="11"/>
  <c r="P2474" i="11" s="1"/>
  <c r="O2475" i="11"/>
  <c r="P2475" i="11"/>
  <c r="O2479" i="11"/>
  <c r="P2479" i="11"/>
  <c r="N2480" i="11"/>
  <c r="N2481" i="11"/>
  <c r="P2481" i="11" s="1"/>
  <c r="N2486" i="11"/>
  <c r="N2487" i="11"/>
  <c r="O2487" i="11" s="1"/>
  <c r="O2491" i="11"/>
  <c r="P2491" i="11"/>
  <c r="N2492" i="11"/>
  <c r="O2492" i="11" s="1"/>
  <c r="N2493" i="11"/>
  <c r="O2493" i="11" s="1"/>
  <c r="N2497" i="11"/>
  <c r="P2497" i="11" s="1"/>
  <c r="N2498" i="11"/>
  <c r="O2498" i="11" s="1"/>
  <c r="O2499" i="11"/>
  <c r="P2499" i="11"/>
  <c r="O2503" i="11"/>
  <c r="P2503" i="11"/>
  <c r="N2504" i="11"/>
  <c r="O2504" i="11" s="1"/>
  <c r="N2505" i="11"/>
  <c r="P2505" i="11" s="1"/>
  <c r="N2509" i="11"/>
  <c r="O2509" i="11" s="1"/>
  <c r="N2510" i="11"/>
  <c r="N2511" i="11"/>
  <c r="O2515" i="11"/>
  <c r="P2515" i="11"/>
  <c r="N2516" i="11"/>
  <c r="O2516" i="11" s="1"/>
  <c r="N2517" i="11"/>
  <c r="P2519" i="11"/>
  <c r="N2521" i="11"/>
  <c r="N2522" i="11"/>
  <c r="O2522" i="11" s="1"/>
  <c r="N2523" i="11"/>
  <c r="O2523" i="11" s="1"/>
  <c r="O2527" i="11"/>
  <c r="P2527" i="11"/>
  <c r="N2528" i="11"/>
  <c r="O2528" i="11" s="1"/>
  <c r="N2529" i="11"/>
  <c r="O2529" i="11" s="1"/>
  <c r="N2531" i="11"/>
  <c r="O2531" i="11" s="1"/>
  <c r="N2533" i="11"/>
  <c r="N2534" i="11"/>
  <c r="O2534" i="11" s="1"/>
  <c r="O2535" i="11"/>
  <c r="P2535" i="11"/>
  <c r="N2539" i="11"/>
  <c r="N2540" i="11"/>
  <c r="O2540" i="11" s="1"/>
  <c r="N2543" i="11"/>
  <c r="N2546" i="11"/>
  <c r="O2546" i="11" s="1"/>
  <c r="N2547" i="11"/>
  <c r="N2548" i="11"/>
  <c r="P2548" i="11" s="1"/>
  <c r="N2551" i="11"/>
  <c r="P2551" i="11" s="1"/>
  <c r="N2552" i="11"/>
  <c r="O2552" i="11" s="1"/>
  <c r="N2557" i="11"/>
  <c r="O2557" i="11" s="1"/>
  <c r="N2558" i="11"/>
  <c r="P2558" i="11" s="1"/>
  <c r="N2559" i="11"/>
  <c r="P2559" i="11" s="1"/>
  <c r="N2563" i="11"/>
  <c r="N2564" i="11"/>
  <c r="P2564" i="11" s="1"/>
  <c r="N2565" i="11"/>
  <c r="O2565" i="11" s="1"/>
  <c r="N2569" i="11"/>
  <c r="N2570" i="11"/>
  <c r="N2571" i="11"/>
  <c r="P2571" i="11" s="1"/>
  <c r="N2575" i="11"/>
  <c r="P2575" i="11" s="1"/>
  <c r="N2577" i="11"/>
  <c r="P2577" i="11" s="1"/>
  <c r="N2579" i="11"/>
  <c r="N2580" i="11"/>
  <c r="O2580" i="11" s="1"/>
  <c r="N2581" i="11"/>
  <c r="O2581" i="11" s="1"/>
  <c r="N2582" i="11"/>
  <c r="N2583" i="11"/>
  <c r="N2587" i="11"/>
  <c r="P2587" i="11" s="1"/>
  <c r="N2588" i="11"/>
  <c r="O2588" i="11" s="1"/>
  <c r="N2593" i="11"/>
  <c r="N2594" i="11"/>
  <c r="O2594" i="11" s="1"/>
  <c r="N2599" i="11"/>
  <c r="N2601" i="11"/>
  <c r="O2601" i="11" s="1"/>
  <c r="N2605" i="11"/>
  <c r="N2606" i="11"/>
  <c r="N2607" i="11"/>
  <c r="N2611" i="11"/>
  <c r="P2611" i="11" s="1"/>
  <c r="N2613" i="11"/>
  <c r="P2613" i="11" s="1"/>
  <c r="N2617" i="11"/>
  <c r="N2618" i="11"/>
  <c r="O2618" i="11" s="1"/>
  <c r="N2619" i="11"/>
  <c r="N2623" i="11"/>
  <c r="P2623" i="11" s="1"/>
  <c r="N2625" i="11"/>
  <c r="N2627" i="11"/>
  <c r="N2629" i="11"/>
  <c r="P2629" i="11" s="1"/>
  <c r="N2630" i="11"/>
  <c r="N2631" i="11"/>
  <c r="P2631" i="11" s="1"/>
  <c r="N2632" i="11"/>
  <c r="O2632" i="11" s="1"/>
  <c r="N2635" i="11"/>
  <c r="N2637" i="11"/>
  <c r="N2638" i="11"/>
  <c r="N2641" i="11"/>
  <c r="O2641" i="11" s="1"/>
  <c r="N2642" i="11"/>
  <c r="O2642" i="11" s="1"/>
  <c r="N2646" i="11"/>
  <c r="O2646" i="11" s="1"/>
  <c r="N2647" i="11"/>
  <c r="P2647" i="11" s="1"/>
  <c r="N2648" i="11"/>
  <c r="O2648" i="11" s="1"/>
  <c r="N2649" i="11"/>
  <c r="O2649" i="11" s="1"/>
  <c r="N2651" i="11"/>
  <c r="P2651" i="11" s="1"/>
  <c r="N2653" i="11"/>
  <c r="N2654" i="11"/>
  <c r="N2655" i="11"/>
  <c r="P2655" i="11" s="1"/>
  <c r="N2661" i="11"/>
  <c r="O2661" i="11" s="1"/>
  <c r="N2666" i="11"/>
  <c r="N2667" i="11"/>
  <c r="N2672" i="11"/>
  <c r="O2672" i="11" s="1"/>
  <c r="N2673" i="11"/>
  <c r="N2677" i="11"/>
  <c r="P2677" i="11" s="1"/>
  <c r="N2678" i="11"/>
  <c r="N2683" i="11"/>
  <c r="P2683" i="11" s="1"/>
  <c r="N2684" i="11"/>
  <c r="P2684" i="11" s="1"/>
  <c r="N2685" i="11"/>
  <c r="P2685" i="11" s="1"/>
  <c r="N2686" i="11"/>
  <c r="P2686" i="11" s="1"/>
  <c r="N2689" i="11"/>
  <c r="O2689" i="11" s="1"/>
  <c r="N2691" i="11"/>
  <c r="N2696" i="11"/>
  <c r="P2696" i="11" s="1"/>
  <c r="N2697" i="11"/>
  <c r="P2697" i="11" s="1"/>
  <c r="N2702" i="11"/>
  <c r="O2702" i="11" s="1"/>
  <c r="N2703" i="11"/>
  <c r="P2703" i="11" s="1"/>
  <c r="N2707" i="11"/>
  <c r="N2708" i="11"/>
  <c r="O2708" i="11" s="1"/>
  <c r="N2709" i="11"/>
  <c r="O2709" i="11" s="1"/>
  <c r="N2712" i="11"/>
  <c r="N2715" i="11"/>
  <c r="P2715" i="11" s="1"/>
  <c r="N2720" i="11"/>
  <c r="O2720" i="11" s="1"/>
  <c r="N2721" i="11"/>
  <c r="P2721" i="11" s="1"/>
  <c r="N2724" i="11"/>
  <c r="N2725" i="11"/>
  <c r="O2725" i="11" s="1"/>
  <c r="N2726" i="11"/>
  <c r="O2726" i="11" s="1"/>
  <c r="N2727" i="11"/>
  <c r="P2727" i="11" s="1"/>
  <c r="N2732" i="11"/>
  <c r="O2732" i="11" s="1"/>
  <c r="N2733" i="11"/>
  <c r="P2733" i="11" s="1"/>
  <c r="N2736" i="11"/>
  <c r="N2737" i="11"/>
  <c r="N2739" i="11"/>
  <c r="N2740" i="11"/>
  <c r="N2744" i="11"/>
  <c r="N2745" i="11"/>
  <c r="P2745" i="11" s="1"/>
  <c r="N2748" i="11"/>
  <c r="N2751" i="11"/>
  <c r="P2751" i="11" s="1"/>
  <c r="N2756" i="11"/>
  <c r="O2756" i="11" s="1"/>
  <c r="N2760" i="11"/>
  <c r="N2761" i="11"/>
  <c r="O2761" i="11" s="1"/>
  <c r="N2763" i="11"/>
  <c r="N2768" i="11"/>
  <c r="N2769" i="11"/>
  <c r="O2769" i="11" s="1"/>
  <c r="N2772" i="11"/>
  <c r="P2772" i="11" s="1"/>
  <c r="N2773" i="11"/>
  <c r="P2773" i="11" s="1"/>
  <c r="N2774" i="11"/>
  <c r="O2774" i="11" s="1"/>
  <c r="N2775" i="11"/>
  <c r="P2775" i="11" s="1"/>
  <c r="N2780" i="11"/>
  <c r="N2781" i="11"/>
  <c r="O2781" i="11" s="1"/>
  <c r="N2784" i="11"/>
  <c r="N2785" i="11"/>
  <c r="P2785" i="11" s="1"/>
  <c r="N2792" i="11"/>
  <c r="O2792" i="11" s="1"/>
  <c r="N2793" i="11"/>
  <c r="O2793" i="11" s="1"/>
  <c r="N2796" i="11"/>
  <c r="O2796" i="11" s="1"/>
  <c r="N2797" i="11"/>
  <c r="N2798" i="11"/>
  <c r="O2798" i="11" s="1"/>
  <c r="N2804" i="11"/>
  <c r="O2804" i="11" s="1"/>
  <c r="N2805" i="11"/>
  <c r="N2808" i="11"/>
  <c r="P2808" i="11" s="1"/>
  <c r="N2809" i="11"/>
  <c r="N2811" i="11"/>
  <c r="P2811" i="11" s="1"/>
  <c r="N2812" i="11"/>
  <c r="O2812" i="11" s="1"/>
  <c r="N2815" i="11"/>
  <c r="P2815" i="11" s="1"/>
  <c r="N2816" i="11"/>
  <c r="N2817" i="11"/>
  <c r="N2821" i="11"/>
  <c r="O2821" i="11" s="1"/>
  <c r="N2823" i="11"/>
  <c r="N2828" i="11"/>
  <c r="N2829" i="11"/>
  <c r="N2831" i="11"/>
  <c r="P2831" i="11" s="1"/>
  <c r="N2833" i="11"/>
  <c r="P2833" i="11" s="1"/>
  <c r="N2835" i="11"/>
  <c r="N2838" i="11"/>
  <c r="N2839" i="11"/>
  <c r="P2839" i="11" s="1"/>
  <c r="N2840" i="11"/>
  <c r="O2840" i="11" s="1"/>
  <c r="N2841" i="11"/>
  <c r="N2844" i="11"/>
  <c r="O2844" i="11" s="1"/>
  <c r="N2845" i="11"/>
  <c r="P2845" i="11" s="1"/>
  <c r="N2852" i="11"/>
  <c r="O2852" i="11" s="1"/>
  <c r="N2855" i="11"/>
  <c r="N2856" i="11"/>
  <c r="P2856" i="11" s="1"/>
  <c r="N2858" i="11"/>
  <c r="N2862" i="11"/>
  <c r="O2862" i="11" s="1"/>
  <c r="N2864" i="11"/>
  <c r="N2867" i="11"/>
  <c r="P2867" i="11" s="1"/>
  <c r="N2868" i="11"/>
  <c r="P2868" i="11" s="1"/>
  <c r="N2870" i="11"/>
  <c r="P2870" i="11" s="1"/>
  <c r="N2875" i="11"/>
  <c r="N2876" i="11"/>
  <c r="P2876" i="11" s="1"/>
  <c r="N2879" i="11"/>
  <c r="P2879" i="11" s="1"/>
  <c r="N2880" i="11"/>
  <c r="N2882" i="11"/>
  <c r="P2882" i="11" s="1"/>
  <c r="N2886" i="11"/>
  <c r="O2886" i="11" s="1"/>
  <c r="N2888" i="11"/>
  <c r="O2888" i="11" s="1"/>
  <c r="N2891" i="11"/>
  <c r="P2891" i="11" s="1"/>
  <c r="N2892" i="11"/>
  <c r="O2892" i="11" s="1"/>
  <c r="N2894" i="11"/>
  <c r="P2894" i="11" s="1"/>
  <c r="N2899" i="11"/>
  <c r="P2899" i="11" s="1"/>
  <c r="N2900" i="11"/>
  <c r="O2900" i="11" s="1"/>
  <c r="N2904" i="11"/>
  <c r="N2907" i="11"/>
  <c r="P2907" i="11" s="1"/>
  <c r="N2911" i="11"/>
  <c r="N2912" i="11"/>
  <c r="N2913" i="11"/>
  <c r="O2913" i="11" s="1"/>
  <c r="N2915" i="11"/>
  <c r="P2915" i="11" s="1"/>
  <c r="N2918" i="11"/>
  <c r="N2924" i="11"/>
  <c r="P2924" i="11" s="1"/>
  <c r="N2930" i="11"/>
  <c r="N2931" i="11"/>
  <c r="P2931" i="11" s="1"/>
  <c r="N2939" i="11"/>
  <c r="P2939" i="11" s="1"/>
  <c r="N2942" i="11"/>
  <c r="N2950" i="11"/>
  <c r="N2951" i="11"/>
  <c r="N2954" i="11"/>
  <c r="P2954" i="11" s="1"/>
  <c r="N2957" i="11"/>
  <c r="N2963" i="11"/>
  <c r="N2966" i="11"/>
  <c r="O2966" i="11" s="1"/>
  <c r="N2969" i="11"/>
  <c r="O2969" i="11" s="1"/>
  <c r="N2975" i="11"/>
  <c r="P2975" i="11" s="1"/>
  <c r="N2981" i="11"/>
  <c r="O2981" i="11" s="1"/>
  <c r="N2987" i="11"/>
  <c r="O2987" i="11" s="1"/>
  <c r="N2990" i="11"/>
  <c r="O2990" i="11" s="1"/>
  <c r="N2993" i="11"/>
  <c r="O2993" i="11" s="1"/>
  <c r="N2994" i="11"/>
  <c r="P2994" i="11" s="1"/>
  <c r="N3000" i="11"/>
  <c r="N3001" i="11"/>
  <c r="N3005" i="11"/>
  <c r="O3005" i="11" s="1"/>
  <c r="N3007" i="11"/>
  <c r="P3007" i="11" s="1"/>
  <c r="N3011" i="11"/>
  <c r="O3011" i="11" s="1"/>
  <c r="N3012" i="11"/>
  <c r="P3012" i="11" s="1"/>
  <c r="N3013" i="11"/>
  <c r="N3014" i="11"/>
  <c r="O3014" i="11" s="1"/>
  <c r="N3015" i="11"/>
  <c r="P3015" i="11" s="1"/>
  <c r="N3016" i="11"/>
  <c r="O3016" i="11" s="1"/>
  <c r="N3023" i="11"/>
  <c r="P3023" i="11" s="1"/>
  <c r="N3024" i="11"/>
  <c r="N3026" i="11"/>
  <c r="N3029" i="11"/>
  <c r="O3029" i="11" s="1"/>
  <c r="N3031" i="11"/>
  <c r="P3031" i="11" s="1"/>
  <c r="N3035" i="11"/>
  <c r="O3035" i="11" s="1"/>
  <c r="N3037" i="11"/>
  <c r="N3038" i="11"/>
  <c r="N3043" i="11"/>
  <c r="N3047" i="11"/>
  <c r="P3047" i="11" s="1"/>
  <c r="N3049" i="11"/>
  <c r="O3049" i="11" s="1"/>
  <c r="N3050" i="11"/>
  <c r="N3055" i="11"/>
  <c r="O3055" i="11" s="1"/>
  <c r="N3059" i="11"/>
  <c r="N3060" i="11"/>
  <c r="N3061" i="11"/>
  <c r="O3061" i="11" s="1"/>
  <c r="N3062" i="11"/>
  <c r="P3062" i="11" s="1"/>
  <c r="N3084" i="11"/>
  <c r="O3084" i="11" s="1"/>
  <c r="N3085" i="11"/>
  <c r="O3085" i="11" s="1"/>
  <c r="N3094" i="11"/>
  <c r="P3094" i="11" s="1"/>
  <c r="N3095" i="11"/>
  <c r="N3096" i="11"/>
  <c r="O3096" i="11" s="1"/>
  <c r="N3098" i="11"/>
  <c r="N3114" i="11"/>
  <c r="N3120" i="11"/>
  <c r="O3120" i="11" s="1"/>
  <c r="N3121" i="11"/>
  <c r="O3121" i="11" s="1"/>
  <c r="N3122" i="11"/>
  <c r="O3122" i="11" s="1"/>
  <c r="N3134" i="11"/>
  <c r="N3144" i="11"/>
  <c r="O3144" i="11" s="1"/>
  <c r="N3145" i="11"/>
  <c r="O3145" i="11" s="1"/>
  <c r="N3146" i="11"/>
  <c r="O3146" i="11" s="1"/>
  <c r="N3157" i="11"/>
  <c r="O3157" i="11" s="1"/>
  <c r="N3160" i="11"/>
  <c r="O3160" i="11" s="1"/>
  <c r="N3169" i="11"/>
  <c r="O3169" i="11" s="1"/>
  <c r="N3176" i="11"/>
  <c r="O3176" i="11" s="1"/>
  <c r="N3180" i="11"/>
  <c r="N3188" i="11"/>
  <c r="O3188" i="11" s="1"/>
  <c r="N3189" i="11"/>
  <c r="O3189" i="11" s="1"/>
  <c r="N3190" i="11"/>
  <c r="O3190" i="11" s="1"/>
  <c r="N3192" i="11"/>
  <c r="P3192" i="11" s="1"/>
  <c r="N3200" i="11"/>
  <c r="O3200" i="11" s="1"/>
  <c r="N3204" i="11"/>
  <c r="N3212" i="11"/>
  <c r="N3216" i="11"/>
  <c r="P3216" i="11" s="1"/>
  <c r="N3224" i="11"/>
  <c r="N3228" i="11"/>
  <c r="P3228" i="11" s="1"/>
  <c r="N3234" i="11"/>
  <c r="P3234" i="11" s="1"/>
  <c r="N3236" i="11"/>
  <c r="O3236" i="11" s="1"/>
  <c r="N3240" i="11"/>
  <c r="O3240" i="11" s="1"/>
  <c r="N3284" i="11"/>
  <c r="P3284" i="11" s="1"/>
  <c r="N3308" i="11"/>
  <c r="P3308" i="11" s="1"/>
  <c r="N3320" i="11"/>
  <c r="P3320" i="11" s="1"/>
  <c r="N3332" i="11"/>
  <c r="P3332" i="11" s="1"/>
  <c r="N3344" i="11"/>
  <c r="P3344" i="11" s="1"/>
  <c r="N3365" i="11"/>
  <c r="N3368" i="11"/>
  <c r="N3380" i="11"/>
  <c r="N3440" i="11"/>
  <c r="P3440" i="11" s="1"/>
  <c r="N3455" i="11"/>
  <c r="P3455" i="11" s="1"/>
  <c r="N3486" i="11"/>
  <c r="O3486" i="11" s="1"/>
  <c r="N3488" i="11"/>
  <c r="P3488" i="11" s="1"/>
  <c r="L2" i="10"/>
  <c r="L3" i="10"/>
  <c r="L4" i="10"/>
  <c r="L14" i="10"/>
  <c r="L15" i="10"/>
  <c r="L5" i="10"/>
  <c r="L6" i="10"/>
  <c r="P3" i="10" s="1"/>
  <c r="L7" i="10"/>
  <c r="L8" i="10"/>
  <c r="L9" i="10"/>
  <c r="L10" i="10"/>
  <c r="L11" i="10"/>
  <c r="L12" i="10"/>
  <c r="L13" i="10"/>
  <c r="L16" i="10"/>
  <c r="L17" i="10"/>
  <c r="L18" i="10"/>
  <c r="L19" i="10"/>
  <c r="L20" i="10"/>
  <c r="P4" i="10" s="1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P5" i="10" s="1"/>
  <c r="L36" i="10"/>
  <c r="L37" i="10"/>
  <c r="L38" i="10"/>
  <c r="L39" i="10"/>
  <c r="L40" i="10"/>
  <c r="L41" i="10"/>
  <c r="L42" i="10"/>
  <c r="L43" i="10"/>
  <c r="L44" i="10"/>
  <c r="L45" i="10"/>
  <c r="L46" i="10"/>
  <c r="P6" i="10" s="1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P7" i="10" s="1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P2" i="10" s="1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P8" i="10"/>
  <c r="P9" i="10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D2" i="6"/>
  <c r="E2" i="6"/>
  <c r="D3" i="6"/>
  <c r="E3" i="6"/>
  <c r="D4" i="6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2" i="5"/>
  <c r="E2" i="5"/>
  <c r="F2" i="5"/>
  <c r="G2" i="5"/>
  <c r="H2" i="5"/>
  <c r="I2" i="5"/>
  <c r="D3" i="5"/>
  <c r="E3" i="5"/>
  <c r="F3" i="5"/>
  <c r="G3" i="5"/>
  <c r="H3" i="5"/>
  <c r="I3" i="5"/>
  <c r="D2" i="4"/>
  <c r="E2" i="4"/>
  <c r="F2" i="4"/>
  <c r="G2" i="4"/>
  <c r="H2" i="4"/>
  <c r="I2" i="4"/>
  <c r="D3" i="4"/>
  <c r="E3" i="4"/>
  <c r="F3" i="4"/>
  <c r="G3" i="4"/>
  <c r="H3" i="4"/>
  <c r="I3" i="4"/>
  <c r="D2" i="3"/>
  <c r="E2" i="3"/>
  <c r="F2" i="3"/>
  <c r="G2" i="3"/>
  <c r="H2" i="3"/>
  <c r="I2" i="3"/>
  <c r="D3" i="3"/>
  <c r="E3" i="3"/>
  <c r="F3" i="3"/>
  <c r="G3" i="3"/>
  <c r="H3" i="3"/>
  <c r="I3" i="3"/>
  <c r="D2" i="2"/>
  <c r="E2" i="2"/>
  <c r="F2" i="2"/>
  <c r="G2" i="2"/>
  <c r="H2" i="2"/>
  <c r="I2" i="2"/>
  <c r="D3" i="2"/>
  <c r="E3" i="2"/>
  <c r="F3" i="2"/>
  <c r="G3" i="2"/>
  <c r="H3" i="2"/>
  <c r="I3" i="2"/>
  <c r="T2" i="1"/>
  <c r="U2" i="1"/>
  <c r="AA2" i="1"/>
  <c r="AB2" i="1"/>
  <c r="AD2" i="1"/>
  <c r="AE2" i="1"/>
  <c r="T3" i="1"/>
  <c r="U3" i="1"/>
  <c r="AA3" i="1"/>
  <c r="AB3" i="1"/>
  <c r="AD3" i="1"/>
  <c r="AE3" i="1"/>
  <c r="T4" i="1"/>
  <c r="U4" i="1"/>
  <c r="AA4" i="1"/>
  <c r="AB4" i="1"/>
  <c r="AD4" i="1"/>
  <c r="AE4" i="1"/>
  <c r="T5" i="1"/>
  <c r="U5" i="1"/>
  <c r="AA5" i="1"/>
  <c r="AC5" i="1" s="1"/>
  <c r="AB5" i="1"/>
  <c r="AD5" i="1"/>
  <c r="AE5" i="1"/>
  <c r="T6" i="1"/>
  <c r="U6" i="1"/>
  <c r="AA6" i="1"/>
  <c r="AB6" i="1"/>
  <c r="AD6" i="1"/>
  <c r="AE6" i="1"/>
  <c r="T7" i="1"/>
  <c r="U7" i="1"/>
  <c r="AA7" i="1"/>
  <c r="AB7" i="1"/>
  <c r="AD7" i="1"/>
  <c r="AE7" i="1"/>
  <c r="T8" i="1"/>
  <c r="U8" i="1"/>
  <c r="AA8" i="1"/>
  <c r="AB8" i="1"/>
  <c r="AD8" i="1"/>
  <c r="AE8" i="1"/>
  <c r="T9" i="1"/>
  <c r="U9" i="1"/>
  <c r="AA9" i="1"/>
  <c r="AB9" i="1"/>
  <c r="AD9" i="1"/>
  <c r="AE9" i="1"/>
  <c r="T10" i="1"/>
  <c r="U10" i="1"/>
  <c r="AA10" i="1"/>
  <c r="AB10" i="1"/>
  <c r="AD10" i="1"/>
  <c r="AE10" i="1"/>
  <c r="T11" i="1"/>
  <c r="U11" i="1"/>
  <c r="AA11" i="1"/>
  <c r="AB11" i="1"/>
  <c r="AD11" i="1"/>
  <c r="AE11" i="1"/>
  <c r="T12" i="1"/>
  <c r="U12" i="1"/>
  <c r="AA12" i="1"/>
  <c r="AB12" i="1"/>
  <c r="AD12" i="1"/>
  <c r="AE12" i="1"/>
  <c r="AF12" i="1" s="1"/>
  <c r="T13" i="1"/>
  <c r="U13" i="1"/>
  <c r="AA13" i="1"/>
  <c r="AB13" i="1"/>
  <c r="AD13" i="1"/>
  <c r="AE13" i="1"/>
  <c r="T14" i="1"/>
  <c r="U14" i="1"/>
  <c r="AA14" i="1"/>
  <c r="AB14" i="1"/>
  <c r="AD14" i="1"/>
  <c r="AE14" i="1"/>
  <c r="AF14" i="1" s="1"/>
  <c r="T15" i="1"/>
  <c r="U15" i="1"/>
  <c r="AA15" i="1"/>
  <c r="AB15" i="1"/>
  <c r="AD15" i="1"/>
  <c r="AE15" i="1"/>
  <c r="T16" i="1"/>
  <c r="U16" i="1"/>
  <c r="AA16" i="1"/>
  <c r="AB16" i="1"/>
  <c r="AD16" i="1"/>
  <c r="AE16" i="1"/>
  <c r="T17" i="1"/>
  <c r="U17" i="1"/>
  <c r="AA17" i="1"/>
  <c r="AB17" i="1"/>
  <c r="AD17" i="1"/>
  <c r="AE17" i="1"/>
  <c r="T18" i="1"/>
  <c r="U18" i="1"/>
  <c r="AA18" i="1"/>
  <c r="AB18" i="1"/>
  <c r="AD18" i="1"/>
  <c r="AE18" i="1"/>
  <c r="T19" i="1"/>
  <c r="U19" i="1"/>
  <c r="AA19" i="1"/>
  <c r="AB19" i="1"/>
  <c r="AD19" i="1"/>
  <c r="AE19" i="1"/>
  <c r="T20" i="1"/>
  <c r="U20" i="1"/>
  <c r="AA20" i="1"/>
  <c r="AB20" i="1"/>
  <c r="AD20" i="1"/>
  <c r="AE20" i="1"/>
  <c r="T21" i="1"/>
  <c r="U21" i="1"/>
  <c r="AA21" i="1"/>
  <c r="AB21" i="1"/>
  <c r="AD21" i="1"/>
  <c r="AE21" i="1"/>
  <c r="T22" i="1"/>
  <c r="U22" i="1"/>
  <c r="AA22" i="1"/>
  <c r="AB22" i="1"/>
  <c r="AD22" i="1"/>
  <c r="AE22" i="1"/>
  <c r="T23" i="1"/>
  <c r="U23" i="1"/>
  <c r="AA23" i="1"/>
  <c r="AB23" i="1"/>
  <c r="AD23" i="1"/>
  <c r="AE23" i="1"/>
  <c r="T24" i="1"/>
  <c r="U24" i="1"/>
  <c r="AB24" i="1"/>
  <c r="AD24" i="1"/>
  <c r="AE24" i="1"/>
  <c r="T25" i="1"/>
  <c r="U25" i="1"/>
  <c r="AA25" i="1"/>
  <c r="AB25" i="1"/>
  <c r="AD25" i="1"/>
  <c r="AE25" i="1"/>
  <c r="T26" i="1"/>
  <c r="U26" i="1"/>
  <c r="AA26" i="1"/>
  <c r="AB26" i="1"/>
  <c r="AD26" i="1"/>
  <c r="AE26" i="1"/>
  <c r="T27" i="1"/>
  <c r="U27" i="1"/>
  <c r="AA27" i="1"/>
  <c r="AB27" i="1"/>
  <c r="AD27" i="1"/>
  <c r="AE27" i="1"/>
  <c r="T28" i="1"/>
  <c r="U28" i="1"/>
  <c r="AA28" i="1"/>
  <c r="AB28" i="1"/>
  <c r="AD28" i="1"/>
  <c r="AF28" i="1" s="1"/>
  <c r="AE28" i="1"/>
  <c r="T29" i="1"/>
  <c r="U29" i="1"/>
  <c r="AA29" i="1"/>
  <c r="AB29" i="1"/>
  <c r="AD29" i="1"/>
  <c r="AE29" i="1"/>
  <c r="T30" i="1"/>
  <c r="U30" i="1"/>
  <c r="AA30" i="1"/>
  <c r="AB30" i="1"/>
  <c r="AD30" i="1"/>
  <c r="AE30" i="1"/>
  <c r="T31" i="1"/>
  <c r="U31" i="1"/>
  <c r="AA31" i="1"/>
  <c r="AB31" i="1"/>
  <c r="AD31" i="1"/>
  <c r="AE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72" i="1"/>
  <c r="U72" i="1"/>
  <c r="T73" i="1"/>
  <c r="U73" i="1"/>
  <c r="T74" i="1"/>
  <c r="U74" i="1"/>
  <c r="T75" i="1"/>
  <c r="U75" i="1"/>
  <c r="T76" i="1"/>
  <c r="U76" i="1"/>
  <c r="T77" i="1"/>
  <c r="U77" i="1"/>
  <c r="T78" i="1"/>
  <c r="U78" i="1"/>
  <c r="T79" i="1"/>
  <c r="U79" i="1"/>
  <c r="T80" i="1"/>
  <c r="U80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T106" i="1"/>
  <c r="U106" i="1"/>
  <c r="T107" i="1"/>
  <c r="U107" i="1"/>
  <c r="T108" i="1"/>
  <c r="U108" i="1"/>
  <c r="T109" i="1"/>
  <c r="U109" i="1"/>
  <c r="T110" i="1"/>
  <c r="U110" i="1"/>
  <c r="T111" i="1"/>
  <c r="U111" i="1"/>
  <c r="T112" i="1"/>
  <c r="U112" i="1"/>
  <c r="T113" i="1"/>
  <c r="U113" i="1"/>
  <c r="T114" i="1"/>
  <c r="U114" i="1"/>
  <c r="T115" i="1"/>
  <c r="U115" i="1"/>
  <c r="T116" i="1"/>
  <c r="U116" i="1"/>
  <c r="T117" i="1"/>
  <c r="U117" i="1"/>
  <c r="T118" i="1"/>
  <c r="U118" i="1"/>
  <c r="T119" i="1"/>
  <c r="U119" i="1"/>
  <c r="T120" i="1"/>
  <c r="U120" i="1"/>
  <c r="T121" i="1"/>
  <c r="U121" i="1"/>
  <c r="T122" i="1"/>
  <c r="U122" i="1"/>
  <c r="T123" i="1"/>
  <c r="U123" i="1"/>
  <c r="T124" i="1"/>
  <c r="U124" i="1"/>
  <c r="T125" i="1"/>
  <c r="U125" i="1"/>
  <c r="T126" i="1"/>
  <c r="U126" i="1"/>
  <c r="T127" i="1"/>
  <c r="U127" i="1"/>
  <c r="T128" i="1"/>
  <c r="U128" i="1"/>
  <c r="T129" i="1"/>
  <c r="U129" i="1"/>
  <c r="T130" i="1"/>
  <c r="U130" i="1"/>
  <c r="T131" i="1"/>
  <c r="U131" i="1"/>
  <c r="T132" i="1"/>
  <c r="U132" i="1"/>
  <c r="T133" i="1"/>
  <c r="U133" i="1"/>
  <c r="T134" i="1"/>
  <c r="U134" i="1"/>
  <c r="T135" i="1"/>
  <c r="U135" i="1"/>
  <c r="T136" i="1"/>
  <c r="U136" i="1"/>
  <c r="T137" i="1"/>
  <c r="U137" i="1"/>
  <c r="T138" i="1"/>
  <c r="U138" i="1"/>
  <c r="T139" i="1"/>
  <c r="U139" i="1"/>
  <c r="T140" i="1"/>
  <c r="U140" i="1"/>
  <c r="T141" i="1"/>
  <c r="U141" i="1"/>
  <c r="T142" i="1"/>
  <c r="U142" i="1"/>
  <c r="T143" i="1"/>
  <c r="U143" i="1"/>
  <c r="T144" i="1"/>
  <c r="U144" i="1"/>
  <c r="T145" i="1"/>
  <c r="U145" i="1"/>
  <c r="T146" i="1"/>
  <c r="U146" i="1"/>
  <c r="T147" i="1"/>
  <c r="U147" i="1"/>
  <c r="T148" i="1"/>
  <c r="U148" i="1"/>
  <c r="T149" i="1"/>
  <c r="U149" i="1"/>
  <c r="T150" i="1"/>
  <c r="U150" i="1"/>
  <c r="T151" i="1"/>
  <c r="U151" i="1"/>
  <c r="T152" i="1"/>
  <c r="U152" i="1"/>
  <c r="T153" i="1"/>
  <c r="U153" i="1"/>
  <c r="T154" i="1"/>
  <c r="U154" i="1"/>
  <c r="T155" i="1"/>
  <c r="U155" i="1"/>
  <c r="T156" i="1"/>
  <c r="U156" i="1"/>
  <c r="T157" i="1"/>
  <c r="U157" i="1"/>
  <c r="T158" i="1"/>
  <c r="U158" i="1"/>
  <c r="T159" i="1"/>
  <c r="U159" i="1"/>
  <c r="T160" i="1"/>
  <c r="U160" i="1"/>
  <c r="T161" i="1"/>
  <c r="U161" i="1"/>
  <c r="T162" i="1"/>
  <c r="U162" i="1"/>
  <c r="T163" i="1"/>
  <c r="U163" i="1"/>
  <c r="T164" i="1"/>
  <c r="U164" i="1"/>
  <c r="T165" i="1"/>
  <c r="U165" i="1"/>
  <c r="T166" i="1"/>
  <c r="U166" i="1"/>
  <c r="T167" i="1"/>
  <c r="U167" i="1"/>
  <c r="T168" i="1"/>
  <c r="U168" i="1"/>
  <c r="T169" i="1"/>
  <c r="U169" i="1"/>
  <c r="T170" i="1"/>
  <c r="U170" i="1"/>
  <c r="T171" i="1"/>
  <c r="U171" i="1"/>
  <c r="T172" i="1"/>
  <c r="U172" i="1"/>
  <c r="T173" i="1"/>
  <c r="U173" i="1"/>
  <c r="T174" i="1"/>
  <c r="U174" i="1"/>
  <c r="T175" i="1"/>
  <c r="U175" i="1"/>
  <c r="T176" i="1"/>
  <c r="U176" i="1"/>
  <c r="T177" i="1"/>
  <c r="U177" i="1"/>
  <c r="T178" i="1"/>
  <c r="U178" i="1"/>
  <c r="T179" i="1"/>
  <c r="U179" i="1"/>
  <c r="T180" i="1"/>
  <c r="U180" i="1"/>
  <c r="T181" i="1"/>
  <c r="U181" i="1"/>
  <c r="T182" i="1"/>
  <c r="U182" i="1"/>
  <c r="T183" i="1"/>
  <c r="U183" i="1"/>
  <c r="T184" i="1"/>
  <c r="U184" i="1"/>
  <c r="T185" i="1"/>
  <c r="U185" i="1"/>
  <c r="T186" i="1"/>
  <c r="U186" i="1"/>
  <c r="T187" i="1"/>
  <c r="U187" i="1"/>
  <c r="T188" i="1"/>
  <c r="U188" i="1"/>
  <c r="T189" i="1"/>
  <c r="U189" i="1"/>
  <c r="T190" i="1"/>
  <c r="U190" i="1"/>
  <c r="T191" i="1"/>
  <c r="U191" i="1"/>
  <c r="T192" i="1"/>
  <c r="U192" i="1"/>
  <c r="T193" i="1"/>
  <c r="U193" i="1"/>
  <c r="T194" i="1"/>
  <c r="U194" i="1"/>
  <c r="T195" i="1"/>
  <c r="U195" i="1"/>
  <c r="T196" i="1"/>
  <c r="U196" i="1"/>
  <c r="T197" i="1"/>
  <c r="U197" i="1"/>
  <c r="T198" i="1"/>
  <c r="U198" i="1"/>
  <c r="T199" i="1"/>
  <c r="U199" i="1"/>
  <c r="T200" i="1"/>
  <c r="U200" i="1"/>
  <c r="T201" i="1"/>
  <c r="U201" i="1"/>
  <c r="T202" i="1"/>
  <c r="U202" i="1"/>
  <c r="T203" i="1"/>
  <c r="U203" i="1"/>
  <c r="T204" i="1"/>
  <c r="U204" i="1"/>
  <c r="T205" i="1"/>
  <c r="U205" i="1"/>
  <c r="T206" i="1"/>
  <c r="U206" i="1"/>
  <c r="T207" i="1"/>
  <c r="U207" i="1"/>
  <c r="T208" i="1"/>
  <c r="U208" i="1"/>
  <c r="T209" i="1"/>
  <c r="U209" i="1"/>
  <c r="T210" i="1"/>
  <c r="U210" i="1"/>
  <c r="T211" i="1"/>
  <c r="U211" i="1"/>
  <c r="T212" i="1"/>
  <c r="U212" i="1"/>
  <c r="T213" i="1"/>
  <c r="U213" i="1"/>
  <c r="T214" i="1"/>
  <c r="U214" i="1"/>
  <c r="T215" i="1"/>
  <c r="U215" i="1"/>
  <c r="T216" i="1"/>
  <c r="U216" i="1"/>
  <c r="T217" i="1"/>
  <c r="U217" i="1"/>
  <c r="T218" i="1"/>
  <c r="U218" i="1"/>
  <c r="T219" i="1"/>
  <c r="U219" i="1"/>
  <c r="T220" i="1"/>
  <c r="U220" i="1"/>
  <c r="T221" i="1"/>
  <c r="U221" i="1"/>
  <c r="T222" i="1"/>
  <c r="U222" i="1"/>
  <c r="T223" i="1"/>
  <c r="U223" i="1"/>
  <c r="T224" i="1"/>
  <c r="U224" i="1"/>
  <c r="T225" i="1"/>
  <c r="U225" i="1"/>
  <c r="T226" i="1"/>
  <c r="U226" i="1"/>
  <c r="T227" i="1"/>
  <c r="U227" i="1"/>
  <c r="T228" i="1"/>
  <c r="U228" i="1"/>
  <c r="T229" i="1"/>
  <c r="U229" i="1"/>
  <c r="T230" i="1"/>
  <c r="U230" i="1"/>
  <c r="T231" i="1"/>
  <c r="U231" i="1"/>
  <c r="T232" i="1"/>
  <c r="U232" i="1"/>
  <c r="T233" i="1"/>
  <c r="U233" i="1"/>
  <c r="T234" i="1"/>
  <c r="U234" i="1"/>
  <c r="T235" i="1"/>
  <c r="U235" i="1"/>
  <c r="T236" i="1"/>
  <c r="U236" i="1"/>
  <c r="T237" i="1"/>
  <c r="U237" i="1"/>
  <c r="T238" i="1"/>
  <c r="U238" i="1"/>
  <c r="T239" i="1"/>
  <c r="U239" i="1"/>
  <c r="T240" i="1"/>
  <c r="U240" i="1"/>
  <c r="T241" i="1"/>
  <c r="U241" i="1"/>
  <c r="T242" i="1"/>
  <c r="U242" i="1"/>
  <c r="T243" i="1"/>
  <c r="U243" i="1"/>
  <c r="T244" i="1"/>
  <c r="U244" i="1"/>
  <c r="T245" i="1"/>
  <c r="U245" i="1"/>
  <c r="T246" i="1"/>
  <c r="U246" i="1"/>
  <c r="T247" i="1"/>
  <c r="U247" i="1"/>
  <c r="T248" i="1"/>
  <c r="U248" i="1"/>
  <c r="T249" i="1"/>
  <c r="U249" i="1"/>
  <c r="T250" i="1"/>
  <c r="U250" i="1"/>
  <c r="T251" i="1"/>
  <c r="U251" i="1"/>
  <c r="T252" i="1"/>
  <c r="U252" i="1"/>
  <c r="T253" i="1"/>
  <c r="U253" i="1"/>
  <c r="T254" i="1"/>
  <c r="U254" i="1"/>
  <c r="T255" i="1"/>
  <c r="U255" i="1"/>
  <c r="T256" i="1"/>
  <c r="U256" i="1"/>
  <c r="T257" i="1"/>
  <c r="U257" i="1"/>
  <c r="T258" i="1"/>
  <c r="U258" i="1"/>
  <c r="T259" i="1"/>
  <c r="U259" i="1"/>
  <c r="T260" i="1"/>
  <c r="U260" i="1"/>
  <c r="T261" i="1"/>
  <c r="U261" i="1"/>
  <c r="T262" i="1"/>
  <c r="U262" i="1"/>
  <c r="T263" i="1"/>
  <c r="U263" i="1"/>
  <c r="T264" i="1"/>
  <c r="U264" i="1"/>
  <c r="T265" i="1"/>
  <c r="U265" i="1"/>
  <c r="T266" i="1"/>
  <c r="U266" i="1"/>
  <c r="T267" i="1"/>
  <c r="U267" i="1"/>
  <c r="T268" i="1"/>
  <c r="U268" i="1"/>
  <c r="T269" i="1"/>
  <c r="U269" i="1"/>
  <c r="T270" i="1"/>
  <c r="U270" i="1"/>
  <c r="T271" i="1"/>
  <c r="U271" i="1"/>
  <c r="T272" i="1"/>
  <c r="U272" i="1"/>
  <c r="T273" i="1"/>
  <c r="U273" i="1"/>
  <c r="T274" i="1"/>
  <c r="U274" i="1"/>
  <c r="T275" i="1"/>
  <c r="U275" i="1"/>
  <c r="T276" i="1"/>
  <c r="U276" i="1"/>
  <c r="T277" i="1"/>
  <c r="U277" i="1"/>
  <c r="T278" i="1"/>
  <c r="U278" i="1"/>
  <c r="T279" i="1"/>
  <c r="U279" i="1"/>
  <c r="T280" i="1"/>
  <c r="U280" i="1"/>
  <c r="T281" i="1"/>
  <c r="U281" i="1"/>
  <c r="T282" i="1"/>
  <c r="U282" i="1"/>
  <c r="T283" i="1"/>
  <c r="U283" i="1"/>
  <c r="T284" i="1"/>
  <c r="U284" i="1"/>
  <c r="T285" i="1"/>
  <c r="U285" i="1"/>
  <c r="T286" i="1"/>
  <c r="U286" i="1"/>
  <c r="T287" i="1"/>
  <c r="U287" i="1"/>
  <c r="T288" i="1"/>
  <c r="U288" i="1"/>
  <c r="T289" i="1"/>
  <c r="U289" i="1"/>
  <c r="T290" i="1"/>
  <c r="U290" i="1"/>
  <c r="T291" i="1"/>
  <c r="U291" i="1"/>
  <c r="T292" i="1"/>
  <c r="U292" i="1"/>
  <c r="T293" i="1"/>
  <c r="U293" i="1"/>
  <c r="T294" i="1"/>
  <c r="U294" i="1"/>
  <c r="T295" i="1"/>
  <c r="U295" i="1"/>
  <c r="T296" i="1"/>
  <c r="U296" i="1"/>
  <c r="T297" i="1"/>
  <c r="U297" i="1"/>
  <c r="T298" i="1"/>
  <c r="U298" i="1"/>
  <c r="T299" i="1"/>
  <c r="U299" i="1"/>
  <c r="T300" i="1"/>
  <c r="U300" i="1"/>
  <c r="T301" i="1"/>
  <c r="U301" i="1"/>
  <c r="T302" i="1"/>
  <c r="U302" i="1"/>
  <c r="T303" i="1"/>
  <c r="U303" i="1"/>
  <c r="T304" i="1"/>
  <c r="U304" i="1"/>
  <c r="T305" i="1"/>
  <c r="U305" i="1"/>
  <c r="T306" i="1"/>
  <c r="U306" i="1"/>
  <c r="T307" i="1"/>
  <c r="U307" i="1"/>
  <c r="T308" i="1"/>
  <c r="U308" i="1"/>
  <c r="T309" i="1"/>
  <c r="U309" i="1"/>
  <c r="T310" i="1"/>
  <c r="U310" i="1"/>
  <c r="T311" i="1"/>
  <c r="U311" i="1"/>
  <c r="T312" i="1"/>
  <c r="U312" i="1"/>
  <c r="T313" i="1"/>
  <c r="U313" i="1"/>
  <c r="T314" i="1"/>
  <c r="U314" i="1"/>
  <c r="T315" i="1"/>
  <c r="U315" i="1"/>
  <c r="T316" i="1"/>
  <c r="U316" i="1"/>
  <c r="T317" i="1"/>
  <c r="U317" i="1"/>
  <c r="T318" i="1"/>
  <c r="U318" i="1"/>
  <c r="T319" i="1"/>
  <c r="U319" i="1"/>
  <c r="T320" i="1"/>
  <c r="U320" i="1"/>
  <c r="T321" i="1"/>
  <c r="U321" i="1"/>
  <c r="T322" i="1"/>
  <c r="U322" i="1"/>
  <c r="T323" i="1"/>
  <c r="U323" i="1"/>
  <c r="T324" i="1"/>
  <c r="U324" i="1"/>
  <c r="T325" i="1"/>
  <c r="U325" i="1"/>
  <c r="T326" i="1"/>
  <c r="U326" i="1"/>
  <c r="T327" i="1"/>
  <c r="U327" i="1"/>
  <c r="T328" i="1"/>
  <c r="U328" i="1"/>
  <c r="T329" i="1"/>
  <c r="U329" i="1"/>
  <c r="T330" i="1"/>
  <c r="U330" i="1"/>
  <c r="T331" i="1"/>
  <c r="U331" i="1"/>
  <c r="T332" i="1"/>
  <c r="U332" i="1"/>
  <c r="T333" i="1"/>
  <c r="U333" i="1"/>
  <c r="T334" i="1"/>
  <c r="U334" i="1"/>
  <c r="T335" i="1"/>
  <c r="U335" i="1"/>
  <c r="T336" i="1"/>
  <c r="U336" i="1"/>
  <c r="T337" i="1"/>
  <c r="U337" i="1"/>
  <c r="T338" i="1"/>
  <c r="U338" i="1"/>
  <c r="T339" i="1"/>
  <c r="U339" i="1"/>
  <c r="T340" i="1"/>
  <c r="U340" i="1"/>
  <c r="T341" i="1"/>
  <c r="U341" i="1"/>
  <c r="T342" i="1"/>
  <c r="U342" i="1"/>
  <c r="T343" i="1"/>
  <c r="U343" i="1"/>
  <c r="T344" i="1"/>
  <c r="U344" i="1"/>
  <c r="T345" i="1"/>
  <c r="U345" i="1"/>
  <c r="T346" i="1"/>
  <c r="U346" i="1"/>
  <c r="T347" i="1"/>
  <c r="U347" i="1"/>
  <c r="T348" i="1"/>
  <c r="U348" i="1"/>
  <c r="T349" i="1"/>
  <c r="U349" i="1"/>
  <c r="T350" i="1"/>
  <c r="U350" i="1"/>
  <c r="T351" i="1"/>
  <c r="U351" i="1"/>
  <c r="T352" i="1"/>
  <c r="U352" i="1"/>
  <c r="T353" i="1"/>
  <c r="U353" i="1"/>
  <c r="T354" i="1"/>
  <c r="U354" i="1"/>
  <c r="T355" i="1"/>
  <c r="U355" i="1"/>
  <c r="T356" i="1"/>
  <c r="U356" i="1"/>
  <c r="T357" i="1"/>
  <c r="U357" i="1"/>
  <c r="T358" i="1"/>
  <c r="U358" i="1"/>
  <c r="T359" i="1"/>
  <c r="U359" i="1"/>
  <c r="T360" i="1"/>
  <c r="U360" i="1"/>
  <c r="T361" i="1"/>
  <c r="U361" i="1"/>
  <c r="T362" i="1"/>
  <c r="U362" i="1"/>
  <c r="T363" i="1"/>
  <c r="U363" i="1"/>
  <c r="T364" i="1"/>
  <c r="U364" i="1"/>
  <c r="T365" i="1"/>
  <c r="U365" i="1"/>
  <c r="T366" i="1"/>
  <c r="U366" i="1"/>
  <c r="T367" i="1"/>
  <c r="U367" i="1"/>
  <c r="T368" i="1"/>
  <c r="U368" i="1"/>
  <c r="T369" i="1"/>
  <c r="U369" i="1"/>
  <c r="T370" i="1"/>
  <c r="U370" i="1"/>
  <c r="T371" i="1"/>
  <c r="U371" i="1"/>
  <c r="T372" i="1"/>
  <c r="U372" i="1"/>
  <c r="T373" i="1"/>
  <c r="U373" i="1"/>
  <c r="T374" i="1"/>
  <c r="U374" i="1"/>
  <c r="T375" i="1"/>
  <c r="U375" i="1"/>
  <c r="T376" i="1"/>
  <c r="U376" i="1"/>
  <c r="T377" i="1"/>
  <c r="U377" i="1"/>
  <c r="T378" i="1"/>
  <c r="U378" i="1"/>
  <c r="T379" i="1"/>
  <c r="U379" i="1"/>
  <c r="T380" i="1"/>
  <c r="U380" i="1"/>
  <c r="T381" i="1"/>
  <c r="U381" i="1"/>
  <c r="T382" i="1"/>
  <c r="U382" i="1"/>
  <c r="T383" i="1"/>
  <c r="U383" i="1"/>
  <c r="T384" i="1"/>
  <c r="U384" i="1"/>
  <c r="T385" i="1"/>
  <c r="U385" i="1"/>
  <c r="T386" i="1"/>
  <c r="U386" i="1"/>
  <c r="T387" i="1"/>
  <c r="U387" i="1"/>
  <c r="T388" i="1"/>
  <c r="U388" i="1"/>
  <c r="T389" i="1"/>
  <c r="U389" i="1"/>
  <c r="T390" i="1"/>
  <c r="U390" i="1"/>
  <c r="T391" i="1"/>
  <c r="U391" i="1"/>
  <c r="T392" i="1"/>
  <c r="U392" i="1"/>
  <c r="T393" i="1"/>
  <c r="U393" i="1"/>
  <c r="T394" i="1"/>
  <c r="U394" i="1"/>
  <c r="T395" i="1"/>
  <c r="U395" i="1"/>
  <c r="T396" i="1"/>
  <c r="U396" i="1"/>
  <c r="T397" i="1"/>
  <c r="U397" i="1"/>
  <c r="T398" i="1"/>
  <c r="U398" i="1"/>
  <c r="T399" i="1"/>
  <c r="U399" i="1"/>
  <c r="T400" i="1"/>
  <c r="U400" i="1"/>
  <c r="T401" i="1"/>
  <c r="U401" i="1"/>
  <c r="T402" i="1"/>
  <c r="U402" i="1"/>
  <c r="T403" i="1"/>
  <c r="U403" i="1"/>
  <c r="T404" i="1"/>
  <c r="U404" i="1"/>
  <c r="T405" i="1"/>
  <c r="U405" i="1"/>
  <c r="T406" i="1"/>
  <c r="U406" i="1"/>
  <c r="T407" i="1"/>
  <c r="U407" i="1"/>
  <c r="T408" i="1"/>
  <c r="U408" i="1"/>
  <c r="T409" i="1"/>
  <c r="U409" i="1"/>
  <c r="T410" i="1"/>
  <c r="U410" i="1"/>
  <c r="T411" i="1"/>
  <c r="U411" i="1"/>
  <c r="T412" i="1"/>
  <c r="U412" i="1"/>
  <c r="T413" i="1"/>
  <c r="U413" i="1"/>
  <c r="T414" i="1"/>
  <c r="U414" i="1"/>
  <c r="T415" i="1"/>
  <c r="U415" i="1"/>
  <c r="T416" i="1"/>
  <c r="U416" i="1"/>
  <c r="T417" i="1"/>
  <c r="U417" i="1"/>
  <c r="T418" i="1"/>
  <c r="U418" i="1"/>
  <c r="T419" i="1"/>
  <c r="U419" i="1"/>
  <c r="T420" i="1"/>
  <c r="U420" i="1"/>
  <c r="T421" i="1"/>
  <c r="U421" i="1"/>
  <c r="T422" i="1"/>
  <c r="U422" i="1"/>
  <c r="T423" i="1"/>
  <c r="U423" i="1"/>
  <c r="T424" i="1"/>
  <c r="U424" i="1"/>
  <c r="T425" i="1"/>
  <c r="U425" i="1"/>
  <c r="T426" i="1"/>
  <c r="U426" i="1"/>
  <c r="T427" i="1"/>
  <c r="U427" i="1"/>
  <c r="T428" i="1"/>
  <c r="U428" i="1"/>
  <c r="T429" i="1"/>
  <c r="U429" i="1"/>
  <c r="T430" i="1"/>
  <c r="U430" i="1"/>
  <c r="T431" i="1"/>
  <c r="U431" i="1"/>
  <c r="T432" i="1"/>
  <c r="U432" i="1"/>
  <c r="T433" i="1"/>
  <c r="U433" i="1"/>
  <c r="T434" i="1"/>
  <c r="U434" i="1"/>
  <c r="T435" i="1"/>
  <c r="U435" i="1"/>
  <c r="T436" i="1"/>
  <c r="U436" i="1"/>
  <c r="T437" i="1"/>
  <c r="U437" i="1"/>
  <c r="T438" i="1"/>
  <c r="U438" i="1"/>
  <c r="T439" i="1"/>
  <c r="U439" i="1"/>
  <c r="T440" i="1"/>
  <c r="U440" i="1"/>
  <c r="T441" i="1"/>
  <c r="U441" i="1"/>
  <c r="T442" i="1"/>
  <c r="U442" i="1"/>
  <c r="T443" i="1"/>
  <c r="U443" i="1"/>
  <c r="T444" i="1"/>
  <c r="U444" i="1"/>
  <c r="T445" i="1"/>
  <c r="U445" i="1"/>
  <c r="T446" i="1"/>
  <c r="U446" i="1"/>
  <c r="T447" i="1"/>
  <c r="U447" i="1"/>
  <c r="T448" i="1"/>
  <c r="U448" i="1"/>
  <c r="T449" i="1"/>
  <c r="U449" i="1"/>
  <c r="T450" i="1"/>
  <c r="U450" i="1"/>
  <c r="T451" i="1"/>
  <c r="U451" i="1"/>
  <c r="T452" i="1"/>
  <c r="U452" i="1"/>
  <c r="T453" i="1"/>
  <c r="U453" i="1"/>
  <c r="T454" i="1"/>
  <c r="U454" i="1"/>
  <c r="T455" i="1"/>
  <c r="U455" i="1"/>
  <c r="T456" i="1"/>
  <c r="U456" i="1"/>
  <c r="T457" i="1"/>
  <c r="U457" i="1"/>
  <c r="T458" i="1"/>
  <c r="U458" i="1"/>
  <c r="T459" i="1"/>
  <c r="U459" i="1"/>
  <c r="T460" i="1"/>
  <c r="U460" i="1"/>
  <c r="T461" i="1"/>
  <c r="U461" i="1"/>
  <c r="T462" i="1"/>
  <c r="U462" i="1"/>
  <c r="T463" i="1"/>
  <c r="U463" i="1"/>
  <c r="T464" i="1"/>
  <c r="U464" i="1"/>
  <c r="T465" i="1"/>
  <c r="U465" i="1"/>
  <c r="T466" i="1"/>
  <c r="U466" i="1"/>
  <c r="T467" i="1"/>
  <c r="U467" i="1"/>
  <c r="T468" i="1"/>
  <c r="U468" i="1"/>
  <c r="T469" i="1"/>
  <c r="U469" i="1"/>
  <c r="T470" i="1"/>
  <c r="U470" i="1"/>
  <c r="T471" i="1"/>
  <c r="U471" i="1"/>
  <c r="T472" i="1"/>
  <c r="U472" i="1"/>
  <c r="T473" i="1"/>
  <c r="U473" i="1"/>
  <c r="T474" i="1"/>
  <c r="U474" i="1"/>
  <c r="T475" i="1"/>
  <c r="U475" i="1"/>
  <c r="T476" i="1"/>
  <c r="U476" i="1"/>
  <c r="T477" i="1"/>
  <c r="U477" i="1"/>
  <c r="T478" i="1"/>
  <c r="U478" i="1"/>
  <c r="T479" i="1"/>
  <c r="U479" i="1"/>
  <c r="T480" i="1"/>
  <c r="U480" i="1"/>
  <c r="T481" i="1"/>
  <c r="U481" i="1"/>
  <c r="T482" i="1"/>
  <c r="U482" i="1"/>
  <c r="T483" i="1"/>
  <c r="U483" i="1"/>
  <c r="T484" i="1"/>
  <c r="U484" i="1"/>
  <c r="T485" i="1"/>
  <c r="U485" i="1"/>
  <c r="T486" i="1"/>
  <c r="U486" i="1"/>
  <c r="T487" i="1"/>
  <c r="U487" i="1"/>
  <c r="T488" i="1"/>
  <c r="U488" i="1"/>
  <c r="T489" i="1"/>
  <c r="U489" i="1"/>
  <c r="T490" i="1"/>
  <c r="U490" i="1"/>
  <c r="T491" i="1"/>
  <c r="U491" i="1"/>
  <c r="T492" i="1"/>
  <c r="U492" i="1"/>
  <c r="T493" i="1"/>
  <c r="U493" i="1"/>
  <c r="T494" i="1"/>
  <c r="U494" i="1"/>
  <c r="T495" i="1"/>
  <c r="U495" i="1"/>
  <c r="T496" i="1"/>
  <c r="U496" i="1"/>
  <c r="T497" i="1"/>
  <c r="U497" i="1"/>
  <c r="T498" i="1"/>
  <c r="U498" i="1"/>
  <c r="T499" i="1"/>
  <c r="U499" i="1"/>
  <c r="T500" i="1"/>
  <c r="U500" i="1"/>
  <c r="T501" i="1"/>
  <c r="U501" i="1"/>
  <c r="T502" i="1"/>
  <c r="U502" i="1"/>
  <c r="T503" i="1"/>
  <c r="U503" i="1"/>
  <c r="T504" i="1"/>
  <c r="U504" i="1"/>
  <c r="T505" i="1"/>
  <c r="U505" i="1"/>
  <c r="T506" i="1"/>
  <c r="U506" i="1"/>
  <c r="T507" i="1"/>
  <c r="U507" i="1"/>
  <c r="T508" i="1"/>
  <c r="U508" i="1"/>
  <c r="T509" i="1"/>
  <c r="U509" i="1"/>
  <c r="T510" i="1"/>
  <c r="U510" i="1"/>
  <c r="T511" i="1"/>
  <c r="U511" i="1"/>
  <c r="T512" i="1"/>
  <c r="U512" i="1"/>
  <c r="T513" i="1"/>
  <c r="U513" i="1"/>
  <c r="T514" i="1"/>
  <c r="U514" i="1"/>
  <c r="T515" i="1"/>
  <c r="U515" i="1"/>
  <c r="T516" i="1"/>
  <c r="U516" i="1"/>
  <c r="T517" i="1"/>
  <c r="U517" i="1"/>
  <c r="T518" i="1"/>
  <c r="U518" i="1"/>
  <c r="T519" i="1"/>
  <c r="U519" i="1"/>
  <c r="T520" i="1"/>
  <c r="U520" i="1"/>
  <c r="T521" i="1"/>
  <c r="U521" i="1"/>
  <c r="T522" i="1"/>
  <c r="U522" i="1"/>
  <c r="T523" i="1"/>
  <c r="U523" i="1"/>
  <c r="T524" i="1"/>
  <c r="U524" i="1"/>
  <c r="T525" i="1"/>
  <c r="U525" i="1"/>
  <c r="T526" i="1"/>
  <c r="U526" i="1"/>
  <c r="T527" i="1"/>
  <c r="U527" i="1"/>
  <c r="T528" i="1"/>
  <c r="U528" i="1"/>
  <c r="T529" i="1"/>
  <c r="U529" i="1"/>
  <c r="T530" i="1"/>
  <c r="U530" i="1"/>
  <c r="T531" i="1"/>
  <c r="U531" i="1"/>
  <c r="T532" i="1"/>
  <c r="U532" i="1"/>
  <c r="T533" i="1"/>
  <c r="U533" i="1"/>
  <c r="T534" i="1"/>
  <c r="U534" i="1"/>
  <c r="T535" i="1"/>
  <c r="U535" i="1"/>
  <c r="T536" i="1"/>
  <c r="U536" i="1"/>
  <c r="T537" i="1"/>
  <c r="U537" i="1"/>
  <c r="T538" i="1"/>
  <c r="U538" i="1"/>
  <c r="T539" i="1"/>
  <c r="U539" i="1"/>
  <c r="T540" i="1"/>
  <c r="U540" i="1"/>
  <c r="T541" i="1"/>
  <c r="U541" i="1"/>
  <c r="T542" i="1"/>
  <c r="U542" i="1"/>
  <c r="T543" i="1"/>
  <c r="U543" i="1"/>
  <c r="T544" i="1"/>
  <c r="U544" i="1"/>
  <c r="T545" i="1"/>
  <c r="U545" i="1"/>
  <c r="T546" i="1"/>
  <c r="U546" i="1"/>
  <c r="T547" i="1"/>
  <c r="U547" i="1"/>
  <c r="T548" i="1"/>
  <c r="U548" i="1"/>
  <c r="T549" i="1"/>
  <c r="U549" i="1"/>
  <c r="T550" i="1"/>
  <c r="U550" i="1"/>
  <c r="T551" i="1"/>
  <c r="U551" i="1"/>
  <c r="T552" i="1"/>
  <c r="U552" i="1"/>
  <c r="T553" i="1"/>
  <c r="U553" i="1"/>
  <c r="T554" i="1"/>
  <c r="U554" i="1"/>
  <c r="T555" i="1"/>
  <c r="U555" i="1"/>
  <c r="T556" i="1"/>
  <c r="U556" i="1"/>
  <c r="T557" i="1"/>
  <c r="U557" i="1"/>
  <c r="T558" i="1"/>
  <c r="U558" i="1"/>
  <c r="T559" i="1"/>
  <c r="U559" i="1"/>
  <c r="T560" i="1"/>
  <c r="U560" i="1"/>
  <c r="T561" i="1"/>
  <c r="U561" i="1"/>
  <c r="T562" i="1"/>
  <c r="U562" i="1"/>
  <c r="T563" i="1"/>
  <c r="U563" i="1"/>
  <c r="T564" i="1"/>
  <c r="U564" i="1"/>
  <c r="T565" i="1"/>
  <c r="U565" i="1"/>
  <c r="T566" i="1"/>
  <c r="U566" i="1"/>
  <c r="T567" i="1"/>
  <c r="U567" i="1"/>
  <c r="T568" i="1"/>
  <c r="U568" i="1"/>
  <c r="T569" i="1"/>
  <c r="U569" i="1"/>
  <c r="T570" i="1"/>
  <c r="U570" i="1"/>
  <c r="T571" i="1"/>
  <c r="U571" i="1"/>
  <c r="T572" i="1"/>
  <c r="U572" i="1"/>
  <c r="T573" i="1"/>
  <c r="U573" i="1"/>
  <c r="T574" i="1"/>
  <c r="U574" i="1"/>
  <c r="T575" i="1"/>
  <c r="U575" i="1"/>
  <c r="T576" i="1"/>
  <c r="U576" i="1"/>
  <c r="T577" i="1"/>
  <c r="U577" i="1"/>
  <c r="T578" i="1"/>
  <c r="U578" i="1"/>
  <c r="T579" i="1"/>
  <c r="U579" i="1"/>
  <c r="T580" i="1"/>
  <c r="U580" i="1"/>
  <c r="T581" i="1"/>
  <c r="U581" i="1"/>
  <c r="T582" i="1"/>
  <c r="U582" i="1"/>
  <c r="T583" i="1"/>
  <c r="U583" i="1"/>
  <c r="T584" i="1"/>
  <c r="U584" i="1"/>
  <c r="T585" i="1"/>
  <c r="U585" i="1"/>
  <c r="T586" i="1"/>
  <c r="U586" i="1"/>
  <c r="T587" i="1"/>
  <c r="U587" i="1"/>
  <c r="T588" i="1"/>
  <c r="U588" i="1"/>
  <c r="T589" i="1"/>
  <c r="U589" i="1"/>
  <c r="T590" i="1"/>
  <c r="U590" i="1"/>
  <c r="T591" i="1"/>
  <c r="U591" i="1"/>
  <c r="T592" i="1"/>
  <c r="U592" i="1"/>
  <c r="T593" i="1"/>
  <c r="U593" i="1"/>
  <c r="T594" i="1"/>
  <c r="U594" i="1"/>
  <c r="T595" i="1"/>
  <c r="U595" i="1"/>
  <c r="T596" i="1"/>
  <c r="U596" i="1"/>
  <c r="T597" i="1"/>
  <c r="U597" i="1"/>
  <c r="T598" i="1"/>
  <c r="U598" i="1"/>
  <c r="T599" i="1"/>
  <c r="U599" i="1"/>
  <c r="T600" i="1"/>
  <c r="U600" i="1"/>
  <c r="T601" i="1"/>
  <c r="U601" i="1"/>
  <c r="T602" i="1"/>
  <c r="U602" i="1"/>
  <c r="T603" i="1"/>
  <c r="U603" i="1"/>
  <c r="T604" i="1"/>
  <c r="U604" i="1"/>
  <c r="T605" i="1"/>
  <c r="U605" i="1"/>
  <c r="T606" i="1"/>
  <c r="U606" i="1"/>
  <c r="T607" i="1"/>
  <c r="U607" i="1"/>
  <c r="T608" i="1"/>
  <c r="U608" i="1"/>
  <c r="T609" i="1"/>
  <c r="U609" i="1"/>
  <c r="T610" i="1"/>
  <c r="U610" i="1"/>
  <c r="T611" i="1"/>
  <c r="U611" i="1"/>
  <c r="T612" i="1"/>
  <c r="U612" i="1"/>
  <c r="T613" i="1"/>
  <c r="U613" i="1"/>
  <c r="T614" i="1"/>
  <c r="U614" i="1"/>
  <c r="T615" i="1"/>
  <c r="U615" i="1"/>
  <c r="T616" i="1"/>
  <c r="U616" i="1"/>
  <c r="T617" i="1"/>
  <c r="U617" i="1"/>
  <c r="T618" i="1"/>
  <c r="U618" i="1"/>
  <c r="T619" i="1"/>
  <c r="U619" i="1"/>
  <c r="T620" i="1"/>
  <c r="U620" i="1"/>
  <c r="T621" i="1"/>
  <c r="U621" i="1"/>
  <c r="T622" i="1"/>
  <c r="U622" i="1"/>
  <c r="T623" i="1"/>
  <c r="U623" i="1"/>
  <c r="T624" i="1"/>
  <c r="U624" i="1"/>
  <c r="T625" i="1"/>
  <c r="U625" i="1"/>
  <c r="T626" i="1"/>
  <c r="U626" i="1"/>
  <c r="T627" i="1"/>
  <c r="U627" i="1"/>
  <c r="T628" i="1"/>
  <c r="U628" i="1"/>
  <c r="T629" i="1"/>
  <c r="U629" i="1"/>
  <c r="T630" i="1"/>
  <c r="U630" i="1"/>
  <c r="T631" i="1"/>
  <c r="U631" i="1"/>
  <c r="T632" i="1"/>
  <c r="U632" i="1"/>
  <c r="T633" i="1"/>
  <c r="U633" i="1"/>
  <c r="T634" i="1"/>
  <c r="U634" i="1"/>
  <c r="T635" i="1"/>
  <c r="U635" i="1"/>
  <c r="T636" i="1"/>
  <c r="U636" i="1"/>
  <c r="T637" i="1"/>
  <c r="U637" i="1"/>
  <c r="T638" i="1"/>
  <c r="U638" i="1"/>
  <c r="T639" i="1"/>
  <c r="U639" i="1"/>
  <c r="T640" i="1"/>
  <c r="U640" i="1"/>
  <c r="T641" i="1"/>
  <c r="U641" i="1"/>
  <c r="T642" i="1"/>
  <c r="U642" i="1"/>
  <c r="T643" i="1"/>
  <c r="U643" i="1"/>
  <c r="T644" i="1"/>
  <c r="U644" i="1"/>
  <c r="T645" i="1"/>
  <c r="U645" i="1"/>
  <c r="T646" i="1"/>
  <c r="U646" i="1"/>
  <c r="T647" i="1"/>
  <c r="U647" i="1"/>
  <c r="T648" i="1"/>
  <c r="U648" i="1"/>
  <c r="T649" i="1"/>
  <c r="U649" i="1"/>
  <c r="T650" i="1"/>
  <c r="U650" i="1"/>
  <c r="T651" i="1"/>
  <c r="U651" i="1"/>
  <c r="T652" i="1"/>
  <c r="U652" i="1"/>
  <c r="T653" i="1"/>
  <c r="U653" i="1"/>
  <c r="T654" i="1"/>
  <c r="U654" i="1"/>
  <c r="T655" i="1"/>
  <c r="U655" i="1"/>
  <c r="T656" i="1"/>
  <c r="U656" i="1"/>
  <c r="T657" i="1"/>
  <c r="U657" i="1"/>
  <c r="T658" i="1"/>
  <c r="U658" i="1"/>
  <c r="T659" i="1"/>
  <c r="U659" i="1"/>
  <c r="T660" i="1"/>
  <c r="U660" i="1"/>
  <c r="T661" i="1"/>
  <c r="U661" i="1"/>
  <c r="T662" i="1"/>
  <c r="U662" i="1"/>
  <c r="T663" i="1"/>
  <c r="U663" i="1"/>
  <c r="T664" i="1"/>
  <c r="U664" i="1"/>
  <c r="T665" i="1"/>
  <c r="U665" i="1"/>
  <c r="T666" i="1"/>
  <c r="U666" i="1"/>
  <c r="T667" i="1"/>
  <c r="U667" i="1"/>
  <c r="T668" i="1"/>
  <c r="U668" i="1"/>
  <c r="T669" i="1"/>
  <c r="U669" i="1"/>
  <c r="T670" i="1"/>
  <c r="U670" i="1"/>
  <c r="T671" i="1"/>
  <c r="U671" i="1"/>
  <c r="T672" i="1"/>
  <c r="U672" i="1"/>
  <c r="T673" i="1"/>
  <c r="U673" i="1"/>
  <c r="T674" i="1"/>
  <c r="U674" i="1"/>
  <c r="T675" i="1"/>
  <c r="U675" i="1"/>
  <c r="T676" i="1"/>
  <c r="U676" i="1"/>
  <c r="T677" i="1"/>
  <c r="U677" i="1"/>
  <c r="T678" i="1"/>
  <c r="U678" i="1"/>
  <c r="T679" i="1"/>
  <c r="U679" i="1"/>
  <c r="T680" i="1"/>
  <c r="U680" i="1"/>
  <c r="T681" i="1"/>
  <c r="U681" i="1"/>
  <c r="T682" i="1"/>
  <c r="U682" i="1"/>
  <c r="T683" i="1"/>
  <c r="U683" i="1"/>
  <c r="T684" i="1"/>
  <c r="U684" i="1"/>
  <c r="T685" i="1"/>
  <c r="U685" i="1"/>
  <c r="T686" i="1"/>
  <c r="U686" i="1"/>
  <c r="T687" i="1"/>
  <c r="U687" i="1"/>
  <c r="T688" i="1"/>
  <c r="U688" i="1"/>
  <c r="T689" i="1"/>
  <c r="U689" i="1"/>
  <c r="T690" i="1"/>
  <c r="U690" i="1"/>
  <c r="T691" i="1"/>
  <c r="U691" i="1"/>
  <c r="T692" i="1"/>
  <c r="U692" i="1"/>
  <c r="T693" i="1"/>
  <c r="U693" i="1"/>
  <c r="T694" i="1"/>
  <c r="U694" i="1"/>
  <c r="T695" i="1"/>
  <c r="U695" i="1"/>
  <c r="T696" i="1"/>
  <c r="U696" i="1"/>
  <c r="T697" i="1"/>
  <c r="U697" i="1"/>
  <c r="T698" i="1"/>
  <c r="U698" i="1"/>
  <c r="T699" i="1"/>
  <c r="U699" i="1"/>
  <c r="T700" i="1"/>
  <c r="U700" i="1"/>
  <c r="T701" i="1"/>
  <c r="U701" i="1"/>
  <c r="T702" i="1"/>
  <c r="U702" i="1"/>
  <c r="T703" i="1"/>
  <c r="U703" i="1"/>
  <c r="T704" i="1"/>
  <c r="U704" i="1"/>
  <c r="T705" i="1"/>
  <c r="U705" i="1"/>
  <c r="T706" i="1"/>
  <c r="U706" i="1"/>
  <c r="T707" i="1"/>
  <c r="U707" i="1"/>
  <c r="T708" i="1"/>
  <c r="U708" i="1"/>
  <c r="T709" i="1"/>
  <c r="U709" i="1"/>
  <c r="T710" i="1"/>
  <c r="U710" i="1"/>
  <c r="T711" i="1"/>
  <c r="U711" i="1"/>
  <c r="T712" i="1"/>
  <c r="U712" i="1"/>
  <c r="T713" i="1"/>
  <c r="U713" i="1"/>
  <c r="T714" i="1"/>
  <c r="U714" i="1"/>
  <c r="T715" i="1"/>
  <c r="U715" i="1"/>
  <c r="T716" i="1"/>
  <c r="U716" i="1"/>
  <c r="T717" i="1"/>
  <c r="U717" i="1"/>
  <c r="T718" i="1"/>
  <c r="U718" i="1"/>
  <c r="T719" i="1"/>
  <c r="U719" i="1"/>
  <c r="T720" i="1"/>
  <c r="U720" i="1"/>
  <c r="T721" i="1"/>
  <c r="U721" i="1"/>
  <c r="T722" i="1"/>
  <c r="U722" i="1"/>
  <c r="T723" i="1"/>
  <c r="U723" i="1"/>
  <c r="T724" i="1"/>
  <c r="U724" i="1"/>
  <c r="T725" i="1"/>
  <c r="U725" i="1"/>
  <c r="T726" i="1"/>
  <c r="U726" i="1"/>
  <c r="T727" i="1"/>
  <c r="U727" i="1"/>
  <c r="T728" i="1"/>
  <c r="U728" i="1"/>
  <c r="T729" i="1"/>
  <c r="U729" i="1"/>
  <c r="T730" i="1"/>
  <c r="U730" i="1"/>
  <c r="T731" i="1"/>
  <c r="U731" i="1"/>
  <c r="T732" i="1"/>
  <c r="U732" i="1"/>
  <c r="T733" i="1"/>
  <c r="U733" i="1"/>
  <c r="T734" i="1"/>
  <c r="U734" i="1"/>
  <c r="T735" i="1"/>
  <c r="U735" i="1"/>
  <c r="T736" i="1"/>
  <c r="U736" i="1"/>
  <c r="T737" i="1"/>
  <c r="U737" i="1"/>
  <c r="T738" i="1"/>
  <c r="U738" i="1"/>
  <c r="T739" i="1"/>
  <c r="U739" i="1"/>
  <c r="T740" i="1"/>
  <c r="U740" i="1"/>
  <c r="T741" i="1"/>
  <c r="U741" i="1"/>
  <c r="T742" i="1"/>
  <c r="U742" i="1"/>
  <c r="T743" i="1"/>
  <c r="U743" i="1"/>
  <c r="T744" i="1"/>
  <c r="U744" i="1"/>
  <c r="T745" i="1"/>
  <c r="U745" i="1"/>
  <c r="T746" i="1"/>
  <c r="U746" i="1"/>
  <c r="T747" i="1"/>
  <c r="U747" i="1"/>
  <c r="T748" i="1"/>
  <c r="U748" i="1"/>
  <c r="T749" i="1"/>
  <c r="U749" i="1"/>
  <c r="T750" i="1"/>
  <c r="U750" i="1"/>
  <c r="T751" i="1"/>
  <c r="U751" i="1"/>
  <c r="T752" i="1"/>
  <c r="U752" i="1"/>
  <c r="T753" i="1"/>
  <c r="U753" i="1"/>
  <c r="T754" i="1"/>
  <c r="U754" i="1"/>
  <c r="T755" i="1"/>
  <c r="U755" i="1"/>
  <c r="T756" i="1"/>
  <c r="U756" i="1"/>
  <c r="T757" i="1"/>
  <c r="U757" i="1"/>
  <c r="T758" i="1"/>
  <c r="U758" i="1"/>
  <c r="T759" i="1"/>
  <c r="U759" i="1"/>
  <c r="T760" i="1"/>
  <c r="U760" i="1"/>
  <c r="T761" i="1"/>
  <c r="U761" i="1"/>
  <c r="T762" i="1"/>
  <c r="U762" i="1"/>
  <c r="T763" i="1"/>
  <c r="U763" i="1"/>
  <c r="T764" i="1"/>
  <c r="U764" i="1"/>
  <c r="T765" i="1"/>
  <c r="U765" i="1"/>
  <c r="T766" i="1"/>
  <c r="U766" i="1"/>
  <c r="T767" i="1"/>
  <c r="U767" i="1"/>
  <c r="T768" i="1"/>
  <c r="U768" i="1"/>
  <c r="T769" i="1"/>
  <c r="U769" i="1"/>
  <c r="T770" i="1"/>
  <c r="U770" i="1"/>
  <c r="T771" i="1"/>
  <c r="U771" i="1"/>
  <c r="T772" i="1"/>
  <c r="U772" i="1"/>
  <c r="T773" i="1"/>
  <c r="U773" i="1"/>
  <c r="T774" i="1"/>
  <c r="U774" i="1"/>
  <c r="T775" i="1"/>
  <c r="U775" i="1"/>
  <c r="T776" i="1"/>
  <c r="U776" i="1"/>
  <c r="T777" i="1"/>
  <c r="U777" i="1"/>
  <c r="T778" i="1"/>
  <c r="U778" i="1"/>
  <c r="T779" i="1"/>
  <c r="U779" i="1"/>
  <c r="T780" i="1"/>
  <c r="U780" i="1"/>
  <c r="T781" i="1"/>
  <c r="U781" i="1"/>
  <c r="T782" i="1"/>
  <c r="U782" i="1"/>
  <c r="T783" i="1"/>
  <c r="U783" i="1"/>
  <c r="T784" i="1"/>
  <c r="U784" i="1"/>
  <c r="T785" i="1"/>
  <c r="U785" i="1"/>
  <c r="T786" i="1"/>
  <c r="U786" i="1"/>
  <c r="T787" i="1"/>
  <c r="U787" i="1"/>
  <c r="T788" i="1"/>
  <c r="U788" i="1"/>
  <c r="T789" i="1"/>
  <c r="U789" i="1"/>
  <c r="T790" i="1"/>
  <c r="U790" i="1"/>
  <c r="T791" i="1"/>
  <c r="U791" i="1"/>
  <c r="T792" i="1"/>
  <c r="U792" i="1"/>
  <c r="T793" i="1"/>
  <c r="U793" i="1"/>
  <c r="T794" i="1"/>
  <c r="U794" i="1"/>
  <c r="T795" i="1"/>
  <c r="U795" i="1"/>
  <c r="T796" i="1"/>
  <c r="U796" i="1"/>
  <c r="T797" i="1"/>
  <c r="U797" i="1"/>
  <c r="T798" i="1"/>
  <c r="U798" i="1"/>
  <c r="T799" i="1"/>
  <c r="U799" i="1"/>
  <c r="T800" i="1"/>
  <c r="U800" i="1"/>
  <c r="T801" i="1"/>
  <c r="U801" i="1"/>
  <c r="T802" i="1"/>
  <c r="U802" i="1"/>
  <c r="T803" i="1"/>
  <c r="U803" i="1"/>
  <c r="T804" i="1"/>
  <c r="U804" i="1"/>
  <c r="T805" i="1"/>
  <c r="U805" i="1"/>
  <c r="T806" i="1"/>
  <c r="U806" i="1"/>
  <c r="T807" i="1"/>
  <c r="U807" i="1"/>
  <c r="T808" i="1"/>
  <c r="U808" i="1"/>
  <c r="T809" i="1"/>
  <c r="U809" i="1"/>
  <c r="T810" i="1"/>
  <c r="U810" i="1"/>
  <c r="T811" i="1"/>
  <c r="U811" i="1"/>
  <c r="T812" i="1"/>
  <c r="U812" i="1"/>
  <c r="T813" i="1"/>
  <c r="U813" i="1"/>
  <c r="T814" i="1"/>
  <c r="U814" i="1"/>
  <c r="T815" i="1"/>
  <c r="U815" i="1"/>
  <c r="T816" i="1"/>
  <c r="U816" i="1"/>
  <c r="T817" i="1"/>
  <c r="U817" i="1"/>
  <c r="T818" i="1"/>
  <c r="U818" i="1"/>
  <c r="T819" i="1"/>
  <c r="U819" i="1"/>
  <c r="T820" i="1"/>
  <c r="U820" i="1"/>
  <c r="T821" i="1"/>
  <c r="U821" i="1"/>
  <c r="T822" i="1"/>
  <c r="U822" i="1"/>
  <c r="T823" i="1"/>
  <c r="U823" i="1"/>
  <c r="T824" i="1"/>
  <c r="U824" i="1"/>
  <c r="T825" i="1"/>
  <c r="U825" i="1"/>
  <c r="T826" i="1"/>
  <c r="U826" i="1"/>
  <c r="T827" i="1"/>
  <c r="U827" i="1"/>
  <c r="T828" i="1"/>
  <c r="U828" i="1"/>
  <c r="T829" i="1"/>
  <c r="U829" i="1"/>
  <c r="T830" i="1"/>
  <c r="U830" i="1"/>
  <c r="T831" i="1"/>
  <c r="U831" i="1"/>
  <c r="T832" i="1"/>
  <c r="U832" i="1"/>
  <c r="T833" i="1"/>
  <c r="U833" i="1"/>
  <c r="T834" i="1"/>
  <c r="U834" i="1"/>
  <c r="T835" i="1"/>
  <c r="U835" i="1"/>
  <c r="T836" i="1"/>
  <c r="U836" i="1"/>
  <c r="T837" i="1"/>
  <c r="U837" i="1"/>
  <c r="T838" i="1"/>
  <c r="U838" i="1"/>
  <c r="T839" i="1"/>
  <c r="U839" i="1"/>
  <c r="T840" i="1"/>
  <c r="U840" i="1"/>
  <c r="T841" i="1"/>
  <c r="U841" i="1"/>
  <c r="T842" i="1"/>
  <c r="U842" i="1"/>
  <c r="T843" i="1"/>
  <c r="U843" i="1"/>
  <c r="T844" i="1"/>
  <c r="U844" i="1"/>
  <c r="T845" i="1"/>
  <c r="U845" i="1"/>
  <c r="T846" i="1"/>
  <c r="U846" i="1"/>
  <c r="T847" i="1"/>
  <c r="U847" i="1"/>
  <c r="T848" i="1"/>
  <c r="U848" i="1"/>
  <c r="T849" i="1"/>
  <c r="U849" i="1"/>
  <c r="T850" i="1"/>
  <c r="U850" i="1"/>
  <c r="T851" i="1"/>
  <c r="U851" i="1"/>
  <c r="T852" i="1"/>
  <c r="U852" i="1"/>
  <c r="T853" i="1"/>
  <c r="U853" i="1"/>
  <c r="T854" i="1"/>
  <c r="U854" i="1"/>
  <c r="T855" i="1"/>
  <c r="U855" i="1"/>
  <c r="T856" i="1"/>
  <c r="U856" i="1"/>
  <c r="T857" i="1"/>
  <c r="U857" i="1"/>
  <c r="T858" i="1"/>
  <c r="U858" i="1"/>
  <c r="T859" i="1"/>
  <c r="U859" i="1"/>
  <c r="T860" i="1"/>
  <c r="U860" i="1"/>
  <c r="T861" i="1"/>
  <c r="U861" i="1"/>
  <c r="T862" i="1"/>
  <c r="U862" i="1"/>
  <c r="T863" i="1"/>
  <c r="U863" i="1"/>
  <c r="T864" i="1"/>
  <c r="U864" i="1"/>
  <c r="T865" i="1"/>
  <c r="U865" i="1"/>
  <c r="T866" i="1"/>
  <c r="U866" i="1"/>
  <c r="T867" i="1"/>
  <c r="U867" i="1"/>
  <c r="T868" i="1"/>
  <c r="U868" i="1"/>
  <c r="T869" i="1"/>
  <c r="U869" i="1"/>
  <c r="T870" i="1"/>
  <c r="U870" i="1"/>
  <c r="T871" i="1"/>
  <c r="U871" i="1"/>
  <c r="T872" i="1"/>
  <c r="U872" i="1"/>
  <c r="T873" i="1"/>
  <c r="U873" i="1"/>
  <c r="T874" i="1"/>
  <c r="U874" i="1"/>
  <c r="T875" i="1"/>
  <c r="U875" i="1"/>
  <c r="T876" i="1"/>
  <c r="U876" i="1"/>
  <c r="T877" i="1"/>
  <c r="U877" i="1"/>
  <c r="T878" i="1"/>
  <c r="U878" i="1"/>
  <c r="T879" i="1"/>
  <c r="U879" i="1"/>
  <c r="T880" i="1"/>
  <c r="U880" i="1"/>
  <c r="T881" i="1"/>
  <c r="U881" i="1"/>
  <c r="T882" i="1"/>
  <c r="U882" i="1"/>
  <c r="T883" i="1"/>
  <c r="U883" i="1"/>
  <c r="T884" i="1"/>
  <c r="U884" i="1"/>
  <c r="T885" i="1"/>
  <c r="U885" i="1"/>
  <c r="T886" i="1"/>
  <c r="U886" i="1"/>
  <c r="T887" i="1"/>
  <c r="U887" i="1"/>
  <c r="T888" i="1"/>
  <c r="U888" i="1"/>
  <c r="T889" i="1"/>
  <c r="U889" i="1"/>
  <c r="T890" i="1"/>
  <c r="U890" i="1"/>
  <c r="T891" i="1"/>
  <c r="U891" i="1"/>
  <c r="T892" i="1"/>
  <c r="U892" i="1"/>
  <c r="T893" i="1"/>
  <c r="U893" i="1"/>
  <c r="T894" i="1"/>
  <c r="U894" i="1"/>
  <c r="T895" i="1"/>
  <c r="U895" i="1"/>
  <c r="T896" i="1"/>
  <c r="U896" i="1"/>
  <c r="T897" i="1"/>
  <c r="U897" i="1"/>
  <c r="T898" i="1"/>
  <c r="U898" i="1"/>
  <c r="T899" i="1"/>
  <c r="U899" i="1"/>
  <c r="T900" i="1"/>
  <c r="U900" i="1"/>
  <c r="T901" i="1"/>
  <c r="U901" i="1"/>
  <c r="T902" i="1"/>
  <c r="U902" i="1"/>
  <c r="T903" i="1"/>
  <c r="U903" i="1"/>
  <c r="T904" i="1"/>
  <c r="U904" i="1"/>
  <c r="T905" i="1"/>
  <c r="U905" i="1"/>
  <c r="T906" i="1"/>
  <c r="U906" i="1"/>
  <c r="T907" i="1"/>
  <c r="U907" i="1"/>
  <c r="T908" i="1"/>
  <c r="U908" i="1"/>
  <c r="T909" i="1"/>
  <c r="U909" i="1"/>
  <c r="T910" i="1"/>
  <c r="U910" i="1"/>
  <c r="T911" i="1"/>
  <c r="U911" i="1"/>
  <c r="T912" i="1"/>
  <c r="U912" i="1"/>
  <c r="T913" i="1"/>
  <c r="U913" i="1"/>
  <c r="T914" i="1"/>
  <c r="U914" i="1"/>
  <c r="T915" i="1"/>
  <c r="U915" i="1"/>
  <c r="T916" i="1"/>
  <c r="U916" i="1"/>
  <c r="T917" i="1"/>
  <c r="U917" i="1"/>
  <c r="T918" i="1"/>
  <c r="U918" i="1"/>
  <c r="T919" i="1"/>
  <c r="U919" i="1"/>
  <c r="T920" i="1"/>
  <c r="U920" i="1"/>
  <c r="T921" i="1"/>
  <c r="U921" i="1"/>
  <c r="T922" i="1"/>
  <c r="U922" i="1"/>
  <c r="T923" i="1"/>
  <c r="U923" i="1"/>
  <c r="T924" i="1"/>
  <c r="U924" i="1"/>
  <c r="T925" i="1"/>
  <c r="U925" i="1"/>
  <c r="T926" i="1"/>
  <c r="U926" i="1"/>
  <c r="T927" i="1"/>
  <c r="U927" i="1"/>
  <c r="T928" i="1"/>
  <c r="U928" i="1"/>
  <c r="T929" i="1"/>
  <c r="U929" i="1"/>
  <c r="T930" i="1"/>
  <c r="U930" i="1"/>
  <c r="T931" i="1"/>
  <c r="U931" i="1"/>
  <c r="T932" i="1"/>
  <c r="U932" i="1"/>
  <c r="T933" i="1"/>
  <c r="U933" i="1"/>
  <c r="T934" i="1"/>
  <c r="U934" i="1"/>
  <c r="T935" i="1"/>
  <c r="U935" i="1"/>
  <c r="T936" i="1"/>
  <c r="U936" i="1"/>
  <c r="T937" i="1"/>
  <c r="U937" i="1"/>
  <c r="T938" i="1"/>
  <c r="U938" i="1"/>
  <c r="T939" i="1"/>
  <c r="U939" i="1"/>
  <c r="T940" i="1"/>
  <c r="U940" i="1"/>
  <c r="T941" i="1"/>
  <c r="U941" i="1"/>
  <c r="T942" i="1"/>
  <c r="U942" i="1"/>
  <c r="T943" i="1"/>
  <c r="U943" i="1"/>
  <c r="T944" i="1"/>
  <c r="U944" i="1"/>
  <c r="T945" i="1"/>
  <c r="U945" i="1"/>
  <c r="T946" i="1"/>
  <c r="U946" i="1"/>
  <c r="T947" i="1"/>
  <c r="U947" i="1"/>
  <c r="T948" i="1"/>
  <c r="U948" i="1"/>
  <c r="T949" i="1"/>
  <c r="U949" i="1"/>
  <c r="T950" i="1"/>
  <c r="U950" i="1"/>
  <c r="T951" i="1"/>
  <c r="U951" i="1"/>
  <c r="T952" i="1"/>
  <c r="U952" i="1"/>
  <c r="T953" i="1"/>
  <c r="U953" i="1"/>
  <c r="T954" i="1"/>
  <c r="U954" i="1"/>
  <c r="T955" i="1"/>
  <c r="U955" i="1"/>
  <c r="T956" i="1"/>
  <c r="U956" i="1"/>
  <c r="T957" i="1"/>
  <c r="U957" i="1"/>
  <c r="T958" i="1"/>
  <c r="U958" i="1"/>
  <c r="T959" i="1"/>
  <c r="U959" i="1"/>
  <c r="T960" i="1"/>
  <c r="U960" i="1"/>
  <c r="T961" i="1"/>
  <c r="U961" i="1"/>
  <c r="T962" i="1"/>
  <c r="U962" i="1"/>
  <c r="T963" i="1"/>
  <c r="U963" i="1"/>
  <c r="T964" i="1"/>
  <c r="U964" i="1"/>
  <c r="T965" i="1"/>
  <c r="U965" i="1"/>
  <c r="T966" i="1"/>
  <c r="U966" i="1"/>
  <c r="T967" i="1"/>
  <c r="U967" i="1"/>
  <c r="T968" i="1"/>
  <c r="U968" i="1"/>
  <c r="T969" i="1"/>
  <c r="U969" i="1"/>
  <c r="T970" i="1"/>
  <c r="U970" i="1"/>
  <c r="T971" i="1"/>
  <c r="U971" i="1"/>
  <c r="T972" i="1"/>
  <c r="U972" i="1"/>
  <c r="T973" i="1"/>
  <c r="U973" i="1"/>
  <c r="T974" i="1"/>
  <c r="U974" i="1"/>
  <c r="T975" i="1"/>
  <c r="U975" i="1"/>
  <c r="T976" i="1"/>
  <c r="U976" i="1"/>
  <c r="T977" i="1"/>
  <c r="U977" i="1"/>
  <c r="T978" i="1"/>
  <c r="U978" i="1"/>
  <c r="T979" i="1"/>
  <c r="U979" i="1"/>
  <c r="T980" i="1"/>
  <c r="U980" i="1"/>
  <c r="T981" i="1"/>
  <c r="U981" i="1"/>
  <c r="T982" i="1"/>
  <c r="U982" i="1"/>
  <c r="T983" i="1"/>
  <c r="U983" i="1"/>
  <c r="T984" i="1"/>
  <c r="U984" i="1"/>
  <c r="T985" i="1"/>
  <c r="U985" i="1"/>
  <c r="T986" i="1"/>
  <c r="U986" i="1"/>
  <c r="T987" i="1"/>
  <c r="U987" i="1"/>
  <c r="T988" i="1"/>
  <c r="U988" i="1"/>
  <c r="T989" i="1"/>
  <c r="U989" i="1"/>
  <c r="T990" i="1"/>
  <c r="U990" i="1"/>
  <c r="T991" i="1"/>
  <c r="U991" i="1"/>
  <c r="T992" i="1"/>
  <c r="U992" i="1"/>
  <c r="T993" i="1"/>
  <c r="U993" i="1"/>
  <c r="T994" i="1"/>
  <c r="U994" i="1"/>
  <c r="T995" i="1"/>
  <c r="U995" i="1"/>
  <c r="T996" i="1"/>
  <c r="U996" i="1"/>
  <c r="T997" i="1"/>
  <c r="U997" i="1"/>
  <c r="T998" i="1"/>
  <c r="U998" i="1"/>
  <c r="T999" i="1"/>
  <c r="U999" i="1"/>
  <c r="T1000" i="1"/>
  <c r="U1000" i="1"/>
  <c r="T1001" i="1"/>
  <c r="U1001" i="1"/>
  <c r="T1002" i="1"/>
  <c r="U1002" i="1"/>
  <c r="T1003" i="1"/>
  <c r="U1003" i="1"/>
  <c r="T1004" i="1"/>
  <c r="U1004" i="1"/>
  <c r="T1005" i="1"/>
  <c r="U1005" i="1"/>
  <c r="T1006" i="1"/>
  <c r="U1006" i="1"/>
  <c r="T1007" i="1"/>
  <c r="U1007" i="1"/>
  <c r="T1008" i="1"/>
  <c r="U1008" i="1"/>
  <c r="T1009" i="1"/>
  <c r="U1009" i="1"/>
  <c r="T1010" i="1"/>
  <c r="U1010" i="1"/>
  <c r="T1011" i="1"/>
  <c r="U1011" i="1"/>
  <c r="T1012" i="1"/>
  <c r="U1012" i="1"/>
  <c r="T1013" i="1"/>
  <c r="U1013" i="1"/>
  <c r="T1014" i="1"/>
  <c r="U1014" i="1"/>
  <c r="T1015" i="1"/>
  <c r="U1015" i="1"/>
  <c r="T1016" i="1"/>
  <c r="U1016" i="1"/>
  <c r="T1017" i="1"/>
  <c r="U1017" i="1"/>
  <c r="T1018" i="1"/>
  <c r="U1018" i="1"/>
  <c r="T1019" i="1"/>
  <c r="U1019" i="1"/>
  <c r="T1020" i="1"/>
  <c r="U1020" i="1"/>
  <c r="T1021" i="1"/>
  <c r="U1021" i="1"/>
  <c r="T1022" i="1"/>
  <c r="U1022" i="1"/>
  <c r="T1023" i="1"/>
  <c r="U1023" i="1"/>
  <c r="T1024" i="1"/>
  <c r="U1024" i="1"/>
  <c r="T1025" i="1"/>
  <c r="U1025" i="1"/>
  <c r="T1026" i="1"/>
  <c r="U1026" i="1"/>
  <c r="T1027" i="1"/>
  <c r="U1027" i="1"/>
  <c r="T1028" i="1"/>
  <c r="U1028" i="1"/>
  <c r="T1029" i="1"/>
  <c r="U1029" i="1"/>
  <c r="T1030" i="1"/>
  <c r="U1030" i="1"/>
  <c r="T1031" i="1"/>
  <c r="U1031" i="1"/>
  <c r="T1032" i="1"/>
  <c r="U1032" i="1"/>
  <c r="T1033" i="1"/>
  <c r="U1033" i="1"/>
  <c r="T1034" i="1"/>
  <c r="U1034" i="1"/>
  <c r="T1035" i="1"/>
  <c r="U1035" i="1"/>
  <c r="T1036" i="1"/>
  <c r="U1036" i="1"/>
  <c r="T1037" i="1"/>
  <c r="U1037" i="1"/>
  <c r="T1038" i="1"/>
  <c r="U1038" i="1"/>
  <c r="T1039" i="1"/>
  <c r="U1039" i="1"/>
  <c r="T1040" i="1"/>
  <c r="U1040" i="1"/>
  <c r="T1041" i="1"/>
  <c r="U1041" i="1"/>
  <c r="T1042" i="1"/>
  <c r="U1042" i="1"/>
  <c r="T1043" i="1"/>
  <c r="U1043" i="1"/>
  <c r="T1044" i="1"/>
  <c r="U1044" i="1"/>
  <c r="T1045" i="1"/>
  <c r="U1045" i="1"/>
  <c r="T1046" i="1"/>
  <c r="U1046" i="1"/>
  <c r="T1047" i="1"/>
  <c r="U1047" i="1"/>
  <c r="T1048" i="1"/>
  <c r="U1048" i="1"/>
  <c r="T1049" i="1"/>
  <c r="U1049" i="1"/>
  <c r="T1050" i="1"/>
  <c r="U1050" i="1"/>
  <c r="T1051" i="1"/>
  <c r="U1051" i="1"/>
  <c r="T1052" i="1"/>
  <c r="U1052" i="1"/>
  <c r="T1053" i="1"/>
  <c r="U1053" i="1"/>
  <c r="T1054" i="1"/>
  <c r="U1054" i="1"/>
  <c r="T1055" i="1"/>
  <c r="U1055" i="1"/>
  <c r="T1056" i="1"/>
  <c r="U1056" i="1"/>
  <c r="T1057" i="1"/>
  <c r="U1057" i="1"/>
  <c r="T1058" i="1"/>
  <c r="U1058" i="1"/>
  <c r="T1059" i="1"/>
  <c r="U1059" i="1"/>
  <c r="T1060" i="1"/>
  <c r="U1060" i="1"/>
  <c r="T1061" i="1"/>
  <c r="U1061" i="1"/>
  <c r="T1062" i="1"/>
  <c r="U1062" i="1"/>
  <c r="T1063" i="1"/>
  <c r="U1063" i="1"/>
  <c r="T1064" i="1"/>
  <c r="U1064" i="1"/>
  <c r="T1065" i="1"/>
  <c r="U1065" i="1"/>
  <c r="T1066" i="1"/>
  <c r="U1066" i="1"/>
  <c r="T1067" i="1"/>
  <c r="U1067" i="1"/>
  <c r="T1068" i="1"/>
  <c r="U1068" i="1"/>
  <c r="T1069" i="1"/>
  <c r="U1069" i="1"/>
  <c r="T1070" i="1"/>
  <c r="U1070" i="1"/>
  <c r="T1071" i="1"/>
  <c r="U1071" i="1"/>
  <c r="T1072" i="1"/>
  <c r="U1072" i="1"/>
  <c r="T1073" i="1"/>
  <c r="U1073" i="1"/>
  <c r="T1074" i="1"/>
  <c r="U1074" i="1"/>
  <c r="T1075" i="1"/>
  <c r="U1075" i="1"/>
  <c r="T1076" i="1"/>
  <c r="U1076" i="1"/>
  <c r="T1077" i="1"/>
  <c r="U1077" i="1"/>
  <c r="T1078" i="1"/>
  <c r="U1078" i="1"/>
  <c r="T1079" i="1"/>
  <c r="U1079" i="1"/>
  <c r="T1080" i="1"/>
  <c r="U1080" i="1"/>
  <c r="T1081" i="1"/>
  <c r="U1081" i="1"/>
  <c r="T1082" i="1"/>
  <c r="U1082" i="1"/>
  <c r="T1083" i="1"/>
  <c r="U1083" i="1"/>
  <c r="T1084" i="1"/>
  <c r="U1084" i="1"/>
  <c r="T1085" i="1"/>
  <c r="U1085" i="1"/>
  <c r="T1086" i="1"/>
  <c r="U1086" i="1"/>
  <c r="T1087" i="1"/>
  <c r="U1087" i="1"/>
  <c r="T1088" i="1"/>
  <c r="U1088" i="1"/>
  <c r="T1089" i="1"/>
  <c r="U1089" i="1"/>
  <c r="T1090" i="1"/>
  <c r="U1090" i="1"/>
  <c r="T1091" i="1"/>
  <c r="U1091" i="1"/>
  <c r="T1092" i="1"/>
  <c r="U1092" i="1"/>
  <c r="T1093" i="1"/>
  <c r="U1093" i="1"/>
  <c r="T1094" i="1"/>
  <c r="U1094" i="1"/>
  <c r="T1095" i="1"/>
  <c r="U1095" i="1"/>
  <c r="T1096" i="1"/>
  <c r="U1096" i="1"/>
  <c r="T1097" i="1"/>
  <c r="U1097" i="1"/>
  <c r="T1098" i="1"/>
  <c r="U1098" i="1"/>
  <c r="T1099" i="1"/>
  <c r="U1099" i="1"/>
  <c r="T1100" i="1"/>
  <c r="U1100" i="1"/>
  <c r="T1101" i="1"/>
  <c r="U1101" i="1"/>
  <c r="T1102" i="1"/>
  <c r="U1102" i="1"/>
  <c r="T1103" i="1"/>
  <c r="U1103" i="1"/>
  <c r="T1104" i="1"/>
  <c r="U1104" i="1"/>
  <c r="T1105" i="1"/>
  <c r="U1105" i="1"/>
  <c r="T1106" i="1"/>
  <c r="U1106" i="1"/>
  <c r="T1107" i="1"/>
  <c r="U1107" i="1"/>
  <c r="T1108" i="1"/>
  <c r="U1108" i="1"/>
  <c r="T1109" i="1"/>
  <c r="U1109" i="1"/>
  <c r="T1110" i="1"/>
  <c r="U1110" i="1"/>
  <c r="T1111" i="1"/>
  <c r="U1111" i="1"/>
  <c r="T1112" i="1"/>
  <c r="U1112" i="1"/>
  <c r="T1113" i="1"/>
  <c r="U1113" i="1"/>
  <c r="T1114" i="1"/>
  <c r="U1114" i="1"/>
  <c r="T1115" i="1"/>
  <c r="U1115" i="1"/>
  <c r="T1116" i="1"/>
  <c r="U1116" i="1"/>
  <c r="T1117" i="1"/>
  <c r="U1117" i="1"/>
  <c r="T1118" i="1"/>
  <c r="U1118" i="1"/>
  <c r="T1119" i="1"/>
  <c r="U1119" i="1"/>
  <c r="T1120" i="1"/>
  <c r="U1120" i="1"/>
  <c r="T1121" i="1"/>
  <c r="U1121" i="1"/>
  <c r="T1122" i="1"/>
  <c r="U1122" i="1"/>
  <c r="T1123" i="1"/>
  <c r="U1123" i="1"/>
  <c r="T1124" i="1"/>
  <c r="U1124" i="1"/>
  <c r="T1125" i="1"/>
  <c r="U1125" i="1"/>
  <c r="T1126" i="1"/>
  <c r="U1126" i="1"/>
  <c r="T1127" i="1"/>
  <c r="U1127" i="1"/>
  <c r="T1128" i="1"/>
  <c r="U1128" i="1"/>
  <c r="T1129" i="1"/>
  <c r="U1129" i="1"/>
  <c r="T1130" i="1"/>
  <c r="U1130" i="1"/>
  <c r="T1131" i="1"/>
  <c r="U1131" i="1"/>
  <c r="T1132" i="1"/>
  <c r="U1132" i="1"/>
  <c r="T1133" i="1"/>
  <c r="U1133" i="1"/>
  <c r="T1134" i="1"/>
  <c r="U1134" i="1"/>
  <c r="T1135" i="1"/>
  <c r="U1135" i="1"/>
  <c r="T1136" i="1"/>
  <c r="U1136" i="1"/>
  <c r="T1137" i="1"/>
  <c r="U1137" i="1"/>
  <c r="T1138" i="1"/>
  <c r="U1138" i="1"/>
  <c r="T1139" i="1"/>
  <c r="U1139" i="1"/>
  <c r="T1140" i="1"/>
  <c r="U1140" i="1"/>
  <c r="T1141" i="1"/>
  <c r="U1141" i="1"/>
  <c r="T1142" i="1"/>
  <c r="U1142" i="1"/>
  <c r="T1143" i="1"/>
  <c r="U1143" i="1"/>
  <c r="T1144" i="1"/>
  <c r="U1144" i="1"/>
  <c r="T1145" i="1"/>
  <c r="U1145" i="1"/>
  <c r="T1146" i="1"/>
  <c r="U1146" i="1"/>
  <c r="T1147" i="1"/>
  <c r="U1147" i="1"/>
  <c r="T1148" i="1"/>
  <c r="U1148" i="1"/>
  <c r="T1149" i="1"/>
  <c r="U1149" i="1"/>
  <c r="T1150" i="1"/>
  <c r="U1150" i="1"/>
  <c r="T1151" i="1"/>
  <c r="U1151" i="1"/>
  <c r="T1152" i="1"/>
  <c r="U1152" i="1"/>
  <c r="T1153" i="1"/>
  <c r="U1153" i="1"/>
  <c r="T1154" i="1"/>
  <c r="U1154" i="1"/>
  <c r="T1155" i="1"/>
  <c r="U1155" i="1"/>
  <c r="T1156" i="1"/>
  <c r="U1156" i="1"/>
  <c r="T1157" i="1"/>
  <c r="U1157" i="1"/>
  <c r="T1158" i="1"/>
  <c r="U1158" i="1"/>
  <c r="T1159" i="1"/>
  <c r="U1159" i="1"/>
  <c r="T1160" i="1"/>
  <c r="U1160" i="1"/>
  <c r="T1161" i="1"/>
  <c r="U1161" i="1"/>
  <c r="T1162" i="1"/>
  <c r="U1162" i="1"/>
  <c r="T1163" i="1"/>
  <c r="U1163" i="1"/>
  <c r="T1164" i="1"/>
  <c r="U1164" i="1"/>
  <c r="T1165" i="1"/>
  <c r="U1165" i="1"/>
  <c r="T1166" i="1"/>
  <c r="U1166" i="1"/>
  <c r="T1167" i="1"/>
  <c r="U1167" i="1"/>
  <c r="T1168" i="1"/>
  <c r="U1168" i="1"/>
  <c r="T1169" i="1"/>
  <c r="U1169" i="1"/>
  <c r="T1170" i="1"/>
  <c r="U1170" i="1"/>
  <c r="T1171" i="1"/>
  <c r="U1171" i="1"/>
  <c r="T1172" i="1"/>
  <c r="U1172" i="1"/>
  <c r="T1173" i="1"/>
  <c r="U1173" i="1"/>
  <c r="T1174" i="1"/>
  <c r="U1174" i="1"/>
  <c r="T1175" i="1"/>
  <c r="U1175" i="1"/>
  <c r="T1176" i="1"/>
  <c r="U1176" i="1"/>
  <c r="T1177" i="1"/>
  <c r="U1177" i="1"/>
  <c r="T1178" i="1"/>
  <c r="U1178" i="1"/>
  <c r="T1179" i="1"/>
  <c r="U1179" i="1"/>
  <c r="T1180" i="1"/>
  <c r="U1180" i="1"/>
  <c r="T1181" i="1"/>
  <c r="U1181" i="1"/>
  <c r="T1182" i="1"/>
  <c r="U1182" i="1"/>
  <c r="T1183" i="1"/>
  <c r="U1183" i="1"/>
  <c r="T1184" i="1"/>
  <c r="U1184" i="1"/>
  <c r="T1185" i="1"/>
  <c r="U1185" i="1"/>
  <c r="T1186" i="1"/>
  <c r="U1186" i="1"/>
  <c r="T1187" i="1"/>
  <c r="U1187" i="1"/>
  <c r="T1188" i="1"/>
  <c r="U1188" i="1"/>
  <c r="T1189" i="1"/>
  <c r="U1189" i="1"/>
  <c r="T1190" i="1"/>
  <c r="U1190" i="1"/>
  <c r="T1191" i="1"/>
  <c r="U1191" i="1"/>
  <c r="T1192" i="1"/>
  <c r="U1192" i="1"/>
  <c r="T1193" i="1"/>
  <c r="U1193" i="1"/>
  <c r="T1194" i="1"/>
  <c r="U1194" i="1"/>
  <c r="T1195" i="1"/>
  <c r="U1195" i="1"/>
  <c r="T1196" i="1"/>
  <c r="U1196" i="1"/>
  <c r="T1197" i="1"/>
  <c r="U1197" i="1"/>
  <c r="T1198" i="1"/>
  <c r="U1198" i="1"/>
  <c r="T1199" i="1"/>
  <c r="U1199" i="1"/>
  <c r="T1200" i="1"/>
  <c r="U1200" i="1"/>
  <c r="T1201" i="1"/>
  <c r="U1201" i="1"/>
  <c r="T1202" i="1"/>
  <c r="U1202" i="1"/>
  <c r="T1203" i="1"/>
  <c r="U1203" i="1"/>
  <c r="T1204" i="1"/>
  <c r="U1204" i="1"/>
  <c r="T1205" i="1"/>
  <c r="U1205" i="1"/>
  <c r="T1206" i="1"/>
  <c r="U1206" i="1"/>
  <c r="T1207" i="1"/>
  <c r="U1207" i="1"/>
  <c r="T1208" i="1"/>
  <c r="U1208" i="1"/>
  <c r="T1209" i="1"/>
  <c r="U1209" i="1"/>
  <c r="T1210" i="1"/>
  <c r="U1210" i="1"/>
  <c r="T1211" i="1"/>
  <c r="U1211" i="1"/>
  <c r="T1212" i="1"/>
  <c r="U1212" i="1"/>
  <c r="T1213" i="1"/>
  <c r="U1213" i="1"/>
  <c r="T1214" i="1"/>
  <c r="U1214" i="1"/>
  <c r="T1215" i="1"/>
  <c r="U1215" i="1"/>
  <c r="T1216" i="1"/>
  <c r="U1216" i="1"/>
  <c r="T1217" i="1"/>
  <c r="U1217" i="1"/>
  <c r="T1218" i="1"/>
  <c r="U1218" i="1"/>
  <c r="T1219" i="1"/>
  <c r="U1219" i="1"/>
  <c r="T1220" i="1"/>
  <c r="U1220" i="1"/>
  <c r="T1221" i="1"/>
  <c r="U1221" i="1"/>
  <c r="T1222" i="1"/>
  <c r="U1222" i="1"/>
  <c r="T1223" i="1"/>
  <c r="U1223" i="1"/>
  <c r="T1224" i="1"/>
  <c r="U1224" i="1"/>
  <c r="T1225" i="1"/>
  <c r="U1225" i="1"/>
  <c r="T1226" i="1"/>
  <c r="U1226" i="1"/>
  <c r="T1227" i="1"/>
  <c r="U1227" i="1"/>
  <c r="T1228" i="1"/>
  <c r="U1228" i="1"/>
  <c r="T1229" i="1"/>
  <c r="U1229" i="1"/>
  <c r="T1230" i="1"/>
  <c r="U1230" i="1"/>
  <c r="T1231" i="1"/>
  <c r="U1231" i="1"/>
  <c r="T1232" i="1"/>
  <c r="U1232" i="1"/>
  <c r="T1233" i="1"/>
  <c r="U1233" i="1"/>
  <c r="T1234" i="1"/>
  <c r="U1234" i="1"/>
  <c r="T1235" i="1"/>
  <c r="U1235" i="1"/>
  <c r="T1236" i="1"/>
  <c r="U1236" i="1"/>
  <c r="T1237" i="1"/>
  <c r="U1237" i="1"/>
  <c r="T1238" i="1"/>
  <c r="U1238" i="1"/>
  <c r="T1239" i="1"/>
  <c r="U1239" i="1"/>
  <c r="T1240" i="1"/>
  <c r="U1240" i="1"/>
  <c r="T1241" i="1"/>
  <c r="U1241" i="1"/>
  <c r="T1242" i="1"/>
  <c r="U1242" i="1"/>
  <c r="T1243" i="1"/>
  <c r="U1243" i="1"/>
  <c r="T1244" i="1"/>
  <c r="U1244" i="1"/>
  <c r="T1245" i="1"/>
  <c r="U1245" i="1"/>
  <c r="T1246" i="1"/>
  <c r="U1246" i="1"/>
  <c r="T1247" i="1"/>
  <c r="U1247" i="1"/>
  <c r="T1248" i="1"/>
  <c r="U1248" i="1"/>
  <c r="T1249" i="1"/>
  <c r="U1249" i="1"/>
  <c r="T1250" i="1"/>
  <c r="U1250" i="1"/>
  <c r="T1251" i="1"/>
  <c r="U1251" i="1"/>
  <c r="T1252" i="1"/>
  <c r="U1252" i="1"/>
  <c r="T1253" i="1"/>
  <c r="U1253" i="1"/>
  <c r="T1254" i="1"/>
  <c r="U1254" i="1"/>
  <c r="T1255" i="1"/>
  <c r="U1255" i="1"/>
  <c r="T1256" i="1"/>
  <c r="U1256" i="1"/>
  <c r="T1257" i="1"/>
  <c r="U1257" i="1"/>
  <c r="T1258" i="1"/>
  <c r="U1258" i="1"/>
  <c r="T1259" i="1"/>
  <c r="U1259" i="1"/>
  <c r="T1260" i="1"/>
  <c r="U1260" i="1"/>
  <c r="T1261" i="1"/>
  <c r="U1261" i="1"/>
  <c r="T1262" i="1"/>
  <c r="U1262" i="1"/>
  <c r="T1263" i="1"/>
  <c r="U1263" i="1"/>
  <c r="T1264" i="1"/>
  <c r="U1264" i="1"/>
  <c r="T1265" i="1"/>
  <c r="U1265" i="1"/>
  <c r="T1266" i="1"/>
  <c r="U1266" i="1"/>
  <c r="T1267" i="1"/>
  <c r="U1267" i="1"/>
  <c r="T1268" i="1"/>
  <c r="U1268" i="1"/>
  <c r="T1269" i="1"/>
  <c r="U1269" i="1"/>
  <c r="T1270" i="1"/>
  <c r="U1270" i="1"/>
  <c r="T1271" i="1"/>
  <c r="U1271" i="1"/>
  <c r="T1272" i="1"/>
  <c r="U1272" i="1"/>
  <c r="T1273" i="1"/>
  <c r="U1273" i="1"/>
  <c r="T1274" i="1"/>
  <c r="U1274" i="1"/>
  <c r="T1275" i="1"/>
  <c r="U1275" i="1"/>
  <c r="T1276" i="1"/>
  <c r="U1276" i="1"/>
  <c r="T1277" i="1"/>
  <c r="U1277" i="1"/>
  <c r="T1278" i="1"/>
  <c r="U1278" i="1"/>
  <c r="T1279" i="1"/>
  <c r="U1279" i="1"/>
  <c r="T1280" i="1"/>
  <c r="U1280" i="1"/>
  <c r="T1281" i="1"/>
  <c r="U1281" i="1"/>
  <c r="T1282" i="1"/>
  <c r="U1282" i="1"/>
  <c r="T1283" i="1"/>
  <c r="U1283" i="1"/>
  <c r="T1284" i="1"/>
  <c r="U1284" i="1"/>
  <c r="T1285" i="1"/>
  <c r="U1285" i="1"/>
  <c r="T1286" i="1"/>
  <c r="U1286" i="1"/>
  <c r="T1287" i="1"/>
  <c r="U1287" i="1"/>
  <c r="T1288" i="1"/>
  <c r="U1288" i="1"/>
  <c r="T1289" i="1"/>
  <c r="U1289" i="1"/>
  <c r="T1290" i="1"/>
  <c r="U1290" i="1"/>
  <c r="T1291" i="1"/>
  <c r="U1291" i="1"/>
  <c r="T1292" i="1"/>
  <c r="U1292" i="1"/>
  <c r="T1293" i="1"/>
  <c r="U1293" i="1"/>
  <c r="T1294" i="1"/>
  <c r="U1294" i="1"/>
  <c r="T1295" i="1"/>
  <c r="U1295" i="1"/>
  <c r="T1296" i="1"/>
  <c r="U1296" i="1"/>
  <c r="T1297" i="1"/>
  <c r="U1297" i="1"/>
  <c r="T1298" i="1"/>
  <c r="U1298" i="1"/>
  <c r="T1299" i="1"/>
  <c r="U1299" i="1"/>
  <c r="T1300" i="1"/>
  <c r="U1300" i="1"/>
  <c r="T1301" i="1"/>
  <c r="U1301" i="1"/>
  <c r="T1302" i="1"/>
  <c r="U1302" i="1"/>
  <c r="T1303" i="1"/>
  <c r="U1303" i="1"/>
  <c r="T1304" i="1"/>
  <c r="U1304" i="1"/>
  <c r="T1305" i="1"/>
  <c r="U1305" i="1"/>
  <c r="T1306" i="1"/>
  <c r="U1306" i="1"/>
  <c r="T1307" i="1"/>
  <c r="U1307" i="1"/>
  <c r="T1308" i="1"/>
  <c r="U1308" i="1"/>
  <c r="T1309" i="1"/>
  <c r="U1309" i="1"/>
  <c r="T1310" i="1"/>
  <c r="U1310" i="1"/>
  <c r="T1311" i="1"/>
  <c r="U1311" i="1"/>
  <c r="T1312" i="1"/>
  <c r="U1312" i="1"/>
  <c r="T1313" i="1"/>
  <c r="U1313" i="1"/>
  <c r="T1314" i="1"/>
  <c r="U1314" i="1"/>
  <c r="T1315" i="1"/>
  <c r="U1315" i="1"/>
  <c r="T1316" i="1"/>
  <c r="U1316" i="1"/>
  <c r="T1317" i="1"/>
  <c r="U1317" i="1"/>
  <c r="T1318" i="1"/>
  <c r="U1318" i="1"/>
  <c r="T1319" i="1"/>
  <c r="U1319" i="1"/>
  <c r="T1320" i="1"/>
  <c r="U1320" i="1"/>
  <c r="T1321" i="1"/>
  <c r="U1321" i="1"/>
  <c r="T1322" i="1"/>
  <c r="U1322" i="1"/>
  <c r="T1323" i="1"/>
  <c r="U1323" i="1"/>
  <c r="T1324" i="1"/>
  <c r="U1324" i="1"/>
  <c r="T1325" i="1"/>
  <c r="U1325" i="1"/>
  <c r="T1326" i="1"/>
  <c r="U1326" i="1"/>
  <c r="T1327" i="1"/>
  <c r="U1327" i="1"/>
  <c r="T1328" i="1"/>
  <c r="U1328" i="1"/>
  <c r="T1329" i="1"/>
  <c r="U1329" i="1"/>
  <c r="T1330" i="1"/>
  <c r="U1330" i="1"/>
  <c r="T1331" i="1"/>
  <c r="U1331" i="1"/>
  <c r="T1332" i="1"/>
  <c r="U1332" i="1"/>
  <c r="T1333" i="1"/>
  <c r="U1333" i="1"/>
  <c r="T1334" i="1"/>
  <c r="U1334" i="1"/>
  <c r="T1335" i="1"/>
  <c r="U1335" i="1"/>
  <c r="T1336" i="1"/>
  <c r="U1336" i="1"/>
  <c r="T1337" i="1"/>
  <c r="U1337" i="1"/>
  <c r="T1338" i="1"/>
  <c r="U1338" i="1"/>
  <c r="T1339" i="1"/>
  <c r="U1339" i="1"/>
  <c r="T1340" i="1"/>
  <c r="U1340" i="1"/>
  <c r="T1341" i="1"/>
  <c r="U1341" i="1"/>
  <c r="T1342" i="1"/>
  <c r="U1342" i="1"/>
  <c r="T1343" i="1"/>
  <c r="U1343" i="1"/>
  <c r="T1344" i="1"/>
  <c r="U1344" i="1"/>
  <c r="T1345" i="1"/>
  <c r="U1345" i="1"/>
  <c r="T1346" i="1"/>
  <c r="U1346" i="1"/>
  <c r="T1347" i="1"/>
  <c r="U1347" i="1"/>
  <c r="T1348" i="1"/>
  <c r="U1348" i="1"/>
  <c r="T1349" i="1"/>
  <c r="U1349" i="1"/>
  <c r="T1350" i="1"/>
  <c r="U1350" i="1"/>
  <c r="T1351" i="1"/>
  <c r="U1351" i="1"/>
  <c r="T1352" i="1"/>
  <c r="U1352" i="1"/>
  <c r="T1353" i="1"/>
  <c r="U1353" i="1"/>
  <c r="T1354" i="1"/>
  <c r="U1354" i="1"/>
  <c r="T1355" i="1"/>
  <c r="U1355" i="1"/>
  <c r="T1356" i="1"/>
  <c r="U1356" i="1"/>
  <c r="T1357" i="1"/>
  <c r="U1357" i="1"/>
  <c r="T1358" i="1"/>
  <c r="U1358" i="1"/>
  <c r="T1359" i="1"/>
  <c r="U1359" i="1"/>
  <c r="T1360" i="1"/>
  <c r="U1360" i="1"/>
  <c r="T1361" i="1"/>
  <c r="U1361" i="1"/>
  <c r="T1362" i="1"/>
  <c r="U1362" i="1"/>
  <c r="T1363" i="1"/>
  <c r="U1363" i="1"/>
  <c r="T1364" i="1"/>
  <c r="U1364" i="1"/>
  <c r="T1365" i="1"/>
  <c r="U1365" i="1"/>
  <c r="T1366" i="1"/>
  <c r="U1366" i="1"/>
  <c r="T1367" i="1"/>
  <c r="U1367" i="1"/>
  <c r="T1368" i="1"/>
  <c r="U1368" i="1"/>
  <c r="T1369" i="1"/>
  <c r="U1369" i="1"/>
  <c r="T1370" i="1"/>
  <c r="U1370" i="1"/>
  <c r="T1371" i="1"/>
  <c r="U1371" i="1"/>
  <c r="T1372" i="1"/>
  <c r="U1372" i="1"/>
  <c r="T1373" i="1"/>
  <c r="U1373" i="1"/>
  <c r="T1374" i="1"/>
  <c r="U1374" i="1"/>
  <c r="T1375" i="1"/>
  <c r="U1375" i="1"/>
  <c r="T1376" i="1"/>
  <c r="U1376" i="1"/>
  <c r="T1377" i="1"/>
  <c r="U1377" i="1"/>
  <c r="T1378" i="1"/>
  <c r="U1378" i="1"/>
  <c r="T1379" i="1"/>
  <c r="U1379" i="1"/>
  <c r="T1380" i="1"/>
  <c r="U1380" i="1"/>
  <c r="T1381" i="1"/>
  <c r="U1381" i="1"/>
  <c r="T1382" i="1"/>
  <c r="U1382" i="1"/>
  <c r="T1383" i="1"/>
  <c r="U1383" i="1"/>
  <c r="T1384" i="1"/>
  <c r="U1384" i="1"/>
  <c r="T1385" i="1"/>
  <c r="U1385" i="1"/>
  <c r="T1386" i="1"/>
  <c r="U1386" i="1"/>
  <c r="T1387" i="1"/>
  <c r="U1387" i="1"/>
  <c r="T1388" i="1"/>
  <c r="U1388" i="1"/>
  <c r="T1389" i="1"/>
  <c r="U1389" i="1"/>
  <c r="T1390" i="1"/>
  <c r="U1390" i="1"/>
  <c r="T1391" i="1"/>
  <c r="U1391" i="1"/>
  <c r="T1392" i="1"/>
  <c r="U1392" i="1"/>
  <c r="T1393" i="1"/>
  <c r="U1393" i="1"/>
  <c r="T1394" i="1"/>
  <c r="U1394" i="1"/>
  <c r="T1395" i="1"/>
  <c r="U1395" i="1"/>
  <c r="T1396" i="1"/>
  <c r="U1396" i="1"/>
  <c r="T1397" i="1"/>
  <c r="U1397" i="1"/>
  <c r="T1398" i="1"/>
  <c r="U1398" i="1"/>
  <c r="T1399" i="1"/>
  <c r="U1399" i="1"/>
  <c r="T1400" i="1"/>
  <c r="U1400" i="1"/>
  <c r="T1401" i="1"/>
  <c r="U1401" i="1"/>
  <c r="T1402" i="1"/>
  <c r="U1402" i="1"/>
  <c r="T1403" i="1"/>
  <c r="U1403" i="1"/>
  <c r="T1404" i="1"/>
  <c r="U1404" i="1"/>
  <c r="T1405" i="1"/>
  <c r="U1405" i="1"/>
  <c r="T1406" i="1"/>
  <c r="U1406" i="1"/>
  <c r="T1407" i="1"/>
  <c r="U1407" i="1"/>
  <c r="T1408" i="1"/>
  <c r="U1408" i="1"/>
  <c r="T1409" i="1"/>
  <c r="U1409" i="1"/>
  <c r="T1410" i="1"/>
  <c r="U1410" i="1"/>
  <c r="T1411" i="1"/>
  <c r="U1411" i="1"/>
  <c r="T1412" i="1"/>
  <c r="U1412" i="1"/>
  <c r="T1413" i="1"/>
  <c r="U1413" i="1"/>
  <c r="T1414" i="1"/>
  <c r="U1414" i="1"/>
  <c r="T1415" i="1"/>
  <c r="U1415" i="1"/>
  <c r="T1416" i="1"/>
  <c r="U1416" i="1"/>
  <c r="T1417" i="1"/>
  <c r="U1417" i="1"/>
  <c r="T1418" i="1"/>
  <c r="U1418" i="1"/>
  <c r="T1419" i="1"/>
  <c r="U1419" i="1"/>
  <c r="T1420" i="1"/>
  <c r="U1420" i="1"/>
  <c r="T1421" i="1"/>
  <c r="U1421" i="1"/>
  <c r="T1422" i="1"/>
  <c r="U1422" i="1"/>
  <c r="T1423" i="1"/>
  <c r="U1423" i="1"/>
  <c r="T1424" i="1"/>
  <c r="U1424" i="1"/>
  <c r="T1425" i="1"/>
  <c r="U1425" i="1"/>
  <c r="T1426" i="1"/>
  <c r="U1426" i="1"/>
  <c r="T1427" i="1"/>
  <c r="U1427" i="1"/>
  <c r="T1428" i="1"/>
  <c r="U1428" i="1"/>
  <c r="T1429" i="1"/>
  <c r="U1429" i="1"/>
  <c r="T1430" i="1"/>
  <c r="U1430" i="1"/>
  <c r="T1431" i="1"/>
  <c r="U1431" i="1"/>
  <c r="T1432" i="1"/>
  <c r="U1432" i="1"/>
  <c r="T1433" i="1"/>
  <c r="U1433" i="1"/>
  <c r="T1434" i="1"/>
  <c r="U1434" i="1"/>
  <c r="T1435" i="1"/>
  <c r="U1435" i="1"/>
  <c r="T1436" i="1"/>
  <c r="U1436" i="1"/>
  <c r="T1437" i="1"/>
  <c r="U1437" i="1"/>
  <c r="T1438" i="1"/>
  <c r="U1438" i="1"/>
  <c r="T1439" i="1"/>
  <c r="U1439" i="1"/>
  <c r="T1440" i="1"/>
  <c r="U1440" i="1"/>
  <c r="T1441" i="1"/>
  <c r="U1441" i="1"/>
  <c r="T1442" i="1"/>
  <c r="U1442" i="1"/>
  <c r="T1443" i="1"/>
  <c r="U1443" i="1"/>
  <c r="T1444" i="1"/>
  <c r="U1444" i="1"/>
  <c r="T1445" i="1"/>
  <c r="U1445" i="1"/>
  <c r="T1446" i="1"/>
  <c r="U1446" i="1"/>
  <c r="T1447" i="1"/>
  <c r="U1447" i="1"/>
  <c r="T1448" i="1"/>
  <c r="U1448" i="1"/>
  <c r="T1449" i="1"/>
  <c r="U1449" i="1"/>
  <c r="T1450" i="1"/>
  <c r="U1450" i="1"/>
  <c r="T1451" i="1"/>
  <c r="U1451" i="1"/>
  <c r="T1452" i="1"/>
  <c r="U1452" i="1"/>
  <c r="T1453" i="1"/>
  <c r="U1453" i="1"/>
  <c r="T1454" i="1"/>
  <c r="U1454" i="1"/>
  <c r="T1455" i="1"/>
  <c r="U1455" i="1"/>
  <c r="T1456" i="1"/>
  <c r="U1456" i="1"/>
  <c r="T1457" i="1"/>
  <c r="U1457" i="1"/>
  <c r="T1458" i="1"/>
  <c r="U1458" i="1"/>
  <c r="T1459" i="1"/>
  <c r="U1459" i="1"/>
  <c r="T1460" i="1"/>
  <c r="U1460" i="1"/>
  <c r="T1461" i="1"/>
  <c r="U1461" i="1"/>
  <c r="T1462" i="1"/>
  <c r="U1462" i="1"/>
  <c r="T1463" i="1"/>
  <c r="U1463" i="1"/>
  <c r="T1464" i="1"/>
  <c r="U1464" i="1"/>
  <c r="T1465" i="1"/>
  <c r="U1465" i="1"/>
  <c r="T1466" i="1"/>
  <c r="U1466" i="1"/>
  <c r="T1467" i="1"/>
  <c r="U1467" i="1"/>
  <c r="T1468" i="1"/>
  <c r="U1468" i="1"/>
  <c r="T1469" i="1"/>
  <c r="U1469" i="1"/>
  <c r="T1470" i="1"/>
  <c r="U1470" i="1"/>
  <c r="T1471" i="1"/>
  <c r="U1471" i="1"/>
  <c r="T1472" i="1"/>
  <c r="U1472" i="1"/>
  <c r="T1473" i="1"/>
  <c r="U1473" i="1"/>
  <c r="T1474" i="1"/>
  <c r="U1474" i="1"/>
  <c r="T1475" i="1"/>
  <c r="U1475" i="1"/>
  <c r="T1476" i="1"/>
  <c r="U1476" i="1"/>
  <c r="T1477" i="1"/>
  <c r="U1477" i="1"/>
  <c r="T1478" i="1"/>
  <c r="U1478" i="1"/>
  <c r="T1479" i="1"/>
  <c r="U1479" i="1"/>
  <c r="T1480" i="1"/>
  <c r="U1480" i="1"/>
  <c r="T1481" i="1"/>
  <c r="U1481" i="1"/>
  <c r="T1482" i="1"/>
  <c r="U1482" i="1"/>
  <c r="T1483" i="1"/>
  <c r="U1483" i="1"/>
  <c r="T1484" i="1"/>
  <c r="U1484" i="1"/>
  <c r="T1485" i="1"/>
  <c r="U1485" i="1"/>
  <c r="T1486" i="1"/>
  <c r="U1486" i="1"/>
  <c r="T1487" i="1"/>
  <c r="U1487" i="1"/>
  <c r="T1488" i="1"/>
  <c r="U1488" i="1"/>
  <c r="T1489" i="1"/>
  <c r="U1489" i="1"/>
  <c r="T1490" i="1"/>
  <c r="U1490" i="1"/>
  <c r="T1491" i="1"/>
  <c r="U1491" i="1"/>
  <c r="T1492" i="1"/>
  <c r="U1492" i="1"/>
  <c r="T1493" i="1"/>
  <c r="U1493" i="1"/>
  <c r="T1494" i="1"/>
  <c r="U1494" i="1"/>
  <c r="T1495" i="1"/>
  <c r="U1495" i="1"/>
  <c r="T1496" i="1"/>
  <c r="U1496" i="1"/>
  <c r="T1497" i="1"/>
  <c r="U1497" i="1"/>
  <c r="T1498" i="1"/>
  <c r="U1498" i="1"/>
  <c r="T1499" i="1"/>
  <c r="U1499" i="1"/>
  <c r="T1500" i="1"/>
  <c r="U1500" i="1"/>
  <c r="T1501" i="1"/>
  <c r="U1501" i="1"/>
  <c r="T1502" i="1"/>
  <c r="U1502" i="1"/>
  <c r="T1503" i="1"/>
  <c r="U1503" i="1"/>
  <c r="T1504" i="1"/>
  <c r="U1504" i="1"/>
  <c r="T1505" i="1"/>
  <c r="U1505" i="1"/>
  <c r="T1506" i="1"/>
  <c r="U1506" i="1"/>
  <c r="T1507" i="1"/>
  <c r="U1507" i="1"/>
  <c r="T1508" i="1"/>
  <c r="U1508" i="1"/>
  <c r="T1509" i="1"/>
  <c r="U1509" i="1"/>
  <c r="T1510" i="1"/>
  <c r="U1510" i="1"/>
  <c r="T1511" i="1"/>
  <c r="U1511" i="1"/>
  <c r="T1512" i="1"/>
  <c r="U1512" i="1"/>
  <c r="T1513" i="1"/>
  <c r="U1513" i="1"/>
  <c r="T1514" i="1"/>
  <c r="U1514" i="1"/>
  <c r="T1515" i="1"/>
  <c r="U1515" i="1"/>
  <c r="T1516" i="1"/>
  <c r="U1516" i="1"/>
  <c r="T1517" i="1"/>
  <c r="U1517" i="1"/>
  <c r="T1518" i="1"/>
  <c r="U1518" i="1"/>
  <c r="T1519" i="1"/>
  <c r="U1519" i="1"/>
  <c r="T1520" i="1"/>
  <c r="U1520" i="1"/>
  <c r="T1521" i="1"/>
  <c r="U1521" i="1"/>
  <c r="T1522" i="1"/>
  <c r="U1522" i="1"/>
  <c r="T1523" i="1"/>
  <c r="U1523" i="1"/>
  <c r="T1524" i="1"/>
  <c r="U1524" i="1"/>
  <c r="T1525" i="1"/>
  <c r="U1525" i="1"/>
  <c r="T1526" i="1"/>
  <c r="U1526" i="1"/>
  <c r="T1527" i="1"/>
  <c r="U1527" i="1"/>
  <c r="T1528" i="1"/>
  <c r="U1528" i="1"/>
  <c r="T1529" i="1"/>
  <c r="U1529" i="1"/>
  <c r="T1530" i="1"/>
  <c r="U1530" i="1"/>
  <c r="T1531" i="1"/>
  <c r="U1531" i="1"/>
  <c r="T1532" i="1"/>
  <c r="U1532" i="1"/>
  <c r="T1533" i="1"/>
  <c r="U1533" i="1"/>
  <c r="T1534" i="1"/>
  <c r="U1534" i="1"/>
  <c r="T1535" i="1"/>
  <c r="U1535" i="1"/>
  <c r="T1536" i="1"/>
  <c r="U1536" i="1"/>
  <c r="T1537" i="1"/>
  <c r="U1537" i="1"/>
  <c r="T1538" i="1"/>
  <c r="U1538" i="1"/>
  <c r="T1539" i="1"/>
  <c r="U1539" i="1"/>
  <c r="T1540" i="1"/>
  <c r="U1540" i="1"/>
  <c r="T1541" i="1"/>
  <c r="U1541" i="1"/>
  <c r="T1542" i="1"/>
  <c r="U1542" i="1"/>
  <c r="T1543" i="1"/>
  <c r="U1543" i="1"/>
  <c r="T1544" i="1"/>
  <c r="U1544" i="1"/>
  <c r="T1545" i="1"/>
  <c r="U1545" i="1"/>
  <c r="T1546" i="1"/>
  <c r="U1546" i="1"/>
  <c r="T1547" i="1"/>
  <c r="U1547" i="1"/>
  <c r="T1548" i="1"/>
  <c r="U1548" i="1"/>
  <c r="T1549" i="1"/>
  <c r="U1549" i="1"/>
  <c r="T1550" i="1"/>
  <c r="U1550" i="1"/>
  <c r="T1551" i="1"/>
  <c r="U1551" i="1"/>
  <c r="T1552" i="1"/>
  <c r="U1552" i="1"/>
  <c r="T1553" i="1"/>
  <c r="U1553" i="1"/>
  <c r="T1554" i="1"/>
  <c r="U1554" i="1"/>
  <c r="T1555" i="1"/>
  <c r="U1555" i="1"/>
  <c r="T1556" i="1"/>
  <c r="U1556" i="1"/>
  <c r="T1557" i="1"/>
  <c r="U1557" i="1"/>
  <c r="T1558" i="1"/>
  <c r="U1558" i="1"/>
  <c r="T1559" i="1"/>
  <c r="U1559" i="1"/>
  <c r="T1560" i="1"/>
  <c r="U1560" i="1"/>
  <c r="T1561" i="1"/>
  <c r="U1561" i="1"/>
  <c r="T1562" i="1"/>
  <c r="U1562" i="1"/>
  <c r="T1563" i="1"/>
  <c r="U1563" i="1"/>
  <c r="T1564" i="1"/>
  <c r="U1564" i="1"/>
  <c r="T1565" i="1"/>
  <c r="U1565" i="1"/>
  <c r="T1566" i="1"/>
  <c r="U1566" i="1"/>
  <c r="T1567" i="1"/>
  <c r="U1567" i="1"/>
  <c r="T1568" i="1"/>
  <c r="U1568" i="1"/>
  <c r="T1569" i="1"/>
  <c r="U1569" i="1"/>
  <c r="T1570" i="1"/>
  <c r="U1570" i="1"/>
  <c r="T1571" i="1"/>
  <c r="U1571" i="1"/>
  <c r="T1572" i="1"/>
  <c r="U1572" i="1"/>
  <c r="T1573" i="1"/>
  <c r="U1573" i="1"/>
  <c r="T1574" i="1"/>
  <c r="U1574" i="1"/>
  <c r="T1575" i="1"/>
  <c r="U1575" i="1"/>
  <c r="T1576" i="1"/>
  <c r="U1576" i="1"/>
  <c r="T1577" i="1"/>
  <c r="U1577" i="1"/>
  <c r="T1578" i="1"/>
  <c r="U1578" i="1"/>
  <c r="T1579" i="1"/>
  <c r="U1579" i="1"/>
  <c r="T1580" i="1"/>
  <c r="U1580" i="1"/>
  <c r="T1581" i="1"/>
  <c r="U1581" i="1"/>
  <c r="T1582" i="1"/>
  <c r="U1582" i="1"/>
  <c r="T1583" i="1"/>
  <c r="U1583" i="1"/>
  <c r="T1584" i="1"/>
  <c r="U1584" i="1"/>
  <c r="T1585" i="1"/>
  <c r="U1585" i="1"/>
  <c r="T1586" i="1"/>
  <c r="U1586" i="1"/>
  <c r="T1587" i="1"/>
  <c r="U1587" i="1"/>
  <c r="T1588" i="1"/>
  <c r="U1588" i="1"/>
  <c r="T1589" i="1"/>
  <c r="U1589" i="1"/>
  <c r="T1590" i="1"/>
  <c r="U1590" i="1"/>
  <c r="T1591" i="1"/>
  <c r="U1591" i="1"/>
  <c r="T1592" i="1"/>
  <c r="U1592" i="1"/>
  <c r="T1593" i="1"/>
  <c r="U1593" i="1"/>
  <c r="T1594" i="1"/>
  <c r="U1594" i="1"/>
  <c r="T1595" i="1"/>
  <c r="U1595" i="1"/>
  <c r="T1596" i="1"/>
  <c r="U1596" i="1"/>
  <c r="T1597" i="1"/>
  <c r="U1597" i="1"/>
  <c r="T1598" i="1"/>
  <c r="U1598" i="1"/>
  <c r="T1599" i="1"/>
  <c r="U1599" i="1"/>
  <c r="T1600" i="1"/>
  <c r="U1600" i="1"/>
  <c r="T1601" i="1"/>
  <c r="U1601" i="1"/>
  <c r="T1602" i="1"/>
  <c r="U1602" i="1"/>
  <c r="T1603" i="1"/>
  <c r="U1603" i="1"/>
  <c r="T1604" i="1"/>
  <c r="U1604" i="1"/>
  <c r="T1605" i="1"/>
  <c r="U1605" i="1"/>
  <c r="T1606" i="1"/>
  <c r="U1606" i="1"/>
  <c r="T1607" i="1"/>
  <c r="U1607" i="1"/>
  <c r="T1608" i="1"/>
  <c r="U1608" i="1"/>
  <c r="T1609" i="1"/>
  <c r="U1609" i="1"/>
  <c r="T1610" i="1"/>
  <c r="U1610" i="1"/>
  <c r="T1611" i="1"/>
  <c r="U1611" i="1"/>
  <c r="T1612" i="1"/>
  <c r="U1612" i="1"/>
  <c r="T1613" i="1"/>
  <c r="U1613" i="1"/>
  <c r="T1614" i="1"/>
  <c r="U1614" i="1"/>
  <c r="T1615" i="1"/>
  <c r="U1615" i="1"/>
  <c r="T1616" i="1"/>
  <c r="U1616" i="1"/>
  <c r="T1617" i="1"/>
  <c r="U1617" i="1"/>
  <c r="T1618" i="1"/>
  <c r="U1618" i="1"/>
  <c r="T1619" i="1"/>
  <c r="U1619" i="1"/>
  <c r="T1620" i="1"/>
  <c r="U1620" i="1"/>
  <c r="T1621" i="1"/>
  <c r="U1621" i="1"/>
  <c r="T1622" i="1"/>
  <c r="U1622" i="1"/>
  <c r="T1623" i="1"/>
  <c r="U1623" i="1"/>
  <c r="T1624" i="1"/>
  <c r="U1624" i="1"/>
  <c r="T1625" i="1"/>
  <c r="U1625" i="1"/>
  <c r="T1626" i="1"/>
  <c r="U1626" i="1"/>
  <c r="T1627" i="1"/>
  <c r="U1627" i="1"/>
  <c r="T1628" i="1"/>
  <c r="U1628" i="1"/>
  <c r="T1629" i="1"/>
  <c r="U1629" i="1"/>
  <c r="T1630" i="1"/>
  <c r="U1630" i="1"/>
  <c r="T1631" i="1"/>
  <c r="U1631" i="1"/>
  <c r="T1632" i="1"/>
  <c r="U1632" i="1"/>
  <c r="T1633" i="1"/>
  <c r="U1633" i="1"/>
  <c r="T1634" i="1"/>
  <c r="U1634" i="1"/>
  <c r="T1635" i="1"/>
  <c r="U1635" i="1"/>
  <c r="T1636" i="1"/>
  <c r="U1636" i="1"/>
  <c r="T1637" i="1"/>
  <c r="U1637" i="1"/>
  <c r="T1638" i="1"/>
  <c r="U1638" i="1"/>
  <c r="T1639" i="1"/>
  <c r="U1639" i="1"/>
  <c r="T1640" i="1"/>
  <c r="U1640" i="1"/>
  <c r="T1641" i="1"/>
  <c r="U1641" i="1"/>
  <c r="T1642" i="1"/>
  <c r="U1642" i="1"/>
  <c r="T1643" i="1"/>
  <c r="U1643" i="1"/>
  <c r="T1644" i="1"/>
  <c r="U1644" i="1"/>
  <c r="T1645" i="1"/>
  <c r="U1645" i="1"/>
  <c r="T1646" i="1"/>
  <c r="U1646" i="1"/>
  <c r="T1647" i="1"/>
  <c r="U1647" i="1"/>
  <c r="T1648" i="1"/>
  <c r="U1648" i="1"/>
  <c r="T1649" i="1"/>
  <c r="U1649" i="1"/>
  <c r="T1650" i="1"/>
  <c r="U1650" i="1"/>
  <c r="T1651" i="1"/>
  <c r="U1651" i="1"/>
  <c r="T1652" i="1"/>
  <c r="U1652" i="1"/>
  <c r="T1653" i="1"/>
  <c r="U1653" i="1"/>
  <c r="T1654" i="1"/>
  <c r="U1654" i="1"/>
  <c r="T1655" i="1"/>
  <c r="U1655" i="1"/>
  <c r="T1656" i="1"/>
  <c r="U1656" i="1"/>
  <c r="T1657" i="1"/>
  <c r="U1657" i="1"/>
  <c r="T1658" i="1"/>
  <c r="U1658" i="1"/>
  <c r="T1659" i="1"/>
  <c r="U1659" i="1"/>
  <c r="T1660" i="1"/>
  <c r="U1660" i="1"/>
  <c r="T1661" i="1"/>
  <c r="U1661" i="1"/>
  <c r="T1662" i="1"/>
  <c r="U1662" i="1"/>
  <c r="T1663" i="1"/>
  <c r="U1663" i="1"/>
  <c r="T1664" i="1"/>
  <c r="U1664" i="1"/>
  <c r="T1665" i="1"/>
  <c r="U1665" i="1"/>
  <c r="T1666" i="1"/>
  <c r="U1666" i="1"/>
  <c r="T1667" i="1"/>
  <c r="U1667" i="1"/>
  <c r="T1668" i="1"/>
  <c r="U1668" i="1"/>
  <c r="T1669" i="1"/>
  <c r="U1669" i="1"/>
  <c r="T1670" i="1"/>
  <c r="U1670" i="1"/>
  <c r="T1671" i="1"/>
  <c r="U1671" i="1"/>
  <c r="T1672" i="1"/>
  <c r="U1672" i="1"/>
  <c r="T1673" i="1"/>
  <c r="U1673" i="1"/>
  <c r="T1674" i="1"/>
  <c r="U1674" i="1"/>
  <c r="T1675" i="1"/>
  <c r="U1675" i="1"/>
  <c r="T1676" i="1"/>
  <c r="U1676" i="1"/>
  <c r="T1677" i="1"/>
  <c r="U1677" i="1"/>
  <c r="T1678" i="1"/>
  <c r="U1678" i="1"/>
  <c r="T1679" i="1"/>
  <c r="U1679" i="1"/>
  <c r="T1680" i="1"/>
  <c r="U1680" i="1"/>
  <c r="T1681" i="1"/>
  <c r="U1681" i="1"/>
  <c r="T1682" i="1"/>
  <c r="U1682" i="1"/>
  <c r="T1683" i="1"/>
  <c r="U1683" i="1"/>
  <c r="T1684" i="1"/>
  <c r="U1684" i="1"/>
  <c r="T1685" i="1"/>
  <c r="U1685" i="1"/>
  <c r="T1686" i="1"/>
  <c r="U1686" i="1"/>
  <c r="T1687" i="1"/>
  <c r="U1687" i="1"/>
  <c r="T1688" i="1"/>
  <c r="U1688" i="1"/>
  <c r="T1689" i="1"/>
  <c r="U1689" i="1"/>
  <c r="T1690" i="1"/>
  <c r="U1690" i="1"/>
  <c r="T1691" i="1"/>
  <c r="U1691" i="1"/>
  <c r="T1692" i="1"/>
  <c r="U1692" i="1"/>
  <c r="T1693" i="1"/>
  <c r="U1693" i="1"/>
  <c r="T1694" i="1"/>
  <c r="U1694" i="1"/>
  <c r="T1695" i="1"/>
  <c r="U1695" i="1"/>
  <c r="T1696" i="1"/>
  <c r="U1696" i="1"/>
  <c r="T1697" i="1"/>
  <c r="U1697" i="1"/>
  <c r="T1698" i="1"/>
  <c r="U1698" i="1"/>
  <c r="T1699" i="1"/>
  <c r="U1699" i="1"/>
  <c r="T1700" i="1"/>
  <c r="U1700" i="1"/>
  <c r="T1701" i="1"/>
  <c r="U1701" i="1"/>
  <c r="T1702" i="1"/>
  <c r="U1702" i="1"/>
  <c r="T1703" i="1"/>
  <c r="U1703" i="1"/>
  <c r="T1704" i="1"/>
  <c r="U1704" i="1"/>
  <c r="T1705" i="1"/>
  <c r="U1705" i="1"/>
  <c r="T1706" i="1"/>
  <c r="U1706" i="1"/>
  <c r="T1707" i="1"/>
  <c r="U1707" i="1"/>
  <c r="T1708" i="1"/>
  <c r="U1708" i="1"/>
  <c r="T1709" i="1"/>
  <c r="U1709" i="1"/>
  <c r="T1710" i="1"/>
  <c r="U1710" i="1"/>
  <c r="T1711" i="1"/>
  <c r="U1711" i="1"/>
  <c r="T1712" i="1"/>
  <c r="U1712" i="1"/>
  <c r="T1713" i="1"/>
  <c r="U1713" i="1"/>
  <c r="T1714" i="1"/>
  <c r="U1714" i="1"/>
  <c r="T1715" i="1"/>
  <c r="U1715" i="1"/>
  <c r="T1716" i="1"/>
  <c r="U1716" i="1"/>
  <c r="T1717" i="1"/>
  <c r="U1717" i="1"/>
  <c r="T1718" i="1"/>
  <c r="U1718" i="1"/>
  <c r="T1719" i="1"/>
  <c r="U1719" i="1"/>
  <c r="T1720" i="1"/>
  <c r="U1720" i="1"/>
  <c r="T1721" i="1"/>
  <c r="U1721" i="1"/>
  <c r="T1722" i="1"/>
  <c r="U1722" i="1"/>
  <c r="T1723" i="1"/>
  <c r="U1723" i="1"/>
  <c r="T1724" i="1"/>
  <c r="U1724" i="1"/>
  <c r="T1725" i="1"/>
  <c r="U1725" i="1"/>
  <c r="T1726" i="1"/>
  <c r="U1726" i="1"/>
  <c r="T1727" i="1"/>
  <c r="U1727" i="1"/>
  <c r="T1728" i="1"/>
  <c r="U1728" i="1"/>
  <c r="T1729" i="1"/>
  <c r="U1729" i="1"/>
  <c r="T1730" i="1"/>
  <c r="U1730" i="1"/>
  <c r="T1731" i="1"/>
  <c r="U1731" i="1"/>
  <c r="T1732" i="1"/>
  <c r="U1732" i="1"/>
  <c r="T1733" i="1"/>
  <c r="U1733" i="1"/>
  <c r="T1734" i="1"/>
  <c r="U1734" i="1"/>
  <c r="T1735" i="1"/>
  <c r="U1735" i="1"/>
  <c r="T1736" i="1"/>
  <c r="U1736" i="1"/>
  <c r="T1737" i="1"/>
  <c r="U1737" i="1"/>
  <c r="T1738" i="1"/>
  <c r="U1738" i="1"/>
  <c r="T1739" i="1"/>
  <c r="U1739" i="1"/>
  <c r="T1740" i="1"/>
  <c r="U1740" i="1"/>
  <c r="T1741" i="1"/>
  <c r="U1741" i="1"/>
  <c r="T1742" i="1"/>
  <c r="U1742" i="1"/>
  <c r="T1743" i="1"/>
  <c r="U1743" i="1"/>
  <c r="T1744" i="1"/>
  <c r="U1744" i="1"/>
  <c r="T1745" i="1"/>
  <c r="U1745" i="1"/>
  <c r="T1746" i="1"/>
  <c r="U1746" i="1"/>
  <c r="T1747" i="1"/>
  <c r="U1747" i="1"/>
  <c r="T1748" i="1"/>
  <c r="U1748" i="1"/>
  <c r="T1749" i="1"/>
  <c r="U1749" i="1"/>
  <c r="T1750" i="1"/>
  <c r="U1750" i="1"/>
  <c r="T1751" i="1"/>
  <c r="U1751" i="1"/>
  <c r="T1752" i="1"/>
  <c r="U1752" i="1"/>
  <c r="T1753" i="1"/>
  <c r="U1753" i="1"/>
  <c r="T1754" i="1"/>
  <c r="U1754" i="1"/>
  <c r="T1755" i="1"/>
  <c r="U1755" i="1"/>
  <c r="T1756" i="1"/>
  <c r="U1756" i="1"/>
  <c r="T1757" i="1"/>
  <c r="U1757" i="1"/>
  <c r="T1758" i="1"/>
  <c r="U1758" i="1"/>
  <c r="T1759" i="1"/>
  <c r="U1759" i="1"/>
  <c r="T1760" i="1"/>
  <c r="U1760" i="1"/>
  <c r="T1761" i="1"/>
  <c r="U1761" i="1"/>
  <c r="T1762" i="1"/>
  <c r="U1762" i="1"/>
  <c r="T1763" i="1"/>
  <c r="U1763" i="1"/>
  <c r="T1764" i="1"/>
  <c r="U1764" i="1"/>
  <c r="T1765" i="1"/>
  <c r="U1765" i="1"/>
  <c r="T1766" i="1"/>
  <c r="U1766" i="1"/>
  <c r="T1767" i="1"/>
  <c r="U1767" i="1"/>
  <c r="T1768" i="1"/>
  <c r="U1768" i="1"/>
  <c r="T1769" i="1"/>
  <c r="U1769" i="1"/>
  <c r="T1770" i="1"/>
  <c r="U1770" i="1"/>
  <c r="T1771" i="1"/>
  <c r="U1771" i="1"/>
  <c r="T1772" i="1"/>
  <c r="U1772" i="1"/>
  <c r="T1773" i="1"/>
  <c r="U1773" i="1"/>
  <c r="T1774" i="1"/>
  <c r="U1774" i="1"/>
  <c r="T1775" i="1"/>
  <c r="U1775" i="1"/>
  <c r="T1776" i="1"/>
  <c r="U1776" i="1"/>
  <c r="T1777" i="1"/>
  <c r="U1777" i="1"/>
  <c r="T1778" i="1"/>
  <c r="U1778" i="1"/>
  <c r="T1779" i="1"/>
  <c r="U1779" i="1"/>
  <c r="T1780" i="1"/>
  <c r="U1780" i="1"/>
  <c r="T1781" i="1"/>
  <c r="U1781" i="1"/>
  <c r="T1782" i="1"/>
  <c r="U1782" i="1"/>
  <c r="T1783" i="1"/>
  <c r="U1783" i="1"/>
  <c r="T1784" i="1"/>
  <c r="U1784" i="1"/>
  <c r="T1785" i="1"/>
  <c r="U1785" i="1"/>
  <c r="T1786" i="1"/>
  <c r="U1786" i="1"/>
  <c r="T1787" i="1"/>
  <c r="U1787" i="1"/>
  <c r="T1788" i="1"/>
  <c r="U1788" i="1"/>
  <c r="T1789" i="1"/>
  <c r="U1789" i="1"/>
  <c r="T1790" i="1"/>
  <c r="U1790" i="1"/>
  <c r="T1791" i="1"/>
  <c r="U1791" i="1"/>
  <c r="T1792" i="1"/>
  <c r="U1792" i="1"/>
  <c r="T1793" i="1"/>
  <c r="U1793" i="1"/>
  <c r="T1794" i="1"/>
  <c r="U1794" i="1"/>
  <c r="T1795" i="1"/>
  <c r="U1795" i="1"/>
  <c r="T1796" i="1"/>
  <c r="U1796" i="1"/>
  <c r="T1797" i="1"/>
  <c r="U1797" i="1"/>
  <c r="T1798" i="1"/>
  <c r="U1798" i="1"/>
  <c r="T1799" i="1"/>
  <c r="U1799" i="1"/>
  <c r="T1800" i="1"/>
  <c r="U1800" i="1"/>
  <c r="T1801" i="1"/>
  <c r="U1801" i="1"/>
  <c r="T1802" i="1"/>
  <c r="U1802" i="1"/>
  <c r="T1803" i="1"/>
  <c r="U1803" i="1"/>
  <c r="T1804" i="1"/>
  <c r="U1804" i="1"/>
  <c r="T1805" i="1"/>
  <c r="U1805" i="1"/>
  <c r="T1806" i="1"/>
  <c r="U1806" i="1"/>
  <c r="T1807" i="1"/>
  <c r="U1807" i="1"/>
  <c r="T1808" i="1"/>
  <c r="U1808" i="1"/>
  <c r="T1809" i="1"/>
  <c r="U1809" i="1"/>
  <c r="T1810" i="1"/>
  <c r="U1810" i="1"/>
  <c r="T1811" i="1"/>
  <c r="U1811" i="1"/>
  <c r="T1812" i="1"/>
  <c r="U1812" i="1"/>
  <c r="T1813" i="1"/>
  <c r="U1813" i="1"/>
  <c r="T1814" i="1"/>
  <c r="U1814" i="1"/>
  <c r="T1815" i="1"/>
  <c r="U1815" i="1"/>
  <c r="T1816" i="1"/>
  <c r="U1816" i="1"/>
  <c r="T1817" i="1"/>
  <c r="U1817" i="1"/>
  <c r="T1818" i="1"/>
  <c r="U1818" i="1"/>
  <c r="T1819" i="1"/>
  <c r="U1819" i="1"/>
  <c r="T1820" i="1"/>
  <c r="U1820" i="1"/>
  <c r="T1821" i="1"/>
  <c r="U1821" i="1"/>
  <c r="T1822" i="1"/>
  <c r="U1822" i="1"/>
  <c r="T1823" i="1"/>
  <c r="U1823" i="1"/>
  <c r="T1824" i="1"/>
  <c r="U1824" i="1"/>
  <c r="T1825" i="1"/>
  <c r="U1825" i="1"/>
  <c r="T1826" i="1"/>
  <c r="U1826" i="1"/>
  <c r="T1827" i="1"/>
  <c r="U1827" i="1"/>
  <c r="T1828" i="1"/>
  <c r="U1828" i="1"/>
  <c r="T1829" i="1"/>
  <c r="U1829" i="1"/>
  <c r="T1830" i="1"/>
  <c r="U1830" i="1"/>
  <c r="T1831" i="1"/>
  <c r="U1831" i="1"/>
  <c r="T1832" i="1"/>
  <c r="U1832" i="1"/>
  <c r="T1833" i="1"/>
  <c r="U1833" i="1"/>
  <c r="T1834" i="1"/>
  <c r="U1834" i="1"/>
  <c r="T1835" i="1"/>
  <c r="U1835" i="1"/>
  <c r="T1836" i="1"/>
  <c r="U1836" i="1"/>
  <c r="T1837" i="1"/>
  <c r="U1837" i="1"/>
  <c r="T1838" i="1"/>
  <c r="U1838" i="1"/>
  <c r="T1839" i="1"/>
  <c r="U1839" i="1"/>
  <c r="T1840" i="1"/>
  <c r="U1840" i="1"/>
  <c r="T1841" i="1"/>
  <c r="U1841" i="1"/>
  <c r="T1842" i="1"/>
  <c r="U1842" i="1"/>
  <c r="T1843" i="1"/>
  <c r="U1843" i="1"/>
  <c r="T1844" i="1"/>
  <c r="U1844" i="1"/>
  <c r="T1845" i="1"/>
  <c r="U1845" i="1"/>
  <c r="T1846" i="1"/>
  <c r="U1846" i="1"/>
  <c r="T1847" i="1"/>
  <c r="U1847" i="1"/>
  <c r="T1848" i="1"/>
  <c r="U1848" i="1"/>
  <c r="T1849" i="1"/>
  <c r="U1849" i="1"/>
  <c r="T1850" i="1"/>
  <c r="U1850" i="1"/>
  <c r="T1851" i="1"/>
  <c r="U1851" i="1"/>
  <c r="T1852" i="1"/>
  <c r="U1852" i="1"/>
  <c r="T1853" i="1"/>
  <c r="U1853" i="1"/>
  <c r="T1854" i="1"/>
  <c r="U1854" i="1"/>
  <c r="T1855" i="1"/>
  <c r="U1855" i="1"/>
  <c r="T1856" i="1"/>
  <c r="U1856" i="1"/>
  <c r="T1857" i="1"/>
  <c r="U1857" i="1"/>
  <c r="T1858" i="1"/>
  <c r="U1858" i="1"/>
  <c r="T1859" i="1"/>
  <c r="U1859" i="1"/>
  <c r="T1860" i="1"/>
  <c r="U1860" i="1"/>
  <c r="T1861" i="1"/>
  <c r="U1861" i="1"/>
  <c r="T1862" i="1"/>
  <c r="U1862" i="1"/>
  <c r="T1863" i="1"/>
  <c r="U1863" i="1"/>
  <c r="T1864" i="1"/>
  <c r="U1864" i="1"/>
  <c r="T1865" i="1"/>
  <c r="U1865" i="1"/>
  <c r="T1866" i="1"/>
  <c r="U1866" i="1"/>
  <c r="T1867" i="1"/>
  <c r="U1867" i="1"/>
  <c r="T1868" i="1"/>
  <c r="U1868" i="1"/>
  <c r="T1869" i="1"/>
  <c r="U1869" i="1"/>
  <c r="T1870" i="1"/>
  <c r="U1870" i="1"/>
  <c r="T1871" i="1"/>
  <c r="U1871" i="1"/>
  <c r="T1872" i="1"/>
  <c r="U1872" i="1"/>
  <c r="T1873" i="1"/>
  <c r="U1873" i="1"/>
  <c r="T1874" i="1"/>
  <c r="U1874" i="1"/>
  <c r="T1875" i="1"/>
  <c r="U1875" i="1"/>
  <c r="T1876" i="1"/>
  <c r="U1876" i="1"/>
  <c r="T1877" i="1"/>
  <c r="U1877" i="1"/>
  <c r="T1878" i="1"/>
  <c r="U1878" i="1"/>
  <c r="T1879" i="1"/>
  <c r="U1879" i="1"/>
  <c r="T1880" i="1"/>
  <c r="U1880" i="1"/>
  <c r="T1881" i="1"/>
  <c r="U1881" i="1"/>
  <c r="T1882" i="1"/>
  <c r="U1882" i="1"/>
  <c r="T1883" i="1"/>
  <c r="U1883" i="1"/>
  <c r="T1884" i="1"/>
  <c r="U1884" i="1"/>
  <c r="T1885" i="1"/>
  <c r="U1885" i="1"/>
  <c r="T1886" i="1"/>
  <c r="U1886" i="1"/>
  <c r="T1887" i="1"/>
  <c r="U1887" i="1"/>
  <c r="T1888" i="1"/>
  <c r="U1888" i="1"/>
  <c r="T1889" i="1"/>
  <c r="U1889" i="1"/>
  <c r="T1890" i="1"/>
  <c r="U1890" i="1"/>
  <c r="T1891" i="1"/>
  <c r="U1891" i="1"/>
  <c r="T1892" i="1"/>
  <c r="U1892" i="1"/>
  <c r="T1893" i="1"/>
  <c r="U1893" i="1"/>
  <c r="T1894" i="1"/>
  <c r="U1894" i="1"/>
  <c r="T1895" i="1"/>
  <c r="U1895" i="1"/>
  <c r="T1896" i="1"/>
  <c r="U1896" i="1"/>
  <c r="T1897" i="1"/>
  <c r="U1897" i="1"/>
  <c r="T1898" i="1"/>
  <c r="U1898" i="1"/>
  <c r="T1899" i="1"/>
  <c r="U1899" i="1"/>
  <c r="T1900" i="1"/>
  <c r="U1900" i="1"/>
  <c r="T1901" i="1"/>
  <c r="U1901" i="1"/>
  <c r="T1902" i="1"/>
  <c r="U1902" i="1"/>
  <c r="T1903" i="1"/>
  <c r="U1903" i="1"/>
  <c r="T1904" i="1"/>
  <c r="U1904" i="1"/>
  <c r="T1905" i="1"/>
  <c r="U1905" i="1"/>
  <c r="T1906" i="1"/>
  <c r="U1906" i="1"/>
  <c r="T1907" i="1"/>
  <c r="U1907" i="1"/>
  <c r="T1908" i="1"/>
  <c r="U1908" i="1"/>
  <c r="T1909" i="1"/>
  <c r="U1909" i="1"/>
  <c r="T1910" i="1"/>
  <c r="U1910" i="1"/>
  <c r="T1911" i="1"/>
  <c r="U1911" i="1"/>
  <c r="T1912" i="1"/>
  <c r="U1912" i="1"/>
  <c r="T1913" i="1"/>
  <c r="U1913" i="1"/>
  <c r="T1914" i="1"/>
  <c r="U1914" i="1"/>
  <c r="T1915" i="1"/>
  <c r="U1915" i="1"/>
  <c r="T1916" i="1"/>
  <c r="U1916" i="1"/>
  <c r="T1917" i="1"/>
  <c r="U1917" i="1"/>
  <c r="T1918" i="1"/>
  <c r="U1918" i="1"/>
  <c r="T1919" i="1"/>
  <c r="U1919" i="1"/>
  <c r="T1920" i="1"/>
  <c r="U1920" i="1"/>
  <c r="T1921" i="1"/>
  <c r="U1921" i="1"/>
  <c r="T1922" i="1"/>
  <c r="U1922" i="1"/>
  <c r="T1923" i="1"/>
  <c r="U1923" i="1"/>
  <c r="T1924" i="1"/>
  <c r="U1924" i="1"/>
  <c r="T1925" i="1"/>
  <c r="U1925" i="1"/>
  <c r="T1926" i="1"/>
  <c r="U1926" i="1"/>
  <c r="T1927" i="1"/>
  <c r="U1927" i="1"/>
  <c r="T1928" i="1"/>
  <c r="U1928" i="1"/>
  <c r="T1929" i="1"/>
  <c r="U1929" i="1"/>
  <c r="T1930" i="1"/>
  <c r="U1930" i="1"/>
  <c r="T1931" i="1"/>
  <c r="U1931" i="1"/>
  <c r="T1932" i="1"/>
  <c r="U1932" i="1"/>
  <c r="T1933" i="1"/>
  <c r="U1933" i="1"/>
  <c r="T1934" i="1"/>
  <c r="U1934" i="1"/>
  <c r="T1935" i="1"/>
  <c r="U1935" i="1"/>
  <c r="T1936" i="1"/>
  <c r="U1936" i="1"/>
  <c r="T1937" i="1"/>
  <c r="U1937" i="1"/>
  <c r="T1938" i="1"/>
  <c r="U1938" i="1"/>
  <c r="T1939" i="1"/>
  <c r="U1939" i="1"/>
  <c r="T1940" i="1"/>
  <c r="U1940" i="1"/>
  <c r="T1941" i="1"/>
  <c r="U1941" i="1"/>
  <c r="T1942" i="1"/>
  <c r="U1942" i="1"/>
  <c r="T1943" i="1"/>
  <c r="U1943" i="1"/>
  <c r="T1944" i="1"/>
  <c r="U1944" i="1"/>
  <c r="T1945" i="1"/>
  <c r="U1945" i="1"/>
  <c r="T1946" i="1"/>
  <c r="U1946" i="1"/>
  <c r="T1947" i="1"/>
  <c r="U1947" i="1"/>
  <c r="T1948" i="1"/>
  <c r="U1948" i="1"/>
  <c r="T1949" i="1"/>
  <c r="U1949" i="1"/>
  <c r="T1950" i="1"/>
  <c r="U1950" i="1"/>
  <c r="T1951" i="1"/>
  <c r="U1951" i="1"/>
  <c r="T1952" i="1"/>
  <c r="U1952" i="1"/>
  <c r="T1953" i="1"/>
  <c r="U1953" i="1"/>
  <c r="T1954" i="1"/>
  <c r="U1954" i="1"/>
  <c r="T1955" i="1"/>
  <c r="U1955" i="1"/>
  <c r="T1956" i="1"/>
  <c r="U1956" i="1"/>
  <c r="T1957" i="1"/>
  <c r="U1957" i="1"/>
  <c r="T1958" i="1"/>
  <c r="U1958" i="1"/>
  <c r="T1959" i="1"/>
  <c r="U1959" i="1"/>
  <c r="T1960" i="1"/>
  <c r="U1960" i="1"/>
  <c r="T1961" i="1"/>
  <c r="U1961" i="1"/>
  <c r="T1962" i="1"/>
  <c r="U1962" i="1"/>
  <c r="T1963" i="1"/>
  <c r="U1963" i="1"/>
  <c r="T1964" i="1"/>
  <c r="U1964" i="1"/>
  <c r="T1965" i="1"/>
  <c r="U1965" i="1"/>
  <c r="T1966" i="1"/>
  <c r="U1966" i="1"/>
  <c r="T1967" i="1"/>
  <c r="U1967" i="1"/>
  <c r="T1968" i="1"/>
  <c r="U1968" i="1"/>
  <c r="T1969" i="1"/>
  <c r="U1969" i="1"/>
  <c r="T1970" i="1"/>
  <c r="U1970" i="1"/>
  <c r="T1971" i="1"/>
  <c r="U1971" i="1"/>
  <c r="T1972" i="1"/>
  <c r="U1972" i="1"/>
  <c r="T1973" i="1"/>
  <c r="U1973" i="1"/>
  <c r="T1974" i="1"/>
  <c r="U1974" i="1"/>
  <c r="T1975" i="1"/>
  <c r="U1975" i="1"/>
  <c r="T1976" i="1"/>
  <c r="U1976" i="1"/>
  <c r="T1977" i="1"/>
  <c r="U1977" i="1"/>
  <c r="T1978" i="1"/>
  <c r="U1978" i="1"/>
  <c r="T1979" i="1"/>
  <c r="U1979" i="1"/>
  <c r="T1980" i="1"/>
  <c r="U1980" i="1"/>
  <c r="T1981" i="1"/>
  <c r="U1981" i="1"/>
  <c r="T1982" i="1"/>
  <c r="U1982" i="1"/>
  <c r="T1983" i="1"/>
  <c r="U1983" i="1"/>
  <c r="T1984" i="1"/>
  <c r="U1984" i="1"/>
  <c r="T1985" i="1"/>
  <c r="U1985" i="1"/>
  <c r="T1986" i="1"/>
  <c r="U1986" i="1"/>
  <c r="T1987" i="1"/>
  <c r="U1987" i="1"/>
  <c r="T1988" i="1"/>
  <c r="U1988" i="1"/>
  <c r="T1989" i="1"/>
  <c r="U1989" i="1"/>
  <c r="T1990" i="1"/>
  <c r="U1990" i="1"/>
  <c r="T1991" i="1"/>
  <c r="U1991" i="1"/>
  <c r="T1992" i="1"/>
  <c r="U1992" i="1"/>
  <c r="T1993" i="1"/>
  <c r="U1993" i="1"/>
  <c r="T1994" i="1"/>
  <c r="U1994" i="1"/>
  <c r="T1995" i="1"/>
  <c r="U1995" i="1"/>
  <c r="T1996" i="1"/>
  <c r="U1996" i="1"/>
  <c r="T1997" i="1"/>
  <c r="U1997" i="1"/>
  <c r="T1998" i="1"/>
  <c r="U1998" i="1"/>
  <c r="T1999" i="1"/>
  <c r="U1999" i="1"/>
  <c r="T2000" i="1"/>
  <c r="U2000" i="1"/>
  <c r="T2001" i="1"/>
  <c r="U2001" i="1"/>
  <c r="T2002" i="1"/>
  <c r="U2002" i="1"/>
  <c r="T2003" i="1"/>
  <c r="U2003" i="1"/>
  <c r="T2004" i="1"/>
  <c r="U2004" i="1"/>
  <c r="T2005" i="1"/>
  <c r="U2005" i="1"/>
  <c r="T2006" i="1"/>
  <c r="U2006" i="1"/>
  <c r="T2007" i="1"/>
  <c r="U2007" i="1"/>
  <c r="T2008" i="1"/>
  <c r="U2008" i="1"/>
  <c r="T2009" i="1"/>
  <c r="U2009" i="1"/>
  <c r="T2010" i="1"/>
  <c r="U2010" i="1"/>
  <c r="T2011" i="1"/>
  <c r="U2011" i="1"/>
  <c r="T2012" i="1"/>
  <c r="U2012" i="1"/>
  <c r="T2013" i="1"/>
  <c r="U2013" i="1"/>
  <c r="T2014" i="1"/>
  <c r="U2014" i="1"/>
  <c r="T2015" i="1"/>
  <c r="U2015" i="1"/>
  <c r="T2016" i="1"/>
  <c r="U2016" i="1"/>
  <c r="T2017" i="1"/>
  <c r="U2017" i="1"/>
  <c r="T2018" i="1"/>
  <c r="U2018" i="1"/>
  <c r="T2019" i="1"/>
  <c r="U2019" i="1"/>
  <c r="T2020" i="1"/>
  <c r="U2020" i="1"/>
  <c r="T2021" i="1"/>
  <c r="U2021" i="1"/>
  <c r="T2022" i="1"/>
  <c r="U2022" i="1"/>
  <c r="T2023" i="1"/>
  <c r="U2023" i="1"/>
  <c r="T2024" i="1"/>
  <c r="U2024" i="1"/>
  <c r="T2025" i="1"/>
  <c r="U2025" i="1"/>
  <c r="T2026" i="1"/>
  <c r="U2026" i="1"/>
  <c r="T2027" i="1"/>
  <c r="U2027" i="1"/>
  <c r="T2028" i="1"/>
  <c r="U2028" i="1"/>
  <c r="T2029" i="1"/>
  <c r="U2029" i="1"/>
  <c r="T2030" i="1"/>
  <c r="U2030" i="1"/>
  <c r="T2031" i="1"/>
  <c r="U2031" i="1"/>
  <c r="T2032" i="1"/>
  <c r="U2032" i="1"/>
  <c r="T2033" i="1"/>
  <c r="U2033" i="1"/>
  <c r="T2034" i="1"/>
  <c r="U2034" i="1"/>
  <c r="T2035" i="1"/>
  <c r="U2035" i="1"/>
  <c r="T2036" i="1"/>
  <c r="U2036" i="1"/>
  <c r="T2037" i="1"/>
  <c r="U2037" i="1"/>
  <c r="T2038" i="1"/>
  <c r="U2038" i="1"/>
  <c r="T2039" i="1"/>
  <c r="U2039" i="1"/>
  <c r="T2040" i="1"/>
  <c r="U2040" i="1"/>
  <c r="T2041" i="1"/>
  <c r="U2041" i="1"/>
  <c r="T2042" i="1"/>
  <c r="U2042" i="1"/>
  <c r="T2043" i="1"/>
  <c r="U2043" i="1"/>
  <c r="T2044" i="1"/>
  <c r="U2044" i="1"/>
  <c r="T2045" i="1"/>
  <c r="U2045" i="1"/>
  <c r="T2046" i="1"/>
  <c r="U2046" i="1"/>
  <c r="T2047" i="1"/>
  <c r="U2047" i="1"/>
  <c r="T2048" i="1"/>
  <c r="U2048" i="1"/>
  <c r="T2049" i="1"/>
  <c r="U2049" i="1"/>
  <c r="T2050" i="1"/>
  <c r="U2050" i="1"/>
  <c r="T2051" i="1"/>
  <c r="U2051" i="1"/>
  <c r="T2052" i="1"/>
  <c r="U2052" i="1"/>
  <c r="T2053" i="1"/>
  <c r="U2053" i="1"/>
  <c r="T2054" i="1"/>
  <c r="U2054" i="1"/>
  <c r="T2055" i="1"/>
  <c r="U2055" i="1"/>
  <c r="T2056" i="1"/>
  <c r="U2056" i="1"/>
  <c r="T2057" i="1"/>
  <c r="U2057" i="1"/>
  <c r="T2058" i="1"/>
  <c r="U2058" i="1"/>
  <c r="T2059" i="1"/>
  <c r="U2059" i="1"/>
  <c r="T2060" i="1"/>
  <c r="U2060" i="1"/>
  <c r="T2061" i="1"/>
  <c r="U2061" i="1"/>
  <c r="T2062" i="1"/>
  <c r="U2062" i="1"/>
  <c r="T2063" i="1"/>
  <c r="U2063" i="1"/>
  <c r="T2064" i="1"/>
  <c r="U2064" i="1"/>
  <c r="T2065" i="1"/>
  <c r="U2065" i="1"/>
  <c r="T2066" i="1"/>
  <c r="U2066" i="1"/>
  <c r="T2067" i="1"/>
  <c r="U2067" i="1"/>
  <c r="T2068" i="1"/>
  <c r="U2068" i="1"/>
  <c r="T2069" i="1"/>
  <c r="U2069" i="1"/>
  <c r="T2070" i="1"/>
  <c r="U2070" i="1"/>
  <c r="T2071" i="1"/>
  <c r="U2071" i="1"/>
  <c r="T2072" i="1"/>
  <c r="U2072" i="1"/>
  <c r="T2073" i="1"/>
  <c r="U2073" i="1"/>
  <c r="T2074" i="1"/>
  <c r="U2074" i="1"/>
  <c r="T2075" i="1"/>
  <c r="U2075" i="1"/>
  <c r="T2076" i="1"/>
  <c r="U2076" i="1"/>
  <c r="T2077" i="1"/>
  <c r="U2077" i="1"/>
  <c r="T2078" i="1"/>
  <c r="U2078" i="1"/>
  <c r="T2079" i="1"/>
  <c r="U2079" i="1"/>
  <c r="T2080" i="1"/>
  <c r="U2080" i="1"/>
  <c r="T2081" i="1"/>
  <c r="U2081" i="1"/>
  <c r="T2082" i="1"/>
  <c r="U2082" i="1"/>
  <c r="T2083" i="1"/>
  <c r="U2083" i="1"/>
  <c r="T2084" i="1"/>
  <c r="U2084" i="1"/>
  <c r="T2085" i="1"/>
  <c r="U2085" i="1"/>
  <c r="T2086" i="1"/>
  <c r="U2086" i="1"/>
  <c r="T2087" i="1"/>
  <c r="U2087" i="1"/>
  <c r="T2088" i="1"/>
  <c r="U2088" i="1"/>
  <c r="T2089" i="1"/>
  <c r="U2089" i="1"/>
  <c r="T2090" i="1"/>
  <c r="U2090" i="1"/>
  <c r="T2091" i="1"/>
  <c r="U2091" i="1"/>
  <c r="T2092" i="1"/>
  <c r="U2092" i="1"/>
  <c r="T2093" i="1"/>
  <c r="U2093" i="1"/>
  <c r="T2094" i="1"/>
  <c r="U2094" i="1"/>
  <c r="T2095" i="1"/>
  <c r="U2095" i="1"/>
  <c r="T2096" i="1"/>
  <c r="U2096" i="1"/>
  <c r="T2097" i="1"/>
  <c r="U2097" i="1"/>
  <c r="T2098" i="1"/>
  <c r="U2098" i="1"/>
  <c r="T2099" i="1"/>
  <c r="U2099" i="1"/>
  <c r="T2100" i="1"/>
  <c r="U2100" i="1"/>
  <c r="T2101" i="1"/>
  <c r="U2101" i="1"/>
  <c r="T2102" i="1"/>
  <c r="U2102" i="1"/>
  <c r="T2103" i="1"/>
  <c r="U2103" i="1"/>
  <c r="T2104" i="1"/>
  <c r="U2104" i="1"/>
  <c r="T2105" i="1"/>
  <c r="U2105" i="1"/>
  <c r="T2106" i="1"/>
  <c r="U2106" i="1"/>
  <c r="T2107" i="1"/>
  <c r="U2107" i="1"/>
  <c r="T2108" i="1"/>
  <c r="U2108" i="1"/>
  <c r="T2109" i="1"/>
  <c r="U2109" i="1"/>
  <c r="T2110" i="1"/>
  <c r="U2110" i="1"/>
  <c r="T2111" i="1"/>
  <c r="U2111" i="1"/>
  <c r="T2112" i="1"/>
  <c r="U2112" i="1"/>
  <c r="T2113" i="1"/>
  <c r="U2113" i="1"/>
  <c r="T2114" i="1"/>
  <c r="U2114" i="1"/>
  <c r="T2115" i="1"/>
  <c r="U2115" i="1"/>
  <c r="T2116" i="1"/>
  <c r="U2116" i="1"/>
  <c r="T2117" i="1"/>
  <c r="U2117" i="1"/>
  <c r="T2118" i="1"/>
  <c r="U2118" i="1"/>
  <c r="T2119" i="1"/>
  <c r="U2119" i="1"/>
  <c r="T2120" i="1"/>
  <c r="U2120" i="1"/>
  <c r="T2121" i="1"/>
  <c r="U2121" i="1"/>
  <c r="T2122" i="1"/>
  <c r="U2122" i="1"/>
  <c r="T2123" i="1"/>
  <c r="U2123" i="1"/>
  <c r="T2124" i="1"/>
  <c r="U2124" i="1"/>
  <c r="T2125" i="1"/>
  <c r="U2125" i="1"/>
  <c r="T2126" i="1"/>
  <c r="U2126" i="1"/>
  <c r="T2127" i="1"/>
  <c r="U2127" i="1"/>
  <c r="T2128" i="1"/>
  <c r="U2128" i="1"/>
  <c r="T2129" i="1"/>
  <c r="U2129" i="1"/>
  <c r="T2130" i="1"/>
  <c r="U2130" i="1"/>
  <c r="T2131" i="1"/>
  <c r="U2131" i="1"/>
  <c r="T2132" i="1"/>
  <c r="U2132" i="1"/>
  <c r="T2133" i="1"/>
  <c r="U2133" i="1"/>
  <c r="T2134" i="1"/>
  <c r="U2134" i="1"/>
  <c r="T2135" i="1"/>
  <c r="U2135" i="1"/>
  <c r="T2136" i="1"/>
  <c r="U2136" i="1"/>
  <c r="T2137" i="1"/>
  <c r="U2137" i="1"/>
  <c r="T2138" i="1"/>
  <c r="U2138" i="1"/>
  <c r="T2139" i="1"/>
  <c r="U2139" i="1"/>
  <c r="T2140" i="1"/>
  <c r="U2140" i="1"/>
  <c r="T2141" i="1"/>
  <c r="U2141" i="1"/>
  <c r="T2142" i="1"/>
  <c r="U2142" i="1"/>
  <c r="T2143" i="1"/>
  <c r="U2143" i="1"/>
  <c r="T2144" i="1"/>
  <c r="U2144" i="1"/>
  <c r="T2145" i="1"/>
  <c r="U2145" i="1"/>
  <c r="T2146" i="1"/>
  <c r="U2146" i="1"/>
  <c r="T2147" i="1"/>
  <c r="U2147" i="1"/>
  <c r="T2148" i="1"/>
  <c r="U2148" i="1"/>
  <c r="T2149" i="1"/>
  <c r="U2149" i="1"/>
  <c r="T2150" i="1"/>
  <c r="U2150" i="1"/>
  <c r="T2151" i="1"/>
  <c r="U2151" i="1"/>
  <c r="T2152" i="1"/>
  <c r="U2152" i="1"/>
  <c r="T2153" i="1"/>
  <c r="U2153" i="1"/>
  <c r="T2154" i="1"/>
  <c r="U2154" i="1"/>
  <c r="T2155" i="1"/>
  <c r="U2155" i="1"/>
  <c r="T2156" i="1"/>
  <c r="U2156" i="1"/>
  <c r="T2157" i="1"/>
  <c r="U2157" i="1"/>
  <c r="T2158" i="1"/>
  <c r="U2158" i="1"/>
  <c r="T2159" i="1"/>
  <c r="U2159" i="1"/>
  <c r="T2160" i="1"/>
  <c r="U2160" i="1"/>
  <c r="T2161" i="1"/>
  <c r="U2161" i="1"/>
  <c r="T2162" i="1"/>
  <c r="U2162" i="1"/>
  <c r="T2163" i="1"/>
  <c r="U2163" i="1"/>
  <c r="T2164" i="1"/>
  <c r="U2164" i="1"/>
  <c r="T2165" i="1"/>
  <c r="U2165" i="1"/>
  <c r="T2166" i="1"/>
  <c r="U2166" i="1"/>
  <c r="T2167" i="1"/>
  <c r="U2167" i="1"/>
  <c r="T2168" i="1"/>
  <c r="U2168" i="1"/>
  <c r="T2169" i="1"/>
  <c r="U2169" i="1"/>
  <c r="T2170" i="1"/>
  <c r="U2170" i="1"/>
  <c r="T2171" i="1"/>
  <c r="U2171" i="1"/>
  <c r="T2172" i="1"/>
  <c r="U2172" i="1"/>
  <c r="T2173" i="1"/>
  <c r="U2173" i="1"/>
  <c r="T2174" i="1"/>
  <c r="U2174" i="1"/>
  <c r="T2175" i="1"/>
  <c r="U2175" i="1"/>
  <c r="T2176" i="1"/>
  <c r="U2176" i="1"/>
  <c r="T2177" i="1"/>
  <c r="U2177" i="1"/>
  <c r="T2178" i="1"/>
  <c r="U2178" i="1"/>
  <c r="T2179" i="1"/>
  <c r="U2179" i="1"/>
  <c r="T2180" i="1"/>
  <c r="U2180" i="1"/>
  <c r="T2181" i="1"/>
  <c r="U2181" i="1"/>
  <c r="T2182" i="1"/>
  <c r="U2182" i="1"/>
  <c r="T2183" i="1"/>
  <c r="U2183" i="1"/>
  <c r="T2184" i="1"/>
  <c r="U2184" i="1"/>
  <c r="T2185" i="1"/>
  <c r="U2185" i="1"/>
  <c r="T2186" i="1"/>
  <c r="U2186" i="1"/>
  <c r="T2187" i="1"/>
  <c r="U2187" i="1"/>
  <c r="T2188" i="1"/>
  <c r="U2188" i="1"/>
  <c r="T2189" i="1"/>
  <c r="U2189" i="1"/>
  <c r="T2190" i="1"/>
  <c r="U2190" i="1"/>
  <c r="T2191" i="1"/>
  <c r="U2191" i="1"/>
  <c r="T2192" i="1"/>
  <c r="U2192" i="1"/>
  <c r="T2193" i="1"/>
  <c r="U2193" i="1"/>
  <c r="T2194" i="1"/>
  <c r="U2194" i="1"/>
  <c r="T2195" i="1"/>
  <c r="U2195" i="1"/>
  <c r="T2196" i="1"/>
  <c r="U2196" i="1"/>
  <c r="T2197" i="1"/>
  <c r="U2197" i="1"/>
  <c r="T2198" i="1"/>
  <c r="U2198" i="1"/>
  <c r="T2199" i="1"/>
  <c r="U2199" i="1"/>
  <c r="T2200" i="1"/>
  <c r="U2200" i="1"/>
  <c r="T2201" i="1"/>
  <c r="U2201" i="1"/>
  <c r="T2202" i="1"/>
  <c r="U2202" i="1"/>
  <c r="T2203" i="1"/>
  <c r="U2203" i="1"/>
  <c r="T2204" i="1"/>
  <c r="U2204" i="1"/>
  <c r="T2205" i="1"/>
  <c r="U2205" i="1"/>
  <c r="T2206" i="1"/>
  <c r="U2206" i="1"/>
  <c r="T2207" i="1"/>
  <c r="U2207" i="1"/>
  <c r="T2208" i="1"/>
  <c r="U2208" i="1"/>
  <c r="T2209" i="1"/>
  <c r="U2209" i="1"/>
  <c r="T2210" i="1"/>
  <c r="U2210" i="1"/>
  <c r="T2211" i="1"/>
  <c r="U2211" i="1"/>
  <c r="T2212" i="1"/>
  <c r="U2212" i="1"/>
  <c r="T2213" i="1"/>
  <c r="U2213" i="1"/>
  <c r="T2214" i="1"/>
  <c r="U2214" i="1"/>
  <c r="T2215" i="1"/>
  <c r="U2215" i="1"/>
  <c r="T2216" i="1"/>
  <c r="U2216" i="1"/>
  <c r="T2217" i="1"/>
  <c r="U2217" i="1"/>
  <c r="T2218" i="1"/>
  <c r="U2218" i="1"/>
  <c r="T2219" i="1"/>
  <c r="U2219" i="1"/>
  <c r="T2220" i="1"/>
  <c r="U2220" i="1"/>
  <c r="T2221" i="1"/>
  <c r="U2221" i="1"/>
  <c r="T2222" i="1"/>
  <c r="U2222" i="1"/>
  <c r="T2223" i="1"/>
  <c r="U2223" i="1"/>
  <c r="T2224" i="1"/>
  <c r="U2224" i="1"/>
  <c r="T2225" i="1"/>
  <c r="U2225" i="1"/>
  <c r="T2226" i="1"/>
  <c r="U2226" i="1"/>
  <c r="T2227" i="1"/>
  <c r="U2227" i="1"/>
  <c r="T2228" i="1"/>
  <c r="U2228" i="1"/>
  <c r="T2229" i="1"/>
  <c r="U2229" i="1"/>
  <c r="T2230" i="1"/>
  <c r="U2230" i="1"/>
  <c r="T2231" i="1"/>
  <c r="U2231" i="1"/>
  <c r="T2232" i="1"/>
  <c r="U2232" i="1"/>
  <c r="T2233" i="1"/>
  <c r="U2233" i="1"/>
  <c r="T2234" i="1"/>
  <c r="U2234" i="1"/>
  <c r="T2235" i="1"/>
  <c r="U2235" i="1"/>
  <c r="T2236" i="1"/>
  <c r="U2236" i="1"/>
  <c r="T2237" i="1"/>
  <c r="U2237" i="1"/>
  <c r="T2238" i="1"/>
  <c r="U2238" i="1"/>
  <c r="T2239" i="1"/>
  <c r="U2239" i="1"/>
  <c r="T2240" i="1"/>
  <c r="U2240" i="1"/>
  <c r="T2241" i="1"/>
  <c r="U2241" i="1"/>
  <c r="T2242" i="1"/>
  <c r="U2242" i="1"/>
  <c r="T2243" i="1"/>
  <c r="U2243" i="1"/>
  <c r="T2244" i="1"/>
  <c r="U2244" i="1"/>
  <c r="T2245" i="1"/>
  <c r="U2245" i="1"/>
  <c r="T2246" i="1"/>
  <c r="U2246" i="1"/>
  <c r="T2247" i="1"/>
  <c r="U2247" i="1"/>
  <c r="T2248" i="1"/>
  <c r="U2248" i="1"/>
  <c r="T2249" i="1"/>
  <c r="U2249" i="1"/>
  <c r="T2250" i="1"/>
  <c r="U2250" i="1"/>
  <c r="T2251" i="1"/>
  <c r="U2251" i="1"/>
  <c r="T2252" i="1"/>
  <c r="U2252" i="1"/>
  <c r="T2253" i="1"/>
  <c r="U2253" i="1"/>
  <c r="T2254" i="1"/>
  <c r="U2254" i="1"/>
  <c r="T2255" i="1"/>
  <c r="U2255" i="1"/>
  <c r="T2256" i="1"/>
  <c r="U2256" i="1"/>
  <c r="T2257" i="1"/>
  <c r="U2257" i="1"/>
  <c r="T2258" i="1"/>
  <c r="U2258" i="1"/>
  <c r="T2259" i="1"/>
  <c r="U2259" i="1"/>
  <c r="T2260" i="1"/>
  <c r="U2260" i="1"/>
  <c r="T2261" i="1"/>
  <c r="U2261" i="1"/>
  <c r="T2262" i="1"/>
  <c r="U2262" i="1"/>
  <c r="T2263" i="1"/>
  <c r="U2263" i="1"/>
  <c r="T2264" i="1"/>
  <c r="U2264" i="1"/>
  <c r="T2265" i="1"/>
  <c r="U2265" i="1"/>
  <c r="T2266" i="1"/>
  <c r="U2266" i="1"/>
  <c r="T2267" i="1"/>
  <c r="U2267" i="1"/>
  <c r="T2268" i="1"/>
  <c r="U2268" i="1"/>
  <c r="T2269" i="1"/>
  <c r="U2269" i="1"/>
  <c r="T2270" i="1"/>
  <c r="U2270" i="1"/>
  <c r="T2271" i="1"/>
  <c r="U2271" i="1"/>
  <c r="T2272" i="1"/>
  <c r="U2272" i="1"/>
  <c r="T2273" i="1"/>
  <c r="U2273" i="1"/>
  <c r="T2274" i="1"/>
  <c r="U2274" i="1"/>
  <c r="T2275" i="1"/>
  <c r="U2275" i="1"/>
  <c r="T2276" i="1"/>
  <c r="U2276" i="1"/>
  <c r="T2277" i="1"/>
  <c r="U2277" i="1"/>
  <c r="T2278" i="1"/>
  <c r="U2278" i="1"/>
  <c r="T2279" i="1"/>
  <c r="U2279" i="1"/>
  <c r="T2280" i="1"/>
  <c r="U2280" i="1"/>
  <c r="T2281" i="1"/>
  <c r="U2281" i="1"/>
  <c r="T2282" i="1"/>
  <c r="U2282" i="1"/>
  <c r="T2283" i="1"/>
  <c r="U2283" i="1"/>
  <c r="T2284" i="1"/>
  <c r="U2284" i="1"/>
  <c r="T2285" i="1"/>
  <c r="U2285" i="1"/>
  <c r="T2286" i="1"/>
  <c r="U2286" i="1"/>
  <c r="T2287" i="1"/>
  <c r="U2287" i="1"/>
  <c r="T2288" i="1"/>
  <c r="U2288" i="1"/>
  <c r="T2289" i="1"/>
  <c r="U2289" i="1"/>
  <c r="T2290" i="1"/>
  <c r="U2290" i="1"/>
  <c r="T2291" i="1"/>
  <c r="U2291" i="1"/>
  <c r="T2292" i="1"/>
  <c r="U2292" i="1"/>
  <c r="T2293" i="1"/>
  <c r="U2293" i="1"/>
  <c r="T2294" i="1"/>
  <c r="U2294" i="1"/>
  <c r="T2295" i="1"/>
  <c r="U2295" i="1"/>
  <c r="T2296" i="1"/>
  <c r="U2296" i="1"/>
  <c r="T2297" i="1"/>
  <c r="U2297" i="1"/>
  <c r="T2298" i="1"/>
  <c r="U2298" i="1"/>
  <c r="T2299" i="1"/>
  <c r="U2299" i="1"/>
  <c r="T2300" i="1"/>
  <c r="U2300" i="1"/>
  <c r="T2301" i="1"/>
  <c r="U2301" i="1"/>
  <c r="T2302" i="1"/>
  <c r="U2302" i="1"/>
  <c r="T2303" i="1"/>
  <c r="U2303" i="1"/>
  <c r="T2304" i="1"/>
  <c r="U2304" i="1"/>
  <c r="T2305" i="1"/>
  <c r="U2305" i="1"/>
  <c r="T2306" i="1"/>
  <c r="U2306" i="1"/>
  <c r="T2307" i="1"/>
  <c r="U2307" i="1"/>
  <c r="T2308" i="1"/>
  <c r="U2308" i="1"/>
  <c r="T2309" i="1"/>
  <c r="U2309" i="1"/>
  <c r="T2310" i="1"/>
  <c r="U2310" i="1"/>
  <c r="T2311" i="1"/>
  <c r="U2311" i="1"/>
  <c r="T2312" i="1"/>
  <c r="U2312" i="1"/>
  <c r="T2313" i="1"/>
  <c r="U2313" i="1"/>
  <c r="T2314" i="1"/>
  <c r="U2314" i="1"/>
  <c r="T2315" i="1"/>
  <c r="U2315" i="1"/>
  <c r="T2316" i="1"/>
  <c r="U2316" i="1"/>
  <c r="T2317" i="1"/>
  <c r="U2317" i="1"/>
  <c r="T2318" i="1"/>
  <c r="U2318" i="1"/>
  <c r="T2319" i="1"/>
  <c r="U2319" i="1"/>
  <c r="T2320" i="1"/>
  <c r="U2320" i="1"/>
  <c r="T2321" i="1"/>
  <c r="U2321" i="1"/>
  <c r="T2322" i="1"/>
  <c r="U2322" i="1"/>
  <c r="T2323" i="1"/>
  <c r="U2323" i="1"/>
  <c r="T2324" i="1"/>
  <c r="U2324" i="1"/>
  <c r="T2325" i="1"/>
  <c r="U2325" i="1"/>
  <c r="T2326" i="1"/>
  <c r="U2326" i="1"/>
  <c r="T2327" i="1"/>
  <c r="U2327" i="1"/>
  <c r="T2328" i="1"/>
  <c r="U2328" i="1"/>
  <c r="T2329" i="1"/>
  <c r="U2329" i="1"/>
  <c r="T2330" i="1"/>
  <c r="U2330" i="1"/>
  <c r="T2331" i="1"/>
  <c r="U2331" i="1"/>
  <c r="T2332" i="1"/>
  <c r="U2332" i="1"/>
  <c r="T2333" i="1"/>
  <c r="U2333" i="1"/>
  <c r="T2334" i="1"/>
  <c r="U2334" i="1"/>
  <c r="T2335" i="1"/>
  <c r="U2335" i="1"/>
  <c r="T2336" i="1"/>
  <c r="U2336" i="1"/>
  <c r="T2337" i="1"/>
  <c r="U2337" i="1"/>
  <c r="T2338" i="1"/>
  <c r="U2338" i="1"/>
  <c r="T2339" i="1"/>
  <c r="U2339" i="1"/>
  <c r="T2340" i="1"/>
  <c r="U2340" i="1"/>
  <c r="T2341" i="1"/>
  <c r="U2341" i="1"/>
  <c r="T2342" i="1"/>
  <c r="U2342" i="1"/>
  <c r="T2343" i="1"/>
  <c r="U2343" i="1"/>
  <c r="T2344" i="1"/>
  <c r="U2344" i="1"/>
  <c r="T2345" i="1"/>
  <c r="U2345" i="1"/>
  <c r="T2346" i="1"/>
  <c r="U2346" i="1"/>
  <c r="T2347" i="1"/>
  <c r="U2347" i="1"/>
  <c r="T2348" i="1"/>
  <c r="U2348" i="1"/>
  <c r="T2349" i="1"/>
  <c r="U2349" i="1"/>
  <c r="T2350" i="1"/>
  <c r="U2350" i="1"/>
  <c r="T2351" i="1"/>
  <c r="U2351" i="1"/>
  <c r="T2352" i="1"/>
  <c r="U2352" i="1"/>
  <c r="T2353" i="1"/>
  <c r="U2353" i="1"/>
  <c r="T2354" i="1"/>
  <c r="U2354" i="1"/>
  <c r="T2355" i="1"/>
  <c r="U2355" i="1"/>
  <c r="T2356" i="1"/>
  <c r="U2356" i="1"/>
  <c r="T2357" i="1"/>
  <c r="U2357" i="1"/>
  <c r="T2358" i="1"/>
  <c r="U2358" i="1"/>
  <c r="T2359" i="1"/>
  <c r="U2359" i="1"/>
  <c r="T2360" i="1"/>
  <c r="U2360" i="1"/>
  <c r="T2361" i="1"/>
  <c r="U2361" i="1"/>
  <c r="T2362" i="1"/>
  <c r="U2362" i="1"/>
  <c r="T2363" i="1"/>
  <c r="U2363" i="1"/>
  <c r="T2364" i="1"/>
  <c r="U2364" i="1"/>
  <c r="T2365" i="1"/>
  <c r="U2365" i="1"/>
  <c r="T2366" i="1"/>
  <c r="U2366" i="1"/>
  <c r="T2367" i="1"/>
  <c r="U2367" i="1"/>
  <c r="T2368" i="1"/>
  <c r="U2368" i="1"/>
  <c r="T2369" i="1"/>
  <c r="U2369" i="1"/>
  <c r="T2370" i="1"/>
  <c r="U2370" i="1"/>
  <c r="T2371" i="1"/>
  <c r="U2371" i="1"/>
  <c r="T2372" i="1"/>
  <c r="U2372" i="1"/>
  <c r="T2373" i="1"/>
  <c r="U2373" i="1"/>
  <c r="T2374" i="1"/>
  <c r="U2374" i="1"/>
  <c r="T2375" i="1"/>
  <c r="U2375" i="1"/>
  <c r="T2376" i="1"/>
  <c r="U2376" i="1"/>
  <c r="T2377" i="1"/>
  <c r="U2377" i="1"/>
  <c r="T2378" i="1"/>
  <c r="U2378" i="1"/>
  <c r="T2379" i="1"/>
  <c r="U2379" i="1"/>
  <c r="T2380" i="1"/>
  <c r="U2380" i="1"/>
  <c r="T2381" i="1"/>
  <c r="U2381" i="1"/>
  <c r="T2382" i="1"/>
  <c r="U2382" i="1"/>
  <c r="T2383" i="1"/>
  <c r="U2383" i="1"/>
  <c r="T2384" i="1"/>
  <c r="U2384" i="1"/>
  <c r="T2385" i="1"/>
  <c r="U2385" i="1"/>
  <c r="T2386" i="1"/>
  <c r="U2386" i="1"/>
  <c r="T2387" i="1"/>
  <c r="U2387" i="1"/>
  <c r="T2388" i="1"/>
  <c r="U2388" i="1"/>
  <c r="T2389" i="1"/>
  <c r="U2389" i="1"/>
  <c r="T2390" i="1"/>
  <c r="U2390" i="1"/>
  <c r="T2391" i="1"/>
  <c r="U2391" i="1"/>
  <c r="T2392" i="1"/>
  <c r="U2392" i="1"/>
  <c r="T2393" i="1"/>
  <c r="U2393" i="1"/>
  <c r="T2394" i="1"/>
  <c r="U2394" i="1"/>
  <c r="T2395" i="1"/>
  <c r="U2395" i="1"/>
  <c r="T2396" i="1"/>
  <c r="U2396" i="1"/>
  <c r="T2397" i="1"/>
  <c r="U2397" i="1"/>
  <c r="T2398" i="1"/>
  <c r="U2398" i="1"/>
  <c r="T2399" i="1"/>
  <c r="U2399" i="1"/>
  <c r="T2400" i="1"/>
  <c r="U2400" i="1"/>
  <c r="T2401" i="1"/>
  <c r="U2401" i="1"/>
  <c r="T2402" i="1"/>
  <c r="U2402" i="1"/>
  <c r="T2403" i="1"/>
  <c r="U2403" i="1"/>
  <c r="T2404" i="1"/>
  <c r="U2404" i="1"/>
  <c r="T2405" i="1"/>
  <c r="U2405" i="1"/>
  <c r="T2406" i="1"/>
  <c r="U2406" i="1"/>
  <c r="T2407" i="1"/>
  <c r="U2407" i="1"/>
  <c r="T2408" i="1"/>
  <c r="U2408" i="1"/>
  <c r="T2409" i="1"/>
  <c r="U2409" i="1"/>
  <c r="T2410" i="1"/>
  <c r="U2410" i="1"/>
  <c r="T2411" i="1"/>
  <c r="U2411" i="1"/>
  <c r="T2412" i="1"/>
  <c r="U2412" i="1"/>
  <c r="T2413" i="1"/>
  <c r="U2413" i="1"/>
  <c r="T2414" i="1"/>
  <c r="U2414" i="1"/>
  <c r="T2415" i="1"/>
  <c r="U2415" i="1"/>
  <c r="T2416" i="1"/>
  <c r="U2416" i="1"/>
  <c r="T2417" i="1"/>
  <c r="U2417" i="1"/>
  <c r="T2418" i="1"/>
  <c r="U2418" i="1"/>
  <c r="T2419" i="1"/>
  <c r="U2419" i="1"/>
  <c r="T2420" i="1"/>
  <c r="U2420" i="1"/>
  <c r="T2421" i="1"/>
  <c r="U2421" i="1"/>
  <c r="T2422" i="1"/>
  <c r="U2422" i="1"/>
  <c r="T2423" i="1"/>
  <c r="U2423" i="1"/>
  <c r="T2424" i="1"/>
  <c r="U2424" i="1"/>
  <c r="T2425" i="1"/>
  <c r="U2425" i="1"/>
  <c r="T2426" i="1"/>
  <c r="U2426" i="1"/>
  <c r="T2427" i="1"/>
  <c r="U2427" i="1"/>
  <c r="T2428" i="1"/>
  <c r="U2428" i="1"/>
  <c r="T2429" i="1"/>
  <c r="U2429" i="1"/>
  <c r="T2430" i="1"/>
  <c r="U2430" i="1"/>
  <c r="T2431" i="1"/>
  <c r="U2431" i="1"/>
  <c r="T2432" i="1"/>
  <c r="U2432" i="1"/>
  <c r="T2433" i="1"/>
  <c r="U2433" i="1"/>
  <c r="T2434" i="1"/>
  <c r="U2434" i="1"/>
  <c r="T2435" i="1"/>
  <c r="U2435" i="1"/>
  <c r="T2436" i="1"/>
  <c r="U2436" i="1"/>
  <c r="T2437" i="1"/>
  <c r="U2437" i="1"/>
  <c r="T2438" i="1"/>
  <c r="U2438" i="1"/>
  <c r="T2439" i="1"/>
  <c r="U2439" i="1"/>
  <c r="T2440" i="1"/>
  <c r="U2440" i="1"/>
  <c r="T2441" i="1"/>
  <c r="U2441" i="1"/>
  <c r="T2442" i="1"/>
  <c r="U2442" i="1"/>
  <c r="T2443" i="1"/>
  <c r="U2443" i="1"/>
  <c r="T2444" i="1"/>
  <c r="U2444" i="1"/>
  <c r="T2445" i="1"/>
  <c r="U2445" i="1"/>
  <c r="T2446" i="1"/>
  <c r="U2446" i="1"/>
  <c r="T2447" i="1"/>
  <c r="U2447" i="1"/>
  <c r="T2448" i="1"/>
  <c r="U2448" i="1"/>
  <c r="T2449" i="1"/>
  <c r="U2449" i="1"/>
  <c r="T2450" i="1"/>
  <c r="U2450" i="1"/>
  <c r="T2451" i="1"/>
  <c r="U2451" i="1"/>
  <c r="T2452" i="1"/>
  <c r="U2452" i="1"/>
  <c r="T2453" i="1"/>
  <c r="U2453" i="1"/>
  <c r="T2454" i="1"/>
  <c r="U2454" i="1"/>
  <c r="T2455" i="1"/>
  <c r="U2455" i="1"/>
  <c r="T2456" i="1"/>
  <c r="U2456" i="1"/>
  <c r="T2457" i="1"/>
  <c r="U2457" i="1"/>
  <c r="T2458" i="1"/>
  <c r="U2458" i="1"/>
  <c r="T2459" i="1"/>
  <c r="U2459" i="1"/>
  <c r="T2460" i="1"/>
  <c r="U2460" i="1"/>
  <c r="T2461" i="1"/>
  <c r="U2461" i="1"/>
  <c r="T2462" i="1"/>
  <c r="U2462" i="1"/>
  <c r="T2463" i="1"/>
  <c r="U2463" i="1"/>
  <c r="T2464" i="1"/>
  <c r="U2464" i="1"/>
  <c r="T2465" i="1"/>
  <c r="U2465" i="1"/>
  <c r="T2466" i="1"/>
  <c r="U2466" i="1"/>
  <c r="T2467" i="1"/>
  <c r="U2467" i="1"/>
  <c r="T2468" i="1"/>
  <c r="U2468" i="1"/>
  <c r="T2469" i="1"/>
  <c r="U2469" i="1"/>
  <c r="T2470" i="1"/>
  <c r="U2470" i="1"/>
  <c r="T2471" i="1"/>
  <c r="U2471" i="1"/>
  <c r="T2472" i="1"/>
  <c r="U2472" i="1"/>
  <c r="T2473" i="1"/>
  <c r="U2473" i="1"/>
  <c r="T2474" i="1"/>
  <c r="U2474" i="1"/>
  <c r="T2475" i="1"/>
  <c r="U2475" i="1"/>
  <c r="T2476" i="1"/>
  <c r="U2476" i="1"/>
  <c r="T2477" i="1"/>
  <c r="U2477" i="1"/>
  <c r="T2478" i="1"/>
  <c r="U2478" i="1"/>
  <c r="T2479" i="1"/>
  <c r="U2479" i="1"/>
  <c r="T2480" i="1"/>
  <c r="U2480" i="1"/>
  <c r="T2481" i="1"/>
  <c r="U2481" i="1"/>
  <c r="T2482" i="1"/>
  <c r="U2482" i="1"/>
  <c r="T2483" i="1"/>
  <c r="U2483" i="1"/>
  <c r="T2484" i="1"/>
  <c r="U2484" i="1"/>
  <c r="T2485" i="1"/>
  <c r="U2485" i="1"/>
  <c r="T2486" i="1"/>
  <c r="U2486" i="1"/>
  <c r="T2487" i="1"/>
  <c r="U2487" i="1"/>
  <c r="T2488" i="1"/>
  <c r="U2488" i="1"/>
  <c r="T2489" i="1"/>
  <c r="U2489" i="1"/>
  <c r="T2490" i="1"/>
  <c r="U2490" i="1"/>
  <c r="T2491" i="1"/>
  <c r="U2491" i="1"/>
  <c r="T2492" i="1"/>
  <c r="U2492" i="1"/>
  <c r="T2493" i="1"/>
  <c r="U2493" i="1"/>
  <c r="T2494" i="1"/>
  <c r="U2494" i="1"/>
  <c r="T2495" i="1"/>
  <c r="U2495" i="1"/>
  <c r="T2496" i="1"/>
  <c r="U2496" i="1"/>
  <c r="T2497" i="1"/>
  <c r="U2497" i="1"/>
  <c r="T2498" i="1"/>
  <c r="U2498" i="1"/>
  <c r="T2499" i="1"/>
  <c r="U2499" i="1"/>
  <c r="T2500" i="1"/>
  <c r="U2500" i="1"/>
  <c r="T2501" i="1"/>
  <c r="U2501" i="1"/>
  <c r="T2502" i="1"/>
  <c r="U2502" i="1"/>
  <c r="T2503" i="1"/>
  <c r="U2503" i="1"/>
  <c r="T2504" i="1"/>
  <c r="U2504" i="1"/>
  <c r="T2505" i="1"/>
  <c r="U2505" i="1"/>
  <c r="T2506" i="1"/>
  <c r="U2506" i="1"/>
  <c r="T2507" i="1"/>
  <c r="U2507" i="1"/>
  <c r="T2508" i="1"/>
  <c r="U2508" i="1"/>
  <c r="T2509" i="1"/>
  <c r="U2509" i="1"/>
  <c r="T2510" i="1"/>
  <c r="U2510" i="1"/>
  <c r="T2511" i="1"/>
  <c r="U2511" i="1"/>
  <c r="T2512" i="1"/>
  <c r="U2512" i="1"/>
  <c r="T2513" i="1"/>
  <c r="U2513" i="1"/>
  <c r="T2514" i="1"/>
  <c r="U2514" i="1"/>
  <c r="T2515" i="1"/>
  <c r="U2515" i="1"/>
  <c r="T2516" i="1"/>
  <c r="U2516" i="1"/>
  <c r="T2517" i="1"/>
  <c r="U2517" i="1"/>
  <c r="T2518" i="1"/>
  <c r="U2518" i="1"/>
  <c r="T2519" i="1"/>
  <c r="U2519" i="1"/>
  <c r="T2520" i="1"/>
  <c r="U2520" i="1"/>
  <c r="T2521" i="1"/>
  <c r="U2521" i="1"/>
  <c r="T2522" i="1"/>
  <c r="U2522" i="1"/>
  <c r="T2523" i="1"/>
  <c r="U2523" i="1"/>
  <c r="T2524" i="1"/>
  <c r="U2524" i="1"/>
  <c r="T2525" i="1"/>
  <c r="U2525" i="1"/>
  <c r="T2526" i="1"/>
  <c r="U2526" i="1"/>
  <c r="T2527" i="1"/>
  <c r="U2527" i="1"/>
  <c r="T2528" i="1"/>
  <c r="U2528" i="1"/>
  <c r="T2529" i="1"/>
  <c r="U2529" i="1"/>
  <c r="T2530" i="1"/>
  <c r="U2530" i="1"/>
  <c r="T2531" i="1"/>
  <c r="U2531" i="1"/>
  <c r="T2532" i="1"/>
  <c r="U2532" i="1"/>
  <c r="T2533" i="1"/>
  <c r="U2533" i="1"/>
  <c r="T2534" i="1"/>
  <c r="U2534" i="1"/>
  <c r="T2535" i="1"/>
  <c r="U2535" i="1"/>
  <c r="T2536" i="1"/>
  <c r="U2536" i="1"/>
  <c r="T2537" i="1"/>
  <c r="U2537" i="1"/>
  <c r="T2538" i="1"/>
  <c r="U2538" i="1"/>
  <c r="T2539" i="1"/>
  <c r="U2539" i="1"/>
  <c r="T2540" i="1"/>
  <c r="U2540" i="1"/>
  <c r="T2541" i="1"/>
  <c r="U2541" i="1"/>
  <c r="T2542" i="1"/>
  <c r="U2542" i="1"/>
  <c r="T2543" i="1"/>
  <c r="U2543" i="1"/>
  <c r="T2544" i="1"/>
  <c r="U2544" i="1"/>
  <c r="T2545" i="1"/>
  <c r="U2545" i="1"/>
  <c r="T2546" i="1"/>
  <c r="U2546" i="1"/>
  <c r="T2547" i="1"/>
  <c r="U2547" i="1"/>
  <c r="T2548" i="1"/>
  <c r="U2548" i="1"/>
  <c r="T2549" i="1"/>
  <c r="U2549" i="1"/>
  <c r="T2550" i="1"/>
  <c r="U2550" i="1"/>
  <c r="T2551" i="1"/>
  <c r="U2551" i="1"/>
  <c r="T2552" i="1"/>
  <c r="U2552" i="1"/>
  <c r="T2553" i="1"/>
  <c r="U2553" i="1"/>
  <c r="T2554" i="1"/>
  <c r="U2554" i="1"/>
  <c r="T2555" i="1"/>
  <c r="U2555" i="1"/>
  <c r="T2556" i="1"/>
  <c r="U2556" i="1"/>
  <c r="T2557" i="1"/>
  <c r="U2557" i="1"/>
  <c r="T2558" i="1"/>
  <c r="U2558" i="1"/>
  <c r="T2559" i="1"/>
  <c r="U2559" i="1"/>
  <c r="T2560" i="1"/>
  <c r="U2560" i="1"/>
  <c r="T2561" i="1"/>
  <c r="U2561" i="1"/>
  <c r="T2562" i="1"/>
  <c r="U2562" i="1"/>
  <c r="T2563" i="1"/>
  <c r="U2563" i="1"/>
  <c r="T2564" i="1"/>
  <c r="U2564" i="1"/>
  <c r="T2565" i="1"/>
  <c r="U2565" i="1"/>
  <c r="T2566" i="1"/>
  <c r="U2566" i="1"/>
  <c r="T2567" i="1"/>
  <c r="U2567" i="1"/>
  <c r="T2568" i="1"/>
  <c r="U2568" i="1"/>
  <c r="T2569" i="1"/>
  <c r="U2569" i="1"/>
  <c r="T2570" i="1"/>
  <c r="U2570" i="1"/>
  <c r="T2571" i="1"/>
  <c r="U2571" i="1"/>
  <c r="T2572" i="1"/>
  <c r="U2572" i="1"/>
  <c r="T2573" i="1"/>
  <c r="U2573" i="1"/>
  <c r="T2574" i="1"/>
  <c r="U2574" i="1"/>
  <c r="T2575" i="1"/>
  <c r="U2575" i="1"/>
  <c r="T2576" i="1"/>
  <c r="U2576" i="1"/>
  <c r="T2577" i="1"/>
  <c r="U2577" i="1"/>
  <c r="T2578" i="1"/>
  <c r="U2578" i="1"/>
  <c r="T2579" i="1"/>
  <c r="U2579" i="1"/>
  <c r="T2580" i="1"/>
  <c r="U2580" i="1"/>
  <c r="T2581" i="1"/>
  <c r="U2581" i="1"/>
  <c r="T2582" i="1"/>
  <c r="U2582" i="1"/>
  <c r="T2583" i="1"/>
  <c r="U2583" i="1"/>
  <c r="T2584" i="1"/>
  <c r="U2584" i="1"/>
  <c r="T2585" i="1"/>
  <c r="U2585" i="1"/>
  <c r="T2586" i="1"/>
  <c r="U2586" i="1"/>
  <c r="T2587" i="1"/>
  <c r="U2587" i="1"/>
  <c r="T2588" i="1"/>
  <c r="U2588" i="1"/>
  <c r="T2589" i="1"/>
  <c r="U2589" i="1"/>
  <c r="T2590" i="1"/>
  <c r="U2590" i="1"/>
  <c r="T2591" i="1"/>
  <c r="U2591" i="1"/>
  <c r="T2592" i="1"/>
  <c r="U2592" i="1"/>
  <c r="T2593" i="1"/>
  <c r="U2593" i="1"/>
  <c r="T2594" i="1"/>
  <c r="U2594" i="1"/>
  <c r="T2595" i="1"/>
  <c r="U2595" i="1"/>
  <c r="T2596" i="1"/>
  <c r="U2596" i="1"/>
  <c r="T2597" i="1"/>
  <c r="U2597" i="1"/>
  <c r="T2598" i="1"/>
  <c r="U2598" i="1"/>
  <c r="T2599" i="1"/>
  <c r="U2599" i="1"/>
  <c r="T2600" i="1"/>
  <c r="U2600" i="1"/>
  <c r="T2601" i="1"/>
  <c r="U2601" i="1"/>
  <c r="T2602" i="1"/>
  <c r="U2602" i="1"/>
  <c r="T2603" i="1"/>
  <c r="U2603" i="1"/>
  <c r="T2604" i="1"/>
  <c r="U2604" i="1"/>
  <c r="T2605" i="1"/>
  <c r="U2605" i="1"/>
  <c r="T2606" i="1"/>
  <c r="U2606" i="1"/>
  <c r="T2607" i="1"/>
  <c r="U2607" i="1"/>
  <c r="T2608" i="1"/>
  <c r="U2608" i="1"/>
  <c r="T2609" i="1"/>
  <c r="U2609" i="1"/>
  <c r="T2610" i="1"/>
  <c r="U2610" i="1"/>
  <c r="T2611" i="1"/>
  <c r="U2611" i="1"/>
  <c r="T2612" i="1"/>
  <c r="U2612" i="1"/>
  <c r="T2613" i="1"/>
  <c r="U2613" i="1"/>
  <c r="T2614" i="1"/>
  <c r="U2614" i="1"/>
  <c r="T2615" i="1"/>
  <c r="U2615" i="1"/>
  <c r="T2616" i="1"/>
  <c r="U2616" i="1"/>
  <c r="T2617" i="1"/>
  <c r="U2617" i="1"/>
  <c r="T2618" i="1"/>
  <c r="U2618" i="1"/>
  <c r="T2619" i="1"/>
  <c r="U2619" i="1"/>
  <c r="T2620" i="1"/>
  <c r="U2620" i="1"/>
  <c r="T2621" i="1"/>
  <c r="U2621" i="1"/>
  <c r="T2622" i="1"/>
  <c r="U2622" i="1"/>
  <c r="T2623" i="1"/>
  <c r="U2623" i="1"/>
  <c r="T2624" i="1"/>
  <c r="U2624" i="1"/>
  <c r="T2625" i="1"/>
  <c r="U2625" i="1"/>
  <c r="T2626" i="1"/>
  <c r="U2626" i="1"/>
  <c r="T2627" i="1"/>
  <c r="U2627" i="1"/>
  <c r="T2628" i="1"/>
  <c r="U2628" i="1"/>
  <c r="T2629" i="1"/>
  <c r="U2629" i="1"/>
  <c r="T2630" i="1"/>
  <c r="U2630" i="1"/>
  <c r="T2631" i="1"/>
  <c r="U2631" i="1"/>
  <c r="T2632" i="1"/>
  <c r="U2632" i="1"/>
  <c r="T2633" i="1"/>
  <c r="U2633" i="1"/>
  <c r="T2634" i="1"/>
  <c r="U2634" i="1"/>
  <c r="T2635" i="1"/>
  <c r="U2635" i="1"/>
  <c r="T2636" i="1"/>
  <c r="U2636" i="1"/>
  <c r="T2637" i="1"/>
  <c r="U2637" i="1"/>
  <c r="T2638" i="1"/>
  <c r="U2638" i="1"/>
  <c r="T2639" i="1"/>
  <c r="U2639" i="1"/>
  <c r="T2640" i="1"/>
  <c r="U2640" i="1"/>
  <c r="T2641" i="1"/>
  <c r="U2641" i="1"/>
  <c r="T2642" i="1"/>
  <c r="U2642" i="1"/>
  <c r="T2643" i="1"/>
  <c r="U2643" i="1"/>
  <c r="T2644" i="1"/>
  <c r="U2644" i="1"/>
  <c r="T2645" i="1"/>
  <c r="U2645" i="1"/>
  <c r="T2646" i="1"/>
  <c r="U2646" i="1"/>
  <c r="T2647" i="1"/>
  <c r="U2647" i="1"/>
  <c r="T2648" i="1"/>
  <c r="U2648" i="1"/>
  <c r="T2649" i="1"/>
  <c r="U2649" i="1"/>
  <c r="T2650" i="1"/>
  <c r="U2650" i="1"/>
  <c r="T2651" i="1"/>
  <c r="U2651" i="1"/>
  <c r="T2652" i="1"/>
  <c r="U2652" i="1"/>
  <c r="T2653" i="1"/>
  <c r="U2653" i="1"/>
  <c r="T2654" i="1"/>
  <c r="U2654" i="1"/>
  <c r="T2655" i="1"/>
  <c r="U2655" i="1"/>
  <c r="T2656" i="1"/>
  <c r="U2656" i="1"/>
  <c r="T2657" i="1"/>
  <c r="U2657" i="1"/>
  <c r="T2658" i="1"/>
  <c r="U2658" i="1"/>
  <c r="T2659" i="1"/>
  <c r="U2659" i="1"/>
  <c r="T2660" i="1"/>
  <c r="U2660" i="1"/>
  <c r="T2661" i="1"/>
  <c r="U2661" i="1"/>
  <c r="T2662" i="1"/>
  <c r="U2662" i="1"/>
  <c r="T2663" i="1"/>
  <c r="U2663" i="1"/>
  <c r="T2664" i="1"/>
  <c r="U2664" i="1"/>
  <c r="T2665" i="1"/>
  <c r="U2665" i="1"/>
  <c r="T2666" i="1"/>
  <c r="U2666" i="1"/>
  <c r="T2667" i="1"/>
  <c r="U2667" i="1"/>
  <c r="T2668" i="1"/>
  <c r="U2668" i="1"/>
  <c r="T2669" i="1"/>
  <c r="U2669" i="1"/>
  <c r="T2670" i="1"/>
  <c r="U2670" i="1"/>
  <c r="T2671" i="1"/>
  <c r="U2671" i="1"/>
  <c r="T2672" i="1"/>
  <c r="U2672" i="1"/>
  <c r="T2673" i="1"/>
  <c r="U2673" i="1"/>
  <c r="T2674" i="1"/>
  <c r="U2674" i="1"/>
  <c r="T2675" i="1"/>
  <c r="U2675" i="1"/>
  <c r="T2676" i="1"/>
  <c r="U2676" i="1"/>
  <c r="T2677" i="1"/>
  <c r="U2677" i="1"/>
  <c r="T2678" i="1"/>
  <c r="U2678" i="1"/>
  <c r="T2679" i="1"/>
  <c r="U2679" i="1"/>
  <c r="T2680" i="1"/>
  <c r="U2680" i="1"/>
  <c r="T2681" i="1"/>
  <c r="U2681" i="1"/>
  <c r="T2682" i="1"/>
  <c r="U2682" i="1"/>
  <c r="T2683" i="1"/>
  <c r="U2683" i="1"/>
  <c r="T2684" i="1"/>
  <c r="U2684" i="1"/>
  <c r="T2685" i="1"/>
  <c r="U2685" i="1"/>
  <c r="T2686" i="1"/>
  <c r="U2686" i="1"/>
  <c r="T2687" i="1"/>
  <c r="U2687" i="1"/>
  <c r="T2688" i="1"/>
  <c r="U2688" i="1"/>
  <c r="T2689" i="1"/>
  <c r="U2689" i="1"/>
  <c r="T2690" i="1"/>
  <c r="U2690" i="1"/>
  <c r="T2691" i="1"/>
  <c r="U2691" i="1"/>
  <c r="T2692" i="1"/>
  <c r="U2692" i="1"/>
  <c r="T2693" i="1"/>
  <c r="U2693" i="1"/>
  <c r="T2694" i="1"/>
  <c r="U2694" i="1"/>
  <c r="T2695" i="1"/>
  <c r="U2695" i="1"/>
  <c r="T2696" i="1"/>
  <c r="U2696" i="1"/>
  <c r="T2697" i="1"/>
  <c r="U2697" i="1"/>
  <c r="T2698" i="1"/>
  <c r="U2698" i="1"/>
  <c r="T2699" i="1"/>
  <c r="U2699" i="1"/>
  <c r="T2700" i="1"/>
  <c r="U2700" i="1"/>
  <c r="T2701" i="1"/>
  <c r="U2701" i="1"/>
  <c r="T2702" i="1"/>
  <c r="U2702" i="1"/>
  <c r="T2703" i="1"/>
  <c r="U2703" i="1"/>
  <c r="T2704" i="1"/>
  <c r="U2704" i="1"/>
  <c r="T2705" i="1"/>
  <c r="U2705" i="1"/>
  <c r="T2706" i="1"/>
  <c r="U2706" i="1"/>
  <c r="T2707" i="1"/>
  <c r="U2707" i="1"/>
  <c r="T2708" i="1"/>
  <c r="U2708" i="1"/>
  <c r="T2709" i="1"/>
  <c r="U2709" i="1"/>
  <c r="T2710" i="1"/>
  <c r="U2710" i="1"/>
  <c r="T2711" i="1"/>
  <c r="U2711" i="1"/>
  <c r="T2712" i="1"/>
  <c r="U2712" i="1"/>
  <c r="T2713" i="1"/>
  <c r="U2713" i="1"/>
  <c r="T2714" i="1"/>
  <c r="U2714" i="1"/>
  <c r="T2715" i="1"/>
  <c r="U2715" i="1"/>
  <c r="T2716" i="1"/>
  <c r="U2716" i="1"/>
  <c r="T2717" i="1"/>
  <c r="U2717" i="1"/>
  <c r="T2718" i="1"/>
  <c r="U2718" i="1"/>
  <c r="T2719" i="1"/>
  <c r="U2719" i="1"/>
  <c r="T2720" i="1"/>
  <c r="U2720" i="1"/>
  <c r="T2721" i="1"/>
  <c r="U2721" i="1"/>
  <c r="T2722" i="1"/>
  <c r="U2722" i="1"/>
  <c r="T2723" i="1"/>
  <c r="U2723" i="1"/>
  <c r="T2724" i="1"/>
  <c r="U2724" i="1"/>
  <c r="T2725" i="1"/>
  <c r="U2725" i="1"/>
  <c r="T2726" i="1"/>
  <c r="U2726" i="1"/>
  <c r="T2727" i="1"/>
  <c r="U2727" i="1"/>
  <c r="T2728" i="1"/>
  <c r="U2728" i="1"/>
  <c r="T2729" i="1"/>
  <c r="U2729" i="1"/>
  <c r="T2730" i="1"/>
  <c r="U2730" i="1"/>
  <c r="T2731" i="1"/>
  <c r="U2731" i="1"/>
  <c r="T2732" i="1"/>
  <c r="U2732" i="1"/>
  <c r="T2733" i="1"/>
  <c r="U2733" i="1"/>
  <c r="T2734" i="1"/>
  <c r="U2734" i="1"/>
  <c r="T2735" i="1"/>
  <c r="U2735" i="1"/>
  <c r="T2736" i="1"/>
  <c r="U2736" i="1"/>
  <c r="T2737" i="1"/>
  <c r="U2737" i="1"/>
  <c r="T2738" i="1"/>
  <c r="U2738" i="1"/>
  <c r="T2739" i="1"/>
  <c r="U2739" i="1"/>
  <c r="T2740" i="1"/>
  <c r="U2740" i="1"/>
  <c r="T2741" i="1"/>
  <c r="U2741" i="1"/>
  <c r="T2742" i="1"/>
  <c r="U2742" i="1"/>
  <c r="T2743" i="1"/>
  <c r="U2743" i="1"/>
  <c r="T2744" i="1"/>
  <c r="U2744" i="1"/>
  <c r="T2745" i="1"/>
  <c r="U2745" i="1"/>
  <c r="T2746" i="1"/>
  <c r="U2746" i="1"/>
  <c r="T2747" i="1"/>
  <c r="U2747" i="1"/>
  <c r="T2748" i="1"/>
  <c r="U2748" i="1"/>
  <c r="T2749" i="1"/>
  <c r="U2749" i="1"/>
  <c r="T2750" i="1"/>
  <c r="U2750" i="1"/>
  <c r="T2751" i="1"/>
  <c r="U2751" i="1"/>
  <c r="T2752" i="1"/>
  <c r="U2752" i="1"/>
  <c r="T2753" i="1"/>
  <c r="U2753" i="1"/>
  <c r="T2754" i="1"/>
  <c r="U2754" i="1"/>
  <c r="T2755" i="1"/>
  <c r="U2755" i="1"/>
  <c r="T2756" i="1"/>
  <c r="U2756" i="1"/>
  <c r="T2757" i="1"/>
  <c r="U2757" i="1"/>
  <c r="T2758" i="1"/>
  <c r="U2758" i="1"/>
  <c r="T2759" i="1"/>
  <c r="U2759" i="1"/>
  <c r="T2760" i="1"/>
  <c r="U2760" i="1"/>
  <c r="T2761" i="1"/>
  <c r="U2761" i="1"/>
  <c r="T2762" i="1"/>
  <c r="U2762" i="1"/>
  <c r="T2763" i="1"/>
  <c r="U2763" i="1"/>
  <c r="T2764" i="1"/>
  <c r="U2764" i="1"/>
  <c r="T2765" i="1"/>
  <c r="U2765" i="1"/>
  <c r="T2766" i="1"/>
  <c r="U2766" i="1"/>
  <c r="T2767" i="1"/>
  <c r="U2767" i="1"/>
  <c r="T2768" i="1"/>
  <c r="U2768" i="1"/>
  <c r="T2769" i="1"/>
  <c r="U2769" i="1"/>
  <c r="T2770" i="1"/>
  <c r="U2770" i="1"/>
  <c r="T2771" i="1"/>
  <c r="U2771" i="1"/>
  <c r="T2772" i="1"/>
  <c r="U2772" i="1"/>
  <c r="T2773" i="1"/>
  <c r="U2773" i="1"/>
  <c r="T2774" i="1"/>
  <c r="U2774" i="1"/>
  <c r="T2775" i="1"/>
  <c r="U2775" i="1"/>
  <c r="T2776" i="1"/>
  <c r="U2776" i="1"/>
  <c r="T2777" i="1"/>
  <c r="U2777" i="1"/>
  <c r="T2778" i="1"/>
  <c r="U2778" i="1"/>
  <c r="T2779" i="1"/>
  <c r="U2779" i="1"/>
  <c r="T2780" i="1"/>
  <c r="U2780" i="1"/>
  <c r="T2781" i="1"/>
  <c r="U2781" i="1"/>
  <c r="T2782" i="1"/>
  <c r="U2782" i="1"/>
  <c r="T2783" i="1"/>
  <c r="U2783" i="1"/>
  <c r="T2784" i="1"/>
  <c r="U2784" i="1"/>
  <c r="T2785" i="1"/>
  <c r="U2785" i="1"/>
  <c r="T2786" i="1"/>
  <c r="U2786" i="1"/>
  <c r="T2787" i="1"/>
  <c r="U2787" i="1"/>
  <c r="T2788" i="1"/>
  <c r="U2788" i="1"/>
  <c r="T2789" i="1"/>
  <c r="U2789" i="1"/>
  <c r="T2790" i="1"/>
  <c r="U2790" i="1"/>
  <c r="T2791" i="1"/>
  <c r="U2791" i="1"/>
  <c r="T2792" i="1"/>
  <c r="U2792" i="1"/>
  <c r="T2793" i="1"/>
  <c r="U2793" i="1"/>
  <c r="T2794" i="1"/>
  <c r="U2794" i="1"/>
  <c r="T2795" i="1"/>
  <c r="U2795" i="1"/>
  <c r="T2796" i="1"/>
  <c r="U2796" i="1"/>
  <c r="T2797" i="1"/>
  <c r="U2797" i="1"/>
  <c r="T2798" i="1"/>
  <c r="U2798" i="1"/>
  <c r="T2799" i="1"/>
  <c r="U2799" i="1"/>
  <c r="T2800" i="1"/>
  <c r="U2800" i="1"/>
  <c r="T2801" i="1"/>
  <c r="U2801" i="1"/>
  <c r="T2802" i="1"/>
  <c r="U2802" i="1"/>
  <c r="T2803" i="1"/>
  <c r="U2803" i="1"/>
  <c r="T2804" i="1"/>
  <c r="U2804" i="1"/>
  <c r="T2805" i="1"/>
  <c r="U2805" i="1"/>
  <c r="T2806" i="1"/>
  <c r="U2806" i="1"/>
  <c r="T2807" i="1"/>
  <c r="U2807" i="1"/>
  <c r="T2808" i="1"/>
  <c r="U2808" i="1"/>
  <c r="T2809" i="1"/>
  <c r="U2809" i="1"/>
  <c r="T2810" i="1"/>
  <c r="U2810" i="1"/>
  <c r="T2811" i="1"/>
  <c r="U2811" i="1"/>
  <c r="T2812" i="1"/>
  <c r="U2812" i="1"/>
  <c r="T2813" i="1"/>
  <c r="U2813" i="1"/>
  <c r="T2814" i="1"/>
  <c r="U2814" i="1"/>
  <c r="T2815" i="1"/>
  <c r="U2815" i="1"/>
  <c r="T2816" i="1"/>
  <c r="U2816" i="1"/>
  <c r="T2817" i="1"/>
  <c r="U2817" i="1"/>
  <c r="T2818" i="1"/>
  <c r="U2818" i="1"/>
  <c r="T2819" i="1"/>
  <c r="U2819" i="1"/>
  <c r="T2820" i="1"/>
  <c r="U2820" i="1"/>
  <c r="T2821" i="1"/>
  <c r="U2821" i="1"/>
  <c r="T2822" i="1"/>
  <c r="U2822" i="1"/>
  <c r="T2823" i="1"/>
  <c r="U2823" i="1"/>
  <c r="T2824" i="1"/>
  <c r="U2824" i="1"/>
  <c r="T2825" i="1"/>
  <c r="U2825" i="1"/>
  <c r="T2826" i="1"/>
  <c r="U2826" i="1"/>
  <c r="T2827" i="1"/>
  <c r="U2827" i="1"/>
  <c r="T2828" i="1"/>
  <c r="U2828" i="1"/>
  <c r="T2829" i="1"/>
  <c r="U2829" i="1"/>
  <c r="T2830" i="1"/>
  <c r="U2830" i="1"/>
  <c r="T2831" i="1"/>
  <c r="U2831" i="1"/>
  <c r="T2832" i="1"/>
  <c r="U2832" i="1"/>
  <c r="T2833" i="1"/>
  <c r="U2833" i="1"/>
  <c r="T2834" i="1"/>
  <c r="U2834" i="1"/>
  <c r="T2835" i="1"/>
  <c r="U2835" i="1"/>
  <c r="T2836" i="1"/>
  <c r="U2836" i="1"/>
  <c r="T2837" i="1"/>
  <c r="U2837" i="1"/>
  <c r="T2838" i="1"/>
  <c r="U2838" i="1"/>
  <c r="T2839" i="1"/>
  <c r="U2839" i="1"/>
  <c r="T2840" i="1"/>
  <c r="U2840" i="1"/>
  <c r="T2841" i="1"/>
  <c r="U2841" i="1"/>
  <c r="T2842" i="1"/>
  <c r="U2842" i="1"/>
  <c r="T2843" i="1"/>
  <c r="U2843" i="1"/>
  <c r="T2844" i="1"/>
  <c r="U2844" i="1"/>
  <c r="T2845" i="1"/>
  <c r="U2845" i="1"/>
  <c r="T2846" i="1"/>
  <c r="U2846" i="1"/>
  <c r="T2847" i="1"/>
  <c r="U2847" i="1"/>
  <c r="T2848" i="1"/>
  <c r="U2848" i="1"/>
  <c r="T2849" i="1"/>
  <c r="U2849" i="1"/>
  <c r="T2850" i="1"/>
  <c r="U2850" i="1"/>
  <c r="T2851" i="1"/>
  <c r="U2851" i="1"/>
  <c r="T2852" i="1"/>
  <c r="U2852" i="1"/>
  <c r="T2853" i="1"/>
  <c r="U2853" i="1"/>
  <c r="T2854" i="1"/>
  <c r="U2854" i="1"/>
  <c r="T2855" i="1"/>
  <c r="U2855" i="1"/>
  <c r="T2856" i="1"/>
  <c r="U2856" i="1"/>
  <c r="T2857" i="1"/>
  <c r="U2857" i="1"/>
  <c r="T2858" i="1"/>
  <c r="U2858" i="1"/>
  <c r="T2859" i="1"/>
  <c r="U2859" i="1"/>
  <c r="T2860" i="1"/>
  <c r="U2860" i="1"/>
  <c r="T2861" i="1"/>
  <c r="U2861" i="1"/>
  <c r="T2862" i="1"/>
  <c r="U2862" i="1"/>
  <c r="T2863" i="1"/>
  <c r="U2863" i="1"/>
  <c r="T2864" i="1"/>
  <c r="U2864" i="1"/>
  <c r="T2865" i="1"/>
  <c r="U2865" i="1"/>
  <c r="T2866" i="1"/>
  <c r="U2866" i="1"/>
  <c r="T2867" i="1"/>
  <c r="U2867" i="1"/>
  <c r="T2868" i="1"/>
  <c r="U2868" i="1"/>
  <c r="T2869" i="1"/>
  <c r="U2869" i="1"/>
  <c r="T2870" i="1"/>
  <c r="U2870" i="1"/>
  <c r="T2871" i="1"/>
  <c r="U2871" i="1"/>
  <c r="T2872" i="1"/>
  <c r="U2872" i="1"/>
  <c r="T2873" i="1"/>
  <c r="U2873" i="1"/>
  <c r="T2874" i="1"/>
  <c r="U2874" i="1"/>
  <c r="T2875" i="1"/>
  <c r="U2875" i="1"/>
  <c r="T2876" i="1"/>
  <c r="U2876" i="1"/>
  <c r="T2877" i="1"/>
  <c r="U2877" i="1"/>
  <c r="T2878" i="1"/>
  <c r="U2878" i="1"/>
  <c r="T2879" i="1"/>
  <c r="U2879" i="1"/>
  <c r="T2880" i="1"/>
  <c r="U2880" i="1"/>
  <c r="T2881" i="1"/>
  <c r="U2881" i="1"/>
  <c r="T2882" i="1"/>
  <c r="U2882" i="1"/>
  <c r="T2883" i="1"/>
  <c r="U2883" i="1"/>
  <c r="T2884" i="1"/>
  <c r="U2884" i="1"/>
  <c r="T2885" i="1"/>
  <c r="U2885" i="1"/>
  <c r="T2886" i="1"/>
  <c r="U2886" i="1"/>
  <c r="T2887" i="1"/>
  <c r="U2887" i="1"/>
  <c r="T2888" i="1"/>
  <c r="U2888" i="1"/>
  <c r="T2889" i="1"/>
  <c r="U2889" i="1"/>
  <c r="T2890" i="1"/>
  <c r="U2890" i="1"/>
  <c r="T2891" i="1"/>
  <c r="U2891" i="1"/>
  <c r="T2892" i="1"/>
  <c r="U2892" i="1"/>
  <c r="T2893" i="1"/>
  <c r="U2893" i="1"/>
  <c r="T2894" i="1"/>
  <c r="U2894" i="1"/>
  <c r="T2895" i="1"/>
  <c r="U2895" i="1"/>
  <c r="T2896" i="1"/>
  <c r="U2896" i="1"/>
  <c r="T2897" i="1"/>
  <c r="U2897" i="1"/>
  <c r="T2898" i="1"/>
  <c r="U2898" i="1"/>
  <c r="T2899" i="1"/>
  <c r="U2899" i="1"/>
  <c r="T2900" i="1"/>
  <c r="U2900" i="1"/>
  <c r="T2901" i="1"/>
  <c r="U2901" i="1"/>
  <c r="T2902" i="1"/>
  <c r="U2902" i="1"/>
  <c r="T2903" i="1"/>
  <c r="U2903" i="1"/>
  <c r="T2904" i="1"/>
  <c r="U2904" i="1"/>
  <c r="T2905" i="1"/>
  <c r="U2905" i="1"/>
  <c r="T2906" i="1"/>
  <c r="U2906" i="1"/>
  <c r="T2907" i="1"/>
  <c r="U2907" i="1"/>
  <c r="T2908" i="1"/>
  <c r="U2908" i="1"/>
  <c r="T2909" i="1"/>
  <c r="U2909" i="1"/>
  <c r="T2910" i="1"/>
  <c r="U2910" i="1"/>
  <c r="T2911" i="1"/>
  <c r="U2911" i="1"/>
  <c r="T2912" i="1"/>
  <c r="U2912" i="1"/>
  <c r="T2913" i="1"/>
  <c r="U2913" i="1"/>
  <c r="T2914" i="1"/>
  <c r="U2914" i="1"/>
  <c r="T2915" i="1"/>
  <c r="U2915" i="1"/>
  <c r="T2916" i="1"/>
  <c r="U2916" i="1"/>
  <c r="T2917" i="1"/>
  <c r="U2917" i="1"/>
  <c r="T2918" i="1"/>
  <c r="U2918" i="1"/>
  <c r="T2919" i="1"/>
  <c r="U2919" i="1"/>
  <c r="T2920" i="1"/>
  <c r="U2920" i="1"/>
  <c r="T2921" i="1"/>
  <c r="U2921" i="1"/>
  <c r="T2922" i="1"/>
  <c r="U2922" i="1"/>
  <c r="T2923" i="1"/>
  <c r="U2923" i="1"/>
  <c r="T2924" i="1"/>
  <c r="U2924" i="1"/>
  <c r="T2925" i="1"/>
  <c r="U2925" i="1"/>
  <c r="T2926" i="1"/>
  <c r="U2926" i="1"/>
  <c r="T2927" i="1"/>
  <c r="U2927" i="1"/>
  <c r="T2928" i="1"/>
  <c r="U2928" i="1"/>
  <c r="T2929" i="1"/>
  <c r="U2929" i="1"/>
  <c r="T2930" i="1"/>
  <c r="U2930" i="1"/>
  <c r="T2931" i="1"/>
  <c r="U2931" i="1"/>
  <c r="T2932" i="1"/>
  <c r="U2932" i="1"/>
  <c r="T2933" i="1"/>
  <c r="U2933" i="1"/>
  <c r="T2934" i="1"/>
  <c r="U2934" i="1"/>
  <c r="T2935" i="1"/>
  <c r="U2935" i="1"/>
  <c r="T2936" i="1"/>
  <c r="U2936" i="1"/>
  <c r="T2937" i="1"/>
  <c r="U2937" i="1"/>
  <c r="T2938" i="1"/>
  <c r="U2938" i="1"/>
  <c r="T2939" i="1"/>
  <c r="U2939" i="1"/>
  <c r="T2940" i="1"/>
  <c r="U2940" i="1"/>
  <c r="T2941" i="1"/>
  <c r="U2941" i="1"/>
  <c r="T2942" i="1"/>
  <c r="U2942" i="1"/>
  <c r="T2943" i="1"/>
  <c r="U2943" i="1"/>
  <c r="T2944" i="1"/>
  <c r="U2944" i="1"/>
  <c r="T2945" i="1"/>
  <c r="U2945" i="1"/>
  <c r="T2946" i="1"/>
  <c r="U2946" i="1"/>
  <c r="T2947" i="1"/>
  <c r="U2947" i="1"/>
  <c r="T2948" i="1"/>
  <c r="U2948" i="1"/>
  <c r="T2949" i="1"/>
  <c r="U2949" i="1"/>
  <c r="T2950" i="1"/>
  <c r="U2950" i="1"/>
  <c r="T2951" i="1"/>
  <c r="U2951" i="1"/>
  <c r="T2952" i="1"/>
  <c r="U2952" i="1"/>
  <c r="T2953" i="1"/>
  <c r="U2953" i="1"/>
  <c r="T2954" i="1"/>
  <c r="U2954" i="1"/>
  <c r="T2955" i="1"/>
  <c r="U2955" i="1"/>
  <c r="T2956" i="1"/>
  <c r="U2956" i="1"/>
  <c r="T2957" i="1"/>
  <c r="U2957" i="1"/>
  <c r="T2958" i="1"/>
  <c r="U2958" i="1"/>
  <c r="T2959" i="1"/>
  <c r="U2959" i="1"/>
  <c r="T2960" i="1"/>
  <c r="U2960" i="1"/>
  <c r="T2961" i="1"/>
  <c r="U2961" i="1"/>
  <c r="T2962" i="1"/>
  <c r="U2962" i="1"/>
  <c r="T2963" i="1"/>
  <c r="U2963" i="1"/>
  <c r="T2964" i="1"/>
  <c r="U2964" i="1"/>
  <c r="T2965" i="1"/>
  <c r="U2965" i="1"/>
  <c r="T2966" i="1"/>
  <c r="U2966" i="1"/>
  <c r="T2967" i="1"/>
  <c r="U2967" i="1"/>
  <c r="T2968" i="1"/>
  <c r="U2968" i="1"/>
  <c r="T2969" i="1"/>
  <c r="U2969" i="1"/>
  <c r="T2970" i="1"/>
  <c r="U2970" i="1"/>
  <c r="T2971" i="1"/>
  <c r="U2971" i="1"/>
  <c r="T2972" i="1"/>
  <c r="U2972" i="1"/>
  <c r="T2973" i="1"/>
  <c r="U2973" i="1"/>
  <c r="T2974" i="1"/>
  <c r="U2974" i="1"/>
  <c r="T2975" i="1"/>
  <c r="U2975" i="1"/>
  <c r="T2976" i="1"/>
  <c r="U2976" i="1"/>
  <c r="T2977" i="1"/>
  <c r="U2977" i="1"/>
  <c r="T2978" i="1"/>
  <c r="U2978" i="1"/>
  <c r="T2979" i="1"/>
  <c r="U2979" i="1"/>
  <c r="T2980" i="1"/>
  <c r="U2980" i="1"/>
  <c r="T2981" i="1"/>
  <c r="U2981" i="1"/>
  <c r="T2982" i="1"/>
  <c r="U2982" i="1"/>
  <c r="T2983" i="1"/>
  <c r="U2983" i="1"/>
  <c r="T2984" i="1"/>
  <c r="U2984" i="1"/>
  <c r="T2985" i="1"/>
  <c r="U2985" i="1"/>
  <c r="T2986" i="1"/>
  <c r="U2986" i="1"/>
  <c r="T2987" i="1"/>
  <c r="U2987" i="1"/>
  <c r="T2988" i="1"/>
  <c r="U2988" i="1"/>
  <c r="T2989" i="1"/>
  <c r="U2989" i="1"/>
  <c r="T2990" i="1"/>
  <c r="U2990" i="1"/>
  <c r="T2991" i="1"/>
  <c r="U2991" i="1"/>
  <c r="T2992" i="1"/>
  <c r="U2992" i="1"/>
  <c r="T2993" i="1"/>
  <c r="U2993" i="1"/>
  <c r="T2994" i="1"/>
  <c r="U2994" i="1"/>
  <c r="T2995" i="1"/>
  <c r="U2995" i="1"/>
  <c r="T2996" i="1"/>
  <c r="U2996" i="1"/>
  <c r="T2997" i="1"/>
  <c r="U2997" i="1"/>
  <c r="T2998" i="1"/>
  <c r="U2998" i="1"/>
  <c r="T2999" i="1"/>
  <c r="U2999" i="1"/>
  <c r="T3000" i="1"/>
  <c r="U3000" i="1"/>
  <c r="T3001" i="1"/>
  <c r="U3001" i="1"/>
  <c r="T3002" i="1"/>
  <c r="U3002" i="1"/>
  <c r="T3003" i="1"/>
  <c r="U3003" i="1"/>
  <c r="T3004" i="1"/>
  <c r="U3004" i="1"/>
  <c r="T3005" i="1"/>
  <c r="U3005" i="1"/>
  <c r="T3006" i="1"/>
  <c r="U3006" i="1"/>
  <c r="T3007" i="1"/>
  <c r="U3007" i="1"/>
  <c r="T3008" i="1"/>
  <c r="U3008" i="1"/>
  <c r="T3009" i="1"/>
  <c r="U3009" i="1"/>
  <c r="T3010" i="1"/>
  <c r="U3010" i="1"/>
  <c r="T3011" i="1"/>
  <c r="U3011" i="1"/>
  <c r="T3012" i="1"/>
  <c r="U3012" i="1"/>
  <c r="T3013" i="1"/>
  <c r="U3013" i="1"/>
  <c r="T3014" i="1"/>
  <c r="U3014" i="1"/>
  <c r="T3015" i="1"/>
  <c r="U3015" i="1"/>
  <c r="T3016" i="1"/>
  <c r="U3016" i="1"/>
  <c r="T3017" i="1"/>
  <c r="U3017" i="1"/>
  <c r="T3018" i="1"/>
  <c r="U3018" i="1"/>
  <c r="T3019" i="1"/>
  <c r="U3019" i="1"/>
  <c r="T3020" i="1"/>
  <c r="U3020" i="1"/>
  <c r="T3021" i="1"/>
  <c r="U3021" i="1"/>
  <c r="T3022" i="1"/>
  <c r="U3022" i="1"/>
  <c r="T3023" i="1"/>
  <c r="U3023" i="1"/>
  <c r="T3024" i="1"/>
  <c r="U3024" i="1"/>
  <c r="T3025" i="1"/>
  <c r="U3025" i="1"/>
  <c r="T3026" i="1"/>
  <c r="U3026" i="1"/>
  <c r="T3027" i="1"/>
  <c r="U3027" i="1"/>
  <c r="T3028" i="1"/>
  <c r="U3028" i="1"/>
  <c r="T3029" i="1"/>
  <c r="U3029" i="1"/>
  <c r="T3030" i="1"/>
  <c r="U3030" i="1"/>
  <c r="T3031" i="1"/>
  <c r="U3031" i="1"/>
  <c r="T3032" i="1"/>
  <c r="U3032" i="1"/>
  <c r="T3033" i="1"/>
  <c r="U3033" i="1"/>
  <c r="T3034" i="1"/>
  <c r="U3034" i="1"/>
  <c r="T3035" i="1"/>
  <c r="U3035" i="1"/>
  <c r="T3036" i="1"/>
  <c r="U3036" i="1"/>
  <c r="T3037" i="1"/>
  <c r="U3037" i="1"/>
  <c r="T3038" i="1"/>
  <c r="U3038" i="1"/>
  <c r="T3039" i="1"/>
  <c r="U3039" i="1"/>
  <c r="T3040" i="1"/>
  <c r="U3040" i="1"/>
  <c r="T3041" i="1"/>
  <c r="U3041" i="1"/>
  <c r="T3042" i="1"/>
  <c r="U3042" i="1"/>
  <c r="T3043" i="1"/>
  <c r="U3043" i="1"/>
  <c r="T3044" i="1"/>
  <c r="U3044" i="1"/>
  <c r="T3045" i="1"/>
  <c r="U3045" i="1"/>
  <c r="T3046" i="1"/>
  <c r="U3046" i="1"/>
  <c r="T3047" i="1"/>
  <c r="U3047" i="1"/>
  <c r="T3048" i="1"/>
  <c r="U3048" i="1"/>
  <c r="T3049" i="1"/>
  <c r="U3049" i="1"/>
  <c r="T3050" i="1"/>
  <c r="U3050" i="1"/>
  <c r="T3051" i="1"/>
  <c r="U3051" i="1"/>
  <c r="T3052" i="1"/>
  <c r="U3052" i="1"/>
  <c r="T3053" i="1"/>
  <c r="U3053" i="1"/>
  <c r="T3054" i="1"/>
  <c r="U3054" i="1"/>
  <c r="T3055" i="1"/>
  <c r="U3055" i="1"/>
  <c r="T3056" i="1"/>
  <c r="U3056" i="1"/>
  <c r="T3057" i="1"/>
  <c r="U3057" i="1"/>
  <c r="T3058" i="1"/>
  <c r="U3058" i="1"/>
  <c r="T3059" i="1"/>
  <c r="U3059" i="1"/>
  <c r="T3060" i="1"/>
  <c r="U3060" i="1"/>
  <c r="T3061" i="1"/>
  <c r="U3061" i="1"/>
  <c r="T3062" i="1"/>
  <c r="U3062" i="1"/>
  <c r="T3063" i="1"/>
  <c r="U3063" i="1"/>
  <c r="T3064" i="1"/>
  <c r="U3064" i="1"/>
  <c r="T3065" i="1"/>
  <c r="U3065" i="1"/>
  <c r="T3066" i="1"/>
  <c r="U3066" i="1"/>
  <c r="T3067" i="1"/>
  <c r="U3067" i="1"/>
  <c r="T3068" i="1"/>
  <c r="U3068" i="1"/>
  <c r="T3069" i="1"/>
  <c r="U3069" i="1"/>
  <c r="T3070" i="1"/>
  <c r="U3070" i="1"/>
  <c r="T3071" i="1"/>
  <c r="U3071" i="1"/>
  <c r="T3072" i="1"/>
  <c r="U3072" i="1"/>
  <c r="T3073" i="1"/>
  <c r="U3073" i="1"/>
  <c r="T3074" i="1"/>
  <c r="U3074" i="1"/>
  <c r="T3075" i="1"/>
  <c r="U3075" i="1"/>
  <c r="T3076" i="1"/>
  <c r="U3076" i="1"/>
  <c r="T3077" i="1"/>
  <c r="U3077" i="1"/>
  <c r="T3078" i="1"/>
  <c r="U3078" i="1"/>
  <c r="T3079" i="1"/>
  <c r="U3079" i="1"/>
  <c r="T3080" i="1"/>
  <c r="U3080" i="1"/>
  <c r="T3081" i="1"/>
  <c r="U3081" i="1"/>
  <c r="T3082" i="1"/>
  <c r="U3082" i="1"/>
  <c r="T3083" i="1"/>
  <c r="U3083" i="1"/>
  <c r="T3084" i="1"/>
  <c r="U3084" i="1"/>
  <c r="T3085" i="1"/>
  <c r="U3085" i="1"/>
  <c r="T3086" i="1"/>
  <c r="U3086" i="1"/>
  <c r="T3087" i="1"/>
  <c r="U3087" i="1"/>
  <c r="T3088" i="1"/>
  <c r="U3088" i="1"/>
  <c r="T3089" i="1"/>
  <c r="U3089" i="1"/>
  <c r="T3090" i="1"/>
  <c r="U3090" i="1"/>
  <c r="T3091" i="1"/>
  <c r="U3091" i="1"/>
  <c r="T3092" i="1"/>
  <c r="U3092" i="1"/>
  <c r="T3093" i="1"/>
  <c r="U3093" i="1"/>
  <c r="T3094" i="1"/>
  <c r="U3094" i="1"/>
  <c r="T3095" i="1"/>
  <c r="U3095" i="1"/>
  <c r="T3096" i="1"/>
  <c r="U3096" i="1"/>
  <c r="T3097" i="1"/>
  <c r="U3097" i="1"/>
  <c r="T3098" i="1"/>
  <c r="U3098" i="1"/>
  <c r="T3099" i="1"/>
  <c r="U3099" i="1"/>
  <c r="T3100" i="1"/>
  <c r="U3100" i="1"/>
  <c r="T3101" i="1"/>
  <c r="U3101" i="1"/>
  <c r="T3102" i="1"/>
  <c r="U3102" i="1"/>
  <c r="T3103" i="1"/>
  <c r="U3103" i="1"/>
  <c r="T3104" i="1"/>
  <c r="U3104" i="1"/>
  <c r="T3105" i="1"/>
  <c r="U3105" i="1"/>
  <c r="T3106" i="1"/>
  <c r="U3106" i="1"/>
  <c r="T3107" i="1"/>
  <c r="U3107" i="1"/>
  <c r="T3108" i="1"/>
  <c r="U3108" i="1"/>
  <c r="T3109" i="1"/>
  <c r="U3109" i="1"/>
  <c r="T3110" i="1"/>
  <c r="U3110" i="1"/>
  <c r="T3111" i="1"/>
  <c r="U3111" i="1"/>
  <c r="T3112" i="1"/>
  <c r="U3112" i="1"/>
  <c r="T3113" i="1"/>
  <c r="U3113" i="1"/>
  <c r="T3114" i="1"/>
  <c r="U3114" i="1"/>
  <c r="T3115" i="1"/>
  <c r="U3115" i="1"/>
  <c r="T3116" i="1"/>
  <c r="U3116" i="1"/>
  <c r="T3117" i="1"/>
  <c r="U3117" i="1"/>
  <c r="T3118" i="1"/>
  <c r="U3118" i="1"/>
  <c r="T3119" i="1"/>
  <c r="U3119" i="1"/>
  <c r="T3120" i="1"/>
  <c r="U3120" i="1"/>
  <c r="T3121" i="1"/>
  <c r="U3121" i="1"/>
  <c r="T3122" i="1"/>
  <c r="U3122" i="1"/>
  <c r="T3123" i="1"/>
  <c r="U3123" i="1"/>
  <c r="T3124" i="1"/>
  <c r="U3124" i="1"/>
  <c r="T3125" i="1"/>
  <c r="U3125" i="1"/>
  <c r="T3126" i="1"/>
  <c r="U3126" i="1"/>
  <c r="T3127" i="1"/>
  <c r="U3127" i="1"/>
  <c r="T3128" i="1"/>
  <c r="U3128" i="1"/>
  <c r="T3129" i="1"/>
  <c r="U3129" i="1"/>
  <c r="T3130" i="1"/>
  <c r="U3130" i="1"/>
  <c r="T3131" i="1"/>
  <c r="U3131" i="1"/>
  <c r="T3132" i="1"/>
  <c r="U3132" i="1"/>
  <c r="T3133" i="1"/>
  <c r="U3133" i="1"/>
  <c r="T3134" i="1"/>
  <c r="U3134" i="1"/>
  <c r="T3135" i="1"/>
  <c r="U3135" i="1"/>
  <c r="T3136" i="1"/>
  <c r="U3136" i="1"/>
  <c r="T3137" i="1"/>
  <c r="U3137" i="1"/>
  <c r="T3138" i="1"/>
  <c r="U3138" i="1"/>
  <c r="T3139" i="1"/>
  <c r="U3139" i="1"/>
  <c r="T3140" i="1"/>
  <c r="U3140" i="1"/>
  <c r="T3141" i="1"/>
  <c r="U3141" i="1"/>
  <c r="T3142" i="1"/>
  <c r="U3142" i="1"/>
  <c r="T3143" i="1"/>
  <c r="U3143" i="1"/>
  <c r="T3144" i="1"/>
  <c r="U3144" i="1"/>
  <c r="T3145" i="1"/>
  <c r="U3145" i="1"/>
  <c r="T3146" i="1"/>
  <c r="U3146" i="1"/>
  <c r="T3147" i="1"/>
  <c r="U3147" i="1"/>
  <c r="T3148" i="1"/>
  <c r="U3148" i="1"/>
  <c r="T3149" i="1"/>
  <c r="U3149" i="1"/>
  <c r="T3150" i="1"/>
  <c r="U3150" i="1"/>
  <c r="T3151" i="1"/>
  <c r="U3151" i="1"/>
  <c r="T3152" i="1"/>
  <c r="U3152" i="1"/>
  <c r="T3153" i="1"/>
  <c r="U3153" i="1"/>
  <c r="T3154" i="1"/>
  <c r="U3154" i="1"/>
  <c r="T3155" i="1"/>
  <c r="U3155" i="1"/>
  <c r="T3156" i="1"/>
  <c r="U3156" i="1"/>
  <c r="T3157" i="1"/>
  <c r="U3157" i="1"/>
  <c r="T3158" i="1"/>
  <c r="U3158" i="1"/>
  <c r="T3159" i="1"/>
  <c r="U3159" i="1"/>
  <c r="T3160" i="1"/>
  <c r="U3160" i="1"/>
  <c r="T3161" i="1"/>
  <c r="U3161" i="1"/>
  <c r="T3162" i="1"/>
  <c r="U3162" i="1"/>
  <c r="T3163" i="1"/>
  <c r="U3163" i="1"/>
  <c r="T3164" i="1"/>
  <c r="U3164" i="1"/>
  <c r="T3165" i="1"/>
  <c r="U3165" i="1"/>
  <c r="T3166" i="1"/>
  <c r="U3166" i="1"/>
  <c r="T3167" i="1"/>
  <c r="U3167" i="1"/>
  <c r="T3168" i="1"/>
  <c r="U3168" i="1"/>
  <c r="T3169" i="1"/>
  <c r="U3169" i="1"/>
  <c r="T3170" i="1"/>
  <c r="U3170" i="1"/>
  <c r="T3171" i="1"/>
  <c r="U3171" i="1"/>
  <c r="T3172" i="1"/>
  <c r="U3172" i="1"/>
  <c r="T3173" i="1"/>
  <c r="U3173" i="1"/>
  <c r="T3174" i="1"/>
  <c r="U3174" i="1"/>
  <c r="T3175" i="1"/>
  <c r="U3175" i="1"/>
  <c r="T3176" i="1"/>
  <c r="U3176" i="1"/>
  <c r="T3177" i="1"/>
  <c r="U3177" i="1"/>
  <c r="T3178" i="1"/>
  <c r="U3178" i="1"/>
  <c r="T3179" i="1"/>
  <c r="U3179" i="1"/>
  <c r="T3180" i="1"/>
  <c r="U3180" i="1"/>
  <c r="T3181" i="1"/>
  <c r="U3181" i="1"/>
  <c r="T3182" i="1"/>
  <c r="U3182" i="1"/>
  <c r="T3183" i="1"/>
  <c r="U3183" i="1"/>
  <c r="T3184" i="1"/>
  <c r="U3184" i="1"/>
  <c r="T3185" i="1"/>
  <c r="U3185" i="1"/>
  <c r="T3186" i="1"/>
  <c r="U3186" i="1"/>
  <c r="T3187" i="1"/>
  <c r="U3187" i="1"/>
  <c r="T3188" i="1"/>
  <c r="U3188" i="1"/>
  <c r="T3189" i="1"/>
  <c r="U3189" i="1"/>
  <c r="T3190" i="1"/>
  <c r="U3190" i="1"/>
  <c r="T3191" i="1"/>
  <c r="U3191" i="1"/>
  <c r="T3192" i="1"/>
  <c r="U3192" i="1"/>
  <c r="T3193" i="1"/>
  <c r="U3193" i="1"/>
  <c r="T3194" i="1"/>
  <c r="U3194" i="1"/>
  <c r="T3195" i="1"/>
  <c r="U3195" i="1"/>
  <c r="T3196" i="1"/>
  <c r="U3196" i="1"/>
  <c r="T3197" i="1"/>
  <c r="U3197" i="1"/>
  <c r="T3198" i="1"/>
  <c r="U3198" i="1"/>
  <c r="T3199" i="1"/>
  <c r="U3199" i="1"/>
  <c r="T3200" i="1"/>
  <c r="U3200" i="1"/>
  <c r="T3201" i="1"/>
  <c r="U3201" i="1"/>
  <c r="T3202" i="1"/>
  <c r="U3202" i="1"/>
  <c r="T3203" i="1"/>
  <c r="U3203" i="1"/>
  <c r="T3204" i="1"/>
  <c r="U3204" i="1"/>
  <c r="T3205" i="1"/>
  <c r="U3205" i="1"/>
  <c r="T3206" i="1"/>
  <c r="U3206" i="1"/>
  <c r="T3207" i="1"/>
  <c r="U3207" i="1"/>
  <c r="T3208" i="1"/>
  <c r="U3208" i="1"/>
  <c r="T3209" i="1"/>
  <c r="U3209" i="1"/>
  <c r="T3210" i="1"/>
  <c r="U3210" i="1"/>
  <c r="T3211" i="1"/>
  <c r="U3211" i="1"/>
  <c r="T3212" i="1"/>
  <c r="U3212" i="1"/>
  <c r="T3213" i="1"/>
  <c r="U3213" i="1"/>
  <c r="T3214" i="1"/>
  <c r="U3214" i="1"/>
  <c r="T3215" i="1"/>
  <c r="U3215" i="1"/>
  <c r="T3216" i="1"/>
  <c r="U3216" i="1"/>
  <c r="T3217" i="1"/>
  <c r="U3217" i="1"/>
  <c r="T3218" i="1"/>
  <c r="U3218" i="1"/>
  <c r="T3219" i="1"/>
  <c r="U3219" i="1"/>
  <c r="T3220" i="1"/>
  <c r="U3220" i="1"/>
  <c r="T3221" i="1"/>
  <c r="U3221" i="1"/>
  <c r="T3222" i="1"/>
  <c r="U3222" i="1"/>
  <c r="T3223" i="1"/>
  <c r="U3223" i="1"/>
  <c r="T3224" i="1"/>
  <c r="U3224" i="1"/>
  <c r="T3225" i="1"/>
  <c r="U3225" i="1"/>
  <c r="T3226" i="1"/>
  <c r="U3226" i="1"/>
  <c r="T3227" i="1"/>
  <c r="U3227" i="1"/>
  <c r="T3228" i="1"/>
  <c r="U3228" i="1"/>
  <c r="T3229" i="1"/>
  <c r="U3229" i="1"/>
  <c r="T3230" i="1"/>
  <c r="U3230" i="1"/>
  <c r="T3231" i="1"/>
  <c r="U3231" i="1"/>
  <c r="T3232" i="1"/>
  <c r="U3232" i="1"/>
  <c r="T3233" i="1"/>
  <c r="U3233" i="1"/>
  <c r="T3234" i="1"/>
  <c r="U3234" i="1"/>
  <c r="T3235" i="1"/>
  <c r="U3235" i="1"/>
  <c r="T3236" i="1"/>
  <c r="U3236" i="1"/>
  <c r="T3237" i="1"/>
  <c r="U3237" i="1"/>
  <c r="T3238" i="1"/>
  <c r="U3238" i="1"/>
  <c r="T3239" i="1"/>
  <c r="U3239" i="1"/>
  <c r="T3240" i="1"/>
  <c r="U3240" i="1"/>
  <c r="T3241" i="1"/>
  <c r="U3241" i="1"/>
  <c r="T3242" i="1"/>
  <c r="U3242" i="1"/>
  <c r="T3243" i="1"/>
  <c r="U3243" i="1"/>
  <c r="T3244" i="1"/>
  <c r="U3244" i="1"/>
  <c r="T3245" i="1"/>
  <c r="U3245" i="1"/>
  <c r="T3246" i="1"/>
  <c r="U3246" i="1"/>
  <c r="T3247" i="1"/>
  <c r="U3247" i="1"/>
  <c r="T3248" i="1"/>
  <c r="U3248" i="1"/>
  <c r="T3249" i="1"/>
  <c r="U3249" i="1"/>
  <c r="T3250" i="1"/>
  <c r="U3250" i="1"/>
  <c r="T3251" i="1"/>
  <c r="U3251" i="1"/>
  <c r="T3252" i="1"/>
  <c r="U3252" i="1"/>
  <c r="T3253" i="1"/>
  <c r="U3253" i="1"/>
  <c r="T3254" i="1"/>
  <c r="U3254" i="1"/>
  <c r="T3255" i="1"/>
  <c r="U3255" i="1"/>
  <c r="T3256" i="1"/>
  <c r="U3256" i="1"/>
  <c r="T3257" i="1"/>
  <c r="U3257" i="1"/>
  <c r="T3258" i="1"/>
  <c r="U3258" i="1"/>
  <c r="T3259" i="1"/>
  <c r="U3259" i="1"/>
  <c r="T3260" i="1"/>
  <c r="U3260" i="1"/>
  <c r="T3261" i="1"/>
  <c r="U3261" i="1"/>
  <c r="T3262" i="1"/>
  <c r="U3262" i="1"/>
  <c r="T3263" i="1"/>
  <c r="U3263" i="1"/>
  <c r="T3264" i="1"/>
  <c r="U3264" i="1"/>
  <c r="T3265" i="1"/>
  <c r="U3265" i="1"/>
  <c r="T3266" i="1"/>
  <c r="U3266" i="1"/>
  <c r="T3267" i="1"/>
  <c r="U3267" i="1"/>
  <c r="T3268" i="1"/>
  <c r="U3268" i="1"/>
  <c r="T3269" i="1"/>
  <c r="U3269" i="1"/>
  <c r="T3270" i="1"/>
  <c r="U3270" i="1"/>
  <c r="T3271" i="1"/>
  <c r="U3271" i="1"/>
  <c r="T3272" i="1"/>
  <c r="U3272" i="1"/>
  <c r="T3273" i="1"/>
  <c r="U3273" i="1"/>
  <c r="T3274" i="1"/>
  <c r="U3274" i="1"/>
  <c r="T3275" i="1"/>
  <c r="U3275" i="1"/>
  <c r="T3276" i="1"/>
  <c r="U3276" i="1"/>
  <c r="T3277" i="1"/>
  <c r="U3277" i="1"/>
  <c r="T3278" i="1"/>
  <c r="U3278" i="1"/>
  <c r="T3279" i="1"/>
  <c r="U3279" i="1"/>
  <c r="T3280" i="1"/>
  <c r="U3280" i="1"/>
  <c r="T3281" i="1"/>
  <c r="U3281" i="1"/>
  <c r="T3282" i="1"/>
  <c r="U3282" i="1"/>
  <c r="T3283" i="1"/>
  <c r="U3283" i="1"/>
  <c r="T3284" i="1"/>
  <c r="U3284" i="1"/>
  <c r="T3285" i="1"/>
  <c r="U3285" i="1"/>
  <c r="T3286" i="1"/>
  <c r="U3286" i="1"/>
  <c r="T3287" i="1"/>
  <c r="U3287" i="1"/>
  <c r="T3288" i="1"/>
  <c r="U3288" i="1"/>
  <c r="T3289" i="1"/>
  <c r="U3289" i="1"/>
  <c r="T3290" i="1"/>
  <c r="U3290" i="1"/>
  <c r="T3291" i="1"/>
  <c r="U3291" i="1"/>
  <c r="T3292" i="1"/>
  <c r="U3292" i="1"/>
  <c r="T3293" i="1"/>
  <c r="U3293" i="1"/>
  <c r="T3294" i="1"/>
  <c r="U3294" i="1"/>
  <c r="T3295" i="1"/>
  <c r="U3295" i="1"/>
  <c r="T3296" i="1"/>
  <c r="U3296" i="1"/>
  <c r="T3297" i="1"/>
  <c r="U3297" i="1"/>
  <c r="T3298" i="1"/>
  <c r="U3298" i="1"/>
  <c r="T3299" i="1"/>
  <c r="U3299" i="1"/>
  <c r="T3300" i="1"/>
  <c r="U3300" i="1"/>
  <c r="T3301" i="1"/>
  <c r="U3301" i="1"/>
  <c r="T3302" i="1"/>
  <c r="U3302" i="1"/>
  <c r="T3303" i="1"/>
  <c r="U3303" i="1"/>
  <c r="T3304" i="1"/>
  <c r="U3304" i="1"/>
  <c r="T3305" i="1"/>
  <c r="U3305" i="1"/>
  <c r="T3306" i="1"/>
  <c r="U3306" i="1"/>
  <c r="T3307" i="1"/>
  <c r="U3307" i="1"/>
  <c r="T3308" i="1"/>
  <c r="U3308" i="1"/>
  <c r="T3309" i="1"/>
  <c r="U3309" i="1"/>
  <c r="T3310" i="1"/>
  <c r="U3310" i="1"/>
  <c r="T3311" i="1"/>
  <c r="U3311" i="1"/>
  <c r="T3312" i="1"/>
  <c r="U3312" i="1"/>
  <c r="T3313" i="1"/>
  <c r="U3313" i="1"/>
  <c r="T3314" i="1"/>
  <c r="U3314" i="1"/>
  <c r="T3315" i="1"/>
  <c r="U3315" i="1"/>
  <c r="T3316" i="1"/>
  <c r="U3316" i="1"/>
  <c r="T3317" i="1"/>
  <c r="U3317" i="1"/>
  <c r="T3318" i="1"/>
  <c r="U3318" i="1"/>
  <c r="T3319" i="1"/>
  <c r="U3319" i="1"/>
  <c r="T3320" i="1"/>
  <c r="U3320" i="1"/>
  <c r="T3321" i="1"/>
  <c r="U3321" i="1"/>
  <c r="T3322" i="1"/>
  <c r="U3322" i="1"/>
  <c r="T3323" i="1"/>
  <c r="U3323" i="1"/>
  <c r="T3324" i="1"/>
  <c r="U3324" i="1"/>
  <c r="T3325" i="1"/>
  <c r="U3325" i="1"/>
  <c r="T3326" i="1"/>
  <c r="U3326" i="1"/>
  <c r="T3327" i="1"/>
  <c r="U3327" i="1"/>
  <c r="T3328" i="1"/>
  <c r="U3328" i="1"/>
  <c r="T3329" i="1"/>
  <c r="U3329" i="1"/>
  <c r="T3330" i="1"/>
  <c r="U3330" i="1"/>
  <c r="T3331" i="1"/>
  <c r="U3331" i="1"/>
  <c r="T3332" i="1"/>
  <c r="U3332" i="1"/>
  <c r="T3333" i="1"/>
  <c r="U3333" i="1"/>
  <c r="T3334" i="1"/>
  <c r="U3334" i="1"/>
  <c r="T3335" i="1"/>
  <c r="U3335" i="1"/>
  <c r="T3336" i="1"/>
  <c r="U3336" i="1"/>
  <c r="T3337" i="1"/>
  <c r="U3337" i="1"/>
  <c r="T3338" i="1"/>
  <c r="U3338" i="1"/>
  <c r="T3339" i="1"/>
  <c r="U3339" i="1"/>
  <c r="T3340" i="1"/>
  <c r="U3340" i="1"/>
  <c r="T3341" i="1"/>
  <c r="U3341" i="1"/>
  <c r="T3342" i="1"/>
  <c r="U3342" i="1"/>
  <c r="T3343" i="1"/>
  <c r="U3343" i="1"/>
  <c r="T3344" i="1"/>
  <c r="U3344" i="1"/>
  <c r="T3345" i="1"/>
  <c r="U3345" i="1"/>
  <c r="T3346" i="1"/>
  <c r="U3346" i="1"/>
  <c r="T3347" i="1"/>
  <c r="U3347" i="1"/>
  <c r="T3348" i="1"/>
  <c r="U3348" i="1"/>
  <c r="T3349" i="1"/>
  <c r="U3349" i="1"/>
  <c r="T3350" i="1"/>
  <c r="U3350" i="1"/>
  <c r="T3351" i="1"/>
  <c r="U3351" i="1"/>
  <c r="T3352" i="1"/>
  <c r="U3352" i="1"/>
  <c r="T3353" i="1"/>
  <c r="U3353" i="1"/>
  <c r="T3354" i="1"/>
  <c r="U3354" i="1"/>
  <c r="T3355" i="1"/>
  <c r="U3355" i="1"/>
  <c r="T3356" i="1"/>
  <c r="U3356" i="1"/>
  <c r="T3357" i="1"/>
  <c r="U3357" i="1"/>
  <c r="T3358" i="1"/>
  <c r="U3358" i="1"/>
  <c r="T3359" i="1"/>
  <c r="U3359" i="1"/>
  <c r="T3360" i="1"/>
  <c r="U3360" i="1"/>
  <c r="T3361" i="1"/>
  <c r="U3361" i="1"/>
  <c r="T3362" i="1"/>
  <c r="U3362" i="1"/>
  <c r="T3363" i="1"/>
  <c r="U3363" i="1"/>
  <c r="T3364" i="1"/>
  <c r="U3364" i="1"/>
  <c r="T3365" i="1"/>
  <c r="U3365" i="1"/>
  <c r="T3366" i="1"/>
  <c r="U3366" i="1"/>
  <c r="T3367" i="1"/>
  <c r="U3367" i="1"/>
  <c r="T3368" i="1"/>
  <c r="U3368" i="1"/>
  <c r="T3369" i="1"/>
  <c r="U3369" i="1"/>
  <c r="T3370" i="1"/>
  <c r="U3370" i="1"/>
  <c r="T3371" i="1"/>
  <c r="U3371" i="1"/>
  <c r="T3372" i="1"/>
  <c r="U3372" i="1"/>
  <c r="T3373" i="1"/>
  <c r="U3373" i="1"/>
  <c r="T3374" i="1"/>
  <c r="U3374" i="1"/>
  <c r="T3375" i="1"/>
  <c r="U3375" i="1"/>
  <c r="T3376" i="1"/>
  <c r="U3376" i="1"/>
  <c r="T3377" i="1"/>
  <c r="U3377" i="1"/>
  <c r="T3378" i="1"/>
  <c r="U3378" i="1"/>
  <c r="T3379" i="1"/>
  <c r="U3379" i="1"/>
  <c r="T3380" i="1"/>
  <c r="U3380" i="1"/>
  <c r="T3381" i="1"/>
  <c r="U3381" i="1"/>
  <c r="T3382" i="1"/>
  <c r="U3382" i="1"/>
  <c r="T3383" i="1"/>
  <c r="U3383" i="1"/>
  <c r="T3384" i="1"/>
  <c r="U3384" i="1"/>
  <c r="T3385" i="1"/>
  <c r="U3385" i="1"/>
  <c r="T3386" i="1"/>
  <c r="U3386" i="1"/>
  <c r="T3387" i="1"/>
  <c r="U3387" i="1"/>
  <c r="T3388" i="1"/>
  <c r="U3388" i="1"/>
  <c r="T3389" i="1"/>
  <c r="U3389" i="1"/>
  <c r="T3390" i="1"/>
  <c r="U3390" i="1"/>
  <c r="T3391" i="1"/>
  <c r="U3391" i="1"/>
  <c r="T3392" i="1"/>
  <c r="U3392" i="1"/>
  <c r="T3393" i="1"/>
  <c r="U3393" i="1"/>
  <c r="T3394" i="1"/>
  <c r="U3394" i="1"/>
  <c r="T3395" i="1"/>
  <c r="U3395" i="1"/>
  <c r="T3396" i="1"/>
  <c r="U3396" i="1"/>
  <c r="T3397" i="1"/>
  <c r="U3397" i="1"/>
  <c r="T3398" i="1"/>
  <c r="U3398" i="1"/>
  <c r="T3399" i="1"/>
  <c r="U3399" i="1"/>
  <c r="T3400" i="1"/>
  <c r="U3400" i="1"/>
  <c r="T3401" i="1"/>
  <c r="U3401" i="1"/>
  <c r="T3402" i="1"/>
  <c r="U3402" i="1"/>
  <c r="T3403" i="1"/>
  <c r="U3403" i="1"/>
  <c r="T3404" i="1"/>
  <c r="U3404" i="1"/>
  <c r="T3405" i="1"/>
  <c r="U3405" i="1"/>
  <c r="T3406" i="1"/>
  <c r="U3406" i="1"/>
  <c r="T3407" i="1"/>
  <c r="U3407" i="1"/>
  <c r="T3408" i="1"/>
  <c r="U3408" i="1"/>
  <c r="T3409" i="1"/>
  <c r="U3409" i="1"/>
  <c r="T3410" i="1"/>
  <c r="U3410" i="1"/>
  <c r="T3411" i="1"/>
  <c r="U3411" i="1"/>
  <c r="T3412" i="1"/>
  <c r="U3412" i="1"/>
  <c r="T3413" i="1"/>
  <c r="U3413" i="1"/>
  <c r="T3414" i="1"/>
  <c r="U3414" i="1"/>
  <c r="T3415" i="1"/>
  <c r="U3415" i="1"/>
  <c r="T3416" i="1"/>
  <c r="U3416" i="1"/>
  <c r="T3417" i="1"/>
  <c r="U3417" i="1"/>
  <c r="T3418" i="1"/>
  <c r="U3418" i="1"/>
  <c r="T3419" i="1"/>
  <c r="U3419" i="1"/>
  <c r="T3420" i="1"/>
  <c r="U3420" i="1"/>
  <c r="T3421" i="1"/>
  <c r="U3421" i="1"/>
  <c r="T3422" i="1"/>
  <c r="U3422" i="1"/>
  <c r="T3423" i="1"/>
  <c r="U3423" i="1"/>
  <c r="T3424" i="1"/>
  <c r="U3424" i="1"/>
  <c r="T3425" i="1"/>
  <c r="U3425" i="1"/>
  <c r="T3426" i="1"/>
  <c r="U3426" i="1"/>
  <c r="T3427" i="1"/>
  <c r="U3427" i="1"/>
  <c r="T3428" i="1"/>
  <c r="U3428" i="1"/>
  <c r="T3429" i="1"/>
  <c r="U3429" i="1"/>
  <c r="T3430" i="1"/>
  <c r="U3430" i="1"/>
  <c r="T3431" i="1"/>
  <c r="U3431" i="1"/>
  <c r="T3432" i="1"/>
  <c r="U3432" i="1"/>
  <c r="T3433" i="1"/>
  <c r="U3433" i="1"/>
  <c r="T3434" i="1"/>
  <c r="U3434" i="1"/>
  <c r="T3435" i="1"/>
  <c r="U3435" i="1"/>
  <c r="T3436" i="1"/>
  <c r="U3436" i="1"/>
  <c r="T3437" i="1"/>
  <c r="U3437" i="1"/>
  <c r="T3438" i="1"/>
  <c r="U3438" i="1"/>
  <c r="T3439" i="1"/>
  <c r="U3439" i="1"/>
  <c r="T3440" i="1"/>
  <c r="U3440" i="1"/>
  <c r="T3441" i="1"/>
  <c r="U3441" i="1"/>
  <c r="T3442" i="1"/>
  <c r="U3442" i="1"/>
  <c r="T3443" i="1"/>
  <c r="U3443" i="1"/>
  <c r="T3444" i="1"/>
  <c r="U3444" i="1"/>
  <c r="T3445" i="1"/>
  <c r="U3445" i="1"/>
  <c r="T3446" i="1"/>
  <c r="U3446" i="1"/>
  <c r="T3447" i="1"/>
  <c r="U3447" i="1"/>
  <c r="T3448" i="1"/>
  <c r="U3448" i="1"/>
  <c r="T3449" i="1"/>
  <c r="U3449" i="1"/>
  <c r="T3450" i="1"/>
  <c r="U3450" i="1"/>
  <c r="T3451" i="1"/>
  <c r="U3451" i="1"/>
  <c r="T3452" i="1"/>
  <c r="U3452" i="1"/>
  <c r="T3453" i="1"/>
  <c r="U3453" i="1"/>
  <c r="T3454" i="1"/>
  <c r="U3454" i="1"/>
  <c r="T3455" i="1"/>
  <c r="U3455" i="1"/>
  <c r="T3456" i="1"/>
  <c r="U3456" i="1"/>
  <c r="T3457" i="1"/>
  <c r="U3457" i="1"/>
  <c r="T3458" i="1"/>
  <c r="U3458" i="1"/>
  <c r="T3459" i="1"/>
  <c r="U3459" i="1"/>
  <c r="T3460" i="1"/>
  <c r="U3460" i="1"/>
  <c r="T3461" i="1"/>
  <c r="U3461" i="1"/>
  <c r="T3462" i="1"/>
  <c r="U3462" i="1"/>
  <c r="T3463" i="1"/>
  <c r="U3463" i="1"/>
  <c r="T3464" i="1"/>
  <c r="U3464" i="1"/>
  <c r="T3465" i="1"/>
  <c r="U3465" i="1"/>
  <c r="T3466" i="1"/>
  <c r="U3466" i="1"/>
  <c r="T3467" i="1"/>
  <c r="U3467" i="1"/>
  <c r="T3468" i="1"/>
  <c r="U3468" i="1"/>
  <c r="T3469" i="1"/>
  <c r="U3469" i="1"/>
  <c r="T3470" i="1"/>
  <c r="U3470" i="1"/>
  <c r="T3471" i="1"/>
  <c r="U3471" i="1"/>
  <c r="T3472" i="1"/>
  <c r="U3472" i="1"/>
  <c r="T3473" i="1"/>
  <c r="U3473" i="1"/>
  <c r="T3474" i="1"/>
  <c r="U3474" i="1"/>
  <c r="T3475" i="1"/>
  <c r="U3475" i="1"/>
  <c r="T3476" i="1"/>
  <c r="U3476" i="1"/>
  <c r="T3477" i="1"/>
  <c r="U3477" i="1"/>
  <c r="T3478" i="1"/>
  <c r="U3478" i="1"/>
  <c r="T3479" i="1"/>
  <c r="U3479" i="1"/>
  <c r="T3480" i="1"/>
  <c r="U3480" i="1"/>
  <c r="T3481" i="1"/>
  <c r="U3481" i="1"/>
  <c r="T3482" i="1"/>
  <c r="U3482" i="1"/>
  <c r="T3483" i="1"/>
  <c r="U3483" i="1"/>
  <c r="T3484" i="1"/>
  <c r="U3484" i="1"/>
  <c r="T3485" i="1"/>
  <c r="U3485" i="1"/>
  <c r="T3486" i="1"/>
  <c r="U3486" i="1"/>
  <c r="T3487" i="1"/>
  <c r="U3487" i="1"/>
  <c r="T3488" i="1"/>
  <c r="U3488" i="1"/>
  <c r="T3489" i="1"/>
  <c r="U3489" i="1"/>
  <c r="T3490" i="1"/>
  <c r="U3490" i="1"/>
  <c r="T3491" i="1"/>
  <c r="U3491" i="1"/>
  <c r="T3492" i="1"/>
  <c r="U3492" i="1"/>
  <c r="T3493" i="1"/>
  <c r="U3493" i="1"/>
  <c r="T3494" i="1"/>
  <c r="U3494" i="1"/>
  <c r="T3495" i="1"/>
  <c r="U3495" i="1"/>
  <c r="T3496" i="1"/>
  <c r="U3496" i="1"/>
  <c r="T3497" i="1"/>
  <c r="U3497" i="1"/>
  <c r="T3498" i="1"/>
  <c r="U3498" i="1"/>
  <c r="T3499" i="1"/>
  <c r="U3499" i="1"/>
  <c r="T3500" i="1"/>
  <c r="U3500" i="1"/>
  <c r="T3501" i="1"/>
  <c r="U3501" i="1"/>
  <c r="T3502" i="1"/>
  <c r="U3502" i="1"/>
  <c r="T3503" i="1"/>
  <c r="U3503" i="1"/>
  <c r="T3504" i="1"/>
  <c r="U3504" i="1"/>
  <c r="T3505" i="1"/>
  <c r="U3505" i="1"/>
  <c r="T3506" i="1"/>
  <c r="U3506" i="1"/>
  <c r="T3507" i="1"/>
  <c r="U3507" i="1"/>
  <c r="T3508" i="1"/>
  <c r="U3508" i="1"/>
  <c r="T3509" i="1"/>
  <c r="U3509" i="1"/>
  <c r="T3510" i="1"/>
  <c r="U3510" i="1"/>
  <c r="T3511" i="1"/>
  <c r="U3511" i="1"/>
  <c r="T3512" i="1"/>
  <c r="U3512" i="1"/>
  <c r="T3513" i="1"/>
  <c r="U3513" i="1"/>
  <c r="T3514" i="1"/>
  <c r="U3514" i="1"/>
  <c r="T3515" i="1"/>
  <c r="U3515" i="1"/>
  <c r="T3516" i="1"/>
  <c r="U3516" i="1"/>
  <c r="T3517" i="1"/>
  <c r="U3517" i="1"/>
  <c r="T3518" i="1"/>
  <c r="U3518" i="1"/>
  <c r="T3519" i="1"/>
  <c r="U3519" i="1"/>
  <c r="T3520" i="1"/>
  <c r="U3520" i="1"/>
  <c r="T3521" i="1"/>
  <c r="U3521" i="1"/>
  <c r="T3522" i="1"/>
  <c r="U3522" i="1"/>
  <c r="T3523" i="1"/>
  <c r="U3523" i="1"/>
  <c r="T3524" i="1"/>
  <c r="U3524" i="1"/>
  <c r="T3525" i="1"/>
  <c r="U3525" i="1"/>
  <c r="T3526" i="1"/>
  <c r="U3526" i="1"/>
  <c r="T3527" i="1"/>
  <c r="U3527" i="1"/>
  <c r="T3528" i="1"/>
  <c r="U3528" i="1"/>
  <c r="T3529" i="1"/>
  <c r="U3529" i="1"/>
  <c r="T3530" i="1"/>
  <c r="U3530" i="1"/>
  <c r="T3531" i="1"/>
  <c r="U3531" i="1"/>
  <c r="T3532" i="1"/>
  <c r="U3532" i="1"/>
  <c r="T3533" i="1"/>
  <c r="U3533" i="1"/>
  <c r="T3534" i="1"/>
  <c r="U3534" i="1"/>
  <c r="T3535" i="1"/>
  <c r="U3535" i="1"/>
  <c r="T3536" i="1"/>
  <c r="U3536" i="1"/>
  <c r="T3537" i="1"/>
  <c r="U3537" i="1"/>
  <c r="T3538" i="1"/>
  <c r="U3538" i="1"/>
  <c r="T3539" i="1"/>
  <c r="U3539" i="1"/>
  <c r="T3540" i="1"/>
  <c r="U3540" i="1"/>
  <c r="T3541" i="1"/>
  <c r="U3541" i="1"/>
  <c r="T3542" i="1"/>
  <c r="U3542" i="1"/>
  <c r="T3543" i="1"/>
  <c r="U3543" i="1"/>
  <c r="T3544" i="1"/>
  <c r="U3544" i="1"/>
  <c r="T3545" i="1"/>
  <c r="U3545" i="1"/>
  <c r="T3546" i="1"/>
  <c r="U3546" i="1"/>
  <c r="T3547" i="1"/>
  <c r="U3547" i="1"/>
  <c r="T3548" i="1"/>
  <c r="U3548" i="1"/>
  <c r="T3549" i="1"/>
  <c r="U3549" i="1"/>
  <c r="T3550" i="1"/>
  <c r="U3550" i="1"/>
  <c r="T3551" i="1"/>
  <c r="U3551" i="1"/>
  <c r="T3552" i="1"/>
  <c r="U3552" i="1"/>
  <c r="T3553" i="1"/>
  <c r="U3553" i="1"/>
  <c r="T3554" i="1"/>
  <c r="U3554" i="1"/>
  <c r="T3555" i="1"/>
  <c r="U3555" i="1"/>
  <c r="T3556" i="1"/>
  <c r="U3556" i="1"/>
  <c r="T3557" i="1"/>
  <c r="U3557" i="1"/>
  <c r="T3558" i="1"/>
  <c r="U3558" i="1"/>
  <c r="T3559" i="1"/>
  <c r="U3559" i="1"/>
  <c r="T3560" i="1"/>
  <c r="U3560" i="1"/>
  <c r="T3561" i="1"/>
  <c r="U3561" i="1"/>
  <c r="T3562" i="1"/>
  <c r="U3562" i="1"/>
  <c r="T3563" i="1"/>
  <c r="U3563" i="1"/>
  <c r="T3564" i="1"/>
  <c r="U3564" i="1"/>
  <c r="T3565" i="1"/>
  <c r="U3565" i="1"/>
  <c r="T3566" i="1"/>
  <c r="U3566" i="1"/>
  <c r="T3567" i="1"/>
  <c r="U3567" i="1"/>
  <c r="T3568" i="1"/>
  <c r="U3568" i="1"/>
  <c r="T3569" i="1"/>
  <c r="U3569" i="1"/>
  <c r="T3570" i="1"/>
  <c r="U3570" i="1"/>
  <c r="T3571" i="1"/>
  <c r="U3571" i="1"/>
  <c r="T3572" i="1"/>
  <c r="U3572" i="1"/>
  <c r="T3573" i="1"/>
  <c r="U3573" i="1"/>
  <c r="T3574" i="1"/>
  <c r="U3574" i="1"/>
  <c r="T3575" i="1"/>
  <c r="U3575" i="1"/>
  <c r="T3576" i="1"/>
  <c r="U3576" i="1"/>
  <c r="T3577" i="1"/>
  <c r="U3577" i="1"/>
  <c r="T3578" i="1"/>
  <c r="U3578" i="1"/>
  <c r="T3579" i="1"/>
  <c r="U3579" i="1"/>
  <c r="T3580" i="1"/>
  <c r="U3580" i="1"/>
  <c r="T3581" i="1"/>
  <c r="U3581" i="1"/>
  <c r="T3582" i="1"/>
  <c r="U3582" i="1"/>
  <c r="T3583" i="1"/>
  <c r="U3583" i="1"/>
  <c r="T3584" i="1"/>
  <c r="U3584" i="1"/>
  <c r="T3585" i="1"/>
  <c r="U3585" i="1"/>
  <c r="T3586" i="1"/>
  <c r="U3586" i="1"/>
  <c r="T3587" i="1"/>
  <c r="U3587" i="1"/>
  <c r="T3588" i="1"/>
  <c r="U3588" i="1"/>
  <c r="T3589" i="1"/>
  <c r="U3589" i="1"/>
  <c r="T3590" i="1"/>
  <c r="U3590" i="1"/>
  <c r="T3591" i="1"/>
  <c r="U3591" i="1"/>
  <c r="T3592" i="1"/>
  <c r="U3592" i="1"/>
  <c r="T3593" i="1"/>
  <c r="U3593" i="1"/>
  <c r="T3594" i="1"/>
  <c r="U3594" i="1"/>
  <c r="T3595" i="1"/>
  <c r="U3595" i="1"/>
  <c r="T3596" i="1"/>
  <c r="U3596" i="1"/>
  <c r="T3597" i="1"/>
  <c r="U3597" i="1"/>
  <c r="T3598" i="1"/>
  <c r="U3598" i="1"/>
  <c r="T3599" i="1"/>
  <c r="U3599" i="1"/>
  <c r="T3600" i="1"/>
  <c r="U3600" i="1"/>
  <c r="T3601" i="1"/>
  <c r="U3601" i="1"/>
  <c r="T3602" i="1"/>
  <c r="U3602" i="1"/>
  <c r="T3603" i="1"/>
  <c r="U3603" i="1"/>
  <c r="T3604" i="1"/>
  <c r="U3604" i="1"/>
  <c r="T3605" i="1"/>
  <c r="U3605" i="1"/>
  <c r="T3606" i="1"/>
  <c r="U3606" i="1"/>
  <c r="T3607" i="1"/>
  <c r="U3607" i="1"/>
  <c r="T3608" i="1"/>
  <c r="U3608" i="1"/>
  <c r="T3609" i="1"/>
  <c r="U3609" i="1"/>
  <c r="T3610" i="1"/>
  <c r="U3610" i="1"/>
  <c r="T3611" i="1"/>
  <c r="U3611" i="1"/>
  <c r="T3612" i="1"/>
  <c r="U3612" i="1"/>
  <c r="T3613" i="1"/>
  <c r="U3613" i="1"/>
  <c r="T3614" i="1"/>
  <c r="U3614" i="1"/>
  <c r="T3615" i="1"/>
  <c r="U3615" i="1"/>
  <c r="T3616" i="1"/>
  <c r="U3616" i="1"/>
  <c r="T3617" i="1"/>
  <c r="U3617" i="1"/>
  <c r="T3618" i="1"/>
  <c r="U3618" i="1"/>
  <c r="T3619" i="1"/>
  <c r="U3619" i="1"/>
  <c r="T3620" i="1"/>
  <c r="U3620" i="1"/>
  <c r="T3621" i="1"/>
  <c r="U3621" i="1"/>
  <c r="T3622" i="1"/>
  <c r="U3622" i="1"/>
  <c r="T3623" i="1"/>
  <c r="U3623" i="1"/>
  <c r="T3624" i="1"/>
  <c r="U3624" i="1"/>
  <c r="T3625" i="1"/>
  <c r="U3625" i="1"/>
  <c r="T3626" i="1"/>
  <c r="U3626" i="1"/>
  <c r="T3627" i="1"/>
  <c r="U3627" i="1"/>
  <c r="T3628" i="1"/>
  <c r="U3628" i="1"/>
  <c r="T3629" i="1"/>
  <c r="U3629" i="1"/>
  <c r="T3630" i="1"/>
  <c r="U3630" i="1"/>
  <c r="T3631" i="1"/>
  <c r="U3631" i="1"/>
  <c r="T3632" i="1"/>
  <c r="U3632" i="1"/>
  <c r="T3633" i="1"/>
  <c r="U3633" i="1"/>
  <c r="T3634" i="1"/>
  <c r="U3634" i="1"/>
  <c r="T3635" i="1"/>
  <c r="U3635" i="1"/>
  <c r="T3636" i="1"/>
  <c r="U3636" i="1"/>
  <c r="T3637" i="1"/>
  <c r="U3637" i="1"/>
  <c r="T3638" i="1"/>
  <c r="U3638" i="1"/>
  <c r="T3639" i="1"/>
  <c r="U3639" i="1"/>
  <c r="T3640" i="1"/>
  <c r="U3640" i="1"/>
  <c r="T3641" i="1"/>
  <c r="U3641" i="1"/>
  <c r="T3642" i="1"/>
  <c r="U3642" i="1"/>
  <c r="T3643" i="1"/>
  <c r="U3643" i="1"/>
  <c r="T3644" i="1"/>
  <c r="U3644" i="1"/>
  <c r="T3645" i="1"/>
  <c r="U3645" i="1"/>
  <c r="T3646" i="1"/>
  <c r="U3646" i="1"/>
  <c r="T3647" i="1"/>
  <c r="U3647" i="1"/>
  <c r="T3648" i="1"/>
  <c r="U3648" i="1"/>
  <c r="T3649" i="1"/>
  <c r="U3649" i="1"/>
  <c r="T3650" i="1"/>
  <c r="U3650" i="1"/>
  <c r="T3651" i="1"/>
  <c r="U3651" i="1"/>
  <c r="T3652" i="1"/>
  <c r="U3652" i="1"/>
  <c r="T3653" i="1"/>
  <c r="U3653" i="1"/>
  <c r="T3654" i="1"/>
  <c r="U3654" i="1"/>
  <c r="T3655" i="1"/>
  <c r="U3655" i="1"/>
  <c r="T3656" i="1"/>
  <c r="U3656" i="1"/>
  <c r="T3657" i="1"/>
  <c r="U3657" i="1"/>
  <c r="T3658" i="1"/>
  <c r="U3658" i="1"/>
  <c r="T3659" i="1"/>
  <c r="U3659" i="1"/>
  <c r="T3660" i="1"/>
  <c r="U3660" i="1"/>
  <c r="T3661" i="1"/>
  <c r="U3661" i="1"/>
  <c r="T3662" i="1"/>
  <c r="U3662" i="1"/>
  <c r="T3663" i="1"/>
  <c r="U3663" i="1"/>
  <c r="T3664" i="1"/>
  <c r="U3664" i="1"/>
  <c r="T3665" i="1"/>
  <c r="U3665" i="1"/>
  <c r="T3666" i="1"/>
  <c r="U3666" i="1"/>
  <c r="T3667" i="1"/>
  <c r="U3667" i="1"/>
  <c r="T3668" i="1"/>
  <c r="U3668" i="1"/>
  <c r="T3669" i="1"/>
  <c r="U3669" i="1"/>
  <c r="T3670" i="1"/>
  <c r="U3670" i="1"/>
  <c r="T3671" i="1"/>
  <c r="U3671" i="1"/>
  <c r="T3672" i="1"/>
  <c r="U3672" i="1"/>
  <c r="T3673" i="1"/>
  <c r="U3673" i="1"/>
  <c r="T3674" i="1"/>
  <c r="U3674" i="1"/>
  <c r="T3675" i="1"/>
  <c r="U3675" i="1"/>
  <c r="T3676" i="1"/>
  <c r="U3676" i="1"/>
  <c r="T3677" i="1"/>
  <c r="U3677" i="1"/>
  <c r="T3678" i="1"/>
  <c r="U3678" i="1"/>
  <c r="T3679" i="1"/>
  <c r="U3679" i="1"/>
  <c r="T3680" i="1"/>
  <c r="U3680" i="1"/>
  <c r="T3681" i="1"/>
  <c r="U3681" i="1"/>
  <c r="T3682" i="1"/>
  <c r="U3682" i="1"/>
  <c r="T3683" i="1"/>
  <c r="U3683" i="1"/>
  <c r="T3684" i="1"/>
  <c r="U3684" i="1"/>
  <c r="T3685" i="1"/>
  <c r="U3685" i="1"/>
  <c r="T3686" i="1"/>
  <c r="U3686" i="1"/>
  <c r="T3687" i="1"/>
  <c r="U3687" i="1"/>
  <c r="T3688" i="1"/>
  <c r="U3688" i="1"/>
  <c r="T3689" i="1"/>
  <c r="U3689" i="1"/>
  <c r="T3690" i="1"/>
  <c r="U3690" i="1"/>
  <c r="T3691" i="1"/>
  <c r="U3691" i="1"/>
  <c r="T3692" i="1"/>
  <c r="U3692" i="1"/>
  <c r="T3693" i="1"/>
  <c r="U3693" i="1"/>
  <c r="T3694" i="1"/>
  <c r="U3694" i="1"/>
  <c r="T3695" i="1"/>
  <c r="U3695" i="1"/>
  <c r="T3696" i="1"/>
  <c r="U3696" i="1"/>
  <c r="T3697" i="1"/>
  <c r="U3697" i="1"/>
  <c r="T3698" i="1"/>
  <c r="U3698" i="1"/>
  <c r="T3699" i="1"/>
  <c r="U3699" i="1"/>
  <c r="T3700" i="1"/>
  <c r="U3700" i="1"/>
  <c r="T3701" i="1"/>
  <c r="U3701" i="1"/>
  <c r="T3702" i="1"/>
  <c r="U3702" i="1"/>
  <c r="T3703" i="1"/>
  <c r="U3703" i="1"/>
  <c r="T3704" i="1"/>
  <c r="U3704" i="1"/>
  <c r="T3705" i="1"/>
  <c r="U3705" i="1"/>
  <c r="T3706" i="1"/>
  <c r="U3706" i="1"/>
  <c r="T3707" i="1"/>
  <c r="U3707" i="1"/>
  <c r="T3708" i="1"/>
  <c r="U3708" i="1"/>
  <c r="T3709" i="1"/>
  <c r="U3709" i="1"/>
  <c r="T3710" i="1"/>
  <c r="U3710" i="1"/>
  <c r="T3711" i="1"/>
  <c r="U3711" i="1"/>
  <c r="T3712" i="1"/>
  <c r="U3712" i="1"/>
  <c r="T3713" i="1"/>
  <c r="U3713" i="1"/>
  <c r="T3714" i="1"/>
  <c r="U3714" i="1"/>
  <c r="T3715" i="1"/>
  <c r="U3715" i="1"/>
  <c r="T3716" i="1"/>
  <c r="U3716" i="1"/>
  <c r="T3717" i="1"/>
  <c r="U3717" i="1"/>
  <c r="T3718" i="1"/>
  <c r="U3718" i="1"/>
  <c r="T3719" i="1"/>
  <c r="U3719" i="1"/>
  <c r="T3720" i="1"/>
  <c r="U3720" i="1"/>
  <c r="T3721" i="1"/>
  <c r="U3721" i="1"/>
  <c r="T3722" i="1"/>
  <c r="U3722" i="1"/>
  <c r="T3723" i="1"/>
  <c r="U3723" i="1"/>
  <c r="T3724" i="1"/>
  <c r="U3724" i="1"/>
  <c r="T3725" i="1"/>
  <c r="U3725" i="1"/>
  <c r="T3726" i="1"/>
  <c r="U3726" i="1"/>
  <c r="T3727" i="1"/>
  <c r="U3727" i="1"/>
  <c r="T3728" i="1"/>
  <c r="U3728" i="1"/>
  <c r="T3729" i="1"/>
  <c r="U3729" i="1"/>
  <c r="T3730" i="1"/>
  <c r="U3730" i="1"/>
  <c r="T3731" i="1"/>
  <c r="U3731" i="1"/>
  <c r="T3732" i="1"/>
  <c r="U3732" i="1"/>
  <c r="T3733" i="1"/>
  <c r="U3733" i="1"/>
  <c r="T3734" i="1"/>
  <c r="U3734" i="1"/>
  <c r="T3735" i="1"/>
  <c r="U3735" i="1"/>
  <c r="T3736" i="1"/>
  <c r="U3736" i="1"/>
  <c r="T3737" i="1"/>
  <c r="U3737" i="1"/>
  <c r="T3738" i="1"/>
  <c r="U3738" i="1"/>
  <c r="T3739" i="1"/>
  <c r="U3739" i="1"/>
  <c r="T3740" i="1"/>
  <c r="U3740" i="1"/>
  <c r="T3741" i="1"/>
  <c r="U3741" i="1"/>
  <c r="T3742" i="1"/>
  <c r="U3742" i="1"/>
  <c r="T3743" i="1"/>
  <c r="U3743" i="1"/>
  <c r="T3744" i="1"/>
  <c r="U3744" i="1"/>
  <c r="T3745" i="1"/>
  <c r="U3745" i="1"/>
  <c r="T3746" i="1"/>
  <c r="U3746" i="1"/>
  <c r="T3747" i="1"/>
  <c r="U3747" i="1"/>
  <c r="T3748" i="1"/>
  <c r="U3748" i="1"/>
  <c r="T3749" i="1"/>
  <c r="U3749" i="1"/>
  <c r="T3750" i="1"/>
  <c r="U3750" i="1"/>
  <c r="T3751" i="1"/>
  <c r="U3751" i="1"/>
  <c r="T3752" i="1"/>
  <c r="U3752" i="1"/>
  <c r="T3753" i="1"/>
  <c r="U3753" i="1"/>
  <c r="T3754" i="1"/>
  <c r="U3754" i="1"/>
  <c r="T3755" i="1"/>
  <c r="U3755" i="1"/>
  <c r="T3756" i="1"/>
  <c r="U3756" i="1"/>
  <c r="T3757" i="1"/>
  <c r="U3757" i="1"/>
  <c r="T3758" i="1"/>
  <c r="U3758" i="1"/>
  <c r="T3759" i="1"/>
  <c r="U3759" i="1"/>
  <c r="T3760" i="1"/>
  <c r="U3760" i="1"/>
  <c r="T3761" i="1"/>
  <c r="U3761" i="1"/>
  <c r="T3762" i="1"/>
  <c r="U3762" i="1"/>
  <c r="T3763" i="1"/>
  <c r="U3763" i="1"/>
  <c r="T3764" i="1"/>
  <c r="U3764" i="1"/>
  <c r="T3765" i="1"/>
  <c r="U3765" i="1"/>
  <c r="T3766" i="1"/>
  <c r="U3766" i="1"/>
  <c r="T3767" i="1"/>
  <c r="U3767" i="1"/>
  <c r="T3768" i="1"/>
  <c r="U3768" i="1"/>
  <c r="T3769" i="1"/>
  <c r="U3769" i="1"/>
  <c r="T3770" i="1"/>
  <c r="U3770" i="1"/>
  <c r="T3771" i="1"/>
  <c r="U3771" i="1"/>
  <c r="T3772" i="1"/>
  <c r="U3772" i="1"/>
  <c r="T3773" i="1"/>
  <c r="U3773" i="1"/>
  <c r="T3774" i="1"/>
  <c r="U3774" i="1"/>
  <c r="T3775" i="1"/>
  <c r="U3775" i="1"/>
  <c r="T3776" i="1"/>
  <c r="U3776" i="1"/>
  <c r="T3777" i="1"/>
  <c r="U3777" i="1"/>
  <c r="T3778" i="1"/>
  <c r="U3778" i="1"/>
  <c r="T3779" i="1"/>
  <c r="U3779" i="1"/>
  <c r="T3780" i="1"/>
  <c r="U3780" i="1"/>
  <c r="T3781" i="1"/>
  <c r="U3781" i="1"/>
  <c r="T3782" i="1"/>
  <c r="U3782" i="1"/>
  <c r="T3783" i="1"/>
  <c r="U3783" i="1"/>
  <c r="T3784" i="1"/>
  <c r="U3784" i="1"/>
  <c r="T3785" i="1"/>
  <c r="U3785" i="1"/>
  <c r="T3786" i="1"/>
  <c r="U3786" i="1"/>
  <c r="T3787" i="1"/>
  <c r="U3787" i="1"/>
  <c r="T3788" i="1"/>
  <c r="U3788" i="1"/>
  <c r="T3789" i="1"/>
  <c r="U3789" i="1"/>
  <c r="T3790" i="1"/>
  <c r="U3790" i="1"/>
  <c r="T3791" i="1"/>
  <c r="U3791" i="1"/>
  <c r="T3792" i="1"/>
  <c r="U3792" i="1"/>
  <c r="T3793" i="1"/>
  <c r="U3793" i="1"/>
  <c r="T3794" i="1"/>
  <c r="U3794" i="1"/>
  <c r="T3795" i="1"/>
  <c r="U3795" i="1"/>
  <c r="T3796" i="1"/>
  <c r="U3796" i="1"/>
  <c r="T3797" i="1"/>
  <c r="U3797" i="1"/>
  <c r="T3798" i="1"/>
  <c r="U3798" i="1"/>
  <c r="T3799" i="1"/>
  <c r="U3799" i="1"/>
  <c r="T3800" i="1"/>
  <c r="U3800" i="1"/>
  <c r="T3801" i="1"/>
  <c r="U3801" i="1"/>
  <c r="T3802" i="1"/>
  <c r="U3802" i="1"/>
  <c r="T3803" i="1"/>
  <c r="U3803" i="1"/>
  <c r="T3804" i="1"/>
  <c r="U3804" i="1"/>
  <c r="T3805" i="1"/>
  <c r="U3805" i="1"/>
  <c r="T3806" i="1"/>
  <c r="U3806" i="1"/>
  <c r="T3807" i="1"/>
  <c r="U3807" i="1"/>
  <c r="T3808" i="1"/>
  <c r="U3808" i="1"/>
  <c r="T3809" i="1"/>
  <c r="U3809" i="1"/>
  <c r="T3810" i="1"/>
  <c r="U3810" i="1"/>
  <c r="T3811" i="1"/>
  <c r="U3811" i="1"/>
  <c r="T3812" i="1"/>
  <c r="U3812" i="1"/>
  <c r="T3813" i="1"/>
  <c r="U3813" i="1"/>
  <c r="T3814" i="1"/>
  <c r="U3814" i="1"/>
  <c r="T3815" i="1"/>
  <c r="U3815" i="1"/>
  <c r="T3816" i="1"/>
  <c r="U3816" i="1"/>
  <c r="T3817" i="1"/>
  <c r="U3817" i="1"/>
  <c r="T3818" i="1"/>
  <c r="U3818" i="1"/>
  <c r="T3819" i="1"/>
  <c r="U3819" i="1"/>
  <c r="T3820" i="1"/>
  <c r="U3820" i="1"/>
  <c r="T3821" i="1"/>
  <c r="U3821" i="1"/>
  <c r="T3822" i="1"/>
  <c r="U3822" i="1"/>
  <c r="T3823" i="1"/>
  <c r="U3823" i="1"/>
  <c r="T3824" i="1"/>
  <c r="U3824" i="1"/>
  <c r="T3825" i="1"/>
  <c r="U3825" i="1"/>
  <c r="T3826" i="1"/>
  <c r="U3826" i="1"/>
  <c r="T3827" i="1"/>
  <c r="U3827" i="1"/>
  <c r="T3828" i="1"/>
  <c r="U3828" i="1"/>
  <c r="T3829" i="1"/>
  <c r="U3829" i="1"/>
  <c r="T3830" i="1"/>
  <c r="U3830" i="1"/>
  <c r="T3831" i="1"/>
  <c r="U3831" i="1"/>
  <c r="T3832" i="1"/>
  <c r="U3832" i="1"/>
  <c r="T3833" i="1"/>
  <c r="U3833" i="1"/>
  <c r="T3834" i="1"/>
  <c r="U3834" i="1"/>
  <c r="T3835" i="1"/>
  <c r="U3835" i="1"/>
  <c r="T3836" i="1"/>
  <c r="U3836" i="1"/>
  <c r="T3837" i="1"/>
  <c r="U3837" i="1"/>
  <c r="T3838" i="1"/>
  <c r="U3838" i="1"/>
  <c r="T3839" i="1"/>
  <c r="U3839" i="1"/>
  <c r="T3840" i="1"/>
  <c r="U3840" i="1"/>
  <c r="T3841" i="1"/>
  <c r="U3841" i="1"/>
  <c r="T3842" i="1"/>
  <c r="U3842" i="1"/>
  <c r="T3843" i="1"/>
  <c r="U3843" i="1"/>
  <c r="T3844" i="1"/>
  <c r="U3844" i="1"/>
  <c r="T3845" i="1"/>
  <c r="U3845" i="1"/>
  <c r="T3846" i="1"/>
  <c r="U3846" i="1"/>
  <c r="T3847" i="1"/>
  <c r="U3847" i="1"/>
  <c r="T3848" i="1"/>
  <c r="U3848" i="1"/>
  <c r="T3849" i="1"/>
  <c r="U3849" i="1"/>
  <c r="T3850" i="1"/>
  <c r="U3850" i="1"/>
  <c r="T3851" i="1"/>
  <c r="U3851" i="1"/>
  <c r="T3852" i="1"/>
  <c r="U3852" i="1"/>
  <c r="T3853" i="1"/>
  <c r="U3853" i="1"/>
  <c r="T3854" i="1"/>
  <c r="U3854" i="1"/>
  <c r="T3855" i="1"/>
  <c r="U3855" i="1"/>
  <c r="T3856" i="1"/>
  <c r="U3856" i="1"/>
  <c r="T3857" i="1"/>
  <c r="U3857" i="1"/>
  <c r="T3858" i="1"/>
  <c r="U3858" i="1"/>
  <c r="T3859" i="1"/>
  <c r="U3859" i="1"/>
  <c r="T3860" i="1"/>
  <c r="U3860" i="1"/>
  <c r="T3861" i="1"/>
  <c r="U3861" i="1"/>
  <c r="T3862" i="1"/>
  <c r="U3862" i="1"/>
  <c r="T3863" i="1"/>
  <c r="U3863" i="1"/>
  <c r="T3864" i="1"/>
  <c r="U3864" i="1"/>
  <c r="T3865" i="1"/>
  <c r="U3865" i="1"/>
  <c r="T3866" i="1"/>
  <c r="U3866" i="1"/>
  <c r="T3867" i="1"/>
  <c r="U3867" i="1"/>
  <c r="T3868" i="1"/>
  <c r="U3868" i="1"/>
  <c r="T3869" i="1"/>
  <c r="U3869" i="1"/>
  <c r="T3870" i="1"/>
  <c r="U3870" i="1"/>
  <c r="T3871" i="1"/>
  <c r="U3871" i="1"/>
  <c r="T3872" i="1"/>
  <c r="U3872" i="1"/>
  <c r="T3873" i="1"/>
  <c r="U3873" i="1"/>
  <c r="T3874" i="1"/>
  <c r="U3874" i="1"/>
  <c r="T3875" i="1"/>
  <c r="U3875" i="1"/>
  <c r="T3876" i="1"/>
  <c r="U3876" i="1"/>
  <c r="T3877" i="1"/>
  <c r="U3877" i="1"/>
  <c r="T3878" i="1"/>
  <c r="U3878" i="1"/>
  <c r="T3879" i="1"/>
  <c r="U3879" i="1"/>
  <c r="T3880" i="1"/>
  <c r="U3880" i="1"/>
  <c r="T3881" i="1"/>
  <c r="U3881" i="1"/>
  <c r="T3882" i="1"/>
  <c r="U3882" i="1"/>
  <c r="T3883" i="1"/>
  <c r="U3883" i="1"/>
  <c r="T3884" i="1"/>
  <c r="U3884" i="1"/>
  <c r="T3885" i="1"/>
  <c r="U3885" i="1"/>
  <c r="T3886" i="1"/>
  <c r="U3886" i="1"/>
  <c r="T3887" i="1"/>
  <c r="U3887" i="1"/>
  <c r="T3888" i="1"/>
  <c r="U3888" i="1"/>
  <c r="T3889" i="1"/>
  <c r="U3889" i="1"/>
  <c r="T3890" i="1"/>
  <c r="U3890" i="1"/>
  <c r="T3891" i="1"/>
  <c r="U3891" i="1"/>
  <c r="T3892" i="1"/>
  <c r="U3892" i="1"/>
  <c r="T3893" i="1"/>
  <c r="U3893" i="1"/>
  <c r="T3894" i="1"/>
  <c r="U3894" i="1"/>
  <c r="T3895" i="1"/>
  <c r="U3895" i="1"/>
  <c r="T3896" i="1"/>
  <c r="U3896" i="1"/>
  <c r="T3897" i="1"/>
  <c r="U3897" i="1"/>
  <c r="T3898" i="1"/>
  <c r="U3898" i="1"/>
  <c r="T3899" i="1"/>
  <c r="U3899" i="1"/>
  <c r="T3900" i="1"/>
  <c r="U3900" i="1"/>
  <c r="T3901" i="1"/>
  <c r="U3901" i="1"/>
  <c r="T3902" i="1"/>
  <c r="U3902" i="1"/>
  <c r="T3903" i="1"/>
  <c r="U3903" i="1"/>
  <c r="T3904" i="1"/>
  <c r="U3904" i="1"/>
  <c r="T3905" i="1"/>
  <c r="U3905" i="1"/>
  <c r="T3906" i="1"/>
  <c r="U3906" i="1"/>
  <c r="T3907" i="1"/>
  <c r="U3907" i="1"/>
  <c r="T3908" i="1"/>
  <c r="U3908" i="1"/>
  <c r="T3909" i="1"/>
  <c r="U3909" i="1"/>
  <c r="T3910" i="1"/>
  <c r="U3910" i="1"/>
  <c r="T3911" i="1"/>
  <c r="U3911" i="1"/>
  <c r="T3912" i="1"/>
  <c r="U3912" i="1"/>
  <c r="T3913" i="1"/>
  <c r="U3913" i="1"/>
  <c r="T3914" i="1"/>
  <c r="U3914" i="1"/>
  <c r="T3915" i="1"/>
  <c r="U3915" i="1"/>
  <c r="T3916" i="1"/>
  <c r="U3916" i="1"/>
  <c r="T3917" i="1"/>
  <c r="U3917" i="1"/>
  <c r="T3918" i="1"/>
  <c r="U3918" i="1"/>
  <c r="T3919" i="1"/>
  <c r="U3919" i="1"/>
  <c r="T3920" i="1"/>
  <c r="U3920" i="1"/>
  <c r="T3921" i="1"/>
  <c r="U3921" i="1"/>
  <c r="T3922" i="1"/>
  <c r="U3922" i="1"/>
  <c r="T3923" i="1"/>
  <c r="U3923" i="1"/>
  <c r="T3924" i="1"/>
  <c r="U3924" i="1"/>
  <c r="T3925" i="1"/>
  <c r="U3925" i="1"/>
  <c r="T3926" i="1"/>
  <c r="U3926" i="1"/>
  <c r="T3927" i="1"/>
  <c r="U3927" i="1"/>
  <c r="T3928" i="1"/>
  <c r="U3928" i="1"/>
  <c r="T3929" i="1"/>
  <c r="U3929" i="1"/>
  <c r="T3930" i="1"/>
  <c r="U3930" i="1"/>
  <c r="T3931" i="1"/>
  <c r="U3931" i="1"/>
  <c r="T3932" i="1"/>
  <c r="U3932" i="1"/>
  <c r="T3933" i="1"/>
  <c r="U3933" i="1"/>
  <c r="T3934" i="1"/>
  <c r="U3934" i="1"/>
  <c r="T3935" i="1"/>
  <c r="U3935" i="1"/>
  <c r="T3936" i="1"/>
  <c r="U3936" i="1"/>
  <c r="T3937" i="1"/>
  <c r="U3937" i="1"/>
  <c r="T3938" i="1"/>
  <c r="U3938" i="1"/>
  <c r="T3939" i="1"/>
  <c r="U3939" i="1"/>
  <c r="T3940" i="1"/>
  <c r="U3940" i="1"/>
  <c r="T3941" i="1"/>
  <c r="U3941" i="1"/>
  <c r="T3942" i="1"/>
  <c r="U3942" i="1"/>
  <c r="T3943" i="1"/>
  <c r="U3943" i="1"/>
  <c r="T3944" i="1"/>
  <c r="U3944" i="1"/>
  <c r="T3945" i="1"/>
  <c r="U3945" i="1"/>
  <c r="T3946" i="1"/>
  <c r="U3946" i="1"/>
  <c r="T3947" i="1"/>
  <c r="U3947" i="1"/>
  <c r="T3948" i="1"/>
  <c r="U3948" i="1"/>
  <c r="T3949" i="1"/>
  <c r="U3949" i="1"/>
  <c r="T3950" i="1"/>
  <c r="U3950" i="1"/>
  <c r="T3951" i="1"/>
  <c r="U3951" i="1"/>
  <c r="T3952" i="1"/>
  <c r="U3952" i="1"/>
  <c r="T3953" i="1"/>
  <c r="U3953" i="1"/>
  <c r="T3954" i="1"/>
  <c r="U3954" i="1"/>
  <c r="T3955" i="1"/>
  <c r="U3955" i="1"/>
  <c r="T3956" i="1"/>
  <c r="U3956" i="1"/>
  <c r="T3957" i="1"/>
  <c r="U3957" i="1"/>
  <c r="T3958" i="1"/>
  <c r="U3958" i="1"/>
  <c r="T3959" i="1"/>
  <c r="U3959" i="1"/>
  <c r="T3960" i="1"/>
  <c r="U3960" i="1"/>
  <c r="T3961" i="1"/>
  <c r="U3961" i="1"/>
  <c r="T3962" i="1"/>
  <c r="U3962" i="1"/>
  <c r="T3963" i="1"/>
  <c r="U3963" i="1"/>
  <c r="T3964" i="1"/>
  <c r="U3964" i="1"/>
  <c r="T3965" i="1"/>
  <c r="U3965" i="1"/>
  <c r="T3966" i="1"/>
  <c r="U3966" i="1"/>
  <c r="T3967" i="1"/>
  <c r="U3967" i="1"/>
  <c r="T3968" i="1"/>
  <c r="U3968" i="1"/>
  <c r="T3969" i="1"/>
  <c r="U3969" i="1"/>
  <c r="T3970" i="1"/>
  <c r="U3970" i="1"/>
  <c r="T3971" i="1"/>
  <c r="U3971" i="1"/>
  <c r="T3972" i="1"/>
  <c r="U3972" i="1"/>
  <c r="T3973" i="1"/>
  <c r="U3973" i="1"/>
  <c r="T3974" i="1"/>
  <c r="U3974" i="1"/>
  <c r="T3975" i="1"/>
  <c r="U3975" i="1"/>
  <c r="T3976" i="1"/>
  <c r="U3976" i="1"/>
  <c r="T3977" i="1"/>
  <c r="U3977" i="1"/>
  <c r="T3978" i="1"/>
  <c r="U3978" i="1"/>
  <c r="T3979" i="1"/>
  <c r="U3979" i="1"/>
  <c r="T3980" i="1"/>
  <c r="U3980" i="1"/>
  <c r="T3981" i="1"/>
  <c r="U3981" i="1"/>
  <c r="T3982" i="1"/>
  <c r="U3982" i="1"/>
  <c r="T3983" i="1"/>
  <c r="U3983" i="1"/>
  <c r="T3984" i="1"/>
  <c r="U3984" i="1"/>
  <c r="T3985" i="1"/>
  <c r="U3985" i="1"/>
  <c r="T3986" i="1"/>
  <c r="U3986" i="1"/>
  <c r="T3987" i="1"/>
  <c r="U3987" i="1"/>
  <c r="T3988" i="1"/>
  <c r="U3988" i="1"/>
  <c r="T3989" i="1"/>
  <c r="U3989" i="1"/>
  <c r="T3990" i="1"/>
  <c r="U3990" i="1"/>
  <c r="T3991" i="1"/>
  <c r="U3991" i="1"/>
  <c r="T3992" i="1"/>
  <c r="U3992" i="1"/>
  <c r="T3993" i="1"/>
  <c r="U3993" i="1"/>
  <c r="T3994" i="1"/>
  <c r="U3994" i="1"/>
  <c r="T3995" i="1"/>
  <c r="U3995" i="1"/>
  <c r="T3996" i="1"/>
  <c r="U3996" i="1"/>
  <c r="T3997" i="1"/>
  <c r="U3997" i="1"/>
  <c r="T3998" i="1"/>
  <c r="U3998" i="1"/>
  <c r="T3999" i="1"/>
  <c r="U3999" i="1"/>
  <c r="T4000" i="1"/>
  <c r="U4000" i="1"/>
  <c r="T4001" i="1"/>
  <c r="U4001" i="1"/>
  <c r="T4002" i="1"/>
  <c r="U4002" i="1"/>
  <c r="T4003" i="1"/>
  <c r="U4003" i="1"/>
  <c r="T4004" i="1"/>
  <c r="U4004" i="1"/>
  <c r="T4005" i="1"/>
  <c r="U4005" i="1"/>
  <c r="T4006" i="1"/>
  <c r="U4006" i="1"/>
  <c r="T4007" i="1"/>
  <c r="U4007" i="1"/>
  <c r="T4008" i="1"/>
  <c r="U4008" i="1"/>
  <c r="T4009" i="1"/>
  <c r="U4009" i="1"/>
  <c r="T4010" i="1"/>
  <c r="U4010" i="1"/>
  <c r="T4011" i="1"/>
  <c r="U4011" i="1"/>
  <c r="T4012" i="1"/>
  <c r="U4012" i="1"/>
  <c r="T4013" i="1"/>
  <c r="U4013" i="1"/>
  <c r="T4014" i="1"/>
  <c r="U4014" i="1"/>
  <c r="T4015" i="1"/>
  <c r="U4015" i="1"/>
  <c r="T4016" i="1"/>
  <c r="U4016" i="1"/>
  <c r="T4017" i="1"/>
  <c r="U4017" i="1"/>
  <c r="T4018" i="1"/>
  <c r="U4018" i="1"/>
  <c r="T4019" i="1"/>
  <c r="U4019" i="1"/>
  <c r="T4020" i="1"/>
  <c r="U4020" i="1"/>
  <c r="T4021" i="1"/>
  <c r="U4021" i="1"/>
  <c r="T4022" i="1"/>
  <c r="U4022" i="1"/>
  <c r="T4023" i="1"/>
  <c r="U4023" i="1"/>
  <c r="T4024" i="1"/>
  <c r="U4024" i="1"/>
  <c r="T4025" i="1"/>
  <c r="U4025" i="1"/>
  <c r="T4026" i="1"/>
  <c r="U4026" i="1"/>
  <c r="T4027" i="1"/>
  <c r="U4027" i="1"/>
  <c r="T4028" i="1"/>
  <c r="U4028" i="1"/>
  <c r="T4029" i="1"/>
  <c r="U4029" i="1"/>
  <c r="T4030" i="1"/>
  <c r="U4030" i="1"/>
  <c r="T4031" i="1"/>
  <c r="U4031" i="1"/>
  <c r="T4032" i="1"/>
  <c r="U4032" i="1"/>
  <c r="T4033" i="1"/>
  <c r="U4033" i="1"/>
  <c r="T4034" i="1"/>
  <c r="U4034" i="1"/>
  <c r="T4035" i="1"/>
  <c r="U4035" i="1"/>
  <c r="T4036" i="1"/>
  <c r="U4036" i="1"/>
  <c r="T4037" i="1"/>
  <c r="U4037" i="1"/>
  <c r="T4038" i="1"/>
  <c r="U4038" i="1"/>
  <c r="T4039" i="1"/>
  <c r="U4039" i="1"/>
  <c r="T4040" i="1"/>
  <c r="U4040" i="1"/>
  <c r="T4041" i="1"/>
  <c r="U4041" i="1"/>
  <c r="T4042" i="1"/>
  <c r="U4042" i="1"/>
  <c r="T4043" i="1"/>
  <c r="U4043" i="1"/>
  <c r="T4044" i="1"/>
  <c r="U4044" i="1"/>
  <c r="T4045" i="1"/>
  <c r="U4045" i="1"/>
  <c r="T4046" i="1"/>
  <c r="U4046" i="1"/>
  <c r="T4047" i="1"/>
  <c r="U4047" i="1"/>
  <c r="T4048" i="1"/>
  <c r="U4048" i="1"/>
  <c r="T4049" i="1"/>
  <c r="U4049" i="1"/>
  <c r="T4050" i="1"/>
  <c r="U4050" i="1"/>
  <c r="T4051" i="1"/>
  <c r="U4051" i="1"/>
  <c r="T4052" i="1"/>
  <c r="U4052" i="1"/>
  <c r="T4053" i="1"/>
  <c r="U4053" i="1"/>
  <c r="T4054" i="1"/>
  <c r="U4054" i="1"/>
  <c r="T4055" i="1"/>
  <c r="U4055" i="1"/>
  <c r="T4056" i="1"/>
  <c r="U4056" i="1"/>
  <c r="T4057" i="1"/>
  <c r="U4057" i="1"/>
  <c r="T4058" i="1"/>
  <c r="U4058" i="1"/>
  <c r="T4059" i="1"/>
  <c r="U4059" i="1"/>
  <c r="T4060" i="1"/>
  <c r="U4060" i="1"/>
  <c r="T4061" i="1"/>
  <c r="U4061" i="1"/>
  <c r="T4062" i="1"/>
  <c r="U4062" i="1"/>
  <c r="T4063" i="1"/>
  <c r="U4063" i="1"/>
  <c r="T4064" i="1"/>
  <c r="U4064" i="1"/>
  <c r="T4065" i="1"/>
  <c r="U4065" i="1"/>
  <c r="T4066" i="1"/>
  <c r="U4066" i="1"/>
  <c r="T4067" i="1"/>
  <c r="U4067" i="1"/>
  <c r="T4068" i="1"/>
  <c r="U4068" i="1"/>
  <c r="T4069" i="1"/>
  <c r="U4069" i="1"/>
  <c r="T4070" i="1"/>
  <c r="U4070" i="1"/>
  <c r="T4071" i="1"/>
  <c r="U4071" i="1"/>
  <c r="T4072" i="1"/>
  <c r="U4072" i="1"/>
  <c r="T4073" i="1"/>
  <c r="U4073" i="1"/>
  <c r="T4074" i="1"/>
  <c r="U4074" i="1"/>
  <c r="T4075" i="1"/>
  <c r="U4075" i="1"/>
  <c r="T4076" i="1"/>
  <c r="U4076" i="1"/>
  <c r="T4077" i="1"/>
  <c r="U4077" i="1"/>
  <c r="T4078" i="1"/>
  <c r="U4078" i="1"/>
  <c r="T4079" i="1"/>
  <c r="U4079" i="1"/>
  <c r="T4080" i="1"/>
  <c r="U4080" i="1"/>
  <c r="T4081" i="1"/>
  <c r="U4081" i="1"/>
  <c r="T4082" i="1"/>
  <c r="U4082" i="1"/>
  <c r="T4083" i="1"/>
  <c r="U4083" i="1"/>
  <c r="T4084" i="1"/>
  <c r="U4084" i="1"/>
  <c r="T4085" i="1"/>
  <c r="U4085" i="1"/>
  <c r="T4086" i="1"/>
  <c r="U4086" i="1"/>
  <c r="T4087" i="1"/>
  <c r="U4087" i="1"/>
  <c r="T4088" i="1"/>
  <c r="U4088" i="1"/>
  <c r="T4089" i="1"/>
  <c r="U4089" i="1"/>
  <c r="T4090" i="1"/>
  <c r="U4090" i="1"/>
  <c r="T4091" i="1"/>
  <c r="U4091" i="1"/>
  <c r="T4092" i="1"/>
  <c r="U4092" i="1"/>
  <c r="T4093" i="1"/>
  <c r="U4093" i="1"/>
  <c r="T4094" i="1"/>
  <c r="U4094" i="1"/>
  <c r="T4095" i="1"/>
  <c r="U4095" i="1"/>
  <c r="T4096" i="1"/>
  <c r="U4096" i="1"/>
  <c r="T4097" i="1"/>
  <c r="U4097" i="1"/>
  <c r="T4098" i="1"/>
  <c r="U4098" i="1"/>
  <c r="T4099" i="1"/>
  <c r="U4099" i="1"/>
  <c r="T4100" i="1"/>
  <c r="U4100" i="1"/>
  <c r="T4101" i="1"/>
  <c r="U4101" i="1"/>
  <c r="T4102" i="1"/>
  <c r="U4102" i="1"/>
  <c r="T4103" i="1"/>
  <c r="U4103" i="1"/>
  <c r="T4104" i="1"/>
  <c r="U4104" i="1"/>
  <c r="T4105" i="1"/>
  <c r="U4105" i="1"/>
  <c r="T4106" i="1"/>
  <c r="U4106" i="1"/>
  <c r="T4107" i="1"/>
  <c r="U4107" i="1"/>
  <c r="T4108" i="1"/>
  <c r="U4108" i="1"/>
  <c r="T4109" i="1"/>
  <c r="U4109" i="1"/>
  <c r="T4110" i="1"/>
  <c r="U4110" i="1"/>
  <c r="T4111" i="1"/>
  <c r="U4111" i="1"/>
  <c r="T4112" i="1"/>
  <c r="U4112" i="1"/>
  <c r="T4113" i="1"/>
  <c r="U4113" i="1"/>
  <c r="T4114" i="1"/>
  <c r="U4114" i="1"/>
  <c r="T4115" i="1"/>
  <c r="U4115" i="1"/>
  <c r="T4116" i="1"/>
  <c r="U4116" i="1"/>
  <c r="T4117" i="1"/>
  <c r="U4117" i="1"/>
  <c r="T4118" i="1"/>
  <c r="U4118" i="1"/>
  <c r="T4119" i="1"/>
  <c r="U4119" i="1"/>
  <c r="T4120" i="1"/>
  <c r="U4120" i="1"/>
  <c r="T4121" i="1"/>
  <c r="U4121" i="1"/>
  <c r="T4122" i="1"/>
  <c r="U4122" i="1"/>
  <c r="T4123" i="1"/>
  <c r="U4123" i="1"/>
  <c r="T4124" i="1"/>
  <c r="U4124" i="1"/>
  <c r="T4125" i="1"/>
  <c r="U4125" i="1"/>
  <c r="T4126" i="1"/>
  <c r="U4126" i="1"/>
  <c r="T4127" i="1"/>
  <c r="U4127" i="1"/>
  <c r="T4128" i="1"/>
  <c r="U4128" i="1"/>
  <c r="T4129" i="1"/>
  <c r="U4129" i="1"/>
  <c r="T4130" i="1"/>
  <c r="U4130" i="1"/>
  <c r="T4131" i="1"/>
  <c r="U4131" i="1"/>
  <c r="T4132" i="1"/>
  <c r="U4132" i="1"/>
  <c r="T4133" i="1"/>
  <c r="U4133" i="1"/>
  <c r="T4134" i="1"/>
  <c r="U4134" i="1"/>
  <c r="T4135" i="1"/>
  <c r="U4135" i="1"/>
  <c r="T4136" i="1"/>
  <c r="U4136" i="1"/>
  <c r="T4137" i="1"/>
  <c r="U4137" i="1"/>
  <c r="T4138" i="1"/>
  <c r="U4138" i="1"/>
  <c r="T4139" i="1"/>
  <c r="U4139" i="1"/>
  <c r="T4140" i="1"/>
  <c r="U4140" i="1"/>
  <c r="T4141" i="1"/>
  <c r="U4141" i="1"/>
  <c r="T4142" i="1"/>
  <c r="U4142" i="1"/>
  <c r="T4143" i="1"/>
  <c r="U4143" i="1"/>
  <c r="T4144" i="1"/>
  <c r="U4144" i="1"/>
  <c r="T4145" i="1"/>
  <c r="U4145" i="1"/>
  <c r="T4146" i="1"/>
  <c r="U4146" i="1"/>
  <c r="T4147" i="1"/>
  <c r="U4147" i="1"/>
  <c r="T4148" i="1"/>
  <c r="U4148" i="1"/>
  <c r="T4149" i="1"/>
  <c r="U4149" i="1"/>
  <c r="T4150" i="1"/>
  <c r="U4150" i="1"/>
  <c r="T4151" i="1"/>
  <c r="U4151" i="1"/>
  <c r="T4152" i="1"/>
  <c r="U4152" i="1"/>
  <c r="T4153" i="1"/>
  <c r="U4153" i="1"/>
  <c r="T4154" i="1"/>
  <c r="U4154" i="1"/>
  <c r="T4155" i="1"/>
  <c r="U4155" i="1"/>
  <c r="T4156" i="1"/>
  <c r="U4156" i="1"/>
  <c r="T4157" i="1"/>
  <c r="U4157" i="1"/>
  <c r="T4158" i="1"/>
  <c r="U4158" i="1"/>
  <c r="T4159" i="1"/>
  <c r="U4159" i="1"/>
  <c r="T4160" i="1"/>
  <c r="U4160" i="1"/>
  <c r="T4161" i="1"/>
  <c r="U4161" i="1"/>
  <c r="T4162" i="1"/>
  <c r="U4162" i="1"/>
  <c r="T4163" i="1"/>
  <c r="U4163" i="1"/>
  <c r="T4164" i="1"/>
  <c r="U4164" i="1"/>
  <c r="T4165" i="1"/>
  <c r="U4165" i="1"/>
  <c r="T4166" i="1"/>
  <c r="U4166" i="1"/>
  <c r="T4167" i="1"/>
  <c r="U4167" i="1"/>
  <c r="T4168" i="1"/>
  <c r="U4168" i="1"/>
  <c r="T4169" i="1"/>
  <c r="U4169" i="1"/>
  <c r="T4170" i="1"/>
  <c r="U4170" i="1"/>
  <c r="T4171" i="1"/>
  <c r="U4171" i="1"/>
  <c r="T4172" i="1"/>
  <c r="U4172" i="1"/>
  <c r="T4173" i="1"/>
  <c r="U4173" i="1"/>
  <c r="T4174" i="1"/>
  <c r="U4174" i="1"/>
  <c r="T4175" i="1"/>
  <c r="U4175" i="1"/>
  <c r="T4176" i="1"/>
  <c r="U4176" i="1"/>
  <c r="T4177" i="1"/>
  <c r="U4177" i="1"/>
  <c r="T4178" i="1"/>
  <c r="U4178" i="1"/>
  <c r="T4179" i="1"/>
  <c r="U4179" i="1"/>
  <c r="T4180" i="1"/>
  <c r="U4180" i="1"/>
  <c r="T4181" i="1"/>
  <c r="U4181" i="1"/>
  <c r="T4182" i="1"/>
  <c r="U4182" i="1"/>
  <c r="T4183" i="1"/>
  <c r="U4183" i="1"/>
  <c r="T4184" i="1"/>
  <c r="U4184" i="1"/>
  <c r="T4185" i="1"/>
  <c r="U4185" i="1"/>
  <c r="T4186" i="1"/>
  <c r="U4186" i="1"/>
  <c r="T4187" i="1"/>
  <c r="U4187" i="1"/>
  <c r="T4188" i="1"/>
  <c r="U4188" i="1"/>
  <c r="T4189" i="1"/>
  <c r="U4189" i="1"/>
  <c r="T4190" i="1"/>
  <c r="U4190" i="1"/>
  <c r="T4191" i="1"/>
  <c r="U4191" i="1"/>
  <c r="T4192" i="1"/>
  <c r="U4192" i="1"/>
  <c r="T4193" i="1"/>
  <c r="U4193" i="1"/>
  <c r="T4194" i="1"/>
  <c r="U4194" i="1"/>
  <c r="T4195" i="1"/>
  <c r="U4195" i="1"/>
  <c r="T4196" i="1"/>
  <c r="U4196" i="1"/>
  <c r="T4197" i="1"/>
  <c r="U4197" i="1"/>
  <c r="T4198" i="1"/>
  <c r="U4198" i="1"/>
  <c r="T4199" i="1"/>
  <c r="U4199" i="1"/>
  <c r="T4200" i="1"/>
  <c r="U4200" i="1"/>
  <c r="T4201" i="1"/>
  <c r="U4201" i="1"/>
  <c r="T4202" i="1"/>
  <c r="U4202" i="1"/>
  <c r="T4203" i="1"/>
  <c r="U4203" i="1"/>
  <c r="T4204" i="1"/>
  <c r="U4204" i="1"/>
  <c r="T4205" i="1"/>
  <c r="U4205" i="1"/>
  <c r="T4206" i="1"/>
  <c r="U4206" i="1"/>
  <c r="T4207" i="1"/>
  <c r="U4207" i="1"/>
  <c r="T4208" i="1"/>
  <c r="U4208" i="1"/>
  <c r="T4209" i="1"/>
  <c r="U4209" i="1"/>
  <c r="T4210" i="1"/>
  <c r="U4210" i="1"/>
  <c r="T4211" i="1"/>
  <c r="U4211" i="1"/>
  <c r="T4212" i="1"/>
  <c r="U4212" i="1"/>
  <c r="T4213" i="1"/>
  <c r="U4213" i="1"/>
  <c r="T4214" i="1"/>
  <c r="U4214" i="1"/>
  <c r="T4215" i="1"/>
  <c r="U4215" i="1"/>
  <c r="T4216" i="1"/>
  <c r="U4216" i="1"/>
  <c r="T4217" i="1"/>
  <c r="U4217" i="1"/>
  <c r="T4218" i="1"/>
  <c r="U4218" i="1"/>
  <c r="T4219" i="1"/>
  <c r="U4219" i="1"/>
  <c r="T4220" i="1"/>
  <c r="U4220" i="1"/>
  <c r="T4221" i="1"/>
  <c r="U4221" i="1"/>
  <c r="T4222" i="1"/>
  <c r="U4222" i="1"/>
  <c r="T4223" i="1"/>
  <c r="U4223" i="1"/>
  <c r="T4224" i="1"/>
  <c r="U4224" i="1"/>
  <c r="T4225" i="1"/>
  <c r="U4225" i="1"/>
  <c r="T4226" i="1"/>
  <c r="U4226" i="1"/>
  <c r="T4227" i="1"/>
  <c r="U4227" i="1"/>
  <c r="T4228" i="1"/>
  <c r="U4228" i="1"/>
  <c r="T4229" i="1"/>
  <c r="U4229" i="1"/>
  <c r="T4230" i="1"/>
  <c r="U4230" i="1"/>
  <c r="T4231" i="1"/>
  <c r="U4231" i="1"/>
  <c r="T4232" i="1"/>
  <c r="U4232" i="1"/>
  <c r="T4233" i="1"/>
  <c r="U4233" i="1"/>
  <c r="T4234" i="1"/>
  <c r="U4234" i="1"/>
  <c r="T4235" i="1"/>
  <c r="U4235" i="1"/>
  <c r="T4236" i="1"/>
  <c r="U4236" i="1"/>
  <c r="T4237" i="1"/>
  <c r="U4237" i="1"/>
  <c r="T4238" i="1"/>
  <c r="U4238" i="1"/>
  <c r="T4239" i="1"/>
  <c r="U4239" i="1"/>
  <c r="T4240" i="1"/>
  <c r="U4240" i="1"/>
  <c r="T4241" i="1"/>
  <c r="U4241" i="1"/>
  <c r="T4242" i="1"/>
  <c r="U4242" i="1"/>
  <c r="T4243" i="1"/>
  <c r="U4243" i="1"/>
  <c r="T4244" i="1"/>
  <c r="U4244" i="1"/>
  <c r="T4245" i="1"/>
  <c r="U4245" i="1"/>
  <c r="T4246" i="1"/>
  <c r="U4246" i="1"/>
  <c r="T4247" i="1"/>
  <c r="U4247" i="1"/>
  <c r="T4248" i="1"/>
  <c r="U4248" i="1"/>
  <c r="T4249" i="1"/>
  <c r="U4249" i="1"/>
  <c r="T4250" i="1"/>
  <c r="U4250" i="1"/>
  <c r="T4251" i="1"/>
  <c r="U4251" i="1"/>
  <c r="T4252" i="1"/>
  <c r="U4252" i="1"/>
  <c r="T4253" i="1"/>
  <c r="U4253" i="1"/>
  <c r="T4254" i="1"/>
  <c r="U4254" i="1"/>
  <c r="T4255" i="1"/>
  <c r="U4255" i="1"/>
  <c r="T4256" i="1"/>
  <c r="U4256" i="1"/>
  <c r="T4257" i="1"/>
  <c r="U4257" i="1"/>
  <c r="T4258" i="1"/>
  <c r="U4258" i="1"/>
  <c r="T4259" i="1"/>
  <c r="U4259" i="1"/>
  <c r="T4260" i="1"/>
  <c r="U4260" i="1"/>
  <c r="T4261" i="1"/>
  <c r="U4261" i="1"/>
  <c r="T4262" i="1"/>
  <c r="U4262" i="1"/>
  <c r="T4263" i="1"/>
  <c r="U4263" i="1"/>
  <c r="T4264" i="1"/>
  <c r="U4264" i="1"/>
  <c r="T4265" i="1"/>
  <c r="U4265" i="1"/>
  <c r="T4266" i="1"/>
  <c r="U4266" i="1"/>
  <c r="T4267" i="1"/>
  <c r="U4267" i="1"/>
  <c r="T4268" i="1"/>
  <c r="U4268" i="1"/>
  <c r="T4269" i="1"/>
  <c r="U4269" i="1"/>
  <c r="T4270" i="1"/>
  <c r="U4270" i="1"/>
  <c r="T4271" i="1"/>
  <c r="U4271" i="1"/>
  <c r="T4272" i="1"/>
  <c r="U4272" i="1"/>
  <c r="T4273" i="1"/>
  <c r="U4273" i="1"/>
  <c r="T4274" i="1"/>
  <c r="U4274" i="1"/>
  <c r="T4275" i="1"/>
  <c r="U4275" i="1"/>
  <c r="T4276" i="1"/>
  <c r="U4276" i="1"/>
  <c r="T4277" i="1"/>
  <c r="U4277" i="1"/>
  <c r="T4278" i="1"/>
  <c r="U4278" i="1"/>
  <c r="T4279" i="1"/>
  <c r="U4279" i="1"/>
  <c r="T4280" i="1"/>
  <c r="U4280" i="1"/>
  <c r="T4281" i="1"/>
  <c r="U4281" i="1"/>
  <c r="T4282" i="1"/>
  <c r="U4282" i="1"/>
  <c r="T4283" i="1"/>
  <c r="U4283" i="1"/>
  <c r="T4284" i="1"/>
  <c r="U4284" i="1"/>
  <c r="T4285" i="1"/>
  <c r="U4285" i="1"/>
  <c r="T4286" i="1"/>
  <c r="U4286" i="1"/>
  <c r="T4287" i="1"/>
  <c r="U4287" i="1"/>
  <c r="T4288" i="1"/>
  <c r="U4288" i="1"/>
  <c r="T4289" i="1"/>
  <c r="U4289" i="1"/>
  <c r="T4290" i="1"/>
  <c r="U4290" i="1"/>
  <c r="T4291" i="1"/>
  <c r="U4291" i="1"/>
  <c r="T4292" i="1"/>
  <c r="U4292" i="1"/>
  <c r="T4293" i="1"/>
  <c r="U4293" i="1"/>
  <c r="T4294" i="1"/>
  <c r="U4294" i="1"/>
  <c r="T4295" i="1"/>
  <c r="U4295" i="1"/>
  <c r="T4296" i="1"/>
  <c r="U4296" i="1"/>
  <c r="T4297" i="1"/>
  <c r="U4297" i="1"/>
  <c r="T4298" i="1"/>
  <c r="U4298" i="1"/>
  <c r="T4299" i="1"/>
  <c r="U4299" i="1"/>
  <c r="T4300" i="1"/>
  <c r="U4300" i="1"/>
  <c r="T4301" i="1"/>
  <c r="U4301" i="1"/>
  <c r="T4302" i="1"/>
  <c r="U4302" i="1"/>
  <c r="T4303" i="1"/>
  <c r="U4303" i="1"/>
  <c r="T4304" i="1"/>
  <c r="U4304" i="1"/>
  <c r="T4305" i="1"/>
  <c r="U4305" i="1"/>
  <c r="T4306" i="1"/>
  <c r="U4306" i="1"/>
  <c r="T4307" i="1"/>
  <c r="U4307" i="1"/>
  <c r="T4308" i="1"/>
  <c r="U4308" i="1"/>
  <c r="T4309" i="1"/>
  <c r="U4309" i="1"/>
  <c r="T4310" i="1"/>
  <c r="U4310" i="1"/>
  <c r="T4311" i="1"/>
  <c r="U4311" i="1"/>
  <c r="T4312" i="1"/>
  <c r="U4312" i="1"/>
  <c r="T4313" i="1"/>
  <c r="U4313" i="1"/>
  <c r="T4314" i="1"/>
  <c r="U4314" i="1"/>
  <c r="T4315" i="1"/>
  <c r="U4315" i="1"/>
  <c r="T4316" i="1"/>
  <c r="U4316" i="1"/>
  <c r="T4317" i="1"/>
  <c r="U4317" i="1"/>
  <c r="T4318" i="1"/>
  <c r="U4318" i="1"/>
  <c r="T4319" i="1"/>
  <c r="U4319" i="1"/>
  <c r="T4320" i="1"/>
  <c r="U4320" i="1"/>
  <c r="T4321" i="1"/>
  <c r="U4321" i="1"/>
  <c r="T4322" i="1"/>
  <c r="U4322" i="1"/>
  <c r="T4323" i="1"/>
  <c r="U4323" i="1"/>
  <c r="T4324" i="1"/>
  <c r="U4324" i="1"/>
  <c r="T4325" i="1"/>
  <c r="U4325" i="1"/>
  <c r="T4326" i="1"/>
  <c r="U4326" i="1"/>
  <c r="T4327" i="1"/>
  <c r="U4327" i="1"/>
  <c r="T4328" i="1"/>
  <c r="U4328" i="1"/>
  <c r="T4329" i="1"/>
  <c r="U4329" i="1"/>
  <c r="T4330" i="1"/>
  <c r="U4330" i="1"/>
  <c r="T4331" i="1"/>
  <c r="U4331" i="1"/>
  <c r="T4332" i="1"/>
  <c r="U4332" i="1"/>
  <c r="T4333" i="1"/>
  <c r="U4333" i="1"/>
  <c r="T4334" i="1"/>
  <c r="U4334" i="1"/>
  <c r="T4335" i="1"/>
  <c r="U4335" i="1"/>
  <c r="T4336" i="1"/>
  <c r="U4336" i="1"/>
  <c r="T4337" i="1"/>
  <c r="U4337" i="1"/>
  <c r="T4338" i="1"/>
  <c r="U4338" i="1"/>
  <c r="T4339" i="1"/>
  <c r="U4339" i="1"/>
  <c r="T4340" i="1"/>
  <c r="U4340" i="1"/>
  <c r="T4341" i="1"/>
  <c r="U4341" i="1"/>
  <c r="T4342" i="1"/>
  <c r="U4342" i="1"/>
  <c r="T4343" i="1"/>
  <c r="U4343" i="1"/>
  <c r="T4344" i="1"/>
  <c r="U4344" i="1"/>
  <c r="T4345" i="1"/>
  <c r="U4345" i="1"/>
  <c r="T4346" i="1"/>
  <c r="U4346" i="1"/>
  <c r="T4347" i="1"/>
  <c r="U4347" i="1"/>
  <c r="T4348" i="1"/>
  <c r="U4348" i="1"/>
  <c r="T4349" i="1"/>
  <c r="U4349" i="1"/>
  <c r="T4350" i="1"/>
  <c r="U4350" i="1"/>
  <c r="T4351" i="1"/>
  <c r="U4351" i="1"/>
  <c r="T4352" i="1"/>
  <c r="U4352" i="1"/>
  <c r="T4353" i="1"/>
  <c r="U4353" i="1"/>
  <c r="T4354" i="1"/>
  <c r="U4354" i="1"/>
  <c r="T4355" i="1"/>
  <c r="U4355" i="1"/>
  <c r="T4356" i="1"/>
  <c r="U4356" i="1"/>
  <c r="T4357" i="1"/>
  <c r="U4357" i="1"/>
  <c r="T4358" i="1"/>
  <c r="U4358" i="1"/>
  <c r="T4359" i="1"/>
  <c r="U4359" i="1"/>
  <c r="T4360" i="1"/>
  <c r="U4360" i="1"/>
  <c r="T4361" i="1"/>
  <c r="U4361" i="1"/>
  <c r="T4362" i="1"/>
  <c r="U4362" i="1"/>
  <c r="T4363" i="1"/>
  <c r="U4363" i="1"/>
  <c r="T4364" i="1"/>
  <c r="U4364" i="1"/>
  <c r="T4365" i="1"/>
  <c r="U4365" i="1"/>
  <c r="T4366" i="1"/>
  <c r="U4366" i="1"/>
  <c r="T4367" i="1"/>
  <c r="U4367" i="1"/>
  <c r="T4368" i="1"/>
  <c r="U4368" i="1"/>
  <c r="T4369" i="1"/>
  <c r="U4369" i="1"/>
  <c r="T4370" i="1"/>
  <c r="U4370" i="1"/>
  <c r="T4371" i="1"/>
  <c r="U4371" i="1"/>
  <c r="T4372" i="1"/>
  <c r="U4372" i="1"/>
  <c r="T4373" i="1"/>
  <c r="U4373" i="1"/>
  <c r="T4374" i="1"/>
  <c r="U4374" i="1"/>
  <c r="T4375" i="1"/>
  <c r="U4375" i="1"/>
  <c r="T4376" i="1"/>
  <c r="U4376" i="1"/>
  <c r="T4377" i="1"/>
  <c r="U4377" i="1"/>
  <c r="T4378" i="1"/>
  <c r="U4378" i="1"/>
  <c r="T4379" i="1"/>
  <c r="U4379" i="1"/>
  <c r="T4380" i="1"/>
  <c r="U4380" i="1"/>
  <c r="T4381" i="1"/>
  <c r="U4381" i="1"/>
  <c r="T4382" i="1"/>
  <c r="U4382" i="1"/>
  <c r="T4383" i="1"/>
  <c r="U4383" i="1"/>
  <c r="T4384" i="1"/>
  <c r="U4384" i="1"/>
  <c r="T4385" i="1"/>
  <c r="U4385" i="1"/>
  <c r="T4386" i="1"/>
  <c r="U4386" i="1"/>
  <c r="T4387" i="1"/>
  <c r="U4387" i="1"/>
  <c r="T4388" i="1"/>
  <c r="U4388" i="1"/>
  <c r="T4389" i="1"/>
  <c r="U4389" i="1"/>
  <c r="T4390" i="1"/>
  <c r="U4390" i="1"/>
  <c r="T4391" i="1"/>
  <c r="U4391" i="1"/>
  <c r="T4392" i="1"/>
  <c r="U4392" i="1"/>
  <c r="T4393" i="1"/>
  <c r="U4393" i="1"/>
  <c r="T4394" i="1"/>
  <c r="U4394" i="1"/>
  <c r="T4395" i="1"/>
  <c r="U4395" i="1"/>
  <c r="T4396" i="1"/>
  <c r="U4396" i="1"/>
  <c r="T4397" i="1"/>
  <c r="U4397" i="1"/>
  <c r="T4398" i="1"/>
  <c r="U4398" i="1"/>
  <c r="T4399" i="1"/>
  <c r="U4399" i="1"/>
  <c r="T4400" i="1"/>
  <c r="U4400" i="1"/>
  <c r="T4401" i="1"/>
  <c r="U4401" i="1"/>
  <c r="T4402" i="1"/>
  <c r="U4402" i="1"/>
  <c r="T4403" i="1"/>
  <c r="U4403" i="1"/>
  <c r="T4404" i="1"/>
  <c r="U4404" i="1"/>
  <c r="T4405" i="1"/>
  <c r="U4405" i="1"/>
  <c r="T4406" i="1"/>
  <c r="U4406" i="1"/>
  <c r="T4407" i="1"/>
  <c r="U4407" i="1"/>
  <c r="T4408" i="1"/>
  <c r="U4408" i="1"/>
  <c r="T4409" i="1"/>
  <c r="U4409" i="1"/>
  <c r="T4410" i="1"/>
  <c r="U4410" i="1"/>
  <c r="T4411" i="1"/>
  <c r="U4411" i="1"/>
  <c r="T4412" i="1"/>
  <c r="U4412" i="1"/>
  <c r="T4413" i="1"/>
  <c r="U4413" i="1"/>
  <c r="T4414" i="1"/>
  <c r="U4414" i="1"/>
  <c r="T4415" i="1"/>
  <c r="U4415" i="1"/>
  <c r="T4416" i="1"/>
  <c r="U4416" i="1"/>
  <c r="T4417" i="1"/>
  <c r="U4417" i="1"/>
  <c r="T4418" i="1"/>
  <c r="U4418" i="1"/>
  <c r="T4419" i="1"/>
  <c r="U4419" i="1"/>
  <c r="T4420" i="1"/>
  <c r="U4420" i="1"/>
  <c r="T4421" i="1"/>
  <c r="U4421" i="1"/>
  <c r="T4422" i="1"/>
  <c r="U4422" i="1"/>
  <c r="T4423" i="1"/>
  <c r="U4423" i="1"/>
  <c r="T4424" i="1"/>
  <c r="U4424" i="1"/>
  <c r="T4425" i="1"/>
  <c r="U4425" i="1"/>
  <c r="T4426" i="1"/>
  <c r="U4426" i="1"/>
  <c r="T4427" i="1"/>
  <c r="U4427" i="1"/>
  <c r="T4428" i="1"/>
  <c r="U4428" i="1"/>
  <c r="T4429" i="1"/>
  <c r="U4429" i="1"/>
  <c r="T4430" i="1"/>
  <c r="U4430" i="1"/>
  <c r="T4431" i="1"/>
  <c r="U4431" i="1"/>
  <c r="T4432" i="1"/>
  <c r="U4432" i="1"/>
  <c r="T4433" i="1"/>
  <c r="U4433" i="1"/>
  <c r="T4434" i="1"/>
  <c r="U4434" i="1"/>
  <c r="T4435" i="1"/>
  <c r="U4435" i="1"/>
  <c r="T4436" i="1"/>
  <c r="U4436" i="1"/>
  <c r="T4437" i="1"/>
  <c r="U4437" i="1"/>
  <c r="T4438" i="1"/>
  <c r="U4438" i="1"/>
  <c r="T4439" i="1"/>
  <c r="U4439" i="1"/>
  <c r="T4440" i="1"/>
  <c r="U4440" i="1"/>
  <c r="T4441" i="1"/>
  <c r="U4441" i="1"/>
  <c r="T4442" i="1"/>
  <c r="U4442" i="1"/>
  <c r="T4443" i="1"/>
  <c r="U4443" i="1"/>
  <c r="T4444" i="1"/>
  <c r="U4444" i="1"/>
  <c r="T4445" i="1"/>
  <c r="U4445" i="1"/>
  <c r="T4446" i="1"/>
  <c r="U4446" i="1"/>
  <c r="T4447" i="1"/>
  <c r="U4447" i="1"/>
  <c r="T4448" i="1"/>
  <c r="U4448" i="1"/>
  <c r="T4449" i="1"/>
  <c r="U4449" i="1"/>
  <c r="T4450" i="1"/>
  <c r="U4450" i="1"/>
  <c r="T4451" i="1"/>
  <c r="U4451" i="1"/>
  <c r="T4452" i="1"/>
  <c r="U4452" i="1"/>
  <c r="T4453" i="1"/>
  <c r="U4453" i="1"/>
  <c r="T4454" i="1"/>
  <c r="U4454" i="1"/>
  <c r="T4455" i="1"/>
  <c r="U4455" i="1"/>
  <c r="T4456" i="1"/>
  <c r="U4456" i="1"/>
  <c r="T4457" i="1"/>
  <c r="U4457" i="1"/>
  <c r="T4458" i="1"/>
  <c r="U4458" i="1"/>
  <c r="T4459" i="1"/>
  <c r="U4459" i="1"/>
  <c r="T4460" i="1"/>
  <c r="U4460" i="1"/>
  <c r="T4461" i="1"/>
  <c r="U4461" i="1"/>
  <c r="T4462" i="1"/>
  <c r="U4462" i="1"/>
  <c r="T4463" i="1"/>
  <c r="U4463" i="1"/>
  <c r="T4464" i="1"/>
  <c r="U4464" i="1"/>
  <c r="T4465" i="1"/>
  <c r="U4465" i="1"/>
  <c r="T4466" i="1"/>
  <c r="U4466" i="1"/>
  <c r="T4467" i="1"/>
  <c r="U4467" i="1"/>
  <c r="T4468" i="1"/>
  <c r="U4468" i="1"/>
  <c r="T4469" i="1"/>
  <c r="U4469" i="1"/>
  <c r="T4470" i="1"/>
  <c r="U4470" i="1"/>
  <c r="T4471" i="1"/>
  <c r="U4471" i="1"/>
  <c r="T4472" i="1"/>
  <c r="U4472" i="1"/>
  <c r="T4473" i="1"/>
  <c r="U4473" i="1"/>
  <c r="T4474" i="1"/>
  <c r="U4474" i="1"/>
  <c r="T4475" i="1"/>
  <c r="U4475" i="1"/>
  <c r="T4476" i="1"/>
  <c r="U4476" i="1"/>
  <c r="T4477" i="1"/>
  <c r="U4477" i="1"/>
  <c r="T4478" i="1"/>
  <c r="U4478" i="1"/>
  <c r="T4479" i="1"/>
  <c r="U4479" i="1"/>
  <c r="T4480" i="1"/>
  <c r="U4480" i="1"/>
  <c r="T4481" i="1"/>
  <c r="U4481" i="1"/>
  <c r="T4482" i="1"/>
  <c r="U4482" i="1"/>
  <c r="T4483" i="1"/>
  <c r="U4483" i="1"/>
  <c r="T4484" i="1"/>
  <c r="U4484" i="1"/>
  <c r="T4485" i="1"/>
  <c r="U4485" i="1"/>
  <c r="T4486" i="1"/>
  <c r="U4486" i="1"/>
  <c r="T4487" i="1"/>
  <c r="U4487" i="1"/>
  <c r="T4488" i="1"/>
  <c r="U4488" i="1"/>
  <c r="T4489" i="1"/>
  <c r="U4489" i="1"/>
  <c r="T4490" i="1"/>
  <c r="U4490" i="1"/>
  <c r="T4491" i="1"/>
  <c r="U4491" i="1"/>
  <c r="T4492" i="1"/>
  <c r="U4492" i="1"/>
  <c r="T4493" i="1"/>
  <c r="U4493" i="1"/>
  <c r="T4494" i="1"/>
  <c r="U4494" i="1"/>
  <c r="T4495" i="1"/>
  <c r="U4495" i="1"/>
  <c r="T4496" i="1"/>
  <c r="U4496" i="1"/>
  <c r="T4497" i="1"/>
  <c r="U4497" i="1"/>
  <c r="T4498" i="1"/>
  <c r="U4498" i="1"/>
  <c r="T4499" i="1"/>
  <c r="U4499" i="1"/>
  <c r="T4500" i="1"/>
  <c r="U4500" i="1"/>
  <c r="T4501" i="1"/>
  <c r="U4501" i="1"/>
  <c r="T4502" i="1"/>
  <c r="U4502" i="1"/>
  <c r="T4503" i="1"/>
  <c r="U4503" i="1"/>
  <c r="T4504" i="1"/>
  <c r="U4504" i="1"/>
  <c r="T4505" i="1"/>
  <c r="U4505" i="1"/>
  <c r="T4506" i="1"/>
  <c r="U4506" i="1"/>
  <c r="T4507" i="1"/>
  <c r="U4507" i="1"/>
  <c r="T4508" i="1"/>
  <c r="U4508" i="1"/>
  <c r="T4509" i="1"/>
  <c r="U4509" i="1"/>
  <c r="T4510" i="1"/>
  <c r="U4510" i="1"/>
  <c r="T4511" i="1"/>
  <c r="U4511" i="1"/>
  <c r="T4512" i="1"/>
  <c r="U4512" i="1"/>
  <c r="T4513" i="1"/>
  <c r="U4513" i="1"/>
  <c r="T4514" i="1"/>
  <c r="U4514" i="1"/>
  <c r="T4515" i="1"/>
  <c r="U4515" i="1"/>
  <c r="T4516" i="1"/>
  <c r="U4516" i="1"/>
  <c r="T4517" i="1"/>
  <c r="U4517" i="1"/>
  <c r="T4518" i="1"/>
  <c r="U4518" i="1"/>
  <c r="T4519" i="1"/>
  <c r="U4519" i="1"/>
  <c r="T4520" i="1"/>
  <c r="U4520" i="1"/>
  <c r="T4521" i="1"/>
  <c r="U4521" i="1"/>
  <c r="T4522" i="1"/>
  <c r="U4522" i="1"/>
  <c r="T4523" i="1"/>
  <c r="U4523" i="1"/>
  <c r="T4524" i="1"/>
  <c r="U4524" i="1"/>
  <c r="T4525" i="1"/>
  <c r="U4525" i="1"/>
  <c r="T4526" i="1"/>
  <c r="U4526" i="1"/>
  <c r="T4527" i="1"/>
  <c r="U4527" i="1"/>
  <c r="T4528" i="1"/>
  <c r="U4528" i="1"/>
  <c r="T4529" i="1"/>
  <c r="U4529" i="1"/>
  <c r="T4530" i="1"/>
  <c r="U4530" i="1"/>
  <c r="T4531" i="1"/>
  <c r="U4531" i="1"/>
  <c r="T4532" i="1"/>
  <c r="U4532" i="1"/>
  <c r="T4533" i="1"/>
  <c r="U4533" i="1"/>
  <c r="T4534" i="1"/>
  <c r="U4534" i="1"/>
  <c r="T4535" i="1"/>
  <c r="U4535" i="1"/>
  <c r="T4536" i="1"/>
  <c r="U4536" i="1"/>
  <c r="T4537" i="1"/>
  <c r="U4537" i="1"/>
  <c r="T4538" i="1"/>
  <c r="U4538" i="1"/>
  <c r="T4539" i="1"/>
  <c r="U4539" i="1"/>
  <c r="T4540" i="1"/>
  <c r="U4540" i="1"/>
  <c r="T4541" i="1"/>
  <c r="U4541" i="1"/>
  <c r="T4542" i="1"/>
  <c r="U4542" i="1"/>
  <c r="T4543" i="1"/>
  <c r="U4543" i="1"/>
  <c r="T4544" i="1"/>
  <c r="U4544" i="1"/>
  <c r="T4545" i="1"/>
  <c r="U4545" i="1"/>
  <c r="T4546" i="1"/>
  <c r="U4546" i="1"/>
  <c r="T4547" i="1"/>
  <c r="U4547" i="1"/>
  <c r="T4548" i="1"/>
  <c r="U4548" i="1"/>
  <c r="T4549" i="1"/>
  <c r="U4549" i="1"/>
  <c r="T4550" i="1"/>
  <c r="U4550" i="1"/>
  <c r="T4551" i="1"/>
  <c r="U4551" i="1"/>
  <c r="T4552" i="1"/>
  <c r="U4552" i="1"/>
  <c r="T4553" i="1"/>
  <c r="U4553" i="1"/>
  <c r="T4554" i="1"/>
  <c r="U4554" i="1"/>
  <c r="T4555" i="1"/>
  <c r="U4555" i="1"/>
  <c r="T4556" i="1"/>
  <c r="U4556" i="1"/>
  <c r="T4557" i="1"/>
  <c r="U4557" i="1"/>
  <c r="T4558" i="1"/>
  <c r="U4558" i="1"/>
  <c r="T4559" i="1"/>
  <c r="U4559" i="1"/>
  <c r="T4560" i="1"/>
  <c r="U4560" i="1"/>
  <c r="T4561" i="1"/>
  <c r="U4561" i="1"/>
  <c r="T4562" i="1"/>
  <c r="U4562" i="1"/>
  <c r="T4563" i="1"/>
  <c r="U4563" i="1"/>
  <c r="T4564" i="1"/>
  <c r="U4564" i="1"/>
  <c r="T4565" i="1"/>
  <c r="U4565" i="1"/>
  <c r="T4566" i="1"/>
  <c r="U4566" i="1"/>
  <c r="T4567" i="1"/>
  <c r="U4567" i="1"/>
  <c r="T4568" i="1"/>
  <c r="U4568" i="1"/>
  <c r="T4569" i="1"/>
  <c r="U4569" i="1"/>
  <c r="T4570" i="1"/>
  <c r="U4570" i="1"/>
  <c r="T4571" i="1"/>
  <c r="U4571" i="1"/>
  <c r="T4572" i="1"/>
  <c r="U4572" i="1"/>
  <c r="T4573" i="1"/>
  <c r="U4573" i="1"/>
  <c r="T4574" i="1"/>
  <c r="U4574" i="1"/>
  <c r="T4575" i="1"/>
  <c r="U4575" i="1"/>
  <c r="T4576" i="1"/>
  <c r="U4576" i="1"/>
  <c r="T4577" i="1"/>
  <c r="U4577" i="1"/>
  <c r="T4578" i="1"/>
  <c r="U4578" i="1"/>
  <c r="T4579" i="1"/>
  <c r="U4579" i="1"/>
  <c r="T4580" i="1"/>
  <c r="U4580" i="1"/>
  <c r="T4581" i="1"/>
  <c r="U4581" i="1"/>
  <c r="T4582" i="1"/>
  <c r="U4582" i="1"/>
  <c r="T4583" i="1"/>
  <c r="U4583" i="1"/>
  <c r="T4584" i="1"/>
  <c r="U4584" i="1"/>
  <c r="T4585" i="1"/>
  <c r="U4585" i="1"/>
  <c r="T4586" i="1"/>
  <c r="U4586" i="1"/>
  <c r="T4587" i="1"/>
  <c r="U4587" i="1"/>
  <c r="T4588" i="1"/>
  <c r="U4588" i="1"/>
  <c r="T4589" i="1"/>
  <c r="U4589" i="1"/>
  <c r="T4590" i="1"/>
  <c r="U4590" i="1"/>
  <c r="T4591" i="1"/>
  <c r="U4591" i="1"/>
  <c r="T4592" i="1"/>
  <c r="U4592" i="1"/>
  <c r="T4593" i="1"/>
  <c r="U4593" i="1"/>
  <c r="T4594" i="1"/>
  <c r="U4594" i="1"/>
  <c r="T4595" i="1"/>
  <c r="U4595" i="1"/>
  <c r="T4596" i="1"/>
  <c r="U4596" i="1"/>
  <c r="T4597" i="1"/>
  <c r="U4597" i="1"/>
  <c r="T4598" i="1"/>
  <c r="U4598" i="1"/>
  <c r="T4599" i="1"/>
  <c r="U4599" i="1"/>
  <c r="T4600" i="1"/>
  <c r="U4600" i="1"/>
  <c r="T4601" i="1"/>
  <c r="U4601" i="1"/>
  <c r="T4602" i="1"/>
  <c r="U4602" i="1"/>
  <c r="T4603" i="1"/>
  <c r="U4603" i="1"/>
  <c r="T4604" i="1"/>
  <c r="U4604" i="1"/>
  <c r="T4605" i="1"/>
  <c r="U4605" i="1"/>
  <c r="T4606" i="1"/>
  <c r="U4606" i="1"/>
  <c r="T4607" i="1"/>
  <c r="U4607" i="1"/>
  <c r="T4608" i="1"/>
  <c r="U4608" i="1"/>
  <c r="T4609" i="1"/>
  <c r="U4609" i="1"/>
  <c r="T4610" i="1"/>
  <c r="U4610" i="1"/>
  <c r="T4611" i="1"/>
  <c r="U4611" i="1"/>
  <c r="T4612" i="1"/>
  <c r="U4612" i="1"/>
  <c r="T4613" i="1"/>
  <c r="U4613" i="1"/>
  <c r="T4614" i="1"/>
  <c r="U4614" i="1"/>
  <c r="T4615" i="1"/>
  <c r="U4615" i="1"/>
  <c r="T4616" i="1"/>
  <c r="U4616" i="1"/>
  <c r="T4617" i="1"/>
  <c r="U4617" i="1"/>
  <c r="T4618" i="1"/>
  <c r="U4618" i="1"/>
  <c r="T4619" i="1"/>
  <c r="U4619" i="1"/>
  <c r="T4620" i="1"/>
  <c r="U4620" i="1"/>
  <c r="T4621" i="1"/>
  <c r="U4621" i="1"/>
  <c r="T4622" i="1"/>
  <c r="U4622" i="1"/>
  <c r="T4623" i="1"/>
  <c r="U4623" i="1"/>
  <c r="T4624" i="1"/>
  <c r="U4624" i="1"/>
  <c r="T4625" i="1"/>
  <c r="U4625" i="1"/>
  <c r="T4626" i="1"/>
  <c r="U4626" i="1"/>
  <c r="T4627" i="1"/>
  <c r="U4627" i="1"/>
  <c r="T4628" i="1"/>
  <c r="U4628" i="1"/>
  <c r="T4629" i="1"/>
  <c r="U4629" i="1"/>
  <c r="T4630" i="1"/>
  <c r="U4630" i="1"/>
  <c r="T4631" i="1"/>
  <c r="U4631" i="1"/>
  <c r="T4632" i="1"/>
  <c r="U4632" i="1"/>
  <c r="T4633" i="1"/>
  <c r="U4633" i="1"/>
  <c r="T4634" i="1"/>
  <c r="U4634" i="1"/>
  <c r="T4635" i="1"/>
  <c r="U4635" i="1"/>
  <c r="T4636" i="1"/>
  <c r="U4636" i="1"/>
  <c r="T4637" i="1"/>
  <c r="U4637" i="1"/>
  <c r="T4638" i="1"/>
  <c r="U4638" i="1"/>
  <c r="T4639" i="1"/>
  <c r="U4639" i="1"/>
  <c r="T4640" i="1"/>
  <c r="U4640" i="1"/>
  <c r="T4641" i="1"/>
  <c r="U4641" i="1"/>
  <c r="T4642" i="1"/>
  <c r="U4642" i="1"/>
  <c r="T4643" i="1"/>
  <c r="U4643" i="1"/>
  <c r="T4644" i="1"/>
  <c r="U4644" i="1"/>
  <c r="T4645" i="1"/>
  <c r="U4645" i="1"/>
  <c r="T4646" i="1"/>
  <c r="U4646" i="1"/>
  <c r="T4647" i="1"/>
  <c r="U4647" i="1"/>
  <c r="T4648" i="1"/>
  <c r="U4648" i="1"/>
  <c r="T4649" i="1"/>
  <c r="U4649" i="1"/>
  <c r="T4650" i="1"/>
  <c r="U4650" i="1"/>
  <c r="T4651" i="1"/>
  <c r="U4651" i="1"/>
  <c r="T4652" i="1"/>
  <c r="U4652" i="1"/>
  <c r="T4653" i="1"/>
  <c r="U4653" i="1"/>
  <c r="T4654" i="1"/>
  <c r="U4654" i="1"/>
  <c r="T4655" i="1"/>
  <c r="U4655" i="1"/>
  <c r="T4656" i="1"/>
  <c r="U4656" i="1"/>
  <c r="T4657" i="1"/>
  <c r="U4657" i="1"/>
  <c r="T4658" i="1"/>
  <c r="U4658" i="1"/>
  <c r="T4659" i="1"/>
  <c r="U4659" i="1"/>
  <c r="T4660" i="1"/>
  <c r="U4660" i="1"/>
  <c r="T4661" i="1"/>
  <c r="U4661" i="1"/>
  <c r="T4662" i="1"/>
  <c r="U4662" i="1"/>
  <c r="T4663" i="1"/>
  <c r="U4663" i="1"/>
  <c r="T4664" i="1"/>
  <c r="U4664" i="1"/>
  <c r="T4665" i="1"/>
  <c r="U4665" i="1"/>
  <c r="T4666" i="1"/>
  <c r="U4666" i="1"/>
  <c r="T4667" i="1"/>
  <c r="U4667" i="1"/>
  <c r="T4668" i="1"/>
  <c r="U4668" i="1"/>
  <c r="T4669" i="1"/>
  <c r="U4669" i="1"/>
  <c r="T4670" i="1"/>
  <c r="U4670" i="1"/>
  <c r="T4671" i="1"/>
  <c r="U4671" i="1"/>
  <c r="T4672" i="1"/>
  <c r="U4672" i="1"/>
  <c r="T4673" i="1"/>
  <c r="U4673" i="1"/>
  <c r="T4674" i="1"/>
  <c r="U4674" i="1"/>
  <c r="T4675" i="1"/>
  <c r="U4675" i="1"/>
  <c r="T4676" i="1"/>
  <c r="U4676" i="1"/>
  <c r="T4677" i="1"/>
  <c r="U4677" i="1"/>
  <c r="T4678" i="1"/>
  <c r="U4678" i="1"/>
  <c r="T4679" i="1"/>
  <c r="U4679" i="1"/>
  <c r="T4680" i="1"/>
  <c r="U4680" i="1"/>
  <c r="T4681" i="1"/>
  <c r="U4681" i="1"/>
  <c r="T4682" i="1"/>
  <c r="U4682" i="1"/>
  <c r="T4683" i="1"/>
  <c r="U4683" i="1"/>
  <c r="T4684" i="1"/>
  <c r="U4684" i="1"/>
  <c r="T4685" i="1"/>
  <c r="U4685" i="1"/>
  <c r="T4686" i="1"/>
  <c r="U4686" i="1"/>
  <c r="T4687" i="1"/>
  <c r="U4687" i="1"/>
  <c r="T4688" i="1"/>
  <c r="U4688" i="1"/>
  <c r="T4689" i="1"/>
  <c r="U4689" i="1"/>
  <c r="T4690" i="1"/>
  <c r="U4690" i="1"/>
  <c r="T4691" i="1"/>
  <c r="U4691" i="1"/>
  <c r="T4692" i="1"/>
  <c r="U4692" i="1"/>
  <c r="T4693" i="1"/>
  <c r="U4693" i="1"/>
  <c r="T4694" i="1"/>
  <c r="U4694" i="1"/>
  <c r="T4695" i="1"/>
  <c r="U4695" i="1"/>
  <c r="T4696" i="1"/>
  <c r="U4696" i="1"/>
  <c r="T4697" i="1"/>
  <c r="U4697" i="1"/>
  <c r="T4698" i="1"/>
  <c r="U4698" i="1"/>
  <c r="T4699" i="1"/>
  <c r="U4699" i="1"/>
  <c r="T4700" i="1"/>
  <c r="U4700" i="1"/>
  <c r="T4701" i="1"/>
  <c r="U4701" i="1"/>
  <c r="T4702" i="1"/>
  <c r="U4702" i="1"/>
  <c r="T4703" i="1"/>
  <c r="U4703" i="1"/>
  <c r="T4704" i="1"/>
  <c r="U4704" i="1"/>
  <c r="T4705" i="1"/>
  <c r="U4705" i="1"/>
  <c r="T4706" i="1"/>
  <c r="U4706" i="1"/>
  <c r="T4707" i="1"/>
  <c r="U4707" i="1"/>
  <c r="T4708" i="1"/>
  <c r="U4708" i="1"/>
  <c r="T4709" i="1"/>
  <c r="U4709" i="1"/>
  <c r="T4710" i="1"/>
  <c r="U4710" i="1"/>
  <c r="T4711" i="1"/>
  <c r="U4711" i="1"/>
  <c r="T4712" i="1"/>
  <c r="U4712" i="1"/>
  <c r="T4713" i="1"/>
  <c r="U4713" i="1"/>
  <c r="T4714" i="1"/>
  <c r="U4714" i="1"/>
  <c r="T4715" i="1"/>
  <c r="U4715" i="1"/>
  <c r="T4716" i="1"/>
  <c r="U4716" i="1"/>
  <c r="T4717" i="1"/>
  <c r="U4717" i="1"/>
  <c r="T4718" i="1"/>
  <c r="U4718" i="1"/>
  <c r="T4719" i="1"/>
  <c r="U4719" i="1"/>
  <c r="T4720" i="1"/>
  <c r="U4720" i="1"/>
  <c r="T4721" i="1"/>
  <c r="U4721" i="1"/>
  <c r="T4722" i="1"/>
  <c r="U4722" i="1"/>
  <c r="T4723" i="1"/>
  <c r="U4723" i="1"/>
  <c r="T4724" i="1"/>
  <c r="U4724" i="1"/>
  <c r="T4725" i="1"/>
  <c r="U4725" i="1"/>
  <c r="T4726" i="1"/>
  <c r="U4726" i="1"/>
  <c r="T4727" i="1"/>
  <c r="U4727" i="1"/>
  <c r="T4728" i="1"/>
  <c r="U4728" i="1"/>
  <c r="T4729" i="1"/>
  <c r="U4729" i="1"/>
  <c r="T4730" i="1"/>
  <c r="U4730" i="1"/>
  <c r="T4731" i="1"/>
  <c r="U4731" i="1"/>
  <c r="T4732" i="1"/>
  <c r="U4732" i="1"/>
  <c r="T4733" i="1"/>
  <c r="U4733" i="1"/>
  <c r="T4734" i="1"/>
  <c r="U4734" i="1"/>
  <c r="T4735" i="1"/>
  <c r="U4735" i="1"/>
  <c r="T4736" i="1"/>
  <c r="U4736" i="1"/>
  <c r="T4737" i="1"/>
  <c r="U4737" i="1"/>
  <c r="T4738" i="1"/>
  <c r="U4738" i="1"/>
  <c r="T4739" i="1"/>
  <c r="U4739" i="1"/>
  <c r="T4740" i="1"/>
  <c r="U4740" i="1"/>
  <c r="T4741" i="1"/>
  <c r="U4741" i="1"/>
  <c r="T4742" i="1"/>
  <c r="U4742" i="1"/>
  <c r="T4743" i="1"/>
  <c r="U4743" i="1"/>
  <c r="T4744" i="1"/>
  <c r="U4744" i="1"/>
  <c r="T4745" i="1"/>
  <c r="U4745" i="1"/>
  <c r="T4746" i="1"/>
  <c r="U4746" i="1"/>
  <c r="T4747" i="1"/>
  <c r="U4747" i="1"/>
  <c r="T4748" i="1"/>
  <c r="U4748" i="1"/>
  <c r="T4749" i="1"/>
  <c r="U4749" i="1"/>
  <c r="T4750" i="1"/>
  <c r="U4750" i="1"/>
  <c r="T4751" i="1"/>
  <c r="U4751" i="1"/>
  <c r="T4752" i="1"/>
  <c r="U4752" i="1"/>
  <c r="T4753" i="1"/>
  <c r="U4753" i="1"/>
  <c r="T4754" i="1"/>
  <c r="U4754" i="1"/>
  <c r="T4755" i="1"/>
  <c r="U4755" i="1"/>
  <c r="T4756" i="1"/>
  <c r="U4756" i="1"/>
  <c r="T4757" i="1"/>
  <c r="U4757" i="1"/>
  <c r="T4758" i="1"/>
  <c r="U4758" i="1"/>
  <c r="T4759" i="1"/>
  <c r="U4759" i="1"/>
  <c r="T4760" i="1"/>
  <c r="U4760" i="1"/>
  <c r="T4761" i="1"/>
  <c r="U4761" i="1"/>
  <c r="T4762" i="1"/>
  <c r="U4762" i="1"/>
  <c r="T4763" i="1"/>
  <c r="U4763" i="1"/>
  <c r="T4764" i="1"/>
  <c r="U4764" i="1"/>
  <c r="T4765" i="1"/>
  <c r="U4765" i="1"/>
  <c r="T4766" i="1"/>
  <c r="U4766" i="1"/>
  <c r="T4767" i="1"/>
  <c r="U4767" i="1"/>
  <c r="T4768" i="1"/>
  <c r="U4768" i="1"/>
  <c r="T4769" i="1"/>
  <c r="U4769" i="1"/>
  <c r="T4770" i="1"/>
  <c r="U4770" i="1"/>
  <c r="T4771" i="1"/>
  <c r="U4771" i="1"/>
  <c r="T4772" i="1"/>
  <c r="U4772" i="1"/>
  <c r="T4773" i="1"/>
  <c r="U4773" i="1"/>
  <c r="T4774" i="1"/>
  <c r="U4774" i="1"/>
  <c r="T4775" i="1"/>
  <c r="U4775" i="1"/>
  <c r="T4776" i="1"/>
  <c r="U4776" i="1"/>
  <c r="T4777" i="1"/>
  <c r="U4777" i="1"/>
  <c r="T4778" i="1"/>
  <c r="U4778" i="1"/>
  <c r="T4779" i="1"/>
  <c r="U4779" i="1"/>
  <c r="T4780" i="1"/>
  <c r="U4780" i="1"/>
  <c r="T4781" i="1"/>
  <c r="U4781" i="1"/>
  <c r="T4782" i="1"/>
  <c r="U4782" i="1"/>
  <c r="T4783" i="1"/>
  <c r="U4783" i="1"/>
  <c r="T4784" i="1"/>
  <c r="U4784" i="1"/>
  <c r="T4785" i="1"/>
  <c r="U4785" i="1"/>
  <c r="T4786" i="1"/>
  <c r="U4786" i="1"/>
  <c r="T4787" i="1"/>
  <c r="U4787" i="1"/>
  <c r="T4788" i="1"/>
  <c r="U4788" i="1"/>
  <c r="T4789" i="1"/>
  <c r="U4789" i="1"/>
  <c r="T4790" i="1"/>
  <c r="U4790" i="1"/>
  <c r="T4791" i="1"/>
  <c r="U4791" i="1"/>
  <c r="T4792" i="1"/>
  <c r="U4792" i="1"/>
  <c r="T4793" i="1"/>
  <c r="U4793" i="1"/>
  <c r="T4794" i="1"/>
  <c r="U4794" i="1"/>
  <c r="T4795" i="1"/>
  <c r="U4795" i="1"/>
  <c r="T4796" i="1"/>
  <c r="U4796" i="1"/>
  <c r="T4797" i="1"/>
  <c r="U4797" i="1"/>
  <c r="T4798" i="1"/>
  <c r="U4798" i="1"/>
  <c r="T4799" i="1"/>
  <c r="U4799" i="1"/>
  <c r="T4800" i="1"/>
  <c r="U4800" i="1"/>
  <c r="T4801" i="1"/>
  <c r="U4801" i="1"/>
  <c r="T4802" i="1"/>
  <c r="U4802" i="1"/>
  <c r="T4803" i="1"/>
  <c r="U4803" i="1"/>
  <c r="T4804" i="1"/>
  <c r="U4804" i="1"/>
  <c r="T4805" i="1"/>
  <c r="U4805" i="1"/>
  <c r="T4806" i="1"/>
  <c r="U4806" i="1"/>
  <c r="T4807" i="1"/>
  <c r="U4807" i="1"/>
  <c r="T4808" i="1"/>
  <c r="U4808" i="1"/>
  <c r="T4809" i="1"/>
  <c r="U4809" i="1"/>
  <c r="T4810" i="1"/>
  <c r="U4810" i="1"/>
  <c r="T4811" i="1"/>
  <c r="U4811" i="1"/>
  <c r="T4812" i="1"/>
  <c r="U4812" i="1"/>
  <c r="T4813" i="1"/>
  <c r="U4813" i="1"/>
  <c r="T4814" i="1"/>
  <c r="U4814" i="1"/>
  <c r="T4815" i="1"/>
  <c r="U4815" i="1"/>
  <c r="T4816" i="1"/>
  <c r="U4816" i="1"/>
  <c r="T4817" i="1"/>
  <c r="U4817" i="1"/>
  <c r="T4818" i="1"/>
  <c r="U4818" i="1"/>
  <c r="T4819" i="1"/>
  <c r="U4819" i="1"/>
  <c r="T4820" i="1"/>
  <c r="U4820" i="1"/>
  <c r="T4821" i="1"/>
  <c r="U4821" i="1"/>
  <c r="T4822" i="1"/>
  <c r="U4822" i="1"/>
  <c r="T4823" i="1"/>
  <c r="U4823" i="1"/>
  <c r="T4824" i="1"/>
  <c r="U4824" i="1"/>
  <c r="T4825" i="1"/>
  <c r="U4825" i="1"/>
  <c r="T4826" i="1"/>
  <c r="U4826" i="1"/>
  <c r="T4827" i="1"/>
  <c r="U4827" i="1"/>
  <c r="T4828" i="1"/>
  <c r="U4828" i="1"/>
  <c r="T4829" i="1"/>
  <c r="U4829" i="1"/>
  <c r="T4830" i="1"/>
  <c r="U4830" i="1"/>
  <c r="T4831" i="1"/>
  <c r="U4831" i="1"/>
  <c r="T4832" i="1"/>
  <c r="U4832" i="1"/>
  <c r="T4833" i="1"/>
  <c r="U4833" i="1"/>
  <c r="T4834" i="1"/>
  <c r="U4834" i="1"/>
  <c r="T4835" i="1"/>
  <c r="U4835" i="1"/>
  <c r="T4836" i="1"/>
  <c r="U4836" i="1"/>
  <c r="T4837" i="1"/>
  <c r="U4837" i="1"/>
  <c r="T4838" i="1"/>
  <c r="U4838" i="1"/>
  <c r="T4839" i="1"/>
  <c r="U4839" i="1"/>
  <c r="T4840" i="1"/>
  <c r="U4840" i="1"/>
  <c r="T4841" i="1"/>
  <c r="U4841" i="1"/>
  <c r="T4842" i="1"/>
  <c r="U4842" i="1"/>
  <c r="T4843" i="1"/>
  <c r="U4843" i="1"/>
  <c r="T4844" i="1"/>
  <c r="U4844" i="1"/>
  <c r="T4845" i="1"/>
  <c r="U4845" i="1"/>
  <c r="T4846" i="1"/>
  <c r="U4846" i="1"/>
  <c r="T4847" i="1"/>
  <c r="U4847" i="1"/>
  <c r="T4848" i="1"/>
  <c r="U4848" i="1"/>
  <c r="T4849" i="1"/>
  <c r="U4849" i="1"/>
  <c r="T4850" i="1"/>
  <c r="U4850" i="1"/>
  <c r="T4851" i="1"/>
  <c r="U4851" i="1"/>
  <c r="T4852" i="1"/>
  <c r="U4852" i="1"/>
  <c r="T4853" i="1"/>
  <c r="U4853" i="1"/>
  <c r="T4854" i="1"/>
  <c r="U4854" i="1"/>
  <c r="T4855" i="1"/>
  <c r="U4855" i="1"/>
  <c r="T4856" i="1"/>
  <c r="U4856" i="1"/>
  <c r="T4857" i="1"/>
  <c r="U4857" i="1"/>
  <c r="T4858" i="1"/>
  <c r="U4858" i="1"/>
  <c r="T4859" i="1"/>
  <c r="U4859" i="1"/>
  <c r="T4860" i="1"/>
  <c r="U4860" i="1"/>
  <c r="T4861" i="1"/>
  <c r="U4861" i="1"/>
  <c r="T4862" i="1"/>
  <c r="U4862" i="1"/>
  <c r="T4863" i="1"/>
  <c r="U4863" i="1"/>
  <c r="T4864" i="1"/>
  <c r="U4864" i="1"/>
  <c r="T4865" i="1"/>
  <c r="U4865" i="1"/>
  <c r="T4866" i="1"/>
  <c r="U4866" i="1"/>
  <c r="T4867" i="1"/>
  <c r="U4867" i="1"/>
  <c r="T4868" i="1"/>
  <c r="U4868" i="1"/>
  <c r="T4869" i="1"/>
  <c r="U4869" i="1"/>
  <c r="T4870" i="1"/>
  <c r="U4870" i="1"/>
  <c r="T4871" i="1"/>
  <c r="U4871" i="1"/>
  <c r="T4872" i="1"/>
  <c r="U4872" i="1"/>
  <c r="T4873" i="1"/>
  <c r="U4873" i="1"/>
  <c r="T4874" i="1"/>
  <c r="U4874" i="1"/>
  <c r="T4875" i="1"/>
  <c r="U4875" i="1"/>
  <c r="T4876" i="1"/>
  <c r="U4876" i="1"/>
  <c r="T4877" i="1"/>
  <c r="U4877" i="1"/>
  <c r="T4878" i="1"/>
  <c r="U4878" i="1"/>
  <c r="T4879" i="1"/>
  <c r="U4879" i="1"/>
  <c r="T4880" i="1"/>
  <c r="U4880" i="1"/>
  <c r="T4881" i="1"/>
  <c r="U4881" i="1"/>
  <c r="T4882" i="1"/>
  <c r="U4882" i="1"/>
  <c r="T4883" i="1"/>
  <c r="U4883" i="1"/>
  <c r="T4884" i="1"/>
  <c r="U4884" i="1"/>
  <c r="T4885" i="1"/>
  <c r="U4885" i="1"/>
  <c r="T4886" i="1"/>
  <c r="U4886" i="1"/>
  <c r="T4887" i="1"/>
  <c r="U4887" i="1"/>
  <c r="T4888" i="1"/>
  <c r="U4888" i="1"/>
  <c r="T4889" i="1"/>
  <c r="U4889" i="1"/>
  <c r="T4890" i="1"/>
  <c r="U4890" i="1"/>
  <c r="T4891" i="1"/>
  <c r="U4891" i="1"/>
  <c r="T4892" i="1"/>
  <c r="U4892" i="1"/>
  <c r="T4893" i="1"/>
  <c r="U4893" i="1"/>
  <c r="T4894" i="1"/>
  <c r="U4894" i="1"/>
  <c r="T4895" i="1"/>
  <c r="U4895" i="1"/>
  <c r="T4896" i="1"/>
  <c r="U4896" i="1"/>
  <c r="T4897" i="1"/>
  <c r="U4897" i="1"/>
  <c r="T4898" i="1"/>
  <c r="U4898" i="1"/>
  <c r="T4899" i="1"/>
  <c r="U4899" i="1"/>
  <c r="T4900" i="1"/>
  <c r="U4900" i="1"/>
  <c r="T4901" i="1"/>
  <c r="U4901" i="1"/>
  <c r="T4902" i="1"/>
  <c r="U4902" i="1"/>
  <c r="T4903" i="1"/>
  <c r="U4903" i="1"/>
  <c r="T4904" i="1"/>
  <c r="U4904" i="1"/>
  <c r="T4905" i="1"/>
  <c r="U4905" i="1"/>
  <c r="T4906" i="1"/>
  <c r="U4906" i="1"/>
  <c r="T4907" i="1"/>
  <c r="U4907" i="1"/>
  <c r="T4908" i="1"/>
  <c r="U4908" i="1"/>
  <c r="T4909" i="1"/>
  <c r="U4909" i="1"/>
  <c r="T4910" i="1"/>
  <c r="U4910" i="1"/>
  <c r="T4911" i="1"/>
  <c r="U4911" i="1"/>
  <c r="T4912" i="1"/>
  <c r="U4912" i="1"/>
  <c r="T4913" i="1"/>
  <c r="U4913" i="1"/>
  <c r="T4914" i="1"/>
  <c r="U4914" i="1"/>
  <c r="T4915" i="1"/>
  <c r="U4915" i="1"/>
  <c r="T4916" i="1"/>
  <c r="U4916" i="1"/>
  <c r="T4917" i="1"/>
  <c r="U4917" i="1"/>
  <c r="T4918" i="1"/>
  <c r="U4918" i="1"/>
  <c r="T4919" i="1"/>
  <c r="U4919" i="1"/>
  <c r="T4920" i="1"/>
  <c r="U4920" i="1"/>
  <c r="T4921" i="1"/>
  <c r="U4921" i="1"/>
  <c r="T4922" i="1"/>
  <c r="U4922" i="1"/>
  <c r="T4923" i="1"/>
  <c r="U4923" i="1"/>
  <c r="T4924" i="1"/>
  <c r="U4924" i="1"/>
  <c r="T4925" i="1"/>
  <c r="U4925" i="1"/>
  <c r="T4926" i="1"/>
  <c r="U4926" i="1"/>
  <c r="T4927" i="1"/>
  <c r="U4927" i="1"/>
  <c r="T4928" i="1"/>
  <c r="U4928" i="1"/>
  <c r="T4929" i="1"/>
  <c r="U4929" i="1"/>
  <c r="T4930" i="1"/>
  <c r="U4930" i="1"/>
  <c r="T4931" i="1"/>
  <c r="U4931" i="1"/>
  <c r="T4932" i="1"/>
  <c r="U4932" i="1"/>
  <c r="T4933" i="1"/>
  <c r="U4933" i="1"/>
  <c r="T4934" i="1"/>
  <c r="U4934" i="1"/>
  <c r="T4935" i="1"/>
  <c r="U4935" i="1"/>
  <c r="T4936" i="1"/>
  <c r="U4936" i="1"/>
  <c r="T4937" i="1"/>
  <c r="U4937" i="1"/>
  <c r="T4938" i="1"/>
  <c r="U4938" i="1"/>
  <c r="T4939" i="1"/>
  <c r="U4939" i="1"/>
  <c r="T4940" i="1"/>
  <c r="U4940" i="1"/>
  <c r="T4941" i="1"/>
  <c r="U4941" i="1"/>
  <c r="T4942" i="1"/>
  <c r="U4942" i="1"/>
  <c r="T4943" i="1"/>
  <c r="U4943" i="1"/>
  <c r="T4944" i="1"/>
  <c r="U4944" i="1"/>
  <c r="T4945" i="1"/>
  <c r="U4945" i="1"/>
  <c r="T4946" i="1"/>
  <c r="U4946" i="1"/>
  <c r="T4947" i="1"/>
  <c r="U4947" i="1"/>
  <c r="T4948" i="1"/>
  <c r="U4948" i="1"/>
  <c r="T4949" i="1"/>
  <c r="U4949" i="1"/>
  <c r="T4950" i="1"/>
  <c r="U4950" i="1"/>
  <c r="T4951" i="1"/>
  <c r="U4951" i="1"/>
  <c r="T4952" i="1"/>
  <c r="U4952" i="1"/>
  <c r="T4953" i="1"/>
  <c r="U4953" i="1"/>
  <c r="T4954" i="1"/>
  <c r="U4954" i="1"/>
  <c r="T4955" i="1"/>
  <c r="U4955" i="1"/>
  <c r="T4956" i="1"/>
  <c r="U4956" i="1"/>
  <c r="T4957" i="1"/>
  <c r="U4957" i="1"/>
  <c r="T4958" i="1"/>
  <c r="U4958" i="1"/>
  <c r="T4959" i="1"/>
  <c r="U4959" i="1"/>
  <c r="T4960" i="1"/>
  <c r="U4960" i="1"/>
  <c r="T4961" i="1"/>
  <c r="U4961" i="1"/>
  <c r="T4962" i="1"/>
  <c r="U4962" i="1"/>
  <c r="T4963" i="1"/>
  <c r="U4963" i="1"/>
  <c r="T4964" i="1"/>
  <c r="U4964" i="1"/>
  <c r="T4965" i="1"/>
  <c r="U4965" i="1"/>
  <c r="T4966" i="1"/>
  <c r="U4966" i="1"/>
  <c r="T4967" i="1"/>
  <c r="U4967" i="1"/>
  <c r="T4968" i="1"/>
  <c r="U4968" i="1"/>
  <c r="T4969" i="1"/>
  <c r="U4969" i="1"/>
  <c r="T4970" i="1"/>
  <c r="U4970" i="1"/>
  <c r="T4971" i="1"/>
  <c r="U4971" i="1"/>
  <c r="T4972" i="1"/>
  <c r="U4972" i="1"/>
  <c r="T4973" i="1"/>
  <c r="U4973" i="1"/>
  <c r="T4974" i="1"/>
  <c r="U4974" i="1"/>
  <c r="T4975" i="1"/>
  <c r="U4975" i="1"/>
  <c r="T4976" i="1"/>
  <c r="U4976" i="1"/>
  <c r="T4977" i="1"/>
  <c r="U4977" i="1"/>
  <c r="T4978" i="1"/>
  <c r="U4978" i="1"/>
  <c r="T4979" i="1"/>
  <c r="U4979" i="1"/>
  <c r="T4980" i="1"/>
  <c r="U4980" i="1"/>
  <c r="T4981" i="1"/>
  <c r="U4981" i="1"/>
  <c r="T4982" i="1"/>
  <c r="U4982" i="1"/>
  <c r="T4983" i="1"/>
  <c r="U4983" i="1"/>
  <c r="T4984" i="1"/>
  <c r="U4984" i="1"/>
  <c r="T4985" i="1"/>
  <c r="U4985" i="1"/>
  <c r="T4986" i="1"/>
  <c r="U4986" i="1"/>
  <c r="T4987" i="1"/>
  <c r="U4987" i="1"/>
  <c r="T4988" i="1"/>
  <c r="U4988" i="1"/>
  <c r="T4989" i="1"/>
  <c r="U4989" i="1"/>
  <c r="T4990" i="1"/>
  <c r="U4990" i="1"/>
  <c r="T4991" i="1"/>
  <c r="U4991" i="1"/>
  <c r="T4992" i="1"/>
  <c r="U4992" i="1"/>
  <c r="T4993" i="1"/>
  <c r="U4993" i="1"/>
  <c r="T4994" i="1"/>
  <c r="U4994" i="1"/>
  <c r="T4995" i="1"/>
  <c r="U4995" i="1"/>
  <c r="T4996" i="1"/>
  <c r="U4996" i="1"/>
  <c r="T4997" i="1"/>
  <c r="U4997" i="1"/>
  <c r="T4998" i="1"/>
  <c r="U4998" i="1"/>
  <c r="T4999" i="1"/>
  <c r="U4999" i="1"/>
  <c r="T5000" i="1"/>
  <c r="U5000" i="1"/>
  <c r="T5001" i="1"/>
  <c r="U5001" i="1"/>
  <c r="T5002" i="1"/>
  <c r="U5002" i="1"/>
  <c r="T5003" i="1"/>
  <c r="U5003" i="1"/>
  <c r="T5004" i="1"/>
  <c r="U5004" i="1"/>
  <c r="T5005" i="1"/>
  <c r="U5005" i="1"/>
  <c r="T5006" i="1"/>
  <c r="U5006" i="1"/>
  <c r="T5007" i="1"/>
  <c r="U5007" i="1"/>
  <c r="T5008" i="1"/>
  <c r="U5008" i="1"/>
  <c r="T5009" i="1"/>
  <c r="U5009" i="1"/>
  <c r="T5010" i="1"/>
  <c r="U5010" i="1"/>
  <c r="T5011" i="1"/>
  <c r="U5011" i="1"/>
  <c r="T5012" i="1"/>
  <c r="U5012" i="1"/>
  <c r="T5013" i="1"/>
  <c r="U5013" i="1"/>
  <c r="T5014" i="1"/>
  <c r="U5014" i="1"/>
  <c r="T5015" i="1"/>
  <c r="U5015" i="1"/>
  <c r="T5016" i="1"/>
  <c r="U5016" i="1"/>
  <c r="T5017" i="1"/>
  <c r="U5017" i="1"/>
  <c r="T5018" i="1"/>
  <c r="U5018" i="1"/>
  <c r="T5019" i="1"/>
  <c r="U5019" i="1"/>
  <c r="T5020" i="1"/>
  <c r="U5020" i="1"/>
  <c r="T5021" i="1"/>
  <c r="U5021" i="1"/>
  <c r="T5022" i="1"/>
  <c r="U5022" i="1"/>
  <c r="T5023" i="1"/>
  <c r="U5023" i="1"/>
  <c r="T5024" i="1"/>
  <c r="U5024" i="1"/>
  <c r="T5025" i="1"/>
  <c r="U5025" i="1"/>
  <c r="T5026" i="1"/>
  <c r="U5026" i="1"/>
  <c r="T5027" i="1"/>
  <c r="U5027" i="1"/>
  <c r="T5028" i="1"/>
  <c r="U5028" i="1"/>
  <c r="T5029" i="1"/>
  <c r="U5029" i="1"/>
  <c r="T5030" i="1"/>
  <c r="U5030" i="1"/>
  <c r="T5031" i="1"/>
  <c r="U5031" i="1"/>
  <c r="T5032" i="1"/>
  <c r="U5032" i="1"/>
  <c r="T5033" i="1"/>
  <c r="U5033" i="1"/>
  <c r="T5034" i="1"/>
  <c r="U5034" i="1"/>
  <c r="T5035" i="1"/>
  <c r="U5035" i="1"/>
  <c r="T5036" i="1"/>
  <c r="U5036" i="1"/>
  <c r="T5037" i="1"/>
  <c r="U5037" i="1"/>
  <c r="T5038" i="1"/>
  <c r="U5038" i="1"/>
  <c r="T5039" i="1"/>
  <c r="U5039" i="1"/>
  <c r="T5040" i="1"/>
  <c r="U5040" i="1"/>
  <c r="T5041" i="1"/>
  <c r="U5041" i="1"/>
  <c r="T5042" i="1"/>
  <c r="U5042" i="1"/>
  <c r="T5043" i="1"/>
  <c r="U5043" i="1"/>
  <c r="T5044" i="1"/>
  <c r="U5044" i="1"/>
  <c r="T5045" i="1"/>
  <c r="U5045" i="1"/>
  <c r="T5046" i="1"/>
  <c r="U5046" i="1"/>
  <c r="T5047" i="1"/>
  <c r="U5047" i="1"/>
  <c r="T5048" i="1"/>
  <c r="U5048" i="1"/>
  <c r="T5049" i="1"/>
  <c r="U5049" i="1"/>
  <c r="T5050" i="1"/>
  <c r="U5050" i="1"/>
  <c r="T5051" i="1"/>
  <c r="U5051" i="1"/>
  <c r="T5052" i="1"/>
  <c r="U5052" i="1"/>
  <c r="T5053" i="1"/>
  <c r="U5053" i="1"/>
  <c r="T5054" i="1"/>
  <c r="U5054" i="1"/>
  <c r="T5055" i="1"/>
  <c r="U5055" i="1"/>
  <c r="T5056" i="1"/>
  <c r="U5056" i="1"/>
  <c r="T5057" i="1"/>
  <c r="U5057" i="1"/>
  <c r="T5058" i="1"/>
  <c r="U5058" i="1"/>
  <c r="T5059" i="1"/>
  <c r="U5059" i="1"/>
  <c r="T5060" i="1"/>
  <c r="U5060" i="1"/>
  <c r="T5061" i="1"/>
  <c r="U5061" i="1"/>
  <c r="T5062" i="1"/>
  <c r="U5062" i="1"/>
  <c r="T5063" i="1"/>
  <c r="U5063" i="1"/>
  <c r="T5064" i="1"/>
  <c r="U5064" i="1"/>
  <c r="T5065" i="1"/>
  <c r="U5065" i="1"/>
  <c r="T5066" i="1"/>
  <c r="U5066" i="1"/>
  <c r="T5067" i="1"/>
  <c r="U5067" i="1"/>
  <c r="T5068" i="1"/>
  <c r="U5068" i="1"/>
  <c r="T5069" i="1"/>
  <c r="U5069" i="1"/>
  <c r="T5070" i="1"/>
  <c r="U5070" i="1"/>
  <c r="T5071" i="1"/>
  <c r="U5071" i="1"/>
  <c r="T5072" i="1"/>
  <c r="U5072" i="1"/>
  <c r="T5073" i="1"/>
  <c r="U5073" i="1"/>
  <c r="T5074" i="1"/>
  <c r="U5074" i="1"/>
  <c r="T5075" i="1"/>
  <c r="U5075" i="1"/>
  <c r="T5076" i="1"/>
  <c r="U5076" i="1"/>
  <c r="T5077" i="1"/>
  <c r="U5077" i="1"/>
  <c r="T5078" i="1"/>
  <c r="U5078" i="1"/>
  <c r="T5079" i="1"/>
  <c r="U5079" i="1"/>
  <c r="T5080" i="1"/>
  <c r="U5080" i="1"/>
  <c r="T5081" i="1"/>
  <c r="U5081" i="1"/>
  <c r="T5082" i="1"/>
  <c r="U5082" i="1"/>
  <c r="T5083" i="1"/>
  <c r="U5083" i="1"/>
  <c r="T5084" i="1"/>
  <c r="U5084" i="1"/>
  <c r="T5085" i="1"/>
  <c r="U5085" i="1"/>
  <c r="T5086" i="1"/>
  <c r="U5086" i="1"/>
  <c r="T5087" i="1"/>
  <c r="U5087" i="1"/>
  <c r="T5088" i="1"/>
  <c r="U5088" i="1"/>
  <c r="T5089" i="1"/>
  <c r="U5089" i="1"/>
  <c r="T5090" i="1"/>
  <c r="U5090" i="1"/>
  <c r="T5091" i="1"/>
  <c r="U5091" i="1"/>
  <c r="T5092" i="1"/>
  <c r="U5092" i="1"/>
  <c r="T5093" i="1"/>
  <c r="U5093" i="1"/>
  <c r="T5094" i="1"/>
  <c r="U5094" i="1"/>
  <c r="T5095" i="1"/>
  <c r="U5095" i="1"/>
  <c r="T5096" i="1"/>
  <c r="U5096" i="1"/>
  <c r="T5097" i="1"/>
  <c r="U5097" i="1"/>
  <c r="T5098" i="1"/>
  <c r="U5098" i="1"/>
  <c r="T5099" i="1"/>
  <c r="U5099" i="1"/>
  <c r="T5100" i="1"/>
  <c r="U5100" i="1"/>
  <c r="T5101" i="1"/>
  <c r="U5101" i="1"/>
  <c r="T5102" i="1"/>
  <c r="U5102" i="1"/>
  <c r="T5103" i="1"/>
  <c r="U5103" i="1"/>
  <c r="T5104" i="1"/>
  <c r="U5104" i="1"/>
  <c r="T5105" i="1"/>
  <c r="U5105" i="1"/>
  <c r="T5106" i="1"/>
  <c r="U5106" i="1"/>
  <c r="T5107" i="1"/>
  <c r="U5107" i="1"/>
  <c r="T5108" i="1"/>
  <c r="U5108" i="1"/>
  <c r="T5109" i="1"/>
  <c r="U5109" i="1"/>
  <c r="T5110" i="1"/>
  <c r="U5110" i="1"/>
  <c r="T5111" i="1"/>
  <c r="U5111" i="1"/>
  <c r="T5112" i="1"/>
  <c r="U5112" i="1"/>
  <c r="T5113" i="1"/>
  <c r="U5113" i="1"/>
  <c r="T5114" i="1"/>
  <c r="U5114" i="1"/>
  <c r="T5115" i="1"/>
  <c r="U5115" i="1"/>
  <c r="T5116" i="1"/>
  <c r="U5116" i="1"/>
  <c r="T5117" i="1"/>
  <c r="U5117" i="1"/>
  <c r="T5118" i="1"/>
  <c r="U5118" i="1"/>
  <c r="T5119" i="1"/>
  <c r="U5119" i="1"/>
  <c r="T5120" i="1"/>
  <c r="U5120" i="1"/>
  <c r="T5121" i="1"/>
  <c r="U5121" i="1"/>
  <c r="T5122" i="1"/>
  <c r="U5122" i="1"/>
  <c r="T5123" i="1"/>
  <c r="U5123" i="1"/>
  <c r="T5124" i="1"/>
  <c r="U5124" i="1"/>
  <c r="T5125" i="1"/>
  <c r="U5125" i="1"/>
  <c r="T5126" i="1"/>
  <c r="U5126" i="1"/>
  <c r="T5127" i="1"/>
  <c r="U5127" i="1"/>
  <c r="T5128" i="1"/>
  <c r="U5128" i="1"/>
  <c r="T5129" i="1"/>
  <c r="U5129" i="1"/>
  <c r="T5130" i="1"/>
  <c r="U5130" i="1"/>
  <c r="T5131" i="1"/>
  <c r="U5131" i="1"/>
  <c r="T5132" i="1"/>
  <c r="U5132" i="1"/>
  <c r="T5133" i="1"/>
  <c r="U5133" i="1"/>
  <c r="T5134" i="1"/>
  <c r="U5134" i="1"/>
  <c r="T5135" i="1"/>
  <c r="U5135" i="1"/>
  <c r="T5136" i="1"/>
  <c r="U5136" i="1"/>
  <c r="T5137" i="1"/>
  <c r="U5137" i="1"/>
  <c r="T5138" i="1"/>
  <c r="U5138" i="1"/>
  <c r="T5139" i="1"/>
  <c r="U5139" i="1"/>
  <c r="T5140" i="1"/>
  <c r="U5140" i="1"/>
  <c r="T5141" i="1"/>
  <c r="U5141" i="1"/>
  <c r="T5142" i="1"/>
  <c r="U5142" i="1"/>
  <c r="T5143" i="1"/>
  <c r="U5143" i="1"/>
  <c r="T5144" i="1"/>
  <c r="U5144" i="1"/>
  <c r="T5145" i="1"/>
  <c r="U5145" i="1"/>
  <c r="T5146" i="1"/>
  <c r="U5146" i="1"/>
  <c r="T5147" i="1"/>
  <c r="U5147" i="1"/>
  <c r="T5148" i="1"/>
  <c r="U5148" i="1"/>
  <c r="T5149" i="1"/>
  <c r="U5149" i="1"/>
  <c r="T5150" i="1"/>
  <c r="U5150" i="1"/>
  <c r="T5151" i="1"/>
  <c r="U5151" i="1"/>
  <c r="T5152" i="1"/>
  <c r="U5152" i="1"/>
  <c r="T5153" i="1"/>
  <c r="U5153" i="1"/>
  <c r="T5154" i="1"/>
  <c r="U5154" i="1"/>
  <c r="T5155" i="1"/>
  <c r="U5155" i="1"/>
  <c r="T5156" i="1"/>
  <c r="U5156" i="1"/>
  <c r="T5157" i="1"/>
  <c r="U5157" i="1"/>
  <c r="T5158" i="1"/>
  <c r="U5158" i="1"/>
  <c r="T5159" i="1"/>
  <c r="U5159" i="1"/>
  <c r="T5160" i="1"/>
  <c r="U5160" i="1"/>
  <c r="T5161" i="1"/>
  <c r="U5161" i="1"/>
  <c r="T5162" i="1"/>
  <c r="U5162" i="1"/>
  <c r="T5163" i="1"/>
  <c r="U5163" i="1"/>
  <c r="T5164" i="1"/>
  <c r="U5164" i="1"/>
  <c r="T5165" i="1"/>
  <c r="U5165" i="1"/>
  <c r="T5166" i="1"/>
  <c r="U5166" i="1"/>
  <c r="T5167" i="1"/>
  <c r="U5167" i="1"/>
  <c r="T5168" i="1"/>
  <c r="U5168" i="1"/>
  <c r="T5169" i="1"/>
  <c r="U5169" i="1"/>
  <c r="T5170" i="1"/>
  <c r="U5170" i="1"/>
  <c r="T5171" i="1"/>
  <c r="U5171" i="1"/>
  <c r="T5172" i="1"/>
  <c r="U5172" i="1"/>
  <c r="T5173" i="1"/>
  <c r="U5173" i="1"/>
  <c r="T5174" i="1"/>
  <c r="U5174" i="1"/>
  <c r="T5175" i="1"/>
  <c r="U5175" i="1"/>
  <c r="T5176" i="1"/>
  <c r="U5176" i="1"/>
  <c r="T5177" i="1"/>
  <c r="U5177" i="1"/>
  <c r="T5178" i="1"/>
  <c r="U5178" i="1"/>
  <c r="T5179" i="1"/>
  <c r="U5179" i="1"/>
  <c r="T5180" i="1"/>
  <c r="U5180" i="1"/>
  <c r="T5181" i="1"/>
  <c r="U5181" i="1"/>
  <c r="T5182" i="1"/>
  <c r="U5182" i="1"/>
  <c r="T5183" i="1"/>
  <c r="U5183" i="1"/>
  <c r="T5184" i="1"/>
  <c r="U5184" i="1"/>
  <c r="T5185" i="1"/>
  <c r="U5185" i="1"/>
  <c r="T5186" i="1"/>
  <c r="U5186" i="1"/>
  <c r="T5187" i="1"/>
  <c r="U5187" i="1"/>
  <c r="T5188" i="1"/>
  <c r="U5188" i="1"/>
  <c r="T5189" i="1"/>
  <c r="U5189" i="1"/>
  <c r="T5190" i="1"/>
  <c r="U5190" i="1"/>
  <c r="T5191" i="1"/>
  <c r="U5191" i="1"/>
  <c r="T5192" i="1"/>
  <c r="U5192" i="1"/>
  <c r="T5193" i="1"/>
  <c r="U5193" i="1"/>
  <c r="T5194" i="1"/>
  <c r="U5194" i="1"/>
  <c r="T5195" i="1"/>
  <c r="U5195" i="1"/>
  <c r="T5196" i="1"/>
  <c r="U5196" i="1"/>
  <c r="T5197" i="1"/>
  <c r="U5197" i="1"/>
  <c r="T5198" i="1"/>
  <c r="U5198" i="1"/>
  <c r="T5199" i="1"/>
  <c r="U5199" i="1"/>
  <c r="T5200" i="1"/>
  <c r="U5200" i="1"/>
  <c r="T5201" i="1"/>
  <c r="U5201" i="1"/>
  <c r="T5202" i="1"/>
  <c r="U5202" i="1"/>
  <c r="T5203" i="1"/>
  <c r="U5203" i="1"/>
  <c r="T5204" i="1"/>
  <c r="U5204" i="1"/>
  <c r="T5205" i="1"/>
  <c r="U5205" i="1"/>
  <c r="T5206" i="1"/>
  <c r="U5206" i="1"/>
  <c r="T5207" i="1"/>
  <c r="U5207" i="1"/>
  <c r="T5208" i="1"/>
  <c r="U5208" i="1"/>
  <c r="T5209" i="1"/>
  <c r="U5209" i="1"/>
  <c r="T5210" i="1"/>
  <c r="U5210" i="1"/>
  <c r="T5211" i="1"/>
  <c r="U5211" i="1"/>
  <c r="T5212" i="1"/>
  <c r="U5212" i="1"/>
  <c r="T5213" i="1"/>
  <c r="U5213" i="1"/>
  <c r="T5214" i="1"/>
  <c r="U5214" i="1"/>
  <c r="T5215" i="1"/>
  <c r="U5215" i="1"/>
  <c r="T5216" i="1"/>
  <c r="U5216" i="1"/>
  <c r="T5217" i="1"/>
  <c r="U5217" i="1"/>
  <c r="T5218" i="1"/>
  <c r="U5218" i="1"/>
  <c r="T5219" i="1"/>
  <c r="U5219" i="1"/>
  <c r="T5220" i="1"/>
  <c r="U5220" i="1"/>
  <c r="T5221" i="1"/>
  <c r="U5221" i="1"/>
  <c r="T5222" i="1"/>
  <c r="U5222" i="1"/>
  <c r="T5223" i="1"/>
  <c r="U5223" i="1"/>
  <c r="T5224" i="1"/>
  <c r="U5224" i="1"/>
  <c r="T5225" i="1"/>
  <c r="U5225" i="1"/>
  <c r="T5226" i="1"/>
  <c r="U5226" i="1"/>
  <c r="T5227" i="1"/>
  <c r="U5227" i="1"/>
  <c r="T5228" i="1"/>
  <c r="U5228" i="1"/>
  <c r="T5229" i="1"/>
  <c r="U5229" i="1"/>
  <c r="T5230" i="1"/>
  <c r="U5230" i="1"/>
  <c r="T5231" i="1"/>
  <c r="U5231" i="1"/>
  <c r="T5232" i="1"/>
  <c r="U5232" i="1"/>
  <c r="T5233" i="1"/>
  <c r="U5233" i="1"/>
  <c r="T5234" i="1"/>
  <c r="U5234" i="1"/>
  <c r="T5235" i="1"/>
  <c r="U5235" i="1"/>
  <c r="T5236" i="1"/>
  <c r="U5236" i="1"/>
  <c r="T5237" i="1"/>
  <c r="U5237" i="1"/>
  <c r="T5238" i="1"/>
  <c r="U5238" i="1"/>
  <c r="T5239" i="1"/>
  <c r="U5239" i="1"/>
  <c r="T5240" i="1"/>
  <c r="U5240" i="1"/>
  <c r="T5241" i="1"/>
  <c r="U5241" i="1"/>
  <c r="T5242" i="1"/>
  <c r="U5242" i="1"/>
  <c r="T5243" i="1"/>
  <c r="U5243" i="1"/>
  <c r="T5244" i="1"/>
  <c r="U5244" i="1"/>
  <c r="T5245" i="1"/>
  <c r="U5245" i="1"/>
  <c r="T5246" i="1"/>
  <c r="U5246" i="1"/>
  <c r="T5247" i="1"/>
  <c r="U5247" i="1"/>
  <c r="T5248" i="1"/>
  <c r="U5248" i="1"/>
  <c r="T5249" i="1"/>
  <c r="U5249" i="1"/>
  <c r="T5250" i="1"/>
  <c r="U5250" i="1"/>
  <c r="T5251" i="1"/>
  <c r="U5251" i="1"/>
  <c r="T5252" i="1"/>
  <c r="U5252" i="1"/>
  <c r="T5253" i="1"/>
  <c r="U5253" i="1"/>
  <c r="T5254" i="1"/>
  <c r="U5254" i="1"/>
  <c r="T5255" i="1"/>
  <c r="U5255" i="1"/>
  <c r="T5256" i="1"/>
  <c r="U5256" i="1"/>
  <c r="T5257" i="1"/>
  <c r="U5257" i="1"/>
  <c r="T5258" i="1"/>
  <c r="U5258" i="1"/>
  <c r="T5259" i="1"/>
  <c r="U5259" i="1"/>
  <c r="T5260" i="1"/>
  <c r="U5260" i="1"/>
  <c r="T5261" i="1"/>
  <c r="U5261" i="1"/>
  <c r="T5262" i="1"/>
  <c r="U5262" i="1"/>
  <c r="T5263" i="1"/>
  <c r="U5263" i="1"/>
  <c r="T5264" i="1"/>
  <c r="U5264" i="1"/>
  <c r="T5265" i="1"/>
  <c r="U5265" i="1"/>
  <c r="T5266" i="1"/>
  <c r="U5266" i="1"/>
  <c r="T5267" i="1"/>
  <c r="U5267" i="1"/>
  <c r="T5268" i="1"/>
  <c r="U5268" i="1"/>
  <c r="T5269" i="1"/>
  <c r="U5269" i="1"/>
  <c r="T5270" i="1"/>
  <c r="U5270" i="1"/>
  <c r="T5271" i="1"/>
  <c r="U5271" i="1"/>
  <c r="T5272" i="1"/>
  <c r="U5272" i="1"/>
  <c r="T5273" i="1"/>
  <c r="U5273" i="1"/>
  <c r="T5274" i="1"/>
  <c r="U5274" i="1"/>
  <c r="T5275" i="1"/>
  <c r="U5275" i="1"/>
  <c r="T5276" i="1"/>
  <c r="U5276" i="1"/>
  <c r="T5277" i="1"/>
  <c r="U5277" i="1"/>
  <c r="T5278" i="1"/>
  <c r="U5278" i="1"/>
  <c r="T5279" i="1"/>
  <c r="U5279" i="1"/>
  <c r="T5280" i="1"/>
  <c r="U5280" i="1"/>
  <c r="T5281" i="1"/>
  <c r="U5281" i="1"/>
  <c r="T5282" i="1"/>
  <c r="U5282" i="1"/>
  <c r="T5283" i="1"/>
  <c r="U5283" i="1"/>
  <c r="T5284" i="1"/>
  <c r="U5284" i="1"/>
  <c r="T5285" i="1"/>
  <c r="U5285" i="1"/>
  <c r="T5286" i="1"/>
  <c r="U5286" i="1"/>
  <c r="T5287" i="1"/>
  <c r="U5287" i="1"/>
  <c r="T5288" i="1"/>
  <c r="U5288" i="1"/>
  <c r="T5289" i="1"/>
  <c r="U5289" i="1"/>
  <c r="T5290" i="1"/>
  <c r="U5290" i="1"/>
  <c r="T5291" i="1"/>
  <c r="U5291" i="1"/>
  <c r="T5292" i="1"/>
  <c r="U5292" i="1"/>
  <c r="T5293" i="1"/>
  <c r="U5293" i="1"/>
  <c r="T5294" i="1"/>
  <c r="U5294" i="1"/>
  <c r="T5295" i="1"/>
  <c r="U5295" i="1"/>
  <c r="T5296" i="1"/>
  <c r="U5296" i="1"/>
  <c r="T5297" i="1"/>
  <c r="U5297" i="1"/>
  <c r="T5298" i="1"/>
  <c r="U5298" i="1"/>
  <c r="T5299" i="1"/>
  <c r="U5299" i="1"/>
  <c r="T5300" i="1"/>
  <c r="U5300" i="1"/>
  <c r="T5301" i="1"/>
  <c r="U5301" i="1"/>
  <c r="T5302" i="1"/>
  <c r="U5302" i="1"/>
  <c r="T5303" i="1"/>
  <c r="U5303" i="1"/>
  <c r="T5304" i="1"/>
  <c r="U5304" i="1"/>
  <c r="T5305" i="1"/>
  <c r="U5305" i="1"/>
  <c r="T5306" i="1"/>
  <c r="U5306" i="1"/>
  <c r="T5307" i="1"/>
  <c r="U5307" i="1"/>
  <c r="T5308" i="1"/>
  <c r="U5308" i="1"/>
  <c r="T5309" i="1"/>
  <c r="U5309" i="1"/>
  <c r="T5310" i="1"/>
  <c r="U5310" i="1"/>
  <c r="T5311" i="1"/>
  <c r="U5311" i="1"/>
  <c r="T5312" i="1"/>
  <c r="U5312" i="1"/>
  <c r="T5313" i="1"/>
  <c r="U5313" i="1"/>
  <c r="T5314" i="1"/>
  <c r="U5314" i="1"/>
  <c r="T5315" i="1"/>
  <c r="U5315" i="1"/>
  <c r="T5316" i="1"/>
  <c r="U5316" i="1"/>
  <c r="T5317" i="1"/>
  <c r="U5317" i="1"/>
  <c r="T5318" i="1"/>
  <c r="U5318" i="1"/>
  <c r="T5319" i="1"/>
  <c r="U5319" i="1"/>
  <c r="T5320" i="1"/>
  <c r="U5320" i="1"/>
  <c r="T5321" i="1"/>
  <c r="U5321" i="1"/>
  <c r="T5322" i="1"/>
  <c r="U5322" i="1"/>
  <c r="T5323" i="1"/>
  <c r="U5323" i="1"/>
  <c r="T5324" i="1"/>
  <c r="U5324" i="1"/>
  <c r="T5325" i="1"/>
  <c r="U5325" i="1"/>
  <c r="T5326" i="1"/>
  <c r="U5326" i="1"/>
  <c r="T5327" i="1"/>
  <c r="U5327" i="1"/>
  <c r="T5328" i="1"/>
  <c r="U5328" i="1"/>
  <c r="T5329" i="1"/>
  <c r="U5329" i="1"/>
  <c r="T5330" i="1"/>
  <c r="U5330" i="1"/>
  <c r="T5331" i="1"/>
  <c r="U5331" i="1"/>
  <c r="T5332" i="1"/>
  <c r="U5332" i="1"/>
  <c r="T5333" i="1"/>
  <c r="U5333" i="1"/>
  <c r="T5334" i="1"/>
  <c r="U5334" i="1"/>
  <c r="T5335" i="1"/>
  <c r="U5335" i="1"/>
  <c r="T5336" i="1"/>
  <c r="U5336" i="1"/>
  <c r="T5337" i="1"/>
  <c r="U5337" i="1"/>
  <c r="T5338" i="1"/>
  <c r="U5338" i="1"/>
  <c r="T5339" i="1"/>
  <c r="U5339" i="1"/>
  <c r="T5340" i="1"/>
  <c r="U5340" i="1"/>
  <c r="T5341" i="1"/>
  <c r="U5341" i="1"/>
  <c r="T5342" i="1"/>
  <c r="U5342" i="1"/>
  <c r="T5343" i="1"/>
  <c r="U5343" i="1"/>
  <c r="T5344" i="1"/>
  <c r="U5344" i="1"/>
  <c r="T5345" i="1"/>
  <c r="U5345" i="1"/>
  <c r="T5346" i="1"/>
  <c r="U5346" i="1"/>
  <c r="T5347" i="1"/>
  <c r="U5347" i="1"/>
  <c r="T5348" i="1"/>
  <c r="U5348" i="1"/>
  <c r="T5349" i="1"/>
  <c r="U5349" i="1"/>
  <c r="T5350" i="1"/>
  <c r="U5350" i="1"/>
  <c r="T5351" i="1"/>
  <c r="U5351" i="1"/>
  <c r="T5352" i="1"/>
  <c r="U5352" i="1"/>
  <c r="T5353" i="1"/>
  <c r="U5353" i="1"/>
  <c r="T5354" i="1"/>
  <c r="U5354" i="1"/>
  <c r="T5355" i="1"/>
  <c r="U5355" i="1"/>
  <c r="T5356" i="1"/>
  <c r="U5356" i="1"/>
  <c r="T5357" i="1"/>
  <c r="U5357" i="1"/>
  <c r="T5358" i="1"/>
  <c r="U5358" i="1"/>
  <c r="T5359" i="1"/>
  <c r="U5359" i="1"/>
  <c r="T5360" i="1"/>
  <c r="U5360" i="1"/>
  <c r="T5361" i="1"/>
  <c r="U5361" i="1"/>
  <c r="T5362" i="1"/>
  <c r="U5362" i="1"/>
  <c r="T5363" i="1"/>
  <c r="U5363" i="1"/>
  <c r="T5364" i="1"/>
  <c r="U5364" i="1"/>
  <c r="T5365" i="1"/>
  <c r="U5365" i="1"/>
  <c r="T5366" i="1"/>
  <c r="U5366" i="1"/>
  <c r="T5367" i="1"/>
  <c r="U5367" i="1"/>
  <c r="T5368" i="1"/>
  <c r="U5368" i="1"/>
  <c r="T5369" i="1"/>
  <c r="U5369" i="1"/>
  <c r="T5370" i="1"/>
  <c r="U5370" i="1"/>
  <c r="T5371" i="1"/>
  <c r="U5371" i="1"/>
  <c r="T5372" i="1"/>
  <c r="U5372" i="1"/>
  <c r="T5373" i="1"/>
  <c r="U5373" i="1"/>
  <c r="T5374" i="1"/>
  <c r="U5374" i="1"/>
  <c r="T5375" i="1"/>
  <c r="U5375" i="1"/>
  <c r="T5376" i="1"/>
  <c r="U5376" i="1"/>
  <c r="T5377" i="1"/>
  <c r="U5377" i="1"/>
  <c r="T5378" i="1"/>
  <c r="U5378" i="1"/>
  <c r="T5379" i="1"/>
  <c r="U5379" i="1"/>
  <c r="T5380" i="1"/>
  <c r="U5380" i="1"/>
  <c r="T5381" i="1"/>
  <c r="U5381" i="1"/>
  <c r="T5382" i="1"/>
  <c r="U5382" i="1"/>
  <c r="T5383" i="1"/>
  <c r="U5383" i="1"/>
  <c r="T5384" i="1"/>
  <c r="U5384" i="1"/>
  <c r="T5385" i="1"/>
  <c r="U5385" i="1"/>
  <c r="T5386" i="1"/>
  <c r="U5386" i="1"/>
  <c r="T5387" i="1"/>
  <c r="U5387" i="1"/>
  <c r="T5388" i="1"/>
  <c r="U5388" i="1"/>
  <c r="T5389" i="1"/>
  <c r="U5389" i="1"/>
  <c r="T5390" i="1"/>
  <c r="U5390" i="1"/>
  <c r="T5391" i="1"/>
  <c r="U5391" i="1"/>
  <c r="T5392" i="1"/>
  <c r="U5392" i="1"/>
  <c r="T5393" i="1"/>
  <c r="U5393" i="1"/>
  <c r="T5394" i="1"/>
  <c r="U5394" i="1"/>
  <c r="T5395" i="1"/>
  <c r="U5395" i="1"/>
  <c r="T5396" i="1"/>
  <c r="U5396" i="1"/>
  <c r="T5397" i="1"/>
  <c r="U5397" i="1"/>
  <c r="T5398" i="1"/>
  <c r="U5398" i="1"/>
  <c r="T5399" i="1"/>
  <c r="U5399" i="1"/>
  <c r="T5400" i="1"/>
  <c r="U5400" i="1"/>
  <c r="T5401" i="1"/>
  <c r="U5401" i="1"/>
  <c r="T5402" i="1"/>
  <c r="U5402" i="1"/>
  <c r="T5403" i="1"/>
  <c r="U5403" i="1"/>
  <c r="T5404" i="1"/>
  <c r="U5404" i="1"/>
  <c r="T5405" i="1"/>
  <c r="U5405" i="1"/>
  <c r="T5406" i="1"/>
  <c r="U5406" i="1"/>
  <c r="T5407" i="1"/>
  <c r="U5407" i="1"/>
  <c r="T5408" i="1"/>
  <c r="U5408" i="1"/>
  <c r="T5409" i="1"/>
  <c r="U5409" i="1"/>
  <c r="T5410" i="1"/>
  <c r="U5410" i="1"/>
  <c r="T5411" i="1"/>
  <c r="U5411" i="1"/>
  <c r="T5412" i="1"/>
  <c r="U5412" i="1"/>
  <c r="T5413" i="1"/>
  <c r="U5413" i="1"/>
  <c r="T5414" i="1"/>
  <c r="U5414" i="1"/>
  <c r="T5415" i="1"/>
  <c r="U5415" i="1"/>
  <c r="T5416" i="1"/>
  <c r="U5416" i="1"/>
  <c r="T5417" i="1"/>
  <c r="U5417" i="1"/>
  <c r="T5418" i="1"/>
  <c r="U5418" i="1"/>
  <c r="T5419" i="1"/>
  <c r="U5419" i="1"/>
  <c r="T5420" i="1"/>
  <c r="U5420" i="1"/>
  <c r="T5421" i="1"/>
  <c r="U5421" i="1"/>
  <c r="T5422" i="1"/>
  <c r="U5422" i="1"/>
  <c r="T5423" i="1"/>
  <c r="U5423" i="1"/>
  <c r="T5424" i="1"/>
  <c r="U5424" i="1"/>
  <c r="T5425" i="1"/>
  <c r="U5425" i="1"/>
  <c r="T5426" i="1"/>
  <c r="U5426" i="1"/>
  <c r="T5427" i="1"/>
  <c r="U5427" i="1"/>
  <c r="T5428" i="1"/>
  <c r="U5428" i="1"/>
  <c r="T5429" i="1"/>
  <c r="U5429" i="1"/>
  <c r="T5430" i="1"/>
  <c r="U5430" i="1"/>
  <c r="T5431" i="1"/>
  <c r="U5431" i="1"/>
  <c r="T5432" i="1"/>
  <c r="U5432" i="1"/>
  <c r="T5433" i="1"/>
  <c r="U5433" i="1"/>
  <c r="T5434" i="1"/>
  <c r="U5434" i="1"/>
  <c r="T5435" i="1"/>
  <c r="U5435" i="1"/>
  <c r="T5436" i="1"/>
  <c r="U5436" i="1"/>
  <c r="T5437" i="1"/>
  <c r="U5437" i="1"/>
  <c r="T5438" i="1"/>
  <c r="U5438" i="1"/>
  <c r="T5439" i="1"/>
  <c r="U5439" i="1"/>
  <c r="T5440" i="1"/>
  <c r="U5440" i="1"/>
  <c r="T5441" i="1"/>
  <c r="U5441" i="1"/>
  <c r="T5442" i="1"/>
  <c r="U5442" i="1"/>
  <c r="T5443" i="1"/>
  <c r="U5443" i="1"/>
  <c r="T5444" i="1"/>
  <c r="U5444" i="1"/>
  <c r="T5445" i="1"/>
  <c r="U5445" i="1"/>
  <c r="T5446" i="1"/>
  <c r="U5446" i="1"/>
  <c r="T5447" i="1"/>
  <c r="U5447" i="1"/>
  <c r="T5448" i="1"/>
  <c r="U5448" i="1"/>
  <c r="T5449" i="1"/>
  <c r="U5449" i="1"/>
  <c r="T5450" i="1"/>
  <c r="U5450" i="1"/>
  <c r="T5451" i="1"/>
  <c r="U5451" i="1"/>
  <c r="T5452" i="1"/>
  <c r="U5452" i="1"/>
  <c r="T5453" i="1"/>
  <c r="U5453" i="1"/>
  <c r="T5454" i="1"/>
  <c r="U5454" i="1"/>
  <c r="T5455" i="1"/>
  <c r="U5455" i="1"/>
  <c r="T5456" i="1"/>
  <c r="U5456" i="1"/>
  <c r="T5457" i="1"/>
  <c r="U5457" i="1"/>
  <c r="T5458" i="1"/>
  <c r="U5458" i="1"/>
  <c r="T5459" i="1"/>
  <c r="U5459" i="1"/>
  <c r="T5460" i="1"/>
  <c r="U5460" i="1"/>
  <c r="T5461" i="1"/>
  <c r="U5461" i="1"/>
  <c r="T5462" i="1"/>
  <c r="U5462" i="1"/>
  <c r="T5463" i="1"/>
  <c r="U5463" i="1"/>
  <c r="T5464" i="1"/>
  <c r="U5464" i="1"/>
  <c r="T5465" i="1"/>
  <c r="U5465" i="1"/>
  <c r="T5466" i="1"/>
  <c r="U5466" i="1"/>
  <c r="T5467" i="1"/>
  <c r="U5467" i="1"/>
  <c r="T5468" i="1"/>
  <c r="U5468" i="1"/>
  <c r="T5469" i="1"/>
  <c r="U5469" i="1"/>
  <c r="T5470" i="1"/>
  <c r="U5470" i="1"/>
  <c r="T5471" i="1"/>
  <c r="U5471" i="1"/>
  <c r="T5472" i="1"/>
  <c r="U5472" i="1"/>
  <c r="T5473" i="1"/>
  <c r="U5473" i="1"/>
  <c r="T5474" i="1"/>
  <c r="U5474" i="1"/>
  <c r="T5475" i="1"/>
  <c r="U5475" i="1"/>
  <c r="T5476" i="1"/>
  <c r="U5476" i="1"/>
  <c r="T5477" i="1"/>
  <c r="U5477" i="1"/>
  <c r="T5478" i="1"/>
  <c r="U5478" i="1"/>
  <c r="T5479" i="1"/>
  <c r="U5479" i="1"/>
  <c r="T5480" i="1"/>
  <c r="U5480" i="1"/>
  <c r="T5481" i="1"/>
  <c r="U5481" i="1"/>
  <c r="T5482" i="1"/>
  <c r="U5482" i="1"/>
  <c r="T5483" i="1"/>
  <c r="U5483" i="1"/>
  <c r="T5484" i="1"/>
  <c r="U5484" i="1"/>
  <c r="T5485" i="1"/>
  <c r="U5485" i="1"/>
  <c r="T5486" i="1"/>
  <c r="U5486" i="1"/>
  <c r="T5487" i="1"/>
  <c r="U5487" i="1"/>
  <c r="T5488" i="1"/>
  <c r="U5488" i="1"/>
  <c r="T5489" i="1"/>
  <c r="U5489" i="1"/>
  <c r="T5490" i="1"/>
  <c r="U5490" i="1"/>
  <c r="T5491" i="1"/>
  <c r="U5491" i="1"/>
  <c r="T5492" i="1"/>
  <c r="U5492" i="1"/>
  <c r="T5493" i="1"/>
  <c r="U5493" i="1"/>
  <c r="T5494" i="1"/>
  <c r="U5494" i="1"/>
  <c r="T5495" i="1"/>
  <c r="U5495" i="1"/>
  <c r="T5496" i="1"/>
  <c r="U5496" i="1"/>
  <c r="T5497" i="1"/>
  <c r="U5497" i="1"/>
  <c r="T5498" i="1"/>
  <c r="U5498" i="1"/>
  <c r="T5499" i="1"/>
  <c r="U5499" i="1"/>
  <c r="T5500" i="1"/>
  <c r="U5500" i="1"/>
  <c r="T5501" i="1"/>
  <c r="U5501" i="1"/>
  <c r="T5502" i="1"/>
  <c r="U5502" i="1"/>
  <c r="T5503" i="1"/>
  <c r="U5503" i="1"/>
  <c r="T5504" i="1"/>
  <c r="U5504" i="1"/>
  <c r="T5505" i="1"/>
  <c r="U5505" i="1"/>
  <c r="T5506" i="1"/>
  <c r="U5506" i="1"/>
  <c r="T5507" i="1"/>
  <c r="U5507" i="1"/>
  <c r="T5508" i="1"/>
  <c r="U5508" i="1"/>
  <c r="T5509" i="1"/>
  <c r="U5509" i="1"/>
  <c r="T5510" i="1"/>
  <c r="U5510" i="1"/>
  <c r="T5511" i="1"/>
  <c r="U5511" i="1"/>
  <c r="T5512" i="1"/>
  <c r="U5512" i="1"/>
  <c r="T5513" i="1"/>
  <c r="U5513" i="1"/>
  <c r="T5514" i="1"/>
  <c r="U5514" i="1"/>
  <c r="T5515" i="1"/>
  <c r="U5515" i="1"/>
  <c r="T5516" i="1"/>
  <c r="U5516" i="1"/>
  <c r="T5517" i="1"/>
  <c r="U5517" i="1"/>
  <c r="T5518" i="1"/>
  <c r="U5518" i="1"/>
  <c r="T5519" i="1"/>
  <c r="U5519" i="1"/>
  <c r="T5520" i="1"/>
  <c r="U5520" i="1"/>
  <c r="T5521" i="1"/>
  <c r="U5521" i="1"/>
  <c r="T5522" i="1"/>
  <c r="U5522" i="1"/>
  <c r="T5523" i="1"/>
  <c r="U5523" i="1"/>
  <c r="T5524" i="1"/>
  <c r="U5524" i="1"/>
  <c r="T5525" i="1"/>
  <c r="U5525" i="1"/>
  <c r="T5526" i="1"/>
  <c r="U5526" i="1"/>
  <c r="T5527" i="1"/>
  <c r="U5527" i="1"/>
  <c r="T5528" i="1"/>
  <c r="U5528" i="1"/>
  <c r="T5529" i="1"/>
  <c r="U5529" i="1"/>
  <c r="T5530" i="1"/>
  <c r="U5530" i="1"/>
  <c r="T5531" i="1"/>
  <c r="U5531" i="1"/>
  <c r="T5532" i="1"/>
  <c r="U5532" i="1"/>
  <c r="T5533" i="1"/>
  <c r="U5533" i="1"/>
  <c r="T5534" i="1"/>
  <c r="U5534" i="1"/>
  <c r="T5535" i="1"/>
  <c r="U5535" i="1"/>
  <c r="T5536" i="1"/>
  <c r="U5536" i="1"/>
  <c r="T5537" i="1"/>
  <c r="U5537" i="1"/>
  <c r="T5538" i="1"/>
  <c r="U5538" i="1"/>
  <c r="T5539" i="1"/>
  <c r="U5539" i="1"/>
  <c r="T5540" i="1"/>
  <c r="U5540" i="1"/>
  <c r="T5541" i="1"/>
  <c r="U5541" i="1"/>
  <c r="T5542" i="1"/>
  <c r="U5542" i="1"/>
  <c r="T5543" i="1"/>
  <c r="U5543" i="1"/>
  <c r="T5544" i="1"/>
  <c r="U5544" i="1"/>
  <c r="T5545" i="1"/>
  <c r="U5545" i="1"/>
  <c r="T5546" i="1"/>
  <c r="U5546" i="1"/>
  <c r="T5547" i="1"/>
  <c r="U5547" i="1"/>
  <c r="T5548" i="1"/>
  <c r="U5548" i="1"/>
  <c r="T5549" i="1"/>
  <c r="U5549" i="1"/>
  <c r="T5550" i="1"/>
  <c r="U5550" i="1"/>
  <c r="T5551" i="1"/>
  <c r="U5551" i="1"/>
  <c r="T5552" i="1"/>
  <c r="U5552" i="1"/>
  <c r="T5553" i="1"/>
  <c r="U5553" i="1"/>
  <c r="T5554" i="1"/>
  <c r="U5554" i="1"/>
  <c r="T5555" i="1"/>
  <c r="U5555" i="1"/>
  <c r="T5556" i="1"/>
  <c r="U5556" i="1"/>
  <c r="T5557" i="1"/>
  <c r="U5557" i="1"/>
  <c r="T5558" i="1"/>
  <c r="U5558" i="1"/>
  <c r="T5559" i="1"/>
  <c r="U5559" i="1"/>
  <c r="T5560" i="1"/>
  <c r="U5560" i="1"/>
  <c r="T5561" i="1"/>
  <c r="U5561" i="1"/>
  <c r="T5562" i="1"/>
  <c r="U5562" i="1"/>
  <c r="T5563" i="1"/>
  <c r="U5563" i="1"/>
  <c r="T5564" i="1"/>
  <c r="U5564" i="1"/>
  <c r="T5565" i="1"/>
  <c r="U5565" i="1"/>
  <c r="T5566" i="1"/>
  <c r="U5566" i="1"/>
  <c r="T5567" i="1"/>
  <c r="U5567" i="1"/>
  <c r="T5568" i="1"/>
  <c r="U5568" i="1"/>
  <c r="T5569" i="1"/>
  <c r="U5569" i="1"/>
  <c r="T5570" i="1"/>
  <c r="U5570" i="1"/>
  <c r="T5571" i="1"/>
  <c r="U5571" i="1"/>
  <c r="T5572" i="1"/>
  <c r="U5572" i="1"/>
  <c r="T5573" i="1"/>
  <c r="U5573" i="1"/>
  <c r="T5574" i="1"/>
  <c r="U5574" i="1"/>
  <c r="T5575" i="1"/>
  <c r="U5575" i="1"/>
  <c r="T5576" i="1"/>
  <c r="U5576" i="1"/>
  <c r="T5577" i="1"/>
  <c r="U5577" i="1"/>
  <c r="T5578" i="1"/>
  <c r="U5578" i="1"/>
  <c r="T5579" i="1"/>
  <c r="U5579" i="1"/>
  <c r="T5580" i="1"/>
  <c r="U5580" i="1"/>
  <c r="T5581" i="1"/>
  <c r="U5581" i="1"/>
  <c r="T5582" i="1"/>
  <c r="U5582" i="1"/>
  <c r="T5583" i="1"/>
  <c r="U5583" i="1"/>
  <c r="T5584" i="1"/>
  <c r="U5584" i="1"/>
  <c r="T5585" i="1"/>
  <c r="U5585" i="1"/>
  <c r="T5586" i="1"/>
  <c r="U5586" i="1"/>
  <c r="T5587" i="1"/>
  <c r="U5587" i="1"/>
  <c r="T5588" i="1"/>
  <c r="U5588" i="1"/>
  <c r="T5589" i="1"/>
  <c r="U5589" i="1"/>
  <c r="T5590" i="1"/>
  <c r="U5590" i="1"/>
  <c r="T5591" i="1"/>
  <c r="U5591" i="1"/>
  <c r="T5592" i="1"/>
  <c r="U5592" i="1"/>
  <c r="T5593" i="1"/>
  <c r="U5593" i="1"/>
  <c r="T5594" i="1"/>
  <c r="U5594" i="1"/>
  <c r="T5595" i="1"/>
  <c r="U5595" i="1"/>
  <c r="T5596" i="1"/>
  <c r="U5596" i="1"/>
  <c r="T5597" i="1"/>
  <c r="U5597" i="1"/>
  <c r="T5598" i="1"/>
  <c r="U5598" i="1"/>
  <c r="T5599" i="1"/>
  <c r="U5599" i="1"/>
  <c r="T5600" i="1"/>
  <c r="U5600" i="1"/>
  <c r="T5601" i="1"/>
  <c r="U5601" i="1"/>
  <c r="T5602" i="1"/>
  <c r="U5602" i="1"/>
  <c r="T5603" i="1"/>
  <c r="U5603" i="1"/>
  <c r="T5604" i="1"/>
  <c r="U5604" i="1"/>
  <c r="T5605" i="1"/>
  <c r="U5605" i="1"/>
  <c r="T5606" i="1"/>
  <c r="U5606" i="1"/>
  <c r="T5607" i="1"/>
  <c r="U5607" i="1"/>
  <c r="T5608" i="1"/>
  <c r="U5608" i="1"/>
  <c r="T5609" i="1"/>
  <c r="U5609" i="1"/>
  <c r="T5610" i="1"/>
  <c r="U5610" i="1"/>
  <c r="T5611" i="1"/>
  <c r="U5611" i="1"/>
  <c r="T5612" i="1"/>
  <c r="U5612" i="1"/>
  <c r="T5613" i="1"/>
  <c r="U5613" i="1"/>
  <c r="T5614" i="1"/>
  <c r="U5614" i="1"/>
  <c r="T5615" i="1"/>
  <c r="U5615" i="1"/>
  <c r="T5616" i="1"/>
  <c r="U5616" i="1"/>
  <c r="T5617" i="1"/>
  <c r="U5617" i="1"/>
  <c r="T5618" i="1"/>
  <c r="U5618" i="1"/>
  <c r="T5619" i="1"/>
  <c r="U5619" i="1"/>
  <c r="T5620" i="1"/>
  <c r="U5620" i="1"/>
  <c r="T5621" i="1"/>
  <c r="U5621" i="1"/>
  <c r="T5622" i="1"/>
  <c r="U5622" i="1"/>
  <c r="T5623" i="1"/>
  <c r="U5623" i="1"/>
  <c r="T5624" i="1"/>
  <c r="U5624" i="1"/>
  <c r="T5625" i="1"/>
  <c r="U5625" i="1"/>
  <c r="T5626" i="1"/>
  <c r="U5626" i="1"/>
  <c r="T5627" i="1"/>
  <c r="U5627" i="1"/>
  <c r="T5628" i="1"/>
  <c r="U5628" i="1"/>
  <c r="T5629" i="1"/>
  <c r="U5629" i="1"/>
  <c r="T5630" i="1"/>
  <c r="U5630" i="1"/>
  <c r="T5631" i="1"/>
  <c r="U5631" i="1"/>
  <c r="T5632" i="1"/>
  <c r="U5632" i="1"/>
  <c r="T5633" i="1"/>
  <c r="U5633" i="1"/>
  <c r="T5634" i="1"/>
  <c r="U5634" i="1"/>
  <c r="T5635" i="1"/>
  <c r="U5635" i="1"/>
  <c r="T5636" i="1"/>
  <c r="U5636" i="1"/>
  <c r="T5637" i="1"/>
  <c r="U5637" i="1"/>
  <c r="T5638" i="1"/>
  <c r="U5638" i="1"/>
  <c r="T5639" i="1"/>
  <c r="U5639" i="1"/>
  <c r="T5640" i="1"/>
  <c r="U5640" i="1"/>
  <c r="T5641" i="1"/>
  <c r="U5641" i="1"/>
  <c r="T5642" i="1"/>
  <c r="U5642" i="1"/>
  <c r="T5643" i="1"/>
  <c r="U5643" i="1"/>
  <c r="T5644" i="1"/>
  <c r="U5644" i="1"/>
  <c r="T5645" i="1"/>
  <c r="U5645" i="1"/>
  <c r="T5646" i="1"/>
  <c r="U5646" i="1"/>
  <c r="T5647" i="1"/>
  <c r="U5647" i="1"/>
  <c r="T5648" i="1"/>
  <c r="U5648" i="1"/>
  <c r="T5649" i="1"/>
  <c r="U5649" i="1"/>
  <c r="T5650" i="1"/>
  <c r="U5650" i="1"/>
  <c r="T5651" i="1"/>
  <c r="U5651" i="1"/>
  <c r="T5652" i="1"/>
  <c r="U5652" i="1"/>
  <c r="T5653" i="1"/>
  <c r="U5653" i="1"/>
  <c r="T5654" i="1"/>
  <c r="U5654" i="1"/>
  <c r="T5655" i="1"/>
  <c r="U5655" i="1"/>
  <c r="T5656" i="1"/>
  <c r="U5656" i="1"/>
  <c r="T5657" i="1"/>
  <c r="U5657" i="1"/>
  <c r="T5658" i="1"/>
  <c r="U5658" i="1"/>
  <c r="T5659" i="1"/>
  <c r="U5659" i="1"/>
  <c r="T5660" i="1"/>
  <c r="U5660" i="1"/>
  <c r="T5661" i="1"/>
  <c r="U5661" i="1"/>
  <c r="T5662" i="1"/>
  <c r="U5662" i="1"/>
  <c r="T5663" i="1"/>
  <c r="U5663" i="1"/>
  <c r="T5664" i="1"/>
  <c r="U5664" i="1"/>
  <c r="T5665" i="1"/>
  <c r="U5665" i="1"/>
  <c r="T5666" i="1"/>
  <c r="U5666" i="1"/>
  <c r="T5667" i="1"/>
  <c r="U5667" i="1"/>
  <c r="T5668" i="1"/>
  <c r="U5668" i="1"/>
  <c r="T5669" i="1"/>
  <c r="U5669" i="1"/>
  <c r="T5670" i="1"/>
  <c r="U5670" i="1"/>
  <c r="T5671" i="1"/>
  <c r="U5671" i="1"/>
  <c r="T5672" i="1"/>
  <c r="U5672" i="1"/>
  <c r="T5673" i="1"/>
  <c r="U5673" i="1"/>
  <c r="T5674" i="1"/>
  <c r="U5674" i="1"/>
  <c r="T5675" i="1"/>
  <c r="U5675" i="1"/>
  <c r="T5676" i="1"/>
  <c r="U5676" i="1"/>
  <c r="T5677" i="1"/>
  <c r="U5677" i="1"/>
  <c r="T5678" i="1"/>
  <c r="U5678" i="1"/>
  <c r="T5679" i="1"/>
  <c r="U5679" i="1"/>
  <c r="T5680" i="1"/>
  <c r="U5680" i="1"/>
  <c r="T5681" i="1"/>
  <c r="U5681" i="1"/>
  <c r="T5682" i="1"/>
  <c r="U5682" i="1"/>
  <c r="T5683" i="1"/>
  <c r="U5683" i="1"/>
  <c r="T5684" i="1"/>
  <c r="U5684" i="1"/>
  <c r="T5685" i="1"/>
  <c r="U5685" i="1"/>
  <c r="T5686" i="1"/>
  <c r="U5686" i="1"/>
  <c r="T5687" i="1"/>
  <c r="U5687" i="1"/>
  <c r="T5688" i="1"/>
  <c r="U5688" i="1"/>
  <c r="T5689" i="1"/>
  <c r="U5689" i="1"/>
  <c r="T5690" i="1"/>
  <c r="U5690" i="1"/>
  <c r="T5691" i="1"/>
  <c r="U5691" i="1"/>
  <c r="T5692" i="1"/>
  <c r="U5692" i="1"/>
  <c r="T5693" i="1"/>
  <c r="U5693" i="1"/>
  <c r="T5694" i="1"/>
  <c r="U5694" i="1"/>
  <c r="T5695" i="1"/>
  <c r="U5695" i="1"/>
  <c r="T5696" i="1"/>
  <c r="U5696" i="1"/>
  <c r="T5697" i="1"/>
  <c r="U5697" i="1"/>
  <c r="T5698" i="1"/>
  <c r="U5698" i="1"/>
  <c r="T5699" i="1"/>
  <c r="U5699" i="1"/>
  <c r="T5700" i="1"/>
  <c r="U5700" i="1"/>
  <c r="T5701" i="1"/>
  <c r="U5701" i="1"/>
  <c r="T5702" i="1"/>
  <c r="U5702" i="1"/>
  <c r="T5703" i="1"/>
  <c r="U5703" i="1"/>
  <c r="T5704" i="1"/>
  <c r="U5704" i="1"/>
  <c r="T5705" i="1"/>
  <c r="U5705" i="1"/>
  <c r="T5706" i="1"/>
  <c r="U5706" i="1"/>
  <c r="T5707" i="1"/>
  <c r="U5707" i="1"/>
  <c r="T5708" i="1"/>
  <c r="U5708" i="1"/>
  <c r="T5709" i="1"/>
  <c r="U5709" i="1"/>
  <c r="T5710" i="1"/>
  <c r="U5710" i="1"/>
  <c r="T5711" i="1"/>
  <c r="U5711" i="1"/>
  <c r="T5712" i="1"/>
  <c r="U5712" i="1"/>
  <c r="T5713" i="1"/>
  <c r="U5713" i="1"/>
  <c r="T5714" i="1"/>
  <c r="U5714" i="1"/>
  <c r="T5715" i="1"/>
  <c r="U5715" i="1"/>
  <c r="T5716" i="1"/>
  <c r="U5716" i="1"/>
  <c r="T5717" i="1"/>
  <c r="U5717" i="1"/>
  <c r="T5718" i="1"/>
  <c r="U5718" i="1"/>
  <c r="T5719" i="1"/>
  <c r="U5719" i="1"/>
  <c r="T5720" i="1"/>
  <c r="U5720" i="1"/>
  <c r="T5721" i="1"/>
  <c r="U5721" i="1"/>
  <c r="T5722" i="1"/>
  <c r="U5722" i="1"/>
  <c r="T5723" i="1"/>
  <c r="U5723" i="1"/>
  <c r="T5724" i="1"/>
  <c r="U5724" i="1"/>
  <c r="T5725" i="1"/>
  <c r="U5725" i="1"/>
  <c r="T5726" i="1"/>
  <c r="U5726" i="1"/>
  <c r="T5727" i="1"/>
  <c r="U5727" i="1"/>
  <c r="T5728" i="1"/>
  <c r="U5728" i="1"/>
  <c r="T5729" i="1"/>
  <c r="U5729" i="1"/>
  <c r="T5730" i="1"/>
  <c r="U5730" i="1"/>
  <c r="T5731" i="1"/>
  <c r="U5731" i="1"/>
  <c r="T5732" i="1"/>
  <c r="U5732" i="1"/>
  <c r="T5733" i="1"/>
  <c r="U5733" i="1"/>
  <c r="T5734" i="1"/>
  <c r="U5734" i="1"/>
  <c r="T5735" i="1"/>
  <c r="U5735" i="1"/>
  <c r="T5736" i="1"/>
  <c r="U5736" i="1"/>
  <c r="T5737" i="1"/>
  <c r="U5737" i="1"/>
  <c r="T5738" i="1"/>
  <c r="U5738" i="1"/>
  <c r="T5739" i="1"/>
  <c r="U5739" i="1"/>
  <c r="T5740" i="1"/>
  <c r="U5740" i="1"/>
  <c r="T5741" i="1"/>
  <c r="U5741" i="1"/>
  <c r="T5742" i="1"/>
  <c r="U5742" i="1"/>
  <c r="T5743" i="1"/>
  <c r="U5743" i="1"/>
  <c r="T5744" i="1"/>
  <c r="U5744" i="1"/>
  <c r="T5745" i="1"/>
  <c r="U5745" i="1"/>
  <c r="T5746" i="1"/>
  <c r="U5746" i="1"/>
  <c r="T5747" i="1"/>
  <c r="U5747" i="1"/>
  <c r="T5748" i="1"/>
  <c r="U5748" i="1"/>
  <c r="T5749" i="1"/>
  <c r="U5749" i="1"/>
  <c r="T5750" i="1"/>
  <c r="U5750" i="1"/>
  <c r="T5751" i="1"/>
  <c r="U5751" i="1"/>
  <c r="T5752" i="1"/>
  <c r="U5752" i="1"/>
  <c r="T5753" i="1"/>
  <c r="U5753" i="1"/>
  <c r="T5754" i="1"/>
  <c r="U5754" i="1"/>
  <c r="T5755" i="1"/>
  <c r="U5755" i="1"/>
  <c r="T5756" i="1"/>
  <c r="U5756" i="1"/>
  <c r="T5757" i="1"/>
  <c r="U5757" i="1"/>
  <c r="T5758" i="1"/>
  <c r="U5758" i="1"/>
  <c r="T5759" i="1"/>
  <c r="U5759" i="1"/>
  <c r="T5760" i="1"/>
  <c r="U5760" i="1"/>
  <c r="T5761" i="1"/>
  <c r="U5761" i="1"/>
  <c r="T5762" i="1"/>
  <c r="U5762" i="1"/>
  <c r="T5763" i="1"/>
  <c r="U5763" i="1"/>
  <c r="T5764" i="1"/>
  <c r="U5764" i="1"/>
  <c r="T5765" i="1"/>
  <c r="U5765" i="1"/>
  <c r="T5766" i="1"/>
  <c r="U5766" i="1"/>
  <c r="T5767" i="1"/>
  <c r="U5767" i="1"/>
  <c r="T5768" i="1"/>
  <c r="U5768" i="1"/>
  <c r="T5769" i="1"/>
  <c r="U5769" i="1"/>
  <c r="T5770" i="1"/>
  <c r="U5770" i="1"/>
  <c r="T5771" i="1"/>
  <c r="U5771" i="1"/>
  <c r="T5772" i="1"/>
  <c r="U5772" i="1"/>
  <c r="T5773" i="1"/>
  <c r="U5773" i="1"/>
  <c r="T5774" i="1"/>
  <c r="U5774" i="1"/>
  <c r="T5775" i="1"/>
  <c r="U5775" i="1"/>
  <c r="T5776" i="1"/>
  <c r="U5776" i="1"/>
  <c r="T5777" i="1"/>
  <c r="U5777" i="1"/>
  <c r="T5778" i="1"/>
  <c r="U5778" i="1"/>
  <c r="T5779" i="1"/>
  <c r="U5779" i="1"/>
  <c r="T5780" i="1"/>
  <c r="U5780" i="1"/>
  <c r="T5781" i="1"/>
  <c r="U5781" i="1"/>
  <c r="T5782" i="1"/>
  <c r="U5782" i="1"/>
  <c r="T5783" i="1"/>
  <c r="U5783" i="1"/>
  <c r="T5784" i="1"/>
  <c r="U5784" i="1"/>
  <c r="T5785" i="1"/>
  <c r="U5785" i="1"/>
  <c r="T5786" i="1"/>
  <c r="U5786" i="1"/>
  <c r="T5787" i="1"/>
  <c r="U5787" i="1"/>
  <c r="T5788" i="1"/>
  <c r="U5788" i="1"/>
  <c r="T5789" i="1"/>
  <c r="U5789" i="1"/>
  <c r="T5790" i="1"/>
  <c r="U5790" i="1"/>
  <c r="T5791" i="1"/>
  <c r="U5791" i="1"/>
  <c r="T5792" i="1"/>
  <c r="U5792" i="1"/>
  <c r="T5793" i="1"/>
  <c r="U5793" i="1"/>
  <c r="T5794" i="1"/>
  <c r="U5794" i="1"/>
  <c r="T5795" i="1"/>
  <c r="U5795" i="1"/>
  <c r="T5796" i="1"/>
  <c r="U5796" i="1"/>
  <c r="T5797" i="1"/>
  <c r="U5797" i="1"/>
  <c r="T5798" i="1"/>
  <c r="U5798" i="1"/>
  <c r="T5799" i="1"/>
  <c r="U5799" i="1"/>
  <c r="T5800" i="1"/>
  <c r="U5800" i="1"/>
  <c r="T5801" i="1"/>
  <c r="U5801" i="1"/>
  <c r="T5802" i="1"/>
  <c r="U5802" i="1"/>
  <c r="T5803" i="1"/>
  <c r="U5803" i="1"/>
  <c r="T5804" i="1"/>
  <c r="U5804" i="1"/>
  <c r="T5805" i="1"/>
  <c r="U5805" i="1"/>
  <c r="T5806" i="1"/>
  <c r="U5806" i="1"/>
  <c r="T5807" i="1"/>
  <c r="U5807" i="1"/>
  <c r="T5808" i="1"/>
  <c r="U5808" i="1"/>
  <c r="T5809" i="1"/>
  <c r="U5809" i="1"/>
  <c r="T5810" i="1"/>
  <c r="U5810" i="1"/>
  <c r="T5811" i="1"/>
  <c r="U5811" i="1"/>
  <c r="T5812" i="1"/>
  <c r="U5812" i="1"/>
  <c r="T5813" i="1"/>
  <c r="U5813" i="1"/>
  <c r="T5814" i="1"/>
  <c r="U5814" i="1"/>
  <c r="T5815" i="1"/>
  <c r="U5815" i="1"/>
  <c r="T5816" i="1"/>
  <c r="U5816" i="1"/>
  <c r="T5817" i="1"/>
  <c r="U5817" i="1"/>
  <c r="T5818" i="1"/>
  <c r="U5818" i="1"/>
  <c r="T5819" i="1"/>
  <c r="U5819" i="1"/>
  <c r="T5820" i="1"/>
  <c r="U5820" i="1"/>
  <c r="T5821" i="1"/>
  <c r="U5821" i="1"/>
  <c r="T5822" i="1"/>
  <c r="U5822" i="1"/>
  <c r="T5823" i="1"/>
  <c r="U5823" i="1"/>
  <c r="T5824" i="1"/>
  <c r="U5824" i="1"/>
  <c r="T5825" i="1"/>
  <c r="U5825" i="1"/>
  <c r="T5826" i="1"/>
  <c r="U5826" i="1"/>
  <c r="T5827" i="1"/>
  <c r="U5827" i="1"/>
  <c r="T5828" i="1"/>
  <c r="U5828" i="1"/>
  <c r="T5829" i="1"/>
  <c r="U5829" i="1"/>
  <c r="T5830" i="1"/>
  <c r="U5830" i="1"/>
  <c r="T5831" i="1"/>
  <c r="U5831" i="1"/>
  <c r="T5832" i="1"/>
  <c r="U5832" i="1"/>
  <c r="T5833" i="1"/>
  <c r="U5833" i="1"/>
  <c r="T5834" i="1"/>
  <c r="U5834" i="1"/>
  <c r="T5835" i="1"/>
  <c r="U5835" i="1"/>
  <c r="T5836" i="1"/>
  <c r="U5836" i="1"/>
  <c r="T5837" i="1"/>
  <c r="U5837" i="1"/>
  <c r="T5838" i="1"/>
  <c r="U5838" i="1"/>
  <c r="T5839" i="1"/>
  <c r="U5839" i="1"/>
  <c r="T5840" i="1"/>
  <c r="U5840" i="1"/>
  <c r="T5841" i="1"/>
  <c r="U5841" i="1"/>
  <c r="T5842" i="1"/>
  <c r="U5842" i="1"/>
  <c r="T5843" i="1"/>
  <c r="U5843" i="1"/>
  <c r="T5844" i="1"/>
  <c r="U5844" i="1"/>
  <c r="T5845" i="1"/>
  <c r="U5845" i="1"/>
  <c r="T5846" i="1"/>
  <c r="U5846" i="1"/>
  <c r="T5847" i="1"/>
  <c r="U5847" i="1"/>
  <c r="T5848" i="1"/>
  <c r="U5848" i="1"/>
  <c r="T5849" i="1"/>
  <c r="U5849" i="1"/>
  <c r="T5850" i="1"/>
  <c r="U5850" i="1"/>
  <c r="T5851" i="1"/>
  <c r="U5851" i="1"/>
  <c r="T5852" i="1"/>
  <c r="U5852" i="1"/>
  <c r="T5853" i="1"/>
  <c r="U5853" i="1"/>
  <c r="T5854" i="1"/>
  <c r="U5854" i="1"/>
  <c r="T5855" i="1"/>
  <c r="U5855" i="1"/>
  <c r="T5856" i="1"/>
  <c r="U5856" i="1"/>
  <c r="T5857" i="1"/>
  <c r="U5857" i="1"/>
  <c r="T5858" i="1"/>
  <c r="U5858" i="1"/>
  <c r="T5859" i="1"/>
  <c r="U5859" i="1"/>
  <c r="T5860" i="1"/>
  <c r="U5860" i="1"/>
  <c r="T5861" i="1"/>
  <c r="U5861" i="1"/>
  <c r="T5862" i="1"/>
  <c r="U5862" i="1"/>
  <c r="T5863" i="1"/>
  <c r="U5863" i="1"/>
  <c r="T5864" i="1"/>
  <c r="U5864" i="1"/>
  <c r="T5865" i="1"/>
  <c r="U5865" i="1"/>
  <c r="T5866" i="1"/>
  <c r="U5866" i="1"/>
  <c r="T5867" i="1"/>
  <c r="U5867" i="1"/>
  <c r="T5868" i="1"/>
  <c r="U5868" i="1"/>
  <c r="T5869" i="1"/>
  <c r="U5869" i="1"/>
  <c r="T5870" i="1"/>
  <c r="U5870" i="1"/>
  <c r="T5871" i="1"/>
  <c r="U5871" i="1"/>
  <c r="T5872" i="1"/>
  <c r="U5872" i="1"/>
  <c r="T5873" i="1"/>
  <c r="U5873" i="1"/>
  <c r="T5874" i="1"/>
  <c r="U5874" i="1"/>
  <c r="T5875" i="1"/>
  <c r="U5875" i="1"/>
  <c r="T5876" i="1"/>
  <c r="U5876" i="1"/>
  <c r="T5877" i="1"/>
  <c r="U5877" i="1"/>
  <c r="T5878" i="1"/>
  <c r="U5878" i="1"/>
  <c r="T5879" i="1"/>
  <c r="U5879" i="1"/>
  <c r="T5880" i="1"/>
  <c r="U5880" i="1"/>
  <c r="T5881" i="1"/>
  <c r="U5881" i="1"/>
  <c r="T5882" i="1"/>
  <c r="U5882" i="1"/>
  <c r="T5883" i="1"/>
  <c r="U5883" i="1"/>
  <c r="T5884" i="1"/>
  <c r="U5884" i="1"/>
  <c r="T5885" i="1"/>
  <c r="U5885" i="1"/>
  <c r="T5886" i="1"/>
  <c r="U5886" i="1"/>
  <c r="T5887" i="1"/>
  <c r="U5887" i="1"/>
  <c r="T5888" i="1"/>
  <c r="U5888" i="1"/>
  <c r="T5889" i="1"/>
  <c r="U5889" i="1"/>
  <c r="T5890" i="1"/>
  <c r="U5890" i="1"/>
  <c r="T5891" i="1"/>
  <c r="U5891" i="1"/>
  <c r="T5892" i="1"/>
  <c r="U5892" i="1"/>
  <c r="T5893" i="1"/>
  <c r="U5893" i="1"/>
  <c r="T5894" i="1"/>
  <c r="U5894" i="1"/>
  <c r="T5895" i="1"/>
  <c r="U5895" i="1"/>
  <c r="T5896" i="1"/>
  <c r="U5896" i="1"/>
  <c r="T5897" i="1"/>
  <c r="U5897" i="1"/>
  <c r="T5898" i="1"/>
  <c r="U5898" i="1"/>
  <c r="T5899" i="1"/>
  <c r="U5899" i="1"/>
  <c r="T5900" i="1"/>
  <c r="U5900" i="1"/>
  <c r="T5901" i="1"/>
  <c r="U5901" i="1"/>
  <c r="T5902" i="1"/>
  <c r="U5902" i="1"/>
  <c r="T5903" i="1"/>
  <c r="U5903" i="1"/>
  <c r="T5904" i="1"/>
  <c r="U5904" i="1"/>
  <c r="T5905" i="1"/>
  <c r="U5905" i="1"/>
  <c r="T5906" i="1"/>
  <c r="U5906" i="1"/>
  <c r="T5907" i="1"/>
  <c r="U5907" i="1"/>
  <c r="T5908" i="1"/>
  <c r="U5908" i="1"/>
  <c r="T5909" i="1"/>
  <c r="U5909" i="1"/>
  <c r="T5910" i="1"/>
  <c r="U5910" i="1"/>
  <c r="T5911" i="1"/>
  <c r="U5911" i="1"/>
  <c r="T5912" i="1"/>
  <c r="U5912" i="1"/>
  <c r="T5913" i="1"/>
  <c r="U5913" i="1"/>
  <c r="T5914" i="1"/>
  <c r="U5914" i="1"/>
  <c r="T5915" i="1"/>
  <c r="U5915" i="1"/>
  <c r="T5916" i="1"/>
  <c r="U5916" i="1"/>
  <c r="T5917" i="1"/>
  <c r="U5917" i="1"/>
  <c r="T5918" i="1"/>
  <c r="U5918" i="1"/>
  <c r="T5919" i="1"/>
  <c r="U5919" i="1"/>
  <c r="T5920" i="1"/>
  <c r="U5920" i="1"/>
  <c r="T5921" i="1"/>
  <c r="U5921" i="1"/>
  <c r="T5922" i="1"/>
  <c r="U5922" i="1"/>
  <c r="T5923" i="1"/>
  <c r="U5923" i="1"/>
  <c r="T5924" i="1"/>
  <c r="U5924" i="1"/>
  <c r="T5925" i="1"/>
  <c r="U5925" i="1"/>
  <c r="T5926" i="1"/>
  <c r="U5926" i="1"/>
  <c r="T5927" i="1"/>
  <c r="U5927" i="1"/>
  <c r="T5928" i="1"/>
  <c r="U5928" i="1"/>
  <c r="T5929" i="1"/>
  <c r="U5929" i="1"/>
  <c r="T5930" i="1"/>
  <c r="U5930" i="1"/>
  <c r="T5931" i="1"/>
  <c r="U5931" i="1"/>
  <c r="T5932" i="1"/>
  <c r="U5932" i="1"/>
  <c r="T5933" i="1"/>
  <c r="U5933" i="1"/>
  <c r="T5934" i="1"/>
  <c r="U5934" i="1"/>
  <c r="T5935" i="1"/>
  <c r="U5935" i="1"/>
  <c r="T5936" i="1"/>
  <c r="U5936" i="1"/>
  <c r="T5937" i="1"/>
  <c r="U5937" i="1"/>
  <c r="T5938" i="1"/>
  <c r="U5938" i="1"/>
  <c r="T5939" i="1"/>
  <c r="U5939" i="1"/>
  <c r="T5940" i="1"/>
  <c r="U5940" i="1"/>
  <c r="T5941" i="1"/>
  <c r="U5941" i="1"/>
  <c r="T5942" i="1"/>
  <c r="U5942" i="1"/>
  <c r="T5943" i="1"/>
  <c r="U5943" i="1"/>
  <c r="T5944" i="1"/>
  <c r="U5944" i="1"/>
  <c r="T5945" i="1"/>
  <c r="U5945" i="1"/>
  <c r="T5946" i="1"/>
  <c r="U5946" i="1"/>
  <c r="T5947" i="1"/>
  <c r="U5947" i="1"/>
  <c r="T5948" i="1"/>
  <c r="U5948" i="1"/>
  <c r="T5949" i="1"/>
  <c r="U5949" i="1"/>
  <c r="T5950" i="1"/>
  <c r="U5950" i="1"/>
  <c r="T5951" i="1"/>
  <c r="U5951" i="1"/>
  <c r="T5952" i="1"/>
  <c r="U5952" i="1"/>
  <c r="T5953" i="1"/>
  <c r="U5953" i="1"/>
  <c r="T5954" i="1"/>
  <c r="U5954" i="1"/>
  <c r="T5955" i="1"/>
  <c r="U5955" i="1"/>
  <c r="T5956" i="1"/>
  <c r="U5956" i="1"/>
  <c r="T5957" i="1"/>
  <c r="U5957" i="1"/>
  <c r="T5958" i="1"/>
  <c r="U5958" i="1"/>
  <c r="T5959" i="1"/>
  <c r="U5959" i="1"/>
  <c r="T5960" i="1"/>
  <c r="U5960" i="1"/>
  <c r="T5961" i="1"/>
  <c r="U5961" i="1"/>
  <c r="T5962" i="1"/>
  <c r="U5962" i="1"/>
  <c r="T5963" i="1"/>
  <c r="U5963" i="1"/>
  <c r="T5964" i="1"/>
  <c r="U5964" i="1"/>
  <c r="T5965" i="1"/>
  <c r="U5965" i="1"/>
  <c r="T5966" i="1"/>
  <c r="U5966" i="1"/>
  <c r="T5967" i="1"/>
  <c r="U5967" i="1"/>
  <c r="T5968" i="1"/>
  <c r="U5968" i="1"/>
  <c r="T5969" i="1"/>
  <c r="U5969" i="1"/>
  <c r="T5970" i="1"/>
  <c r="U5970" i="1"/>
  <c r="T5971" i="1"/>
  <c r="U5971" i="1"/>
  <c r="T5972" i="1"/>
  <c r="U5972" i="1"/>
  <c r="T5973" i="1"/>
  <c r="U5973" i="1"/>
  <c r="T5974" i="1"/>
  <c r="U5974" i="1"/>
  <c r="T5975" i="1"/>
  <c r="U5975" i="1"/>
  <c r="T5976" i="1"/>
  <c r="U5976" i="1"/>
  <c r="T5977" i="1"/>
  <c r="U5977" i="1"/>
  <c r="T5978" i="1"/>
  <c r="U5978" i="1"/>
  <c r="T5979" i="1"/>
  <c r="U5979" i="1"/>
  <c r="T5980" i="1"/>
  <c r="U5980" i="1"/>
  <c r="T5981" i="1"/>
  <c r="U5981" i="1"/>
  <c r="T5982" i="1"/>
  <c r="U5982" i="1"/>
  <c r="T5983" i="1"/>
  <c r="U5983" i="1"/>
  <c r="T5984" i="1"/>
  <c r="U5984" i="1"/>
  <c r="T5985" i="1"/>
  <c r="U5985" i="1"/>
  <c r="T5986" i="1"/>
  <c r="U5986" i="1"/>
  <c r="T5987" i="1"/>
  <c r="U5987" i="1"/>
  <c r="T5988" i="1"/>
  <c r="U5988" i="1"/>
  <c r="T5989" i="1"/>
  <c r="U5989" i="1"/>
  <c r="T5990" i="1"/>
  <c r="U5990" i="1"/>
  <c r="T5991" i="1"/>
  <c r="U5991" i="1"/>
  <c r="T5992" i="1"/>
  <c r="U5992" i="1"/>
  <c r="T5993" i="1"/>
  <c r="U5993" i="1"/>
  <c r="T5994" i="1"/>
  <c r="U5994" i="1"/>
  <c r="T5995" i="1"/>
  <c r="U5995" i="1"/>
  <c r="T5996" i="1"/>
  <c r="U5996" i="1"/>
  <c r="T5997" i="1"/>
  <c r="U5997" i="1"/>
  <c r="T5998" i="1"/>
  <c r="U5998" i="1"/>
  <c r="T5999" i="1"/>
  <c r="U5999" i="1"/>
  <c r="T6000" i="1"/>
  <c r="U6000" i="1"/>
  <c r="T6001" i="1"/>
  <c r="U6001" i="1"/>
  <c r="T6002" i="1"/>
  <c r="U6002" i="1"/>
  <c r="T6003" i="1"/>
  <c r="U6003" i="1"/>
  <c r="T6004" i="1"/>
  <c r="U6004" i="1"/>
  <c r="T6005" i="1"/>
  <c r="U6005" i="1"/>
  <c r="T6006" i="1"/>
  <c r="U6006" i="1"/>
  <c r="T6007" i="1"/>
  <c r="U6007" i="1"/>
  <c r="T6008" i="1"/>
  <c r="U6008" i="1"/>
  <c r="T6009" i="1"/>
  <c r="U6009" i="1"/>
  <c r="T6010" i="1"/>
  <c r="U6010" i="1"/>
  <c r="T6011" i="1"/>
  <c r="U6011" i="1"/>
  <c r="T6012" i="1"/>
  <c r="U6012" i="1"/>
  <c r="T6013" i="1"/>
  <c r="U6013" i="1"/>
  <c r="T6014" i="1"/>
  <c r="U6014" i="1"/>
  <c r="T6015" i="1"/>
  <c r="U6015" i="1"/>
  <c r="T6016" i="1"/>
  <c r="U6016" i="1"/>
  <c r="T6017" i="1"/>
  <c r="U6017" i="1"/>
  <c r="T6018" i="1"/>
  <c r="U6018" i="1"/>
  <c r="T6019" i="1"/>
  <c r="U6019" i="1"/>
  <c r="T6020" i="1"/>
  <c r="U6020" i="1"/>
  <c r="T6021" i="1"/>
  <c r="U6021" i="1"/>
  <c r="T6022" i="1"/>
  <c r="U6022" i="1"/>
  <c r="T6023" i="1"/>
  <c r="U6023" i="1"/>
  <c r="T6024" i="1"/>
  <c r="U6024" i="1"/>
  <c r="T6025" i="1"/>
  <c r="U6025" i="1"/>
  <c r="T6026" i="1"/>
  <c r="U6026" i="1"/>
  <c r="T6027" i="1"/>
  <c r="U6027" i="1"/>
  <c r="T6028" i="1"/>
  <c r="U6028" i="1"/>
  <c r="T6029" i="1"/>
  <c r="U6029" i="1"/>
  <c r="T6030" i="1"/>
  <c r="U6030" i="1"/>
  <c r="T6031" i="1"/>
  <c r="U6031" i="1"/>
  <c r="T6032" i="1"/>
  <c r="U6032" i="1"/>
  <c r="T6033" i="1"/>
  <c r="U6033" i="1"/>
  <c r="T6034" i="1"/>
  <c r="U6034" i="1"/>
  <c r="T6035" i="1"/>
  <c r="U6035" i="1"/>
  <c r="T6036" i="1"/>
  <c r="U6036" i="1"/>
  <c r="T6037" i="1"/>
  <c r="U6037" i="1"/>
  <c r="T6038" i="1"/>
  <c r="U6038" i="1"/>
  <c r="T6039" i="1"/>
  <c r="U6039" i="1"/>
  <c r="T6040" i="1"/>
  <c r="U6040" i="1"/>
  <c r="T6041" i="1"/>
  <c r="U6041" i="1"/>
  <c r="T6042" i="1"/>
  <c r="U6042" i="1"/>
  <c r="T6043" i="1"/>
  <c r="U6043" i="1"/>
  <c r="T6044" i="1"/>
  <c r="U6044" i="1"/>
  <c r="T6045" i="1"/>
  <c r="U6045" i="1"/>
  <c r="T6046" i="1"/>
  <c r="U6046" i="1"/>
  <c r="T6047" i="1"/>
  <c r="U6047" i="1"/>
  <c r="T6048" i="1"/>
  <c r="U6048" i="1"/>
  <c r="T6049" i="1"/>
  <c r="U6049" i="1"/>
  <c r="T6050" i="1"/>
  <c r="U6050" i="1"/>
  <c r="T6051" i="1"/>
  <c r="U6051" i="1"/>
  <c r="T6052" i="1"/>
  <c r="U6052" i="1"/>
  <c r="T6053" i="1"/>
  <c r="U6053" i="1"/>
  <c r="T6054" i="1"/>
  <c r="U6054" i="1"/>
  <c r="T6055" i="1"/>
  <c r="U6055" i="1"/>
  <c r="T6056" i="1"/>
  <c r="U6056" i="1"/>
  <c r="T6057" i="1"/>
  <c r="U6057" i="1"/>
  <c r="T6058" i="1"/>
  <c r="U6058" i="1"/>
  <c r="T6059" i="1"/>
  <c r="U6059" i="1"/>
  <c r="T6060" i="1"/>
  <c r="U6060" i="1"/>
  <c r="T6061" i="1"/>
  <c r="U6061" i="1"/>
  <c r="T6062" i="1"/>
  <c r="U6062" i="1"/>
  <c r="T6063" i="1"/>
  <c r="U6063" i="1"/>
  <c r="T6064" i="1"/>
  <c r="U6064" i="1"/>
  <c r="T6065" i="1"/>
  <c r="U6065" i="1"/>
  <c r="T6066" i="1"/>
  <c r="U6066" i="1"/>
  <c r="T6067" i="1"/>
  <c r="U6067" i="1"/>
  <c r="T6068" i="1"/>
  <c r="U6068" i="1"/>
  <c r="T6069" i="1"/>
  <c r="U6069" i="1"/>
  <c r="T6070" i="1"/>
  <c r="U6070" i="1"/>
  <c r="T6071" i="1"/>
  <c r="U6071" i="1"/>
  <c r="T6072" i="1"/>
  <c r="U6072" i="1"/>
  <c r="T6073" i="1"/>
  <c r="U6073" i="1"/>
  <c r="T6074" i="1"/>
  <c r="U6074" i="1"/>
  <c r="T6075" i="1"/>
  <c r="U6075" i="1"/>
  <c r="T6076" i="1"/>
  <c r="U6076" i="1"/>
  <c r="T6077" i="1"/>
  <c r="U6077" i="1"/>
  <c r="T6078" i="1"/>
  <c r="U6078" i="1"/>
  <c r="T6079" i="1"/>
  <c r="U6079" i="1"/>
  <c r="T6080" i="1"/>
  <c r="U6080" i="1"/>
  <c r="T6081" i="1"/>
  <c r="U6081" i="1"/>
  <c r="T6082" i="1"/>
  <c r="U6082" i="1"/>
  <c r="T6083" i="1"/>
  <c r="U6083" i="1"/>
  <c r="T6084" i="1"/>
  <c r="U6084" i="1"/>
  <c r="T6085" i="1"/>
  <c r="U6085" i="1"/>
  <c r="T6086" i="1"/>
  <c r="U6086" i="1"/>
  <c r="T6087" i="1"/>
  <c r="U6087" i="1"/>
  <c r="T6088" i="1"/>
  <c r="U6088" i="1"/>
  <c r="T6089" i="1"/>
  <c r="U6089" i="1"/>
  <c r="T6090" i="1"/>
  <c r="U6090" i="1"/>
  <c r="T6091" i="1"/>
  <c r="U6091" i="1"/>
  <c r="T6092" i="1"/>
  <c r="U6092" i="1"/>
  <c r="T6093" i="1"/>
  <c r="U6093" i="1"/>
  <c r="T6094" i="1"/>
  <c r="U6094" i="1"/>
  <c r="T6095" i="1"/>
  <c r="U6095" i="1"/>
  <c r="T6096" i="1"/>
  <c r="U6096" i="1"/>
  <c r="T6097" i="1"/>
  <c r="U6097" i="1"/>
  <c r="T6098" i="1"/>
  <c r="U6098" i="1"/>
  <c r="T6099" i="1"/>
  <c r="U6099" i="1"/>
  <c r="T6100" i="1"/>
  <c r="U6100" i="1"/>
  <c r="T6101" i="1"/>
  <c r="U6101" i="1"/>
  <c r="T6102" i="1"/>
  <c r="U6102" i="1"/>
  <c r="T6103" i="1"/>
  <c r="U6103" i="1"/>
  <c r="T6104" i="1"/>
  <c r="U6104" i="1"/>
  <c r="T6105" i="1"/>
  <c r="U6105" i="1"/>
  <c r="T6106" i="1"/>
  <c r="U6106" i="1"/>
  <c r="T6107" i="1"/>
  <c r="U6107" i="1"/>
  <c r="T6108" i="1"/>
  <c r="U6108" i="1"/>
  <c r="T6109" i="1"/>
  <c r="U6109" i="1"/>
  <c r="T6110" i="1"/>
  <c r="U6110" i="1"/>
  <c r="T6111" i="1"/>
  <c r="U6111" i="1"/>
  <c r="T6112" i="1"/>
  <c r="U6112" i="1"/>
  <c r="T6113" i="1"/>
  <c r="U6113" i="1"/>
  <c r="T6114" i="1"/>
  <c r="U6114" i="1"/>
  <c r="T6115" i="1"/>
  <c r="U6115" i="1"/>
  <c r="T6116" i="1"/>
  <c r="U6116" i="1"/>
  <c r="T6117" i="1"/>
  <c r="U6117" i="1"/>
  <c r="T6118" i="1"/>
  <c r="U6118" i="1"/>
  <c r="T6119" i="1"/>
  <c r="U6119" i="1"/>
  <c r="T6120" i="1"/>
  <c r="U6120" i="1"/>
  <c r="T6121" i="1"/>
  <c r="U6121" i="1"/>
  <c r="T6122" i="1"/>
  <c r="U6122" i="1"/>
  <c r="T6123" i="1"/>
  <c r="U6123" i="1"/>
  <c r="T6124" i="1"/>
  <c r="U6124" i="1"/>
  <c r="T6125" i="1"/>
  <c r="U6125" i="1"/>
  <c r="T6126" i="1"/>
  <c r="U6126" i="1"/>
  <c r="T6127" i="1"/>
  <c r="U6127" i="1"/>
  <c r="T6128" i="1"/>
  <c r="U6128" i="1"/>
  <c r="T6129" i="1"/>
  <c r="U6129" i="1"/>
  <c r="T6130" i="1"/>
  <c r="U6130" i="1"/>
  <c r="T6131" i="1"/>
  <c r="U6131" i="1"/>
  <c r="T6132" i="1"/>
  <c r="U6132" i="1"/>
  <c r="T6133" i="1"/>
  <c r="U6133" i="1"/>
  <c r="T6134" i="1"/>
  <c r="U6134" i="1"/>
  <c r="T6135" i="1"/>
  <c r="U6135" i="1"/>
  <c r="T6136" i="1"/>
  <c r="U6136" i="1"/>
  <c r="T6137" i="1"/>
  <c r="U6137" i="1"/>
  <c r="T6138" i="1"/>
  <c r="U6138" i="1"/>
  <c r="T6139" i="1"/>
  <c r="U6139" i="1"/>
  <c r="T6140" i="1"/>
  <c r="U6140" i="1"/>
  <c r="T6141" i="1"/>
  <c r="U6141" i="1"/>
  <c r="T6142" i="1"/>
  <c r="U6142" i="1"/>
  <c r="T6143" i="1"/>
  <c r="U6143" i="1"/>
  <c r="T6144" i="1"/>
  <c r="U6144" i="1"/>
  <c r="T6145" i="1"/>
  <c r="U6145" i="1"/>
  <c r="T6146" i="1"/>
  <c r="U6146" i="1"/>
  <c r="T6147" i="1"/>
  <c r="U6147" i="1"/>
  <c r="T6148" i="1"/>
  <c r="U6148" i="1"/>
  <c r="T6149" i="1"/>
  <c r="U6149" i="1"/>
  <c r="T6150" i="1"/>
  <c r="U6150" i="1"/>
  <c r="T6151" i="1"/>
  <c r="U6151" i="1"/>
  <c r="T6152" i="1"/>
  <c r="U6152" i="1"/>
  <c r="T6153" i="1"/>
  <c r="U6153" i="1"/>
  <c r="T6154" i="1"/>
  <c r="U6154" i="1"/>
  <c r="T6155" i="1"/>
  <c r="U6155" i="1"/>
  <c r="T6156" i="1"/>
  <c r="U6156" i="1"/>
  <c r="T6157" i="1"/>
  <c r="U6157" i="1"/>
  <c r="T6158" i="1"/>
  <c r="U6158" i="1"/>
  <c r="T6159" i="1"/>
  <c r="U6159" i="1"/>
  <c r="T6160" i="1"/>
  <c r="U6160" i="1"/>
  <c r="T6161" i="1"/>
  <c r="U6161" i="1"/>
  <c r="T6162" i="1"/>
  <c r="U6162" i="1"/>
  <c r="T6163" i="1"/>
  <c r="U6163" i="1"/>
  <c r="T6164" i="1"/>
  <c r="U6164" i="1"/>
  <c r="T6165" i="1"/>
  <c r="U6165" i="1"/>
  <c r="T6166" i="1"/>
  <c r="U6166" i="1"/>
  <c r="T6167" i="1"/>
  <c r="U6167" i="1"/>
  <c r="T6168" i="1"/>
  <c r="U6168" i="1"/>
  <c r="T6169" i="1"/>
  <c r="U6169" i="1"/>
  <c r="T6170" i="1"/>
  <c r="U6170" i="1"/>
  <c r="T6171" i="1"/>
  <c r="U6171" i="1"/>
  <c r="T6172" i="1"/>
  <c r="U6172" i="1"/>
  <c r="T6173" i="1"/>
  <c r="U6173" i="1"/>
  <c r="T6174" i="1"/>
  <c r="U6174" i="1"/>
  <c r="T6175" i="1"/>
  <c r="U6175" i="1"/>
  <c r="T6176" i="1"/>
  <c r="U6176" i="1"/>
  <c r="T6177" i="1"/>
  <c r="U6177" i="1"/>
  <c r="T6178" i="1"/>
  <c r="U6178" i="1"/>
  <c r="T6179" i="1"/>
  <c r="U6179" i="1"/>
  <c r="T6180" i="1"/>
  <c r="U6180" i="1"/>
  <c r="T6181" i="1"/>
  <c r="U6181" i="1"/>
  <c r="T6182" i="1"/>
  <c r="U6182" i="1"/>
  <c r="T6183" i="1"/>
  <c r="U6183" i="1"/>
  <c r="T6184" i="1"/>
  <c r="U6184" i="1"/>
  <c r="T6185" i="1"/>
  <c r="U6185" i="1"/>
  <c r="T6186" i="1"/>
  <c r="U6186" i="1"/>
  <c r="T6187" i="1"/>
  <c r="U6187" i="1"/>
  <c r="T6188" i="1"/>
  <c r="U6188" i="1"/>
  <c r="T6189" i="1"/>
  <c r="U6189" i="1"/>
  <c r="T6190" i="1"/>
  <c r="U6190" i="1"/>
  <c r="T6191" i="1"/>
  <c r="U6191" i="1"/>
  <c r="T6192" i="1"/>
  <c r="U6192" i="1"/>
  <c r="T6193" i="1"/>
  <c r="U6193" i="1"/>
  <c r="T6194" i="1"/>
  <c r="U6194" i="1"/>
  <c r="T6195" i="1"/>
  <c r="U6195" i="1"/>
  <c r="T6196" i="1"/>
  <c r="U6196" i="1"/>
  <c r="T6197" i="1"/>
  <c r="U6197" i="1"/>
  <c r="T6198" i="1"/>
  <c r="U6198" i="1"/>
  <c r="T6199" i="1"/>
  <c r="U6199" i="1"/>
  <c r="T6200" i="1"/>
  <c r="U6200" i="1"/>
  <c r="T6201" i="1"/>
  <c r="U6201" i="1"/>
  <c r="T6202" i="1"/>
  <c r="U6202" i="1"/>
  <c r="T6203" i="1"/>
  <c r="U6203" i="1"/>
  <c r="T6204" i="1"/>
  <c r="U6204" i="1"/>
  <c r="T6205" i="1"/>
  <c r="U6205" i="1"/>
  <c r="T6206" i="1"/>
  <c r="U6206" i="1"/>
  <c r="T6207" i="1"/>
  <c r="U6207" i="1"/>
  <c r="T6208" i="1"/>
  <c r="U6208" i="1"/>
  <c r="T6209" i="1"/>
  <c r="U6209" i="1"/>
  <c r="T6210" i="1"/>
  <c r="U6210" i="1"/>
  <c r="T6211" i="1"/>
  <c r="U6211" i="1"/>
  <c r="T6212" i="1"/>
  <c r="U6212" i="1"/>
  <c r="T6213" i="1"/>
  <c r="U6213" i="1"/>
  <c r="T6214" i="1"/>
  <c r="U6214" i="1"/>
  <c r="T6215" i="1"/>
  <c r="U6215" i="1"/>
  <c r="T6216" i="1"/>
  <c r="U6216" i="1"/>
  <c r="T6217" i="1"/>
  <c r="U6217" i="1"/>
  <c r="T6218" i="1"/>
  <c r="U6218" i="1"/>
  <c r="T6219" i="1"/>
  <c r="U6219" i="1"/>
  <c r="T6220" i="1"/>
  <c r="U6220" i="1"/>
  <c r="T6221" i="1"/>
  <c r="U6221" i="1"/>
  <c r="T6222" i="1"/>
  <c r="U6222" i="1"/>
  <c r="T6223" i="1"/>
  <c r="U6223" i="1"/>
  <c r="T6224" i="1"/>
  <c r="U6224" i="1"/>
  <c r="T6225" i="1"/>
  <c r="U6225" i="1"/>
  <c r="T6226" i="1"/>
  <c r="U6226" i="1"/>
  <c r="T6227" i="1"/>
  <c r="U6227" i="1"/>
  <c r="T6228" i="1"/>
  <c r="U6228" i="1"/>
  <c r="T6229" i="1"/>
  <c r="U6229" i="1"/>
  <c r="T6230" i="1"/>
  <c r="U6230" i="1"/>
  <c r="T6231" i="1"/>
  <c r="U6231" i="1"/>
  <c r="T6232" i="1"/>
  <c r="U6232" i="1"/>
  <c r="T6233" i="1"/>
  <c r="U6233" i="1"/>
  <c r="T6234" i="1"/>
  <c r="U6234" i="1"/>
  <c r="T6235" i="1"/>
  <c r="U6235" i="1"/>
  <c r="T6236" i="1"/>
  <c r="U6236" i="1"/>
  <c r="T6237" i="1"/>
  <c r="U6237" i="1"/>
  <c r="T6238" i="1"/>
  <c r="U6238" i="1"/>
  <c r="T6239" i="1"/>
  <c r="U6239" i="1"/>
  <c r="T6240" i="1"/>
  <c r="U6240" i="1"/>
  <c r="T6241" i="1"/>
  <c r="U6241" i="1"/>
  <c r="T6242" i="1"/>
  <c r="U6242" i="1"/>
  <c r="T6243" i="1"/>
  <c r="U6243" i="1"/>
  <c r="T6244" i="1"/>
  <c r="U6244" i="1"/>
  <c r="T6245" i="1"/>
  <c r="U6245" i="1"/>
  <c r="T6246" i="1"/>
  <c r="U6246" i="1"/>
  <c r="T6247" i="1"/>
  <c r="U6247" i="1"/>
  <c r="T6248" i="1"/>
  <c r="U6248" i="1"/>
  <c r="T6249" i="1"/>
  <c r="U6249" i="1"/>
  <c r="T6250" i="1"/>
  <c r="U6250" i="1"/>
  <c r="T6251" i="1"/>
  <c r="U6251" i="1"/>
  <c r="T6252" i="1"/>
  <c r="U6252" i="1"/>
  <c r="T6253" i="1"/>
  <c r="U6253" i="1"/>
  <c r="T6254" i="1"/>
  <c r="U6254" i="1"/>
  <c r="T6255" i="1"/>
  <c r="U6255" i="1"/>
  <c r="T6256" i="1"/>
  <c r="U6256" i="1"/>
  <c r="T6257" i="1"/>
  <c r="U6257" i="1"/>
  <c r="T6258" i="1"/>
  <c r="U6258" i="1"/>
  <c r="T6259" i="1"/>
  <c r="U6259" i="1"/>
  <c r="T6260" i="1"/>
  <c r="U6260" i="1"/>
  <c r="T6261" i="1"/>
  <c r="U6261" i="1"/>
  <c r="T6262" i="1"/>
  <c r="U6262" i="1"/>
  <c r="T6263" i="1"/>
  <c r="U6263" i="1"/>
  <c r="T6264" i="1"/>
  <c r="U6264" i="1"/>
  <c r="T6265" i="1"/>
  <c r="U6265" i="1"/>
  <c r="T6266" i="1"/>
  <c r="U6266" i="1"/>
  <c r="T6267" i="1"/>
  <c r="U6267" i="1"/>
  <c r="T6268" i="1"/>
  <c r="U6268" i="1"/>
  <c r="T6269" i="1"/>
  <c r="U6269" i="1"/>
  <c r="T6270" i="1"/>
  <c r="U6270" i="1"/>
  <c r="T6271" i="1"/>
  <c r="U6271" i="1"/>
  <c r="T6272" i="1"/>
  <c r="U6272" i="1"/>
  <c r="T6273" i="1"/>
  <c r="U6273" i="1"/>
  <c r="T6274" i="1"/>
  <c r="U6274" i="1"/>
  <c r="T6275" i="1"/>
  <c r="U6275" i="1"/>
  <c r="T6276" i="1"/>
  <c r="U6276" i="1"/>
  <c r="T6277" i="1"/>
  <c r="U6277" i="1"/>
  <c r="T6278" i="1"/>
  <c r="U6278" i="1"/>
  <c r="T6279" i="1"/>
  <c r="U6279" i="1"/>
  <c r="T6280" i="1"/>
  <c r="U6280" i="1"/>
  <c r="T6281" i="1"/>
  <c r="U6281" i="1"/>
  <c r="T6282" i="1"/>
  <c r="U6282" i="1"/>
  <c r="T6283" i="1"/>
  <c r="U6283" i="1"/>
  <c r="T6284" i="1"/>
  <c r="U6284" i="1"/>
  <c r="T6285" i="1"/>
  <c r="U6285" i="1"/>
  <c r="T6286" i="1"/>
  <c r="U6286" i="1"/>
  <c r="T6287" i="1"/>
  <c r="U6287" i="1"/>
  <c r="T6288" i="1"/>
  <c r="U6288" i="1"/>
  <c r="T6289" i="1"/>
  <c r="U6289" i="1"/>
  <c r="T6290" i="1"/>
  <c r="U6290" i="1"/>
  <c r="T6291" i="1"/>
  <c r="U6291" i="1"/>
  <c r="T6292" i="1"/>
  <c r="U6292" i="1"/>
  <c r="T6293" i="1"/>
  <c r="U6293" i="1"/>
  <c r="T6294" i="1"/>
  <c r="U6294" i="1"/>
  <c r="T6295" i="1"/>
  <c r="U6295" i="1"/>
  <c r="T6296" i="1"/>
  <c r="U6296" i="1"/>
  <c r="T6297" i="1"/>
  <c r="U6297" i="1"/>
  <c r="T6298" i="1"/>
  <c r="U6298" i="1"/>
  <c r="T6299" i="1"/>
  <c r="U6299" i="1"/>
  <c r="T6300" i="1"/>
  <c r="U6300" i="1"/>
  <c r="T6301" i="1"/>
  <c r="U6301" i="1"/>
  <c r="T6302" i="1"/>
  <c r="U6302" i="1"/>
  <c r="T6303" i="1"/>
  <c r="U6303" i="1"/>
  <c r="T6304" i="1"/>
  <c r="U6304" i="1"/>
  <c r="T6305" i="1"/>
  <c r="U6305" i="1"/>
  <c r="T6306" i="1"/>
  <c r="U6306" i="1"/>
  <c r="T6307" i="1"/>
  <c r="U6307" i="1"/>
  <c r="T6308" i="1"/>
  <c r="U6308" i="1"/>
  <c r="T6309" i="1"/>
  <c r="U6309" i="1"/>
  <c r="T6310" i="1"/>
  <c r="U6310" i="1"/>
  <c r="T6311" i="1"/>
  <c r="U6311" i="1"/>
  <c r="T6312" i="1"/>
  <c r="U6312" i="1"/>
  <c r="T6313" i="1"/>
  <c r="U6313" i="1"/>
  <c r="T6314" i="1"/>
  <c r="U6314" i="1"/>
  <c r="T6315" i="1"/>
  <c r="U6315" i="1"/>
  <c r="T6316" i="1"/>
  <c r="U6316" i="1"/>
  <c r="T6317" i="1"/>
  <c r="U6317" i="1"/>
  <c r="T6318" i="1"/>
  <c r="U6318" i="1"/>
  <c r="T6319" i="1"/>
  <c r="U6319" i="1"/>
  <c r="T6320" i="1"/>
  <c r="U6320" i="1"/>
  <c r="T6321" i="1"/>
  <c r="U6321" i="1"/>
  <c r="T6322" i="1"/>
  <c r="U6322" i="1"/>
  <c r="T6323" i="1"/>
  <c r="U6323" i="1"/>
  <c r="T6324" i="1"/>
  <c r="U6324" i="1"/>
  <c r="T6325" i="1"/>
  <c r="U6325" i="1"/>
  <c r="T6326" i="1"/>
  <c r="U6326" i="1"/>
  <c r="T6327" i="1"/>
  <c r="U6327" i="1"/>
  <c r="T6328" i="1"/>
  <c r="U6328" i="1"/>
  <c r="T6329" i="1"/>
  <c r="U6329" i="1"/>
  <c r="T6330" i="1"/>
  <c r="U6330" i="1"/>
  <c r="T6331" i="1"/>
  <c r="U6331" i="1"/>
  <c r="T6332" i="1"/>
  <c r="U6332" i="1"/>
  <c r="T6333" i="1"/>
  <c r="U6333" i="1"/>
  <c r="T6334" i="1"/>
  <c r="U6334" i="1"/>
  <c r="T6335" i="1"/>
  <c r="U6335" i="1"/>
  <c r="T6336" i="1"/>
  <c r="U6336" i="1"/>
  <c r="T6337" i="1"/>
  <c r="U6337" i="1"/>
  <c r="T6338" i="1"/>
  <c r="U6338" i="1"/>
  <c r="T6339" i="1"/>
  <c r="U6339" i="1"/>
  <c r="T6340" i="1"/>
  <c r="U6340" i="1"/>
  <c r="T6341" i="1"/>
  <c r="U6341" i="1"/>
  <c r="T6342" i="1"/>
  <c r="U6342" i="1"/>
  <c r="T6343" i="1"/>
  <c r="U6343" i="1"/>
  <c r="T6344" i="1"/>
  <c r="U6344" i="1"/>
  <c r="T6345" i="1"/>
  <c r="U6345" i="1"/>
  <c r="T6346" i="1"/>
  <c r="U6346" i="1"/>
  <c r="T6347" i="1"/>
  <c r="U6347" i="1"/>
  <c r="T6348" i="1"/>
  <c r="U6348" i="1"/>
  <c r="T6349" i="1"/>
  <c r="U6349" i="1"/>
  <c r="T6350" i="1"/>
  <c r="U6350" i="1"/>
  <c r="T6351" i="1"/>
  <c r="U6351" i="1"/>
  <c r="T6352" i="1"/>
  <c r="U6352" i="1"/>
  <c r="T6353" i="1"/>
  <c r="U6353" i="1"/>
  <c r="T6354" i="1"/>
  <c r="U6354" i="1"/>
  <c r="T6355" i="1"/>
  <c r="U6355" i="1"/>
  <c r="T6356" i="1"/>
  <c r="U6356" i="1"/>
  <c r="T6357" i="1"/>
  <c r="U6357" i="1"/>
  <c r="T6358" i="1"/>
  <c r="U6358" i="1"/>
  <c r="T6359" i="1"/>
  <c r="U6359" i="1"/>
  <c r="T6360" i="1"/>
  <c r="U6360" i="1"/>
  <c r="T6361" i="1"/>
  <c r="U6361" i="1"/>
  <c r="T6362" i="1"/>
  <c r="U6362" i="1"/>
  <c r="T6363" i="1"/>
  <c r="U6363" i="1"/>
  <c r="T6364" i="1"/>
  <c r="U6364" i="1"/>
  <c r="T6365" i="1"/>
  <c r="U6365" i="1"/>
  <c r="T6366" i="1"/>
  <c r="U6366" i="1"/>
  <c r="T6367" i="1"/>
  <c r="U6367" i="1"/>
  <c r="T6368" i="1"/>
  <c r="U6368" i="1"/>
  <c r="T6369" i="1"/>
  <c r="U6369" i="1"/>
  <c r="T6370" i="1"/>
  <c r="U6370" i="1"/>
  <c r="T6371" i="1"/>
  <c r="U6371" i="1"/>
  <c r="T6372" i="1"/>
  <c r="U6372" i="1"/>
  <c r="T6373" i="1"/>
  <c r="U6373" i="1"/>
  <c r="T6374" i="1"/>
  <c r="U6374" i="1"/>
  <c r="T6375" i="1"/>
  <c r="U6375" i="1"/>
  <c r="T6376" i="1"/>
  <c r="U6376" i="1"/>
  <c r="T6377" i="1"/>
  <c r="U6377" i="1"/>
  <c r="T6378" i="1"/>
  <c r="U6378" i="1"/>
  <c r="T6379" i="1"/>
  <c r="U6379" i="1"/>
  <c r="T6380" i="1"/>
  <c r="U6380" i="1"/>
  <c r="T6381" i="1"/>
  <c r="U6381" i="1"/>
  <c r="T6382" i="1"/>
  <c r="U6382" i="1"/>
  <c r="T6383" i="1"/>
  <c r="U6383" i="1"/>
  <c r="T6384" i="1"/>
  <c r="U6384" i="1"/>
  <c r="T6385" i="1"/>
  <c r="U6385" i="1"/>
  <c r="T6386" i="1"/>
  <c r="U6386" i="1"/>
  <c r="T6387" i="1"/>
  <c r="U6387" i="1"/>
  <c r="T6388" i="1"/>
  <c r="U6388" i="1"/>
  <c r="T6389" i="1"/>
  <c r="U6389" i="1"/>
  <c r="T6390" i="1"/>
  <c r="U6390" i="1"/>
  <c r="T6391" i="1"/>
  <c r="U6391" i="1"/>
  <c r="T6392" i="1"/>
  <c r="U6392" i="1"/>
  <c r="T6393" i="1"/>
  <c r="U6393" i="1"/>
  <c r="T6394" i="1"/>
  <c r="U6394" i="1"/>
  <c r="T6395" i="1"/>
  <c r="U6395" i="1"/>
  <c r="T6396" i="1"/>
  <c r="U6396" i="1"/>
  <c r="T6397" i="1"/>
  <c r="U6397" i="1"/>
  <c r="T6398" i="1"/>
  <c r="U6398" i="1"/>
  <c r="T6399" i="1"/>
  <c r="U6399" i="1"/>
  <c r="T6400" i="1"/>
  <c r="U6400" i="1"/>
  <c r="T6401" i="1"/>
  <c r="U6401" i="1"/>
  <c r="T6402" i="1"/>
  <c r="U6402" i="1"/>
  <c r="T6403" i="1"/>
  <c r="U6403" i="1"/>
  <c r="T6404" i="1"/>
  <c r="U6404" i="1"/>
  <c r="T6405" i="1"/>
  <c r="U6405" i="1"/>
  <c r="T6406" i="1"/>
  <c r="U6406" i="1"/>
  <c r="T6407" i="1"/>
  <c r="U6407" i="1"/>
  <c r="T6408" i="1"/>
  <c r="U6408" i="1"/>
  <c r="T6409" i="1"/>
  <c r="U6409" i="1"/>
  <c r="T6410" i="1"/>
  <c r="U6410" i="1"/>
  <c r="T6411" i="1"/>
  <c r="U6411" i="1"/>
  <c r="T6412" i="1"/>
  <c r="U6412" i="1"/>
  <c r="T6413" i="1"/>
  <c r="U6413" i="1"/>
  <c r="T6414" i="1"/>
  <c r="U6414" i="1"/>
  <c r="T6415" i="1"/>
  <c r="U6415" i="1"/>
  <c r="T6416" i="1"/>
  <c r="U6416" i="1"/>
  <c r="T6417" i="1"/>
  <c r="U6417" i="1"/>
  <c r="T6418" i="1"/>
  <c r="U6418" i="1"/>
  <c r="T6419" i="1"/>
  <c r="U6419" i="1"/>
  <c r="T6420" i="1"/>
  <c r="U6420" i="1"/>
  <c r="T6421" i="1"/>
  <c r="U6421" i="1"/>
  <c r="T6422" i="1"/>
  <c r="U6422" i="1"/>
  <c r="T6423" i="1"/>
  <c r="U6423" i="1"/>
  <c r="T6424" i="1"/>
  <c r="U6424" i="1"/>
  <c r="T6425" i="1"/>
  <c r="U6425" i="1"/>
  <c r="T6426" i="1"/>
  <c r="U6426" i="1"/>
  <c r="T6427" i="1"/>
  <c r="U6427" i="1"/>
  <c r="T6428" i="1"/>
  <c r="U6428" i="1"/>
  <c r="T6429" i="1"/>
  <c r="U6429" i="1"/>
  <c r="T6430" i="1"/>
  <c r="U6430" i="1"/>
  <c r="T6431" i="1"/>
  <c r="U6431" i="1"/>
  <c r="T6432" i="1"/>
  <c r="U6432" i="1"/>
  <c r="T6433" i="1"/>
  <c r="U6433" i="1"/>
  <c r="T6434" i="1"/>
  <c r="U6434" i="1"/>
  <c r="T6435" i="1"/>
  <c r="U6435" i="1"/>
  <c r="T6436" i="1"/>
  <c r="U6436" i="1"/>
  <c r="T6437" i="1"/>
  <c r="U6437" i="1"/>
  <c r="T6438" i="1"/>
  <c r="U6438" i="1"/>
  <c r="T6439" i="1"/>
  <c r="U6439" i="1"/>
  <c r="T6440" i="1"/>
  <c r="U6440" i="1"/>
  <c r="T6441" i="1"/>
  <c r="U6441" i="1"/>
  <c r="T6442" i="1"/>
  <c r="U6442" i="1"/>
  <c r="T6443" i="1"/>
  <c r="U6443" i="1"/>
  <c r="T6444" i="1"/>
  <c r="U6444" i="1"/>
  <c r="T6445" i="1"/>
  <c r="U6445" i="1"/>
  <c r="T6446" i="1"/>
  <c r="U6446" i="1"/>
  <c r="T6447" i="1"/>
  <c r="U6447" i="1"/>
  <c r="T6448" i="1"/>
  <c r="U6448" i="1"/>
  <c r="T6449" i="1"/>
  <c r="U6449" i="1"/>
  <c r="T6450" i="1"/>
  <c r="U6450" i="1"/>
  <c r="T6451" i="1"/>
  <c r="U6451" i="1"/>
  <c r="T6452" i="1"/>
  <c r="U6452" i="1"/>
  <c r="T6453" i="1"/>
  <c r="U6453" i="1"/>
  <c r="T6454" i="1"/>
  <c r="U6454" i="1"/>
  <c r="T6455" i="1"/>
  <c r="U6455" i="1"/>
  <c r="T6456" i="1"/>
  <c r="U6456" i="1"/>
  <c r="T6457" i="1"/>
  <c r="U6457" i="1"/>
  <c r="T6458" i="1"/>
  <c r="U6458" i="1"/>
  <c r="T6459" i="1"/>
  <c r="U6459" i="1"/>
  <c r="T6460" i="1"/>
  <c r="U6460" i="1"/>
  <c r="T6461" i="1"/>
  <c r="U6461" i="1"/>
  <c r="T6462" i="1"/>
  <c r="U6462" i="1"/>
  <c r="T6463" i="1"/>
  <c r="U6463" i="1"/>
  <c r="T6464" i="1"/>
  <c r="U6464" i="1"/>
  <c r="T6465" i="1"/>
  <c r="U6465" i="1"/>
  <c r="T6466" i="1"/>
  <c r="U6466" i="1"/>
  <c r="T6467" i="1"/>
  <c r="U6467" i="1"/>
  <c r="T6468" i="1"/>
  <c r="U6468" i="1"/>
  <c r="T6469" i="1"/>
  <c r="U6469" i="1"/>
  <c r="T6470" i="1"/>
  <c r="U6470" i="1"/>
  <c r="T6471" i="1"/>
  <c r="U6471" i="1"/>
  <c r="T6472" i="1"/>
  <c r="U6472" i="1"/>
  <c r="T6473" i="1"/>
  <c r="U6473" i="1"/>
  <c r="T6474" i="1"/>
  <c r="U6474" i="1"/>
  <c r="T6475" i="1"/>
  <c r="U6475" i="1"/>
  <c r="T6476" i="1"/>
  <c r="U6476" i="1"/>
  <c r="T6477" i="1"/>
  <c r="U6477" i="1"/>
  <c r="T6478" i="1"/>
  <c r="U6478" i="1"/>
  <c r="T6479" i="1"/>
  <c r="U6479" i="1"/>
  <c r="T6480" i="1"/>
  <c r="U6480" i="1"/>
  <c r="T6481" i="1"/>
  <c r="U6481" i="1"/>
  <c r="T6482" i="1"/>
  <c r="U6482" i="1"/>
  <c r="T6483" i="1"/>
  <c r="U6483" i="1"/>
  <c r="T6484" i="1"/>
  <c r="U6484" i="1"/>
  <c r="T6485" i="1"/>
  <c r="U6485" i="1"/>
  <c r="T6486" i="1"/>
  <c r="U6486" i="1"/>
  <c r="T6487" i="1"/>
  <c r="U6487" i="1"/>
  <c r="T6488" i="1"/>
  <c r="U6488" i="1"/>
  <c r="T6489" i="1"/>
  <c r="U6489" i="1"/>
  <c r="T6490" i="1"/>
  <c r="U6490" i="1"/>
  <c r="T6491" i="1"/>
  <c r="U6491" i="1"/>
  <c r="T6492" i="1"/>
  <c r="U6492" i="1"/>
  <c r="T6493" i="1"/>
  <c r="U6493" i="1"/>
  <c r="T6494" i="1"/>
  <c r="U6494" i="1"/>
  <c r="T6495" i="1"/>
  <c r="U6495" i="1"/>
  <c r="T6496" i="1"/>
  <c r="U6496" i="1"/>
  <c r="T6497" i="1"/>
  <c r="U6497" i="1"/>
  <c r="T6498" i="1"/>
  <c r="U6498" i="1"/>
  <c r="T6499" i="1"/>
  <c r="U6499" i="1"/>
  <c r="T6500" i="1"/>
  <c r="U6500" i="1"/>
  <c r="T6501" i="1"/>
  <c r="U6501" i="1"/>
  <c r="T6502" i="1"/>
  <c r="U6502" i="1"/>
  <c r="T6503" i="1"/>
  <c r="U6503" i="1"/>
  <c r="T6504" i="1"/>
  <c r="U6504" i="1"/>
  <c r="T6505" i="1"/>
  <c r="U6505" i="1"/>
  <c r="T6506" i="1"/>
  <c r="U6506" i="1"/>
  <c r="T6507" i="1"/>
  <c r="U6507" i="1"/>
  <c r="T6508" i="1"/>
  <c r="U6508" i="1"/>
  <c r="T6509" i="1"/>
  <c r="U6509" i="1"/>
  <c r="T6510" i="1"/>
  <c r="U6510" i="1"/>
  <c r="T6511" i="1"/>
  <c r="U6511" i="1"/>
  <c r="T6512" i="1"/>
  <c r="U6512" i="1"/>
  <c r="T6513" i="1"/>
  <c r="U6513" i="1"/>
  <c r="T6514" i="1"/>
  <c r="U6514" i="1"/>
  <c r="T6515" i="1"/>
  <c r="U6515" i="1"/>
  <c r="T6516" i="1"/>
  <c r="U6516" i="1"/>
  <c r="T6517" i="1"/>
  <c r="U6517" i="1"/>
  <c r="T6518" i="1"/>
  <c r="U6518" i="1"/>
  <c r="T6519" i="1"/>
  <c r="U6519" i="1"/>
  <c r="T6520" i="1"/>
  <c r="U6520" i="1"/>
  <c r="T6521" i="1"/>
  <c r="U6521" i="1"/>
  <c r="T6522" i="1"/>
  <c r="U6522" i="1"/>
  <c r="T6523" i="1"/>
  <c r="U6523" i="1"/>
  <c r="T6524" i="1"/>
  <c r="U6524" i="1"/>
  <c r="T6525" i="1"/>
  <c r="U6525" i="1"/>
  <c r="T6526" i="1"/>
  <c r="U6526" i="1"/>
  <c r="T6527" i="1"/>
  <c r="U6527" i="1"/>
  <c r="T6528" i="1"/>
  <c r="U6528" i="1"/>
  <c r="T6529" i="1"/>
  <c r="U6529" i="1"/>
  <c r="T6530" i="1"/>
  <c r="U6530" i="1"/>
  <c r="T6531" i="1"/>
  <c r="U6531" i="1"/>
  <c r="T6532" i="1"/>
  <c r="U6532" i="1"/>
  <c r="T6533" i="1"/>
  <c r="U6533" i="1"/>
  <c r="T6534" i="1"/>
  <c r="U6534" i="1"/>
  <c r="T6535" i="1"/>
  <c r="U6535" i="1"/>
  <c r="T6536" i="1"/>
  <c r="U6536" i="1"/>
  <c r="T6537" i="1"/>
  <c r="U6537" i="1"/>
  <c r="T6538" i="1"/>
  <c r="U6538" i="1"/>
  <c r="T6539" i="1"/>
  <c r="U6539" i="1"/>
  <c r="T6540" i="1"/>
  <c r="U6540" i="1"/>
  <c r="T6541" i="1"/>
  <c r="U6541" i="1"/>
  <c r="T6542" i="1"/>
  <c r="U6542" i="1"/>
  <c r="T6543" i="1"/>
  <c r="U6543" i="1"/>
  <c r="T6544" i="1"/>
  <c r="U6544" i="1"/>
  <c r="T6545" i="1"/>
  <c r="U6545" i="1"/>
  <c r="T6546" i="1"/>
  <c r="U6546" i="1"/>
  <c r="T6547" i="1"/>
  <c r="U6547" i="1"/>
  <c r="T6548" i="1"/>
  <c r="U6548" i="1"/>
  <c r="T6549" i="1"/>
  <c r="U6549" i="1"/>
  <c r="T6550" i="1"/>
  <c r="U6550" i="1"/>
  <c r="T6551" i="1"/>
  <c r="U6551" i="1"/>
  <c r="T6552" i="1"/>
  <c r="U6552" i="1"/>
  <c r="T6553" i="1"/>
  <c r="U6553" i="1"/>
  <c r="T6554" i="1"/>
  <c r="U6554" i="1"/>
  <c r="T6555" i="1"/>
  <c r="U6555" i="1"/>
  <c r="T6556" i="1"/>
  <c r="U6556" i="1"/>
  <c r="T6557" i="1"/>
  <c r="U6557" i="1"/>
  <c r="T6558" i="1"/>
  <c r="U6558" i="1"/>
  <c r="T6559" i="1"/>
  <c r="U6559" i="1"/>
  <c r="T6560" i="1"/>
  <c r="U6560" i="1"/>
  <c r="T6561" i="1"/>
  <c r="U6561" i="1"/>
  <c r="T6562" i="1"/>
  <c r="U6562" i="1"/>
  <c r="T6563" i="1"/>
  <c r="U6563" i="1"/>
  <c r="T6564" i="1"/>
  <c r="U6564" i="1"/>
  <c r="T6565" i="1"/>
  <c r="U6565" i="1"/>
  <c r="T6566" i="1"/>
  <c r="U6566" i="1"/>
  <c r="T6567" i="1"/>
  <c r="U6567" i="1"/>
  <c r="T6568" i="1"/>
  <c r="U6568" i="1"/>
  <c r="T6569" i="1"/>
  <c r="U6569" i="1"/>
  <c r="T6570" i="1"/>
  <c r="U6570" i="1"/>
  <c r="T6571" i="1"/>
  <c r="U6571" i="1"/>
  <c r="T6572" i="1"/>
  <c r="U6572" i="1"/>
  <c r="T6573" i="1"/>
  <c r="U6573" i="1"/>
  <c r="T6574" i="1"/>
  <c r="U6574" i="1"/>
  <c r="T6575" i="1"/>
  <c r="U6575" i="1"/>
  <c r="T6576" i="1"/>
  <c r="U6576" i="1"/>
  <c r="T6577" i="1"/>
  <c r="U6577" i="1"/>
  <c r="T6578" i="1"/>
  <c r="U6578" i="1"/>
  <c r="T6579" i="1"/>
  <c r="U6579" i="1"/>
  <c r="T6580" i="1"/>
  <c r="U6580" i="1"/>
  <c r="T6581" i="1"/>
  <c r="U6581" i="1"/>
  <c r="T6582" i="1"/>
  <c r="U6582" i="1"/>
  <c r="T6583" i="1"/>
  <c r="U6583" i="1"/>
  <c r="T6584" i="1"/>
  <c r="U6584" i="1"/>
  <c r="T6585" i="1"/>
  <c r="U6585" i="1"/>
  <c r="T6586" i="1"/>
  <c r="U6586" i="1"/>
  <c r="T6587" i="1"/>
  <c r="U6587" i="1"/>
  <c r="T6588" i="1"/>
  <c r="U6588" i="1"/>
  <c r="T6589" i="1"/>
  <c r="U6589" i="1"/>
  <c r="T6590" i="1"/>
  <c r="U6590" i="1"/>
  <c r="T6591" i="1"/>
  <c r="U6591" i="1"/>
  <c r="T6592" i="1"/>
  <c r="U6592" i="1"/>
  <c r="T6593" i="1"/>
  <c r="U6593" i="1"/>
  <c r="T6594" i="1"/>
  <c r="U6594" i="1"/>
  <c r="T6595" i="1"/>
  <c r="U6595" i="1"/>
  <c r="T6596" i="1"/>
  <c r="U6596" i="1"/>
  <c r="T6597" i="1"/>
  <c r="U6597" i="1"/>
  <c r="T6598" i="1"/>
  <c r="U6598" i="1"/>
  <c r="T6599" i="1"/>
  <c r="U6599" i="1"/>
  <c r="T6600" i="1"/>
  <c r="U6600" i="1"/>
  <c r="T6601" i="1"/>
  <c r="U6601" i="1"/>
  <c r="T6602" i="1"/>
  <c r="U6602" i="1"/>
  <c r="T6603" i="1"/>
  <c r="U6603" i="1"/>
  <c r="T6604" i="1"/>
  <c r="U6604" i="1"/>
  <c r="T6605" i="1"/>
  <c r="U6605" i="1"/>
  <c r="T6606" i="1"/>
  <c r="U6606" i="1"/>
  <c r="T6607" i="1"/>
  <c r="U6607" i="1"/>
  <c r="T6608" i="1"/>
  <c r="U6608" i="1"/>
  <c r="T6609" i="1"/>
  <c r="U6609" i="1"/>
  <c r="T6610" i="1"/>
  <c r="U6610" i="1"/>
  <c r="T6611" i="1"/>
  <c r="U6611" i="1"/>
  <c r="T6612" i="1"/>
  <c r="U6612" i="1"/>
  <c r="T6613" i="1"/>
  <c r="U6613" i="1"/>
  <c r="T6614" i="1"/>
  <c r="U6614" i="1"/>
  <c r="T6615" i="1"/>
  <c r="U6615" i="1"/>
  <c r="T6616" i="1"/>
  <c r="U6616" i="1"/>
  <c r="T6617" i="1"/>
  <c r="U6617" i="1"/>
  <c r="T6618" i="1"/>
  <c r="U6618" i="1"/>
  <c r="T6619" i="1"/>
  <c r="U6619" i="1"/>
  <c r="T6620" i="1"/>
  <c r="U6620" i="1"/>
  <c r="T6621" i="1"/>
  <c r="U6621" i="1"/>
  <c r="T6622" i="1"/>
  <c r="U6622" i="1"/>
  <c r="T6623" i="1"/>
  <c r="U6623" i="1"/>
  <c r="T6624" i="1"/>
  <c r="U6624" i="1"/>
  <c r="T6625" i="1"/>
  <c r="U6625" i="1"/>
  <c r="T6626" i="1"/>
  <c r="U6626" i="1"/>
  <c r="T6627" i="1"/>
  <c r="U6627" i="1"/>
  <c r="T6628" i="1"/>
  <c r="U6628" i="1"/>
  <c r="T6629" i="1"/>
  <c r="U6629" i="1"/>
  <c r="T6630" i="1"/>
  <c r="U6630" i="1"/>
  <c r="T6631" i="1"/>
  <c r="U6631" i="1"/>
  <c r="T6632" i="1"/>
  <c r="U6632" i="1"/>
  <c r="T6633" i="1"/>
  <c r="U6633" i="1"/>
  <c r="T6634" i="1"/>
  <c r="U6634" i="1"/>
  <c r="T6635" i="1"/>
  <c r="U6635" i="1"/>
  <c r="T6636" i="1"/>
  <c r="U6636" i="1"/>
  <c r="T6637" i="1"/>
  <c r="U6637" i="1"/>
  <c r="T6638" i="1"/>
  <c r="U6638" i="1"/>
  <c r="T6639" i="1"/>
  <c r="U6639" i="1"/>
  <c r="T6640" i="1"/>
  <c r="U6640" i="1"/>
  <c r="T6641" i="1"/>
  <c r="U6641" i="1"/>
  <c r="T6642" i="1"/>
  <c r="U6642" i="1"/>
  <c r="T6643" i="1"/>
  <c r="U6643" i="1"/>
  <c r="T6644" i="1"/>
  <c r="U6644" i="1"/>
  <c r="T6645" i="1"/>
  <c r="U6645" i="1"/>
  <c r="T6646" i="1"/>
  <c r="U6646" i="1"/>
  <c r="T6647" i="1"/>
  <c r="U6647" i="1"/>
  <c r="T6648" i="1"/>
  <c r="U6648" i="1"/>
  <c r="T6649" i="1"/>
  <c r="U6649" i="1"/>
  <c r="T6650" i="1"/>
  <c r="U6650" i="1"/>
  <c r="T6651" i="1"/>
  <c r="U6651" i="1"/>
  <c r="T6652" i="1"/>
  <c r="U6652" i="1"/>
  <c r="T6653" i="1"/>
  <c r="U6653" i="1"/>
  <c r="T6654" i="1"/>
  <c r="U6654" i="1"/>
  <c r="T6655" i="1"/>
  <c r="U6655" i="1"/>
  <c r="T6656" i="1"/>
  <c r="U6656" i="1"/>
  <c r="T6657" i="1"/>
  <c r="U6657" i="1"/>
  <c r="T6658" i="1"/>
  <c r="U6658" i="1"/>
  <c r="T6659" i="1"/>
  <c r="U6659" i="1"/>
  <c r="T6660" i="1"/>
  <c r="U6660" i="1"/>
  <c r="T6661" i="1"/>
  <c r="U6661" i="1"/>
  <c r="T6662" i="1"/>
  <c r="U6662" i="1"/>
  <c r="T6663" i="1"/>
  <c r="U6663" i="1"/>
  <c r="T6664" i="1"/>
  <c r="U6664" i="1"/>
  <c r="T6665" i="1"/>
  <c r="U6665" i="1"/>
  <c r="T6666" i="1"/>
  <c r="U6666" i="1"/>
  <c r="T6667" i="1"/>
  <c r="U6667" i="1"/>
  <c r="T6668" i="1"/>
  <c r="U6668" i="1"/>
  <c r="T6669" i="1"/>
  <c r="U6669" i="1"/>
  <c r="T6670" i="1"/>
  <c r="U6670" i="1"/>
  <c r="T6671" i="1"/>
  <c r="U6671" i="1"/>
  <c r="T6672" i="1"/>
  <c r="U6672" i="1"/>
  <c r="T6673" i="1"/>
  <c r="U6673" i="1"/>
  <c r="T6674" i="1"/>
  <c r="U6674" i="1"/>
  <c r="T6675" i="1"/>
  <c r="U6675" i="1"/>
  <c r="T6676" i="1"/>
  <c r="U6676" i="1"/>
  <c r="T6677" i="1"/>
  <c r="U6677" i="1"/>
  <c r="T6678" i="1"/>
  <c r="U6678" i="1"/>
  <c r="T6679" i="1"/>
  <c r="U6679" i="1"/>
  <c r="T6680" i="1"/>
  <c r="U6680" i="1"/>
  <c r="T6681" i="1"/>
  <c r="U6681" i="1"/>
  <c r="T6682" i="1"/>
  <c r="U6682" i="1"/>
  <c r="T6683" i="1"/>
  <c r="U6683" i="1"/>
  <c r="T6684" i="1"/>
  <c r="U6684" i="1"/>
  <c r="T6685" i="1"/>
  <c r="U6685" i="1"/>
  <c r="T6686" i="1"/>
  <c r="U6686" i="1"/>
  <c r="T6687" i="1"/>
  <c r="U6687" i="1"/>
  <c r="T6688" i="1"/>
  <c r="U6688" i="1"/>
  <c r="T6689" i="1"/>
  <c r="U6689" i="1"/>
  <c r="T6690" i="1"/>
  <c r="U6690" i="1"/>
  <c r="T6691" i="1"/>
  <c r="U6691" i="1"/>
  <c r="T6692" i="1"/>
  <c r="U6692" i="1"/>
  <c r="T6693" i="1"/>
  <c r="U6693" i="1"/>
  <c r="T6694" i="1"/>
  <c r="U6694" i="1"/>
  <c r="T6695" i="1"/>
  <c r="U6695" i="1"/>
  <c r="T6696" i="1"/>
  <c r="U6696" i="1"/>
  <c r="T6697" i="1"/>
  <c r="U6697" i="1"/>
  <c r="T6698" i="1"/>
  <c r="U6698" i="1"/>
  <c r="T6699" i="1"/>
  <c r="U6699" i="1"/>
  <c r="T6700" i="1"/>
  <c r="U6700" i="1"/>
  <c r="T6701" i="1"/>
  <c r="U6701" i="1"/>
  <c r="T6702" i="1"/>
  <c r="U6702" i="1"/>
  <c r="T6703" i="1"/>
  <c r="U6703" i="1"/>
  <c r="T6704" i="1"/>
  <c r="U6704" i="1"/>
  <c r="T6705" i="1"/>
  <c r="U6705" i="1"/>
  <c r="T6706" i="1"/>
  <c r="U6706" i="1"/>
  <c r="T6707" i="1"/>
  <c r="U6707" i="1"/>
  <c r="T6708" i="1"/>
  <c r="U6708" i="1"/>
  <c r="T6709" i="1"/>
  <c r="U6709" i="1"/>
  <c r="T6710" i="1"/>
  <c r="U6710" i="1"/>
  <c r="T6711" i="1"/>
  <c r="U6711" i="1"/>
  <c r="T6712" i="1"/>
  <c r="U6712" i="1"/>
  <c r="T6713" i="1"/>
  <c r="U6713" i="1"/>
  <c r="T6714" i="1"/>
  <c r="U6714" i="1"/>
  <c r="T6715" i="1"/>
  <c r="U6715" i="1"/>
  <c r="T6716" i="1"/>
  <c r="U6716" i="1"/>
  <c r="T6717" i="1"/>
  <c r="U6717" i="1"/>
  <c r="T6718" i="1"/>
  <c r="U6718" i="1"/>
  <c r="T6719" i="1"/>
  <c r="U6719" i="1"/>
  <c r="T6720" i="1"/>
  <c r="U6720" i="1"/>
  <c r="T6721" i="1"/>
  <c r="U6721" i="1"/>
  <c r="T6722" i="1"/>
  <c r="U6722" i="1"/>
  <c r="T6723" i="1"/>
  <c r="U6723" i="1"/>
  <c r="T6724" i="1"/>
  <c r="U6724" i="1"/>
  <c r="T6725" i="1"/>
  <c r="U6725" i="1"/>
  <c r="T6726" i="1"/>
  <c r="U6726" i="1"/>
  <c r="T6727" i="1"/>
  <c r="U6727" i="1"/>
  <c r="T6728" i="1"/>
  <c r="U6728" i="1"/>
  <c r="T6729" i="1"/>
  <c r="U6729" i="1"/>
  <c r="T6730" i="1"/>
  <c r="U6730" i="1"/>
  <c r="T6731" i="1"/>
  <c r="U6731" i="1"/>
  <c r="T6732" i="1"/>
  <c r="U6732" i="1"/>
  <c r="T6733" i="1"/>
  <c r="U6733" i="1"/>
  <c r="T6734" i="1"/>
  <c r="U6734" i="1"/>
  <c r="T6735" i="1"/>
  <c r="U6735" i="1"/>
  <c r="T6736" i="1"/>
  <c r="U6736" i="1"/>
  <c r="T6737" i="1"/>
  <c r="U6737" i="1"/>
  <c r="T6738" i="1"/>
  <c r="U6738" i="1"/>
  <c r="T6739" i="1"/>
  <c r="U6739" i="1"/>
  <c r="T6740" i="1"/>
  <c r="U6740" i="1"/>
  <c r="T6741" i="1"/>
  <c r="U6741" i="1"/>
  <c r="T6742" i="1"/>
  <c r="U6742" i="1"/>
  <c r="T6743" i="1"/>
  <c r="U6743" i="1"/>
  <c r="T6744" i="1"/>
  <c r="U6744" i="1"/>
  <c r="T6745" i="1"/>
  <c r="U6745" i="1"/>
  <c r="T6746" i="1"/>
  <c r="U6746" i="1"/>
  <c r="T6747" i="1"/>
  <c r="U6747" i="1"/>
  <c r="T6748" i="1"/>
  <c r="U6748" i="1"/>
  <c r="T6749" i="1"/>
  <c r="U6749" i="1"/>
  <c r="T6750" i="1"/>
  <c r="U6750" i="1"/>
  <c r="T6751" i="1"/>
  <c r="U6751" i="1"/>
  <c r="T6752" i="1"/>
  <c r="U6752" i="1"/>
  <c r="T6753" i="1"/>
  <c r="U6753" i="1"/>
  <c r="T6754" i="1"/>
  <c r="U6754" i="1"/>
  <c r="T6755" i="1"/>
  <c r="U6755" i="1"/>
  <c r="T6756" i="1"/>
  <c r="U6756" i="1"/>
  <c r="T6757" i="1"/>
  <c r="U6757" i="1"/>
  <c r="T6758" i="1"/>
  <c r="U6758" i="1"/>
  <c r="T6759" i="1"/>
  <c r="U6759" i="1"/>
  <c r="T6760" i="1"/>
  <c r="U6760" i="1"/>
  <c r="T6761" i="1"/>
  <c r="U6761" i="1"/>
  <c r="T6762" i="1"/>
  <c r="U6762" i="1"/>
  <c r="T6763" i="1"/>
  <c r="U6763" i="1"/>
  <c r="T6764" i="1"/>
  <c r="U6764" i="1"/>
  <c r="T6765" i="1"/>
  <c r="U6765" i="1"/>
  <c r="T6766" i="1"/>
  <c r="U6766" i="1"/>
  <c r="T6767" i="1"/>
  <c r="U6767" i="1"/>
  <c r="T6768" i="1"/>
  <c r="U6768" i="1"/>
  <c r="T6769" i="1"/>
  <c r="U6769" i="1"/>
  <c r="T6770" i="1"/>
  <c r="U6770" i="1"/>
  <c r="T6771" i="1"/>
  <c r="U6771" i="1"/>
  <c r="T6772" i="1"/>
  <c r="U6772" i="1"/>
  <c r="T6773" i="1"/>
  <c r="U6773" i="1"/>
  <c r="T6774" i="1"/>
  <c r="U6774" i="1"/>
  <c r="T6775" i="1"/>
  <c r="U6775" i="1"/>
  <c r="T6776" i="1"/>
  <c r="U6776" i="1"/>
  <c r="T6777" i="1"/>
  <c r="U6777" i="1"/>
  <c r="T6778" i="1"/>
  <c r="U6778" i="1"/>
  <c r="T6779" i="1"/>
  <c r="U6779" i="1"/>
  <c r="T6780" i="1"/>
  <c r="U6780" i="1"/>
  <c r="T6781" i="1"/>
  <c r="U6781" i="1"/>
  <c r="T6782" i="1"/>
  <c r="U6782" i="1"/>
  <c r="T6783" i="1"/>
  <c r="U6783" i="1"/>
  <c r="T6784" i="1"/>
  <c r="U6784" i="1"/>
  <c r="T6785" i="1"/>
  <c r="U6785" i="1"/>
  <c r="T6786" i="1"/>
  <c r="U6786" i="1"/>
  <c r="T6787" i="1"/>
  <c r="U6787" i="1"/>
  <c r="T6788" i="1"/>
  <c r="U6788" i="1"/>
  <c r="T6789" i="1"/>
  <c r="U6789" i="1"/>
  <c r="T6790" i="1"/>
  <c r="U6790" i="1"/>
  <c r="T6791" i="1"/>
  <c r="U6791" i="1"/>
  <c r="T6792" i="1"/>
  <c r="U6792" i="1"/>
  <c r="T6793" i="1"/>
  <c r="U6793" i="1"/>
  <c r="T6794" i="1"/>
  <c r="U6794" i="1"/>
  <c r="T6795" i="1"/>
  <c r="U6795" i="1"/>
  <c r="T6796" i="1"/>
  <c r="U6796" i="1"/>
  <c r="T6797" i="1"/>
  <c r="U6797" i="1"/>
  <c r="T6798" i="1"/>
  <c r="U6798" i="1"/>
  <c r="T6799" i="1"/>
  <c r="U6799" i="1"/>
  <c r="T6800" i="1"/>
  <c r="U6800" i="1"/>
  <c r="T6801" i="1"/>
  <c r="U6801" i="1"/>
  <c r="T6802" i="1"/>
  <c r="U6802" i="1"/>
  <c r="T6803" i="1"/>
  <c r="U6803" i="1"/>
  <c r="T6804" i="1"/>
  <c r="U6804" i="1"/>
  <c r="T6805" i="1"/>
  <c r="U6805" i="1"/>
  <c r="T6806" i="1"/>
  <c r="U6806" i="1"/>
  <c r="T6807" i="1"/>
  <c r="U6807" i="1"/>
  <c r="T6808" i="1"/>
  <c r="U6808" i="1"/>
  <c r="T6809" i="1"/>
  <c r="U6809" i="1"/>
  <c r="T6810" i="1"/>
  <c r="U6810" i="1"/>
  <c r="T6811" i="1"/>
  <c r="U6811" i="1"/>
  <c r="T6812" i="1"/>
  <c r="U6812" i="1"/>
  <c r="T6813" i="1"/>
  <c r="U6813" i="1"/>
  <c r="T6814" i="1"/>
  <c r="U6814" i="1"/>
  <c r="T6815" i="1"/>
  <c r="U6815" i="1"/>
  <c r="T6816" i="1"/>
  <c r="U6816" i="1"/>
  <c r="T6817" i="1"/>
  <c r="U6817" i="1"/>
  <c r="T6818" i="1"/>
  <c r="U6818" i="1"/>
  <c r="T6819" i="1"/>
  <c r="U6819" i="1"/>
  <c r="T6820" i="1"/>
  <c r="U6820" i="1"/>
  <c r="T6821" i="1"/>
  <c r="U6821" i="1"/>
  <c r="T6822" i="1"/>
  <c r="U6822" i="1"/>
  <c r="T6823" i="1"/>
  <c r="U6823" i="1"/>
  <c r="T6824" i="1"/>
  <c r="U6824" i="1"/>
  <c r="T6825" i="1"/>
  <c r="U6825" i="1"/>
  <c r="T6826" i="1"/>
  <c r="U6826" i="1"/>
  <c r="T6827" i="1"/>
  <c r="U6827" i="1"/>
  <c r="T6828" i="1"/>
  <c r="U6828" i="1"/>
  <c r="T6829" i="1"/>
  <c r="U6829" i="1"/>
  <c r="T6830" i="1"/>
  <c r="U6830" i="1"/>
  <c r="T6831" i="1"/>
  <c r="U6831" i="1"/>
  <c r="T6832" i="1"/>
  <c r="U6832" i="1"/>
  <c r="T6833" i="1"/>
  <c r="U6833" i="1"/>
  <c r="T6834" i="1"/>
  <c r="U6834" i="1"/>
  <c r="T6835" i="1"/>
  <c r="U6835" i="1"/>
  <c r="T6836" i="1"/>
  <c r="U6836" i="1"/>
  <c r="T6837" i="1"/>
  <c r="U6837" i="1"/>
  <c r="T6838" i="1"/>
  <c r="U6838" i="1"/>
  <c r="T6839" i="1"/>
  <c r="U6839" i="1"/>
  <c r="T6840" i="1"/>
  <c r="U6840" i="1"/>
  <c r="T6841" i="1"/>
  <c r="U6841" i="1"/>
  <c r="T6842" i="1"/>
  <c r="U6842" i="1"/>
  <c r="T6843" i="1"/>
  <c r="U6843" i="1"/>
  <c r="T6844" i="1"/>
  <c r="U6844" i="1"/>
  <c r="T6845" i="1"/>
  <c r="U6845" i="1"/>
  <c r="T6846" i="1"/>
  <c r="U6846" i="1"/>
  <c r="T6847" i="1"/>
  <c r="U6847" i="1"/>
  <c r="T6848" i="1"/>
  <c r="U6848" i="1"/>
  <c r="T6849" i="1"/>
  <c r="U6849" i="1"/>
  <c r="T6850" i="1"/>
  <c r="U6850" i="1"/>
  <c r="T6851" i="1"/>
  <c r="U6851" i="1"/>
  <c r="T6852" i="1"/>
  <c r="U6852" i="1"/>
  <c r="T6853" i="1"/>
  <c r="U6853" i="1"/>
  <c r="T6854" i="1"/>
  <c r="U6854" i="1"/>
  <c r="T6855" i="1"/>
  <c r="U6855" i="1"/>
  <c r="T6856" i="1"/>
  <c r="U6856" i="1"/>
  <c r="T6857" i="1"/>
  <c r="U6857" i="1"/>
  <c r="T6858" i="1"/>
  <c r="U6858" i="1"/>
  <c r="T6859" i="1"/>
  <c r="U6859" i="1"/>
  <c r="T6860" i="1"/>
  <c r="U6860" i="1"/>
  <c r="T6861" i="1"/>
  <c r="U6861" i="1"/>
  <c r="T6862" i="1"/>
  <c r="U6862" i="1"/>
  <c r="T6863" i="1"/>
  <c r="U6863" i="1"/>
  <c r="T6864" i="1"/>
  <c r="U6864" i="1"/>
  <c r="T6865" i="1"/>
  <c r="U6865" i="1"/>
  <c r="T6866" i="1"/>
  <c r="U6866" i="1"/>
  <c r="T6867" i="1"/>
  <c r="U6867" i="1"/>
  <c r="T6868" i="1"/>
  <c r="U6868" i="1"/>
  <c r="T6869" i="1"/>
  <c r="U6869" i="1"/>
  <c r="T6870" i="1"/>
  <c r="U6870" i="1"/>
  <c r="T6871" i="1"/>
  <c r="U6871" i="1"/>
  <c r="T6872" i="1"/>
  <c r="U6872" i="1"/>
  <c r="T6873" i="1"/>
  <c r="U6873" i="1"/>
  <c r="T6874" i="1"/>
  <c r="U6874" i="1"/>
  <c r="T6875" i="1"/>
  <c r="U6875" i="1"/>
  <c r="T6876" i="1"/>
  <c r="U6876" i="1"/>
  <c r="T6877" i="1"/>
  <c r="U6877" i="1"/>
  <c r="T6878" i="1"/>
  <c r="U6878" i="1"/>
  <c r="T6879" i="1"/>
  <c r="U6879" i="1"/>
  <c r="T6880" i="1"/>
  <c r="U6880" i="1"/>
  <c r="T6881" i="1"/>
  <c r="U6881" i="1"/>
  <c r="T6882" i="1"/>
  <c r="U6882" i="1"/>
  <c r="T6883" i="1"/>
  <c r="U6883" i="1"/>
  <c r="T6884" i="1"/>
  <c r="U6884" i="1"/>
  <c r="T6885" i="1"/>
  <c r="U6885" i="1"/>
  <c r="T6886" i="1"/>
  <c r="U6886" i="1"/>
  <c r="T6887" i="1"/>
  <c r="U6887" i="1"/>
  <c r="T6888" i="1"/>
  <c r="U6888" i="1"/>
  <c r="T6889" i="1"/>
  <c r="U6889" i="1"/>
  <c r="T6890" i="1"/>
  <c r="U6890" i="1"/>
  <c r="T6891" i="1"/>
  <c r="U6891" i="1"/>
  <c r="T6892" i="1"/>
  <c r="U6892" i="1"/>
  <c r="T6893" i="1"/>
  <c r="U6893" i="1"/>
  <c r="T6894" i="1"/>
  <c r="U6894" i="1"/>
  <c r="T6895" i="1"/>
  <c r="U6895" i="1"/>
  <c r="T6896" i="1"/>
  <c r="U6896" i="1"/>
  <c r="T6897" i="1"/>
  <c r="U6897" i="1"/>
  <c r="T6898" i="1"/>
  <c r="U6898" i="1"/>
  <c r="T6899" i="1"/>
  <c r="U6899" i="1"/>
  <c r="T6900" i="1"/>
  <c r="U6900" i="1"/>
  <c r="T6901" i="1"/>
  <c r="U6901" i="1"/>
  <c r="T6902" i="1"/>
  <c r="U6902" i="1"/>
  <c r="T6903" i="1"/>
  <c r="U6903" i="1"/>
  <c r="T6904" i="1"/>
  <c r="U6904" i="1"/>
  <c r="T6905" i="1"/>
  <c r="U6905" i="1"/>
  <c r="T6906" i="1"/>
  <c r="U6906" i="1"/>
  <c r="T6907" i="1"/>
  <c r="U6907" i="1"/>
  <c r="T6908" i="1"/>
  <c r="U6908" i="1"/>
  <c r="T6909" i="1"/>
  <c r="U6909" i="1"/>
  <c r="T6910" i="1"/>
  <c r="U6910" i="1"/>
  <c r="T6911" i="1"/>
  <c r="U6911" i="1"/>
  <c r="T6912" i="1"/>
  <c r="U6912" i="1"/>
  <c r="T6913" i="1"/>
  <c r="U6913" i="1"/>
  <c r="T6914" i="1"/>
  <c r="U6914" i="1"/>
  <c r="T6915" i="1"/>
  <c r="U6915" i="1"/>
  <c r="T6916" i="1"/>
  <c r="U6916" i="1"/>
  <c r="T6917" i="1"/>
  <c r="U6917" i="1"/>
  <c r="T6918" i="1"/>
  <c r="U6918" i="1"/>
  <c r="T6919" i="1"/>
  <c r="U6919" i="1"/>
  <c r="T6920" i="1"/>
  <c r="U6920" i="1"/>
  <c r="T6921" i="1"/>
  <c r="U6921" i="1"/>
  <c r="T6922" i="1"/>
  <c r="U6922" i="1"/>
  <c r="T6923" i="1"/>
  <c r="U6923" i="1"/>
  <c r="T6924" i="1"/>
  <c r="U6924" i="1"/>
  <c r="T6925" i="1"/>
  <c r="U6925" i="1"/>
  <c r="T6926" i="1"/>
  <c r="U6926" i="1"/>
  <c r="T6927" i="1"/>
  <c r="U6927" i="1"/>
  <c r="T6928" i="1"/>
  <c r="U6928" i="1"/>
  <c r="T6929" i="1"/>
  <c r="U6929" i="1"/>
  <c r="T6930" i="1"/>
  <c r="U6930" i="1"/>
  <c r="T6931" i="1"/>
  <c r="U6931" i="1"/>
  <c r="T6932" i="1"/>
  <c r="U6932" i="1"/>
  <c r="T6933" i="1"/>
  <c r="U6933" i="1"/>
  <c r="T6934" i="1"/>
  <c r="U6934" i="1"/>
  <c r="T6935" i="1"/>
  <c r="U6935" i="1"/>
  <c r="T6936" i="1"/>
  <c r="U6936" i="1"/>
  <c r="T6937" i="1"/>
  <c r="U6937" i="1"/>
  <c r="T6938" i="1"/>
  <c r="U6938" i="1"/>
  <c r="T6939" i="1"/>
  <c r="U6939" i="1"/>
  <c r="T6940" i="1"/>
  <c r="U6940" i="1"/>
  <c r="T6941" i="1"/>
  <c r="U6941" i="1"/>
  <c r="T6942" i="1"/>
  <c r="U6942" i="1"/>
  <c r="T6943" i="1"/>
  <c r="U6943" i="1"/>
  <c r="T6944" i="1"/>
  <c r="U6944" i="1"/>
  <c r="T6945" i="1"/>
  <c r="U6945" i="1"/>
  <c r="T6946" i="1"/>
  <c r="U6946" i="1"/>
  <c r="T6947" i="1"/>
  <c r="U6947" i="1"/>
  <c r="T6948" i="1"/>
  <c r="U6948" i="1"/>
  <c r="T6949" i="1"/>
  <c r="U6949" i="1"/>
  <c r="T6950" i="1"/>
  <c r="U6950" i="1"/>
  <c r="T6951" i="1"/>
  <c r="U6951" i="1"/>
  <c r="T6952" i="1"/>
  <c r="U6952" i="1"/>
  <c r="T6953" i="1"/>
  <c r="U6953" i="1"/>
  <c r="T6954" i="1"/>
  <c r="U6954" i="1"/>
  <c r="T6955" i="1"/>
  <c r="U6955" i="1"/>
  <c r="T6956" i="1"/>
  <c r="U6956" i="1"/>
  <c r="T6957" i="1"/>
  <c r="U6957" i="1"/>
  <c r="T6958" i="1"/>
  <c r="U6958" i="1"/>
  <c r="T6959" i="1"/>
  <c r="U6959" i="1"/>
  <c r="T6960" i="1"/>
  <c r="U6960" i="1"/>
  <c r="T6961" i="1"/>
  <c r="U6961" i="1"/>
  <c r="T6962" i="1"/>
  <c r="U6962" i="1"/>
  <c r="T6963" i="1"/>
  <c r="U6963" i="1"/>
  <c r="T6964" i="1"/>
  <c r="U6964" i="1"/>
  <c r="T6965" i="1"/>
  <c r="U6965" i="1"/>
  <c r="T6966" i="1"/>
  <c r="U6966" i="1"/>
  <c r="T6967" i="1"/>
  <c r="U6967" i="1"/>
  <c r="T6968" i="1"/>
  <c r="U6968" i="1"/>
  <c r="T6969" i="1"/>
  <c r="U6969" i="1"/>
  <c r="T6970" i="1"/>
  <c r="U6970" i="1"/>
  <c r="T6971" i="1"/>
  <c r="U6971" i="1"/>
  <c r="T6972" i="1"/>
  <c r="U6972" i="1"/>
  <c r="T6973" i="1"/>
  <c r="U6973" i="1"/>
  <c r="T6974" i="1"/>
  <c r="U6974" i="1"/>
  <c r="T6975" i="1"/>
  <c r="U6975" i="1"/>
  <c r="T6976" i="1"/>
  <c r="U6976" i="1"/>
  <c r="T6977" i="1"/>
  <c r="U6977" i="1"/>
  <c r="P1518" i="11" l="1"/>
  <c r="P2995" i="11"/>
  <c r="O974" i="11"/>
  <c r="P440" i="11"/>
  <c r="O2231" i="11"/>
  <c r="P2231" i="11"/>
  <c r="O1875" i="11"/>
  <c r="O1002" i="11"/>
  <c r="O1885" i="11"/>
  <c r="O2374" i="11"/>
  <c r="AC18" i="1"/>
  <c r="AF21" i="1"/>
  <c r="P747" i="11"/>
  <c r="O1920" i="11"/>
  <c r="P1801" i="11"/>
  <c r="O1151" i="11"/>
  <c r="P1151" i="11"/>
  <c r="O2084" i="11"/>
  <c r="P2084" i="11"/>
  <c r="O2286" i="11"/>
  <c r="P2286" i="11"/>
  <c r="P2107" i="11"/>
  <c r="O2107" i="11"/>
  <c r="O2130" i="11"/>
  <c r="P2130" i="11"/>
  <c r="P1571" i="11"/>
  <c r="P1475" i="11"/>
  <c r="P2215" i="11"/>
  <c r="P2143" i="11"/>
  <c r="P1583" i="11"/>
  <c r="P2769" i="11"/>
  <c r="P2227" i="11"/>
  <c r="P2131" i="11"/>
  <c r="O902" i="11"/>
  <c r="O189" i="11"/>
  <c r="P2155" i="11"/>
  <c r="P355" i="11"/>
  <c r="P1567" i="11"/>
  <c r="P1375" i="11"/>
  <c r="P3150" i="11"/>
  <c r="P2343" i="11"/>
  <c r="P1837" i="11"/>
  <c r="P1655" i="11"/>
  <c r="O1172" i="11"/>
  <c r="O971" i="11"/>
  <c r="P2874" i="11"/>
  <c r="P2179" i="11"/>
  <c r="P173" i="11"/>
  <c r="O241" i="11"/>
  <c r="P2649" i="11"/>
  <c r="P1504" i="11"/>
  <c r="O896" i="11"/>
  <c r="AF8" i="1"/>
  <c r="AF4" i="1"/>
  <c r="AC2" i="1"/>
  <c r="AF29" i="1"/>
  <c r="AF5" i="1"/>
  <c r="AC11" i="1"/>
  <c r="AC27" i="1"/>
  <c r="AF2" i="1"/>
  <c r="AF27" i="1"/>
  <c r="AF19" i="1"/>
  <c r="AF17" i="1"/>
  <c r="AC31" i="1"/>
  <c r="AC23" i="1"/>
  <c r="AC17" i="1"/>
  <c r="AF30" i="1"/>
  <c r="AF22" i="1"/>
  <c r="AF20" i="1"/>
  <c r="AF13" i="1"/>
  <c r="AF7" i="1"/>
  <c r="AC4" i="1"/>
  <c r="AC13" i="1"/>
  <c r="AC9" i="1"/>
  <c r="AF26" i="1"/>
  <c r="AC7" i="1"/>
  <c r="AF3" i="1"/>
  <c r="AC26" i="1"/>
  <c r="AF16" i="1"/>
  <c r="AC20" i="1"/>
  <c r="AF10" i="1"/>
  <c r="AF31" i="1"/>
  <c r="AF23" i="1"/>
  <c r="AC14" i="1"/>
  <c r="AC29" i="1"/>
  <c r="AF25" i="1"/>
  <c r="AC8" i="1"/>
  <c r="J3" i="2"/>
  <c r="J3" i="3"/>
  <c r="AC21" i="1"/>
  <c r="AC16" i="1"/>
  <c r="AC28" i="1"/>
  <c r="AF24" i="1"/>
  <c r="AC19" i="1"/>
  <c r="AF15" i="1"/>
  <c r="AC12" i="1"/>
  <c r="J2" i="2"/>
  <c r="J2" i="3"/>
  <c r="J2" i="4"/>
  <c r="AC10" i="1"/>
  <c r="AF6" i="1"/>
  <c r="AC3" i="1"/>
  <c r="J2" i="5"/>
  <c r="AC22" i="1"/>
  <c r="AF18" i="1"/>
  <c r="AC15" i="1"/>
  <c r="AF11" i="1"/>
  <c r="AF9" i="1"/>
  <c r="AC6" i="1"/>
  <c r="AC30" i="1"/>
  <c r="AC25" i="1"/>
  <c r="J3" i="4"/>
  <c r="J3" i="5"/>
  <c r="AC24" i="1"/>
  <c r="P2495" i="11"/>
  <c r="P2483" i="11"/>
  <c r="P2463" i="11"/>
  <c r="P2407" i="11"/>
  <c r="P3443" i="11"/>
  <c r="O3054" i="11"/>
  <c r="P2580" i="11"/>
  <c r="P639" i="11"/>
  <c r="P604" i="11"/>
  <c r="P484" i="11"/>
  <c r="P3478" i="11"/>
  <c r="P2905" i="11"/>
  <c r="O1133" i="11"/>
  <c r="O2680" i="11"/>
  <c r="P2522" i="11"/>
  <c r="P1687" i="11"/>
  <c r="P1193" i="11"/>
  <c r="P3394" i="11"/>
  <c r="O2447" i="11"/>
  <c r="O2733" i="11"/>
  <c r="P2378" i="11"/>
  <c r="P2167" i="11"/>
  <c r="P1833" i="11"/>
  <c r="O1545" i="11"/>
  <c r="P1316" i="11"/>
  <c r="O876" i="11"/>
  <c r="O2334" i="11"/>
  <c r="O1052" i="11"/>
  <c r="O1029" i="11"/>
  <c r="O886" i="11"/>
  <c r="P875" i="11"/>
  <c r="P212" i="11"/>
  <c r="P59" i="11"/>
  <c r="P1187" i="11"/>
  <c r="O1187" i="11"/>
  <c r="P3476" i="11"/>
  <c r="O3476" i="11"/>
  <c r="P3452" i="11"/>
  <c r="O3452" i="11"/>
  <c r="O1198" i="11"/>
  <c r="P1198" i="11"/>
  <c r="P3508" i="11"/>
  <c r="O3508" i="11"/>
  <c r="O2207" i="11"/>
  <c r="P2207" i="11"/>
  <c r="P3445" i="11"/>
  <c r="O3445" i="11"/>
  <c r="O1010" i="11"/>
  <c r="P1010" i="11"/>
  <c r="P3261" i="11"/>
  <c r="O3242" i="11"/>
  <c r="P3229" i="11"/>
  <c r="P3034" i="11"/>
  <c r="P2944" i="11"/>
  <c r="P1763" i="11"/>
  <c r="P1415" i="11"/>
  <c r="O1211" i="11"/>
  <c r="P1200" i="11"/>
  <c r="O801" i="11"/>
  <c r="P23" i="11"/>
  <c r="P2886" i="11"/>
  <c r="O2640" i="11"/>
  <c r="O2209" i="11"/>
  <c r="P2166" i="11"/>
  <c r="P1751" i="11"/>
  <c r="P1705" i="11"/>
  <c r="P1648" i="11"/>
  <c r="P1107" i="11"/>
  <c r="P1056" i="11"/>
  <c r="O903" i="11"/>
  <c r="P788" i="11"/>
  <c r="P588" i="11"/>
  <c r="O375" i="11"/>
  <c r="P320" i="11"/>
  <c r="P125" i="11"/>
  <c r="P54" i="11"/>
  <c r="O3259" i="11"/>
  <c r="O2728" i="11"/>
  <c r="P1232" i="11"/>
  <c r="O1079" i="11"/>
  <c r="P835" i="11"/>
  <c r="P353" i="11"/>
  <c r="P295" i="11"/>
  <c r="O181" i="11"/>
  <c r="O31" i="11"/>
  <c r="P3532" i="11"/>
  <c r="O2685" i="11"/>
  <c r="O2242" i="11"/>
  <c r="O1925" i="11"/>
  <c r="P1713" i="11"/>
  <c r="O1563" i="11"/>
  <c r="O1007" i="11"/>
  <c r="P786" i="11"/>
  <c r="O432" i="11"/>
  <c r="O352" i="11"/>
  <c r="O201" i="11"/>
  <c r="O145" i="11"/>
  <c r="O2908" i="11"/>
  <c r="O2622" i="11"/>
  <c r="P2557" i="11"/>
  <c r="P1865" i="11"/>
  <c r="P1757" i="11"/>
  <c r="O1443" i="11"/>
  <c r="P1385" i="11"/>
  <c r="P1206" i="11"/>
  <c r="P652" i="11"/>
  <c r="P244" i="11"/>
  <c r="O3234" i="11"/>
  <c r="P3144" i="11"/>
  <c r="P2464" i="11"/>
  <c r="P1536" i="11"/>
  <c r="P840" i="11"/>
  <c r="P592" i="11"/>
  <c r="P581" i="11"/>
  <c r="P416" i="11"/>
  <c r="P36" i="11"/>
  <c r="P26" i="11"/>
  <c r="O3553" i="11"/>
  <c r="P3553" i="11"/>
  <c r="O3314" i="11"/>
  <c r="P3314" i="11"/>
  <c r="P2414" i="11"/>
  <c r="O2414" i="11"/>
  <c r="O2295" i="11"/>
  <c r="P2295" i="11"/>
  <c r="O3086" i="11"/>
  <c r="P3086" i="11"/>
  <c r="P2566" i="11"/>
  <c r="O2566" i="11"/>
  <c r="O2506" i="11"/>
  <c r="P2506" i="11"/>
  <c r="O2223" i="11"/>
  <c r="P2223" i="11"/>
  <c r="P1572" i="11"/>
  <c r="O1572" i="11"/>
  <c r="P2824" i="11"/>
  <c r="O2824" i="11"/>
  <c r="O3289" i="11"/>
  <c r="P3289" i="11"/>
  <c r="P3400" i="11"/>
  <c r="O3400" i="11"/>
  <c r="P3186" i="11"/>
  <c r="O3186" i="11"/>
  <c r="O3022" i="11"/>
  <c r="P3022" i="11"/>
  <c r="P2917" i="11"/>
  <c r="O2917" i="11"/>
  <c r="O3327" i="11"/>
  <c r="P3327" i="11"/>
  <c r="P3139" i="11"/>
  <c r="O3139" i="11"/>
  <c r="P488" i="11"/>
  <c r="O2185" i="11"/>
  <c r="O2165" i="11"/>
  <c r="O2034" i="11"/>
  <c r="O1919" i="11"/>
  <c r="P1895" i="11"/>
  <c r="P1795" i="11"/>
  <c r="P1389" i="11"/>
  <c r="P1357" i="11"/>
  <c r="P1032" i="11"/>
  <c r="O844" i="11"/>
  <c r="P467" i="11"/>
  <c r="P456" i="11"/>
  <c r="P369" i="11"/>
  <c r="O95" i="11"/>
  <c r="P39" i="11"/>
  <c r="P3065" i="11"/>
  <c r="P2983" i="11"/>
  <c r="O2609" i="11"/>
  <c r="P2508" i="11"/>
  <c r="O2100" i="11"/>
  <c r="P1042" i="11"/>
  <c r="O1009" i="11"/>
  <c r="O976" i="11"/>
  <c r="O955" i="11"/>
  <c r="P716" i="11"/>
  <c r="P647" i="11"/>
  <c r="P477" i="11"/>
  <c r="P104" i="11"/>
  <c r="P2596" i="11"/>
  <c r="P2526" i="11"/>
  <c r="P2507" i="11"/>
  <c r="P2435" i="11"/>
  <c r="P2291" i="11"/>
  <c r="P2171" i="11"/>
  <c r="O2099" i="11"/>
  <c r="P2019" i="11"/>
  <c r="P1827" i="11"/>
  <c r="P1690" i="11"/>
  <c r="P1376" i="11"/>
  <c r="O1201" i="11"/>
  <c r="O1183" i="11"/>
  <c r="O975" i="11"/>
  <c r="O531" i="11"/>
  <c r="O410" i="11"/>
  <c r="O399" i="11"/>
  <c r="P336" i="11"/>
  <c r="O257" i="11"/>
  <c r="P103" i="11"/>
  <c r="P81" i="11"/>
  <c r="P3262" i="11"/>
  <c r="P3145" i="11"/>
  <c r="P3096" i="11"/>
  <c r="O2722" i="11"/>
  <c r="O2684" i="11"/>
  <c r="O2160" i="11"/>
  <c r="O2017" i="11"/>
  <c r="P1946" i="11"/>
  <c r="O1935" i="11"/>
  <c r="O1879" i="11"/>
  <c r="P1596" i="11"/>
  <c r="O1267" i="11"/>
  <c r="P951" i="11"/>
  <c r="P676" i="11"/>
  <c r="P653" i="11"/>
  <c r="P551" i="11"/>
  <c r="O385" i="11"/>
  <c r="O364" i="11"/>
  <c r="O298" i="11"/>
  <c r="P167" i="11"/>
  <c r="O3546" i="11"/>
  <c r="O3442" i="11"/>
  <c r="O3350" i="11"/>
  <c r="P3286" i="11"/>
  <c r="P3237" i="11"/>
  <c r="P3155" i="11"/>
  <c r="O3135" i="11"/>
  <c r="O2870" i="11"/>
  <c r="O2544" i="11"/>
  <c r="P2063" i="11"/>
  <c r="O1500" i="11"/>
  <c r="O1487" i="11"/>
  <c r="O915" i="11"/>
  <c r="P439" i="11"/>
  <c r="P276" i="11"/>
  <c r="O3058" i="11"/>
  <c r="O3012" i="11"/>
  <c r="O2962" i="11"/>
  <c r="O2317" i="11"/>
  <c r="P2126" i="11"/>
  <c r="O1786" i="11"/>
  <c r="P1741" i="11"/>
  <c r="P1686" i="11"/>
  <c r="P1595" i="11"/>
  <c r="O1289" i="11"/>
  <c r="P858" i="11"/>
  <c r="P296" i="11"/>
  <c r="O119" i="11"/>
  <c r="P3495" i="11"/>
  <c r="O3495" i="11"/>
  <c r="O3470" i="11"/>
  <c r="P3470" i="11"/>
  <c r="O3413" i="11"/>
  <c r="P3413" i="11"/>
  <c r="P3323" i="11"/>
  <c r="O3323" i="11"/>
  <c r="P3469" i="11"/>
  <c r="O3469" i="11"/>
  <c r="P3446" i="11"/>
  <c r="O3446" i="11"/>
  <c r="P3412" i="11"/>
  <c r="O3412" i="11"/>
  <c r="P3390" i="11"/>
  <c r="O3390" i="11"/>
  <c r="O3287" i="11"/>
  <c r="P3287" i="11"/>
  <c r="P3078" i="11"/>
  <c r="O3078" i="11"/>
  <c r="O3067" i="11"/>
  <c r="P3067" i="11"/>
  <c r="O2062" i="11"/>
  <c r="P2062" i="11"/>
  <c r="O1600" i="11"/>
  <c r="P1600" i="11"/>
  <c r="O1280" i="11"/>
  <c r="P1280" i="11"/>
  <c r="O3572" i="11"/>
  <c r="P3572" i="11"/>
  <c r="O3571" i="11"/>
  <c r="P3571" i="11"/>
  <c r="O3558" i="11"/>
  <c r="P3558" i="11"/>
  <c r="O3545" i="11"/>
  <c r="P3545" i="11"/>
  <c r="O3405" i="11"/>
  <c r="P3405" i="11"/>
  <c r="O3507" i="11"/>
  <c r="P3507" i="11"/>
  <c r="P3359" i="11"/>
  <c r="O3359" i="11"/>
  <c r="P3491" i="11"/>
  <c r="P3215" i="11"/>
  <c r="O1014" i="11"/>
  <c r="P1014" i="11"/>
  <c r="P3565" i="11"/>
  <c r="P3538" i="11"/>
  <c r="P3503" i="11"/>
  <c r="P3354" i="11"/>
  <c r="O3336" i="11"/>
  <c r="O3280" i="11"/>
  <c r="P3254" i="11"/>
  <c r="P3169" i="11"/>
  <c r="P3148" i="11"/>
  <c r="P3049" i="11"/>
  <c r="O2970" i="11"/>
  <c r="O2801" i="11"/>
  <c r="O2591" i="11"/>
  <c r="O2489" i="11"/>
  <c r="O2481" i="11"/>
  <c r="O2472" i="11"/>
  <c r="O2437" i="11"/>
  <c r="P2392" i="11"/>
  <c r="O2232" i="11"/>
  <c r="P2054" i="11"/>
  <c r="O2054" i="11"/>
  <c r="O2043" i="11"/>
  <c r="O1903" i="11"/>
  <c r="P1853" i="11"/>
  <c r="P1823" i="11"/>
  <c r="P1727" i="11"/>
  <c r="P1604" i="11"/>
  <c r="P1587" i="11"/>
  <c r="O1478" i="11"/>
  <c r="O1292" i="11"/>
  <c r="P1096" i="11"/>
  <c r="O1023" i="11"/>
  <c r="P983" i="11"/>
  <c r="P854" i="11"/>
  <c r="O827" i="11"/>
  <c r="O817" i="11"/>
  <c r="P808" i="11"/>
  <c r="P736" i="11"/>
  <c r="O726" i="11"/>
  <c r="P661" i="11"/>
  <c r="P620" i="11"/>
  <c r="P600" i="11"/>
  <c r="P400" i="11"/>
  <c r="O400" i="11"/>
  <c r="P176" i="11"/>
  <c r="P3564" i="11"/>
  <c r="P3522" i="11"/>
  <c r="O3502" i="11"/>
  <c r="O3488" i="11"/>
  <c r="O3383" i="11"/>
  <c r="O3373" i="11"/>
  <c r="P3335" i="11"/>
  <c r="P3214" i="11"/>
  <c r="P3035" i="11"/>
  <c r="P2969" i="11"/>
  <c r="O2899" i="11"/>
  <c r="O2868" i="11"/>
  <c r="O2845" i="11"/>
  <c r="P2789" i="11"/>
  <c r="P2731" i="11"/>
  <c r="O2731" i="11"/>
  <c r="P2709" i="11"/>
  <c r="P2488" i="11"/>
  <c r="P2417" i="11"/>
  <c r="P2192" i="11"/>
  <c r="P2183" i="11"/>
  <c r="P2116" i="11"/>
  <c r="P1955" i="11"/>
  <c r="O1893" i="11"/>
  <c r="P1873" i="11"/>
  <c r="P1863" i="11"/>
  <c r="O1735" i="11"/>
  <c r="P1454" i="11"/>
  <c r="P1444" i="11"/>
  <c r="P1339" i="11"/>
  <c r="O1328" i="11"/>
  <c r="P1299" i="11"/>
  <c r="P1261" i="11"/>
  <c r="P1252" i="11"/>
  <c r="O1240" i="11"/>
  <c r="O1070" i="11"/>
  <c r="P1011" i="11"/>
  <c r="P982" i="11"/>
  <c r="O965" i="11"/>
  <c r="O924" i="11"/>
  <c r="P807" i="11"/>
  <c r="P755" i="11"/>
  <c r="O660" i="11"/>
  <c r="P571" i="11"/>
  <c r="O571" i="11"/>
  <c r="P540" i="11"/>
  <c r="P445" i="11"/>
  <c r="P367" i="11"/>
  <c r="P277" i="11"/>
  <c r="P235" i="11"/>
  <c r="P183" i="11"/>
  <c r="P153" i="11"/>
  <c r="O3421" i="11"/>
  <c r="O3341" i="11"/>
  <c r="O3317" i="11"/>
  <c r="O3250" i="11"/>
  <c r="P3220" i="11"/>
  <c r="O2991" i="11"/>
  <c r="O2916" i="11"/>
  <c r="O2907" i="11"/>
  <c r="O2834" i="11"/>
  <c r="O2730" i="11"/>
  <c r="O2696" i="11"/>
  <c r="O2568" i="11"/>
  <c r="O2200" i="11"/>
  <c r="O2041" i="11"/>
  <c r="O1997" i="11"/>
  <c r="P1922" i="11"/>
  <c r="P1901" i="11"/>
  <c r="P1685" i="11"/>
  <c r="O1612" i="11"/>
  <c r="O1535" i="11"/>
  <c r="P1535" i="11"/>
  <c r="O1496" i="11"/>
  <c r="P1400" i="11"/>
  <c r="O1372" i="11"/>
  <c r="O1049" i="11"/>
  <c r="P1031" i="11"/>
  <c r="O914" i="11"/>
  <c r="P895" i="11"/>
  <c r="P702" i="11"/>
  <c r="O598" i="11"/>
  <c r="O559" i="11"/>
  <c r="P407" i="11"/>
  <c r="O356" i="11"/>
  <c r="P328" i="11"/>
  <c r="P319" i="11"/>
  <c r="P256" i="11"/>
  <c r="P223" i="11"/>
  <c r="P144" i="11"/>
  <c r="O41" i="11"/>
  <c r="O33" i="11"/>
  <c r="P25" i="11"/>
  <c r="P2765" i="11"/>
  <c r="O2765" i="11"/>
  <c r="P2398" i="11"/>
  <c r="O2398" i="11"/>
  <c r="O1593" i="11"/>
  <c r="P1593" i="11"/>
  <c r="O659" i="11"/>
  <c r="P659" i="11"/>
  <c r="P3411" i="11"/>
  <c r="O3305" i="11"/>
  <c r="O3292" i="11"/>
  <c r="O3276" i="11"/>
  <c r="P3266" i="11"/>
  <c r="P3249" i="11"/>
  <c r="P3219" i="11"/>
  <c r="O3192" i="11"/>
  <c r="P3175" i="11"/>
  <c r="P3073" i="11"/>
  <c r="P2990" i="11"/>
  <c r="O2967" i="11"/>
  <c r="O2935" i="11"/>
  <c r="O2915" i="11"/>
  <c r="P2906" i="11"/>
  <c r="O2819" i="11"/>
  <c r="O2719" i="11"/>
  <c r="O2451" i="11"/>
  <c r="O2397" i="11"/>
  <c r="P2340" i="11"/>
  <c r="O2199" i="11"/>
  <c r="P2068" i="11"/>
  <c r="P1828" i="11"/>
  <c r="P1806" i="11"/>
  <c r="O1592" i="11"/>
  <c r="O1533" i="11"/>
  <c r="O1326" i="11"/>
  <c r="O1166" i="11"/>
  <c r="P1102" i="11"/>
  <c r="P1039" i="11"/>
  <c r="P963" i="11"/>
  <c r="P850" i="11"/>
  <c r="P832" i="11"/>
  <c r="O677" i="11"/>
  <c r="P677" i="11"/>
  <c r="O616" i="11"/>
  <c r="P528" i="11"/>
  <c r="P436" i="11"/>
  <c r="P3370" i="11"/>
  <c r="P2694" i="11"/>
  <c r="P2484" i="11"/>
  <c r="P2180" i="11"/>
  <c r="P1995" i="11"/>
  <c r="P1732" i="11"/>
  <c r="O1732" i="11"/>
  <c r="P1551" i="11"/>
  <c r="P1503" i="11"/>
  <c r="P1398" i="11"/>
  <c r="P1154" i="11"/>
  <c r="P1047" i="11"/>
  <c r="O812" i="11"/>
  <c r="P812" i="11"/>
  <c r="P577" i="11"/>
  <c r="O3483" i="11"/>
  <c r="O3430" i="11"/>
  <c r="O3418" i="11"/>
  <c r="O3338" i="11"/>
  <c r="P3291" i="11"/>
  <c r="P3275" i="11"/>
  <c r="O3257" i="11"/>
  <c r="O3248" i="11"/>
  <c r="O3227" i="11"/>
  <c r="O3218" i="11"/>
  <c r="O3199" i="11"/>
  <c r="P3191" i="11"/>
  <c r="P3184" i="11"/>
  <c r="P3163" i="11"/>
  <c r="P3122" i="11"/>
  <c r="P3100" i="11"/>
  <c r="P3091" i="11"/>
  <c r="P2966" i="11"/>
  <c r="O2934" i="11"/>
  <c r="O2923" i="11"/>
  <c r="O2772" i="11"/>
  <c r="P2672" i="11"/>
  <c r="P2585" i="11"/>
  <c r="P2554" i="11"/>
  <c r="O2450" i="11"/>
  <c r="O2405" i="11"/>
  <c r="O2376" i="11"/>
  <c r="P2357" i="11"/>
  <c r="P2339" i="11"/>
  <c r="O2004" i="11"/>
  <c r="O1889" i="11"/>
  <c r="O1671" i="11"/>
  <c r="P1652" i="11"/>
  <c r="P1512" i="11"/>
  <c r="O1473" i="11"/>
  <c r="P1450" i="11"/>
  <c r="P1407" i="11"/>
  <c r="P1387" i="11"/>
  <c r="O1248" i="11"/>
  <c r="P1248" i="11"/>
  <c r="P1213" i="11"/>
  <c r="P978" i="11"/>
  <c r="O962" i="11"/>
  <c r="O942" i="11"/>
  <c r="P920" i="11"/>
  <c r="P911" i="11"/>
  <c r="O831" i="11"/>
  <c r="O811" i="11"/>
  <c r="P656" i="11"/>
  <c r="P595" i="11"/>
  <c r="O587" i="11"/>
  <c r="O545" i="11"/>
  <c r="O442" i="11"/>
  <c r="P345" i="11"/>
  <c r="P2176" i="11"/>
  <c r="O2176" i="11"/>
  <c r="P1051" i="11"/>
  <c r="O1051" i="11"/>
  <c r="P3554" i="11"/>
  <c r="P3543" i="11"/>
  <c r="O3528" i="11"/>
  <c r="O3450" i="11"/>
  <c r="O3389" i="11"/>
  <c r="P3378" i="11"/>
  <c r="P3358" i="11"/>
  <c r="O3331" i="11"/>
  <c r="P3322" i="11"/>
  <c r="P3303" i="11"/>
  <c r="O3264" i="11"/>
  <c r="P3111" i="11"/>
  <c r="O2943" i="11"/>
  <c r="P2840" i="11"/>
  <c r="O2747" i="11"/>
  <c r="O2735" i="11"/>
  <c r="P2648" i="11"/>
  <c r="P2540" i="11"/>
  <c r="P2457" i="11"/>
  <c r="P2413" i="11"/>
  <c r="O2385" i="11"/>
  <c r="P2162" i="11"/>
  <c r="P2152" i="11"/>
  <c r="P2113" i="11"/>
  <c r="O2104" i="11"/>
  <c r="O2066" i="11"/>
  <c r="P1983" i="11"/>
  <c r="P1960" i="11"/>
  <c r="O1939" i="11"/>
  <c r="O1771" i="11"/>
  <c r="P1771" i="11"/>
  <c r="O1689" i="11"/>
  <c r="O1681" i="11"/>
  <c r="O1520" i="11"/>
  <c r="O1492" i="11"/>
  <c r="O1481" i="11"/>
  <c r="P1304" i="11"/>
  <c r="O1304" i="11"/>
  <c r="O1295" i="11"/>
  <c r="P1164" i="11"/>
  <c r="P1109" i="11"/>
  <c r="P1076" i="11"/>
  <c r="O1054" i="11"/>
  <c r="O848" i="11"/>
  <c r="P848" i="11"/>
  <c r="P839" i="11"/>
  <c r="P803" i="11"/>
  <c r="O771" i="11"/>
  <c r="P739" i="11"/>
  <c r="O708" i="11"/>
  <c r="P675" i="11"/>
  <c r="P646" i="11"/>
  <c r="P603" i="11"/>
  <c r="P565" i="11"/>
  <c r="O424" i="11"/>
  <c r="O180" i="11"/>
  <c r="P180" i="11"/>
  <c r="P107" i="11"/>
  <c r="P89" i="11"/>
  <c r="P80" i="11"/>
  <c r="P30" i="11"/>
  <c r="O3440" i="11"/>
  <c r="P3417" i="11"/>
  <c r="P3369" i="11"/>
  <c r="P3337" i="11"/>
  <c r="O3312" i="11"/>
  <c r="P3290" i="11"/>
  <c r="O3274" i="11"/>
  <c r="P3235" i="11"/>
  <c r="P3198" i="11"/>
  <c r="P3121" i="11"/>
  <c r="P3061" i="11"/>
  <c r="O2996" i="11"/>
  <c r="P2465" i="11"/>
  <c r="O2439" i="11"/>
  <c r="O2346" i="11"/>
  <c r="P2338" i="11"/>
  <c r="O2245" i="11"/>
  <c r="O2140" i="11"/>
  <c r="P2095" i="11"/>
  <c r="P1781" i="11"/>
  <c r="P1729" i="11"/>
  <c r="O1589" i="11"/>
  <c r="O1569" i="11"/>
  <c r="P1367" i="11"/>
  <c r="P1332" i="11"/>
  <c r="P1323" i="11"/>
  <c r="O1275" i="11"/>
  <c r="P1202" i="11"/>
  <c r="O1173" i="11"/>
  <c r="P1015" i="11"/>
  <c r="P868" i="11"/>
  <c r="O868" i="11"/>
  <c r="P847" i="11"/>
  <c r="O810" i="11"/>
  <c r="O792" i="11"/>
  <c r="O759" i="11"/>
  <c r="P728" i="11"/>
  <c r="P663" i="11"/>
  <c r="P544" i="11"/>
  <c r="O441" i="11"/>
  <c r="P344" i="11"/>
  <c r="P334" i="11"/>
  <c r="O334" i="11"/>
  <c r="P323" i="11"/>
  <c r="P281" i="11"/>
  <c r="O260" i="11"/>
  <c r="O148" i="11"/>
  <c r="P117" i="11"/>
  <c r="P37" i="11"/>
  <c r="O3566" i="11"/>
  <c r="O3513" i="11"/>
  <c r="P3504" i="11"/>
  <c r="O3345" i="11"/>
  <c r="O3281" i="11"/>
  <c r="O3255" i="11"/>
  <c r="O3207" i="11"/>
  <c r="P3190" i="11"/>
  <c r="O2881" i="11"/>
  <c r="P2792" i="11"/>
  <c r="O2758" i="11"/>
  <c r="O2637" i="11"/>
  <c r="P2637" i="11"/>
  <c r="P2614" i="11"/>
  <c r="O2456" i="11"/>
  <c r="P2307" i="11"/>
  <c r="P2214" i="11"/>
  <c r="P2065" i="11"/>
  <c r="O1926" i="11"/>
  <c r="P1926" i="11"/>
  <c r="O1748" i="11"/>
  <c r="O1738" i="11"/>
  <c r="P1718" i="11"/>
  <c r="P1669" i="11"/>
  <c r="P1659" i="11"/>
  <c r="O1605" i="11"/>
  <c r="O1529" i="11"/>
  <c r="P1302" i="11"/>
  <c r="O1284" i="11"/>
  <c r="O1264" i="11"/>
  <c r="O1255" i="11"/>
  <c r="O1118" i="11"/>
  <c r="P1086" i="11"/>
  <c r="P918" i="11"/>
  <c r="O918" i="11"/>
  <c r="P867" i="11"/>
  <c r="P818" i="11"/>
  <c r="O770" i="11"/>
  <c r="P479" i="11"/>
  <c r="P469" i="11"/>
  <c r="P448" i="11"/>
  <c r="P401" i="11"/>
  <c r="P380" i="11"/>
  <c r="P313" i="11"/>
  <c r="P217" i="11"/>
  <c r="P106" i="11"/>
  <c r="P88" i="11"/>
  <c r="O56" i="11"/>
  <c r="P3563" i="11"/>
  <c r="O3563" i="11"/>
  <c r="O3541" i="11"/>
  <c r="P3541" i="11"/>
  <c r="P3498" i="11"/>
  <c r="O3498" i="11"/>
  <c r="P3475" i="11"/>
  <c r="O3475" i="11"/>
  <c r="P3463" i="11"/>
  <c r="O3463" i="11"/>
  <c r="O3451" i="11"/>
  <c r="P3451" i="11"/>
  <c r="O3561" i="11"/>
  <c r="P3561" i="11"/>
  <c r="O3581" i="11"/>
  <c r="P3581" i="11"/>
  <c r="P3437" i="11"/>
  <c r="O3437" i="11"/>
  <c r="P3426" i="11"/>
  <c r="O3426" i="11"/>
  <c r="O2389" i="11"/>
  <c r="P2389" i="11"/>
  <c r="O2006" i="11"/>
  <c r="P2006" i="11"/>
  <c r="P1917" i="11"/>
  <c r="O1917" i="11"/>
  <c r="O3422" i="11"/>
  <c r="O3348" i="11"/>
  <c r="O3324" i="11"/>
  <c r="P3309" i="11"/>
  <c r="O3268" i="11"/>
  <c r="P3225" i="11"/>
  <c r="O3209" i="11"/>
  <c r="P3209" i="11"/>
  <c r="O3151" i="11"/>
  <c r="P3119" i="11"/>
  <c r="O3102" i="11"/>
  <c r="P3084" i="11"/>
  <c r="O3009" i="11"/>
  <c r="P3009" i="11"/>
  <c r="O2884" i="11"/>
  <c r="O2856" i="11"/>
  <c r="P2549" i="11"/>
  <c r="O2549" i="11"/>
  <c r="O2511" i="11"/>
  <c r="P2511" i="11"/>
  <c r="O2460" i="11"/>
  <c r="O2453" i="11"/>
  <c r="P2429" i="11"/>
  <c r="P2396" i="11"/>
  <c r="O2258" i="11"/>
  <c r="O2230" i="11"/>
  <c r="O2057" i="11"/>
  <c r="P2057" i="11"/>
  <c r="P1974" i="11"/>
  <c r="P1845" i="11"/>
  <c r="O1816" i="11"/>
  <c r="P1816" i="11"/>
  <c r="P1630" i="11"/>
  <c r="O1630" i="11"/>
  <c r="P1607" i="11"/>
  <c r="O1607" i="11"/>
  <c r="O1584" i="11"/>
  <c r="P1575" i="11"/>
  <c r="P1484" i="11"/>
  <c r="P1225" i="11"/>
  <c r="P1149" i="11"/>
  <c r="O1149" i="11"/>
  <c r="O1137" i="11"/>
  <c r="P1137" i="11"/>
  <c r="P1095" i="11"/>
  <c r="O1037" i="11"/>
  <c r="O992" i="11"/>
  <c r="P992" i="11"/>
  <c r="P946" i="11"/>
  <c r="O907" i="11"/>
  <c r="P907" i="11"/>
  <c r="P631" i="11"/>
  <c r="O591" i="11"/>
  <c r="P591" i="11"/>
  <c r="O572" i="11"/>
  <c r="P572" i="11"/>
  <c r="P524" i="11"/>
  <c r="O524" i="11"/>
  <c r="P460" i="11"/>
  <c r="O460" i="11"/>
  <c r="P349" i="11"/>
  <c r="O349" i="11"/>
  <c r="P340" i="11"/>
  <c r="O312" i="11"/>
  <c r="P312" i="11"/>
  <c r="O226" i="11"/>
  <c r="P2875" i="11"/>
  <c r="O2875" i="11"/>
  <c r="O1414" i="11"/>
  <c r="P1414" i="11"/>
  <c r="O1318" i="11"/>
  <c r="P1318" i="11"/>
  <c r="O1308" i="11"/>
  <c r="P1308" i="11"/>
  <c r="P1216" i="11"/>
  <c r="O1216" i="11"/>
  <c r="O1169" i="11"/>
  <c r="P1169" i="11"/>
  <c r="P937" i="11"/>
  <c r="O937" i="11"/>
  <c r="O908" i="11"/>
  <c r="P908" i="11"/>
  <c r="P888" i="11"/>
  <c r="O888" i="11"/>
  <c r="P856" i="11"/>
  <c r="O856" i="11"/>
  <c r="O667" i="11"/>
  <c r="P667" i="11"/>
  <c r="O582" i="11"/>
  <c r="P582" i="11"/>
  <c r="O573" i="11"/>
  <c r="P573" i="11"/>
  <c r="O425" i="11"/>
  <c r="P425" i="11"/>
  <c r="O396" i="11"/>
  <c r="P396" i="11"/>
  <c r="O259" i="11"/>
  <c r="P259" i="11"/>
  <c r="O170" i="11"/>
  <c r="P170" i="11"/>
  <c r="P149" i="11"/>
  <c r="O149" i="11"/>
  <c r="P3533" i="11"/>
  <c r="P3523" i="11"/>
  <c r="P3486" i="11"/>
  <c r="P3407" i="11"/>
  <c r="P3399" i="11"/>
  <c r="P3363" i="11"/>
  <c r="O3217" i="11"/>
  <c r="P3217" i="11"/>
  <c r="P3176" i="11"/>
  <c r="P3168" i="11"/>
  <c r="O2940" i="11"/>
  <c r="P2940" i="11"/>
  <c r="P2760" i="11"/>
  <c r="O2760" i="11"/>
  <c r="P2134" i="11"/>
  <c r="P2025" i="11"/>
  <c r="O2025" i="11"/>
  <c r="O1924" i="11"/>
  <c r="P1924" i="11"/>
  <c r="P1773" i="11"/>
  <c r="O1773" i="11"/>
  <c r="O1743" i="11"/>
  <c r="P1743" i="11"/>
  <c r="P1412" i="11"/>
  <c r="O1412" i="11"/>
  <c r="P1263" i="11"/>
  <c r="O1263" i="11"/>
  <c r="P1062" i="11"/>
  <c r="O1062" i="11"/>
  <c r="O991" i="11"/>
  <c r="P991" i="11"/>
  <c r="O964" i="11"/>
  <c r="P964" i="11"/>
  <c r="P383" i="11"/>
  <c r="O236" i="11"/>
  <c r="P236" i="11"/>
  <c r="O29" i="11"/>
  <c r="P29" i="11"/>
  <c r="P9" i="11"/>
  <c r="O9" i="11"/>
  <c r="O2521" i="11"/>
  <c r="P2521" i="11"/>
  <c r="O3505" i="11"/>
  <c r="P3438" i="11"/>
  <c r="O3438" i="11"/>
  <c r="O3414" i="11"/>
  <c r="O3381" i="11"/>
  <c r="O3308" i="11"/>
  <c r="O3299" i="11"/>
  <c r="O3282" i="11"/>
  <c r="O3224" i="11"/>
  <c r="P3224" i="11"/>
  <c r="O3118" i="11"/>
  <c r="P3109" i="11"/>
  <c r="O3083" i="11"/>
  <c r="O3028" i="11"/>
  <c r="P3028" i="11"/>
  <c r="O3007" i="11"/>
  <c r="O2779" i="11"/>
  <c r="O2634" i="11"/>
  <c r="O2613" i="11"/>
  <c r="P2565" i="11"/>
  <c r="P2536" i="11"/>
  <c r="O2502" i="11"/>
  <c r="P2444" i="11"/>
  <c r="O2444" i="11"/>
  <c r="O2305" i="11"/>
  <c r="P2276" i="11"/>
  <c r="O2168" i="11"/>
  <c r="O2141" i="11"/>
  <c r="O1954" i="11"/>
  <c r="P1933" i="11"/>
  <c r="O1914" i="11"/>
  <c r="P1914" i="11"/>
  <c r="O1794" i="11"/>
  <c r="O1598" i="11"/>
  <c r="P1364" i="11"/>
  <c r="O1325" i="11"/>
  <c r="P1325" i="11"/>
  <c r="P1271" i="11"/>
  <c r="O1271" i="11"/>
  <c r="O1253" i="11"/>
  <c r="O1244" i="11"/>
  <c r="O1156" i="11"/>
  <c r="P1156" i="11"/>
  <c r="O1044" i="11"/>
  <c r="P1027" i="11"/>
  <c r="O1027" i="11"/>
  <c r="P1016" i="11"/>
  <c r="P923" i="11"/>
  <c r="O923" i="11"/>
  <c r="P828" i="11"/>
  <c r="O828" i="11"/>
  <c r="O664" i="11"/>
  <c r="O648" i="11"/>
  <c r="O580" i="11"/>
  <c r="P580" i="11"/>
  <c r="O560" i="11"/>
  <c r="P347" i="11"/>
  <c r="O347" i="11"/>
  <c r="P329" i="11"/>
  <c r="O329" i="11"/>
  <c r="O288" i="11"/>
  <c r="P288" i="11"/>
  <c r="O45" i="11"/>
  <c r="P45" i="11"/>
  <c r="O28" i="11"/>
  <c r="P28" i="11"/>
  <c r="O1305" i="11"/>
  <c r="P1305" i="11"/>
  <c r="O1155" i="11"/>
  <c r="P1155" i="11"/>
  <c r="O1026" i="11"/>
  <c r="P1026" i="11"/>
  <c r="O922" i="11"/>
  <c r="P922" i="11"/>
  <c r="P136" i="11"/>
  <c r="O136" i="11"/>
  <c r="P96" i="11"/>
  <c r="O96" i="11"/>
  <c r="O8" i="11"/>
  <c r="P8" i="11"/>
  <c r="P3484" i="11"/>
  <c r="O3436" i="11"/>
  <c r="O3420" i="11"/>
  <c r="O3388" i="11"/>
  <c r="O3379" i="11"/>
  <c r="P3361" i="11"/>
  <c r="P3297" i="11"/>
  <c r="O3297" i="11"/>
  <c r="O3273" i="11"/>
  <c r="O3258" i="11"/>
  <c r="O3206" i="11"/>
  <c r="P3166" i="11"/>
  <c r="O3156" i="11"/>
  <c r="O3116" i="11"/>
  <c r="O3107" i="11"/>
  <c r="O3072" i="11"/>
  <c r="P3055" i="11"/>
  <c r="P3014" i="11"/>
  <c r="O2975" i="11"/>
  <c r="P2958" i="11"/>
  <c r="P2945" i="11"/>
  <c r="O2861" i="11"/>
  <c r="O2831" i="11"/>
  <c r="P2798" i="11"/>
  <c r="O2650" i="11"/>
  <c r="P2650" i="11"/>
  <c r="O2590" i="11"/>
  <c r="O2571" i="11"/>
  <c r="O2553" i="11"/>
  <c r="P2516" i="11"/>
  <c r="O2490" i="11"/>
  <c r="O2365" i="11"/>
  <c r="O2312" i="11"/>
  <c r="O2294" i="11"/>
  <c r="O2244" i="11"/>
  <c r="P2244" i="11"/>
  <c r="O2216" i="11"/>
  <c r="O2208" i="11"/>
  <c r="P2132" i="11"/>
  <c r="O2132" i="11"/>
  <c r="P2123" i="11"/>
  <c r="O2089" i="11"/>
  <c r="P2089" i="11"/>
  <c r="P2069" i="11"/>
  <c r="O2053" i="11"/>
  <c r="O1992" i="11"/>
  <c r="P1992" i="11"/>
  <c r="P1970" i="11"/>
  <c r="O1911" i="11"/>
  <c r="O1882" i="11"/>
  <c r="P1882" i="11"/>
  <c r="P1832" i="11"/>
  <c r="O1832" i="11"/>
  <c r="O1811" i="11"/>
  <c r="P1749" i="11"/>
  <c r="O1691" i="11"/>
  <c r="P1646" i="11"/>
  <c r="O1543" i="11"/>
  <c r="O1499" i="11"/>
  <c r="P1499" i="11"/>
  <c r="O1419" i="11"/>
  <c r="P1419" i="11"/>
  <c r="O1352" i="11"/>
  <c r="P1331" i="11"/>
  <c r="P1277" i="11"/>
  <c r="P1268" i="11"/>
  <c r="P1194" i="11"/>
  <c r="O1194" i="11"/>
  <c r="O1185" i="11"/>
  <c r="P1185" i="11"/>
  <c r="O1144" i="11"/>
  <c r="P1144" i="11"/>
  <c r="O507" i="11"/>
  <c r="P507" i="11"/>
  <c r="O431" i="11"/>
  <c r="P431" i="11"/>
  <c r="P419" i="11"/>
  <c r="P264" i="11"/>
  <c r="O264" i="11"/>
  <c r="O233" i="11"/>
  <c r="P233" i="11"/>
  <c r="P192" i="11"/>
  <c r="O175" i="11"/>
  <c r="P175" i="11"/>
  <c r="O2064" i="11"/>
  <c r="P2064" i="11"/>
  <c r="O497" i="11"/>
  <c r="P497" i="11"/>
  <c r="O3006" i="11"/>
  <c r="P3006" i="11"/>
  <c r="O2366" i="11"/>
  <c r="P2366" i="11"/>
  <c r="P1637" i="11"/>
  <c r="O1637" i="11"/>
  <c r="P1363" i="11"/>
  <c r="O1363" i="11"/>
  <c r="P1269" i="11"/>
  <c r="O1269" i="11"/>
  <c r="O1212" i="11"/>
  <c r="P1212" i="11"/>
  <c r="O1145" i="11"/>
  <c r="P1145" i="11"/>
  <c r="P1111" i="11"/>
  <c r="O1111" i="11"/>
  <c r="P863" i="11"/>
  <c r="O863" i="11"/>
  <c r="P695" i="11"/>
  <c r="O695" i="11"/>
  <c r="O628" i="11"/>
  <c r="P628" i="11"/>
  <c r="P508" i="11"/>
  <c r="O508" i="11"/>
  <c r="O308" i="11"/>
  <c r="P308" i="11"/>
  <c r="P2543" i="11"/>
  <c r="O2543" i="11"/>
  <c r="O2147" i="11"/>
  <c r="P2147" i="11"/>
  <c r="O2020" i="11"/>
  <c r="P2020" i="11"/>
  <c r="O2000" i="11"/>
  <c r="P2000" i="11"/>
  <c r="P1711" i="11"/>
  <c r="O1711" i="11"/>
  <c r="P1498" i="11"/>
  <c r="O1498" i="11"/>
  <c r="P1312" i="11"/>
  <c r="O1312" i="11"/>
  <c r="P825" i="11"/>
  <c r="O825" i="11"/>
  <c r="O547" i="11"/>
  <c r="P547" i="11"/>
  <c r="O476" i="11"/>
  <c r="P476" i="11"/>
  <c r="O371" i="11"/>
  <c r="P371" i="11"/>
  <c r="O133" i="11"/>
  <c r="P133" i="11"/>
  <c r="O74" i="11"/>
  <c r="P74" i="11"/>
  <c r="O53" i="11"/>
  <c r="P53" i="11"/>
  <c r="P2854" i="11"/>
  <c r="O2854" i="11"/>
  <c r="O1913" i="11"/>
  <c r="P1913" i="11"/>
  <c r="O1638" i="11"/>
  <c r="P1638" i="11"/>
  <c r="O1270" i="11"/>
  <c r="P1270" i="11"/>
  <c r="P3485" i="11"/>
  <c r="O3485" i="11"/>
  <c r="P3579" i="11"/>
  <c r="O3550" i="11"/>
  <c r="O3519" i="11"/>
  <c r="O3462" i="11"/>
  <c r="O3425" i="11"/>
  <c r="O3360" i="11"/>
  <c r="O3313" i="11"/>
  <c r="P3313" i="11"/>
  <c r="O3295" i="11"/>
  <c r="O3271" i="11"/>
  <c r="P3205" i="11"/>
  <c r="O3106" i="11"/>
  <c r="P3106" i="11"/>
  <c r="P3071" i="11"/>
  <c r="O3023" i="11"/>
  <c r="O2994" i="11"/>
  <c r="O2860" i="11"/>
  <c r="P2797" i="11"/>
  <c r="O2797" i="11"/>
  <c r="O2775" i="11"/>
  <c r="P2552" i="11"/>
  <c r="P2415" i="11"/>
  <c r="P2293" i="11"/>
  <c r="O2293" i="11"/>
  <c r="P2224" i="11"/>
  <c r="P2190" i="11"/>
  <c r="P2182" i="11"/>
  <c r="O2146" i="11"/>
  <c r="P2052" i="11"/>
  <c r="P1730" i="11"/>
  <c r="O1730" i="11"/>
  <c r="O1700" i="11"/>
  <c r="P1683" i="11"/>
  <c r="O1683" i="11"/>
  <c r="P1603" i="11"/>
  <c r="O1579" i="11"/>
  <c r="O1524" i="11"/>
  <c r="P1524" i="11"/>
  <c r="P1471" i="11"/>
  <c r="O1460" i="11"/>
  <c r="O1360" i="11"/>
  <c r="P1311" i="11"/>
  <c r="P1276" i="11"/>
  <c r="O1250" i="11"/>
  <c r="P1250" i="11"/>
  <c r="P1229" i="11"/>
  <c r="O1219" i="11"/>
  <c r="O1153" i="11"/>
  <c r="P1153" i="11"/>
  <c r="O1119" i="11"/>
  <c r="P1119" i="11"/>
  <c r="P1099" i="11"/>
  <c r="O1099" i="11"/>
  <c r="P1078" i="11"/>
  <c r="O1078" i="11"/>
  <c r="O859" i="11"/>
  <c r="P859" i="11"/>
  <c r="O814" i="11"/>
  <c r="P814" i="11"/>
  <c r="O735" i="11"/>
  <c r="P735" i="11"/>
  <c r="P680" i="11"/>
  <c r="O680" i="11"/>
  <c r="O517" i="11"/>
  <c r="P517" i="11"/>
  <c r="O493" i="11"/>
  <c r="P437" i="11"/>
  <c r="P361" i="11"/>
  <c r="O361" i="11"/>
  <c r="O231" i="11"/>
  <c r="P231" i="11"/>
  <c r="O73" i="11"/>
  <c r="P73" i="11"/>
  <c r="P52" i="11"/>
  <c r="O52" i="11"/>
  <c r="P12" i="11"/>
  <c r="O12" i="11"/>
  <c r="P6" i="11"/>
  <c r="O6" i="11"/>
  <c r="O684" i="11"/>
  <c r="P684" i="11"/>
  <c r="P2633" i="11"/>
  <c r="O2633" i="11"/>
  <c r="P3114" i="11"/>
  <c r="O3114" i="11"/>
  <c r="P3042" i="11"/>
  <c r="O3042" i="11"/>
  <c r="O2818" i="11"/>
  <c r="P2818" i="11"/>
  <c r="P2250" i="11"/>
  <c r="O2250" i="11"/>
  <c r="P2061" i="11"/>
  <c r="O2061" i="11"/>
  <c r="O2042" i="11"/>
  <c r="P2042" i="11"/>
  <c r="O2009" i="11"/>
  <c r="P2009" i="11"/>
  <c r="O1788" i="11"/>
  <c r="P1788" i="11"/>
  <c r="P1523" i="11"/>
  <c r="O1523" i="11"/>
  <c r="O1428" i="11"/>
  <c r="P1428" i="11"/>
  <c r="P1293" i="11"/>
  <c r="O1293" i="11"/>
  <c r="O1088" i="11"/>
  <c r="P1088" i="11"/>
  <c r="P1067" i="11"/>
  <c r="O1067" i="11"/>
  <c r="P1040" i="11"/>
  <c r="O1040" i="11"/>
  <c r="P959" i="11"/>
  <c r="O959" i="11"/>
  <c r="O928" i="11"/>
  <c r="P928" i="11"/>
  <c r="O724" i="11"/>
  <c r="P724" i="11"/>
  <c r="O613" i="11"/>
  <c r="P613" i="11"/>
  <c r="O453" i="11"/>
  <c r="P453" i="11"/>
  <c r="O252" i="11"/>
  <c r="P252" i="11"/>
  <c r="P190" i="11"/>
  <c r="O190" i="11"/>
  <c r="O120" i="11"/>
  <c r="P120" i="11"/>
  <c r="P3518" i="11"/>
  <c r="P3180" i="11"/>
  <c r="O3180" i="11"/>
  <c r="P3138" i="11"/>
  <c r="P3120" i="11"/>
  <c r="O3070" i="11"/>
  <c r="P3070" i="11"/>
  <c r="P2848" i="11"/>
  <c r="O2848" i="11"/>
  <c r="O2617" i="11"/>
  <c r="P2617" i="11"/>
  <c r="O2471" i="11"/>
  <c r="P2471" i="11"/>
  <c r="O2362" i="11"/>
  <c r="P2362" i="11"/>
  <c r="O2260" i="11"/>
  <c r="P2260" i="11"/>
  <c r="P2111" i="11"/>
  <c r="O2051" i="11"/>
  <c r="P2051" i="11"/>
  <c r="O1957" i="11"/>
  <c r="P1957" i="11"/>
  <c r="P1808" i="11"/>
  <c r="O1808" i="11"/>
  <c r="P1396" i="11"/>
  <c r="O1396" i="11"/>
  <c r="P967" i="11"/>
  <c r="O967" i="11"/>
  <c r="O927" i="11"/>
  <c r="P927" i="11"/>
  <c r="P900" i="11"/>
  <c r="O900" i="11"/>
  <c r="P878" i="11"/>
  <c r="O878" i="11"/>
  <c r="O723" i="11"/>
  <c r="P723" i="11"/>
  <c r="P690" i="11"/>
  <c r="O690" i="11"/>
  <c r="O669" i="11"/>
  <c r="P669" i="11"/>
  <c r="O644" i="11"/>
  <c r="P644" i="11"/>
  <c r="O593" i="11"/>
  <c r="P593" i="11"/>
  <c r="O483" i="11"/>
  <c r="P483" i="11"/>
  <c r="P473" i="11"/>
  <c r="O473" i="11"/>
  <c r="O359" i="11"/>
  <c r="P359" i="11"/>
  <c r="O172" i="11"/>
  <c r="P172" i="11"/>
  <c r="P161" i="11"/>
  <c r="O161" i="11"/>
  <c r="O50" i="11"/>
  <c r="P50" i="11"/>
  <c r="P1627" i="11"/>
  <c r="O1627" i="11"/>
  <c r="O3577" i="11"/>
  <c r="P3577" i="11"/>
  <c r="O3432" i="11"/>
  <c r="P3423" i="11"/>
  <c r="P3349" i="11"/>
  <c r="O3319" i="11"/>
  <c r="O3269" i="11"/>
  <c r="P3203" i="11"/>
  <c r="O3195" i="11"/>
  <c r="P3195" i="11"/>
  <c r="O3187" i="11"/>
  <c r="P3103" i="11"/>
  <c r="O3031" i="11"/>
  <c r="O2992" i="11"/>
  <c r="P2992" i="11"/>
  <c r="O2982" i="11"/>
  <c r="P2933" i="11"/>
  <c r="O2784" i="11"/>
  <c r="P2784" i="11"/>
  <c r="O2751" i="11"/>
  <c r="O2577" i="11"/>
  <c r="O2558" i="11"/>
  <c r="P2550" i="11"/>
  <c r="P2438" i="11"/>
  <c r="P2430" i="11"/>
  <c r="P2361" i="11"/>
  <c r="P2353" i="11"/>
  <c r="P2344" i="11"/>
  <c r="O2248" i="11"/>
  <c r="P2241" i="11"/>
  <c r="O2188" i="11"/>
  <c r="P2188" i="11"/>
  <c r="O2129" i="11"/>
  <c r="P2129" i="11"/>
  <c r="P1966" i="11"/>
  <c r="O1966" i="11"/>
  <c r="P1817" i="11"/>
  <c r="P1797" i="11"/>
  <c r="O1797" i="11"/>
  <c r="O1765" i="11"/>
  <c r="P1765" i="11"/>
  <c r="P1631" i="11"/>
  <c r="P1568" i="11"/>
  <c r="O1539" i="11"/>
  <c r="P1539" i="11"/>
  <c r="P1521" i="11"/>
  <c r="O1395" i="11"/>
  <c r="P1395" i="11"/>
  <c r="O1348" i="11"/>
  <c r="P1348" i="11"/>
  <c r="O1336" i="11"/>
  <c r="P877" i="11"/>
  <c r="O877" i="11"/>
  <c r="O795" i="11"/>
  <c r="P763" i="11"/>
  <c r="O763" i="11"/>
  <c r="P732" i="11"/>
  <c r="O732" i="11"/>
  <c r="P668" i="11"/>
  <c r="O668" i="11"/>
  <c r="O171" i="11"/>
  <c r="P171" i="11"/>
  <c r="P742" i="11"/>
  <c r="O742" i="11"/>
  <c r="P388" i="11"/>
  <c r="O388" i="11"/>
  <c r="P203" i="11"/>
  <c r="O203" i="11"/>
  <c r="P1287" i="11"/>
  <c r="O1287" i="11"/>
  <c r="P536" i="11"/>
  <c r="O536" i="11"/>
  <c r="O239" i="11"/>
  <c r="P239" i="11"/>
  <c r="O72" i="11"/>
  <c r="P72" i="11"/>
  <c r="P2880" i="11"/>
  <c r="O2880" i="11"/>
  <c r="O1343" i="11"/>
  <c r="P1343" i="11"/>
  <c r="P947" i="11"/>
  <c r="O947" i="11"/>
  <c r="O853" i="11"/>
  <c r="P778" i="11"/>
  <c r="P748" i="11"/>
  <c r="O731" i="11"/>
  <c r="P622" i="11"/>
  <c r="O622" i="11"/>
  <c r="O612" i="11"/>
  <c r="P579" i="11"/>
  <c r="O552" i="11"/>
  <c r="P504" i="11"/>
  <c r="O486" i="11"/>
  <c r="P412" i="11"/>
  <c r="P403" i="11"/>
  <c r="O403" i="11"/>
  <c r="P283" i="11"/>
  <c r="O283" i="11"/>
  <c r="O263" i="11"/>
  <c r="O219" i="11"/>
  <c r="P160" i="11"/>
  <c r="O51" i="11"/>
  <c r="P819" i="11"/>
  <c r="O819" i="11"/>
  <c r="P632" i="11"/>
  <c r="O632" i="11"/>
  <c r="O32" i="11"/>
  <c r="P32" i="11"/>
  <c r="O109" i="11"/>
  <c r="P109" i="11"/>
  <c r="O2497" i="11"/>
  <c r="O2298" i="11"/>
  <c r="P2298" i="11"/>
  <c r="O2290" i="11"/>
  <c r="P2243" i="11"/>
  <c r="P2235" i="11"/>
  <c r="P2186" i="11"/>
  <c r="O2112" i="11"/>
  <c r="O2071" i="11"/>
  <c r="O1891" i="11"/>
  <c r="P1881" i="11"/>
  <c r="O1447" i="11"/>
  <c r="O1418" i="11"/>
  <c r="P1384" i="11"/>
  <c r="O1358" i="11"/>
  <c r="P1290" i="11"/>
  <c r="P1251" i="11"/>
  <c r="P1188" i="11"/>
  <c r="O1181" i="11"/>
  <c r="P1136" i="11"/>
  <c r="O1097" i="11"/>
  <c r="P1043" i="11"/>
  <c r="O1028" i="11"/>
  <c r="P1019" i="11"/>
  <c r="O933" i="11"/>
  <c r="O892" i="11"/>
  <c r="P883" i="11"/>
  <c r="O866" i="11"/>
  <c r="O826" i="11"/>
  <c r="P793" i="11"/>
  <c r="O793" i="11"/>
  <c r="P774" i="11"/>
  <c r="O700" i="11"/>
  <c r="P700" i="11"/>
  <c r="O678" i="11"/>
  <c r="P509" i="11"/>
  <c r="O491" i="11"/>
  <c r="P491" i="11"/>
  <c r="P468" i="11"/>
  <c r="O459" i="11"/>
  <c r="O390" i="11"/>
  <c r="O382" i="11"/>
  <c r="O343" i="11"/>
  <c r="P335" i="11"/>
  <c r="O269" i="11"/>
  <c r="P243" i="11"/>
  <c r="O224" i="11"/>
  <c r="P165" i="11"/>
  <c r="O137" i="11"/>
  <c r="P137" i="11"/>
  <c r="P118" i="11"/>
  <c r="P108" i="11"/>
  <c r="P94" i="11"/>
  <c r="P2440" i="11"/>
  <c r="O2440" i="11"/>
  <c r="O1971" i="11"/>
  <c r="P1971" i="11"/>
  <c r="P1485" i="11"/>
  <c r="O1485" i="11"/>
  <c r="O1221" i="11"/>
  <c r="P1221" i="11"/>
  <c r="O802" i="11"/>
  <c r="P802" i="11"/>
  <c r="P727" i="11"/>
  <c r="O727" i="11"/>
  <c r="P179" i="11"/>
  <c r="O179" i="11"/>
  <c r="P906" i="11"/>
  <c r="O906" i="11"/>
  <c r="O3466" i="11"/>
  <c r="P3466" i="11"/>
  <c r="O3540" i="11"/>
  <c r="P3540" i="11"/>
  <c r="P3530" i="11"/>
  <c r="O3530" i="11"/>
  <c r="O3570" i="11"/>
  <c r="P3570" i="11"/>
  <c r="O3560" i="11"/>
  <c r="P3560" i="11"/>
  <c r="P3408" i="11"/>
  <c r="O3408" i="11"/>
  <c r="P3164" i="11"/>
  <c r="O3164" i="11"/>
  <c r="O3127" i="11"/>
  <c r="P3127" i="11"/>
  <c r="O2782" i="11"/>
  <c r="P2782" i="11"/>
  <c r="O2628" i="11"/>
  <c r="P2628" i="11"/>
  <c r="P2539" i="11"/>
  <c r="O2539" i="11"/>
  <c r="O2400" i="11"/>
  <c r="P2400" i="11"/>
  <c r="P2218" i="11"/>
  <c r="O2218" i="11"/>
  <c r="P1767" i="11"/>
  <c r="O1767" i="11"/>
  <c r="P1666" i="11"/>
  <c r="O1666" i="11"/>
  <c r="P1532" i="11"/>
  <c r="O1532" i="11"/>
  <c r="O1466" i="11"/>
  <c r="P1466" i="11"/>
  <c r="P1438" i="11"/>
  <c r="O1438" i="11"/>
  <c r="O1170" i="11"/>
  <c r="P1170" i="11"/>
  <c r="P970" i="11"/>
  <c r="O970" i="11"/>
  <c r="P775" i="11"/>
  <c r="O775" i="11"/>
  <c r="P758" i="11"/>
  <c r="O758" i="11"/>
  <c r="O500" i="11"/>
  <c r="P500" i="11"/>
  <c r="O3126" i="11"/>
  <c r="P3126" i="11"/>
  <c r="P2922" i="11"/>
  <c r="O2922" i="11"/>
  <c r="O2350" i="11"/>
  <c r="P2350" i="11"/>
  <c r="O2226" i="11"/>
  <c r="P2226" i="11"/>
  <c r="O1855" i="11"/>
  <c r="P1855" i="11"/>
  <c r="P1556" i="11"/>
  <c r="O1556" i="11"/>
  <c r="O1546" i="11"/>
  <c r="P1546" i="11"/>
  <c r="O1531" i="11"/>
  <c r="P1531" i="11"/>
  <c r="P1161" i="11"/>
  <c r="O1161" i="11"/>
  <c r="O499" i="11"/>
  <c r="P499" i="11"/>
  <c r="P314" i="11"/>
  <c r="O314" i="11"/>
  <c r="P3576" i="11"/>
  <c r="P3380" i="11"/>
  <c r="O3380" i="11"/>
  <c r="P3318" i="11"/>
  <c r="O3211" i="11"/>
  <c r="O3170" i="11"/>
  <c r="P3170" i="11"/>
  <c r="O3001" i="11"/>
  <c r="P3001" i="11"/>
  <c r="P2987" i="11"/>
  <c r="O2896" i="11"/>
  <c r="P2896" i="11"/>
  <c r="O2349" i="11"/>
  <c r="P2349" i="11"/>
  <c r="O2324" i="11"/>
  <c r="P2292" i="11"/>
  <c r="O2202" i="11"/>
  <c r="O1964" i="11"/>
  <c r="O1854" i="11"/>
  <c r="P1854" i="11"/>
  <c r="O1774" i="11"/>
  <c r="P1774" i="11"/>
  <c r="P1647" i="11"/>
  <c r="O1514" i="11"/>
  <c r="P1514" i="11"/>
  <c r="P1464" i="11"/>
  <c r="O1464" i="11"/>
  <c r="O1408" i="11"/>
  <c r="O1368" i="11"/>
  <c r="P1335" i="11"/>
  <c r="O1327" i="11"/>
  <c r="P1327" i="11"/>
  <c r="P1217" i="11"/>
  <c r="O1217" i="11"/>
  <c r="O1071" i="11"/>
  <c r="P1071" i="11"/>
  <c r="P1046" i="11"/>
  <c r="O1024" i="11"/>
  <c r="P1024" i="11"/>
  <c r="P879" i="11"/>
  <c r="O879" i="11"/>
  <c r="O872" i="11"/>
  <c r="O842" i="11"/>
  <c r="O820" i="11"/>
  <c r="O783" i="11"/>
  <c r="O766" i="11"/>
  <c r="P516" i="11"/>
  <c r="O365" i="11"/>
  <c r="P365" i="11"/>
  <c r="O321" i="11"/>
  <c r="O305" i="11"/>
  <c r="P305" i="11"/>
  <c r="O267" i="11"/>
  <c r="P267" i="11"/>
  <c r="O65" i="11"/>
  <c r="P65" i="11"/>
  <c r="O3171" i="11"/>
  <c r="P3171" i="11"/>
  <c r="P3372" i="11"/>
  <c r="O3372" i="11"/>
  <c r="P3296" i="11"/>
  <c r="O3296" i="11"/>
  <c r="O3231" i="11"/>
  <c r="P3231" i="11"/>
  <c r="O3178" i="11"/>
  <c r="P3178" i="11"/>
  <c r="O3134" i="11"/>
  <c r="P3134" i="11"/>
  <c r="O3090" i="11"/>
  <c r="P3090" i="11"/>
  <c r="O3000" i="11"/>
  <c r="P3000" i="11"/>
  <c r="O2674" i="11"/>
  <c r="P2674" i="11"/>
  <c r="P1980" i="11"/>
  <c r="O1980" i="11"/>
  <c r="P1672" i="11"/>
  <c r="O1672" i="11"/>
  <c r="O1235" i="11"/>
  <c r="P1235" i="11"/>
  <c r="P849" i="11"/>
  <c r="O849" i="11"/>
  <c r="P576" i="11"/>
  <c r="O576" i="11"/>
  <c r="P568" i="11"/>
  <c r="O568" i="11"/>
  <c r="P389" i="11"/>
  <c r="O389" i="11"/>
  <c r="O285" i="11"/>
  <c r="P285" i="11"/>
  <c r="O3582" i="11"/>
  <c r="P3575" i="11"/>
  <c r="P3555" i="11"/>
  <c r="P3393" i="11"/>
  <c r="P3357" i="11"/>
  <c r="O3342" i="11"/>
  <c r="P3238" i="11"/>
  <c r="O3238" i="11"/>
  <c r="O3230" i="11"/>
  <c r="P3210" i="11"/>
  <c r="O3133" i="11"/>
  <c r="P3133" i="11"/>
  <c r="O3088" i="11"/>
  <c r="P3088" i="11"/>
  <c r="O3027" i="11"/>
  <c r="P3027" i="11"/>
  <c r="P2999" i="11"/>
  <c r="P2930" i="11"/>
  <c r="O2930" i="11"/>
  <c r="O2894" i="11"/>
  <c r="P2710" i="11"/>
  <c r="P2673" i="11"/>
  <c r="O2673" i="11"/>
  <c r="O2662" i="11"/>
  <c r="O2569" i="11"/>
  <c r="P2569" i="11"/>
  <c r="O2364" i="11"/>
  <c r="P2364" i="11"/>
  <c r="P2055" i="11"/>
  <c r="O1991" i="11"/>
  <c r="P1991" i="11"/>
  <c r="O1887" i="11"/>
  <c r="P1887" i="11"/>
  <c r="P1871" i="11"/>
  <c r="O1826" i="11"/>
  <c r="P1826" i="11"/>
  <c r="O1782" i="11"/>
  <c r="P1782" i="11"/>
  <c r="O1654" i="11"/>
  <c r="P1654" i="11"/>
  <c r="P1001" i="11"/>
  <c r="O1001" i="11"/>
  <c r="P871" i="11"/>
  <c r="O871" i="11"/>
  <c r="P855" i="11"/>
  <c r="O855" i="11"/>
  <c r="O798" i="11"/>
  <c r="P798" i="11"/>
  <c r="P694" i="11"/>
  <c r="O694" i="11"/>
  <c r="P662" i="11"/>
  <c r="O662" i="11"/>
  <c r="O655" i="11"/>
  <c r="P575" i="11"/>
  <c r="P405" i="11"/>
  <c r="O405" i="11"/>
  <c r="O381" i="11"/>
  <c r="P381" i="11"/>
  <c r="O372" i="11"/>
  <c r="P372" i="11"/>
  <c r="O92" i="11"/>
  <c r="P92" i="11"/>
  <c r="P3365" i="11"/>
  <c r="O3365" i="11"/>
  <c r="P3212" i="11"/>
  <c r="O3212" i="11"/>
  <c r="P3068" i="11"/>
  <c r="O3068" i="11"/>
  <c r="P2988" i="11"/>
  <c r="O2988" i="11"/>
  <c r="P2666" i="11"/>
  <c r="O2666" i="11"/>
  <c r="O2217" i="11"/>
  <c r="P2217" i="11"/>
  <c r="O1965" i="11"/>
  <c r="P1965" i="11"/>
  <c r="O1427" i="11"/>
  <c r="P1427" i="11"/>
  <c r="O1227" i="11"/>
  <c r="P1227" i="11"/>
  <c r="P1063" i="11"/>
  <c r="O1063" i="11"/>
  <c r="O843" i="11"/>
  <c r="P843" i="11"/>
  <c r="P784" i="11"/>
  <c r="O784" i="11"/>
  <c r="P3549" i="11"/>
  <c r="O3456" i="11"/>
  <c r="P3444" i="11"/>
  <c r="O3444" i="11"/>
  <c r="O3431" i="11"/>
  <c r="O3329" i="11"/>
  <c r="P3267" i="11"/>
  <c r="O3247" i="11"/>
  <c r="O3216" i="11"/>
  <c r="P3161" i="11"/>
  <c r="O3154" i="11"/>
  <c r="P3154" i="11"/>
  <c r="O3132" i="11"/>
  <c r="O3080" i="11"/>
  <c r="P3066" i="11"/>
  <c r="P3026" i="11"/>
  <c r="O3026" i="11"/>
  <c r="O3015" i="11"/>
  <c r="P2974" i="11"/>
  <c r="O2902" i="11"/>
  <c r="P2885" i="11"/>
  <c r="P2878" i="11"/>
  <c r="O2806" i="11"/>
  <c r="P2806" i="11"/>
  <c r="P2441" i="11"/>
  <c r="O2441" i="11"/>
  <c r="P2363" i="11"/>
  <c r="O2363" i="11"/>
  <c r="P2114" i="11"/>
  <c r="O2114" i="11"/>
  <c r="P1746" i="11"/>
  <c r="O1746" i="11"/>
  <c r="O1723" i="11"/>
  <c r="P1723" i="11"/>
  <c r="P1564" i="11"/>
  <c r="O1564" i="11"/>
  <c r="P1552" i="11"/>
  <c r="O1552" i="11"/>
  <c r="P1472" i="11"/>
  <c r="O1472" i="11"/>
  <c r="P1233" i="11"/>
  <c r="O1233" i="11"/>
  <c r="O1124" i="11"/>
  <c r="P1124" i="11"/>
  <c r="O693" i="11"/>
  <c r="P693" i="11"/>
  <c r="O597" i="11"/>
  <c r="P597" i="11"/>
  <c r="O566" i="11"/>
  <c r="P566" i="11"/>
  <c r="P541" i="11"/>
  <c r="O541" i="11"/>
  <c r="P423" i="11"/>
  <c r="O423" i="11"/>
  <c r="O404" i="11"/>
  <c r="P404" i="11"/>
  <c r="P363" i="11"/>
  <c r="O363" i="11"/>
  <c r="O113" i="11"/>
  <c r="P113" i="11"/>
  <c r="P3384" i="11"/>
  <c r="O3384" i="11"/>
  <c r="P3183" i="11"/>
  <c r="O3183" i="11"/>
  <c r="O3095" i="11"/>
  <c r="P3095" i="11"/>
  <c r="O3033" i="11"/>
  <c r="P3033" i="11"/>
  <c r="P2816" i="11"/>
  <c r="O2816" i="11"/>
  <c r="O2449" i="11"/>
  <c r="P2449" i="11"/>
  <c r="P2412" i="11"/>
  <c r="P2265" i="11"/>
  <c r="O2265" i="11"/>
  <c r="P1885" i="11"/>
  <c r="O1258" i="11"/>
  <c r="P1258" i="11"/>
  <c r="O1123" i="11"/>
  <c r="P1123" i="11"/>
  <c r="O1069" i="11"/>
  <c r="P1069" i="11"/>
  <c r="O574" i="11"/>
  <c r="P574" i="11"/>
  <c r="P443" i="11"/>
  <c r="O443" i="11"/>
  <c r="P362" i="11"/>
  <c r="O362" i="11"/>
  <c r="P327" i="11"/>
  <c r="O327" i="11"/>
  <c r="O158" i="11"/>
  <c r="P158" i="11"/>
  <c r="O98" i="11"/>
  <c r="P98" i="11"/>
  <c r="P3574" i="11"/>
  <c r="P3471" i="11"/>
  <c r="O3455" i="11"/>
  <c r="P3398" i="11"/>
  <c r="O3391" i="11"/>
  <c r="P3328" i="11"/>
  <c r="O3328" i="11"/>
  <c r="O3300" i="11"/>
  <c r="O3182" i="11"/>
  <c r="O3130" i="11"/>
  <c r="O3094" i="11"/>
  <c r="P2998" i="11"/>
  <c r="O2957" i="11"/>
  <c r="P2957" i="11"/>
  <c r="P2901" i="11"/>
  <c r="P2892" i="11"/>
  <c r="P2804" i="11"/>
  <c r="O2681" i="11"/>
  <c r="P2681" i="11"/>
  <c r="O2671" i="11"/>
  <c r="O2660" i="11"/>
  <c r="O2542" i="11"/>
  <c r="P2534" i="11"/>
  <c r="P2432" i="11"/>
  <c r="O2426" i="11"/>
  <c r="O2273" i="11"/>
  <c r="P2222" i="11"/>
  <c r="O2106" i="11"/>
  <c r="O2073" i="11"/>
  <c r="P2012" i="11"/>
  <c r="O2012" i="11"/>
  <c r="P2003" i="11"/>
  <c r="P1996" i="11"/>
  <c r="O1976" i="11"/>
  <c r="P1969" i="11"/>
  <c r="O1909" i="11"/>
  <c r="P1909" i="11"/>
  <c r="O1877" i="11"/>
  <c r="O1780" i="11"/>
  <c r="P1737" i="11"/>
  <c r="O1721" i="11"/>
  <c r="P1721" i="11"/>
  <c r="O1502" i="11"/>
  <c r="P1502" i="11"/>
  <c r="P1495" i="11"/>
  <c r="O1257" i="11"/>
  <c r="P1150" i="11"/>
  <c r="O1150" i="11"/>
  <c r="P1104" i="11"/>
  <c r="O941" i="11"/>
  <c r="O743" i="11"/>
  <c r="P743" i="11"/>
  <c r="P711" i="11"/>
  <c r="O711" i="11"/>
  <c r="O691" i="11"/>
  <c r="P691" i="11"/>
  <c r="O481" i="11"/>
  <c r="P481" i="11"/>
  <c r="O450" i="11"/>
  <c r="P178" i="11"/>
  <c r="O178" i="11"/>
  <c r="P157" i="11"/>
  <c r="O157" i="11"/>
  <c r="O111" i="11"/>
  <c r="P3283" i="11"/>
  <c r="O3283" i="11"/>
  <c r="P3404" i="11"/>
  <c r="O3404" i="11"/>
  <c r="P3340" i="11"/>
  <c r="O3340" i="11"/>
  <c r="P3252" i="11"/>
  <c r="O3252" i="11"/>
  <c r="O3159" i="11"/>
  <c r="P3159" i="11"/>
  <c r="O3048" i="11"/>
  <c r="P3048" i="11"/>
  <c r="O2956" i="11"/>
  <c r="P2956" i="11"/>
  <c r="O2850" i="11"/>
  <c r="P2850" i="11"/>
  <c r="O2370" i="11"/>
  <c r="P2370" i="11"/>
  <c r="O2040" i="11"/>
  <c r="P2040" i="11"/>
  <c r="P2028" i="11"/>
  <c r="O2028" i="11"/>
  <c r="O1908" i="11"/>
  <c r="P1908" i="11"/>
  <c r="P1868" i="11"/>
  <c r="O1868" i="11"/>
  <c r="P1804" i="11"/>
  <c r="O1804" i="11"/>
  <c r="P1486" i="11"/>
  <c r="O1486" i="11"/>
  <c r="P1241" i="11"/>
  <c r="O1241" i="11"/>
  <c r="P973" i="11"/>
  <c r="O973" i="11"/>
  <c r="O751" i="11"/>
  <c r="P751" i="11"/>
  <c r="O637" i="11"/>
  <c r="P637" i="11"/>
  <c r="P611" i="11"/>
  <c r="O611" i="11"/>
  <c r="P458" i="11"/>
  <c r="O458" i="11"/>
  <c r="O221" i="11"/>
  <c r="P221" i="11"/>
  <c r="O156" i="11"/>
  <c r="P156" i="11"/>
  <c r="O3521" i="11"/>
  <c r="O3479" i="11"/>
  <c r="P3447" i="11"/>
  <c r="P3403" i="11"/>
  <c r="O3397" i="11"/>
  <c r="O3375" i="11"/>
  <c r="P3346" i="11"/>
  <c r="O3333" i="11"/>
  <c r="O3306" i="11"/>
  <c r="P3285" i="11"/>
  <c r="P3278" i="11"/>
  <c r="O3244" i="11"/>
  <c r="P3181" i="11"/>
  <c r="O3158" i="11"/>
  <c r="P3129" i="11"/>
  <c r="O3115" i="11"/>
  <c r="P3115" i="11"/>
  <c r="P3093" i="11"/>
  <c r="P3085" i="11"/>
  <c r="O3047" i="11"/>
  <c r="O2954" i="11"/>
  <c r="P2849" i="11"/>
  <c r="O2849" i="11"/>
  <c r="O2754" i="11"/>
  <c r="P2754" i="11"/>
  <c r="P2707" i="11"/>
  <c r="O2707" i="11"/>
  <c r="O2687" i="11"/>
  <c r="O2612" i="11"/>
  <c r="P2612" i="11"/>
  <c r="P2592" i="11"/>
  <c r="O2592" i="11"/>
  <c r="O2574" i="11"/>
  <c r="P2468" i="11"/>
  <c r="O2425" i="11"/>
  <c r="P2288" i="11"/>
  <c r="P2280" i="11"/>
  <c r="O2177" i="11"/>
  <c r="P2177" i="11"/>
  <c r="O2039" i="11"/>
  <c r="P2039" i="11"/>
  <c r="P2026" i="11"/>
  <c r="P1915" i="11"/>
  <c r="O1907" i="11"/>
  <c r="P1858" i="11"/>
  <c r="O1787" i="11"/>
  <c r="O1736" i="11"/>
  <c r="O1719" i="11"/>
  <c r="P1626" i="11"/>
  <c r="O1626" i="11"/>
  <c r="O1508" i="11"/>
  <c r="O1285" i="11"/>
  <c r="P1182" i="11"/>
  <c r="P1131" i="11"/>
  <c r="P1103" i="11"/>
  <c r="O1103" i="11"/>
  <c r="P996" i="11"/>
  <c r="O996" i="11"/>
  <c r="P930" i="11"/>
  <c r="O930" i="11"/>
  <c r="O750" i="11"/>
  <c r="P487" i="11"/>
  <c r="O487" i="11"/>
  <c r="O465" i="11"/>
  <c r="P465" i="11"/>
  <c r="P245" i="11"/>
  <c r="O245" i="11"/>
  <c r="P3559" i="11"/>
  <c r="P3512" i="11"/>
  <c r="P3453" i="11"/>
  <c r="P3441" i="11"/>
  <c r="P3435" i="11"/>
  <c r="O3193" i="11"/>
  <c r="P3193" i="11"/>
  <c r="P3143" i="11"/>
  <c r="P3099" i="11"/>
  <c r="P3063" i="11"/>
  <c r="O3063" i="11"/>
  <c r="P3036" i="11"/>
  <c r="P3030" i="11"/>
  <c r="O2858" i="11"/>
  <c r="P2858" i="11"/>
  <c r="P2820" i="11"/>
  <c r="P2600" i="11"/>
  <c r="P2328" i="11"/>
  <c r="O2328" i="11"/>
  <c r="O2059" i="11"/>
  <c r="P2059" i="11"/>
  <c r="P2001" i="11"/>
  <c r="P1931" i="11"/>
  <c r="O1931" i="11"/>
  <c r="O1847" i="11"/>
  <c r="P1847" i="11"/>
  <c r="O1821" i="11"/>
  <c r="P1821" i="11"/>
  <c r="P1802" i="11"/>
  <c r="O1759" i="11"/>
  <c r="P1759" i="11"/>
  <c r="P1517" i="11"/>
  <c r="O1517" i="11"/>
  <c r="P1300" i="11"/>
  <c r="O1300" i="11"/>
  <c r="O1220" i="11"/>
  <c r="P1220" i="11"/>
  <c r="P1203" i="11"/>
  <c r="O1203" i="11"/>
  <c r="P1110" i="11"/>
  <c r="O1110" i="11"/>
  <c r="P472" i="11"/>
  <c r="O472" i="11"/>
  <c r="O3496" i="11"/>
  <c r="P3496" i="11"/>
  <c r="O3427" i="11"/>
  <c r="P3416" i="11"/>
  <c r="O3416" i="11"/>
  <c r="O3402" i="11"/>
  <c r="P3374" i="11"/>
  <c r="P3368" i="11"/>
  <c r="O3368" i="11"/>
  <c r="P3351" i="11"/>
  <c r="O3351" i="11"/>
  <c r="O3332" i="11"/>
  <c r="P3326" i="11"/>
  <c r="O3277" i="11"/>
  <c r="P3157" i="11"/>
  <c r="O3062" i="11"/>
  <c r="P3046" i="11"/>
  <c r="P2963" i="11"/>
  <c r="O2963" i="11"/>
  <c r="O2857" i="11"/>
  <c r="P2857" i="11"/>
  <c r="O2839" i="11"/>
  <c r="O2811" i="11"/>
  <c r="P2764" i="11"/>
  <c r="O2764" i="11"/>
  <c r="P2741" i="11"/>
  <c r="O2715" i="11"/>
  <c r="O2705" i="11"/>
  <c r="O2686" i="11"/>
  <c r="O2677" i="11"/>
  <c r="O2482" i="11"/>
  <c r="O2474" i="11"/>
  <c r="P2327" i="11"/>
  <c r="O2327" i="11"/>
  <c r="O2308" i="11"/>
  <c r="P2301" i="11"/>
  <c r="P2278" i="11"/>
  <c r="O2270" i="11"/>
  <c r="P2196" i="11"/>
  <c r="P2127" i="11"/>
  <c r="O1930" i="11"/>
  <c r="P1930" i="11"/>
  <c r="P1897" i="11"/>
  <c r="P1641" i="11"/>
  <c r="O1641" i="11"/>
  <c r="O1632" i="11"/>
  <c r="O1624" i="11"/>
  <c r="P1507" i="11"/>
  <c r="O1507" i="11"/>
  <c r="O1386" i="11"/>
  <c r="P1377" i="11"/>
  <c r="P1322" i="11"/>
  <c r="P1306" i="11"/>
  <c r="O1163" i="11"/>
  <c r="P984" i="11"/>
  <c r="P776" i="11"/>
  <c r="O776" i="11"/>
  <c r="O768" i="11"/>
  <c r="O733" i="11"/>
  <c r="P733" i="11"/>
  <c r="O501" i="11"/>
  <c r="P501" i="11"/>
  <c r="P492" i="11"/>
  <c r="P463" i="11"/>
  <c r="O435" i="11"/>
  <c r="P435" i="11"/>
  <c r="P253" i="11"/>
  <c r="O253" i="11"/>
  <c r="O46" i="11"/>
  <c r="P46" i="11"/>
  <c r="O71" i="11"/>
  <c r="P71" i="11"/>
  <c r="P1912" i="11"/>
  <c r="O1912" i="11"/>
  <c r="O1755" i="11"/>
  <c r="P1755" i="11"/>
  <c r="P1576" i="11"/>
  <c r="O1576" i="11"/>
  <c r="O1230" i="11"/>
  <c r="P1230" i="11"/>
  <c r="O1160" i="11"/>
  <c r="P1160" i="11"/>
  <c r="O1129" i="11"/>
  <c r="P1129" i="11"/>
  <c r="O1000" i="11"/>
  <c r="P1000" i="11"/>
  <c r="P921" i="11"/>
  <c r="O921" i="11"/>
  <c r="P698" i="11"/>
  <c r="O698" i="11"/>
  <c r="O665" i="11"/>
  <c r="P665" i="11"/>
  <c r="O645" i="11"/>
  <c r="P645" i="11"/>
  <c r="P594" i="11"/>
  <c r="O594" i="11"/>
  <c r="P548" i="11"/>
  <c r="O548" i="11"/>
  <c r="P417" i="11"/>
  <c r="O417" i="11"/>
  <c r="P301" i="11"/>
  <c r="O301" i="11"/>
  <c r="P199" i="11"/>
  <c r="O199" i="11"/>
  <c r="O126" i="11"/>
  <c r="P126" i="11"/>
  <c r="P1281" i="11"/>
  <c r="O1281" i="11"/>
  <c r="O1084" i="11"/>
  <c r="P1084" i="11"/>
  <c r="O1075" i="11"/>
  <c r="P1075" i="11"/>
  <c r="P1022" i="11"/>
  <c r="O1022" i="11"/>
  <c r="O1008" i="11"/>
  <c r="P1008" i="11"/>
  <c r="O960" i="11"/>
  <c r="P960" i="11"/>
  <c r="P944" i="11"/>
  <c r="O944" i="11"/>
  <c r="P936" i="11"/>
  <c r="O936" i="11"/>
  <c r="P779" i="11"/>
  <c r="O779" i="11"/>
  <c r="O578" i="11"/>
  <c r="P578" i="11"/>
  <c r="O433" i="11"/>
  <c r="P433" i="11"/>
  <c r="O409" i="11"/>
  <c r="P409" i="11"/>
  <c r="O275" i="11"/>
  <c r="P275" i="11"/>
  <c r="O216" i="11"/>
  <c r="P216" i="11"/>
  <c r="P198" i="11"/>
  <c r="O198" i="11"/>
  <c r="O77" i="11"/>
  <c r="P77" i="11"/>
  <c r="O16" i="11"/>
  <c r="P16" i="11"/>
  <c r="O3226" i="11"/>
  <c r="O2971" i="11"/>
  <c r="P2932" i="11"/>
  <c r="O2867" i="11"/>
  <c r="O2843" i="11"/>
  <c r="P2700" i="11"/>
  <c r="O2603" i="11"/>
  <c r="O2586" i="11"/>
  <c r="O2578" i="11"/>
  <c r="O2548" i="11"/>
  <c r="P2532" i="11"/>
  <c r="P2436" i="11"/>
  <c r="P2410" i="11"/>
  <c r="P2402" i="11"/>
  <c r="O2379" i="11"/>
  <c r="O2358" i="11"/>
  <c r="O2304" i="11"/>
  <c r="P2284" i="11"/>
  <c r="P2249" i="11"/>
  <c r="O2163" i="11"/>
  <c r="O2145" i="11"/>
  <c r="O2110" i="11"/>
  <c r="O2079" i="11"/>
  <c r="O1940" i="11"/>
  <c r="P1815" i="11"/>
  <c r="O1807" i="11"/>
  <c r="O1800" i="11"/>
  <c r="P1793" i="11"/>
  <c r="O1769" i="11"/>
  <c r="P1753" i="11"/>
  <c r="P1747" i="11"/>
  <c r="O1675" i="11"/>
  <c r="P1667" i="11"/>
  <c r="O1636" i="11"/>
  <c r="O1619" i="11"/>
  <c r="P1609" i="11"/>
  <c r="O1591" i="11"/>
  <c r="P1525" i="11"/>
  <c r="O1519" i="11"/>
  <c r="P1519" i="11"/>
  <c r="P1490" i="11"/>
  <c r="P1476" i="11"/>
  <c r="O1431" i="11"/>
  <c r="P1405" i="11"/>
  <c r="P1266" i="11"/>
  <c r="P1260" i="11"/>
  <c r="P1247" i="11"/>
  <c r="O1247" i="11"/>
  <c r="O1207" i="11"/>
  <c r="O1177" i="11"/>
  <c r="P1177" i="11"/>
  <c r="P1127" i="11"/>
  <c r="O1093" i="11"/>
  <c r="P1093" i="11"/>
  <c r="P1083" i="11"/>
  <c r="O1083" i="11"/>
  <c r="P998" i="11"/>
  <c r="P990" i="11"/>
  <c r="O990" i="11"/>
  <c r="P943" i="11"/>
  <c r="O943" i="11"/>
  <c r="O913" i="11"/>
  <c r="O889" i="11"/>
  <c r="P882" i="11"/>
  <c r="O787" i="11"/>
  <c r="P787" i="11"/>
  <c r="P635" i="11"/>
  <c r="O635" i="11"/>
  <c r="P586" i="11"/>
  <c r="O586" i="11"/>
  <c r="P521" i="11"/>
  <c r="P513" i="11"/>
  <c r="O496" i="11"/>
  <c r="O490" i="11"/>
  <c r="P376" i="11"/>
  <c r="O360" i="11"/>
  <c r="P360" i="11"/>
  <c r="O324" i="11"/>
  <c r="P324" i="11"/>
  <c r="O309" i="11"/>
  <c r="P299" i="11"/>
  <c r="P292" i="11"/>
  <c r="O292" i="11"/>
  <c r="P76" i="11"/>
  <c r="O76" i="11"/>
  <c r="P68" i="11"/>
  <c r="O35" i="11"/>
  <c r="P35" i="11"/>
  <c r="P2014" i="11"/>
  <c r="O2014" i="11"/>
  <c r="P1784" i="11"/>
  <c r="O1784" i="11"/>
  <c r="O1775" i="11"/>
  <c r="O1697" i="11"/>
  <c r="P1651" i="11"/>
  <c r="P1644" i="11"/>
  <c r="O1644" i="11"/>
  <c r="P1573" i="11"/>
  <c r="P1557" i="11"/>
  <c r="O1497" i="11"/>
  <c r="P1483" i="11"/>
  <c r="O1317" i="11"/>
  <c r="P1317" i="11"/>
  <c r="O1272" i="11"/>
  <c r="P1272" i="11"/>
  <c r="O1246" i="11"/>
  <c r="P1246" i="11"/>
  <c r="P1236" i="11"/>
  <c r="O1236" i="11"/>
  <c r="P1191" i="11"/>
  <c r="P1157" i="11"/>
  <c r="P1135" i="11"/>
  <c r="O1135" i="11"/>
  <c r="O1035" i="11"/>
  <c r="P1020" i="11"/>
  <c r="O1020" i="11"/>
  <c r="P989" i="11"/>
  <c r="O989" i="11"/>
  <c r="P981" i="11"/>
  <c r="O981" i="11"/>
  <c r="O966" i="11"/>
  <c r="P966" i="11"/>
  <c r="O950" i="11"/>
  <c r="O926" i="11"/>
  <c r="P845" i="11"/>
  <c r="O845" i="11"/>
  <c r="P816" i="11"/>
  <c r="P794" i="11"/>
  <c r="O794" i="11"/>
  <c r="P730" i="11"/>
  <c r="O715" i="11"/>
  <c r="O705" i="11"/>
  <c r="P705" i="11"/>
  <c r="O657" i="11"/>
  <c r="P657" i="11"/>
  <c r="O599" i="11"/>
  <c r="P599" i="11"/>
  <c r="P561" i="11"/>
  <c r="O553" i="11"/>
  <c r="O529" i="11"/>
  <c r="P505" i="11"/>
  <c r="O505" i="11"/>
  <c r="P415" i="11"/>
  <c r="P291" i="11"/>
  <c r="P282" i="11"/>
  <c r="O282" i="11"/>
  <c r="O204" i="11"/>
  <c r="O143" i="11"/>
  <c r="P85" i="11"/>
  <c r="O85" i="11"/>
  <c r="O75" i="11"/>
  <c r="P34" i="11"/>
  <c r="P1783" i="11"/>
  <c r="O1783" i="11"/>
  <c r="P1618" i="11"/>
  <c r="O1618" i="11"/>
  <c r="O1349" i="11"/>
  <c r="P1349" i="11"/>
  <c r="P1228" i="11"/>
  <c r="O1228" i="11"/>
  <c r="O1175" i="11"/>
  <c r="P1175" i="11"/>
  <c r="P1126" i="11"/>
  <c r="O1126" i="11"/>
  <c r="P1091" i="11"/>
  <c r="O1091" i="11"/>
  <c r="O1006" i="11"/>
  <c r="P1006" i="11"/>
  <c r="P980" i="11"/>
  <c r="O980" i="11"/>
  <c r="O958" i="11"/>
  <c r="P958" i="11"/>
  <c r="O851" i="11"/>
  <c r="P851" i="11"/>
  <c r="O823" i="11"/>
  <c r="P823" i="11"/>
  <c r="P809" i="11"/>
  <c r="O809" i="11"/>
  <c r="O624" i="11"/>
  <c r="P624" i="11"/>
  <c r="O605" i="11"/>
  <c r="P605" i="11"/>
  <c r="O512" i="11"/>
  <c r="P512" i="11"/>
  <c r="P452" i="11"/>
  <c r="O452" i="11"/>
  <c r="P438" i="11"/>
  <c r="O438" i="11"/>
  <c r="O213" i="11"/>
  <c r="P213" i="11"/>
  <c r="O187" i="11"/>
  <c r="P187" i="11"/>
  <c r="O150" i="11"/>
  <c r="P150" i="11"/>
  <c r="O84" i="11"/>
  <c r="P84" i="11"/>
  <c r="O1886" i="11"/>
  <c r="P1886" i="11"/>
  <c r="P1790" i="11"/>
  <c r="O1790" i="11"/>
  <c r="P1143" i="11"/>
  <c r="O1143" i="11"/>
  <c r="O1115" i="11"/>
  <c r="P1115" i="11"/>
  <c r="P1034" i="11"/>
  <c r="O1034" i="11"/>
  <c r="O987" i="11"/>
  <c r="P987" i="11"/>
  <c r="O979" i="11"/>
  <c r="P979" i="11"/>
  <c r="P904" i="11"/>
  <c r="O904" i="11"/>
  <c r="O822" i="11"/>
  <c r="P822" i="11"/>
  <c r="O815" i="11"/>
  <c r="P815" i="11"/>
  <c r="O703" i="11"/>
  <c r="P703" i="11"/>
  <c r="P451" i="11"/>
  <c r="O451" i="11"/>
  <c r="P290" i="11"/>
  <c r="O290" i="11"/>
  <c r="O115" i="11"/>
  <c r="P115" i="11"/>
  <c r="P93" i="11"/>
  <c r="O93" i="11"/>
  <c r="P27" i="11"/>
  <c r="O27" i="11"/>
  <c r="O1381" i="11"/>
  <c r="P1381" i="11"/>
  <c r="O1374" i="11"/>
  <c r="P1374" i="11"/>
  <c r="O1190" i="11"/>
  <c r="P1190" i="11"/>
  <c r="P805" i="11"/>
  <c r="O805" i="11"/>
  <c r="P519" i="11"/>
  <c r="O519" i="11"/>
  <c r="O411" i="11"/>
  <c r="O354" i="11"/>
  <c r="O342" i="11"/>
  <c r="P279" i="11"/>
  <c r="O279" i="11"/>
  <c r="O261" i="11"/>
  <c r="O255" i="11"/>
  <c r="P247" i="11"/>
  <c r="P240" i="11"/>
  <c r="P208" i="11"/>
  <c r="O208" i="11"/>
  <c r="O200" i="11"/>
  <c r="O164" i="11"/>
  <c r="O141" i="11"/>
  <c r="P141" i="11"/>
  <c r="P63" i="11"/>
  <c r="P55" i="11"/>
  <c r="O40" i="11"/>
  <c r="O21" i="11"/>
  <c r="P10" i="11"/>
  <c r="O10" i="11"/>
  <c r="P303" i="11"/>
  <c r="O303" i="11"/>
  <c r="O131" i="11"/>
  <c r="P131" i="11"/>
  <c r="O1635" i="11"/>
  <c r="P1635" i="11"/>
  <c r="P1224" i="11"/>
  <c r="O1224" i="11"/>
  <c r="P865" i="11"/>
  <c r="O865" i="11"/>
  <c r="O311" i="11"/>
  <c r="P311" i="11"/>
  <c r="O138" i="11"/>
  <c r="P138" i="11"/>
  <c r="O129" i="11"/>
  <c r="P129" i="11"/>
  <c r="P4" i="11"/>
  <c r="O4" i="11"/>
  <c r="O1359" i="11"/>
  <c r="P1359" i="11"/>
  <c r="O1197" i="11"/>
  <c r="P1197" i="11"/>
  <c r="P954" i="11"/>
  <c r="O931" i="11"/>
  <c r="O912" i="11"/>
  <c r="O891" i="11"/>
  <c r="O870" i="11"/>
  <c r="P864" i="11"/>
  <c r="P824" i="11"/>
  <c r="O806" i="11"/>
  <c r="P741" i="11"/>
  <c r="O712" i="11"/>
  <c r="O704" i="11"/>
  <c r="O688" i="11"/>
  <c r="O666" i="11"/>
  <c r="O564" i="11"/>
  <c r="P549" i="11"/>
  <c r="O543" i="11"/>
  <c r="P543" i="11"/>
  <c r="O489" i="11"/>
  <c r="P461" i="11"/>
  <c r="O461" i="11"/>
  <c r="O421" i="11"/>
  <c r="P384" i="11"/>
  <c r="O304" i="11"/>
  <c r="O297" i="11"/>
  <c r="P297" i="11"/>
  <c r="P272" i="11"/>
  <c r="O195" i="11"/>
  <c r="O188" i="11"/>
  <c r="O169" i="11"/>
  <c r="P147" i="11"/>
  <c r="O139" i="11"/>
  <c r="O124" i="11"/>
  <c r="O44" i="11"/>
  <c r="O13" i="11"/>
  <c r="P13" i="11"/>
  <c r="O331" i="11"/>
  <c r="P331" i="11"/>
  <c r="P1380" i="11"/>
  <c r="O1380" i="11"/>
  <c r="O1060" i="11"/>
  <c r="P1060" i="11"/>
  <c r="O740" i="11"/>
  <c r="P740" i="11"/>
  <c r="P638" i="11"/>
  <c r="O638" i="11"/>
  <c r="O563" i="11"/>
  <c r="P563" i="11"/>
  <c r="P378" i="11"/>
  <c r="O378" i="11"/>
  <c r="P370" i="11"/>
  <c r="O370" i="11"/>
  <c r="P249" i="11"/>
  <c r="O249" i="11"/>
  <c r="P43" i="11"/>
  <c r="O43" i="11"/>
  <c r="P24" i="11"/>
  <c r="O24" i="11"/>
  <c r="P734" i="11"/>
  <c r="O734" i="11"/>
  <c r="P64" i="11"/>
  <c r="O64" i="11"/>
  <c r="O3547" i="11"/>
  <c r="P3547" i="11"/>
  <c r="O3539" i="11"/>
  <c r="P3539" i="11"/>
  <c r="P3529" i="11"/>
  <c r="O3529" i="11"/>
  <c r="P3520" i="11"/>
  <c r="O3520" i="11"/>
  <c r="P3509" i="11"/>
  <c r="O3509" i="11"/>
  <c r="O3500" i="11"/>
  <c r="P3500" i="11"/>
  <c r="P3366" i="11"/>
  <c r="O3366" i="11"/>
  <c r="O3355" i="11"/>
  <c r="P3355" i="11"/>
  <c r="P3315" i="11"/>
  <c r="O3315" i="11"/>
  <c r="O3294" i="11"/>
  <c r="P3294" i="11"/>
  <c r="P3263" i="11"/>
  <c r="O3263" i="11"/>
  <c r="O3253" i="11"/>
  <c r="P3253" i="11"/>
  <c r="O3243" i="11"/>
  <c r="P3243" i="11"/>
  <c r="O3232" i="11"/>
  <c r="P3232" i="11"/>
  <c r="O3131" i="11"/>
  <c r="P3131" i="11"/>
  <c r="O3110" i="11"/>
  <c r="P3110" i="11"/>
  <c r="P2783" i="11"/>
  <c r="O2783" i="11"/>
  <c r="O2690" i="11"/>
  <c r="P2690" i="11"/>
  <c r="O2545" i="11"/>
  <c r="P2545" i="11"/>
  <c r="P2496" i="11"/>
  <c r="O2496" i="11"/>
  <c r="P2485" i="11"/>
  <c r="O2485" i="11"/>
  <c r="O3556" i="11"/>
  <c r="P3556" i="11"/>
  <c r="P3364" i="11"/>
  <c r="O3364" i="11"/>
  <c r="O3353" i="11"/>
  <c r="P3353" i="11"/>
  <c r="O3293" i="11"/>
  <c r="P3293" i="11"/>
  <c r="P3272" i="11"/>
  <c r="O3272" i="11"/>
  <c r="O3251" i="11"/>
  <c r="P3251" i="11"/>
  <c r="P3551" i="11"/>
  <c r="P3534" i="11"/>
  <c r="P3524" i="11"/>
  <c r="P3514" i="11"/>
  <c r="P3433" i="11"/>
  <c r="P3409" i="11"/>
  <c r="P3395" i="11"/>
  <c r="P3386" i="11"/>
  <c r="P3352" i="11"/>
  <c r="O3352" i="11"/>
  <c r="P3347" i="11"/>
  <c r="P3310" i="11"/>
  <c r="P3301" i="11"/>
  <c r="O3222" i="11"/>
  <c r="P3222" i="11"/>
  <c r="P3167" i="11"/>
  <c r="P3162" i="11"/>
  <c r="P3108" i="11"/>
  <c r="O3108" i="11"/>
  <c r="O3081" i="11"/>
  <c r="P3081" i="11"/>
  <c r="O3025" i="11"/>
  <c r="P3025" i="11"/>
  <c r="P2904" i="11"/>
  <c r="O2904" i="11"/>
  <c r="P2632" i="11"/>
  <c r="P2264" i="11"/>
  <c r="P2206" i="11"/>
  <c r="O2206" i="11"/>
  <c r="O2138" i="11"/>
  <c r="P2138" i="11"/>
  <c r="O1354" i="11"/>
  <c r="P1354" i="11"/>
  <c r="P3492" i="11"/>
  <c r="P3459" i="11"/>
  <c r="O3356" i="11"/>
  <c r="O3245" i="11"/>
  <c r="O3172" i="11"/>
  <c r="P3172" i="11"/>
  <c r="O3123" i="11"/>
  <c r="P3123" i="11"/>
  <c r="P3113" i="11"/>
  <c r="O3074" i="11"/>
  <c r="P3074" i="11"/>
  <c r="P3051" i="11"/>
  <c r="O3024" i="11"/>
  <c r="P3024" i="11"/>
  <c r="P2873" i="11"/>
  <c r="P2865" i="11"/>
  <c r="P2836" i="11"/>
  <c r="O2836" i="11"/>
  <c r="P2810" i="11"/>
  <c r="O2810" i="11"/>
  <c r="O2724" i="11"/>
  <c r="P2724" i="11"/>
  <c r="O2656" i="11"/>
  <c r="P2639" i="11"/>
  <c r="O2639" i="11"/>
  <c r="O2606" i="11"/>
  <c r="P2606" i="11"/>
  <c r="O2597" i="11"/>
  <c r="O2390" i="11"/>
  <c r="O2271" i="11"/>
  <c r="O2225" i="11"/>
  <c r="O2137" i="11"/>
  <c r="P2137" i="11"/>
  <c r="O2124" i="11"/>
  <c r="O3177" i="11"/>
  <c r="P3177" i="11"/>
  <c r="O3050" i="11"/>
  <c r="P3050" i="11"/>
  <c r="P2965" i="11"/>
  <c r="O2965" i="11"/>
  <c r="P2950" i="11"/>
  <c r="O2950" i="11"/>
  <c r="O2825" i="11"/>
  <c r="P2825" i="11"/>
  <c r="O2750" i="11"/>
  <c r="P2750" i="11"/>
  <c r="P2373" i="11"/>
  <c r="O2373" i="11"/>
  <c r="O2313" i="11"/>
  <c r="P2313" i="11"/>
  <c r="P2096" i="11"/>
  <c r="O2096" i="11"/>
  <c r="P1436" i="11"/>
  <c r="O1436" i="11"/>
  <c r="P1402" i="11"/>
  <c r="O1402" i="11"/>
  <c r="P1301" i="11"/>
  <c r="O1301" i="11"/>
  <c r="O1288" i="11"/>
  <c r="P1288" i="11"/>
  <c r="P994" i="11"/>
  <c r="O994" i="11"/>
  <c r="P3204" i="11"/>
  <c r="O3204" i="11"/>
  <c r="O3128" i="11"/>
  <c r="P3128" i="11"/>
  <c r="O3079" i="11"/>
  <c r="P3079" i="11"/>
  <c r="P2964" i="11"/>
  <c r="O2964" i="11"/>
  <c r="P2842" i="11"/>
  <c r="O2842" i="11"/>
  <c r="O2817" i="11"/>
  <c r="P2817" i="11"/>
  <c r="O2372" i="11"/>
  <c r="P2372" i="11"/>
  <c r="O2246" i="11"/>
  <c r="P2246" i="11"/>
  <c r="O2103" i="11"/>
  <c r="P2103" i="11"/>
  <c r="O1850" i="11"/>
  <c r="P1850" i="11"/>
  <c r="P1777" i="11"/>
  <c r="O1777" i="11"/>
  <c r="P1744" i="11"/>
  <c r="O1744" i="11"/>
  <c r="P1489" i="11"/>
  <c r="O1489" i="11"/>
  <c r="O1470" i="11"/>
  <c r="P1470" i="11"/>
  <c r="O1314" i="11"/>
  <c r="P1314" i="11"/>
  <c r="P938" i="11"/>
  <c r="O938" i="11"/>
  <c r="O887" i="11"/>
  <c r="P887" i="11"/>
  <c r="P782" i="11"/>
  <c r="O782" i="11"/>
  <c r="P760" i="11"/>
  <c r="O760" i="11"/>
  <c r="O752" i="11"/>
  <c r="P752" i="11"/>
  <c r="P707" i="11"/>
  <c r="O707" i="11"/>
  <c r="O692" i="11"/>
  <c r="P692" i="11"/>
  <c r="O315" i="11"/>
  <c r="P315" i="11"/>
  <c r="P229" i="11"/>
  <c r="O229" i="11"/>
  <c r="P186" i="11"/>
  <c r="O186" i="11"/>
  <c r="O87" i="11"/>
  <c r="P87" i="11"/>
  <c r="O79" i="11"/>
  <c r="P79" i="11"/>
  <c r="P2572" i="11"/>
  <c r="O2572" i="11"/>
  <c r="O1403" i="11"/>
  <c r="P1403" i="11"/>
  <c r="O988" i="11"/>
  <c r="P988" i="11"/>
  <c r="O729" i="11"/>
  <c r="P729" i="11"/>
  <c r="O193" i="11"/>
  <c r="P193" i="11"/>
  <c r="P3304" i="11"/>
  <c r="O3304" i="11"/>
  <c r="O2978" i="11"/>
  <c r="O2948" i="11"/>
  <c r="P2948" i="11"/>
  <c r="P2841" i="11"/>
  <c r="O2841" i="11"/>
  <c r="O2645" i="11"/>
  <c r="P2645" i="11"/>
  <c r="O2555" i="11"/>
  <c r="P2520" i="11"/>
  <c r="O2520" i="11"/>
  <c r="O2142" i="11"/>
  <c r="P2142" i="11"/>
  <c r="O2109" i="11"/>
  <c r="P2109" i="11"/>
  <c r="O1714" i="11"/>
  <c r="P1714" i="11"/>
  <c r="P1610" i="11"/>
  <c r="O1610" i="11"/>
  <c r="O1548" i="11"/>
  <c r="P1548" i="11"/>
  <c r="P1469" i="11"/>
  <c r="O1469" i="11"/>
  <c r="O3196" i="11"/>
  <c r="P3196" i="11"/>
  <c r="O3040" i="11"/>
  <c r="P3040" i="11"/>
  <c r="O3013" i="11"/>
  <c r="P3013" i="11"/>
  <c r="P2977" i="11"/>
  <c r="O2977" i="11"/>
  <c r="O2946" i="11"/>
  <c r="P2946" i="11"/>
  <c r="P2791" i="11"/>
  <c r="O2791" i="11"/>
  <c r="O2737" i="11"/>
  <c r="P2737" i="11"/>
  <c r="P2644" i="11"/>
  <c r="O2644" i="11"/>
  <c r="O2562" i="11"/>
  <c r="P2562" i="11"/>
  <c r="P2408" i="11"/>
  <c r="O2408" i="11"/>
  <c r="O2320" i="11"/>
  <c r="P2320" i="11"/>
  <c r="O2108" i="11"/>
  <c r="P2108" i="11"/>
  <c r="P2045" i="11"/>
  <c r="O2045" i="11"/>
  <c r="O1840" i="11"/>
  <c r="P1840" i="11"/>
  <c r="O3043" i="11"/>
  <c r="P3043" i="11"/>
  <c r="P2942" i="11"/>
  <c r="O2942" i="11"/>
  <c r="P2723" i="11"/>
  <c r="O2723" i="11"/>
  <c r="P2706" i="11"/>
  <c r="O2706" i="11"/>
  <c r="P2332" i="11"/>
  <c r="O2332" i="11"/>
  <c r="O1643" i="11"/>
  <c r="P1643" i="11"/>
  <c r="O1581" i="11"/>
  <c r="P1581" i="11"/>
  <c r="P1283" i="11"/>
  <c r="O1283" i="11"/>
  <c r="P881" i="11"/>
  <c r="O881" i="11"/>
  <c r="P671" i="11"/>
  <c r="O671" i="11"/>
  <c r="P379" i="11"/>
  <c r="O379" i="11"/>
  <c r="O163" i="11"/>
  <c r="P163" i="11"/>
  <c r="O3039" i="11"/>
  <c r="P3039" i="11"/>
  <c r="P3020" i="11"/>
  <c r="O3020" i="11"/>
  <c r="O2986" i="11"/>
  <c r="P2986" i="11"/>
  <c r="O2955" i="11"/>
  <c r="P2869" i="11"/>
  <c r="O2869" i="11"/>
  <c r="O2805" i="11"/>
  <c r="P2805" i="11"/>
  <c r="O2790" i="11"/>
  <c r="P2790" i="11"/>
  <c r="P2755" i="11"/>
  <c r="O2755" i="11"/>
  <c r="P2736" i="11"/>
  <c r="O2736" i="11"/>
  <c r="O2420" i="11"/>
  <c r="P2420" i="11"/>
  <c r="P2201" i="11"/>
  <c r="O2201" i="11"/>
  <c r="P1950" i="11"/>
  <c r="O1950" i="11"/>
  <c r="P1839" i="11"/>
  <c r="O1839" i="11"/>
  <c r="P1824" i="11"/>
  <c r="O1824" i="11"/>
  <c r="P1696" i="11"/>
  <c r="O1696" i="11"/>
  <c r="O1660" i="11"/>
  <c r="P1660" i="11"/>
  <c r="O1463" i="11"/>
  <c r="P1463" i="11"/>
  <c r="P271" i="11"/>
  <c r="O271" i="11"/>
  <c r="P2329" i="11"/>
  <c r="O2329" i="11"/>
  <c r="P3567" i="11"/>
  <c r="P3548" i="11"/>
  <c r="P3526" i="11"/>
  <c r="O3517" i="11"/>
  <c r="P3511" i="11"/>
  <c r="P3487" i="11"/>
  <c r="P3467" i="11"/>
  <c r="P3454" i="11"/>
  <c r="P3406" i="11"/>
  <c r="P3382" i="11"/>
  <c r="P3367" i="11"/>
  <c r="P3321" i="11"/>
  <c r="P3307" i="11"/>
  <c r="P3298" i="11"/>
  <c r="O3202" i="11"/>
  <c r="P3202" i="11"/>
  <c r="O3147" i="11"/>
  <c r="P3147" i="11"/>
  <c r="P3142" i="11"/>
  <c r="O3098" i="11"/>
  <c r="P3098" i="11"/>
  <c r="P3087" i="11"/>
  <c r="O3038" i="11"/>
  <c r="P3038" i="11"/>
  <c r="P3032" i="11"/>
  <c r="O3019" i="11"/>
  <c r="P3019" i="11"/>
  <c r="O3004" i="11"/>
  <c r="P3004" i="11"/>
  <c r="P2627" i="11"/>
  <c r="O2627" i="11"/>
  <c r="P2525" i="11"/>
  <c r="P2459" i="11"/>
  <c r="O2459" i="11"/>
  <c r="P1949" i="11"/>
  <c r="O1949" i="11"/>
  <c r="O2989" i="11"/>
  <c r="P2989" i="11"/>
  <c r="O2918" i="11"/>
  <c r="P2918" i="11"/>
  <c r="O2909" i="11"/>
  <c r="P2909" i="11"/>
  <c r="O940" i="11"/>
  <c r="P940" i="11"/>
  <c r="O619" i="11"/>
  <c r="P619" i="11"/>
  <c r="O449" i="11"/>
  <c r="P449" i="11"/>
  <c r="P3578" i="11"/>
  <c r="P3562" i="11"/>
  <c r="P3542" i="11"/>
  <c r="P3531" i="11"/>
  <c r="P3506" i="11"/>
  <c r="P3494" i="11"/>
  <c r="O3480" i="11"/>
  <c r="P3461" i="11"/>
  <c r="P3439" i="11"/>
  <c r="O3415" i="11"/>
  <c r="P3410" i="11"/>
  <c r="P3401" i="11"/>
  <c r="O3392" i="11"/>
  <c r="P3387" i="11"/>
  <c r="O3376" i="11"/>
  <c r="P3371" i="11"/>
  <c r="P3362" i="11"/>
  <c r="O3344" i="11"/>
  <c r="P3339" i="11"/>
  <c r="O3330" i="11"/>
  <c r="P3325" i="11"/>
  <c r="O3316" i="11"/>
  <c r="P3311" i="11"/>
  <c r="P3302" i="11"/>
  <c r="O3284" i="11"/>
  <c r="P3279" i="11"/>
  <c r="P3270" i="11"/>
  <c r="P3223" i="11"/>
  <c r="P3174" i="11"/>
  <c r="P3146" i="11"/>
  <c r="P3136" i="11"/>
  <c r="P3097" i="11"/>
  <c r="P3082" i="11"/>
  <c r="O3076" i="11"/>
  <c r="P3076" i="11"/>
  <c r="P3060" i="11"/>
  <c r="O3060" i="11"/>
  <c r="O3037" i="11"/>
  <c r="P3037" i="11"/>
  <c r="P3011" i="11"/>
  <c r="O3003" i="11"/>
  <c r="P3003" i="11"/>
  <c r="P2997" i="11"/>
  <c r="P2984" i="11"/>
  <c r="O2984" i="11"/>
  <c r="O2961" i="11"/>
  <c r="P2961" i="11"/>
  <c r="P2921" i="11"/>
  <c r="O2898" i="11"/>
  <c r="P2898" i="11"/>
  <c r="O2693" i="11"/>
  <c r="P2693" i="11"/>
  <c r="O2626" i="11"/>
  <c r="O2559" i="11"/>
  <c r="O2494" i="11"/>
  <c r="O2458" i="11"/>
  <c r="P2458" i="11"/>
  <c r="P2445" i="11"/>
  <c r="P2356" i="11"/>
  <c r="O2356" i="11"/>
  <c r="O2289" i="11"/>
  <c r="O2158" i="11"/>
  <c r="P2158" i="11"/>
  <c r="P2119" i="11"/>
  <c r="O2011" i="11"/>
  <c r="P2011" i="11"/>
  <c r="O2638" i="11"/>
  <c r="P2638" i="11"/>
  <c r="O2470" i="11"/>
  <c r="P2470" i="11"/>
  <c r="O2314" i="11"/>
  <c r="P2314" i="11"/>
  <c r="P1621" i="11"/>
  <c r="O1621" i="11"/>
  <c r="P1165" i="11"/>
  <c r="O1165" i="11"/>
  <c r="O952" i="11"/>
  <c r="P952" i="11"/>
  <c r="P3573" i="11"/>
  <c r="P3557" i="11"/>
  <c r="P3552" i="11"/>
  <c r="P3537" i="11"/>
  <c r="O3515" i="11"/>
  <c r="P3510" i="11"/>
  <c r="O3448" i="11"/>
  <c r="P3434" i="11"/>
  <c r="P3424" i="11"/>
  <c r="O3424" i="11"/>
  <c r="P3419" i="11"/>
  <c r="O3396" i="11"/>
  <c r="P3334" i="11"/>
  <c r="O3288" i="11"/>
  <c r="P3265" i="11"/>
  <c r="P3256" i="11"/>
  <c r="O3256" i="11"/>
  <c r="P3246" i="11"/>
  <c r="O3228" i="11"/>
  <c r="P3194" i="11"/>
  <c r="O3179" i="11"/>
  <c r="P3075" i="11"/>
  <c r="O3059" i="11"/>
  <c r="P3059" i="11"/>
  <c r="P3052" i="11"/>
  <c r="P3016" i="11"/>
  <c r="O3002" i="11"/>
  <c r="P2953" i="11"/>
  <c r="P2929" i="11"/>
  <c r="O2929" i="11"/>
  <c r="O2897" i="11"/>
  <c r="P2853" i="11"/>
  <c r="O2830" i="11"/>
  <c r="P2830" i="11"/>
  <c r="P2796" i="11"/>
  <c r="P2780" i="11"/>
  <c r="O2780" i="11"/>
  <c r="P2771" i="11"/>
  <c r="O2771" i="11"/>
  <c r="O2744" i="11"/>
  <c r="P2744" i="11"/>
  <c r="O2718" i="11"/>
  <c r="P2718" i="11"/>
  <c r="P2531" i="11"/>
  <c r="O2486" i="11"/>
  <c r="P2486" i="11"/>
  <c r="P2480" i="11"/>
  <c r="O2480" i="11"/>
  <c r="O2368" i="11"/>
  <c r="P2368" i="11"/>
  <c r="O2091" i="11"/>
  <c r="P2091" i="11"/>
  <c r="O2074" i="11"/>
  <c r="P2074" i="11"/>
  <c r="O2067" i="11"/>
  <c r="P2067" i="11"/>
  <c r="P2036" i="11"/>
  <c r="O2036" i="11"/>
  <c r="O2387" i="11"/>
  <c r="P2387" i="11"/>
  <c r="P3525" i="11"/>
  <c r="O3525" i="11"/>
  <c r="O3428" i="11"/>
  <c r="O3343" i="11"/>
  <c r="O3320" i="11"/>
  <c r="O3260" i="11"/>
  <c r="P3189" i="11"/>
  <c r="P3141" i="11"/>
  <c r="P3124" i="11"/>
  <c r="O3010" i="11"/>
  <c r="P3010" i="11"/>
  <c r="O2928" i="11"/>
  <c r="O2859" i="11"/>
  <c r="O2838" i="11"/>
  <c r="P2838" i="11"/>
  <c r="O2829" i="11"/>
  <c r="P2829" i="11"/>
  <c r="O2802" i="11"/>
  <c r="O2770" i="11"/>
  <c r="P2742" i="11"/>
  <c r="P2717" i="11"/>
  <c r="O2717" i="11"/>
  <c r="P2567" i="11"/>
  <c r="O2567" i="11"/>
  <c r="O2367" i="11"/>
  <c r="P2325" i="11"/>
  <c r="O2325" i="11"/>
  <c r="O2219" i="11"/>
  <c r="P2117" i="11"/>
  <c r="P2083" i="11"/>
  <c r="O2083" i="11"/>
  <c r="O2169" i="11"/>
  <c r="P2169" i="11"/>
  <c r="P2013" i="11"/>
  <c r="O2013" i="11"/>
  <c r="P1899" i="11"/>
  <c r="O1899" i="11"/>
  <c r="O1265" i="11"/>
  <c r="P1265" i="11"/>
  <c r="O2952" i="11"/>
  <c r="P2926" i="11"/>
  <c r="P2913" i="11"/>
  <c r="O2883" i="11"/>
  <c r="P2852" i="11"/>
  <c r="O2833" i="11"/>
  <c r="O2826" i="11"/>
  <c r="O2794" i="11"/>
  <c r="P2774" i="11"/>
  <c r="P2746" i="11"/>
  <c r="O2703" i="11"/>
  <c r="P2689" i="11"/>
  <c r="P2641" i="11"/>
  <c r="O2624" i="11"/>
  <c r="O2602" i="11"/>
  <c r="O2530" i="11"/>
  <c r="P2530" i="11"/>
  <c r="P2478" i="11"/>
  <c r="O2336" i="11"/>
  <c r="P2330" i="11"/>
  <c r="O2282" i="11"/>
  <c r="P2212" i="11"/>
  <c r="O2212" i="11"/>
  <c r="P2174" i="11"/>
  <c r="O2154" i="11"/>
  <c r="O2088" i="11"/>
  <c r="O2072" i="11"/>
  <c r="P2072" i="11"/>
  <c r="P2050" i="11"/>
  <c r="P1956" i="11"/>
  <c r="O1904" i="11"/>
  <c r="P1904" i="11"/>
  <c r="P1829" i="11"/>
  <c r="O1829" i="11"/>
  <c r="O1761" i="11"/>
  <c r="P1761" i="11"/>
  <c r="P1555" i="11"/>
  <c r="P1366" i="11"/>
  <c r="O1366" i="11"/>
  <c r="O1048" i="11"/>
  <c r="P1048" i="11"/>
  <c r="O1030" i="11"/>
  <c r="P1030" i="11"/>
  <c r="P2788" i="11"/>
  <c r="O2721" i="11"/>
  <c r="P2714" i="11"/>
  <c r="P2708" i="11"/>
  <c r="O2695" i="11"/>
  <c r="O2683" i="11"/>
  <c r="O2676" i="11"/>
  <c r="O2670" i="11"/>
  <c r="P2661" i="11"/>
  <c r="O2636" i="11"/>
  <c r="P2581" i="11"/>
  <c r="P2576" i="11"/>
  <c r="P2523" i="11"/>
  <c r="P2504" i="11"/>
  <c r="P2498" i="11"/>
  <c r="P2492" i="11"/>
  <c r="P2461" i="11"/>
  <c r="P2428" i="11"/>
  <c r="P2360" i="11"/>
  <c r="O2256" i="11"/>
  <c r="P2256" i="11"/>
  <c r="P2197" i="11"/>
  <c r="P2094" i="11"/>
  <c r="O2094" i="11"/>
  <c r="O1703" i="11"/>
  <c r="P1703" i="11"/>
  <c r="O1379" i="11"/>
  <c r="P1379" i="11"/>
  <c r="O1319" i="11"/>
  <c r="P1319" i="11"/>
  <c r="P1209" i="11"/>
  <c r="O1209" i="11"/>
  <c r="O2979" i="11"/>
  <c r="O2972" i="11"/>
  <c r="O2931" i="11"/>
  <c r="P2900" i="11"/>
  <c r="O2895" i="11"/>
  <c r="O2887" i="11"/>
  <c r="O2882" i="11"/>
  <c r="O2851" i="11"/>
  <c r="O2832" i="11"/>
  <c r="P2812" i="11"/>
  <c r="O2773" i="11"/>
  <c r="O2752" i="11"/>
  <c r="P2726" i="11"/>
  <c r="P2702" i="11"/>
  <c r="P2646" i="11"/>
  <c r="O2629" i="11"/>
  <c r="O2623" i="11"/>
  <c r="O2615" i="11"/>
  <c r="P2601" i="11"/>
  <c r="P2594" i="11"/>
  <c r="P2588" i="11"/>
  <c r="O2564" i="11"/>
  <c r="P2528" i="11"/>
  <c r="P2487" i="11"/>
  <c r="P2477" i="11"/>
  <c r="P2466" i="11"/>
  <c r="P2422" i="11"/>
  <c r="P2416" i="11"/>
  <c r="O2399" i="11"/>
  <c r="O2388" i="11"/>
  <c r="P2369" i="11"/>
  <c r="P2354" i="11"/>
  <c r="P2315" i="11"/>
  <c r="P2309" i="11"/>
  <c r="P2296" i="11"/>
  <c r="P2281" i="11"/>
  <c r="P2268" i="11"/>
  <c r="O2268" i="11"/>
  <c r="P2262" i="11"/>
  <c r="P2255" i="11"/>
  <c r="O2236" i="11"/>
  <c r="P2173" i="11"/>
  <c r="P2161" i="11"/>
  <c r="O2153" i="11"/>
  <c r="P2093" i="11"/>
  <c r="P2024" i="11"/>
  <c r="O1861" i="11"/>
  <c r="P1861" i="11"/>
  <c r="O1702" i="11"/>
  <c r="P1702" i="11"/>
  <c r="P1449" i="11"/>
  <c r="O1449" i="11"/>
  <c r="P1239" i="11"/>
  <c r="O1239" i="11"/>
  <c r="O1068" i="11"/>
  <c r="P1068" i="11"/>
  <c r="P2766" i="11"/>
  <c r="O2759" i="11"/>
  <c r="O2745" i="11"/>
  <c r="O2738" i="11"/>
  <c r="P2732" i="11"/>
  <c r="O2682" i="11"/>
  <c r="O2651" i="11"/>
  <c r="O2608" i="11"/>
  <c r="O2541" i="11"/>
  <c r="P2509" i="11"/>
  <c r="P2404" i="11"/>
  <c r="P2393" i="11"/>
  <c r="O2381" i="11"/>
  <c r="O2274" i="11"/>
  <c r="P2228" i="11"/>
  <c r="O2178" i="11"/>
  <c r="O2128" i="11"/>
  <c r="P2122" i="11"/>
  <c r="P2105" i="11"/>
  <c r="O2078" i="11"/>
  <c r="P2078" i="11"/>
  <c r="O2070" i="11"/>
  <c r="P2032" i="11"/>
  <c r="O2032" i="11"/>
  <c r="O2016" i="11"/>
  <c r="P2016" i="11"/>
  <c r="P1985" i="11"/>
  <c r="O1985" i="11"/>
  <c r="O1962" i="11"/>
  <c r="P1962" i="11"/>
  <c r="P1860" i="11"/>
  <c r="O1860" i="11"/>
  <c r="P1734" i="11"/>
  <c r="P1480" i="11"/>
  <c r="O1480" i="11"/>
  <c r="O2421" i="11"/>
  <c r="P2421" i="11"/>
  <c r="P2133" i="11"/>
  <c r="O2133" i="11"/>
  <c r="O2086" i="11"/>
  <c r="P2086" i="11"/>
  <c r="O2031" i="11"/>
  <c r="P2031" i="11"/>
  <c r="O2023" i="11"/>
  <c r="P2023" i="11"/>
  <c r="O2007" i="11"/>
  <c r="P2007" i="11"/>
  <c r="O1993" i="11"/>
  <c r="P1993" i="11"/>
  <c r="O1936" i="11"/>
  <c r="P1936" i="11"/>
  <c r="O1835" i="11"/>
  <c r="P1835" i="11"/>
  <c r="O1739" i="11"/>
  <c r="P1739" i="11"/>
  <c r="P1679" i="11"/>
  <c r="O1679" i="11"/>
  <c r="O1537" i="11"/>
  <c r="P1537" i="11"/>
  <c r="P1457" i="11"/>
  <c r="O1457" i="11"/>
  <c r="O1423" i="11"/>
  <c r="P1423" i="11"/>
  <c r="O1391" i="11"/>
  <c r="P1391" i="11"/>
  <c r="P1237" i="11"/>
  <c r="O1237" i="11"/>
  <c r="O1082" i="11"/>
  <c r="P1082" i="11"/>
  <c r="O1074" i="11"/>
  <c r="P1074" i="11"/>
  <c r="O2442" i="11"/>
  <c r="P2442" i="11"/>
  <c r="O2144" i="11"/>
  <c r="P2144" i="11"/>
  <c r="O2121" i="11"/>
  <c r="P2121" i="11"/>
  <c r="O2030" i="11"/>
  <c r="P2030" i="11"/>
  <c r="O1866" i="11"/>
  <c r="P1866" i="11"/>
  <c r="O1844" i="11"/>
  <c r="P1844" i="11"/>
  <c r="O1709" i="11"/>
  <c r="P1709" i="11"/>
  <c r="P1614" i="11"/>
  <c r="O1614" i="11"/>
  <c r="O1601" i="11"/>
  <c r="P1601" i="11"/>
  <c r="O1510" i="11"/>
  <c r="P1510" i="11"/>
  <c r="P1455" i="11"/>
  <c r="O1455" i="11"/>
  <c r="P1390" i="11"/>
  <c r="O1390" i="11"/>
  <c r="O2151" i="11"/>
  <c r="P2151" i="11"/>
  <c r="P2098" i="11"/>
  <c r="O2098" i="11"/>
  <c r="O2046" i="11"/>
  <c r="P2046" i="11"/>
  <c r="P1999" i="11"/>
  <c r="O1999" i="11"/>
  <c r="O1944" i="11"/>
  <c r="P1944" i="11"/>
  <c r="O1851" i="11"/>
  <c r="P1851" i="11"/>
  <c r="O1812" i="11"/>
  <c r="P1812" i="11"/>
  <c r="O1798" i="11"/>
  <c r="P1798" i="11"/>
  <c r="O1778" i="11"/>
  <c r="P1778" i="11"/>
  <c r="O1725" i="11"/>
  <c r="P1725" i="11"/>
  <c r="P1708" i="11"/>
  <c r="O1708" i="11"/>
  <c r="O1622" i="11"/>
  <c r="P1622" i="11"/>
  <c r="O1582" i="11"/>
  <c r="P1582" i="11"/>
  <c r="P1509" i="11"/>
  <c r="O1509" i="11"/>
  <c r="O1347" i="11"/>
  <c r="P1347" i="11"/>
  <c r="O1337" i="11"/>
  <c r="P1337" i="11"/>
  <c r="O1139" i="11"/>
  <c r="P1139" i="11"/>
  <c r="O1544" i="11"/>
  <c r="P1544" i="11"/>
  <c r="O1416" i="11"/>
  <c r="P1416" i="11"/>
  <c r="P1186" i="11"/>
  <c r="O1186" i="11"/>
  <c r="O1147" i="11"/>
  <c r="P1147" i="11"/>
  <c r="O972" i="11"/>
  <c r="P972" i="11"/>
  <c r="P846" i="11"/>
  <c r="O846" i="11"/>
  <c r="O804" i="11"/>
  <c r="P804" i="11"/>
  <c r="O679" i="11"/>
  <c r="P679" i="11"/>
  <c r="P567" i="11"/>
  <c r="O567" i="11"/>
  <c r="P527" i="11"/>
  <c r="O527" i="11"/>
  <c r="O287" i="11"/>
  <c r="P287" i="11"/>
  <c r="O280" i="11"/>
  <c r="P280" i="11"/>
  <c r="P258" i="11"/>
  <c r="O258" i="11"/>
  <c r="O209" i="11"/>
  <c r="P209" i="11"/>
  <c r="O2010" i="11"/>
  <c r="P2010" i="11"/>
  <c r="O1550" i="11"/>
  <c r="P1550" i="11"/>
  <c r="P1256" i="11"/>
  <c r="O1256" i="11"/>
  <c r="O1222" i="11"/>
  <c r="P1222" i="11"/>
  <c r="O1159" i="11"/>
  <c r="P1159" i="11"/>
  <c r="O995" i="11"/>
  <c r="P995" i="11"/>
  <c r="P977" i="11"/>
  <c r="O977" i="11"/>
  <c r="O687" i="11"/>
  <c r="P687" i="11"/>
  <c r="O654" i="11"/>
  <c r="P654" i="11"/>
  <c r="O533" i="11"/>
  <c r="P533" i="11"/>
  <c r="P293" i="11"/>
  <c r="O293" i="11"/>
  <c r="O1422" i="11"/>
  <c r="P1422" i="11"/>
  <c r="O1353" i="11"/>
  <c r="P1353" i="11"/>
  <c r="O1245" i="11"/>
  <c r="P1245" i="11"/>
  <c r="O1195" i="11"/>
  <c r="P1195" i="11"/>
  <c r="P1012" i="11"/>
  <c r="O1012" i="11"/>
  <c r="P939" i="11"/>
  <c r="O939" i="11"/>
  <c r="P925" i="11"/>
  <c r="O925" i="11"/>
  <c r="P894" i="11"/>
  <c r="O894" i="11"/>
  <c r="O880" i="11"/>
  <c r="P880" i="11"/>
  <c r="O838" i="11"/>
  <c r="P838" i="11"/>
  <c r="O761" i="11"/>
  <c r="P761" i="11"/>
  <c r="O685" i="11"/>
  <c r="P685" i="11"/>
  <c r="P583" i="11"/>
  <c r="O583" i="11"/>
  <c r="O316" i="11"/>
  <c r="P316" i="11"/>
  <c r="O168" i="11"/>
  <c r="P168" i="11"/>
  <c r="O2085" i="11"/>
  <c r="P2058" i="11"/>
  <c r="O2049" i="11"/>
  <c r="P2029" i="11"/>
  <c r="P2018" i="11"/>
  <c r="P1923" i="11"/>
  <c r="P1880" i="11"/>
  <c r="P1869" i="11"/>
  <c r="P1859" i="11"/>
  <c r="O1849" i="11"/>
  <c r="P1843" i="11"/>
  <c r="P1838" i="11"/>
  <c r="P1805" i="11"/>
  <c r="O1791" i="11"/>
  <c r="P1733" i="11"/>
  <c r="O1728" i="11"/>
  <c r="P1717" i="11"/>
  <c r="P1707" i="11"/>
  <c r="O1701" i="11"/>
  <c r="P1695" i="11"/>
  <c r="P1642" i="11"/>
  <c r="P1613" i="11"/>
  <c r="O1590" i="11"/>
  <c r="P1585" i="11"/>
  <c r="P1547" i="11"/>
  <c r="P1541" i="11"/>
  <c r="P1530" i="11"/>
  <c r="O1494" i="11"/>
  <c r="P1494" i="11"/>
  <c r="P1488" i="11"/>
  <c r="P1479" i="11"/>
  <c r="O1474" i="11"/>
  <c r="O1462" i="11"/>
  <c r="P1420" i="11"/>
  <c r="P1371" i="11"/>
  <c r="P1365" i="11"/>
  <c r="O1344" i="11"/>
  <c r="O1330" i="11"/>
  <c r="P1330" i="11"/>
  <c r="O1282" i="11"/>
  <c r="P1282" i="11"/>
  <c r="P1249" i="11"/>
  <c r="P1231" i="11"/>
  <c r="P1208" i="11"/>
  <c r="O1189" i="11"/>
  <c r="P1117" i="11"/>
  <c r="O1117" i="11"/>
  <c r="P1059" i="11"/>
  <c r="O999" i="11"/>
  <c r="P999" i="11"/>
  <c r="O874" i="11"/>
  <c r="P874" i="11"/>
  <c r="O830" i="11"/>
  <c r="P830" i="11"/>
  <c r="O596" i="11"/>
  <c r="P596" i="11"/>
  <c r="O523" i="11"/>
  <c r="P523" i="11"/>
  <c r="O447" i="11"/>
  <c r="P447" i="11"/>
  <c r="P402" i="11"/>
  <c r="O402" i="11"/>
  <c r="O377" i="11"/>
  <c r="P377" i="11"/>
  <c r="P341" i="11"/>
  <c r="O341" i="11"/>
  <c r="O228" i="11"/>
  <c r="P228" i="11"/>
  <c r="P100" i="11"/>
  <c r="O100" i="11"/>
  <c r="P57" i="11"/>
  <c r="O57" i="11"/>
  <c r="P1947" i="11"/>
  <c r="O1934" i="11"/>
  <c r="P1929" i="11"/>
  <c r="P1902" i="11"/>
  <c r="P1890" i="11"/>
  <c r="P1874" i="11"/>
  <c r="P1864" i="11"/>
  <c r="P1810" i="11"/>
  <c r="O1796" i="11"/>
  <c r="O1764" i="11"/>
  <c r="O1752" i="11"/>
  <c r="P1742" i="11"/>
  <c r="P1670" i="11"/>
  <c r="O1658" i="11"/>
  <c r="O1625" i="11"/>
  <c r="P1608" i="11"/>
  <c r="O1599" i="11"/>
  <c r="O1594" i="11"/>
  <c r="O1560" i="11"/>
  <c r="P1553" i="11"/>
  <c r="P1467" i="11"/>
  <c r="P1413" i="11"/>
  <c r="O1383" i="11"/>
  <c r="P1383" i="11"/>
  <c r="O1259" i="11"/>
  <c r="P1087" i="11"/>
  <c r="P1066" i="11"/>
  <c r="O1066" i="11"/>
  <c r="O860" i="11"/>
  <c r="P860" i="11"/>
  <c r="O780" i="11"/>
  <c r="P780" i="11"/>
  <c r="O608" i="11"/>
  <c r="P608" i="11"/>
  <c r="O539" i="11"/>
  <c r="P539" i="11"/>
  <c r="O333" i="11"/>
  <c r="P333" i="11"/>
  <c r="O268" i="11"/>
  <c r="P268" i="11"/>
  <c r="O1434" i="11"/>
  <c r="P1434" i="11"/>
  <c r="O1351" i="11"/>
  <c r="P1351" i="11"/>
  <c r="O1243" i="11"/>
  <c r="P1243" i="11"/>
  <c r="P1094" i="11"/>
  <c r="O1094" i="11"/>
  <c r="P1065" i="11"/>
  <c r="O1065" i="11"/>
  <c r="O1004" i="11"/>
  <c r="P1004" i="11"/>
  <c r="P956" i="11"/>
  <c r="O956" i="11"/>
  <c r="P929" i="11"/>
  <c r="O929" i="11"/>
  <c r="O899" i="11"/>
  <c r="P899" i="11"/>
  <c r="P885" i="11"/>
  <c r="O885" i="11"/>
  <c r="O800" i="11"/>
  <c r="P800" i="11"/>
  <c r="P767" i="11"/>
  <c r="O767" i="11"/>
  <c r="O720" i="11"/>
  <c r="P720" i="11"/>
  <c r="O682" i="11"/>
  <c r="P682" i="11"/>
  <c r="O515" i="11"/>
  <c r="P515" i="11"/>
  <c r="O357" i="11"/>
  <c r="P357" i="11"/>
  <c r="O140" i="11"/>
  <c r="P140" i="11"/>
  <c r="P1716" i="11"/>
  <c r="O1716" i="11"/>
  <c r="O1440" i="11"/>
  <c r="P1440" i="11"/>
  <c r="O1199" i="11"/>
  <c r="P1199" i="11"/>
  <c r="O1130" i="11"/>
  <c r="P1130" i="11"/>
  <c r="O1064" i="11"/>
  <c r="P1064" i="11"/>
  <c r="P1003" i="11"/>
  <c r="O1003" i="11"/>
  <c r="O916" i="11"/>
  <c r="P916" i="11"/>
  <c r="O898" i="11"/>
  <c r="P898" i="11"/>
  <c r="P884" i="11"/>
  <c r="O884" i="11"/>
  <c r="P799" i="11"/>
  <c r="O799" i="11"/>
  <c r="O719" i="11"/>
  <c r="P719" i="11"/>
  <c r="P556" i="11"/>
  <c r="O556" i="11"/>
  <c r="O495" i="11"/>
  <c r="P495" i="11"/>
  <c r="P471" i="11"/>
  <c r="O471" i="11"/>
  <c r="O387" i="11"/>
  <c r="P387" i="11"/>
  <c r="P105" i="11"/>
  <c r="O105" i="11"/>
  <c r="O70" i="11"/>
  <c r="P70" i="11"/>
  <c r="P2076" i="11"/>
  <c r="O2076" i="11"/>
  <c r="P2021" i="11"/>
  <c r="P1963" i="11"/>
  <c r="P1958" i="11"/>
  <c r="P1857" i="11"/>
  <c r="P1852" i="11"/>
  <c r="P1841" i="11"/>
  <c r="P1831" i="11"/>
  <c r="P1799" i="11"/>
  <c r="P1779" i="11"/>
  <c r="P1715" i="11"/>
  <c r="P1710" i="11"/>
  <c r="P1699" i="11"/>
  <c r="P1693" i="11"/>
  <c r="P1650" i="11"/>
  <c r="P1511" i="11"/>
  <c r="P1439" i="11"/>
  <c r="P1432" i="11"/>
  <c r="P1399" i="11"/>
  <c r="O1342" i="11"/>
  <c r="P1342" i="11"/>
  <c r="O1310" i="11"/>
  <c r="P1310" i="11"/>
  <c r="O1298" i="11"/>
  <c r="P1298" i="11"/>
  <c r="P1033" i="11"/>
  <c r="O1033" i="11"/>
  <c r="P948" i="11"/>
  <c r="O948" i="11"/>
  <c r="O935" i="11"/>
  <c r="P935" i="11"/>
  <c r="P841" i="11"/>
  <c r="O841" i="11"/>
  <c r="O834" i="11"/>
  <c r="P834" i="11"/>
  <c r="O696" i="11"/>
  <c r="P696" i="11"/>
  <c r="P569" i="11"/>
  <c r="O569" i="11"/>
  <c r="O555" i="11"/>
  <c r="P555" i="11"/>
  <c r="O464" i="11"/>
  <c r="P464" i="11"/>
  <c r="P427" i="11"/>
  <c r="O427" i="11"/>
  <c r="P368" i="11"/>
  <c r="O368" i="11"/>
  <c r="P339" i="11"/>
  <c r="O339" i="11"/>
  <c r="P325" i="11"/>
  <c r="O325" i="11"/>
  <c r="P2056" i="11"/>
  <c r="P2005" i="11"/>
  <c r="O1987" i="11"/>
  <c r="P1979" i="11"/>
  <c r="P1967" i="11"/>
  <c r="P1938" i="11"/>
  <c r="P1932" i="11"/>
  <c r="P1921" i="11"/>
  <c r="P1916" i="11"/>
  <c r="P1905" i="11"/>
  <c r="O1883" i="11"/>
  <c r="P1872" i="11"/>
  <c r="P1867" i="11"/>
  <c r="P1836" i="11"/>
  <c r="O1813" i="11"/>
  <c r="P1803" i="11"/>
  <c r="P1789" i="11"/>
  <c r="O1756" i="11"/>
  <c r="O1731" i="11"/>
  <c r="P1726" i="11"/>
  <c r="P1662" i="11"/>
  <c r="O1645" i="11"/>
  <c r="P1640" i="11"/>
  <c r="P1628" i="11"/>
  <c r="P1623" i="11"/>
  <c r="P1611" i="11"/>
  <c r="O1602" i="11"/>
  <c r="P1597" i="11"/>
  <c r="P1588" i="11"/>
  <c r="O1577" i="11"/>
  <c r="O1527" i="11"/>
  <c r="P1527" i="11"/>
  <c r="P1522" i="11"/>
  <c r="P1506" i="11"/>
  <c r="P1491" i="11"/>
  <c r="P1482" i="11"/>
  <c r="O1459" i="11"/>
  <c r="P1451" i="11"/>
  <c r="O1445" i="11"/>
  <c r="O1411" i="11"/>
  <c r="P1404" i="11"/>
  <c r="P1393" i="11"/>
  <c r="P1303" i="11"/>
  <c r="P1291" i="11"/>
  <c r="O1273" i="11"/>
  <c r="O1218" i="11"/>
  <c r="P1218" i="11"/>
  <c r="O1192" i="11"/>
  <c r="P1192" i="11"/>
  <c r="O1174" i="11"/>
  <c r="P1174" i="11"/>
  <c r="P1167" i="11"/>
  <c r="P1134" i="11"/>
  <c r="P1021" i="11"/>
  <c r="O1021" i="11"/>
  <c r="P961" i="11"/>
  <c r="O961" i="11"/>
  <c r="O934" i="11"/>
  <c r="P934" i="11"/>
  <c r="O910" i="11"/>
  <c r="P910" i="11"/>
  <c r="O890" i="11"/>
  <c r="P890" i="11"/>
  <c r="P643" i="11"/>
  <c r="O643" i="11"/>
  <c r="O444" i="11"/>
  <c r="P444" i="11"/>
  <c r="O392" i="11"/>
  <c r="P392" i="11"/>
  <c r="P351" i="11"/>
  <c r="O351" i="11"/>
  <c r="P218" i="11"/>
  <c r="O218" i="11"/>
  <c r="P196" i="11"/>
  <c r="O196" i="11"/>
  <c r="P182" i="11"/>
  <c r="O182" i="11"/>
  <c r="O152" i="11"/>
  <c r="P152" i="11"/>
  <c r="O83" i="11"/>
  <c r="P83" i="11"/>
  <c r="O1972" i="11"/>
  <c r="O1945" i="11"/>
  <c r="P1900" i="11"/>
  <c r="O1888" i="11"/>
  <c r="P1846" i="11"/>
  <c r="P1825" i="11"/>
  <c r="O1819" i="11"/>
  <c r="P1762" i="11"/>
  <c r="P1750" i="11"/>
  <c r="O1745" i="11"/>
  <c r="O1634" i="11"/>
  <c r="O1617" i="11"/>
  <c r="O1606" i="11"/>
  <c r="O1570" i="11"/>
  <c r="P1526" i="11"/>
  <c r="O1501" i="11"/>
  <c r="P1424" i="11"/>
  <c r="O1424" i="11"/>
  <c r="O1355" i="11"/>
  <c r="O1340" i="11"/>
  <c r="P1340" i="11"/>
  <c r="O1315" i="11"/>
  <c r="P1296" i="11"/>
  <c r="O1262" i="11"/>
  <c r="P1262" i="11"/>
  <c r="P1223" i="11"/>
  <c r="P1105" i="11"/>
  <c r="O1105" i="11"/>
  <c r="P1038" i="11"/>
  <c r="O852" i="11"/>
  <c r="P852" i="11"/>
  <c r="O749" i="11"/>
  <c r="P749" i="11"/>
  <c r="O535" i="11"/>
  <c r="P535" i="11"/>
  <c r="P391" i="11"/>
  <c r="O391" i="11"/>
  <c r="P374" i="11"/>
  <c r="O374" i="11"/>
  <c r="O337" i="11"/>
  <c r="P337" i="11"/>
  <c r="P151" i="11"/>
  <c r="O151" i="11"/>
  <c r="P266" i="11"/>
  <c r="O266" i="11"/>
  <c r="P246" i="11"/>
  <c r="O246" i="11"/>
  <c r="O225" i="11"/>
  <c r="P225" i="11"/>
  <c r="O166" i="11"/>
  <c r="P166" i="11"/>
  <c r="O134" i="11"/>
  <c r="P134" i="11"/>
  <c r="O101" i="11"/>
  <c r="P101" i="11"/>
  <c r="O1077" i="11"/>
  <c r="P1077" i="11"/>
  <c r="P905" i="11"/>
  <c r="O905" i="11"/>
  <c r="P893" i="11"/>
  <c r="O893" i="11"/>
  <c r="O756" i="11"/>
  <c r="P756" i="11"/>
  <c r="O738" i="11"/>
  <c r="P738" i="11"/>
  <c r="P699" i="11"/>
  <c r="O699" i="11"/>
  <c r="P686" i="11"/>
  <c r="O686" i="11"/>
  <c r="O672" i="11"/>
  <c r="P672" i="11"/>
  <c r="O503" i="11"/>
  <c r="P503" i="11"/>
  <c r="O455" i="11"/>
  <c r="P455" i="11"/>
  <c r="P426" i="11"/>
  <c r="O426" i="11"/>
  <c r="P317" i="11"/>
  <c r="O317" i="11"/>
  <c r="P273" i="11"/>
  <c r="O273" i="11"/>
  <c r="O265" i="11"/>
  <c r="P265" i="11"/>
  <c r="O197" i="11"/>
  <c r="P197" i="11"/>
  <c r="O1152" i="11"/>
  <c r="P1152" i="11"/>
  <c r="O1089" i="11"/>
  <c r="P1089" i="11"/>
  <c r="O968" i="11"/>
  <c r="P968" i="11"/>
  <c r="P670" i="11"/>
  <c r="O670" i="11"/>
  <c r="P640" i="11"/>
  <c r="O640" i="11"/>
  <c r="O627" i="11"/>
  <c r="P627" i="11"/>
  <c r="O485" i="11"/>
  <c r="P485" i="11"/>
  <c r="P202" i="11"/>
  <c r="O202" i="11"/>
  <c r="O132" i="11"/>
  <c r="P132" i="11"/>
  <c r="O99" i="11"/>
  <c r="P99" i="11"/>
  <c r="O1297" i="11"/>
  <c r="P1297" i="11"/>
  <c r="O1168" i="11"/>
  <c r="P1168" i="11"/>
  <c r="O1036" i="11"/>
  <c r="P1036" i="11"/>
  <c r="O932" i="11"/>
  <c r="P932" i="11"/>
  <c r="O683" i="11"/>
  <c r="P683" i="11"/>
  <c r="P618" i="11"/>
  <c r="O618" i="11"/>
  <c r="P332" i="11"/>
  <c r="O332" i="11"/>
  <c r="O251" i="11"/>
  <c r="P251" i="11"/>
  <c r="O110" i="11"/>
  <c r="P110" i="11"/>
  <c r="P873" i="11"/>
  <c r="O873" i="11"/>
  <c r="O602" i="11"/>
  <c r="P602" i="11"/>
  <c r="O520" i="11"/>
  <c r="P520" i="11"/>
  <c r="O373" i="11"/>
  <c r="P373" i="11"/>
  <c r="P338" i="11"/>
  <c r="O338" i="11"/>
  <c r="P284" i="11"/>
  <c r="O284" i="11"/>
  <c r="O215" i="11"/>
  <c r="P215" i="11"/>
  <c r="O207" i="11"/>
  <c r="P207" i="11"/>
  <c r="O123" i="11"/>
  <c r="P123" i="11"/>
  <c r="P116" i="11"/>
  <c r="O116" i="11"/>
  <c r="P91" i="11"/>
  <c r="O91" i="11"/>
  <c r="P69" i="11"/>
  <c r="O69" i="11"/>
  <c r="O38" i="11"/>
  <c r="P38" i="11"/>
  <c r="P11" i="11"/>
  <c r="O11" i="11"/>
  <c r="O1050" i="11"/>
  <c r="P1050" i="11"/>
  <c r="O919" i="11"/>
  <c r="P919" i="11"/>
  <c r="P772" i="11"/>
  <c r="O772" i="11"/>
  <c r="O722" i="11"/>
  <c r="P722" i="11"/>
  <c r="P623" i="11"/>
  <c r="O623" i="11"/>
  <c r="O607" i="11"/>
  <c r="P607" i="11"/>
  <c r="P532" i="11"/>
  <c r="O532" i="11"/>
  <c r="O457" i="11"/>
  <c r="P457" i="11"/>
  <c r="P429" i="11"/>
  <c r="O429" i="11"/>
  <c r="P248" i="11"/>
  <c r="O248" i="11"/>
  <c r="O227" i="11"/>
  <c r="P227" i="11"/>
  <c r="O185" i="11"/>
  <c r="P185" i="11"/>
  <c r="P121" i="11"/>
  <c r="O121" i="11"/>
  <c r="O82" i="11"/>
  <c r="P82" i="11"/>
  <c r="O61" i="11"/>
  <c r="P61" i="11"/>
  <c r="P49" i="11"/>
  <c r="O49" i="11"/>
  <c r="O1210" i="11"/>
  <c r="P1210" i="11"/>
  <c r="P1013" i="11"/>
  <c r="O1013" i="11"/>
  <c r="O986" i="11"/>
  <c r="P986" i="11"/>
  <c r="P953" i="11"/>
  <c r="O953" i="11"/>
  <c r="O836" i="11"/>
  <c r="P791" i="11"/>
  <c r="P744" i="11"/>
  <c r="P714" i="11"/>
  <c r="O615" i="11"/>
  <c r="P615" i="11"/>
  <c r="P606" i="11"/>
  <c r="O606" i="11"/>
  <c r="O525" i="11"/>
  <c r="P525" i="11"/>
  <c r="P511" i="11"/>
  <c r="O511" i="11"/>
  <c r="O475" i="11"/>
  <c r="P475" i="11"/>
  <c r="O428" i="11"/>
  <c r="P428" i="11"/>
  <c r="P408" i="11"/>
  <c r="O408" i="11"/>
  <c r="O395" i="11"/>
  <c r="P395" i="11"/>
  <c r="O307" i="11"/>
  <c r="P307" i="11"/>
  <c r="P220" i="11"/>
  <c r="O220" i="11"/>
  <c r="P191" i="11"/>
  <c r="O191" i="11"/>
  <c r="O128" i="11"/>
  <c r="P128" i="11"/>
  <c r="O60" i="11"/>
  <c r="P60" i="11"/>
  <c r="P48" i="11"/>
  <c r="O48" i="11"/>
  <c r="O1279" i="11"/>
  <c r="P1279" i="11"/>
  <c r="O1215" i="11"/>
  <c r="P1215" i="11"/>
  <c r="O1142" i="11"/>
  <c r="P1142" i="11"/>
  <c r="O1061" i="11"/>
  <c r="P1061" i="11"/>
  <c r="O1018" i="11"/>
  <c r="P1018" i="11"/>
  <c r="P985" i="11"/>
  <c r="O985" i="11"/>
  <c r="P813" i="11"/>
  <c r="O813" i="11"/>
  <c r="O796" i="11"/>
  <c r="P796" i="11"/>
  <c r="P557" i="11"/>
  <c r="O557" i="11"/>
  <c r="P474" i="11"/>
  <c r="O474" i="11"/>
  <c r="P420" i="11"/>
  <c r="O420" i="11"/>
  <c r="O413" i="11"/>
  <c r="P413" i="11"/>
  <c r="P394" i="11"/>
  <c r="O394" i="11"/>
  <c r="O348" i="11"/>
  <c r="P348" i="11"/>
  <c r="P306" i="11"/>
  <c r="O306" i="11"/>
  <c r="O300" i="11"/>
  <c r="P234" i="11"/>
  <c r="O234" i="11"/>
  <c r="O177" i="11"/>
  <c r="O135" i="11"/>
  <c r="P135" i="11"/>
  <c r="P127" i="11"/>
  <c r="O127" i="11"/>
  <c r="P67" i="11"/>
  <c r="O67" i="11"/>
  <c r="P47" i="11"/>
  <c r="O721" i="11"/>
  <c r="P721" i="11"/>
  <c r="P250" i="11"/>
  <c r="O250" i="11"/>
  <c r="O237" i="11"/>
  <c r="P237" i="11"/>
  <c r="O90" i="11"/>
  <c r="P90" i="11"/>
  <c r="P833" i="11"/>
  <c r="O833" i="11"/>
  <c r="O681" i="11"/>
  <c r="P681" i="11"/>
  <c r="P480" i="11"/>
  <c r="O480" i="11"/>
  <c r="O393" i="11"/>
  <c r="P393" i="11"/>
  <c r="P184" i="11"/>
  <c r="O184" i="11"/>
  <c r="O122" i="11"/>
  <c r="P122" i="11"/>
  <c r="O642" i="11"/>
  <c r="P642" i="11"/>
  <c r="O589" i="11"/>
  <c r="P589" i="11"/>
  <c r="P397" i="11"/>
  <c r="O397" i="11"/>
  <c r="P346" i="11"/>
  <c r="O346" i="11"/>
  <c r="P205" i="11"/>
  <c r="O205" i="11"/>
  <c r="P210" i="11"/>
  <c r="O210" i="11"/>
  <c r="O62" i="11"/>
  <c r="P62" i="11"/>
  <c r="O651" i="11"/>
  <c r="P651" i="11"/>
  <c r="O570" i="11"/>
  <c r="P570" i="11"/>
  <c r="O537" i="11"/>
  <c r="P537" i="11"/>
  <c r="P418" i="11"/>
  <c r="O418" i="11"/>
  <c r="O97" i="11"/>
  <c r="P97" i="11"/>
  <c r="P294" i="11"/>
  <c r="O294" i="11"/>
  <c r="P232" i="11"/>
  <c r="O232" i="11"/>
  <c r="O159" i="11"/>
  <c r="P159" i="11"/>
  <c r="O142" i="11"/>
  <c r="P142" i="11"/>
  <c r="O289" i="11"/>
  <c r="P289" i="11"/>
  <c r="P112" i="11"/>
  <c r="O112" i="11"/>
  <c r="O19" i="11"/>
  <c r="P19" i="11"/>
  <c r="O3465" i="11"/>
  <c r="P3465" i="11"/>
  <c r="O3449" i="11"/>
  <c r="P3449" i="11"/>
  <c r="O3580" i="11"/>
  <c r="P3580" i="11"/>
  <c r="O3501" i="11"/>
  <c r="P3501" i="11"/>
  <c r="O3457" i="11"/>
  <c r="P3457" i="11"/>
  <c r="O3377" i="11"/>
  <c r="P3377" i="11"/>
  <c r="O1456" i="11"/>
  <c r="P1456" i="11"/>
  <c r="O1345" i="11"/>
  <c r="P1345" i="11"/>
  <c r="P1073" i="11"/>
  <c r="O1073" i="11"/>
  <c r="O3569" i="11"/>
  <c r="P3569" i="11"/>
  <c r="O3536" i="11"/>
  <c r="P3536" i="11"/>
  <c r="O3473" i="11"/>
  <c r="P3473" i="11"/>
  <c r="O3429" i="11"/>
  <c r="P3429" i="11"/>
  <c r="O3385" i="11"/>
  <c r="P3385" i="11"/>
  <c r="O3045" i="11"/>
  <c r="P3045" i="11"/>
  <c r="O3568" i="11"/>
  <c r="P3568" i="11"/>
  <c r="O3481" i="11"/>
  <c r="P3481" i="11"/>
  <c r="P3" i="7"/>
  <c r="P9" i="7"/>
  <c r="O3544" i="11"/>
  <c r="P3544" i="11"/>
  <c r="O3516" i="11"/>
  <c r="P3516" i="11"/>
  <c r="P3489" i="11"/>
  <c r="O3489" i="11"/>
  <c r="P7" i="7"/>
  <c r="P4" i="7"/>
  <c r="P10" i="7"/>
  <c r="P6" i="7"/>
  <c r="P2" i="7"/>
  <c r="P8" i="7"/>
  <c r="P5" i="7"/>
  <c r="P11" i="7"/>
  <c r="P13" i="7"/>
  <c r="P19" i="7"/>
  <c r="P14" i="7"/>
  <c r="P20" i="7"/>
  <c r="P15" i="7"/>
  <c r="P21" i="7"/>
  <c r="P12" i="7"/>
  <c r="P18" i="7"/>
  <c r="P16" i="7"/>
  <c r="P17" i="7"/>
  <c r="P3497" i="11"/>
  <c r="P3493" i="11"/>
  <c r="P3472" i="11"/>
  <c r="P3468" i="11"/>
  <c r="P3464" i="11"/>
  <c r="P3460" i="11"/>
  <c r="P3208" i="11"/>
  <c r="P3160" i="11"/>
  <c r="P3112" i="11"/>
  <c r="P3064" i="11"/>
  <c r="P2941" i="11"/>
  <c r="O2925" i="11"/>
  <c r="P2925" i="11"/>
  <c r="P2914" i="11"/>
  <c r="P2893" i="11"/>
  <c r="O2877" i="11"/>
  <c r="P2877" i="11"/>
  <c r="P2866" i="11"/>
  <c r="O2786" i="11"/>
  <c r="P2786" i="11"/>
  <c r="P2756" i="11"/>
  <c r="O2712" i="11"/>
  <c r="P2712" i="11"/>
  <c r="P2701" i="11"/>
  <c r="O2678" i="11"/>
  <c r="P2678" i="11"/>
  <c r="P2657" i="11"/>
  <c r="O2561" i="11"/>
  <c r="P2561" i="11"/>
  <c r="P2500" i="11"/>
  <c r="O2424" i="11"/>
  <c r="P2424" i="11"/>
  <c r="P2409" i="11"/>
  <c r="O1989" i="11"/>
  <c r="P1989" i="11"/>
  <c r="O1981" i="11"/>
  <c r="P1981" i="11"/>
  <c r="O1760" i="11"/>
  <c r="O1620" i="11"/>
  <c r="P1620" i="11"/>
  <c r="O1184" i="11"/>
  <c r="P1184" i="11"/>
  <c r="P3239" i="11"/>
  <c r="P3221" i="11"/>
  <c r="P3173" i="11"/>
  <c r="P3125" i="11"/>
  <c r="P3077" i="11"/>
  <c r="P3029" i="11"/>
  <c r="P2993" i="11"/>
  <c r="P2968" i="11"/>
  <c r="O2924" i="11"/>
  <c r="O2919" i="11"/>
  <c r="O2876" i="11"/>
  <c r="O2871" i="11"/>
  <c r="O2814" i="11"/>
  <c r="P2814" i="11"/>
  <c r="O2807" i="11"/>
  <c r="O2785" i="11"/>
  <c r="O2768" i="11"/>
  <c r="P2768" i="11"/>
  <c r="P2761" i="11"/>
  <c r="P2711" i="11"/>
  <c r="O2711" i="11"/>
  <c r="O2664" i="11"/>
  <c r="P2664" i="11"/>
  <c r="O2560" i="11"/>
  <c r="O2505" i="11"/>
  <c r="O2418" i="11"/>
  <c r="P2337" i="11"/>
  <c r="O2326" i="11"/>
  <c r="O2302" i="11"/>
  <c r="P2302" i="11"/>
  <c r="P2252" i="11"/>
  <c r="O2194" i="11"/>
  <c r="P2194" i="11"/>
  <c r="P1988" i="11"/>
  <c r="O1988" i="11"/>
  <c r="P1948" i="11"/>
  <c r="O1948" i="11"/>
  <c r="O1942" i="11"/>
  <c r="P1942" i="11"/>
  <c r="O1770" i="11"/>
  <c r="P1720" i="11"/>
  <c r="O1720" i="11"/>
  <c r="O1706" i="11"/>
  <c r="P1513" i="11"/>
  <c r="O1513" i="11"/>
  <c r="O1477" i="11"/>
  <c r="P1171" i="11"/>
  <c r="O1140" i="11"/>
  <c r="P1140" i="11"/>
  <c r="P797" i="11"/>
  <c r="O797" i="11"/>
  <c r="O777" i="11"/>
  <c r="P777" i="11"/>
  <c r="P322" i="11"/>
  <c r="O322" i="11"/>
  <c r="P2663" i="11"/>
  <c r="O2663" i="11"/>
  <c r="O2433" i="11"/>
  <c r="P2433" i="11"/>
  <c r="P2181" i="11"/>
  <c r="O2181" i="11"/>
  <c r="O2157" i="11"/>
  <c r="P2157" i="11"/>
  <c r="Y11" i="11"/>
  <c r="N1910" i="11"/>
  <c r="AC1" i="11" s="1"/>
  <c r="O1818" i="11"/>
  <c r="P1818" i="11"/>
  <c r="N1785" i="11"/>
  <c r="Y8" i="11"/>
  <c r="N764" i="11"/>
  <c r="Y3" i="11"/>
  <c r="O584" i="11"/>
  <c r="P584" i="11"/>
  <c r="Y2" i="11"/>
  <c r="N242" i="11"/>
  <c r="P2583" i="11"/>
  <c r="O2583" i="11"/>
  <c r="O2517" i="11"/>
  <c r="P2517" i="11"/>
  <c r="O2510" i="11"/>
  <c r="P2510" i="11"/>
  <c r="O2454" i="11"/>
  <c r="P2454" i="11"/>
  <c r="P2380" i="11"/>
  <c r="O2380" i="11"/>
  <c r="O2348" i="11"/>
  <c r="P2348" i="11"/>
  <c r="P2342" i="11"/>
  <c r="O2342" i="11"/>
  <c r="P2204" i="11"/>
  <c r="O2204" i="11"/>
  <c r="P2038" i="11"/>
  <c r="O2038" i="11"/>
  <c r="O1234" i="11"/>
  <c r="P1234" i="11"/>
  <c r="P326" i="11"/>
  <c r="O326" i="11"/>
  <c r="O58" i="11"/>
  <c r="P58" i="11"/>
  <c r="O18" i="11"/>
  <c r="P18" i="11"/>
  <c r="Y15" i="11"/>
  <c r="N2665" i="11"/>
  <c r="O2279" i="11"/>
  <c r="P2279" i="11"/>
  <c r="O2254" i="11"/>
  <c r="P2254" i="11"/>
  <c r="Y13" i="11"/>
  <c r="N2229" i="11"/>
  <c r="P2172" i="11"/>
  <c r="O2172" i="11"/>
  <c r="P2156" i="11"/>
  <c r="O2156" i="11"/>
  <c r="O2148" i="11"/>
  <c r="P2148" i="11"/>
  <c r="O2118" i="11"/>
  <c r="P2118" i="11"/>
  <c r="P2035" i="11"/>
  <c r="O2035" i="11"/>
  <c r="O2027" i="11"/>
  <c r="P2027" i="11"/>
  <c r="N1951" i="11"/>
  <c r="AB1" i="11" s="1"/>
  <c r="Y10" i="11"/>
  <c r="N1943" i="11"/>
  <c r="Y12" i="11"/>
  <c r="P1927" i="11"/>
  <c r="O1927" i="11"/>
  <c r="Y7" i="11"/>
  <c r="N1574" i="11"/>
  <c r="O1242" i="11"/>
  <c r="P1242" i="11"/>
  <c r="N1205" i="11"/>
  <c r="Y6" i="11"/>
  <c r="P1179" i="11"/>
  <c r="O1179" i="11"/>
  <c r="O1081" i="11"/>
  <c r="P1081" i="11"/>
  <c r="O1055" i="11"/>
  <c r="P1055" i="11"/>
  <c r="Y4" i="11"/>
  <c r="N1025" i="11"/>
  <c r="O2973" i="11"/>
  <c r="P2973" i="11"/>
  <c r="P2903" i="11"/>
  <c r="O2903" i="11"/>
  <c r="P2855" i="11"/>
  <c r="O2855" i="11"/>
  <c r="O2837" i="11"/>
  <c r="P2837" i="11"/>
  <c r="P2813" i="11"/>
  <c r="O2813" i="11"/>
  <c r="P2767" i="11"/>
  <c r="O2767" i="11"/>
  <c r="O2610" i="11"/>
  <c r="P2610" i="11"/>
  <c r="P2518" i="11"/>
  <c r="O2518" i="11"/>
  <c r="P2193" i="11"/>
  <c r="O2193" i="11"/>
  <c r="P2164" i="11"/>
  <c r="O2164" i="11"/>
  <c r="O1528" i="11"/>
  <c r="P1528" i="11"/>
  <c r="P1461" i="11"/>
  <c r="O1461" i="11"/>
  <c r="P1176" i="11"/>
  <c r="O1176" i="11"/>
  <c r="P837" i="11"/>
  <c r="O837" i="11"/>
  <c r="P398" i="11"/>
  <c r="O398" i="11"/>
  <c r="P2221" i="11"/>
  <c r="O2221" i="11"/>
  <c r="Y9" i="11"/>
  <c r="N1792" i="11"/>
  <c r="O1559" i="11"/>
  <c r="P1559" i="11"/>
  <c r="P1338" i="11"/>
  <c r="O1338" i="11"/>
  <c r="O862" i="11"/>
  <c r="P862" i="11"/>
  <c r="Y5" i="11"/>
  <c r="N790" i="11"/>
  <c r="P3233" i="11"/>
  <c r="P3185" i="11"/>
  <c r="P3137" i="11"/>
  <c r="P3089" i="11"/>
  <c r="P3041" i="11"/>
  <c r="P3005" i="11"/>
  <c r="P2951" i="11"/>
  <c r="O2951" i="11"/>
  <c r="P2795" i="11"/>
  <c r="O2795" i="11"/>
  <c r="O2749" i="11"/>
  <c r="P2749" i="11"/>
  <c r="O2743" i="11"/>
  <c r="P2716" i="11"/>
  <c r="P2688" i="11"/>
  <c r="O2582" i="11"/>
  <c r="P2582" i="11"/>
  <c r="O2570" i="11"/>
  <c r="P2570" i="11"/>
  <c r="O2448" i="11"/>
  <c r="P2448" i="11"/>
  <c r="P2341" i="11"/>
  <c r="P2198" i="11"/>
  <c r="O2198" i="11"/>
  <c r="P2080" i="11"/>
  <c r="O2048" i="11"/>
  <c r="P2048" i="11"/>
  <c r="O2037" i="11"/>
  <c r="O1677" i="11"/>
  <c r="P1677" i="11"/>
  <c r="P1653" i="11"/>
  <c r="O1653" i="11"/>
  <c r="P1629" i="11"/>
  <c r="O1629" i="11"/>
  <c r="P1586" i="11"/>
  <c r="O1586" i="11"/>
  <c r="O1538" i="11"/>
  <c r="P1538" i="11"/>
  <c r="O1329" i="11"/>
  <c r="P1329" i="11"/>
  <c r="P1017" i="11"/>
  <c r="O1017" i="11"/>
  <c r="P869" i="11"/>
  <c r="O869" i="11"/>
  <c r="P434" i="11"/>
  <c r="O434" i="11"/>
  <c r="P366" i="11"/>
  <c r="O366" i="11"/>
  <c r="O330" i="11"/>
  <c r="P206" i="11"/>
  <c r="O206" i="11"/>
  <c r="O22" i="11"/>
  <c r="P22" i="11"/>
  <c r="O3018" i="11"/>
  <c r="P3018" i="11"/>
  <c r="P2947" i="11"/>
  <c r="O2947" i="11"/>
  <c r="N2757" i="11"/>
  <c r="Y16" i="11"/>
  <c r="O2318" i="11"/>
  <c r="P2318" i="11"/>
  <c r="P2310" i="11"/>
  <c r="O2310" i="11"/>
  <c r="O2285" i="11"/>
  <c r="P2285" i="11"/>
  <c r="P2253" i="11"/>
  <c r="O2253" i="11"/>
  <c r="O2912" i="11"/>
  <c r="P2912" i="11"/>
  <c r="O2864" i="11"/>
  <c r="P2864" i="11"/>
  <c r="P2835" i="11"/>
  <c r="O2835" i="11"/>
  <c r="P2823" i="11"/>
  <c r="O2823" i="11"/>
  <c r="O2748" i="11"/>
  <c r="P2748" i="11"/>
  <c r="O2386" i="11"/>
  <c r="P2386" i="11"/>
  <c r="O1998" i="11"/>
  <c r="P1998" i="11"/>
  <c r="P1884" i="11"/>
  <c r="O1884" i="11"/>
  <c r="O1820" i="11"/>
  <c r="P1820" i="11"/>
  <c r="O1814" i="11"/>
  <c r="P1814" i="11"/>
  <c r="O1238" i="11"/>
  <c r="P1238" i="11"/>
  <c r="O1116" i="11"/>
  <c r="P1116" i="11"/>
  <c r="P1053" i="11"/>
  <c r="O1053" i="11"/>
  <c r="P949" i="11"/>
  <c r="O949" i="11"/>
  <c r="P909" i="11"/>
  <c r="O909" i="11"/>
  <c r="P406" i="11"/>
  <c r="O406" i="11"/>
  <c r="Y21" i="11"/>
  <c r="P17" i="11"/>
  <c r="O17" i="11"/>
  <c r="P3458" i="11"/>
  <c r="P2911" i="11"/>
  <c r="O2911" i="11"/>
  <c r="P2863" i="11"/>
  <c r="O2863" i="11"/>
  <c r="O2822" i="11"/>
  <c r="P2822" i="11"/>
  <c r="P2800" i="11"/>
  <c r="O2800" i="11"/>
  <c r="O2698" i="11"/>
  <c r="P2698" i="11"/>
  <c r="P2669" i="11"/>
  <c r="O2669" i="11"/>
  <c r="O2654" i="11"/>
  <c r="P2654" i="11"/>
  <c r="P2643" i="11"/>
  <c r="O2643" i="11"/>
  <c r="P2257" i="11"/>
  <c r="O2257" i="11"/>
  <c r="O2233" i="11"/>
  <c r="P2233" i="11"/>
  <c r="P1580" i="11"/>
  <c r="O1580" i="11"/>
  <c r="O1549" i="11"/>
  <c r="P1549" i="11"/>
  <c r="O1274" i="11"/>
  <c r="P1274" i="11"/>
  <c r="O713" i="11"/>
  <c r="P713" i="11"/>
  <c r="O674" i="11"/>
  <c r="P674" i="11"/>
  <c r="O649" i="11"/>
  <c r="P649" i="11"/>
  <c r="P470" i="11"/>
  <c r="O470" i="11"/>
  <c r="P3499" i="11"/>
  <c r="P3474" i="11"/>
  <c r="P3236" i="11"/>
  <c r="P3197" i="11"/>
  <c r="P3188" i="11"/>
  <c r="P3149" i="11"/>
  <c r="P3140" i="11"/>
  <c r="P3101" i="11"/>
  <c r="P3092" i="11"/>
  <c r="P3053" i="11"/>
  <c r="P3044" i="11"/>
  <c r="P3017" i="11"/>
  <c r="P3008" i="11"/>
  <c r="P2976" i="11"/>
  <c r="O2960" i="11"/>
  <c r="P2960" i="11"/>
  <c r="P2949" i="11"/>
  <c r="O2938" i="11"/>
  <c r="P2938" i="11"/>
  <c r="P2910" i="11"/>
  <c r="O2890" i="11"/>
  <c r="P2890" i="11"/>
  <c r="P2862" i="11"/>
  <c r="P2821" i="11"/>
  <c r="P2799" i="11"/>
  <c r="O2799" i="11"/>
  <c r="P2793" i="11"/>
  <c r="O2777" i="11"/>
  <c r="P2777" i="11"/>
  <c r="P2725" i="11"/>
  <c r="P2720" i="11"/>
  <c r="O2697" i="11"/>
  <c r="P2692" i="11"/>
  <c r="O2668" i="11"/>
  <c r="P2653" i="11"/>
  <c r="O2653" i="11"/>
  <c r="P2642" i="11"/>
  <c r="P2607" i="11"/>
  <c r="O2607" i="11"/>
  <c r="O2587" i="11"/>
  <c r="O2537" i="11"/>
  <c r="O2452" i="11"/>
  <c r="P2452" i="11"/>
  <c r="O2446" i="11"/>
  <c r="O2272" i="11"/>
  <c r="P2266" i="11"/>
  <c r="P2149" i="11"/>
  <c r="O2090" i="11"/>
  <c r="P2060" i="11"/>
  <c r="O1878" i="11"/>
  <c r="P1878" i="11"/>
  <c r="O1682" i="11"/>
  <c r="P1682" i="11"/>
  <c r="P1657" i="11"/>
  <c r="O1633" i="11"/>
  <c r="P1121" i="11"/>
  <c r="O1121" i="11"/>
  <c r="O917" i="11"/>
  <c r="O634" i="11"/>
  <c r="P634" i="11"/>
  <c r="P3527" i="11"/>
  <c r="P3482" i="11"/>
  <c r="P3241" i="11"/>
  <c r="P3201" i="11"/>
  <c r="P3153" i="11"/>
  <c r="P3105" i="11"/>
  <c r="P3057" i="11"/>
  <c r="P2981" i="11"/>
  <c r="P2959" i="11"/>
  <c r="O2959" i="11"/>
  <c r="O2937" i="11"/>
  <c r="O2927" i="11"/>
  <c r="O2889" i="11"/>
  <c r="O2879" i="11"/>
  <c r="O2846" i="11"/>
  <c r="P2846" i="11"/>
  <c r="O2828" i="11"/>
  <c r="P2828" i="11"/>
  <c r="O2776" i="11"/>
  <c r="P2753" i="11"/>
  <c r="P2652" i="11"/>
  <c r="O2647" i="11"/>
  <c r="O2620" i="11"/>
  <c r="P2620" i="11"/>
  <c r="O2593" i="11"/>
  <c r="P2593" i="11"/>
  <c r="P2563" i="11"/>
  <c r="O2563" i="11"/>
  <c r="O2462" i="11"/>
  <c r="O2277" i="11"/>
  <c r="P2261" i="11"/>
  <c r="O1898" i="11"/>
  <c r="P1898" i="11"/>
  <c r="P1892" i="11"/>
  <c r="O1834" i="11"/>
  <c r="P1834" i="11"/>
  <c r="O1561" i="11"/>
  <c r="P1561" i="11"/>
  <c r="O1394" i="11"/>
  <c r="P1394" i="11"/>
  <c r="O1120" i="11"/>
  <c r="P1120" i="11"/>
  <c r="P1058" i="11"/>
  <c r="O1058" i="11"/>
  <c r="P957" i="11"/>
  <c r="O957" i="11"/>
  <c r="P718" i="11"/>
  <c r="O718" i="11"/>
  <c r="P658" i="11"/>
  <c r="P3535" i="11"/>
  <c r="P3490" i="11"/>
  <c r="P2827" i="11"/>
  <c r="O2827" i="11"/>
  <c r="P2667" i="11"/>
  <c r="O2667" i="11"/>
  <c r="P2619" i="11"/>
  <c r="O2619" i="11"/>
  <c r="P2599" i="11"/>
  <c r="O2599" i="11"/>
  <c r="O2377" i="11"/>
  <c r="P2377" i="11"/>
  <c r="P2297" i="11"/>
  <c r="O2297" i="11"/>
  <c r="P1848" i="11"/>
  <c r="O1848" i="11"/>
  <c r="P1692" i="11"/>
  <c r="O1692" i="11"/>
  <c r="P1674" i="11"/>
  <c r="O1674" i="11"/>
  <c r="P1668" i="11"/>
  <c r="O1668" i="11"/>
  <c r="O1468" i="11"/>
  <c r="P1468" i="11"/>
  <c r="O1433" i="11"/>
  <c r="P1433" i="11"/>
  <c r="P1350" i="11"/>
  <c r="O1350" i="11"/>
  <c r="P1085" i="11"/>
  <c r="O1085" i="11"/>
  <c r="P997" i="11"/>
  <c r="O997" i="11"/>
  <c r="O717" i="11"/>
  <c r="P717" i="11"/>
  <c r="O701" i="11"/>
  <c r="P701" i="11"/>
  <c r="P3477" i="11"/>
  <c r="P3240" i="11"/>
  <c r="P3200" i="11"/>
  <c r="P3152" i="11"/>
  <c r="P3104" i="11"/>
  <c r="P3056" i="11"/>
  <c r="P2980" i="11"/>
  <c r="P2936" i="11"/>
  <c r="P2888" i="11"/>
  <c r="O2809" i="11"/>
  <c r="P2809" i="11"/>
  <c r="P2763" i="11"/>
  <c r="O2763" i="11"/>
  <c r="P2729" i="11"/>
  <c r="P2691" i="11"/>
  <c r="O2691" i="11"/>
  <c r="P2659" i="11"/>
  <c r="O2659" i="11"/>
  <c r="P2618" i="11"/>
  <c r="O2605" i="11"/>
  <c r="P2605" i="11"/>
  <c r="P2546" i="11"/>
  <c r="O2513" i="11"/>
  <c r="P2513" i="11"/>
  <c r="P2394" i="11"/>
  <c r="O2238" i="11"/>
  <c r="P2238" i="11"/>
  <c r="O1937" i="11"/>
  <c r="P1937" i="11"/>
  <c r="P1766" i="11"/>
  <c r="O1766" i="11"/>
  <c r="P1712" i="11"/>
  <c r="O1712" i="11"/>
  <c r="P1505" i="11"/>
  <c r="O1505" i="11"/>
  <c r="O1410" i="11"/>
  <c r="P1410" i="11"/>
  <c r="O1162" i="11"/>
  <c r="O1146" i="11"/>
  <c r="P1146" i="11"/>
  <c r="P1141" i="11"/>
  <c r="P1125" i="11"/>
  <c r="O1101" i="11"/>
  <c r="P1101" i="11"/>
  <c r="P1090" i="11"/>
  <c r="O1090" i="11"/>
  <c r="O1072" i="11"/>
  <c r="P1072" i="11"/>
  <c r="O757" i="11"/>
  <c r="P757" i="11"/>
  <c r="P3213" i="11"/>
  <c r="P3165" i="11"/>
  <c r="P3117" i="11"/>
  <c r="P3069" i="11"/>
  <c r="P3021" i="11"/>
  <c r="P2985" i="11"/>
  <c r="P2920" i="11"/>
  <c r="P2872" i="11"/>
  <c r="P2844" i="11"/>
  <c r="O2808" i="11"/>
  <c r="O2803" i="11"/>
  <c r="P2781" i="11"/>
  <c r="O2762" i="11"/>
  <c r="O2740" i="11"/>
  <c r="P2740" i="11"/>
  <c r="O2734" i="11"/>
  <c r="P2679" i="11"/>
  <c r="O2679" i="11"/>
  <c r="O2658" i="11"/>
  <c r="P2658" i="11"/>
  <c r="O2625" i="11"/>
  <c r="P2625" i="11"/>
  <c r="O2604" i="11"/>
  <c r="P2604" i="11"/>
  <c r="P2573" i="11"/>
  <c r="O2573" i="11"/>
  <c r="O2556" i="11"/>
  <c r="P2556" i="11"/>
  <c r="O2551" i="11"/>
  <c r="P2512" i="11"/>
  <c r="O2512" i="11"/>
  <c r="O2501" i="11"/>
  <c r="P2501" i="11"/>
  <c r="P2476" i="11"/>
  <c r="O2237" i="11"/>
  <c r="P1906" i="11"/>
  <c r="O1392" i="11"/>
  <c r="P1392" i="11"/>
  <c r="P1370" i="11"/>
  <c r="O1370" i="11"/>
  <c r="O1178" i="11"/>
  <c r="P1178" i="11"/>
  <c r="O762" i="11"/>
  <c r="P762" i="11"/>
  <c r="P2739" i="11"/>
  <c r="O2739" i="11"/>
  <c r="O2210" i="11"/>
  <c r="P2210" i="11"/>
  <c r="P2102" i="11"/>
  <c r="O2102" i="11"/>
  <c r="P1664" i="11"/>
  <c r="O1664" i="11"/>
  <c r="O1080" i="11"/>
  <c r="P1080" i="11"/>
  <c r="O673" i="11"/>
  <c r="P673" i="11"/>
  <c r="O2136" i="11"/>
  <c r="P2136" i="11"/>
  <c r="O2120" i="11"/>
  <c r="P2120" i="11"/>
  <c r="O1941" i="11"/>
  <c r="P1941" i="11"/>
  <c r="O1862" i="11"/>
  <c r="P1862" i="11"/>
  <c r="O1758" i="11"/>
  <c r="P1758" i="11"/>
  <c r="P1684" i="11"/>
  <c r="O1684" i="11"/>
  <c r="P1673" i="11"/>
  <c r="O1673" i="11"/>
  <c r="O1397" i="11"/>
  <c r="P1397" i="11"/>
  <c r="O1320" i="11"/>
  <c r="P1320" i="11"/>
  <c r="O1278" i="11"/>
  <c r="P1278" i="11"/>
  <c r="O1196" i="11"/>
  <c r="P1196" i="11"/>
  <c r="O789" i="11"/>
  <c r="P789" i="11"/>
  <c r="O765" i="11"/>
  <c r="P765" i="11"/>
  <c r="O554" i="11"/>
  <c r="P554" i="11"/>
  <c r="O530" i="11"/>
  <c r="P530" i="11"/>
  <c r="O506" i="11"/>
  <c r="P506" i="11"/>
  <c r="P446" i="11"/>
  <c r="O446" i="11"/>
  <c r="O102" i="11"/>
  <c r="P102" i="11"/>
  <c r="O66" i="11"/>
  <c r="P66" i="11"/>
  <c r="O1842" i="11"/>
  <c r="P1842" i="11"/>
  <c r="P1724" i="11"/>
  <c r="O1724" i="11"/>
  <c r="O1694" i="11"/>
  <c r="P1694" i="11"/>
  <c r="O1661" i="11"/>
  <c r="P1661" i="11"/>
  <c r="P1566" i="11"/>
  <c r="O1566" i="11"/>
  <c r="P1430" i="11"/>
  <c r="O1430" i="11"/>
  <c r="O754" i="11"/>
  <c r="P754" i="11"/>
  <c r="O625" i="11"/>
  <c r="P625" i="11"/>
  <c r="P478" i="11"/>
  <c r="O478" i="11"/>
  <c r="P214" i="11"/>
  <c r="O214" i="11"/>
  <c r="O2939" i="11"/>
  <c r="O2891" i="11"/>
  <c r="O2847" i="11"/>
  <c r="O2815" i="11"/>
  <c r="O2778" i="11"/>
  <c r="O2727" i="11"/>
  <c r="P2713" i="11"/>
  <c r="O2704" i="11"/>
  <c r="O2699" i="11"/>
  <c r="O2675" i="11"/>
  <c r="O2655" i="11"/>
  <c r="O2631" i="11"/>
  <c r="O2616" i="11"/>
  <c r="O2611" i="11"/>
  <c r="O2524" i="11"/>
  <c r="P2514" i="11"/>
  <c r="P2493" i="11"/>
  <c r="O2352" i="11"/>
  <c r="P2352" i="11"/>
  <c r="O2345" i="11"/>
  <c r="O2316" i="11"/>
  <c r="P2306" i="11"/>
  <c r="P2300" i="11"/>
  <c r="O2234" i="11"/>
  <c r="O2213" i="11"/>
  <c r="O2184" i="11"/>
  <c r="P2184" i="11"/>
  <c r="O2125" i="11"/>
  <c r="P2125" i="11"/>
  <c r="O2077" i="11"/>
  <c r="P2077" i="11"/>
  <c r="O2002" i="11"/>
  <c r="P2002" i="11"/>
  <c r="O1978" i="11"/>
  <c r="P1978" i="11"/>
  <c r="P1953" i="11"/>
  <c r="P1856" i="11"/>
  <c r="O1678" i="11"/>
  <c r="O1565" i="11"/>
  <c r="P1565" i="11"/>
  <c r="P1558" i="11"/>
  <c r="P1542" i="11"/>
  <c r="O1493" i="11"/>
  <c r="O1442" i="11"/>
  <c r="P1442" i="11"/>
  <c r="O1417" i="11"/>
  <c r="P1417" i="11"/>
  <c r="O1401" i="11"/>
  <c r="P1401" i="11"/>
  <c r="P1309" i="11"/>
  <c r="P1286" i="11"/>
  <c r="O1214" i="11"/>
  <c r="P1214" i="11"/>
  <c r="P1204" i="11"/>
  <c r="P1005" i="11"/>
  <c r="O1005" i="11"/>
  <c r="O969" i="11"/>
  <c r="P861" i="11"/>
  <c r="O861" i="11"/>
  <c r="O769" i="11"/>
  <c r="P769" i="11"/>
  <c r="P753" i="11"/>
  <c r="P725" i="11"/>
  <c r="O609" i="11"/>
  <c r="P609" i="11"/>
  <c r="O558" i="11"/>
  <c r="P558" i="11"/>
  <c r="O534" i="11"/>
  <c r="P534" i="11"/>
  <c r="O510" i="11"/>
  <c r="P510" i="11"/>
  <c r="O482" i="11"/>
  <c r="P278" i="11"/>
  <c r="O278" i="11"/>
  <c r="P2787" i="11"/>
  <c r="O2787" i="11"/>
  <c r="P2621" i="11"/>
  <c r="O2621" i="11"/>
  <c r="P2579" i="11"/>
  <c r="O2579" i="11"/>
  <c r="O2469" i="11"/>
  <c r="P2469" i="11"/>
  <c r="O2033" i="11"/>
  <c r="P2033" i="11"/>
  <c r="O2022" i="11"/>
  <c r="P2022" i="11"/>
  <c r="O1984" i="11"/>
  <c r="P1984" i="11"/>
  <c r="O1870" i="11"/>
  <c r="P1870" i="11"/>
  <c r="P1616" i="11"/>
  <c r="O1616" i="11"/>
  <c r="P1441" i="11"/>
  <c r="O1441" i="11"/>
  <c r="O1373" i="11"/>
  <c r="P1373" i="11"/>
  <c r="P1045" i="11"/>
  <c r="O1045" i="11"/>
  <c r="P829" i="11"/>
  <c r="O829" i="11"/>
  <c r="O585" i="11"/>
  <c r="P585" i="11"/>
  <c r="O2630" i="11"/>
  <c r="P2630" i="11"/>
  <c r="P2595" i="11"/>
  <c r="O2595" i="11"/>
  <c r="O2584" i="11"/>
  <c r="P2584" i="11"/>
  <c r="O2322" i="11"/>
  <c r="P2322" i="11"/>
  <c r="O2150" i="11"/>
  <c r="P2150" i="11"/>
  <c r="O2082" i="11"/>
  <c r="P2082" i="11"/>
  <c r="P1952" i="11"/>
  <c r="O1952" i="11"/>
  <c r="O1894" i="11"/>
  <c r="P1894" i="11"/>
  <c r="P1698" i="11"/>
  <c r="O1698" i="11"/>
  <c r="P1688" i="11"/>
  <c r="O1688" i="11"/>
  <c r="P1453" i="11"/>
  <c r="O1453" i="11"/>
  <c r="O1254" i="11"/>
  <c r="P1254" i="11"/>
  <c r="O1098" i="11"/>
  <c r="P1098" i="11"/>
  <c r="O773" i="11"/>
  <c r="P773" i="11"/>
  <c r="P630" i="11"/>
  <c r="O630" i="11"/>
  <c r="P614" i="11"/>
  <c r="O614" i="11"/>
  <c r="O562" i="11"/>
  <c r="P562" i="11"/>
  <c r="O538" i="11"/>
  <c r="P538" i="11"/>
  <c r="O514" i="11"/>
  <c r="P514" i="11"/>
  <c r="P318" i="11"/>
  <c r="O318" i="11"/>
  <c r="P254" i="11"/>
  <c r="O254" i="11"/>
  <c r="P2635" i="11"/>
  <c r="O2635" i="11"/>
  <c r="O2533" i="11"/>
  <c r="P2533" i="11"/>
  <c r="O2473" i="11"/>
  <c r="P2473" i="11"/>
  <c r="O2189" i="11"/>
  <c r="P2189" i="11"/>
  <c r="P2081" i="11"/>
  <c r="O2081" i="11"/>
  <c r="O1961" i="11"/>
  <c r="P1961" i="11"/>
  <c r="P1776" i="11"/>
  <c r="O1776" i="11"/>
  <c r="O1722" i="11"/>
  <c r="P1722" i="11"/>
  <c r="P1458" i="11"/>
  <c r="O1458" i="11"/>
  <c r="P1446" i="11"/>
  <c r="O1446" i="11"/>
  <c r="P1388" i="11"/>
  <c r="O1388" i="11"/>
  <c r="O1361" i="11"/>
  <c r="P1361" i="11"/>
  <c r="O1341" i="11"/>
  <c r="P1341" i="11"/>
  <c r="O1324" i="11"/>
  <c r="P1324" i="11"/>
  <c r="P901" i="11"/>
  <c r="O901" i="11"/>
  <c r="P650" i="11"/>
  <c r="O650" i="11"/>
  <c r="O629" i="11"/>
  <c r="P629" i="11"/>
  <c r="P358" i="11"/>
  <c r="O358" i="11"/>
  <c r="P286" i="11"/>
  <c r="O286" i="11"/>
  <c r="Y18" i="11"/>
  <c r="Y19" i="11"/>
  <c r="O2321" i="11"/>
  <c r="P2321" i="11"/>
  <c r="P2101" i="11"/>
  <c r="O2101" i="11"/>
  <c r="P1977" i="11"/>
  <c r="O1977" i="11"/>
  <c r="O1409" i="11"/>
  <c r="P1409" i="11"/>
  <c r="O1362" i="11"/>
  <c r="P1362" i="11"/>
  <c r="O1356" i="11"/>
  <c r="P1356" i="11"/>
  <c r="O1100" i="11"/>
  <c r="P1100" i="11"/>
  <c r="O610" i="11"/>
  <c r="P610" i="11"/>
  <c r="O633" i="11"/>
  <c r="P633" i="11"/>
  <c r="O542" i="11"/>
  <c r="P542" i="11"/>
  <c r="O518" i="11"/>
  <c r="P518" i="11"/>
  <c r="O494" i="11"/>
  <c r="P494" i="11"/>
  <c r="P454" i="11"/>
  <c r="O454" i="11"/>
  <c r="P414" i="11"/>
  <c r="O414" i="11"/>
  <c r="P302" i="11"/>
  <c r="O302" i="11"/>
  <c r="P262" i="11"/>
  <c r="O262" i="11"/>
  <c r="P222" i="11"/>
  <c r="O222" i="11"/>
  <c r="O146" i="11"/>
  <c r="P146" i="11"/>
  <c r="P2384" i="11"/>
  <c r="O2384" i="11"/>
  <c r="O1986" i="11"/>
  <c r="P1986" i="11"/>
  <c r="O1822" i="11"/>
  <c r="P1822" i="11"/>
  <c r="P1676" i="11"/>
  <c r="O1676" i="11"/>
  <c r="O1516" i="11"/>
  <c r="P1516" i="11"/>
  <c r="O1369" i="11"/>
  <c r="P1369" i="11"/>
  <c r="O1294" i="11"/>
  <c r="P1294" i="11"/>
  <c r="O1114" i="11"/>
  <c r="P1114" i="11"/>
  <c r="P710" i="11"/>
  <c r="O710" i="11"/>
  <c r="P1896" i="11"/>
  <c r="O1896" i="11"/>
  <c r="O1421" i="11"/>
  <c r="P1421" i="11"/>
  <c r="O1313" i="11"/>
  <c r="P1313" i="11"/>
  <c r="O1092" i="11"/>
  <c r="P1092" i="11"/>
  <c r="O781" i="11"/>
  <c r="P781" i="11"/>
  <c r="O737" i="11"/>
  <c r="P737" i="11"/>
  <c r="O709" i="11"/>
  <c r="P709" i="11"/>
  <c r="O546" i="11"/>
  <c r="P546" i="11"/>
  <c r="O522" i="11"/>
  <c r="P522" i="11"/>
  <c r="O498" i="11"/>
  <c r="P498" i="11"/>
  <c r="O422" i="11"/>
  <c r="O386" i="11"/>
  <c r="O230" i="11"/>
  <c r="O194" i="11"/>
  <c r="P154" i="11"/>
  <c r="O114" i="11"/>
  <c r="P114" i="11"/>
  <c r="P78" i="11"/>
  <c r="P2598" i="11"/>
  <c r="P2589" i="11"/>
  <c r="P2529" i="11"/>
  <c r="O1990" i="11"/>
  <c r="P1990" i="11"/>
  <c r="P1768" i="11"/>
  <c r="O1768" i="11"/>
  <c r="P1754" i="11"/>
  <c r="P1665" i="11"/>
  <c r="P1578" i="11"/>
  <c r="O1540" i="11"/>
  <c r="P1540" i="11"/>
  <c r="O1448" i="11"/>
  <c r="P1448" i="11"/>
  <c r="O1426" i="11"/>
  <c r="P1426" i="11"/>
  <c r="O1333" i="11"/>
  <c r="P1333" i="11"/>
  <c r="O1112" i="11"/>
  <c r="P1112" i="11"/>
  <c r="O617" i="11"/>
  <c r="P617" i="11"/>
  <c r="P462" i="11"/>
  <c r="O462" i="11"/>
  <c r="P350" i="11"/>
  <c r="O350" i="11"/>
  <c r="P310" i="11"/>
  <c r="O310" i="11"/>
  <c r="P270" i="11"/>
  <c r="O270" i="11"/>
  <c r="O42" i="11"/>
  <c r="P42" i="11"/>
  <c r="O2575" i="11"/>
  <c r="O2538" i="11"/>
  <c r="P2434" i="11"/>
  <c r="P2406" i="11"/>
  <c r="O2401" i="11"/>
  <c r="O2382" i="11"/>
  <c r="P2333" i="11"/>
  <c r="O2333" i="11"/>
  <c r="P2269" i="11"/>
  <c r="O2170" i="11"/>
  <c r="P2097" i="11"/>
  <c r="P2092" i="11"/>
  <c r="O2044" i="11"/>
  <c r="P2044" i="11"/>
  <c r="P1994" i="11"/>
  <c r="P1973" i="11"/>
  <c r="P1968" i="11"/>
  <c r="P1928" i="11"/>
  <c r="P1876" i="11"/>
  <c r="O1830" i="11"/>
  <c r="P1830" i="11"/>
  <c r="O1772" i="11"/>
  <c r="O1740" i="11"/>
  <c r="O1704" i="11"/>
  <c r="P1680" i="11"/>
  <c r="O1680" i="11"/>
  <c r="O1649" i="11"/>
  <c r="P1437" i="11"/>
  <c r="O1437" i="11"/>
  <c r="P1425" i="11"/>
  <c r="P1378" i="11"/>
  <c r="P1180" i="11"/>
  <c r="O1138" i="11"/>
  <c r="O1106" i="11"/>
  <c r="O1041" i="11"/>
  <c r="O993" i="11"/>
  <c r="O945" i="11"/>
  <c r="O897" i="11"/>
  <c r="O857" i="11"/>
  <c r="O785" i="11"/>
  <c r="P785" i="11"/>
  <c r="P746" i="11"/>
  <c r="O746" i="11"/>
  <c r="P689" i="11"/>
  <c r="O626" i="11"/>
  <c r="P626" i="11"/>
  <c r="P621" i="11"/>
  <c r="O550" i="11"/>
  <c r="P550" i="11"/>
  <c r="O526" i="11"/>
  <c r="P526" i="11"/>
  <c r="O502" i="11"/>
  <c r="P502" i="11"/>
  <c r="O466" i="11"/>
  <c r="O430" i="11"/>
  <c r="O274" i="11"/>
  <c r="O238" i="11"/>
  <c r="P2547" i="11"/>
  <c r="O2547" i="11"/>
  <c r="O2240" i="11"/>
  <c r="P2240" i="11"/>
  <c r="O2008" i="11"/>
  <c r="P2008" i="11"/>
  <c r="O1918" i="11"/>
  <c r="P1918" i="11"/>
  <c r="P1158" i="11"/>
  <c r="O1158" i="11"/>
  <c r="O1148" i="11"/>
  <c r="P1148" i="11"/>
  <c r="P821" i="11"/>
  <c r="O821" i="11"/>
  <c r="O641" i="11"/>
  <c r="P641" i="11"/>
  <c r="P1562" i="11"/>
  <c r="O1562" i="11"/>
  <c r="P1465" i="11"/>
  <c r="O1465" i="11"/>
  <c r="O1429" i="11"/>
  <c r="P1429" i="11"/>
  <c r="P1382" i="11"/>
  <c r="O1382" i="11"/>
  <c r="O1108" i="11"/>
  <c r="P1108" i="11"/>
  <c r="O706" i="11"/>
  <c r="P706" i="11"/>
  <c r="O601" i="11"/>
  <c r="P601" i="11"/>
  <c r="O162" i="11"/>
  <c r="P162" i="11"/>
  <c r="O86" i="11"/>
  <c r="P86" i="11"/>
  <c r="O130" i="11"/>
  <c r="P130" i="11"/>
  <c r="P14" i="11"/>
  <c r="O14" i="11"/>
  <c r="O1554" i="11"/>
  <c r="P1554" i="11"/>
  <c r="O1534" i="11"/>
  <c r="P1534" i="11"/>
  <c r="P1406" i="11"/>
  <c r="O1406" i="11"/>
  <c r="O1321" i="11"/>
  <c r="P1321" i="11"/>
  <c r="O1226" i="11"/>
  <c r="P1226" i="11"/>
  <c r="O1132" i="11"/>
  <c r="P1132" i="11"/>
  <c r="O1122" i="11"/>
  <c r="P1122" i="11"/>
  <c r="O745" i="11"/>
  <c r="P745" i="11"/>
  <c r="O590" i="11"/>
  <c r="P590" i="11"/>
  <c r="O174" i="11"/>
  <c r="P174" i="11"/>
  <c r="P7" i="11"/>
  <c r="O7" i="11"/>
  <c r="O3" i="11"/>
  <c r="O20" i="11"/>
  <c r="P20" i="11"/>
  <c r="O1128" i="11"/>
  <c r="P1128" i="11"/>
  <c r="P1113" i="11"/>
  <c r="O1113" i="11"/>
  <c r="O697" i="11"/>
  <c r="P697" i="11"/>
  <c r="O1982" i="11"/>
  <c r="P1982" i="11"/>
  <c r="O1656" i="11"/>
  <c r="P1656" i="11"/>
  <c r="P1452" i="11"/>
  <c r="O1452" i="11"/>
  <c r="P1334" i="11"/>
  <c r="O1334" i="11"/>
  <c r="P15" i="11"/>
  <c r="O15" i="11"/>
  <c r="P5" i="11"/>
  <c r="O5" i="11"/>
  <c r="Y14" i="11"/>
  <c r="Y20" i="11"/>
  <c r="Y17" i="11"/>
  <c r="O2" i="11"/>
  <c r="P2" i="11"/>
  <c r="AB5" i="11" l="1"/>
  <c r="AB2" i="11"/>
  <c r="K3" i="3"/>
  <c r="K3" i="2"/>
  <c r="K3" i="4"/>
  <c r="K3" i="5"/>
  <c r="O1910" i="11"/>
  <c r="P1910" i="11"/>
  <c r="O790" i="11"/>
  <c r="P790" i="11"/>
  <c r="P242" i="11"/>
  <c r="O242" i="11"/>
  <c r="P1951" i="11"/>
  <c r="O1951" i="11"/>
  <c r="P1943" i="11"/>
  <c r="O1943" i="11"/>
  <c r="O2757" i="11"/>
  <c r="P2757" i="11"/>
  <c r="O2229" i="11"/>
  <c r="P2229" i="11"/>
  <c r="P1205" i="11"/>
  <c r="O1205" i="11"/>
  <c r="O764" i="11"/>
  <c r="P764" i="11"/>
  <c r="P1025" i="11"/>
  <c r="O1025" i="11"/>
  <c r="P1574" i="11"/>
  <c r="O1574" i="11"/>
  <c r="O1785" i="11"/>
  <c r="P1785" i="11"/>
  <c r="O1792" i="11"/>
  <c r="P1792" i="11"/>
  <c r="O2665" i="11"/>
  <c r="P2665" i="11"/>
</calcChain>
</file>

<file path=xl/sharedStrings.xml><?xml version="1.0" encoding="utf-8"?>
<sst xmlns="http://schemas.openxmlformats.org/spreadsheetml/2006/main" count="124650" uniqueCount="1679">
  <si>
    <t>Corte</t>
  </si>
  <si>
    <t>AFP</t>
  </si>
  <si>
    <t>Fondo</t>
  </si>
  <si>
    <t>Portafolio</t>
  </si>
  <si>
    <t>SBS</t>
  </si>
  <si>
    <t>ISIN</t>
  </si>
  <si>
    <t>Estrategia</t>
  </si>
  <si>
    <t>Universo</t>
  </si>
  <si>
    <t>Categoria</t>
  </si>
  <si>
    <t>Tipo_Dato</t>
  </si>
  <si>
    <t>Pais</t>
  </si>
  <si>
    <t>Nombre_Original</t>
  </si>
  <si>
    <t>Emisor</t>
  </si>
  <si>
    <t>PERDIO_HUELLA</t>
  </si>
  <si>
    <t>CO2-H</t>
  </si>
  <si>
    <t>Weight</t>
  </si>
  <si>
    <t>Inv_MM_USD</t>
  </si>
  <si>
    <t>Huella</t>
  </si>
  <si>
    <t>Intensidad</t>
  </si>
  <si>
    <t>Huella_Verif</t>
  </si>
  <si>
    <t>Intensidad_Verif</t>
  </si>
  <si>
    <t>Huella_Total</t>
  </si>
  <si>
    <t>Huella_Proxy</t>
  </si>
  <si>
    <t>% Huella Proxy</t>
  </si>
  <si>
    <t>Intensidad_Total</t>
  </si>
  <si>
    <t>Intensidad_Proxy</t>
  </si>
  <si>
    <t>% Intensidad Proxy</t>
  </si>
  <si>
    <t>202512</t>
  </si>
  <si>
    <t>Ex_Integra</t>
  </si>
  <si>
    <t>F1</t>
  </si>
  <si>
    <t>IN-FONDO1</t>
  </si>
  <si>
    <t>08400326CH10</t>
  </si>
  <si>
    <t>US105756CH10</t>
  </si>
  <si>
    <t>SOB</t>
  </si>
  <si>
    <t>Soberanos</t>
  </si>
  <si>
    <t>GOB</t>
  </si>
  <si>
    <t>MSCI</t>
  </si>
  <si>
    <t>Brasil</t>
  </si>
  <si>
    <t>Gobierno de Brasil</t>
  </si>
  <si>
    <t>F2</t>
  </si>
  <si>
    <t>IN-FONDO2</t>
  </si>
  <si>
    <t>Sector</t>
  </si>
  <si>
    <t>08400425ES00</t>
  </si>
  <si>
    <t>US195325ES00</t>
  </si>
  <si>
    <t>Colombia</t>
  </si>
  <si>
    <t>Gobierno de Colombia</t>
  </si>
  <si>
    <t>Mayores</t>
  </si>
  <si>
    <t>Habitat</t>
  </si>
  <si>
    <t>08400425EM30</t>
  </si>
  <si>
    <t>US195325EM30</t>
  </si>
  <si>
    <t>084004460236</t>
  </si>
  <si>
    <t>XS3183160236</t>
  </si>
  <si>
    <t>Integra</t>
  </si>
  <si>
    <t>08400425DT91</t>
  </si>
  <si>
    <t>US195325DT91</t>
  </si>
  <si>
    <t>0840052BAV27</t>
  </si>
  <si>
    <t>US91087BAV27</t>
  </si>
  <si>
    <t>México</t>
  </si>
  <si>
    <t>Gobierno de México</t>
  </si>
  <si>
    <t>01100028DF60</t>
  </si>
  <si>
    <t>US715638DF60</t>
  </si>
  <si>
    <t>Perú</t>
  </si>
  <si>
    <t>Gobierno Central</t>
  </si>
  <si>
    <t>Prima</t>
  </si>
  <si>
    <t>01100028DR09</t>
  </si>
  <si>
    <t>US715638DR09</t>
  </si>
  <si>
    <t>01100028FC12</t>
  </si>
  <si>
    <t>US715638FC12</t>
  </si>
  <si>
    <t>Profuturo</t>
  </si>
  <si>
    <t>0840038TF238</t>
  </si>
  <si>
    <t>BRSTNCNTF238</t>
  </si>
  <si>
    <t>0840038TF212</t>
  </si>
  <si>
    <t>BRSTNCNTF212</t>
  </si>
  <si>
    <t>202606</t>
  </si>
  <si>
    <t>0840038TF1Q6</t>
  </si>
  <si>
    <t>BRSTNCNTF1Q6</t>
  </si>
  <si>
    <t>F3</t>
  </si>
  <si>
    <t>IN-FONDO3</t>
  </si>
  <si>
    <t>0840038TF1P8</t>
  </si>
  <si>
    <t>BRSTNCNTF1P8</t>
  </si>
  <si>
    <t>0840038TF204</t>
  </si>
  <si>
    <t>BRSTNCNTF204</t>
  </si>
  <si>
    <t>084006C98016</t>
  </si>
  <si>
    <t>CL0002798016</t>
  </si>
  <si>
    <t>Chile</t>
  </si>
  <si>
    <t>Gobierno de Chile</t>
  </si>
  <si>
    <t>084006C39505</t>
  </si>
  <si>
    <t>CL0002839505</t>
  </si>
  <si>
    <t>084004F03862</t>
  </si>
  <si>
    <t>COL17CT03862</t>
  </si>
  <si>
    <t>084004F03813</t>
  </si>
  <si>
    <t>COL17CT03813</t>
  </si>
  <si>
    <t>084004F03722</t>
  </si>
  <si>
    <t>COL17CT03722</t>
  </si>
  <si>
    <t>084004F02914</t>
  </si>
  <si>
    <t>COL17CT02914</t>
  </si>
  <si>
    <t>084004F03748</t>
  </si>
  <si>
    <t>COL17CT03748</t>
  </si>
  <si>
    <t>0840059000J5</t>
  </si>
  <si>
    <t>MX0MGO0000J5</t>
  </si>
  <si>
    <t>0840059000R8</t>
  </si>
  <si>
    <t>MX0MGO0000R8</t>
  </si>
  <si>
    <t>011000112G33</t>
  </si>
  <si>
    <t>PEP01000C5I0</t>
  </si>
  <si>
    <t>011000112B29</t>
  </si>
  <si>
    <t>PEP01000C5F6</t>
  </si>
  <si>
    <t>011000112F42</t>
  </si>
  <si>
    <t>PEP01000C4L7</t>
  </si>
  <si>
    <t>011000112F55</t>
  </si>
  <si>
    <t>PEP01000C4S2</t>
  </si>
  <si>
    <t>011000112G34</t>
  </si>
  <si>
    <t>PEP01000C5G4</t>
  </si>
  <si>
    <t>011000112G35</t>
  </si>
  <si>
    <t>PEP01000C5K6</t>
  </si>
  <si>
    <t>011000112G37</t>
  </si>
  <si>
    <t>PEP01000C2Z1</t>
  </si>
  <si>
    <t>011000112G39</t>
  </si>
  <si>
    <t>PEP01000C5J8</t>
  </si>
  <si>
    <t>011000112G40</t>
  </si>
  <si>
    <t>PEP01000C5H2</t>
  </si>
  <si>
    <t>0110001PEB40</t>
  </si>
  <si>
    <t>US715638DC30</t>
  </si>
  <si>
    <t>011000112G32</t>
  </si>
  <si>
    <t>PEP01000C5E9</t>
  </si>
  <si>
    <t>011000312F54</t>
  </si>
  <si>
    <t>PEP01000C4T0</t>
  </si>
  <si>
    <t>12586329AB50</t>
  </si>
  <si>
    <t>USP55409AB50</t>
  </si>
  <si>
    <t>BU</t>
  </si>
  <si>
    <t>Materials</t>
  </si>
  <si>
    <t>Industrias Peñoles</t>
  </si>
  <si>
    <t>12583829AB21</t>
  </si>
  <si>
    <t>USL67359AB21</t>
  </si>
  <si>
    <t>Nexa Resources S.A.</t>
  </si>
  <si>
    <t>2220082PAB78</t>
  </si>
  <si>
    <t>USP6680PAB78</t>
  </si>
  <si>
    <t>Buenaventura</t>
  </si>
  <si>
    <t>2220392TAB19</t>
  </si>
  <si>
    <t>USP6811TAB19</t>
  </si>
  <si>
    <t>Minsur</t>
  </si>
  <si>
    <t>1254072TJW01</t>
  </si>
  <si>
    <t>USP2253TJW01</t>
  </si>
  <si>
    <t>Cemex S.A.B. de CV</t>
  </si>
  <si>
    <t>302002100001</t>
  </si>
  <si>
    <t>PEP761001002</t>
  </si>
  <si>
    <t>Proxies</t>
  </si>
  <si>
    <t>Unacem*</t>
  </si>
  <si>
    <t>Unacem</t>
  </si>
  <si>
    <t>302051100001</t>
  </si>
  <si>
    <t>PEP239501005</t>
  </si>
  <si>
    <t>Pacasmayo</t>
  </si>
  <si>
    <t>3220512Q1094</t>
  </si>
  <si>
    <t>US15126Q1094</t>
  </si>
  <si>
    <t>302043100001</t>
  </si>
  <si>
    <t>PEP648011109</t>
  </si>
  <si>
    <t>Volcan*</t>
  </si>
  <si>
    <t>Volcan</t>
  </si>
  <si>
    <t>302043100002</t>
  </si>
  <si>
    <t>PEP648014202</t>
  </si>
  <si>
    <t>302845100002</t>
  </si>
  <si>
    <t>PEP620001003</t>
  </si>
  <si>
    <t>Nexa Resources Perú</t>
  </si>
  <si>
    <t>312039100001</t>
  </si>
  <si>
    <t>PEP622005002</t>
  </si>
  <si>
    <t>302072200001</t>
  </si>
  <si>
    <t>PEP646501002</t>
  </si>
  <si>
    <t>Cerro Verde</t>
  </si>
  <si>
    <t>395833228291</t>
  </si>
  <si>
    <t>LU1701428291</t>
  </si>
  <si>
    <t>Nexa Resources</t>
  </si>
  <si>
    <t>3920836W5029</t>
  </si>
  <si>
    <t>GB00B1FW5029</t>
  </si>
  <si>
    <t>Hocshild Minning Corp.</t>
  </si>
  <si>
    <t>3220082A1040</t>
  </si>
  <si>
    <t>US2044481040</t>
  </si>
  <si>
    <t>Buenaventura*</t>
  </si>
  <si>
    <t>302128100001</t>
  </si>
  <si>
    <t>PEP736211009</t>
  </si>
  <si>
    <t>Fossal</t>
  </si>
  <si>
    <t>5953042VAC78</t>
  </si>
  <si>
    <t>USP4R53VAC78</t>
  </si>
  <si>
    <t>Utilities</t>
  </si>
  <si>
    <t>Grupo Energia Bogota</t>
  </si>
  <si>
    <t>59529429BR86</t>
  </si>
  <si>
    <t>USP30179BR86</t>
  </si>
  <si>
    <t>Comisión Federal de Electricidad</t>
  </si>
  <si>
    <t>22205821204A</t>
  </si>
  <si>
    <t>PEP70310M131</t>
  </si>
  <si>
    <t>Red de Energía del Perú</t>
  </si>
  <si>
    <t>595132FRAZ03</t>
  </si>
  <si>
    <t>USP9379RAZ03</t>
  </si>
  <si>
    <t>Emp. Públicas Medellin</t>
  </si>
  <si>
    <t>22203011211A</t>
  </si>
  <si>
    <t>PEP70101M506</t>
  </si>
  <si>
    <t>Edelnor</t>
  </si>
  <si>
    <t>22203011312A</t>
  </si>
  <si>
    <t>PEP70101M530</t>
  </si>
  <si>
    <t>Edegel</t>
  </si>
  <si>
    <t>22203012105A</t>
  </si>
  <si>
    <t>PEP70101M720</t>
  </si>
  <si>
    <t>22206111703A</t>
  </si>
  <si>
    <t>PEP70210M109</t>
  </si>
  <si>
    <t>Engie Ene.</t>
  </si>
  <si>
    <t>22200911502A</t>
  </si>
  <si>
    <t>PEP70252M275</t>
  </si>
  <si>
    <t>Luz del Sur</t>
  </si>
  <si>
    <t>22200911807A</t>
  </si>
  <si>
    <t>PEP70252M317</t>
  </si>
  <si>
    <t>22587612001A</t>
  </si>
  <si>
    <t>PEP70160M015</t>
  </si>
  <si>
    <t>Electro Dunas s.a.a</t>
  </si>
  <si>
    <t>302030100001</t>
  </si>
  <si>
    <t>PEP701011004</t>
  </si>
  <si>
    <t>Ene Dist.</t>
  </si>
  <si>
    <t>302032100002</t>
  </si>
  <si>
    <t>PEP700511004</t>
  </si>
  <si>
    <t>Enel Gen.</t>
  </si>
  <si>
    <t>302061100001</t>
  </si>
  <si>
    <t>PEP702101002</t>
  </si>
  <si>
    <t>15515123CH47</t>
  </si>
  <si>
    <t>USP32133CH47</t>
  </si>
  <si>
    <t>Otros BU</t>
  </si>
  <si>
    <t>Banco de Crédito e Inversiones</t>
  </si>
  <si>
    <t>1551512PAC05</t>
  </si>
  <si>
    <t>US05890PAC05</t>
  </si>
  <si>
    <t>1551192MAD04</t>
  </si>
  <si>
    <t>USP1400MAD04</t>
  </si>
  <si>
    <t>Grupo Financiero Banorte</t>
  </si>
  <si>
    <t>15527829AN67</t>
  </si>
  <si>
    <t>USP16259AN67</t>
  </si>
  <si>
    <t>BBVA Bancomer</t>
  </si>
  <si>
    <t>59509428AW93</t>
  </si>
  <si>
    <t>US279158AW93</t>
  </si>
  <si>
    <t>Ecopetrol</t>
  </si>
  <si>
    <t>1552782BAB48</t>
  </si>
  <si>
    <t>USP1S81BAB48</t>
  </si>
  <si>
    <t>1552782BAA64</t>
  </si>
  <si>
    <t>USP1S81BAA64</t>
  </si>
  <si>
    <t>1551112LAN29</t>
  </si>
  <si>
    <t>US05968LAN29</t>
  </si>
  <si>
    <t>Banco de Colombia</t>
  </si>
  <si>
    <t>59509428AJ82</t>
  </si>
  <si>
    <t>US279158AJ82</t>
  </si>
  <si>
    <t>59509428AQ26</t>
  </si>
  <si>
    <t>US279158AQ26</t>
  </si>
  <si>
    <t>59509428AE95</t>
  </si>
  <si>
    <t>US279158AE95</t>
  </si>
  <si>
    <t>59509428AS81</t>
  </si>
  <si>
    <t>US279158AS81</t>
  </si>
  <si>
    <t>59509428AV11</t>
  </si>
  <si>
    <t>US279158AV11</t>
  </si>
  <si>
    <t>15532427PD99</t>
  </si>
  <si>
    <t>USP0R137PD99</t>
  </si>
  <si>
    <t>Banco Davivienda S.A.</t>
  </si>
  <si>
    <t>12535622BA92</t>
  </si>
  <si>
    <t>USP58072BA92</t>
  </si>
  <si>
    <t>Inversiones CMPC</t>
  </si>
  <si>
    <t>22583521701U</t>
  </si>
  <si>
    <t>CVL14017HL12</t>
  </si>
  <si>
    <t>Inca Rail</t>
  </si>
  <si>
    <t>21015122401A</t>
  </si>
  <si>
    <t>PEP66450D098</t>
  </si>
  <si>
    <t>Interseguro</t>
  </si>
  <si>
    <t>2702042CA11U</t>
  </si>
  <si>
    <t>CVL80200F308</t>
  </si>
  <si>
    <t>Casa Andina (Titulizadora)</t>
  </si>
  <si>
    <t>2702022AT02A</t>
  </si>
  <si>
    <t>PEP80050F333</t>
  </si>
  <si>
    <t>Creditítulos Sociedad Titulizadora</t>
  </si>
  <si>
    <t>22584221801U</t>
  </si>
  <si>
    <t>CVL74200B016</t>
  </si>
  <si>
    <t>Inversiones Nacionales de Turismo</t>
  </si>
  <si>
    <t>22212521501A</t>
  </si>
  <si>
    <t>PEP71320M014</t>
  </si>
  <si>
    <t>Jockey Plaza</t>
  </si>
  <si>
    <t>21015422002A</t>
  </si>
  <si>
    <t>PEP66950D014</t>
  </si>
  <si>
    <t>Pacífico Peruano Suiza</t>
  </si>
  <si>
    <t>21015422302B</t>
  </si>
  <si>
    <t>PEP66950D030</t>
  </si>
  <si>
    <t>2743342RDOR1</t>
  </si>
  <si>
    <t>XS1198024827</t>
  </si>
  <si>
    <t>Red Dorsal</t>
  </si>
  <si>
    <t>2100022V2H78</t>
  </si>
  <si>
    <t>US05971V2H78</t>
  </si>
  <si>
    <t>Banco de Crédito del Perú</t>
  </si>
  <si>
    <t>2100022V2K08</t>
  </si>
  <si>
    <t>US05971V2K08</t>
  </si>
  <si>
    <t>2100022V2J35</t>
  </si>
  <si>
    <t>US05971V2J35</t>
  </si>
  <si>
    <t>21001120AH74</t>
  </si>
  <si>
    <t>USP07760AH74</t>
  </si>
  <si>
    <t>Banco Continental</t>
  </si>
  <si>
    <t>21000325AG03</t>
  </si>
  <si>
    <t>USP13435AG03</t>
  </si>
  <si>
    <t>Banco Internacional del Perú</t>
  </si>
  <si>
    <t>21000325AF20</t>
  </si>
  <si>
    <t>USP13435AF20</t>
  </si>
  <si>
    <t>2258402PAE36</t>
  </si>
  <si>
    <t>USP5300PAE36</t>
  </si>
  <si>
    <t>Hunt Oil</t>
  </si>
  <si>
    <t>27211826AB16</t>
  </si>
  <si>
    <t>USP56236AB16</t>
  </si>
  <si>
    <t>InRetail Consumer</t>
  </si>
  <si>
    <t>2220882KAD92</t>
  </si>
  <si>
    <t>USP6040KAD92</t>
  </si>
  <si>
    <t>Kallpa Generación S.A</t>
  </si>
  <si>
    <t>2220292FAB50</t>
  </si>
  <si>
    <t>USP0091FAB50</t>
  </si>
  <si>
    <t>AENZA S.A.A. (antes Graña &amp; Montero S.A.A.)</t>
  </si>
  <si>
    <t>27211723AE14</t>
  </si>
  <si>
    <t>USP56243AE14</t>
  </si>
  <si>
    <t>InRetail Shopping Malls</t>
  </si>
  <si>
    <t>22204726AA03</t>
  </si>
  <si>
    <t>USP73906AA03</t>
  </si>
  <si>
    <t>Orazen</t>
  </si>
  <si>
    <t>2220892BAE13</t>
  </si>
  <si>
    <t>USP7721BAE13</t>
  </si>
  <si>
    <t>Perú LNG</t>
  </si>
  <si>
    <t>22204327AE63</t>
  </si>
  <si>
    <t>USP98047AE63</t>
  </si>
  <si>
    <t>Volcan Cia. Minera</t>
  </si>
  <si>
    <t>125037959440</t>
  </si>
  <si>
    <t>XS2701559440</t>
  </si>
  <si>
    <t>América Móvil</t>
  </si>
  <si>
    <t>2220111KEA71</t>
  </si>
  <si>
    <t>USP0161KEA71</t>
  </si>
  <si>
    <t>Alicorp</t>
  </si>
  <si>
    <t>21001811601A</t>
  </si>
  <si>
    <t>PEP12030D010</t>
  </si>
  <si>
    <t>Banco de la Nación</t>
  </si>
  <si>
    <t>22210611802U</t>
  </si>
  <si>
    <t>PEP70215M017</t>
  </si>
  <si>
    <t>Calidda*</t>
  </si>
  <si>
    <t>Calidda</t>
  </si>
  <si>
    <t>25008611610A</t>
  </si>
  <si>
    <t>PEP11100M302</t>
  </si>
  <si>
    <t>COFIDE**</t>
  </si>
  <si>
    <t>COFIDE</t>
  </si>
  <si>
    <t>2220091VAC83</t>
  </si>
  <si>
    <t>USP6411VAC83</t>
  </si>
  <si>
    <t>2702011INS3U</t>
  </si>
  <si>
    <t>CVL800702P33</t>
  </si>
  <si>
    <t>PF Colegios Peruanos</t>
  </si>
  <si>
    <t>22212311802A</t>
  </si>
  <si>
    <t>PEP74100M058</t>
  </si>
  <si>
    <t>Falabella Perú</t>
  </si>
  <si>
    <t>25210512503A</t>
  </si>
  <si>
    <t>PEP16880M080</t>
  </si>
  <si>
    <t>Fondo Mi Vivienda</t>
  </si>
  <si>
    <t>27020219AB41</t>
  </si>
  <si>
    <t>US224939AB41</t>
  </si>
  <si>
    <t>Municipalidad de Lima</t>
  </si>
  <si>
    <t>25210511905A</t>
  </si>
  <si>
    <t>PEP16880M049</t>
  </si>
  <si>
    <t>Mi Vivienda</t>
  </si>
  <si>
    <t>25210512006A</t>
  </si>
  <si>
    <t>PEP16880M056</t>
  </si>
  <si>
    <t>25000310A109</t>
  </si>
  <si>
    <t>CVL14800A109</t>
  </si>
  <si>
    <t>Interbank</t>
  </si>
  <si>
    <t>25517212A026</t>
  </si>
  <si>
    <t>CVL52632A026</t>
  </si>
  <si>
    <t>Intercorp Perú</t>
  </si>
  <si>
    <t>25517212A018</t>
  </si>
  <si>
    <t>CVL52632A018</t>
  </si>
  <si>
    <t>182096345816</t>
  </si>
  <si>
    <t>XS0799645816</t>
  </si>
  <si>
    <t>Línea Amarilla</t>
  </si>
  <si>
    <t>22212511502A</t>
  </si>
  <si>
    <t>PEP71320M022</t>
  </si>
  <si>
    <t>22212511603A</t>
  </si>
  <si>
    <t>PEP71320M030</t>
  </si>
  <si>
    <t>22212211502U</t>
  </si>
  <si>
    <t>PEP74850M025</t>
  </si>
  <si>
    <t>Norvial</t>
  </si>
  <si>
    <t>22582511602A</t>
  </si>
  <si>
    <t>PEP73125M023</t>
  </si>
  <si>
    <t>Primax</t>
  </si>
  <si>
    <t>22582511603A</t>
  </si>
  <si>
    <t>PEP73125M031</t>
  </si>
  <si>
    <t>2702021IP02U</t>
  </si>
  <si>
    <t>CVL80050F026</t>
  </si>
  <si>
    <t>22582511904A</t>
  </si>
  <si>
    <t>PEP73125M064</t>
  </si>
  <si>
    <t>22582511801A</t>
  </si>
  <si>
    <t>PEP73125M049</t>
  </si>
  <si>
    <t>22582511802A</t>
  </si>
  <si>
    <t>PEP73125M056</t>
  </si>
  <si>
    <t>2721181IRC1U</t>
  </si>
  <si>
    <t>CVL80070P015</t>
  </si>
  <si>
    <t>2702011IS11A</t>
  </si>
  <si>
    <t>PEP80070F166</t>
  </si>
  <si>
    <t>22586511901A</t>
  </si>
  <si>
    <t>CVL75840TB14</t>
  </si>
  <si>
    <t>Tecsup</t>
  </si>
  <si>
    <t>2721171IRSM1</t>
  </si>
  <si>
    <t>CVL800707107</t>
  </si>
  <si>
    <t>2500021V2F13</t>
  </si>
  <si>
    <t>US05971V2F13</t>
  </si>
  <si>
    <t>2721171IRSM3</t>
  </si>
  <si>
    <t>CVL800700S24</t>
  </si>
  <si>
    <t>22211619AA48</t>
  </si>
  <si>
    <t>USP82169AA48</t>
  </si>
  <si>
    <t>Rutas de Lima</t>
  </si>
  <si>
    <t>225917115156</t>
  </si>
  <si>
    <t>XS2693815156</t>
  </si>
  <si>
    <t>BENCHMARK MORTGAGE TRUST</t>
  </si>
  <si>
    <t>2223041GAR67</t>
  </si>
  <si>
    <t>USP9T36GAR67</t>
  </si>
  <si>
    <t>Telefónica</t>
  </si>
  <si>
    <t>274325396355</t>
  </si>
  <si>
    <t>XS0511096355</t>
  </si>
  <si>
    <t>Huascacocha Finance Limited</t>
  </si>
  <si>
    <t>222116304874</t>
  </si>
  <si>
    <t>XS1084504874</t>
  </si>
  <si>
    <t>302011100001</t>
  </si>
  <si>
    <t>PEP214001005</t>
  </si>
  <si>
    <t>3021012171A1</t>
  </si>
  <si>
    <t>PAL1801171A1</t>
  </si>
  <si>
    <t>InRetail Peru</t>
  </si>
  <si>
    <t>300011100001</t>
  </si>
  <si>
    <t>PEP116001004</t>
  </si>
  <si>
    <t>BBVA</t>
  </si>
  <si>
    <t>300013200002</t>
  </si>
  <si>
    <t>PAL2400671A3</t>
  </si>
  <si>
    <t>Intergroup</t>
  </si>
  <si>
    <t>302012200001</t>
  </si>
  <si>
    <t>BMG2519Y1084</t>
  </si>
  <si>
    <t>Credicorp*</t>
  </si>
  <si>
    <t>Credicorp</t>
  </si>
  <si>
    <t>302029100001</t>
  </si>
  <si>
    <t>PEP736581005</t>
  </si>
  <si>
    <t>Aenza</t>
  </si>
  <si>
    <t>312034100001</t>
  </si>
  <si>
    <t>PEP206015005</t>
  </si>
  <si>
    <t>302107100001</t>
  </si>
  <si>
    <t>PEP736001004</t>
  </si>
  <si>
    <t>Ferreyros</t>
  </si>
  <si>
    <t>305923100001</t>
  </si>
  <si>
    <t>PEP746351100</t>
  </si>
  <si>
    <t>Puerto Chancay A</t>
  </si>
  <si>
    <t>305923100002</t>
  </si>
  <si>
    <t>PEP746354203</t>
  </si>
  <si>
    <t>Puerto Chancay B</t>
  </si>
  <si>
    <t>345874294721</t>
  </si>
  <si>
    <t>LU2791994721</t>
  </si>
  <si>
    <t>AUNA SA</t>
  </si>
  <si>
    <t>3221282L1089</t>
  </si>
  <si>
    <t>US34988L7029</t>
  </si>
  <si>
    <t>5270772F2269</t>
  </si>
  <si>
    <t>LU0727122698</t>
  </si>
  <si>
    <t>TD</t>
  </si>
  <si>
    <t>RF</t>
  </si>
  <si>
    <t>Franklin Templeton - Global Convertibles</t>
  </si>
  <si>
    <t>5271112EG102</t>
  </si>
  <si>
    <t>US46435G1022</t>
  </si>
  <si>
    <t>BlackRock - iShares Convertible Bond ETF</t>
  </si>
  <si>
    <t>5274492F8555</t>
  </si>
  <si>
    <t>FR0013185550</t>
  </si>
  <si>
    <t>Lazard - Convertible Global Fund</t>
  </si>
  <si>
    <t>5273984AGSBI</t>
  </si>
  <si>
    <t>LU1883334515</t>
  </si>
  <si>
    <t>Amundi / Pioneer - Global Subordinated</t>
  </si>
  <si>
    <t>5274542F8758</t>
  </si>
  <si>
    <t>LU1617687584</t>
  </si>
  <si>
    <t>Oaktree Global Credit</t>
  </si>
  <si>
    <t>5271112E8513</t>
  </si>
  <si>
    <t>US4642885135</t>
  </si>
  <si>
    <t>BlackRock - iShares iBoxx High Yield Corporate Bond</t>
  </si>
  <si>
    <t>5273862FW849</t>
  </si>
  <si>
    <t>IE00B3RW8498</t>
  </si>
  <si>
    <t>Nomura - US High Yield Bond Fund</t>
  </si>
  <si>
    <t>5273974EUHY2</t>
  </si>
  <si>
    <t>LU1432415641</t>
  </si>
  <si>
    <t>DWS Invest - Euro High Yield Corporates</t>
  </si>
  <si>
    <t>5275112FCBIU</t>
  </si>
  <si>
    <t>LU1163201939</t>
  </si>
  <si>
    <t>BlueBay - Financial Capital Bond - U</t>
  </si>
  <si>
    <t>52GAML2USCOF</t>
  </si>
  <si>
    <t>IE00B5769310</t>
  </si>
  <si>
    <t>Gam - Star Credit Opportunities</t>
  </si>
  <si>
    <t>5277022F0850</t>
  </si>
  <si>
    <t>LU1981108506</t>
  </si>
  <si>
    <t>Jupiter - Bonds Global High Yield</t>
  </si>
  <si>
    <t>5273882HIGHY</t>
  </si>
  <si>
    <t>LU0990544842</t>
  </si>
  <si>
    <t>Robeco - Capital Growth Funds High Yield Bonds</t>
  </si>
  <si>
    <t>5274122GD0HY</t>
  </si>
  <si>
    <t>IE0002420739</t>
  </si>
  <si>
    <t>Pimco - Global High Yield Bond Fund</t>
  </si>
  <si>
    <t>5274122FKCF7</t>
  </si>
  <si>
    <t>IE00B87KCF77</t>
  </si>
  <si>
    <t>Pimco - GIS Income Fund</t>
  </si>
  <si>
    <t>5270582R1157</t>
  </si>
  <si>
    <t>KYG6201R1157</t>
  </si>
  <si>
    <t>Moneda - CLOs</t>
  </si>
  <si>
    <t>5277432FR115</t>
  </si>
  <si>
    <t>5277312FGRM4</t>
  </si>
  <si>
    <t>IE00BHXGRM40</t>
  </si>
  <si>
    <t>Neuberger Berman - CLO Income Fund</t>
  </si>
  <si>
    <t>5274174FF284</t>
  </si>
  <si>
    <t>LU1797525737</t>
  </si>
  <si>
    <t>Candriam Bonds - Global High Yield</t>
  </si>
  <si>
    <t>5274494F1144</t>
  </si>
  <si>
    <t>FR0013311446</t>
  </si>
  <si>
    <t>Lazard Capital Fi</t>
  </si>
  <si>
    <t>5274122F8JM6</t>
  </si>
  <si>
    <t>IE00BD38JM62</t>
  </si>
  <si>
    <t>Pimco - Mortgage Opportunities Fund</t>
  </si>
  <si>
    <t>5260012EV608</t>
  </si>
  <si>
    <t>US78467V6083</t>
  </si>
  <si>
    <t>State Street - Blackstone Senior Loans</t>
  </si>
  <si>
    <t>5273662CORP1</t>
  </si>
  <si>
    <t>LU1569037366</t>
  </si>
  <si>
    <t>Waystone Credicorp - Latam Corps HC</t>
  </si>
  <si>
    <t>5274862F2445</t>
  </si>
  <si>
    <t>LU1564424452</t>
  </si>
  <si>
    <t>Edmond de Rothschild - Corp EM Debt USD</t>
  </si>
  <si>
    <t>5275262COMP2</t>
  </si>
  <si>
    <t>CL0002633205</t>
  </si>
  <si>
    <t>FIGLHYI CI - Compass Latam HY</t>
  </si>
  <si>
    <t>5270292F4301</t>
  </si>
  <si>
    <t>LU0492943013</t>
  </si>
  <si>
    <t>Investec - Latin American Corporate Debt</t>
  </si>
  <si>
    <t>5274742F1585</t>
  </si>
  <si>
    <t>LU0648315850</t>
  </si>
  <si>
    <t>LarrainVial - Corp EM Debt USD</t>
  </si>
  <si>
    <t>5277012F9LZQ</t>
  </si>
  <si>
    <t>IE000NG9LZQX</t>
  </si>
  <si>
    <t>Moneda - Latam High Yield</t>
  </si>
  <si>
    <t>5277192F9LZQ</t>
  </si>
  <si>
    <t>IE000NG9LZQ6</t>
  </si>
  <si>
    <t>5274122FXQQ0</t>
  </si>
  <si>
    <t>IE00BGSXQQ02</t>
  </si>
  <si>
    <t>PIMCO - Asia High Yield Bond Fund</t>
  </si>
  <si>
    <t>52SANT2LATAM</t>
  </si>
  <si>
    <t>LU0363170191</t>
  </si>
  <si>
    <t>Santander - Latin America Corporate Bond</t>
  </si>
  <si>
    <t>5275112F3161</t>
  </si>
  <si>
    <t>LU1167331617</t>
  </si>
  <si>
    <t>BlueBay - EM Debt Unconstrained</t>
  </si>
  <si>
    <t>5275112F7441</t>
  </si>
  <si>
    <t>LU1932874412</t>
  </si>
  <si>
    <t>5270252F1414</t>
  </si>
  <si>
    <t>LU0132414144</t>
  </si>
  <si>
    <t>Aberdeen - Select Emerging Markets Bond</t>
  </si>
  <si>
    <t>5270802F6924</t>
  </si>
  <si>
    <t>LU0128469243</t>
  </si>
  <si>
    <t>Pictet - Global Emerging Debt</t>
  </si>
  <si>
    <t>5270172FWXM7</t>
  </si>
  <si>
    <t>IE00BKLWXM74</t>
  </si>
  <si>
    <t>Vanguard - Emerging Markets Bond Fund - I Retail</t>
  </si>
  <si>
    <t>5276802F6309</t>
  </si>
  <si>
    <t>LU2219663098</t>
  </si>
  <si>
    <t>Azimut Investments SA - AZ Fund 3, AZ Bond Frontier Markets Debt</t>
  </si>
  <si>
    <t>4874172EMBON</t>
  </si>
  <si>
    <t>LU1410485624</t>
  </si>
  <si>
    <t>Candriam - Bonds Emerging Markets</t>
  </si>
  <si>
    <t>5270492F3972</t>
  </si>
  <si>
    <t>LU0926439729</t>
  </si>
  <si>
    <t>Vontobel - Emerging Markets Debt</t>
  </si>
  <si>
    <t>5270492F2267</t>
  </si>
  <si>
    <t>LU2416422678</t>
  </si>
  <si>
    <t>Vontobel - Credit Opportunities</t>
  </si>
  <si>
    <t>5275112F0747</t>
  </si>
  <si>
    <t>LU0225307478</t>
  </si>
  <si>
    <t>BlueBay - Emerging Market Bond Fund</t>
  </si>
  <si>
    <t>5274122EMBFU</t>
  </si>
  <si>
    <t>IE0030759645</t>
  </si>
  <si>
    <t>Pimco - Emerging Markets Bond Fund</t>
  </si>
  <si>
    <t>5274812EMDBT</t>
  </si>
  <si>
    <t>LU0912263752</t>
  </si>
  <si>
    <t>Northern Trust - EM Hard Currency</t>
  </si>
  <si>
    <t>5270952EMDHC</t>
  </si>
  <si>
    <t>IE00B99K4563</t>
  </si>
  <si>
    <t>Neuberger Berman - Emerging Market Debt HC</t>
  </si>
  <si>
    <t>5270432F9263</t>
  </si>
  <si>
    <t>LU0998992639</t>
  </si>
  <si>
    <t>AXA World Funds - US Dynamic High Yield</t>
  </si>
  <si>
    <t>5274372L3385</t>
  </si>
  <si>
    <t>LU1866903385</t>
  </si>
  <si>
    <t>M&amp;G - Global Floating Rate High Yield Fund</t>
  </si>
  <si>
    <t>5270492F8979</t>
  </si>
  <si>
    <t>LU1305089796</t>
  </si>
  <si>
    <t>Vontobel - Emerging Markets Corporate</t>
  </si>
  <si>
    <t>4974252S2BDC</t>
  </si>
  <si>
    <t>BD Capital - Senior Loans 2</t>
  </si>
  <si>
    <t>4974252SCBDC</t>
  </si>
  <si>
    <t>CVL79590GA30</t>
  </si>
  <si>
    <t>BD Capital - Senior Loans C</t>
  </si>
  <si>
    <t>4911102LINAE</t>
  </si>
  <si>
    <t>Fond. de Inversión Activa Financiamiento Estructurado Peru II</t>
  </si>
  <si>
    <t>4975141HMCPS</t>
  </si>
  <si>
    <t>Fondo HMC  II (PEN)</t>
  </si>
  <si>
    <t>Fondo HMC II (PEN)</t>
  </si>
  <si>
    <t>491105206SI1</t>
  </si>
  <si>
    <t>PEP795509FD5</t>
  </si>
  <si>
    <t>Sigma - Leasing Operativo</t>
  </si>
  <si>
    <t>5274822F3552</t>
  </si>
  <si>
    <t>CL0002535525</t>
  </si>
  <si>
    <t>Moneda - Deuda Latam LCC</t>
  </si>
  <si>
    <t>5276642FJ177</t>
  </si>
  <si>
    <t>IE00BQZJ1775</t>
  </si>
  <si>
    <t>Colchester Local Markets Bond Fund USD Unhedged</t>
  </si>
  <si>
    <t>5270182F5243</t>
  </si>
  <si>
    <t>LU0107852435</t>
  </si>
  <si>
    <t>GAM - Local Emerging Bond Fund</t>
  </si>
  <si>
    <t>5270512FGKM4</t>
  </si>
  <si>
    <t>IE00BKZGKM40</t>
  </si>
  <si>
    <t>Barings - Emerging Markets Local Debt Fund</t>
  </si>
  <si>
    <t>5270732E4WH5</t>
  </si>
  <si>
    <t>IE00B5M4WH52</t>
  </si>
  <si>
    <t>BlackRock - iShares JPM EM Local Government Bond</t>
  </si>
  <si>
    <t>5274262F6624</t>
  </si>
  <si>
    <t>LU1034966249</t>
  </si>
  <si>
    <t>Global Evolution Funds - Frontier Markets Fund</t>
  </si>
  <si>
    <t>5275152LU084</t>
  </si>
  <si>
    <t>LU0845699684</t>
  </si>
  <si>
    <t>Schroder - Selection Fund China Local Currency Bond</t>
  </si>
  <si>
    <t>5274122FK0P9</t>
  </si>
  <si>
    <t>IE00B29K0P99</t>
  </si>
  <si>
    <t>Pimco - Emerging Markets Local Bond Fund</t>
  </si>
  <si>
    <t>5274472F3543</t>
  </si>
  <si>
    <t>LU1200235437</t>
  </si>
  <si>
    <t>Degroof - EM  Sustainable Debt</t>
  </si>
  <si>
    <t>Degroof - EM Sustainable Debt</t>
  </si>
  <si>
    <t>4911011FCDS1</t>
  </si>
  <si>
    <t>Fondo Credicorp Deuda Soles</t>
  </si>
  <si>
    <t>4911011FCDS2</t>
  </si>
  <si>
    <t>US4642898427</t>
  </si>
  <si>
    <t>Fondo Credicorp Deuda Soles II</t>
  </si>
  <si>
    <t>4975142HMCPD</t>
  </si>
  <si>
    <t>Fondo HMC II (USD)</t>
  </si>
  <si>
    <t>4911141MIND1</t>
  </si>
  <si>
    <t>CVL79560FI39</t>
  </si>
  <si>
    <t>Macrocapitales SAFI S.A.</t>
  </si>
  <si>
    <t>5277402F6R19</t>
  </si>
  <si>
    <t>IE00BMC6R191</t>
  </si>
  <si>
    <t>Aegon High Yield Global Bond Fund</t>
  </si>
  <si>
    <t>5270496F7171</t>
  </si>
  <si>
    <t>LU1322871713</t>
  </si>
  <si>
    <t>Vontobel - Twentyfour Strategy Income</t>
  </si>
  <si>
    <t>5274862F9504</t>
  </si>
  <si>
    <t>LU1244895048</t>
  </si>
  <si>
    <t>RV</t>
  </si>
  <si>
    <t>Edmond de Rothschild - Big Data</t>
  </si>
  <si>
    <t>5270652EF106</t>
  </si>
  <si>
    <t>US92189F1066</t>
  </si>
  <si>
    <t>VanEck - Gold Miners ETF</t>
  </si>
  <si>
    <t>5270172E2742</t>
  </si>
  <si>
    <t>US9220427424</t>
  </si>
  <si>
    <t>Vanguard - ACWI</t>
  </si>
  <si>
    <t>5270414F1120</t>
  </si>
  <si>
    <t>LU2058011201</t>
  </si>
  <si>
    <t>DWS - Invest Global Agribusiness</t>
  </si>
  <si>
    <t>5270772FGV78</t>
  </si>
  <si>
    <t>IE00BD4GV785</t>
  </si>
  <si>
    <t>Franklin Templeton - FTGF ClearBridge Infrastructure Value Fund</t>
  </si>
  <si>
    <t>5270732F0NJ2</t>
  </si>
  <si>
    <t>IE00BK70NJ20</t>
  </si>
  <si>
    <t>BlackRock - Global Unconstrained Equity Fund</t>
  </si>
  <si>
    <t>5271112E8257</t>
  </si>
  <si>
    <t>US4642882579</t>
  </si>
  <si>
    <t>BlackRock - iShares MSCI ACWI</t>
  </si>
  <si>
    <t>5271112E8240</t>
  </si>
  <si>
    <t>US4642882405</t>
  </si>
  <si>
    <t>Blackrock - iShares MSCI ACWI ex U.S. ETF</t>
  </si>
  <si>
    <t>5274082CONST</t>
  </si>
  <si>
    <t>LU1887442066</t>
  </si>
  <si>
    <t>Invesco - Global Consumer Trends Fund S</t>
  </si>
  <si>
    <t>5276702F8117</t>
  </si>
  <si>
    <t>LU0345781172</t>
  </si>
  <si>
    <t>Ninety One - Global Natural Resources Fund I</t>
  </si>
  <si>
    <t>5273882F5578</t>
  </si>
  <si>
    <t>LU0858455784</t>
  </si>
  <si>
    <t>Robeco - QI Emerging Markets Active Equities</t>
  </si>
  <si>
    <t>5271112CANAD</t>
  </si>
  <si>
    <t>US4642865095</t>
  </si>
  <si>
    <t>BlackRock - iShares MSCI Canada</t>
  </si>
  <si>
    <t>5270172E2874</t>
  </si>
  <si>
    <t>US9220428745</t>
  </si>
  <si>
    <t>Vanguard - FTSE Europe</t>
  </si>
  <si>
    <t>5275194F2546</t>
  </si>
  <si>
    <t>LU1966825462</t>
  </si>
  <si>
    <t>Joh Berenberg - European Focus Fund</t>
  </si>
  <si>
    <t>52COMG4QNN83</t>
  </si>
  <si>
    <t>IE00BHWQNN83</t>
  </si>
  <si>
    <t>Comgest- Europe Opportunities Fund</t>
  </si>
  <si>
    <t>5271112E9180</t>
  </si>
  <si>
    <t>US4642891802</t>
  </si>
  <si>
    <t>BlackRock - iShares MSCI Europe Financials</t>
  </si>
  <si>
    <t>5273874F4273</t>
  </si>
  <si>
    <t>LU1353442731</t>
  </si>
  <si>
    <t>Fidelity - European Dynamic Growth</t>
  </si>
  <si>
    <t>5276846FQVT8</t>
  </si>
  <si>
    <t>GB00BKPQVT86</t>
  </si>
  <si>
    <t>Liontrust - Liontrust European Dynamic Fund S</t>
  </si>
  <si>
    <t>5274566FYND8</t>
  </si>
  <si>
    <t>GB00BZ2YND85</t>
  </si>
  <si>
    <t>Jupiter Unit Trust - Asian Income Fund I GBP</t>
  </si>
  <si>
    <t>5274566EURO</t>
  </si>
  <si>
    <t>GB00B5STJW84</t>
  </si>
  <si>
    <t>Jupiter Unit Trust - European Fund</t>
  </si>
  <si>
    <t>5274564JEURG</t>
  </si>
  <si>
    <t>LU0260086037</t>
  </si>
  <si>
    <t>Jupiter Unit Trust - European Growth</t>
  </si>
  <si>
    <t>5270324F9339</t>
  </si>
  <si>
    <t>LU0113993397</t>
  </si>
  <si>
    <t>Janus Henderson - Continental European Fund</t>
  </si>
  <si>
    <t>5270474F8219</t>
  </si>
  <si>
    <t>LU0852482198</t>
  </si>
  <si>
    <t>Allianz - Euroland Equity Growth</t>
  </si>
  <si>
    <t>52GAML4ECIEA</t>
  </si>
  <si>
    <t>IE00B3CTFW21</t>
  </si>
  <si>
    <t>GAM - Continental Europe</t>
  </si>
  <si>
    <t>5274186F1948</t>
  </si>
  <si>
    <t>GB00B0119487</t>
  </si>
  <si>
    <t>Man GLG - Continental European Growth</t>
  </si>
  <si>
    <t>5271284E8930</t>
  </si>
  <si>
    <t>DE0006289309</t>
  </si>
  <si>
    <t>BlackRock - iShares Euro Stoxx Banks 30-15 UCITS</t>
  </si>
  <si>
    <t>5274136F3115</t>
  </si>
  <si>
    <t>GB0033031153</t>
  </si>
  <si>
    <t>Invesco - UK Opportunities Fund</t>
  </si>
  <si>
    <t>52751946750L</t>
  </si>
  <si>
    <t>LU1959967503</t>
  </si>
  <si>
    <t>Joh Berenberg- European Small Cap</t>
  </si>
  <si>
    <t>5274104F8932</t>
  </si>
  <si>
    <t>FR0010589325</t>
  </si>
  <si>
    <t>Groupama - Avenir Euro (Mid Small Caps)</t>
  </si>
  <si>
    <t>5274104AVEUR</t>
  </si>
  <si>
    <t>LU0675296932</t>
  </si>
  <si>
    <t>Groupama - G Fund Avenir Europe (Mid Small Caps) - C</t>
  </si>
  <si>
    <t>5277445FGVH8</t>
  </si>
  <si>
    <t>IE00B8JGVH80</t>
  </si>
  <si>
    <t>Lazard - Japanese Strategic Equity</t>
  </si>
  <si>
    <t>5277285FGVH8</t>
  </si>
  <si>
    <t>US4642881829</t>
  </si>
  <si>
    <t>5270132F56110</t>
  </si>
  <si>
    <t>LU0248056110</t>
  </si>
  <si>
    <t>JP Morgan - Japan Equity Fund - I</t>
  </si>
  <si>
    <t>5275552EQ217</t>
  </si>
  <si>
    <t>US46641Q2176</t>
  </si>
  <si>
    <t>JP Morgan - Japan Equity ETF</t>
  </si>
  <si>
    <t>52COMG5JAPGR</t>
  </si>
  <si>
    <t>IE00BQ1YBP44</t>
  </si>
  <si>
    <t>Comgest - Japan Growth</t>
  </si>
  <si>
    <t>5270465F0075</t>
  </si>
  <si>
    <t>LU0102000758</t>
  </si>
  <si>
    <t>BNP Paribas - Japan Small Caps</t>
  </si>
  <si>
    <t>5273932EA854</t>
  </si>
  <si>
    <t>US78464A8541</t>
  </si>
  <si>
    <t>SSGA Funds Management, Inc.</t>
  </si>
  <si>
    <t>5270172E8413</t>
  </si>
  <si>
    <t>US9229083632</t>
  </si>
  <si>
    <t>Vanguard - S&amp;P 500 ETF</t>
  </si>
  <si>
    <t>5270462USMCP</t>
  </si>
  <si>
    <t>LU0823411292</t>
  </si>
  <si>
    <t>Parvest - USA Small Cap</t>
  </si>
  <si>
    <t>5271112E7200</t>
  </si>
  <si>
    <t>US4642872000</t>
  </si>
  <si>
    <t>BlackRock - iShares Core S&amp;P 500</t>
  </si>
  <si>
    <t>5271112E7804</t>
  </si>
  <si>
    <t>US4642878049</t>
  </si>
  <si>
    <t>BlackRock - iShares Core S&amp;P Small Cap</t>
  </si>
  <si>
    <t>5273882RGCTI</t>
  </si>
  <si>
    <t>LU0936248318</t>
  </si>
  <si>
    <t>Robeco - Consumer Trends</t>
  </si>
  <si>
    <t>5273932EY852</t>
  </si>
  <si>
    <t>US81369Y8527</t>
  </si>
  <si>
    <t>State Street - Communication Services Select Sector</t>
  </si>
  <si>
    <t>5275122EE628</t>
  </si>
  <si>
    <t>US46138E6288</t>
  </si>
  <si>
    <t>Invesco LLC - US Banks</t>
  </si>
  <si>
    <t>5270432F2994</t>
  </si>
  <si>
    <t>LU1694772994</t>
  </si>
  <si>
    <t>AXA - World Funds Framligton Digital Economy</t>
  </si>
  <si>
    <t>5260012EY803</t>
  </si>
  <si>
    <t>US81369Y8030</t>
  </si>
  <si>
    <t>State Street - Technology Select Sector</t>
  </si>
  <si>
    <t>5270802F3332</t>
  </si>
  <si>
    <t>LU1279333329</t>
  </si>
  <si>
    <t>Pictet Robotics</t>
  </si>
  <si>
    <t>5270802PTDIG</t>
  </si>
  <si>
    <t>LU0101689882</t>
  </si>
  <si>
    <t>Pictet - Digital</t>
  </si>
  <si>
    <t>5270474GAIWT</t>
  </si>
  <si>
    <t>LU1548499711</t>
  </si>
  <si>
    <t>Allianz - Artificial Intelligence</t>
  </si>
  <si>
    <t>5275122EG649</t>
  </si>
  <si>
    <t>US46138G6492</t>
  </si>
  <si>
    <t>Invesco - Nasdaq 100 ETF</t>
  </si>
  <si>
    <t>5275322EQM38</t>
  </si>
  <si>
    <t>IE00BNRQM384</t>
  </si>
  <si>
    <t>INVESCO - Nasdaq-100 Swap UCITS ETF</t>
  </si>
  <si>
    <t>5270652EF676</t>
  </si>
  <si>
    <t>US92189F6768</t>
  </si>
  <si>
    <t>VanEck Semiconductor ETF</t>
  </si>
  <si>
    <t>5271112E7523</t>
  </si>
  <si>
    <t>US4642875235</t>
  </si>
  <si>
    <t>BlackRock - iShares PHLX Semiconductor ETF</t>
  </si>
  <si>
    <t>5272872EY477</t>
  </si>
  <si>
    <t>US97717Y4778</t>
  </si>
  <si>
    <t>WisdomTree - Quality Growth</t>
  </si>
  <si>
    <t>5274292E2260</t>
  </si>
  <si>
    <t>LU2134542260</t>
  </si>
  <si>
    <t>Black Rock - World Technology Fund</t>
  </si>
  <si>
    <t>5270172A8760</t>
  </si>
  <si>
    <t>US92204A8760</t>
  </si>
  <si>
    <t>Vanguard - Utilities ETF</t>
  </si>
  <si>
    <t>527040275426</t>
  </si>
  <si>
    <t>LU0048575426</t>
  </si>
  <si>
    <t>Fidelity - Emerging Markets -Retail</t>
  </si>
  <si>
    <t>5270882EMIUS</t>
  </si>
  <si>
    <t>LU0248044025</t>
  </si>
  <si>
    <t>JP Morgan - Emerging Markets</t>
  </si>
  <si>
    <t>52ALLB2EMGRO</t>
  </si>
  <si>
    <t>LU0206294794</t>
  </si>
  <si>
    <t>Alliance Bernstein - Emerging Markets Growth</t>
  </si>
  <si>
    <t>5274812ASHFM</t>
  </si>
  <si>
    <t>LU0794787092</t>
  </si>
  <si>
    <t>Ashmore - Emerging Markets Frontier Equities</t>
  </si>
  <si>
    <t>5270882F3560</t>
  </si>
  <si>
    <t>LU0318933560</t>
  </si>
  <si>
    <t>JP Morgan - EM Small Cap</t>
  </si>
  <si>
    <t>5270082F8671</t>
  </si>
  <si>
    <t>LU1951186714</t>
  </si>
  <si>
    <t>UBS - China Opportunity - A3</t>
  </si>
  <si>
    <t>5273882F0328</t>
  </si>
  <si>
    <t>LU1529950328</t>
  </si>
  <si>
    <t>Robeco - Chinese A-Share</t>
  </si>
  <si>
    <t>5275152F0769</t>
  </si>
  <si>
    <t>LU1713307699</t>
  </si>
  <si>
    <t>Schroder - International Selection Fund China A</t>
  </si>
  <si>
    <t>5270472F4576</t>
  </si>
  <si>
    <t>LU1997245763</t>
  </si>
  <si>
    <t>Allianz - China-A</t>
  </si>
  <si>
    <t>5274722E7306</t>
  </si>
  <si>
    <t>US5007673065</t>
  </si>
  <si>
    <t>Krane - CSI China Internet Fund</t>
  </si>
  <si>
    <t>5272092MACSM</t>
  </si>
  <si>
    <t>LU0721876877</t>
  </si>
  <si>
    <t>Matthews - China Small Caps</t>
  </si>
  <si>
    <t>5270882LU205</t>
  </si>
  <si>
    <t>LU2055182070</t>
  </si>
  <si>
    <t>JP Morgan - China A Share Opportunities Fund</t>
  </si>
  <si>
    <t>5273882F7240</t>
  </si>
  <si>
    <t>LU0440072402</t>
  </si>
  <si>
    <t>Robeco - Chinese Equities</t>
  </si>
  <si>
    <t>5270882F3877</t>
  </si>
  <si>
    <t>LU0248053877</t>
  </si>
  <si>
    <t>JP Morgan - Greater China Fund</t>
  </si>
  <si>
    <t>5275336F6323</t>
  </si>
  <si>
    <t>GB0006063233</t>
  </si>
  <si>
    <t>Baillie Gifford &amp; Co Ltd - Overseas Growth Funds ICVC - Pacific Fund</t>
  </si>
  <si>
    <t>5275232F8604</t>
  </si>
  <si>
    <t>LU1378878604</t>
  </si>
  <si>
    <t>MSIM - Asia Opportunity</t>
  </si>
  <si>
    <t>5270942F9527</t>
  </si>
  <si>
    <t>IE0003895277</t>
  </si>
  <si>
    <t>Pinebridge - Asia Ex-Japan Small Caps</t>
  </si>
  <si>
    <t>5270192SCHEC</t>
  </si>
  <si>
    <t>LU0181496059</t>
  </si>
  <si>
    <t>Schroders - Emerging Asia</t>
  </si>
  <si>
    <t>5274302F65N6</t>
  </si>
  <si>
    <t>IE00BD065N65</t>
  </si>
  <si>
    <t>Veritas - Asian Fund</t>
  </si>
  <si>
    <t>5275562FQ7C3</t>
  </si>
  <si>
    <t>IE00BN6Q7C39</t>
  </si>
  <si>
    <t>Rams UT - India Equities Portfolio Fund II</t>
  </si>
  <si>
    <t>5273862HFF36</t>
  </si>
  <si>
    <t>IE00B3SHFF36</t>
  </si>
  <si>
    <t>Nomura - Indian Equity</t>
  </si>
  <si>
    <t>52UTII2C7R45</t>
  </si>
  <si>
    <t>IE00BYPC7R45</t>
  </si>
  <si>
    <t>UTI - Indian Equity</t>
  </si>
  <si>
    <t>5273882F8861</t>
  </si>
  <si>
    <t>LU0571488617</t>
  </si>
  <si>
    <t>Robeco Luxembourg - India Equity</t>
  </si>
  <si>
    <t>5271112E6772</t>
  </si>
  <si>
    <t>US4642867729</t>
  </si>
  <si>
    <t>BlackRock - iShares Korea</t>
  </si>
  <si>
    <t>5270414DBRZE</t>
  </si>
  <si>
    <t>LU1573968200</t>
  </si>
  <si>
    <t>DWS - Brazilian Equities</t>
  </si>
  <si>
    <t>5271112E6400</t>
  </si>
  <si>
    <t>US4642864007</t>
  </si>
  <si>
    <t>BlackRock - iShares MSCI Brazil</t>
  </si>
  <si>
    <t>5274972DI16R</t>
  </si>
  <si>
    <t>LU0939496179</t>
  </si>
  <si>
    <t>Larrainvial - Latin American Equity Fund I</t>
  </si>
  <si>
    <t>5277132F2733</t>
  </si>
  <si>
    <t>LU2301227331</t>
  </si>
  <si>
    <t>Carne Global - Moneda Latin America Small Caps Fund</t>
  </si>
  <si>
    <t>5270414DFC5I</t>
  </si>
  <si>
    <t>LU1796233820</t>
  </si>
  <si>
    <t>DWS - Invest Latin American Equities - FC50</t>
  </si>
  <si>
    <t>5270414F9401</t>
  </si>
  <si>
    <t>LU1571394011</t>
  </si>
  <si>
    <t>DWS - Invest Latin American Equities - IC</t>
  </si>
  <si>
    <t>5460042E8427</t>
  </si>
  <si>
    <t>BlackRock - iShares MSCI Peru</t>
  </si>
  <si>
    <t>5275282EY830</t>
  </si>
  <si>
    <t>US37954Y8306</t>
  </si>
  <si>
    <t>Global X - Copper Miners ETF</t>
  </si>
  <si>
    <t>5275322ECGJ3</t>
  </si>
  <si>
    <t>IE00B3YCGJ38</t>
  </si>
  <si>
    <t>Invesco - S&amp;P500 UCITS</t>
  </si>
  <si>
    <t>5270652EF718</t>
  </si>
  <si>
    <t>US92189H6071</t>
  </si>
  <si>
    <t>VanEck - Oil Services ETF</t>
  </si>
  <si>
    <t>5271112E8851</t>
  </si>
  <si>
    <t>US4642888519</t>
  </si>
  <si>
    <t>BlackRock - iShares US Oil &amp; Gas Exploration and Production</t>
  </si>
  <si>
    <t>5271112I3412</t>
  </si>
  <si>
    <t>US4642873412</t>
  </si>
  <si>
    <t>BlackRock - iShares Global Energy ETF</t>
  </si>
  <si>
    <t>4871412CLPEF</t>
  </si>
  <si>
    <t>PRIVFAECLPEF</t>
  </si>
  <si>
    <t>ALT</t>
  </si>
  <si>
    <t>Alts</t>
  </si>
  <si>
    <t>Carlyle Peru</t>
  </si>
  <si>
    <t>5374914AIP4B</t>
  </si>
  <si>
    <t>PRIVFAEAIP4B</t>
  </si>
  <si>
    <t>Antin Infrastructure Partners IV</t>
  </si>
  <si>
    <t>5374462SPIF3</t>
  </si>
  <si>
    <t>Stonepeak Infrastructure Partners III</t>
  </si>
  <si>
    <t>5374642EQTI4</t>
  </si>
  <si>
    <t>EQT Infrastructure IV (GP) SCS</t>
  </si>
  <si>
    <t>5375254EQTI5</t>
  </si>
  <si>
    <t>PRIVFAEEQTI5</t>
  </si>
  <si>
    <t>EQT Infrastructure V (General Partner) S.à.r.</t>
  </si>
  <si>
    <t>5375454IEF5S</t>
  </si>
  <si>
    <t>PRIVFAEIEF5S</t>
  </si>
  <si>
    <t>InfraVia European Fund V SCSp</t>
  </si>
  <si>
    <t>5377304IEF6S</t>
  </si>
  <si>
    <t>US4642883726</t>
  </si>
  <si>
    <t>InfraVia European Fund VI SCSp</t>
  </si>
  <si>
    <t>5375052PGD20</t>
  </si>
  <si>
    <t>Partners Group Direct Infrastructure 2020</t>
  </si>
  <si>
    <t>5375002NHIP3</t>
  </si>
  <si>
    <t>Morgan Stanley - Infrastructure Fund III</t>
  </si>
  <si>
    <t>5374702OSF6F</t>
  </si>
  <si>
    <t>Oaktree Special Situations Fund II GP, L.P.</t>
  </si>
  <si>
    <t>5374802BCDSS</t>
  </si>
  <si>
    <t>PRIVFAEBCDSS</t>
  </si>
  <si>
    <t>Bain Capital - Distr. &amp; Sp. Sits 2019</t>
  </si>
  <si>
    <t>5374152CIP6F</t>
  </si>
  <si>
    <t>PRIVFAECIP7OF</t>
  </si>
  <si>
    <t>CIP</t>
  </si>
  <si>
    <t>5374672SPOS8</t>
  </si>
  <si>
    <t>PRIVFAESPOS8</t>
  </si>
  <si>
    <t>Strategic Partners - VIII</t>
  </si>
  <si>
    <t>5374232CSOF3</t>
  </si>
  <si>
    <t>GSO Capital Solutions Overseas Feeder Fund III LP</t>
  </si>
  <si>
    <t>5374602CVCII</t>
  </si>
  <si>
    <t>CVC Credit Partners Global Special Situations Feeder Fund II SCSp</t>
  </si>
  <si>
    <t>5374224AEPF3</t>
  </si>
  <si>
    <t>Apollo European Principal Finance Fund III (EURO B), L.P</t>
  </si>
  <si>
    <t>5375072PDCO3</t>
  </si>
  <si>
    <t>Portfolio Advisors - Direct Credit Opportunities Fund III</t>
  </si>
  <si>
    <t>5373914ICGVI</t>
  </si>
  <si>
    <t>ICG - Europe Fund VI GP Limited</t>
  </si>
  <si>
    <t>5374442FREO3</t>
  </si>
  <si>
    <t>Fortress - Real Estate Opportunities Fund III</t>
  </si>
  <si>
    <t>5374592NBDF3</t>
  </si>
  <si>
    <t>PRIVFAENBDF3</t>
  </si>
  <si>
    <t>Neuberger Bergman Private Debt III</t>
  </si>
  <si>
    <t>5370964ALT08</t>
  </si>
  <si>
    <t>Altamar - PE Program VIII</t>
  </si>
  <si>
    <t>5370964ALT10</t>
  </si>
  <si>
    <t>PRIVFAEALT10</t>
  </si>
  <si>
    <t>Altamar - PE Program V</t>
  </si>
  <si>
    <t>5371042HIXCB</t>
  </si>
  <si>
    <t>PRIVFAEHIXCB</t>
  </si>
  <si>
    <t>Harbourvest - Buyout Us IX FoF</t>
  </si>
  <si>
    <t>5371242PAVIL</t>
  </si>
  <si>
    <t>PRIVFAEPAVIL</t>
  </si>
  <si>
    <t>Pantheon - PASIA VI</t>
  </si>
  <si>
    <t>5371254HIPVI</t>
  </si>
  <si>
    <t>PRIVFAEHIPVI</t>
  </si>
  <si>
    <t>Harbourvest - HIPEP VI</t>
  </si>
  <si>
    <t>5373572HGPEF</t>
  </si>
  <si>
    <t>PRIVFAEHGPEF</t>
  </si>
  <si>
    <t>HarbourVest Partners L.P.</t>
  </si>
  <si>
    <t>5373652HIP7C</t>
  </si>
  <si>
    <t>Hipep - VII Partnership Feeder Fund L.P.</t>
  </si>
  <si>
    <t>5374682HLGII</t>
  </si>
  <si>
    <t>PRIVFAEHLGII</t>
  </si>
  <si>
    <t>Hamilton Lane - Global SMID II</t>
  </si>
  <si>
    <t>5375422SCPVO</t>
  </si>
  <si>
    <t>StepStone Capital Partners V Offshore,  L.P</t>
  </si>
  <si>
    <t>StepStone Capital Partners V Offshore, L.P</t>
  </si>
  <si>
    <t>5375272BSGLP</t>
  </si>
  <si>
    <t>PRIVFAEBSGLP</t>
  </si>
  <si>
    <t>Blackstone Growth Associates L.P.</t>
  </si>
  <si>
    <t>Blackstone Growth Associates L.P.</t>
  </si>
  <si>
    <t>5375172CDRXI</t>
  </si>
  <si>
    <t>CD&amp;R - Fund XI</t>
  </si>
  <si>
    <t>5374212PGD16</t>
  </si>
  <si>
    <t>PRIVFAEPGM7</t>
  </si>
  <si>
    <t>Partners Group Direct Equity 2016</t>
  </si>
  <si>
    <t>5374664CCM7F</t>
  </si>
  <si>
    <t>PRIVFAECCM7F</t>
  </si>
  <si>
    <t>Cevine Capital Management VII Feeder L.P.</t>
  </si>
  <si>
    <t>5370862TRGL1</t>
  </si>
  <si>
    <t>PRIVFAATRGL1</t>
  </si>
  <si>
    <t>TRG Rohatyn - LAPEF I</t>
  </si>
  <si>
    <t>5375292IPC12</t>
  </si>
  <si>
    <t>PRIVFAEICP12</t>
  </si>
  <si>
    <t>Insight Partners (Cayman) XII. L.P</t>
  </si>
  <si>
    <t>5374902IPCXI</t>
  </si>
  <si>
    <t>PRIVFAEIPCXI</t>
  </si>
  <si>
    <t>Insight Partners XI</t>
  </si>
  <si>
    <t>5370904PGD09</t>
  </si>
  <si>
    <t>PRIVFADPGD09</t>
  </si>
  <si>
    <t>Partners - PGD 2009</t>
  </si>
  <si>
    <t>5374752PGD19</t>
  </si>
  <si>
    <t>Partners Group - PGD19</t>
  </si>
  <si>
    <t>5371082CSABF</t>
  </si>
  <si>
    <t>PRIVFAECSABF</t>
  </si>
  <si>
    <t>Calyle - CSABF</t>
  </si>
  <si>
    <t>5371484A8AFE</t>
  </si>
  <si>
    <t>PRIVFAEA8AFE</t>
  </si>
  <si>
    <t>Apax VIII</t>
  </si>
  <si>
    <t>5374782A10FE</t>
  </si>
  <si>
    <t>PRIVFAEA10FE</t>
  </si>
  <si>
    <t>Apax X</t>
  </si>
  <si>
    <t>5372282ACTG4</t>
  </si>
  <si>
    <t xml:space="preserve"> </t>
  </si>
  <si>
    <t>Actis</t>
  </si>
  <si>
    <t>5372462PGD12</t>
  </si>
  <si>
    <t>PRIVFAEPGD12</t>
  </si>
  <si>
    <t>Partners Group Mngt.</t>
  </si>
  <si>
    <t>5374414P7SLP</t>
  </si>
  <si>
    <t>PRIVFAEP7SLP</t>
  </si>
  <si>
    <t>PAI Europe VII</t>
  </si>
  <si>
    <t>5374404P7SCS</t>
  </si>
  <si>
    <t>PRIVFAEP7SCS</t>
  </si>
  <si>
    <t>5374062AIXFE</t>
  </si>
  <si>
    <t>PRIVFAEAIXFE</t>
  </si>
  <si>
    <t>Apax IX</t>
  </si>
  <si>
    <t>5373704BPEVD</t>
  </si>
  <si>
    <t>Bridgepoint - Europe V D LP</t>
  </si>
  <si>
    <t>5373704BPE6C</t>
  </si>
  <si>
    <t>Bridgepoint - Europe VI Private Equity Fund</t>
  </si>
  <si>
    <t>5374954ABF7A</t>
  </si>
  <si>
    <t>PRIVFAEABF7A</t>
  </si>
  <si>
    <t>Ardian Buyout Fund VII</t>
  </si>
  <si>
    <t>5374964IK9SC</t>
  </si>
  <si>
    <t>PRIVFAEIK9SC</t>
  </si>
  <si>
    <t>IK Investment Partners IX</t>
  </si>
  <si>
    <t>5374192HCI4A</t>
  </si>
  <si>
    <t>PRIVFAEHIC4A</t>
  </si>
  <si>
    <t>HarbourVest Co-Investment Fund IV</t>
  </si>
  <si>
    <t>5372784P6FPC</t>
  </si>
  <si>
    <t>PAI Europa V1 - FPCI</t>
  </si>
  <si>
    <t>5375402GS5SC</t>
  </si>
  <si>
    <t>PRIVFAEGS5SC</t>
  </si>
  <si>
    <t>G Squared Equity GP V</t>
  </si>
  <si>
    <t>5375224EQT9S</t>
  </si>
  <si>
    <t>PRIVFAEEQT9S</t>
  </si>
  <si>
    <t>EQT IX (General Partner) S.à r.l.</t>
  </si>
  <si>
    <t>5375042TB14A</t>
  </si>
  <si>
    <t>PRIVFAETB14A</t>
  </si>
  <si>
    <t>Thoma Bravo Fund XIV</t>
  </si>
  <si>
    <t>5374652VEP7A</t>
  </si>
  <si>
    <t>PRIVFAEVEP7A</t>
  </si>
  <si>
    <t>Vista Equity Partners Fund VII GP, L.P.</t>
  </si>
  <si>
    <t>5374712PECPV</t>
  </si>
  <si>
    <t>Platinum Equity Partners V</t>
  </si>
  <si>
    <t>5374932OHCPV</t>
  </si>
  <si>
    <t>PRIVFAEOHCPV</t>
  </si>
  <si>
    <t>Oak Hill Capital Partners V</t>
  </si>
  <si>
    <t>5374832WPGGF</t>
  </si>
  <si>
    <t>PRIVFAEWPGGF</t>
  </si>
  <si>
    <t>Warburg Pincus - Global Growth Fund</t>
  </si>
  <si>
    <t>5375032FPVIA</t>
  </si>
  <si>
    <t>PRIVFAEFPVIA</t>
  </si>
  <si>
    <t>Francisco Partners VI</t>
  </si>
  <si>
    <t>5375212CRSFV</t>
  </si>
  <si>
    <t>PRIVFAECRSFV</t>
  </si>
  <si>
    <t>Crown Global Secondaries V GP</t>
  </si>
  <si>
    <t>5374482LCPIX</t>
  </si>
  <si>
    <t>PRIVFAELCPIX</t>
  </si>
  <si>
    <t>5374582PGSF6</t>
  </si>
  <si>
    <t>PGSF VI Feeder GP, LLC</t>
  </si>
  <si>
    <t>5370992LCP7O</t>
  </si>
  <si>
    <t>PRIVFAELCP7O</t>
  </si>
  <si>
    <t>Lexington - LCP VII</t>
  </si>
  <si>
    <t>5371332COL6A</t>
  </si>
  <si>
    <t>PRIVFAECOL6A</t>
  </si>
  <si>
    <t>Coller - Coller VI</t>
  </si>
  <si>
    <t>5374632COL8F</t>
  </si>
  <si>
    <t>PRIVFAECOL8F</t>
  </si>
  <si>
    <t>Coller - Coller VIII</t>
  </si>
  <si>
    <t>5371362PGS11</t>
  </si>
  <si>
    <t>PRIVFAEPGS11</t>
  </si>
  <si>
    <t>Partners - PG Secondary 2011</t>
  </si>
  <si>
    <t>5372842LCP8F</t>
  </si>
  <si>
    <t>PRIVFAELCP8F</t>
  </si>
  <si>
    <t>Lexington Partners GP Holdings VIII LLC</t>
  </si>
  <si>
    <t>5373962COL7F</t>
  </si>
  <si>
    <t>PRIVFAECOL7F</t>
  </si>
  <si>
    <t>Coller</t>
  </si>
  <si>
    <t>5374052ASF7G</t>
  </si>
  <si>
    <t>Ardian - Secondary Fund VII LP</t>
  </si>
  <si>
    <t>5358472ASF8G</t>
  </si>
  <si>
    <t>PRIVFAEASF8G</t>
  </si>
  <si>
    <t>ASF VIII GP Limited</t>
  </si>
  <si>
    <t>5375182CEVFV</t>
  </si>
  <si>
    <t>PRIVFAECEVFV</t>
  </si>
  <si>
    <t>Cortland Enhanced Value Fund V, L.P.</t>
  </si>
  <si>
    <t>Cortland Enhanced Value Fund V, L.P.</t>
  </si>
  <si>
    <t>5374524TSEV8</t>
  </si>
  <si>
    <t>US46434V6478</t>
  </si>
  <si>
    <t>TSE - Real Estate Venture VIII SCSp</t>
  </si>
  <si>
    <t>5371912TCRE1</t>
  </si>
  <si>
    <t>PRIVFAETCRE1</t>
  </si>
  <si>
    <t>Terranum - Real Estate Fund</t>
  </si>
  <si>
    <t>5373922TCRE2</t>
  </si>
  <si>
    <t>Terranum Capital - Latin America Real Estate Fund II, L.P.</t>
  </si>
  <si>
    <t>5374732SPOR7</t>
  </si>
  <si>
    <t>Strategic Partners - Real Estate VII</t>
  </si>
  <si>
    <t>5374322SOIKP</t>
  </si>
  <si>
    <t>Starwood Opportunity Fund XI Investor KP, L.P.</t>
  </si>
  <si>
    <t>5374382MRES2</t>
  </si>
  <si>
    <t>Metropolitan Real Estate Partners Secondaries Fund EUI-II L.P.</t>
  </si>
  <si>
    <t>5371372PRE17</t>
  </si>
  <si>
    <t>PRIVFAEPGD20</t>
  </si>
  <si>
    <t>Partners Group Real Estate Secondary 2017 (USD) D, L.P. Inc.</t>
  </si>
  <si>
    <t>5376882CEVVI</t>
  </si>
  <si>
    <t>US4642877397</t>
  </si>
  <si>
    <t>Cortland Enhanced Value Fund VI GP, LLC</t>
  </si>
  <si>
    <t>5111042INF1U</t>
  </si>
  <si>
    <t>CVL79410FI15</t>
  </si>
  <si>
    <t>AC Capitales - Infraestructura</t>
  </si>
  <si>
    <t>5111052INFS1</t>
  </si>
  <si>
    <t>CVL795505D69</t>
  </si>
  <si>
    <t>Sigma- Infraestructura</t>
  </si>
  <si>
    <t>5311082FIEAM</t>
  </si>
  <si>
    <t>CVL79033FI20</t>
  </si>
  <si>
    <t>LarraínVial - Energía I</t>
  </si>
  <si>
    <t>5371262AGPII</t>
  </si>
  <si>
    <t>PRIVFAEAGPII</t>
  </si>
  <si>
    <t>ARCM - ARC Fund II</t>
  </si>
  <si>
    <t>5111141KFIIP</t>
  </si>
  <si>
    <t>CVL795602F20</t>
  </si>
  <si>
    <t>Kandeo - II Private Equity</t>
  </si>
  <si>
    <t>5111142FFOR1</t>
  </si>
  <si>
    <t>Macrocapitales - Fortaleza</t>
  </si>
  <si>
    <t>5111152FCRET</t>
  </si>
  <si>
    <t>PRIVFACRET</t>
  </si>
  <si>
    <t>Faro Capital - Fondo de Inversión Retail</t>
  </si>
  <si>
    <t>5111072DES1B</t>
  </si>
  <si>
    <t>CVL79010FI43</t>
  </si>
  <si>
    <t>Enfoca - Descubridor 1</t>
  </si>
  <si>
    <t>5111072DES2B</t>
  </si>
  <si>
    <t>CVL79010FO29</t>
  </si>
  <si>
    <t>Enfoca - Descubridor 2</t>
  </si>
  <si>
    <t>5111011CCINM</t>
  </si>
  <si>
    <t>BCP CAPITAL</t>
  </si>
  <si>
    <t>BCP Fondo Inmobiliario</t>
  </si>
  <si>
    <t>5111042FINM2</t>
  </si>
  <si>
    <t>AC Capitales - Inmobiliario II</t>
  </si>
  <si>
    <t>5111102FIBR2</t>
  </si>
  <si>
    <t>LarraínVial Colliers - Fibra II</t>
  </si>
  <si>
    <t>5111102FIBR3</t>
  </si>
  <si>
    <t>CVL79033FI87</t>
  </si>
  <si>
    <t>LarraínVial Colliers - Fibra III</t>
  </si>
  <si>
    <t>5111151FCIN1</t>
  </si>
  <si>
    <t>PEP792009IS1</t>
  </si>
  <si>
    <t>Faro - Inmobiliario I</t>
  </si>
  <si>
    <t>5111181FDVI1</t>
  </si>
  <si>
    <t>CVL225501V53</t>
  </si>
  <si>
    <t>W Capital - Fondo Inmobiliario</t>
  </si>
  <si>
    <t>5376614AIP5B</t>
  </si>
  <si>
    <t>Antin Infrastructure Partners V-B SCSp</t>
  </si>
  <si>
    <t>08400425CU73</t>
  </si>
  <si>
    <t>US195325CU73</t>
  </si>
  <si>
    <t>084006C87822</t>
  </si>
  <si>
    <t>CL0002187822</t>
  </si>
  <si>
    <t>084004F03938</t>
  </si>
  <si>
    <t>COL17CT03938</t>
  </si>
  <si>
    <t>431000112G31</t>
  </si>
  <si>
    <t>US715638BE14</t>
  </si>
  <si>
    <t>12583329AC04</t>
  </si>
  <si>
    <t>USL67359AC04</t>
  </si>
  <si>
    <t>302008100002</t>
  </si>
  <si>
    <t>PEP612001003</t>
  </si>
  <si>
    <t>1551192KAB72</t>
  </si>
  <si>
    <t>USP1401KAB72</t>
  </si>
  <si>
    <t>Banorte</t>
  </si>
  <si>
    <t>1552782GAA15</t>
  </si>
  <si>
    <t>USP2000GAA15</t>
  </si>
  <si>
    <t>15527829AM84</t>
  </si>
  <si>
    <t>USP16259AM84</t>
  </si>
  <si>
    <t>15528725AC15</t>
  </si>
  <si>
    <t>USG42045AC15</t>
  </si>
  <si>
    <t>Aval</t>
  </si>
  <si>
    <t>1254342KAB22</t>
  </si>
  <si>
    <t>USP4R21KAB22</t>
  </si>
  <si>
    <t>Grupo Nutresa S.A.</t>
  </si>
  <si>
    <t>21003811902A</t>
  </si>
  <si>
    <t>PEP12100D292</t>
  </si>
  <si>
    <t>BIF</t>
  </si>
  <si>
    <t>25210511604A</t>
  </si>
  <si>
    <t>PEP16880M023</t>
  </si>
  <si>
    <t>22582811701A</t>
  </si>
  <si>
    <t>PEP73668M014</t>
  </si>
  <si>
    <t>Hermes Transportes Blindados S.A.</t>
  </si>
  <si>
    <t>2702011INSC2</t>
  </si>
  <si>
    <t>CVL800703P16</t>
  </si>
  <si>
    <t>22203012504A</t>
  </si>
  <si>
    <t>PEP70101M746</t>
  </si>
  <si>
    <t>Pluz Energía Perú S.A.A</t>
  </si>
  <si>
    <t>22230411801A</t>
  </si>
  <si>
    <t>CVL70500T015</t>
  </si>
  <si>
    <t>274325395894</t>
  </si>
  <si>
    <t>XS0511095894</t>
  </si>
  <si>
    <t>22230430719A</t>
  </si>
  <si>
    <t>PEP70500M335</t>
  </si>
  <si>
    <t>22230430819C</t>
  </si>
  <si>
    <t>PEP70500M459</t>
  </si>
  <si>
    <t>312025100001</t>
  </si>
  <si>
    <t>PEP294015008</t>
  </si>
  <si>
    <t>El Comercio</t>
  </si>
  <si>
    <t>5273932EA359</t>
  </si>
  <si>
    <t>US78464A3591</t>
  </si>
  <si>
    <t>SSGA - Bloomberg Barclays Convertible Securities</t>
  </si>
  <si>
    <t>5270604F1414</t>
  </si>
  <si>
    <t>LU0646914142</t>
  </si>
  <si>
    <t>Arcano Fund - European Income Fund - ESG Selection</t>
  </si>
  <si>
    <t>Arcano Fund - European Income Fund, ESG Selection</t>
  </si>
  <si>
    <t>5270604F1743</t>
  </si>
  <si>
    <t>LU2343117433</t>
  </si>
  <si>
    <t>5275114F0215</t>
  </si>
  <si>
    <t>LU1163202150</t>
  </si>
  <si>
    <t>BlueBay - Financial Capital Bond - E</t>
  </si>
  <si>
    <t>5273882F4892</t>
  </si>
  <si>
    <t>LU0398248921</t>
  </si>
  <si>
    <t>Robeco Luxembourg S.A.</t>
  </si>
  <si>
    <t>5274122F6097</t>
  </si>
  <si>
    <t>IE0002460974</t>
  </si>
  <si>
    <t>Pimco - US High Yield Bond</t>
  </si>
  <si>
    <t>5271112E7176</t>
  </si>
  <si>
    <t>US4642871762</t>
  </si>
  <si>
    <t>BlackRock - iShares - Tips ETF</t>
  </si>
  <si>
    <t>5270272F0606</t>
  </si>
  <si>
    <t>LU0622306065</t>
  </si>
  <si>
    <t>Goldman Sachs - Emerging Markets Corporate Debt</t>
  </si>
  <si>
    <t>5270512FWZK5</t>
  </si>
  <si>
    <t>IE00BYXWZK58</t>
  </si>
  <si>
    <t>Barings - Emerging Markets Sovereign Debt Fund</t>
  </si>
  <si>
    <t>5270172FWXN8</t>
  </si>
  <si>
    <t>IE00BKLWXN81</t>
  </si>
  <si>
    <t>Vanguard - Emerging Markets Bond Fund - II Institutional</t>
  </si>
  <si>
    <t>5277512F3236</t>
  </si>
  <si>
    <t>LU2536832368</t>
  </si>
  <si>
    <t>DNCA - Alpha Bonds</t>
  </si>
  <si>
    <t>5270652EF494</t>
  </si>
  <si>
    <t>US92189H3003</t>
  </si>
  <si>
    <t>VanEck - JPM EM LC Bond ETF</t>
  </si>
  <si>
    <t>5270802F0077</t>
  </si>
  <si>
    <t>LU1164800770</t>
  </si>
  <si>
    <t>Pictet Chinese LC Debt</t>
  </si>
  <si>
    <t>5275282EY848</t>
  </si>
  <si>
    <t>US37954Y8488</t>
  </si>
  <si>
    <t>Global X - Silvers Miners ETF</t>
  </si>
  <si>
    <t>5275504F2546</t>
  </si>
  <si>
    <t>5277324FC1W6</t>
  </si>
  <si>
    <t>GB00BMCC1W62</t>
  </si>
  <si>
    <t>Premier Miton - European Opportunities Fund</t>
  </si>
  <si>
    <t>5274244F1260</t>
  </si>
  <si>
    <t>LU1136112601</t>
  </si>
  <si>
    <t>Janus Henderson - Horizon Euroland Fund</t>
  </si>
  <si>
    <t>5274084F6545</t>
  </si>
  <si>
    <t>LU1240965456</t>
  </si>
  <si>
    <t>Invesco  - Euro Equity Fund</t>
  </si>
  <si>
    <t>Invesco - Euro Equity Fund</t>
  </si>
  <si>
    <t>5270132F4904</t>
  </si>
  <si>
    <t>LU0129464904</t>
  </si>
  <si>
    <t>JP Morgan - Japan Equity Fund - C</t>
  </si>
  <si>
    <t>5274095F6533</t>
  </si>
  <si>
    <t>LU1259265335</t>
  </si>
  <si>
    <t>Eastspring - Japan Dynamic Fund</t>
  </si>
  <si>
    <t>5260012E1030</t>
  </si>
  <si>
    <t>US78462F1030</t>
  </si>
  <si>
    <t>State Street - S&amp;P 500 ETF</t>
  </si>
  <si>
    <t>5270242F3827</t>
  </si>
  <si>
    <t>US2332038270</t>
  </si>
  <si>
    <t>DFA - US Large Cap Value</t>
  </si>
  <si>
    <t>5274042ER704</t>
  </si>
  <si>
    <t>US33738R7044</t>
  </si>
  <si>
    <t>AIRR US - First Trust American Industrial Rennaisance</t>
  </si>
  <si>
    <t>5275522EX192</t>
  </si>
  <si>
    <t>US33734X1928</t>
  </si>
  <si>
    <t>SKYY US - First Trust Cloud Computing ETF</t>
  </si>
  <si>
    <t>5275122EE103</t>
  </si>
  <si>
    <t>US46090E1038</t>
  </si>
  <si>
    <t>Invesco - Power Shares QQQ</t>
  </si>
  <si>
    <t>5270012F2664</t>
  </si>
  <si>
    <t>LU0823426647</t>
  </si>
  <si>
    <t>BNP Paribas - China Equity Class</t>
  </si>
  <si>
    <t>5270192F5998</t>
  </si>
  <si>
    <t>LU0106259988</t>
  </si>
  <si>
    <t>Schroders - Asian Opportunities</t>
  </si>
  <si>
    <t>5270272F1107</t>
  </si>
  <si>
    <t>LU0333811072</t>
  </si>
  <si>
    <t>Goldman Sachs - India Equity Portfolio</t>
  </si>
  <si>
    <t>5270882F3974</t>
  </si>
  <si>
    <t>LU0301639745</t>
  </si>
  <si>
    <t>JP Morgan - Korea Equity Fund</t>
  </si>
  <si>
    <t>5271112E6731</t>
  </si>
  <si>
    <t>US46434G7723</t>
  </si>
  <si>
    <t>BlackRock - iShares Taiwan</t>
  </si>
  <si>
    <t>5275282EE259</t>
  </si>
  <si>
    <t>US37950E2596</t>
  </si>
  <si>
    <t>Global X - Argentina ETF</t>
  </si>
  <si>
    <t>5076822E0800</t>
  </si>
  <si>
    <t>PEP798008004</t>
  </si>
  <si>
    <t>Van Eck - El Dorado Peru</t>
  </si>
  <si>
    <t>5275282EY871</t>
  </si>
  <si>
    <t>US37954Y8710</t>
  </si>
  <si>
    <t>Global X - Uranium Miners ETF</t>
  </si>
  <si>
    <t>5260012EA755</t>
  </si>
  <si>
    <t>US78464A7550</t>
  </si>
  <si>
    <t>State Street - S&amp;P Metals &amp; Mining ETF</t>
  </si>
  <si>
    <t>5374792GIP4F</t>
  </si>
  <si>
    <t>PRIVFAEGIP4F</t>
  </si>
  <si>
    <t>Global Infrastructure GP IV, L.P.</t>
  </si>
  <si>
    <t>5373592OPF6F</t>
  </si>
  <si>
    <t>PRIVFAEOPF6F</t>
  </si>
  <si>
    <t>Oaktree Principal Fund VI GP, L.P.</t>
  </si>
  <si>
    <t>5373852ASSIV</t>
  </si>
  <si>
    <t>PRIVFAEASSIV</t>
  </si>
  <si>
    <t>ASSF - Operating Manager IV, LP</t>
  </si>
  <si>
    <t>5373892AESS3</t>
  </si>
  <si>
    <t>PRIVFAEAESS3</t>
  </si>
  <si>
    <t>Avenue - Europe Capital Partners III, LLC</t>
  </si>
  <si>
    <t>5374112KKR12</t>
  </si>
  <si>
    <t>PRIVFAEKKR12</t>
  </si>
  <si>
    <t>KKR</t>
  </si>
  <si>
    <t>5374204CVC7A</t>
  </si>
  <si>
    <t>PRIVFAECVC7A</t>
  </si>
  <si>
    <t>CVC Capital Partners - VII Limited</t>
  </si>
  <si>
    <t>5374434CEPVF</t>
  </si>
  <si>
    <t>PRIVFAECEPVF</t>
  </si>
  <si>
    <t>CEP V LUX</t>
  </si>
  <si>
    <t>5374342CPVII</t>
  </si>
  <si>
    <t>PRIVFAECPVII</t>
  </si>
  <si>
    <t>Carlyle Partners VII</t>
  </si>
  <si>
    <t>5374552HFCP9</t>
  </si>
  <si>
    <t>PRIVFAEHFCP9</t>
  </si>
  <si>
    <t>Hellman &amp; Friedman</t>
  </si>
  <si>
    <t>5373542PGS15</t>
  </si>
  <si>
    <t>PRIVFAEPGS15</t>
  </si>
  <si>
    <t>Partners - PG Secondary 2015</t>
  </si>
  <si>
    <t>5374872ASFCC</t>
  </si>
  <si>
    <t>PRIVFAEASFCC</t>
  </si>
  <si>
    <t>ASF Cosmos Co-Invest L.P.</t>
  </si>
  <si>
    <t>5374272CRF8B</t>
  </si>
  <si>
    <t>PRIVFAECRF8B</t>
  </si>
  <si>
    <t>Carlyle Realty Partners - VIII</t>
  </si>
  <si>
    <t>5374842BREVI</t>
  </si>
  <si>
    <t>PRIVFAEBREVI</t>
  </si>
  <si>
    <t>Blackstone Real Estate Associates Europe VI</t>
  </si>
  <si>
    <t>0840002CNC19</t>
  </si>
  <si>
    <t>US91282CNC19</t>
  </si>
  <si>
    <t>EEUU</t>
  </si>
  <si>
    <t>Gobierno de los Estados Unidos</t>
  </si>
  <si>
    <t>084003411726</t>
  </si>
  <si>
    <t>XS3344411726</t>
  </si>
  <si>
    <t>0840052BAZ31</t>
  </si>
  <si>
    <t>US91087BAZ31</t>
  </si>
  <si>
    <t>Gobierno de Mexico</t>
  </si>
  <si>
    <t>0840052QBB32</t>
  </si>
  <si>
    <t>US91086QBB32</t>
  </si>
  <si>
    <t>01100028DQ26</t>
  </si>
  <si>
    <t>US715638DQ26</t>
  </si>
  <si>
    <t>0840038TF2K7</t>
  </si>
  <si>
    <t>BRSTNCNTF2K7</t>
  </si>
  <si>
    <t>084004F03771</t>
  </si>
  <si>
    <t>COL17CT03771</t>
  </si>
  <si>
    <t>0840059001D6</t>
  </si>
  <si>
    <t>MX0MGO0001D6</t>
  </si>
  <si>
    <t>2259582AAA36</t>
  </si>
  <si>
    <t>USP6432AAA36</t>
  </si>
  <si>
    <t>Marcobre S.A.C.</t>
  </si>
  <si>
    <t>395953O13172</t>
  </si>
  <si>
    <t>HK1208013172</t>
  </si>
  <si>
    <t>1208 HK - MMG Limited</t>
  </si>
  <si>
    <t>2100022V2D64</t>
  </si>
  <si>
    <t>US05971V2D64</t>
  </si>
  <si>
    <t>BCP</t>
  </si>
  <si>
    <t>25210529AF09</t>
  </si>
  <si>
    <t>USP42009AF09</t>
  </si>
  <si>
    <t>2702021PAT1U</t>
  </si>
  <si>
    <t>CVL80050F091</t>
  </si>
  <si>
    <t>Credicorp Capital Sociedad Titulizadora S.A.</t>
  </si>
  <si>
    <t>21001112601A</t>
  </si>
  <si>
    <t>PEP11600D110</t>
  </si>
  <si>
    <t>22203012604B</t>
  </si>
  <si>
    <t>PEP70101M761</t>
  </si>
  <si>
    <t>3777582FPRIM</t>
  </si>
  <si>
    <t>PEP729407101</t>
  </si>
  <si>
    <t>FIBPRIME PE</t>
  </si>
  <si>
    <t>305962100001</t>
  </si>
  <si>
    <t>CVL800901007</t>
  </si>
  <si>
    <t>Cumbra Holdings S.A.A.</t>
  </si>
  <si>
    <t>5274494F4261</t>
  </si>
  <si>
    <t>FR0010642611</t>
  </si>
  <si>
    <t>Lazard - Convertible Europe Fund</t>
  </si>
  <si>
    <t>5277292FB100</t>
  </si>
  <si>
    <t>KYG6963B1005</t>
  </si>
  <si>
    <t>Pearl Diver Capital LLC - Floating Rate Global Income</t>
  </si>
  <si>
    <t>5273982F6385</t>
  </si>
  <si>
    <t>LU1883863851</t>
  </si>
  <si>
    <t>Amundi / Pioneer - US High Yield</t>
  </si>
  <si>
    <t>5270432F1588</t>
  </si>
  <si>
    <t>LU0276015889</t>
  </si>
  <si>
    <t>AXA - US High Yield Bonds</t>
  </si>
  <si>
    <t>5270432USSHY</t>
  </si>
  <si>
    <t>LU0211118053</t>
  </si>
  <si>
    <t>AXA - US Short Duration High Yield</t>
  </si>
  <si>
    <t>5277022F0892</t>
  </si>
  <si>
    <t>LU1981108928</t>
  </si>
  <si>
    <t>5274492F7273</t>
  </si>
  <si>
    <t>FR0013072733</t>
  </si>
  <si>
    <t>5277252EG848</t>
  </si>
  <si>
    <t>US72201R8824</t>
  </si>
  <si>
    <t>Pimco - 25+ Zero coupon US Treasury ETF</t>
  </si>
  <si>
    <t>5271112E7432</t>
  </si>
  <si>
    <t>US4642874329</t>
  </si>
  <si>
    <t>BlackRock - iShares -20+ Year Treasury Bond ETF</t>
  </si>
  <si>
    <t>5270252F7606</t>
  </si>
  <si>
    <t>LU1003376065</t>
  </si>
  <si>
    <t>Aberdeen - Frontier Markets Bond Fund</t>
  </si>
  <si>
    <t>5271112E8281</t>
  </si>
  <si>
    <t>US4642882819</t>
  </si>
  <si>
    <t>BlackRock - iShares JP Morgan USD EM Bond ETF</t>
  </si>
  <si>
    <t>5277462F5710</t>
  </si>
  <si>
    <t>LI0229057109</t>
  </si>
  <si>
    <t>Aquila - Solitaire Global Bond Fund</t>
  </si>
  <si>
    <t>5270772F5196</t>
  </si>
  <si>
    <t>LU0195951966</t>
  </si>
  <si>
    <t>Franklin Templeton - Emerging Markets Bond Fund</t>
  </si>
  <si>
    <t>DPAM L - EM  Sustainable Debt</t>
  </si>
  <si>
    <t>DPAM L - EM Sustainable Debt</t>
  </si>
  <si>
    <t>5274742F8681</t>
  </si>
  <si>
    <t>LU2600586817</t>
  </si>
  <si>
    <t>Lemaik - Local Bonds</t>
  </si>
  <si>
    <t>52GAML4FTFW2</t>
  </si>
  <si>
    <t>5273865FTL69</t>
  </si>
  <si>
    <t>IE00B3VTL690</t>
  </si>
  <si>
    <t>Nomura Funds Ireland - Japan Strategic Value Fund</t>
  </si>
  <si>
    <t>5271112E7515</t>
  </si>
  <si>
    <t>US4642875151</t>
  </si>
  <si>
    <t>BlackRock - iShares S&amp;P NA Technology-Software Fund</t>
  </si>
  <si>
    <t>5272872US977</t>
  </si>
  <si>
    <t>US97717Y6914</t>
  </si>
  <si>
    <t>WisdomTree - Cloud Computing</t>
  </si>
  <si>
    <t>5271112EG764</t>
  </si>
  <si>
    <t>US46434G7640</t>
  </si>
  <si>
    <t>BlackRock - iShares MSCI Emerging Markets ex China</t>
  </si>
  <si>
    <t>5275122EE800</t>
  </si>
  <si>
    <t>US46138E8003</t>
  </si>
  <si>
    <t>Invesco - China Technology ETF</t>
  </si>
  <si>
    <t>5273992F5753</t>
  </si>
  <si>
    <t>LU1751457539</t>
  </si>
  <si>
    <t>Wellington Luxembourg - Asia Technology Fund</t>
  </si>
  <si>
    <t>5259252EX320</t>
  </si>
  <si>
    <t>US77926X3200</t>
  </si>
  <si>
    <t>Roundhill Memory ETF</t>
  </si>
  <si>
    <t>5270194F2029</t>
  </si>
  <si>
    <t>LU0106820292</t>
  </si>
  <si>
    <t>Schroders - Emerging Europe</t>
  </si>
  <si>
    <t>Cerberus - CIP VI Overseas Feeder</t>
  </si>
  <si>
    <t>5375132DSFFX</t>
  </si>
  <si>
    <t>PRIVFAEDSFFX</t>
  </si>
  <si>
    <t>Dover Street X Feeder Fund L.P.</t>
  </si>
  <si>
    <t>08400326CQ19</t>
  </si>
  <si>
    <t>US105756CQ19</t>
  </si>
  <si>
    <t>08400425EP60</t>
  </si>
  <si>
    <t>US195325EP60</t>
  </si>
  <si>
    <t>0840052QAS75</t>
  </si>
  <si>
    <t>US91086QAS75</t>
  </si>
  <si>
    <t>084004F04084</t>
  </si>
  <si>
    <t>COL17CT04084</t>
  </si>
  <si>
    <t>0840059000B2</t>
  </si>
  <si>
    <t>MX0MGO0000B2</t>
  </si>
  <si>
    <t>0840059001E4</t>
  </si>
  <si>
    <t>MX0MGO0001E4</t>
  </si>
  <si>
    <t>084015T25972</t>
  </si>
  <si>
    <t>ZAG000125972</t>
  </si>
  <si>
    <t>Sudáfrica</t>
  </si>
  <si>
    <t>Gobierno de Sudáfrica</t>
  </si>
  <si>
    <t>084015T96173</t>
  </si>
  <si>
    <t>ZAG000096173</t>
  </si>
  <si>
    <t>011000112G31</t>
  </si>
  <si>
    <t>PEP01000C4G7</t>
  </si>
  <si>
    <t>345445281022</t>
  </si>
  <si>
    <t>CA4436281022</t>
  </si>
  <si>
    <t>HudBays Minerals Inc.</t>
  </si>
  <si>
    <t>1551192MAF51</t>
  </si>
  <si>
    <t>USP1400MAF51</t>
  </si>
  <si>
    <t>1551192MAG35</t>
  </si>
  <si>
    <t>USP1400MAG35</t>
  </si>
  <si>
    <t>5275504F6750</t>
  </si>
  <si>
    <t>5272872EW851</t>
  </si>
  <si>
    <t>US97717W8516</t>
  </si>
  <si>
    <t>WisdomTree - Japan Hedged Equity</t>
  </si>
  <si>
    <t>5260012EA698</t>
  </si>
  <si>
    <t>US78464A6982</t>
  </si>
  <si>
    <t>State Street - Regional Banks</t>
  </si>
  <si>
    <t>5275282EY236</t>
  </si>
  <si>
    <t>US37954Y2366</t>
  </si>
  <si>
    <t>Global X - Data Center &amp; Digital Infrastructure ETF</t>
  </si>
  <si>
    <t>Total</t>
  </si>
  <si>
    <t>Variación %</t>
  </si>
  <si>
    <t>Dic25</t>
  </si>
  <si>
    <t>Jun26</t>
  </si>
  <si>
    <t>Corte_Rol</t>
  </si>
  <si>
    <t>Tipo_Fila</t>
  </si>
  <si>
    <t>Bloque</t>
  </si>
  <si>
    <t>Gestion</t>
  </si>
  <si>
    <t>Instrumento</t>
  </si>
  <si>
    <t>SubCategoria</t>
  </si>
  <si>
    <t>Benchmark_Tipo</t>
  </si>
  <si>
    <t>Benchmark_Nombre</t>
  </si>
  <si>
    <t>Metrica</t>
  </si>
  <si>
    <t>Valor</t>
  </si>
  <si>
    <t>Benchmark_SinAjustar</t>
  </si>
  <si>
    <t>Comparación</t>
  </si>
  <si>
    <t>Benchmark</t>
  </si>
  <si>
    <t>Escalar_Portafolio</t>
  </si>
  <si>
    <t>Total_Integra</t>
  </si>
  <si>
    <t>F1_Integra</t>
  </si>
  <si>
    <t>F2_Integra</t>
  </si>
  <si>
    <t>F3_Integra</t>
  </si>
  <si>
    <t>Equities</t>
  </si>
  <si>
    <t>DM</t>
  </si>
  <si>
    <t>Comparables_Subcat_Ajustado (x Weight del instrumento)</t>
  </si>
  <si>
    <t>EM</t>
  </si>
  <si>
    <t>Metales Preciosos</t>
  </si>
  <si>
    <t>Peru</t>
  </si>
  <si>
    <t>Comparables_Subcat_SinAjustar</t>
  </si>
  <si>
    <t>Fixed Income</t>
  </si>
  <si>
    <t>HY</t>
  </si>
  <si>
    <t>IG</t>
  </si>
  <si>
    <t>Active</t>
  </si>
  <si>
    <t>Passive</t>
  </si>
  <si>
    <t>Actual</t>
  </si>
  <si>
    <t>FFMM (x Weight del instrumento)</t>
  </si>
  <si>
    <t>iShares Core S&amp;P 500 ETF</t>
  </si>
  <si>
    <t>iShares US Real Estate ETF</t>
  </si>
  <si>
    <t>iShares MSCI Eurozone ETF</t>
  </si>
  <si>
    <t>iShares Latin America 40 ETF</t>
  </si>
  <si>
    <t>iShares Global Energy ETF</t>
  </si>
  <si>
    <t>iShares Global Financials ETF</t>
  </si>
  <si>
    <t>iShares Global Healthcare ETF</t>
  </si>
  <si>
    <t>iShares Global Tech ETF</t>
  </si>
  <si>
    <t>iShares Global Comm Services ETF</t>
  </si>
  <si>
    <t>iShares Global Consumer Discretionary ETF</t>
  </si>
  <si>
    <t>iShares Global Consumer Staples ETF</t>
  </si>
  <si>
    <t>iShares Global Industrials ETF</t>
  </si>
  <si>
    <t>iShares Global Utilities ETF</t>
  </si>
  <si>
    <t>iShares Global Materials ETF</t>
  </si>
  <si>
    <t>iShares iBoxx $ High Yield Corporate Bond ETF</t>
  </si>
  <si>
    <t>iShares Global Infrastructure ETF</t>
  </si>
  <si>
    <t>iShares MSCI ACWI ETF</t>
  </si>
  <si>
    <t>iShares MSCI All Country Asia ex Japan ETF</t>
  </si>
  <si>
    <t>iShares MSCI Peru and Global Exposure ETF</t>
  </si>
  <si>
    <t>VanEck JP Morgan EM Local Currency Bond ETF</t>
  </si>
  <si>
    <t>iShares US &amp; Intl High Yield Corp Bond ETF</t>
  </si>
  <si>
    <t>State Street SPDR Blackstone Senior Loan ETF</t>
  </si>
  <si>
    <t>iShares Global REIT ETF</t>
  </si>
  <si>
    <t>iShares US Infrastructure ETF</t>
  </si>
  <si>
    <t>iShares ? High Yield Corp Bond UCITS ETF EUR D</t>
  </si>
  <si>
    <t>Commodities</t>
  </si>
  <si>
    <t>Segmento</t>
  </si>
  <si>
    <t>Serie</t>
  </si>
  <si>
    <t>AFP_Categoria</t>
  </si>
  <si>
    <t>ACWI</t>
  </si>
  <si>
    <t>Otros TD</t>
  </si>
  <si>
    <t>ILF</t>
  </si>
  <si>
    <t>CEMB</t>
  </si>
  <si>
    <t>EMB</t>
  </si>
  <si>
    <t>Benchmark_Mercado</t>
  </si>
  <si>
    <t>Soberano_GOB</t>
  </si>
  <si>
    <t>Hoja</t>
  </si>
  <si>
    <t>Objeto(s) en HISTORICO</t>
  </si>
  <si>
    <t>Metrica(s)</t>
  </si>
  <si>
    <t>Corte Actual (default)</t>
  </si>
  <si>
    <t>Corte Comparación (default)</t>
  </si>
  <si>
    <t>AFP default dashboard</t>
  </si>
  <si>
    <t>Nota / fórmula</t>
  </si>
  <si>
    <t>Huella Soberanos</t>
  </si>
  <si>
    <t>País se obtiene mapeando Emisor con PAIS_POR_EMISOR_SOBERANO. También existen en HISTORICO '% Huella', '% AUM' e 'Intensidad implícita' para este objeto, no incluidas aquí.</t>
  </si>
  <si>
    <t>Intensidad Soberanos</t>
  </si>
  <si>
    <t>Intensidad = CO2-H x Weight (no Huella x Weight).</t>
  </si>
  <si>
    <t>Huella por Sector</t>
  </si>
  <si>
    <t>Sector_MSCI_Proxies</t>
  </si>
  <si>
    <t>Tipo_Dato distingue MSCI (dato directo) vs Proxies. 'Proxies' consolida RF+RV+BU proxy sin distinguir origen.</t>
  </si>
  <si>
    <t>Intensidad por Sector</t>
  </si>
  <si>
    <t>Igual a la hoja anterior, métrica Intensidad.</t>
  </si>
  <si>
    <t>Intensidad FFMM</t>
  </si>
  <si>
    <t>TopSubCat_Asset</t>
  </si>
  <si>
    <t>Intensidad, Weight</t>
  </si>
  <si>
    <t>No aplica (el chart solo usa el corte actual)</t>
  </si>
  <si>
    <t>Los benchmarks 'Comparables_Subcat_Ajustado' y 'FFMM' son valores base que el dashboard multiplica por el Weight PROPIO de cada instrumento antes de graficar; esa multiplicación no viene precalculada aquí. Los benchmarks FFMM reflejan solo el corte actual (misma limitación que el dashboard).</t>
  </si>
  <si>
    <t>Intensidad y Benchmarks</t>
  </si>
  <si>
    <t>Sector_MSCI_Proxies, Comparables, Soberanos</t>
  </si>
  <si>
    <t>Integra, Prima, Profuturo, Habitat (según segmento)</t>
  </si>
  <si>
    <t>Combina 3 fuentes distintas identificadas por la columna Segmento.</t>
  </si>
  <si>
    <t>Mayores contribuyentes</t>
  </si>
  <si>
    <t>Contrib_Variacion_Intensidad</t>
  </si>
  <si>
    <t>Huella, Intensidad, Inv MM$, PERDIO_HUELLA</t>
  </si>
  <si>
    <t>El dashboard muestra solo el Top 15 por Intensidad; aquí va el universo BU+TD sin Proxy completo. PERDIO_HUELLA=1 marca emisores con dato de respaldo de la hoja 'Perdieron Huella' (símbolo ◇ en el dashboard).</t>
  </si>
  <si>
    <t>SubCat</t>
  </si>
  <si>
    <t>Intensidad_Consolidada</t>
  </si>
  <si>
    <t>Emisor_Original</t>
  </si>
  <si>
    <t>Estrategia_Original</t>
  </si>
  <si>
    <t>Weight_Original</t>
  </si>
  <si>
    <t>AUM_Fondo</t>
  </si>
  <si>
    <t>TC_USD</t>
  </si>
  <si>
    <t>Suma_Weight_Fondo</t>
  </si>
  <si>
    <t>Weight_Renormalizado</t>
  </si>
  <si>
    <t>VVL_PEN</t>
  </si>
  <si>
    <t>Weight_Verif</t>
  </si>
  <si>
    <t>Estado_Instrumento</t>
  </si>
  <si>
    <t>Estrategia_Final</t>
  </si>
  <si>
    <t>Emisor_Final</t>
  </si>
  <si>
    <t>Suma_Weight_Original</t>
  </si>
  <si>
    <t>Suma_Weight_Renormalizado</t>
  </si>
  <si>
    <t>Multifondos</t>
  </si>
  <si>
    <t>Filtrado: Fondo Multifondos (no F1/F2/F3)</t>
  </si>
  <si>
    <t>Considerado</t>
  </si>
  <si>
    <t xml:space="preserve">Luz del Sur </t>
  </si>
  <si>
    <t xml:space="preserve">Edegel </t>
  </si>
  <si>
    <t xml:space="preserve">Red de Energía del Perú </t>
  </si>
  <si>
    <t xml:space="preserve">Perú LNG </t>
  </si>
  <si>
    <t>5377544ICG9F</t>
  </si>
  <si>
    <t>ICG Europe Fund IX</t>
  </si>
  <si>
    <t xml:space="preserve">Creditítulos Sociedad Titulizadora </t>
  </si>
  <si>
    <t>2702041CCPN1</t>
  </si>
  <si>
    <t>PEP80200F284</t>
  </si>
  <si>
    <t xml:space="preserve">Scotia Sociedad Titulizadora </t>
  </si>
  <si>
    <t>27020422001U</t>
  </si>
  <si>
    <t>CVL80200C107</t>
  </si>
  <si>
    <t>Hoteles Costa del Sol (Scotia Sociedad Titulizadora)</t>
  </si>
  <si>
    <t xml:space="preserve">Ferreyros </t>
  </si>
  <si>
    <t>5377362IPC13</t>
  </si>
  <si>
    <t>Insight Partners (Cayman) XIII, L.P.</t>
  </si>
  <si>
    <t>5111042INF2A</t>
  </si>
  <si>
    <t>5377214TF6SC</t>
  </si>
  <si>
    <t>Triton Fund 6 SCSP</t>
  </si>
  <si>
    <t>5377174V5FSC</t>
  </si>
  <si>
    <t>Vitruvian Investment Partners V</t>
  </si>
  <si>
    <t>5377114P8SCS</t>
  </si>
  <si>
    <t>PAI Partners VIII-1 SCSp</t>
  </si>
  <si>
    <t>5376622KVCXC</t>
  </si>
  <si>
    <t>Knightsbridge Management X, LLC</t>
  </si>
  <si>
    <t>5376894EQTI6</t>
  </si>
  <si>
    <t>5377052PLEP6</t>
  </si>
  <si>
    <t>Platinum Equity Capital Partners VI</t>
  </si>
  <si>
    <t>AC Capitales - Infraestructura II</t>
  </si>
  <si>
    <t>Sin CO2H match (Problemático)</t>
  </si>
  <si>
    <t>Sin exposición</t>
  </si>
  <si>
    <t>Scotia Sociedad Titulizadora</t>
  </si>
  <si>
    <t>EQT Infrastructure VI (No.1) EUR SCSp.</t>
  </si>
  <si>
    <t xml:space="preserve">Alicorp </t>
  </si>
  <si>
    <t>5111302INFAM</t>
  </si>
  <si>
    <t>Sura Credicorp Infraestructura</t>
  </si>
  <si>
    <t>ALTS</t>
  </si>
  <si>
    <t>Posiconamiento REAL G&amp;P</t>
  </si>
  <si>
    <t>Posicionamiento ALTS de nuestro proceso</t>
  </si>
  <si>
    <t>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</si>
</sst>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\+0%;\-0%"/>
    <numFmt numFmtId="167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43" fontId="0" fillId="0" borderId="0" xfId="1" applyFont="1"/>
    <xf numFmtId="10" fontId="0" fillId="0" borderId="0" xfId="2" applyNumberFormat="1" applyFont="1"/>
    <xf numFmtId="43" fontId="0" fillId="0" borderId="0" xfId="0" applyNumberFormat="1"/>
    <xf numFmtId="167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'Huella Soberanos'!$D$1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Soberanos'!$D$2:$D$3</c:f>
              <c:numCache>
                <c:formatCode>General</c:formatCode>
                <c:ptCount val="2"/>
                <c:pt idx="0">
                  <c:v>455684.1303786771</c:v>
                </c:pt>
                <c:pt idx="1">
                  <c:v>396784.89446602034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7A-488B-8A51-E65A6DBF99DF}"/>
            </c:ext>
          </c:extLst>
        </c:ser>
        <c:ser>
          <c:idx val="1"/>
          <c:order val="1"/>
          <c:tx>
            <c:strRef>
              <c:f>'Huella Soberanos'!$E$1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rgbClr val="00AECB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Soberanos'!$E$2:$E$3</c:f>
              <c:numCache>
                <c:formatCode>General</c:formatCode>
                <c:ptCount val="2"/>
                <c:pt idx="0">
                  <c:v>41389.833314557458</c:v>
                </c:pt>
                <c:pt idx="1">
                  <c:v>55158.488800432366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37A-488B-8A51-E65A6DBF99DF}"/>
            </c:ext>
          </c:extLst>
        </c:ser>
        <c:ser>
          <c:idx val="2"/>
          <c:order val="2"/>
          <c:tx>
            <c:strRef>
              <c:f>'Huella Soberanos'!$F$1</c:f>
              <c:strCache>
                <c:ptCount val="1"/>
                <c:pt idx="0">
                  <c:v>Colombia</c:v>
                </c:pt>
              </c:strCache>
            </c:strRef>
          </c:tx>
          <c:spPr>
            <a:solidFill>
              <a:srgbClr val="00C9EA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Soberanos'!$F$2:$F$3</c:f>
              <c:numCache>
                <c:formatCode>General</c:formatCode>
                <c:ptCount val="2"/>
                <c:pt idx="0">
                  <c:v>10188.761926562598</c:v>
                </c:pt>
                <c:pt idx="1">
                  <c:v>21934.353785499785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37A-488B-8A51-E65A6DBF99DF}"/>
            </c:ext>
          </c:extLst>
        </c:ser>
        <c:ser>
          <c:idx val="3"/>
          <c:order val="3"/>
          <c:tx>
            <c:strRef>
              <c:f>'Huella Soberanos'!$G$1</c:f>
              <c:strCache>
                <c:ptCount val="1"/>
                <c:pt idx="0">
                  <c:v>México</c:v>
                </c:pt>
              </c:strCache>
            </c:strRef>
          </c:tx>
          <c:spPr>
            <a:solidFill>
              <a:srgbClr val="61E8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Soberanos'!$G$2:$G$3</c:f>
              <c:numCache>
                <c:formatCode>General</c:formatCode>
                <c:ptCount val="2"/>
                <c:pt idx="0">
                  <c:v>11998.952350186188</c:v>
                </c:pt>
                <c:pt idx="1">
                  <c:v>13193.151893474813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37A-488B-8A51-E65A6DBF99DF}"/>
            </c:ext>
          </c:extLst>
        </c:ser>
        <c:ser>
          <c:idx val="4"/>
          <c:order val="4"/>
          <c:tx>
            <c:strRef>
              <c:f>'Huella Soberanos'!$H$1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8FD9E8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Soberanos'!$H$2:$H$3</c:f>
              <c:numCache>
                <c:formatCode>General</c:formatCode>
                <c:ptCount val="2"/>
                <c:pt idx="0">
                  <c:v>10741.361422675634</c:v>
                </c:pt>
                <c:pt idx="1">
                  <c:v>2843.1179384665438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37A-488B-8A51-E65A6DBF99DF}"/>
            </c:ext>
          </c:extLst>
        </c:ser>
        <c:ser>
          <c:idx val="5"/>
          <c:order val="5"/>
          <c:tx>
            <c:strRef>
              <c:f>'Huella Soberanos'!$I$1</c:f>
              <c:strCache>
                <c:ptCount val="1"/>
                <c:pt idx="0">
                  <c:v>Sudáfrica</c:v>
                </c:pt>
              </c:strCache>
            </c:strRef>
          </c:tx>
          <c:spPr>
            <a:solidFill>
              <a:srgbClr val="61E8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Soberanos'!$I$2:$I$3</c:f>
              <c:numCache>
                <c:formatCode>General</c:formatCode>
                <c:ptCount val="2"/>
                <c:pt idx="0">
                  <c:v>0</c:v>
                </c:pt>
                <c:pt idx="1">
                  <c:v>19989.325418404838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37A-488B-8A51-E65A6DBF9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6"/>
          <c:order val="6"/>
          <c:tx>
            <c:strRef>
              <c:f>'Huella Soberanos'!$J$1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none"/>
          </c:marker>
          <c:dLbls>
            <c:spPr>
              <a:solidFill>
                <a:srgbClr val="EDEFF2"/>
              </a:solidFill>
              <a:ln>
                <a:prstDash val="solid"/>
              </a:ln>
            </c:spPr>
            <c:txPr>
              <a:bodyPr/>
              <a:lstStyle/>
              <a:p>
                <a:pPr>
                  <a:defRPr sz="1100" b="1">
                    <a:solidFill>
                      <a:srgbClr val="1F2933"/>
                    </a:solidFill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Soberanos'!$J$2:$J$3</c:f>
              <c:numCache>
                <c:formatCode>General</c:formatCode>
                <c:ptCount val="2"/>
                <c:pt idx="0">
                  <c:v>530003.03939265897</c:v>
                </c:pt>
                <c:pt idx="1">
                  <c:v>509903.33230229869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7A-488B-8A51-E65A6DBF9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'Intensidad Soberanos'!$D$1</c:f>
              <c:strCache>
                <c:ptCount val="1"/>
                <c:pt idx="0">
                  <c:v>Perú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Soberanos'!$D$2:$D$3</c:f>
              <c:numCache>
                <c:formatCode>General</c:formatCode>
                <c:ptCount val="2"/>
                <c:pt idx="0">
                  <c:v>97.22458988699951</c:v>
                </c:pt>
                <c:pt idx="1">
                  <c:v>81.922696026277279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139-419B-AAAB-B565C4D1DD35}"/>
            </c:ext>
          </c:extLst>
        </c:ser>
        <c:ser>
          <c:idx val="1"/>
          <c:order val="1"/>
          <c:tx>
            <c:strRef>
              <c:f>'Intensidad Soberanos'!$E$1</c:f>
              <c:strCache>
                <c:ptCount val="1"/>
                <c:pt idx="0">
                  <c:v>Brasil</c:v>
                </c:pt>
              </c:strCache>
            </c:strRef>
          </c:tx>
          <c:spPr>
            <a:solidFill>
              <a:srgbClr val="00AECB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Soberanos'!$E$2:$E$3</c:f>
              <c:numCache>
                <c:formatCode>General</c:formatCode>
                <c:ptCount val="2"/>
                <c:pt idx="0">
                  <c:v>14.223794783408925</c:v>
                </c:pt>
                <c:pt idx="1">
                  <c:v>27.364061414531804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139-419B-AAAB-B565C4D1DD35}"/>
            </c:ext>
          </c:extLst>
        </c:ser>
        <c:ser>
          <c:idx val="2"/>
          <c:order val="2"/>
          <c:tx>
            <c:strRef>
              <c:f>'Intensidad Soberanos'!$F$1</c:f>
              <c:strCache>
                <c:ptCount val="1"/>
                <c:pt idx="0">
                  <c:v>Colombia</c:v>
                </c:pt>
              </c:strCache>
            </c:strRef>
          </c:tx>
          <c:spPr>
            <a:solidFill>
              <a:srgbClr val="00C9EA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Soberanos'!$F$2:$F$3</c:f>
              <c:numCache>
                <c:formatCode>General</c:formatCode>
                <c:ptCount val="2"/>
                <c:pt idx="0">
                  <c:v>4.6966214364561631</c:v>
                </c:pt>
                <c:pt idx="1">
                  <c:v>9.6419550552760569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A139-419B-AAAB-B565C4D1DD35}"/>
            </c:ext>
          </c:extLst>
        </c:ser>
        <c:ser>
          <c:idx val="3"/>
          <c:order val="3"/>
          <c:tx>
            <c:strRef>
              <c:f>'Intensidad Soberanos'!$G$1</c:f>
              <c:strCache>
                <c:ptCount val="1"/>
                <c:pt idx="0">
                  <c:v>México</c:v>
                </c:pt>
              </c:strCache>
            </c:strRef>
          </c:tx>
          <c:spPr>
            <a:solidFill>
              <a:srgbClr val="61E8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Soberanos'!$G$2:$G$3</c:f>
              <c:numCache>
                <c:formatCode>General</c:formatCode>
                <c:ptCount val="2"/>
                <c:pt idx="0">
                  <c:v>3.0372256116912744</c:v>
                </c:pt>
                <c:pt idx="1">
                  <c:v>6.0809029046264351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A139-419B-AAAB-B565C4D1DD35}"/>
            </c:ext>
          </c:extLst>
        </c:ser>
        <c:ser>
          <c:idx val="4"/>
          <c:order val="4"/>
          <c:tx>
            <c:strRef>
              <c:f>'Intensidad Soberanos'!$H$1</c:f>
              <c:strCache>
                <c:ptCount val="1"/>
                <c:pt idx="0">
                  <c:v>Chile</c:v>
                </c:pt>
              </c:strCache>
            </c:strRef>
          </c:tx>
          <c:spPr>
            <a:solidFill>
              <a:srgbClr val="8FD9E8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Soberanos'!$H$2:$H$3</c:f>
              <c:numCache>
                <c:formatCode>General</c:formatCode>
                <c:ptCount val="2"/>
                <c:pt idx="0">
                  <c:v>4.9513482283790511</c:v>
                </c:pt>
                <c:pt idx="1">
                  <c:v>1.3104316746908331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A139-419B-AAAB-B565C4D1DD35}"/>
            </c:ext>
          </c:extLst>
        </c:ser>
        <c:ser>
          <c:idx val="5"/>
          <c:order val="5"/>
          <c:tx>
            <c:strRef>
              <c:f>'Intensidad Soberanos'!$I$1</c:f>
              <c:strCache>
                <c:ptCount val="1"/>
                <c:pt idx="0">
                  <c:v>Sudáfrica</c:v>
                </c:pt>
              </c:strCache>
            </c:strRef>
          </c:tx>
          <c:spPr>
            <a:solidFill>
              <a:srgbClr val="61E8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Soberanos'!$I$2:$I$3</c:f>
              <c:numCache>
                <c:formatCode>General</c:formatCode>
                <c:ptCount val="2"/>
                <c:pt idx="0">
                  <c:v>0</c:v>
                </c:pt>
                <c:pt idx="1">
                  <c:v>9.2133515917769309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A139-419B-AAAB-B565C4D1D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6"/>
          <c:order val="6"/>
          <c:tx>
            <c:strRef>
              <c:f>'Intensidad Soberanos'!$J$1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none"/>
          </c:marker>
          <c:dLbls>
            <c:spPr>
              <a:solidFill>
                <a:srgbClr val="EDEFF2"/>
              </a:solidFill>
              <a:ln>
                <a:prstDash val="solid"/>
              </a:ln>
            </c:spPr>
            <c:txPr>
              <a:bodyPr/>
              <a:lstStyle/>
              <a:p>
                <a:pPr>
                  <a:defRPr sz="1100" b="1">
                    <a:solidFill>
                      <a:srgbClr val="1F2933"/>
                    </a:solidFill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Soberanos'!$C$2:$C$3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Soberanos'!$J$2:$J$3</c:f>
              <c:numCache>
                <c:formatCode>General</c:formatCode>
                <c:ptCount val="2"/>
                <c:pt idx="0">
                  <c:v>124.13357994693492</c:v>
                </c:pt>
                <c:pt idx="1">
                  <c:v>135.53339866717934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139-419B-AAAB-B565C4D1D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'Huella por Sector'!$D$1</c:f>
              <c:strCache>
                <c:ptCount val="1"/>
                <c:pt idx="0">
                  <c:v>Materials</c:v>
                </c:pt>
              </c:strCache>
            </c:strRef>
          </c:tx>
          <c:spPr>
            <a:solidFill>
              <a:srgbClr val="E3F2ED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Sector'!$D$2:$D$3</c:f>
              <c:numCache>
                <c:formatCode>General</c:formatCode>
                <c:ptCount val="2"/>
                <c:pt idx="0">
                  <c:v>121939.01339460412</c:v>
                </c:pt>
                <c:pt idx="1">
                  <c:v>101433.37625102009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EB-4FA4-9270-71CB770A5DBA}"/>
            </c:ext>
          </c:extLst>
        </c:ser>
        <c:ser>
          <c:idx val="1"/>
          <c:order val="1"/>
          <c:tx>
            <c:strRef>
              <c:f>'Huella por Sector'!$E$1</c:f>
              <c:strCache>
                <c:ptCount val="1"/>
                <c:pt idx="0">
                  <c:v>Utilities</c:v>
                </c:pt>
              </c:strCache>
            </c:strRef>
          </c:tx>
          <c:spPr>
            <a:solidFill>
              <a:srgbClr val="C8E5DC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Sector'!$E$2:$E$3</c:f>
              <c:numCache>
                <c:formatCode>General</c:formatCode>
                <c:ptCount val="2"/>
                <c:pt idx="0">
                  <c:v>28776.67384383448</c:v>
                </c:pt>
                <c:pt idx="1">
                  <c:v>31458.510273998949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EB-4FA4-9270-71CB770A5DBA}"/>
            </c:ext>
          </c:extLst>
        </c:ser>
        <c:ser>
          <c:idx val="2"/>
          <c:order val="2"/>
          <c:tx>
            <c:strRef>
              <c:f>'Huella por Sector'!$F$1</c:f>
              <c:strCache>
                <c:ptCount val="1"/>
                <c:pt idx="0">
                  <c:v>Otros BU</c:v>
                </c:pt>
              </c:strCache>
            </c:strRef>
          </c:tx>
          <c:spPr>
            <a:solidFill>
              <a:srgbClr val="ACD7CA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Sector'!$F$2:$F$3</c:f>
              <c:numCache>
                <c:formatCode>General</c:formatCode>
                <c:ptCount val="2"/>
                <c:pt idx="0">
                  <c:v>86845.05612000695</c:v>
                </c:pt>
                <c:pt idx="1">
                  <c:v>77920.312847945315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7EB-4FA4-9270-71CB770A5DBA}"/>
            </c:ext>
          </c:extLst>
        </c:ser>
        <c:ser>
          <c:idx val="3"/>
          <c:order val="3"/>
          <c:tx>
            <c:strRef>
              <c:f>'Huella por Sector'!$G$1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rgbClr val="B7EE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Sector'!$G$2:$G$3</c:f>
              <c:numCache>
                <c:formatCode>General</c:formatCode>
                <c:ptCount val="2"/>
                <c:pt idx="0">
                  <c:v>86213.448925346413</c:v>
                </c:pt>
                <c:pt idx="1">
                  <c:v>70447.117488729447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7EB-4FA4-9270-71CB770A5DBA}"/>
            </c:ext>
          </c:extLst>
        </c:ser>
        <c:ser>
          <c:idx val="4"/>
          <c:order val="4"/>
          <c:tx>
            <c:strRef>
              <c:f>'Huella por Sector'!$H$1</c:f>
              <c:strCache>
                <c:ptCount val="1"/>
                <c:pt idx="0">
                  <c:v>RV</c:v>
                </c:pt>
              </c:strCache>
            </c:strRef>
          </c:tx>
          <c:spPr>
            <a:solidFill>
              <a:srgbClr val="D4EAF3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Sector'!$H$2:$H$3</c:f>
              <c:numCache>
                <c:formatCode>General</c:formatCode>
                <c:ptCount val="2"/>
                <c:pt idx="0">
                  <c:v>107982.97367031117</c:v>
                </c:pt>
                <c:pt idx="1">
                  <c:v>84456.382845570857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47EB-4FA4-9270-71CB770A5DBA}"/>
            </c:ext>
          </c:extLst>
        </c:ser>
        <c:ser>
          <c:idx val="5"/>
          <c:order val="5"/>
          <c:tx>
            <c:strRef>
              <c:f>'Huella por Sector'!$I$1</c:f>
              <c:strCache>
                <c:ptCount val="1"/>
                <c:pt idx="0">
                  <c:v>Alts</c:v>
                </c:pt>
              </c:strCache>
            </c:strRef>
          </c:tx>
          <c:spPr>
            <a:pattFill prst="ltUpDiag">
              <a:fgClr>
                <a:srgbClr val="516FED"/>
              </a:fgClr>
              <a:bgClr>
                <a:srgbClr val="FFFFFF"/>
              </a:bgClr>
            </a:patt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Sector'!$I$2:$I$3</c:f>
              <c:numCache>
                <c:formatCode>General</c:formatCode>
                <c:ptCount val="2"/>
                <c:pt idx="0">
                  <c:v>70441.343303910297</c:v>
                </c:pt>
                <c:pt idx="1">
                  <c:v>67214.904063608177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EB-4FA4-9270-71CB770A5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6"/>
          <c:order val="6"/>
          <c:tx>
            <c:strRef>
              <c:f>'Huella por Sector'!$J$1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none"/>
          </c:marker>
          <c:dLbls>
            <c:spPr>
              <a:solidFill>
                <a:srgbClr val="EDEFF2"/>
              </a:solidFill>
              <a:ln>
                <a:prstDash val="solid"/>
              </a:ln>
            </c:spPr>
            <c:txPr>
              <a:bodyPr/>
              <a:lstStyle/>
              <a:p>
                <a:pPr>
                  <a:defRPr sz="1100" b="1">
                    <a:solidFill>
                      <a:srgbClr val="1F2933"/>
                    </a:solidFill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'Huella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'Huella por Sector'!$J$2:$J$3</c:f>
              <c:numCache>
                <c:formatCode>General</c:formatCode>
                <c:ptCount val="2"/>
                <c:pt idx="0">
                  <c:v>502198.50925801339</c:v>
                </c:pt>
                <c:pt idx="1">
                  <c:v>432930.60377087281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EB-4FA4-9270-71CB770A5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'Intensidad por Sector'!$D$1</c:f>
              <c:strCache>
                <c:ptCount val="1"/>
                <c:pt idx="0">
                  <c:v>Materials</c:v>
                </c:pt>
              </c:strCache>
            </c:strRef>
          </c:tx>
          <c:spPr>
            <a:solidFill>
              <a:srgbClr val="E3F2ED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Sector'!$D$2:$D$3</c:f>
              <c:numCache>
                <c:formatCode>General</c:formatCode>
                <c:ptCount val="2"/>
                <c:pt idx="0">
                  <c:v>39.421706998293118</c:v>
                </c:pt>
                <c:pt idx="1">
                  <c:v>29.634835772452089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DA2-4E97-8527-9C66157E4DB5}"/>
            </c:ext>
          </c:extLst>
        </c:ser>
        <c:ser>
          <c:idx val="1"/>
          <c:order val="1"/>
          <c:tx>
            <c:strRef>
              <c:f>'Intensidad por Sector'!$E$1</c:f>
              <c:strCache>
                <c:ptCount val="1"/>
                <c:pt idx="0">
                  <c:v>Utilities</c:v>
                </c:pt>
              </c:strCache>
            </c:strRef>
          </c:tx>
          <c:spPr>
            <a:solidFill>
              <a:srgbClr val="C8E5DC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Sector'!$E$2:$E$3</c:f>
              <c:numCache>
                <c:formatCode>General</c:formatCode>
                <c:ptCount val="2"/>
                <c:pt idx="0">
                  <c:v>8.3340066764111551</c:v>
                </c:pt>
                <c:pt idx="1">
                  <c:v>8.4989514557125361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DA2-4E97-8527-9C66157E4DB5}"/>
            </c:ext>
          </c:extLst>
        </c:ser>
        <c:ser>
          <c:idx val="2"/>
          <c:order val="2"/>
          <c:tx>
            <c:strRef>
              <c:f>'Intensidad por Sector'!$F$1</c:f>
              <c:strCache>
                <c:ptCount val="1"/>
                <c:pt idx="0">
                  <c:v>Otros BU</c:v>
                </c:pt>
              </c:strCache>
            </c:strRef>
          </c:tx>
          <c:spPr>
            <a:solidFill>
              <a:srgbClr val="ACD7CA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Sector'!$F$2:$F$3</c:f>
              <c:numCache>
                <c:formatCode>General</c:formatCode>
                <c:ptCount val="2"/>
                <c:pt idx="0">
                  <c:v>27.356616861367431</c:v>
                </c:pt>
                <c:pt idx="1">
                  <c:v>23.572313726234526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DA2-4E97-8527-9C66157E4DB5}"/>
            </c:ext>
          </c:extLst>
        </c:ser>
        <c:ser>
          <c:idx val="3"/>
          <c:order val="3"/>
          <c:tx>
            <c:strRef>
              <c:f>'Intensidad por Sector'!$G$1</c:f>
              <c:strCache>
                <c:ptCount val="1"/>
                <c:pt idx="0">
                  <c:v>RF</c:v>
                </c:pt>
              </c:strCache>
            </c:strRef>
          </c:tx>
          <c:spPr>
            <a:solidFill>
              <a:srgbClr val="B7EEFF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Sector'!$G$2:$G$3</c:f>
              <c:numCache>
                <c:formatCode>General</c:formatCode>
                <c:ptCount val="2"/>
                <c:pt idx="0">
                  <c:v>30.148114664669293</c:v>
                </c:pt>
                <c:pt idx="1">
                  <c:v>24.912205754653222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DA2-4E97-8527-9C66157E4DB5}"/>
            </c:ext>
          </c:extLst>
        </c:ser>
        <c:ser>
          <c:idx val="4"/>
          <c:order val="4"/>
          <c:tx>
            <c:strRef>
              <c:f>'Intensidad por Sector'!$H$1</c:f>
              <c:strCache>
                <c:ptCount val="1"/>
                <c:pt idx="0">
                  <c:v>RV</c:v>
                </c:pt>
              </c:strCache>
            </c:strRef>
          </c:tx>
          <c:spPr>
            <a:solidFill>
              <a:srgbClr val="D4EAF3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Sector'!$H$2:$H$3</c:f>
              <c:numCache>
                <c:formatCode>General</c:formatCode>
                <c:ptCount val="2"/>
                <c:pt idx="0">
                  <c:v>36.360263542432151</c:v>
                </c:pt>
                <c:pt idx="1">
                  <c:v>26.509315347408823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0DA2-4E97-8527-9C66157E4DB5}"/>
            </c:ext>
          </c:extLst>
        </c:ser>
        <c:ser>
          <c:idx val="5"/>
          <c:order val="5"/>
          <c:tx>
            <c:strRef>
              <c:f>'Intensidad por Sector'!$I$1</c:f>
              <c:strCache>
                <c:ptCount val="1"/>
                <c:pt idx="0">
                  <c:v>Alts</c:v>
                </c:pt>
              </c:strCache>
            </c:strRef>
          </c:tx>
          <c:spPr>
            <a:pattFill prst="ltUpDiag">
              <a:fgClr>
                <a:srgbClr val="516FED"/>
              </a:fgClr>
              <a:bgClr>
                <a:srgbClr val="FFFFFF"/>
              </a:bgClr>
            </a:patt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Sector'!$I$2:$I$3</c:f>
              <c:numCache>
                <c:formatCode>General</c:formatCode>
                <c:ptCount val="2"/>
                <c:pt idx="0">
                  <c:v>17.583009525349585</c:v>
                </c:pt>
                <c:pt idx="1">
                  <c:v>15.456233968173319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A2-4E97-8527-9C66157E4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6"/>
          <c:order val="6"/>
          <c:tx>
            <c:strRef>
              <c:f>'Intensidad por Sector'!$J$1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none"/>
          </c:marker>
          <c:dLbls>
            <c:spPr>
              <a:solidFill>
                <a:srgbClr val="EDEFF2"/>
              </a:solidFill>
              <a:ln>
                <a:prstDash val="solid"/>
              </a:ln>
            </c:spPr>
            <c:txPr>
              <a:bodyPr/>
              <a:lstStyle/>
              <a:p>
                <a:pPr>
                  <a:defRPr sz="1100" b="1">
                    <a:solidFill>
                      <a:srgbClr val="1F2933"/>
                    </a:solidFill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por Sector'!$C$2:$C$3</c:f>
              <c:strCache>
                <c:ptCount val="2"/>
                <c:pt idx="0">
                  <c:v>Dic25</c:v>
                </c:pt>
                <c:pt idx="1">
                  <c:v>Jun26</c:v>
                </c:pt>
              </c:strCache>
            </c:strRef>
          </c:cat>
          <c:val>
            <c:numRef>
              <c:f>'Intensidad por Sector'!$J$2:$J$3</c:f>
              <c:numCache>
                <c:formatCode>General</c:formatCode>
                <c:ptCount val="2"/>
                <c:pt idx="0">
                  <c:v>159.20371826852275</c:v>
                </c:pt>
                <c:pt idx="1">
                  <c:v>128.58385602463451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A2-4E97-8527-9C66157E4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'Mayores contribuyentes'!$D$1</c:f>
              <c:strCache>
                <c:ptCount val="1"/>
                <c:pt idx="0">
                  <c:v>Intensidad</c:v>
                </c:pt>
              </c:strCache>
            </c:strRef>
          </c:tx>
          <c:spPr>
            <a:solidFill>
              <a:srgbClr val="00AECB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'Mayores contribuyentes'!$C$2:$C$16</c:f>
              <c:strCache>
                <c:ptCount val="15"/>
                <c:pt idx="0">
                  <c:v>Minsur</c:v>
                </c:pt>
                <c:pt idx="1">
                  <c:v>BlackRock - iShares Korea</c:v>
                </c:pt>
                <c:pt idx="2">
                  <c:v>Vontobel - Emerging Markets Debt</c:v>
                </c:pt>
                <c:pt idx="3">
                  <c:v>Ecopetrol</c:v>
                </c:pt>
                <c:pt idx="4">
                  <c:v>Nexa Resources Perú</c:v>
                </c:pt>
                <c:pt idx="5">
                  <c:v>Global X - Copper Miners ETF</c:v>
                </c:pt>
                <c:pt idx="6">
                  <c:v>Pimco - Emerging Markets Local Bond Fund</c:v>
                </c:pt>
                <c:pt idx="7">
                  <c:v>Buenaventura</c:v>
                </c:pt>
                <c:pt idx="8">
                  <c:v>BNP Paribas - Japan Small Caps</c:v>
                </c:pt>
                <c:pt idx="9">
                  <c:v>Vontobel - Credit Opportunities</c:v>
                </c:pt>
                <c:pt idx="10">
                  <c:v>Aenza</c:v>
                </c:pt>
                <c:pt idx="11">
                  <c:v>JP Morgan - Korea Equity Fund</c:v>
                </c:pt>
                <c:pt idx="12">
                  <c:v>BlackRock - iShares PHLX Semiconductor ETF</c:v>
                </c:pt>
                <c:pt idx="13">
                  <c:v>WisdomTree - Japan Hedged Equity</c:v>
                </c:pt>
                <c:pt idx="14">
                  <c:v>Volcan</c:v>
                </c:pt>
              </c:strCache>
            </c:strRef>
          </c:cat>
          <c:val>
            <c:numRef>
              <c:f>'Mayores contribuyentes'!$D$2:$D$16</c:f>
              <c:numCache>
                <c:formatCode>General</c:formatCode>
                <c:ptCount val="15"/>
                <c:pt idx="0">
                  <c:v>12.033380007151912</c:v>
                </c:pt>
                <c:pt idx="1">
                  <c:v>8.9527996072399816</c:v>
                </c:pt>
                <c:pt idx="2">
                  <c:v>4.8522086490447922</c:v>
                </c:pt>
                <c:pt idx="3">
                  <c:v>4.7947733341763534</c:v>
                </c:pt>
                <c:pt idx="4">
                  <c:v>4.4863209981416485</c:v>
                </c:pt>
                <c:pt idx="5">
                  <c:v>3.8242469083653345</c:v>
                </c:pt>
                <c:pt idx="6">
                  <c:v>3.6857934244595381</c:v>
                </c:pt>
                <c:pt idx="7">
                  <c:v>3.4008622357439071</c:v>
                </c:pt>
                <c:pt idx="8">
                  <c:v>3.2523637723965209</c:v>
                </c:pt>
                <c:pt idx="9">
                  <c:v>2.4367532201697246</c:v>
                </c:pt>
                <c:pt idx="10">
                  <c:v>1.9862060899654208</c:v>
                </c:pt>
                <c:pt idx="11">
                  <c:v>1.60255549337324</c:v>
                </c:pt>
                <c:pt idx="12">
                  <c:v>1.5678530424811195</c:v>
                </c:pt>
                <c:pt idx="13">
                  <c:v>1.3730227107378079</c:v>
                </c:pt>
                <c:pt idx="14">
                  <c:v>1.2024854676941632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340-428C-8C40-0BA3E74EE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'Mayores contribuyentes'!$E$1</c:f>
              <c:strCache>
                <c:ptCount val="1"/>
                <c:pt idx="0">
                  <c:v>Huella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diamond"/>
            <c:size val="7"/>
            <c:spPr>
              <a:solidFill>
                <a:srgbClr val="C0392B"/>
              </a:solidFill>
              <a:ln>
                <a:prstDash val="solid"/>
              </a:ln>
            </c:spPr>
          </c:marker>
          <c:cat>
            <c:strRef>
              <c:f>'Mayores contribuyentes'!$C$2:$C$16</c:f>
              <c:strCache>
                <c:ptCount val="15"/>
                <c:pt idx="0">
                  <c:v>Minsur</c:v>
                </c:pt>
                <c:pt idx="1">
                  <c:v>BlackRock - iShares Korea</c:v>
                </c:pt>
                <c:pt idx="2">
                  <c:v>Vontobel - Emerging Markets Debt</c:v>
                </c:pt>
                <c:pt idx="3">
                  <c:v>Ecopetrol</c:v>
                </c:pt>
                <c:pt idx="4">
                  <c:v>Nexa Resources Perú</c:v>
                </c:pt>
                <c:pt idx="5">
                  <c:v>Global X - Copper Miners ETF</c:v>
                </c:pt>
                <c:pt idx="6">
                  <c:v>Pimco - Emerging Markets Local Bond Fund</c:v>
                </c:pt>
                <c:pt idx="7">
                  <c:v>Buenaventura</c:v>
                </c:pt>
                <c:pt idx="8">
                  <c:v>BNP Paribas - Japan Small Caps</c:v>
                </c:pt>
                <c:pt idx="9">
                  <c:v>Vontobel - Credit Opportunities</c:v>
                </c:pt>
                <c:pt idx="10">
                  <c:v>Aenza</c:v>
                </c:pt>
                <c:pt idx="11">
                  <c:v>JP Morgan - Korea Equity Fund</c:v>
                </c:pt>
                <c:pt idx="12">
                  <c:v>BlackRock - iShares PHLX Semiconductor ETF</c:v>
                </c:pt>
                <c:pt idx="13">
                  <c:v>WisdomTree - Japan Hedged Equity</c:v>
                </c:pt>
                <c:pt idx="14">
                  <c:v>Volcan</c:v>
                </c:pt>
              </c:strCache>
            </c:strRef>
          </c:cat>
          <c:val>
            <c:numRef>
              <c:f>'Mayores contribuyentes'!$E$2:$E$16</c:f>
              <c:numCache>
                <c:formatCode>General</c:formatCode>
                <c:ptCount val="15"/>
                <c:pt idx="0">
                  <c:v>40148.04170368694</c:v>
                </c:pt>
                <c:pt idx="1">
                  <c:v>29853.749250576402</c:v>
                </c:pt>
                <c:pt idx="2">
                  <c:v>10527.37179489841</c:v>
                </c:pt>
                <c:pt idx="3">
                  <c:v>22724.61947018038</c:v>
                </c:pt>
                <c:pt idx="4">
                  <c:v>19613.337100395431</c:v>
                </c:pt>
                <c:pt idx="5">
                  <c:v>12080.053427592116</c:v>
                </c:pt>
                <c:pt idx="6">
                  <c:v>16589.334149793998</c:v>
                </c:pt>
                <c:pt idx="7">
                  <c:v>12615.299428810069</c:v>
                </c:pt>
                <c:pt idx="8">
                  <c:v>10778.583411455467</c:v>
                </c:pt>
                <c:pt idx="9">
                  <c:v>6583.6762115856145</c:v>
                </c:pt>
                <c:pt idx="10">
                  <c:v>2969.0654963506581</c:v>
                </c:pt>
                <c:pt idx="11">
                  <c:v>5005.579232778291</c:v>
                </c:pt>
                <c:pt idx="12">
                  <c:v>5085.0872126911881</c:v>
                </c:pt>
                <c:pt idx="13">
                  <c:v>4385.3294524068033</c:v>
                </c:pt>
                <c:pt idx="14">
                  <c:v>2714.8780099141377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40-428C-8C40-0BA3E74EE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'Intensidad FFMM'!$O$1</c:f>
              <c:strCache>
                <c:ptCount val="1"/>
                <c:pt idx="0">
                  <c:v>Intensidad</c:v>
                </c:pt>
              </c:strCache>
            </c:strRef>
          </c:tx>
          <c:spPr>
            <a:solidFill>
              <a:srgbClr val="00AECB"/>
            </a:solidFill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5CB-42C8-8E4F-6EC3F7E4DCD1}"/>
              </c:ext>
            </c:extLst>
          </c:dPt>
          <c:dPt>
            <c:idx val="1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5CB-42C8-8E4F-6EC3F7E4DCD1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35CB-42C8-8E4F-6EC3F7E4DCD1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35CB-42C8-8E4F-6EC3F7E4DCD1}"/>
              </c:ext>
            </c:extLst>
          </c:dPt>
          <c:dPt>
            <c:idx val="4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5CB-42C8-8E4F-6EC3F7E4DCD1}"/>
              </c:ext>
            </c:extLst>
          </c:dPt>
          <c:dPt>
            <c:idx val="5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5CB-42C8-8E4F-6EC3F7E4DCD1}"/>
              </c:ext>
            </c:extLst>
          </c:dPt>
          <c:dPt>
            <c:idx val="6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5CB-42C8-8E4F-6EC3F7E4DCD1}"/>
              </c:ext>
            </c:extLst>
          </c:dPt>
          <c:dPt>
            <c:idx val="7"/>
            <c:invertIfNegative val="1"/>
            <c:bubble3D val="0"/>
            <c:spPr>
              <a:solidFill>
                <a:srgbClr val="0020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5CB-42C8-8E4F-6EC3F7E4DCD1}"/>
              </c:ext>
            </c:extLst>
          </c:dPt>
          <c:dPt>
            <c:idx val="8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1-35CB-42C8-8E4F-6EC3F7E4DCD1}"/>
              </c:ext>
            </c:extLst>
          </c:dPt>
          <c:dPt>
            <c:idx val="9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3-35CB-42C8-8E4F-6EC3F7E4DCD1}"/>
              </c:ext>
            </c:extLst>
          </c:dPt>
          <c:dPt>
            <c:idx val="1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5-35CB-42C8-8E4F-6EC3F7E4DCD1}"/>
              </c:ext>
            </c:extLst>
          </c:dPt>
          <c:dPt>
            <c:idx val="1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7-35CB-42C8-8E4F-6EC3F7E4DCD1}"/>
              </c:ext>
            </c:extLst>
          </c:dPt>
          <c:dPt>
            <c:idx val="1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9-35CB-42C8-8E4F-6EC3F7E4DCD1}"/>
              </c:ext>
            </c:extLst>
          </c:dPt>
          <c:dPt>
            <c:idx val="1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B-35CB-42C8-8E4F-6EC3F7E4DCD1}"/>
              </c:ext>
            </c:extLst>
          </c:dPt>
          <c:dPt>
            <c:idx val="1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D-35CB-42C8-8E4F-6EC3F7E4DCD1}"/>
              </c:ext>
            </c:extLst>
          </c:dPt>
          <c:dPt>
            <c:idx val="1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1F-35CB-42C8-8E4F-6EC3F7E4DCD1}"/>
              </c:ext>
            </c:extLst>
          </c:dPt>
          <c:dPt>
            <c:idx val="1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21-35CB-42C8-8E4F-6EC3F7E4DCD1}"/>
              </c:ext>
            </c:extLst>
          </c:dPt>
          <c:dPt>
            <c:idx val="17"/>
            <c:invertIfNegative val="1"/>
            <c:bubble3D val="0"/>
            <c:extLst>
              <c:ext xmlns:c16="http://schemas.microsoft.com/office/drawing/2014/chart" uri="{C3380CC4-5D6E-409C-BE32-E72D297353CC}">
                <c16:uniqueId val="{00000023-35CB-42C8-8E4F-6EC3F7E4DCD1}"/>
              </c:ext>
            </c:extLst>
          </c:dPt>
          <c:dPt>
            <c:idx val="18"/>
            <c:invertIfNegative val="1"/>
            <c:bubble3D val="0"/>
            <c:extLst>
              <c:ext xmlns:c16="http://schemas.microsoft.com/office/drawing/2014/chart" uri="{C3380CC4-5D6E-409C-BE32-E72D297353CC}">
                <c16:uniqueId val="{00000025-35CB-42C8-8E4F-6EC3F7E4DCD1}"/>
              </c:ext>
            </c:extLst>
          </c:dPt>
          <c:dPt>
            <c:idx val="19"/>
            <c:invertIfNegative val="1"/>
            <c:bubble3D val="0"/>
            <c:extLst>
              <c:ext xmlns:c16="http://schemas.microsoft.com/office/drawing/2014/chart" uri="{C3380CC4-5D6E-409C-BE32-E72D297353CC}">
                <c16:uniqueId val="{00000027-35CB-42C8-8E4F-6EC3F7E4DCD1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'Intensidad FFMM'!$N$2:$N$21</c:f>
              <c:strCache>
                <c:ptCount val="20"/>
                <c:pt idx="0">
                  <c:v>BlackRock - iShares Korea</c:v>
                </c:pt>
                <c:pt idx="1">
                  <c:v>Global X - Copper Miners ETF</c:v>
                </c:pt>
                <c:pt idx="2">
                  <c:v>BNP Paribas - Japan Small Caps</c:v>
                </c:pt>
                <c:pt idx="3">
                  <c:v>JP Morgan - Korea Equity Fund</c:v>
                </c:pt>
                <c:pt idx="4">
                  <c:v>BlackRock - iShares PHLX Semiconductor ETF</c:v>
                </c:pt>
                <c:pt idx="5">
                  <c:v>BlackRock - iShares PHLX Semiconductor ETF</c:v>
                </c:pt>
                <c:pt idx="6">
                  <c:v>BlackRock - iShares Korea</c:v>
                </c:pt>
                <c:pt idx="7">
                  <c:v>Global X - Copper Miners ETF</c:v>
                </c:pt>
                <c:pt idx="8">
                  <c:v>BNP Paribas - Japan Small Caps</c:v>
                </c:pt>
                <c:pt idx="9">
                  <c:v>JP Morgan - Korea Equity Fund</c:v>
                </c:pt>
                <c:pt idx="10">
                  <c:v>Moneda - Latam High Yield</c:v>
                </c:pt>
                <c:pt idx="11">
                  <c:v>Vontobel - Emerging Markets Debt</c:v>
                </c:pt>
                <c:pt idx="12">
                  <c:v>Pimco - Emerging Markets Local Bond Fund</c:v>
                </c:pt>
                <c:pt idx="13">
                  <c:v>Moneda - Deuda Latam LCC</c:v>
                </c:pt>
                <c:pt idx="14">
                  <c:v>Vontobel - Credit Opportunities</c:v>
                </c:pt>
                <c:pt idx="15">
                  <c:v>Vontobel - Credit Opportunities</c:v>
                </c:pt>
                <c:pt idx="16">
                  <c:v>Moneda - Latam High Yield</c:v>
                </c:pt>
                <c:pt idx="17">
                  <c:v>Pimco - Emerging Markets Local Bond Fund</c:v>
                </c:pt>
                <c:pt idx="18">
                  <c:v>Moneda - Deuda Latam LCC</c:v>
                </c:pt>
                <c:pt idx="19">
                  <c:v>Vontobel - Emerging Markets Debt</c:v>
                </c:pt>
              </c:strCache>
            </c:strRef>
          </c:cat>
          <c:val>
            <c:numRef>
              <c:f>'Intensidad FFMM'!$O$2:$O$21</c:f>
              <c:numCache>
                <c:formatCode>General</c:formatCode>
                <c:ptCount val="20"/>
                <c:pt idx="0">
                  <c:v>9.1063899999999993</c:v>
                </c:pt>
                <c:pt idx="1">
                  <c:v>3.87629</c:v>
                </c:pt>
                <c:pt idx="2">
                  <c:v>3.282978</c:v>
                </c:pt>
                <c:pt idx="3">
                  <c:v>1.623542</c:v>
                </c:pt>
                <c:pt idx="4">
                  <c:v>1.725152</c:v>
                </c:pt>
                <c:pt idx="5">
                  <c:v>1.725152</c:v>
                </c:pt>
                <c:pt idx="6">
                  <c:v>9.1063899999999993</c:v>
                </c:pt>
                <c:pt idx="7">
                  <c:v>3.87629</c:v>
                </c:pt>
                <c:pt idx="8">
                  <c:v>3.282978</c:v>
                </c:pt>
                <c:pt idx="9">
                  <c:v>1.623542</c:v>
                </c:pt>
                <c:pt idx="10">
                  <c:v>5.3964349999999994</c:v>
                </c:pt>
                <c:pt idx="11">
                  <c:v>4.8643489999999998</c:v>
                </c:pt>
                <c:pt idx="12">
                  <c:v>3.7261799999999998</c:v>
                </c:pt>
                <c:pt idx="13">
                  <c:v>3.0456249999999998</c:v>
                </c:pt>
                <c:pt idx="14">
                  <c:v>2.4946839999999999</c:v>
                </c:pt>
                <c:pt idx="15">
                  <c:v>2.4946839999999999</c:v>
                </c:pt>
                <c:pt idx="16">
                  <c:v>5.3964349999999994</c:v>
                </c:pt>
                <c:pt idx="17">
                  <c:v>3.7261799999999998</c:v>
                </c:pt>
                <c:pt idx="18">
                  <c:v>3.0456249999999998</c:v>
                </c:pt>
                <c:pt idx="19">
                  <c:v>4.8643489999999998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28-35CB-42C8-8E4F-6EC3F7E4D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'Intensidad FFMM'!$P$1</c:f>
              <c:strCache>
                <c:ptCount val="1"/>
                <c:pt idx="0">
                  <c:v>Benchmark_SinAjustar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8"/>
            <c:spPr>
              <a:solidFill>
                <a:srgbClr val="E8543E"/>
              </a:solidFill>
              <a:ln>
                <a:prstDash val="solid"/>
              </a:ln>
            </c:spPr>
          </c:marker>
          <c:cat>
            <c:strRef>
              <c:f>'Intensidad FFMM'!$N$2:$N$21</c:f>
              <c:strCache>
                <c:ptCount val="20"/>
                <c:pt idx="0">
                  <c:v>BlackRock - iShares Korea</c:v>
                </c:pt>
                <c:pt idx="1">
                  <c:v>Global X - Copper Miners ETF</c:v>
                </c:pt>
                <c:pt idx="2">
                  <c:v>BNP Paribas - Japan Small Caps</c:v>
                </c:pt>
                <c:pt idx="3">
                  <c:v>JP Morgan - Korea Equity Fund</c:v>
                </c:pt>
                <c:pt idx="4">
                  <c:v>BlackRock - iShares PHLX Semiconductor ETF</c:v>
                </c:pt>
                <c:pt idx="5">
                  <c:v>BlackRock - iShares PHLX Semiconductor ETF</c:v>
                </c:pt>
                <c:pt idx="6">
                  <c:v>BlackRock - iShares Korea</c:v>
                </c:pt>
                <c:pt idx="7">
                  <c:v>Global X - Copper Miners ETF</c:v>
                </c:pt>
                <c:pt idx="8">
                  <c:v>BNP Paribas - Japan Small Caps</c:v>
                </c:pt>
                <c:pt idx="9">
                  <c:v>JP Morgan - Korea Equity Fund</c:v>
                </c:pt>
                <c:pt idx="10">
                  <c:v>Moneda - Latam High Yield</c:v>
                </c:pt>
                <c:pt idx="11">
                  <c:v>Vontobel - Emerging Markets Debt</c:v>
                </c:pt>
                <c:pt idx="12">
                  <c:v>Pimco - Emerging Markets Local Bond Fund</c:v>
                </c:pt>
                <c:pt idx="13">
                  <c:v>Moneda - Deuda Latam LCC</c:v>
                </c:pt>
                <c:pt idx="14">
                  <c:v>Vontobel - Credit Opportunities</c:v>
                </c:pt>
                <c:pt idx="15">
                  <c:v>Vontobel - Credit Opportunities</c:v>
                </c:pt>
                <c:pt idx="16">
                  <c:v>Moneda - Latam High Yield</c:v>
                </c:pt>
                <c:pt idx="17">
                  <c:v>Pimco - Emerging Markets Local Bond Fund</c:v>
                </c:pt>
                <c:pt idx="18">
                  <c:v>Moneda - Deuda Latam LCC</c:v>
                </c:pt>
                <c:pt idx="19">
                  <c:v>Vontobel - Emerging Markets Debt</c:v>
                </c:pt>
              </c:strCache>
            </c:strRef>
          </c:cat>
          <c:val>
            <c:numRef>
              <c:f>'Intensidad FFMM'!$P$2:$P$21</c:f>
              <c:numCache>
                <c:formatCode>General</c:formatCode>
                <c:ptCount val="20"/>
                <c:pt idx="0">
                  <c:v>1.4094306095494236</c:v>
                </c:pt>
                <c:pt idx="1">
                  <c:v>3.6347620195596106</c:v>
                </c:pt>
                <c:pt idx="2">
                  <c:v>0.47421694451340107</c:v>
                </c:pt>
                <c:pt idx="3">
                  <c:v>1.4094306095494236</c:v>
                </c:pt>
                <c:pt idx="4">
                  <c:v>0.47421694451340107</c:v>
                </c:pt>
                <c:pt idx="5">
                  <c:v>0.47421694451340107</c:v>
                </c:pt>
                <c:pt idx="6">
                  <c:v>1.4094306095494236</c:v>
                </c:pt>
                <c:pt idx="7">
                  <c:v>3.6347620195596106</c:v>
                </c:pt>
                <c:pt idx="8">
                  <c:v>0.47421694451340107</c:v>
                </c:pt>
                <c:pt idx="9">
                  <c:v>1.4094306095494236</c:v>
                </c:pt>
                <c:pt idx="10">
                  <c:v>2.6470843208811856</c:v>
                </c:pt>
                <c:pt idx="11">
                  <c:v>2.6470843208811856</c:v>
                </c:pt>
                <c:pt idx="12">
                  <c:v>2.6470843208811856</c:v>
                </c:pt>
                <c:pt idx="13">
                  <c:v>2.6470843208811856</c:v>
                </c:pt>
                <c:pt idx="14">
                  <c:v>1.9545996302723079</c:v>
                </c:pt>
                <c:pt idx="15">
                  <c:v>1.9545996302723079</c:v>
                </c:pt>
                <c:pt idx="16">
                  <c:v>2.6470843208811856</c:v>
                </c:pt>
                <c:pt idx="17">
                  <c:v>2.6470843208811856</c:v>
                </c:pt>
                <c:pt idx="18">
                  <c:v>2.6470843208811856</c:v>
                </c:pt>
                <c:pt idx="19">
                  <c:v>2.6470843208811856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35CB-42C8-8E4F-6EC3F7E4D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8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18</xdr:row>
      <xdr:rowOff>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23</xdr:row>
      <xdr:rowOff>0</xdr:rowOff>
    </xdr:from>
    <xdr:ext cx="720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K3"/>
  <sheetViews>
    <sheetView workbookViewId="0"/>
  </sheetViews>
  <sheetFormatPr defaultRowHeight="14.5" x14ac:dyDescent="0.35"/>
  <sheetData>
    <row r="1" spans="3:11" x14ac:dyDescent="0.35">
      <c r="C1" t="s">
        <v>0</v>
      </c>
      <c r="D1" t="s">
        <v>61</v>
      </c>
      <c r="E1" t="s">
        <v>37</v>
      </c>
      <c r="F1" t="s">
        <v>44</v>
      </c>
      <c r="G1" t="s">
        <v>57</v>
      </c>
      <c r="H1" t="s">
        <v>84</v>
      </c>
      <c r="I1" t="s">
        <v>1496</v>
      </c>
      <c r="J1" t="s">
        <v>1519</v>
      </c>
      <c r="K1" t="s">
        <v>1520</v>
      </c>
    </row>
    <row r="2" spans="3:11" x14ac:dyDescent="0.35">
      <c r="C2" t="s">
        <v>1521</v>
      </c>
      <c r="D2">
        <f>SUMIFS(BD!$R$2:$R$6977,BD!$H$2:$H$6977,"Soberanos",BD!$B$2:$B$6977,"Integra",BD!$K$2:$K$6977,D$1,BD!$A$2:$A$6977,"202512")</f>
        <v>455684.1303786771</v>
      </c>
      <c r="E2">
        <f>SUMIFS(BD!$R$2:$R$6977,BD!$H$2:$H$6977,"Soberanos",BD!$B$2:$B$6977,"Integra",BD!$K$2:$K$6977,E$1,BD!$A$2:$A$6977,"202512")</f>
        <v>41389.833314557458</v>
      </c>
      <c r="F2">
        <f>SUMIFS(BD!$R$2:$R$6977,BD!$H$2:$H$6977,"Soberanos",BD!$B$2:$B$6977,"Integra",BD!$K$2:$K$6977,F$1,BD!$A$2:$A$6977,"202512")</f>
        <v>10188.761926562598</v>
      </c>
      <c r="G2">
        <f>SUMIFS(BD!$R$2:$R$6977,BD!$H$2:$H$6977,"Soberanos",BD!$B$2:$B$6977,"Integra",BD!$K$2:$K$6977,G$1,BD!$A$2:$A$6977,"202512")</f>
        <v>11998.952350186188</v>
      </c>
      <c r="H2">
        <f>SUMIFS(BD!$R$2:$R$6977,BD!$H$2:$H$6977,"Soberanos",BD!$B$2:$B$6977,"Integra",BD!$K$2:$K$6977,H$1,BD!$A$2:$A$6977,"202512")</f>
        <v>10741.361422675634</v>
      </c>
      <c r="I2">
        <f>SUMIFS(BD!$R$2:$R$6977,BD!$H$2:$H$6977,"Soberanos",BD!$B$2:$B$6977,"Integra",BD!$K$2:$K$6977,I$1,BD!$A$2:$A$6977,"202512")</f>
        <v>0</v>
      </c>
      <c r="J2">
        <f>SUM(D2:I2)</f>
        <v>530003.03939265897</v>
      </c>
    </row>
    <row r="3" spans="3:11" x14ac:dyDescent="0.35">
      <c r="C3" t="s">
        <v>1522</v>
      </c>
      <c r="D3">
        <f>SUMIFS(BD!$R$2:$R$6977,BD!$H$2:$H$6977,"Soberanos",BD!$B$2:$B$6977,"Integra",BD!$K$2:$K$6977,D$1,BD!$A$2:$A$6977,"202606")</f>
        <v>396784.89446602034</v>
      </c>
      <c r="E3">
        <f>SUMIFS(BD!$R$2:$R$6977,BD!$H$2:$H$6977,"Soberanos",BD!$B$2:$B$6977,"Integra",BD!$K$2:$K$6977,E$1,BD!$A$2:$A$6977,"202606")</f>
        <v>55158.488800432366</v>
      </c>
      <c r="F3">
        <f>SUMIFS(BD!$R$2:$R$6977,BD!$H$2:$H$6977,"Soberanos",BD!$B$2:$B$6977,"Integra",BD!$K$2:$K$6977,F$1,BD!$A$2:$A$6977,"202606")</f>
        <v>21934.353785499785</v>
      </c>
      <c r="G3">
        <f>SUMIFS(BD!$R$2:$R$6977,BD!$H$2:$H$6977,"Soberanos",BD!$B$2:$B$6977,"Integra",BD!$K$2:$K$6977,G$1,BD!$A$2:$A$6977,"202606")</f>
        <v>13193.151893474813</v>
      </c>
      <c r="H3">
        <f>SUMIFS(BD!$R$2:$R$6977,BD!$H$2:$H$6977,"Soberanos",BD!$B$2:$B$6977,"Integra",BD!$K$2:$K$6977,H$1,BD!$A$2:$A$6977,"202606")</f>
        <v>2843.1179384665438</v>
      </c>
      <c r="I3">
        <f>SUMIFS(BD!$R$2:$R$6977,BD!$H$2:$H$6977,"Soberanos",BD!$B$2:$B$6977,"Integra",BD!$K$2:$K$6977,I$1,BD!$A$2:$A$6977,"202606")</f>
        <v>19989.325418404838</v>
      </c>
      <c r="J3">
        <f>SUM(D3:I3)</f>
        <v>509903.33230229869</v>
      </c>
      <c r="K3" s="2">
        <f>IFERROR(J3/J2-1,"")</f>
        <v>-3.7923758160694598E-2</v>
      </c>
    </row>
  </sheetData>
  <conditionalFormatting sqref="K3">
    <cfRule type="iconSet" priority="1">
      <iconSet iconSet="3Arrows">
        <cfvo type="num" val="0"/>
        <cfvo type="num" val="-1E-4"/>
        <cfvo type="num" val="1E-4"/>
      </iconSet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K3"/>
  <sheetViews>
    <sheetView workbookViewId="0"/>
  </sheetViews>
  <sheetFormatPr defaultRowHeight="14.5" x14ac:dyDescent="0.35"/>
  <sheetData>
    <row r="1" spans="3:11" x14ac:dyDescent="0.35">
      <c r="C1" t="s">
        <v>0</v>
      </c>
      <c r="D1" t="s">
        <v>61</v>
      </c>
      <c r="E1" t="s">
        <v>37</v>
      </c>
      <c r="F1" t="s">
        <v>44</v>
      </c>
      <c r="G1" t="s">
        <v>57</v>
      </c>
      <c r="H1" t="s">
        <v>84</v>
      </c>
      <c r="I1" t="s">
        <v>1496</v>
      </c>
      <c r="J1" t="s">
        <v>1519</v>
      </c>
      <c r="K1" t="s">
        <v>1520</v>
      </c>
    </row>
    <row r="2" spans="3:11" x14ac:dyDescent="0.35">
      <c r="C2" t="s">
        <v>1521</v>
      </c>
      <c r="D2">
        <f>SUMIFS(BD!$S$2:$S$6977,BD!$H$2:$H$6977,"Soberanos",BD!$B$2:$B$6977,"Integra",BD!$K$2:$K$6977,D$1,BD!$A$2:$A$6977,"202512")</f>
        <v>97.22458988699951</v>
      </c>
      <c r="E2">
        <f>SUMIFS(BD!$S$2:$S$6977,BD!$H$2:$H$6977,"Soberanos",BD!$B$2:$B$6977,"Integra",BD!$K$2:$K$6977,E$1,BD!$A$2:$A$6977,"202512")</f>
        <v>14.223794783408925</v>
      </c>
      <c r="F2">
        <f>SUMIFS(BD!$S$2:$S$6977,BD!$H$2:$H$6977,"Soberanos",BD!$B$2:$B$6977,"Integra",BD!$K$2:$K$6977,F$1,BD!$A$2:$A$6977,"202512")</f>
        <v>4.6966214364561631</v>
      </c>
      <c r="G2">
        <f>SUMIFS(BD!$S$2:$S$6977,BD!$H$2:$H$6977,"Soberanos",BD!$B$2:$B$6977,"Integra",BD!$K$2:$K$6977,G$1,BD!$A$2:$A$6977,"202512")</f>
        <v>3.0372256116912744</v>
      </c>
      <c r="H2">
        <f>SUMIFS(BD!$S$2:$S$6977,BD!$H$2:$H$6977,"Soberanos",BD!$B$2:$B$6977,"Integra",BD!$K$2:$K$6977,H$1,BD!$A$2:$A$6977,"202512")</f>
        <v>4.9513482283790511</v>
      </c>
      <c r="I2">
        <f>SUMIFS(BD!$S$2:$S$6977,BD!$H$2:$H$6977,"Soberanos",BD!$B$2:$B$6977,"Integra",BD!$K$2:$K$6977,I$1,BD!$A$2:$A$6977,"202512")</f>
        <v>0</v>
      </c>
      <c r="J2">
        <f>SUM(D2:I2)</f>
        <v>124.13357994693492</v>
      </c>
    </row>
    <row r="3" spans="3:11" x14ac:dyDescent="0.35">
      <c r="C3" t="s">
        <v>1522</v>
      </c>
      <c r="D3">
        <f>SUMIFS(BD!$S$2:$S$6977,BD!$H$2:$H$6977,"Soberanos",BD!$B$2:$B$6977,"Integra",BD!$K$2:$K$6977,D$1,BD!$A$2:$A$6977,"202606")</f>
        <v>81.922696026277279</v>
      </c>
      <c r="E3">
        <f>SUMIFS(BD!$S$2:$S$6977,BD!$H$2:$H$6977,"Soberanos",BD!$B$2:$B$6977,"Integra",BD!$K$2:$K$6977,E$1,BD!$A$2:$A$6977,"202606")</f>
        <v>27.364061414531804</v>
      </c>
      <c r="F3">
        <f>SUMIFS(BD!$S$2:$S$6977,BD!$H$2:$H$6977,"Soberanos",BD!$B$2:$B$6977,"Integra",BD!$K$2:$K$6977,F$1,BD!$A$2:$A$6977,"202606")</f>
        <v>9.6419550552760569</v>
      </c>
      <c r="G3">
        <f>SUMIFS(BD!$S$2:$S$6977,BD!$H$2:$H$6977,"Soberanos",BD!$B$2:$B$6977,"Integra",BD!$K$2:$K$6977,G$1,BD!$A$2:$A$6977,"202606")</f>
        <v>6.0809029046264351</v>
      </c>
      <c r="H3">
        <f>SUMIFS(BD!$S$2:$S$6977,BD!$H$2:$H$6977,"Soberanos",BD!$B$2:$B$6977,"Integra",BD!$K$2:$K$6977,H$1,BD!$A$2:$A$6977,"202606")</f>
        <v>1.3104316746908331</v>
      </c>
      <c r="I3">
        <f>SUMIFS(BD!$S$2:$S$6977,BD!$H$2:$H$6977,"Soberanos",BD!$B$2:$B$6977,"Integra",BD!$K$2:$K$6977,I$1,BD!$A$2:$A$6977,"202606")</f>
        <v>9.2133515917769309</v>
      </c>
      <c r="J3">
        <f>SUM(D3:I3)</f>
        <v>135.53339866717934</v>
      </c>
      <c r="K3" s="2">
        <f>IFERROR(J3/J2-1,"")</f>
        <v>9.1835091883418318E-2</v>
      </c>
    </row>
  </sheetData>
  <conditionalFormatting sqref="K3">
    <cfRule type="iconSet" priority="1">
      <iconSet iconSet="3Arrows">
        <cfvo type="num" val="0"/>
        <cfvo type="num" val="-1E-4"/>
        <cfvo type="num" val="1E-4"/>
      </iconSet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K3"/>
  <sheetViews>
    <sheetView workbookViewId="0"/>
  </sheetViews>
  <sheetFormatPr defaultRowHeight="14.5" x14ac:dyDescent="0.35"/>
  <sheetData>
    <row r="1" spans="3:11" x14ac:dyDescent="0.35">
      <c r="C1" t="s">
        <v>0</v>
      </c>
      <c r="D1" t="s">
        <v>129</v>
      </c>
      <c r="E1" t="s">
        <v>181</v>
      </c>
      <c r="F1" t="s">
        <v>221</v>
      </c>
      <c r="G1" t="s">
        <v>453</v>
      </c>
      <c r="H1" t="s">
        <v>645</v>
      </c>
      <c r="I1" t="s">
        <v>921</v>
      </c>
      <c r="J1" t="s">
        <v>1519</v>
      </c>
      <c r="K1" t="s">
        <v>1520</v>
      </c>
    </row>
    <row r="2" spans="3:11" x14ac:dyDescent="0.35">
      <c r="C2" t="s">
        <v>1521</v>
      </c>
      <c r="D2">
        <f>SUMIFS(BD!$R$2:$R$6977,BD!$H$2:$H$6977,"Sector",BD!$B$2:$B$6977,"Integra",BD!$I$2:$I$6977,D$1,BD!$A$2:$A$6977,"202512")</f>
        <v>121939.01339460412</v>
      </c>
      <c r="E2">
        <f>SUMIFS(BD!$R$2:$R$6977,BD!$H$2:$H$6977,"Sector",BD!$B$2:$B$6977,"Integra",BD!$I$2:$I$6977,E$1,BD!$A$2:$A$6977,"202512")</f>
        <v>28776.67384383448</v>
      </c>
      <c r="F2">
        <f>SUMIFS(BD!$R$2:$R$6977,BD!$H$2:$H$6977,"Sector",BD!$B$2:$B$6977,"Integra",BD!$I$2:$I$6977,F$1,BD!$A$2:$A$6977,"202512")</f>
        <v>86845.05612000695</v>
      </c>
      <c r="G2">
        <f>SUMIFS(BD!$R$2:$R$6977,BD!$H$2:$H$6977,"Sector",BD!$B$2:$B$6977,"Integra",BD!$I$2:$I$6977,G$1,BD!$A$2:$A$6977,"202512")</f>
        <v>86213.448925346413</v>
      </c>
      <c r="H2">
        <f>SUMIFS(BD!$R$2:$R$6977,BD!$H$2:$H$6977,"Sector",BD!$B$2:$B$6977,"Integra",BD!$I$2:$I$6977,H$1,BD!$A$2:$A$6977,"202512")</f>
        <v>107982.97367031117</v>
      </c>
      <c r="I2">
        <f>SUMIFS(BD!$R$2:$R$6977,BD!$H$2:$H$6977,"Sector",BD!$B$2:$B$6977,"Integra",BD!$I$2:$I$6977,I$1,BD!$A$2:$A$6977,"202512")</f>
        <v>70441.343303910297</v>
      </c>
      <c r="J2">
        <f>SUM(D2:I2)</f>
        <v>502198.50925801339</v>
      </c>
    </row>
    <row r="3" spans="3:11" x14ac:dyDescent="0.35">
      <c r="C3" t="s">
        <v>1522</v>
      </c>
      <c r="D3">
        <f>SUMIFS(BD!$R$2:$R$6977,BD!$H$2:$H$6977,"Sector",BD!$B$2:$B$6977,"Integra",BD!$I$2:$I$6977,D$1,BD!$A$2:$A$6977,"202606")</f>
        <v>101433.37625102009</v>
      </c>
      <c r="E3">
        <f>SUMIFS(BD!$R$2:$R$6977,BD!$H$2:$H$6977,"Sector",BD!$B$2:$B$6977,"Integra",BD!$I$2:$I$6977,E$1,BD!$A$2:$A$6977,"202606")</f>
        <v>31458.510273998949</v>
      </c>
      <c r="F3">
        <f>SUMIFS(BD!$R$2:$R$6977,BD!$H$2:$H$6977,"Sector",BD!$B$2:$B$6977,"Integra",BD!$I$2:$I$6977,F$1,BD!$A$2:$A$6977,"202606")</f>
        <v>77920.312847945315</v>
      </c>
      <c r="G3">
        <f>SUMIFS(BD!$R$2:$R$6977,BD!$H$2:$H$6977,"Sector",BD!$B$2:$B$6977,"Integra",BD!$I$2:$I$6977,G$1,BD!$A$2:$A$6977,"202606")</f>
        <v>70447.117488729447</v>
      </c>
      <c r="H3">
        <f>SUMIFS(BD!$R$2:$R$6977,BD!$H$2:$H$6977,"Sector",BD!$B$2:$B$6977,"Integra",BD!$I$2:$I$6977,H$1,BD!$A$2:$A$6977,"202606")</f>
        <v>84456.382845570857</v>
      </c>
      <c r="I3">
        <f>SUMIFS(BD!$R$2:$R$6977,BD!$H$2:$H$6977,"Sector",BD!$B$2:$B$6977,"Integra",BD!$I$2:$I$6977,I$1,BD!$A$2:$A$6977,"202606")</f>
        <v>67214.904063608177</v>
      </c>
      <c r="J3">
        <f>SUM(D3:I3)</f>
        <v>432930.60377087281</v>
      </c>
      <c r="K3" s="2">
        <f>IFERROR(J3/J2-1,"")</f>
        <v>-0.13792933314255018</v>
      </c>
    </row>
  </sheetData>
  <conditionalFormatting sqref="K3">
    <cfRule type="iconSet" priority="1">
      <iconSet iconSet="3Arrows">
        <cfvo type="num" val="0"/>
        <cfvo type="num" val="-1E-4"/>
        <cfvo type="num" val="1E-4"/>
      </iconSet>
    </cfRule>
  </conditionalFormatting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K3"/>
  <sheetViews>
    <sheetView workbookViewId="0"/>
  </sheetViews>
  <sheetFormatPr defaultRowHeight="14.5" x14ac:dyDescent="0.35"/>
  <sheetData>
    <row r="1" spans="3:11" x14ac:dyDescent="0.35">
      <c r="C1" t="s">
        <v>0</v>
      </c>
      <c r="D1" t="s">
        <v>129</v>
      </c>
      <c r="E1" t="s">
        <v>181</v>
      </c>
      <c r="F1" t="s">
        <v>221</v>
      </c>
      <c r="G1" t="s">
        <v>453</v>
      </c>
      <c r="H1" t="s">
        <v>645</v>
      </c>
      <c r="I1" t="s">
        <v>921</v>
      </c>
      <c r="J1" t="s">
        <v>1519</v>
      </c>
      <c r="K1" t="s">
        <v>1520</v>
      </c>
    </row>
    <row r="2" spans="3:11" x14ac:dyDescent="0.35">
      <c r="C2" t="s">
        <v>1521</v>
      </c>
      <c r="D2">
        <f>SUMIFS(BD!$S$2:$S$6977,BD!$H$2:$H$6977,"Sector",BD!$B$2:$B$6977,"Integra",BD!$I$2:$I$6977,D$1,BD!$A$2:$A$6977,"202512")</f>
        <v>39.421706998293118</v>
      </c>
      <c r="E2">
        <f>SUMIFS(BD!$S$2:$S$6977,BD!$H$2:$H$6977,"Sector",BD!$B$2:$B$6977,"Integra",BD!$I$2:$I$6977,E$1,BD!$A$2:$A$6977,"202512")</f>
        <v>8.3340066764111551</v>
      </c>
      <c r="F2">
        <f>SUMIFS(BD!$S$2:$S$6977,BD!$H$2:$H$6977,"Sector",BD!$B$2:$B$6977,"Integra",BD!$I$2:$I$6977,F$1,BD!$A$2:$A$6977,"202512")</f>
        <v>27.356616861367431</v>
      </c>
      <c r="G2">
        <f>SUMIFS(BD!$S$2:$S$6977,BD!$H$2:$H$6977,"Sector",BD!$B$2:$B$6977,"Integra",BD!$I$2:$I$6977,G$1,BD!$A$2:$A$6977,"202512")</f>
        <v>30.148114664669293</v>
      </c>
      <c r="H2">
        <f>SUMIFS(BD!$S$2:$S$6977,BD!$H$2:$H$6977,"Sector",BD!$B$2:$B$6977,"Integra",BD!$I$2:$I$6977,H$1,BD!$A$2:$A$6977,"202512")</f>
        <v>36.360263542432151</v>
      </c>
      <c r="I2">
        <f>SUMIFS(BD!$S$2:$S$6977,BD!$H$2:$H$6977,"Sector",BD!$B$2:$B$6977,"Integra",BD!$I$2:$I$6977,I$1,BD!$A$2:$A$6977,"202512")</f>
        <v>17.583009525349585</v>
      </c>
      <c r="J2">
        <f>SUM(D2:I2)</f>
        <v>159.20371826852275</v>
      </c>
    </row>
    <row r="3" spans="3:11" x14ac:dyDescent="0.35">
      <c r="C3" t="s">
        <v>1522</v>
      </c>
      <c r="D3">
        <f>SUMIFS(BD!$S$2:$S$6977,BD!$H$2:$H$6977,"Sector",BD!$B$2:$B$6977,"Integra",BD!$I$2:$I$6977,D$1,BD!$A$2:$A$6977,"202606")</f>
        <v>29.634835772452089</v>
      </c>
      <c r="E3">
        <f>SUMIFS(BD!$S$2:$S$6977,BD!$H$2:$H$6977,"Sector",BD!$B$2:$B$6977,"Integra",BD!$I$2:$I$6977,E$1,BD!$A$2:$A$6977,"202606")</f>
        <v>8.4989514557125361</v>
      </c>
      <c r="F3">
        <f>SUMIFS(BD!$S$2:$S$6977,BD!$H$2:$H$6977,"Sector",BD!$B$2:$B$6977,"Integra",BD!$I$2:$I$6977,F$1,BD!$A$2:$A$6977,"202606")</f>
        <v>23.572313726234526</v>
      </c>
      <c r="G3">
        <f>SUMIFS(BD!$S$2:$S$6977,BD!$H$2:$H$6977,"Sector",BD!$B$2:$B$6977,"Integra",BD!$I$2:$I$6977,G$1,BD!$A$2:$A$6977,"202606")</f>
        <v>24.912205754653222</v>
      </c>
      <c r="H3">
        <f>SUMIFS(BD!$S$2:$S$6977,BD!$H$2:$H$6977,"Sector",BD!$B$2:$B$6977,"Integra",BD!$I$2:$I$6977,H$1,BD!$A$2:$A$6977,"202606")</f>
        <v>26.509315347408823</v>
      </c>
      <c r="I3">
        <f>SUMIFS(BD!$S$2:$S$6977,BD!$H$2:$H$6977,"Sector",BD!$B$2:$B$6977,"Integra",BD!$I$2:$I$6977,I$1,BD!$A$2:$A$6977,"202606")</f>
        <v>15.456233968173319</v>
      </c>
      <c r="J3">
        <f>SUM(D3:I3)</f>
        <v>128.58385602463451</v>
      </c>
      <c r="K3" s="2">
        <f>IFERROR(J3/J2-1,"")</f>
        <v>-0.19233132603249192</v>
      </c>
    </row>
  </sheetData>
  <conditionalFormatting sqref="K3">
    <cfRule type="iconSet" priority="1">
      <iconSet iconSet="3Arrows">
        <cfvo type="num" val="0"/>
        <cfvo type="num" val="-1E-4"/>
        <cfvo type="num" val="1E-4"/>
      </iconSet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E16"/>
  <sheetViews>
    <sheetView workbookViewId="0"/>
  </sheetViews>
  <sheetFormatPr defaultRowHeight="14.5" x14ac:dyDescent="0.35"/>
  <sheetData>
    <row r="1" spans="3:5" x14ac:dyDescent="0.35">
      <c r="C1" t="s">
        <v>12</v>
      </c>
      <c r="D1" t="s">
        <v>18</v>
      </c>
      <c r="E1" t="s">
        <v>17</v>
      </c>
    </row>
    <row r="2" spans="3:5" x14ac:dyDescent="0.35">
      <c r="C2" t="s">
        <v>139</v>
      </c>
      <c r="D2">
        <f>SUMIFS(BD!$S$2:$S$6977,BD!$H$2:$H$6977,"Mayores",BD!$B$2:$B$6977,"Integra",BD!$M$2:$M$6977,"Minsur",BD!$A$2:$A$6977,"202606")</f>
        <v>12.033380007151912</v>
      </c>
      <c r="E2">
        <f>SUMIFS(BD!$R$2:$R$6977,BD!$H$2:$H$6977,"Mayores",BD!$B$2:$B$6977,"Integra",BD!$M$2:$M$6977,"Minsur",BD!$A$2:$A$6977,"202606")</f>
        <v>40148.04170368694</v>
      </c>
    </row>
    <row r="3" spans="3:5" x14ac:dyDescent="0.35">
      <c r="C3" t="s">
        <v>882</v>
      </c>
      <c r="D3">
        <f>SUMIFS(BD!$S$2:$S$6977,BD!$H$2:$H$6977,"Mayores",BD!$B$2:$B$6977,"Integra",BD!$M$2:$M$6977,"BlackRock - iShares Korea",BD!$A$2:$A$6977,"202606")</f>
        <v>8.9527996072399816</v>
      </c>
      <c r="E3">
        <f>SUMIFS(BD!$R$2:$R$6977,BD!$H$2:$H$6977,"Mayores",BD!$B$2:$B$6977,"Integra",BD!$M$2:$M$6977,"BlackRock - iShares Korea",BD!$A$2:$A$6977,"202606")</f>
        <v>29853.749250576402</v>
      </c>
    </row>
    <row r="4" spans="3:5" x14ac:dyDescent="0.35">
      <c r="C4" t="s">
        <v>561</v>
      </c>
      <c r="D4">
        <f>SUMIFS(BD!$S$2:$S$6977,BD!$H$2:$H$6977,"Mayores",BD!$B$2:$B$6977,"Integra",BD!$M$2:$M$6977,"Vontobel - Emerging Markets Debt",BD!$A$2:$A$6977,"202606")</f>
        <v>4.8522086490447922</v>
      </c>
      <c r="E4">
        <f>SUMIFS(BD!$R$2:$R$6977,BD!$H$2:$H$6977,"Mayores",BD!$B$2:$B$6977,"Integra",BD!$M$2:$M$6977,"Vontobel - Emerging Markets Debt",BD!$A$2:$A$6977,"202606")</f>
        <v>10527.37179489841</v>
      </c>
    </row>
    <row r="5" spans="3:5" x14ac:dyDescent="0.35">
      <c r="C5" t="s">
        <v>233</v>
      </c>
      <c r="D5">
        <f>SUMIFS(BD!$S$2:$S$6977,BD!$H$2:$H$6977,"Mayores",BD!$B$2:$B$6977,"Integra",BD!$M$2:$M$6977,"Ecopetrol",BD!$A$2:$A$6977,"202606")</f>
        <v>4.7947733341763534</v>
      </c>
      <c r="E5">
        <f>SUMIFS(BD!$R$2:$R$6977,BD!$H$2:$H$6977,"Mayores",BD!$B$2:$B$6977,"Integra",BD!$M$2:$M$6977,"Ecopetrol",BD!$A$2:$A$6977,"202606")</f>
        <v>22724.61947018038</v>
      </c>
    </row>
    <row r="6" spans="3:5" x14ac:dyDescent="0.35">
      <c r="C6" t="s">
        <v>161</v>
      </c>
      <c r="D6">
        <f>SUMIFS(BD!$S$2:$S$6977,BD!$H$2:$H$6977,"Mayores",BD!$B$2:$B$6977,"Integra",BD!$M$2:$M$6977,"Nexa Resources Perú",BD!$A$2:$A$6977,"202606")</f>
        <v>4.4863209981416485</v>
      </c>
      <c r="E6">
        <f>SUMIFS(BD!$R$2:$R$6977,BD!$H$2:$H$6977,"Mayores",BD!$B$2:$B$6977,"Integra",BD!$M$2:$M$6977,"Nexa Resources Perú",BD!$A$2:$A$6977,"202606")</f>
        <v>19613.337100395431</v>
      </c>
    </row>
    <row r="7" spans="3:5" x14ac:dyDescent="0.35">
      <c r="C7" t="s">
        <v>905</v>
      </c>
      <c r="D7">
        <f>SUMIFS(BD!$S$2:$S$6977,BD!$H$2:$H$6977,"Mayores",BD!$B$2:$B$6977,"Integra",BD!$M$2:$M$6977,"Global X - Copper Miners ETF",BD!$A$2:$A$6977,"202606")</f>
        <v>3.8242469083653345</v>
      </c>
      <c r="E7">
        <f>SUMIFS(BD!$R$2:$R$6977,BD!$H$2:$H$6977,"Mayores",BD!$B$2:$B$6977,"Integra",BD!$M$2:$M$6977,"Global X - Copper Miners ETF",BD!$A$2:$A$6977,"202606")</f>
        <v>12080.053427592116</v>
      </c>
    </row>
    <row r="8" spans="3:5" x14ac:dyDescent="0.35">
      <c r="C8" t="s">
        <v>622</v>
      </c>
      <c r="D8">
        <f>SUMIFS(BD!$S$2:$S$6977,BD!$H$2:$H$6977,"Mayores",BD!$B$2:$B$6977,"Integra",BD!$M$2:$M$6977,"Pimco - Emerging Markets Local Bond Fund",BD!$A$2:$A$6977,"202606")</f>
        <v>3.6857934244595381</v>
      </c>
      <c r="E8">
        <f>SUMIFS(BD!$R$2:$R$6977,BD!$H$2:$H$6977,"Mayores",BD!$B$2:$B$6977,"Integra",BD!$M$2:$M$6977,"Pimco - Emerging Markets Local Bond Fund",BD!$A$2:$A$6977,"202606")</f>
        <v>16589.334149793998</v>
      </c>
    </row>
    <row r="9" spans="3:5" x14ac:dyDescent="0.35">
      <c r="C9" t="s">
        <v>136</v>
      </c>
      <c r="D9">
        <f>SUMIFS(BD!$S$2:$S$6977,BD!$H$2:$H$6977,"Mayores",BD!$B$2:$B$6977,"Integra",BD!$M$2:$M$6977,"Buenaventura",BD!$A$2:$A$6977,"202606")</f>
        <v>3.4008622357439071</v>
      </c>
      <c r="E9">
        <f>SUMIFS(BD!$R$2:$R$6977,BD!$H$2:$H$6977,"Mayores",BD!$B$2:$B$6977,"Integra",BD!$M$2:$M$6977,"Buenaventura",BD!$A$2:$A$6977,"202606")</f>
        <v>12615.299428810069</v>
      </c>
    </row>
    <row r="10" spans="3:5" x14ac:dyDescent="0.35">
      <c r="C10" t="s">
        <v>750</v>
      </c>
      <c r="D10">
        <f>SUMIFS(BD!$S$2:$S$6977,BD!$H$2:$H$6977,"Mayores",BD!$B$2:$B$6977,"Integra",BD!$M$2:$M$6977,"BNP Paribas - Japan Small Caps",BD!$A$2:$A$6977,"202606")</f>
        <v>3.2523637723965209</v>
      </c>
      <c r="E10">
        <f>SUMIFS(BD!$R$2:$R$6977,BD!$H$2:$H$6977,"Mayores",BD!$B$2:$B$6977,"Integra",BD!$M$2:$M$6977,"BNP Paribas - Japan Small Caps",BD!$A$2:$A$6977,"202606")</f>
        <v>10778.583411455467</v>
      </c>
    </row>
    <row r="11" spans="3:5" x14ac:dyDescent="0.35">
      <c r="C11" t="s">
        <v>564</v>
      </c>
      <c r="D11">
        <f>SUMIFS(BD!$S$2:$S$6977,BD!$H$2:$H$6977,"Mayores",BD!$B$2:$B$6977,"Integra",BD!$M$2:$M$6977,"Vontobel - Credit Opportunities",BD!$A$2:$A$6977,"202606")</f>
        <v>2.4367532201697246</v>
      </c>
      <c r="E11">
        <f>SUMIFS(BD!$R$2:$R$6977,BD!$H$2:$H$6977,"Mayores",BD!$B$2:$B$6977,"Integra",BD!$M$2:$M$6977,"Vontobel - Credit Opportunities",BD!$A$2:$A$6977,"202606")</f>
        <v>6583.6762115856145</v>
      </c>
    </row>
    <row r="12" spans="3:5" x14ac:dyDescent="0.35">
      <c r="C12" t="s">
        <v>433</v>
      </c>
      <c r="D12">
        <f>SUMIFS(BD!$S$2:$S$6977,BD!$H$2:$H$6977,"Mayores",BD!$B$2:$B$6977,"Integra",BD!$M$2:$M$6977,"Aenza",BD!$A$2:$A$6977,"202606")</f>
        <v>1.9862060899654208</v>
      </c>
      <c r="E12">
        <f>SUMIFS(BD!$R$2:$R$6977,BD!$H$2:$H$6977,"Mayores",BD!$B$2:$B$6977,"Integra",BD!$M$2:$M$6977,"Aenza",BD!$A$2:$A$6977,"202606")</f>
        <v>2969.0654963506581</v>
      </c>
    </row>
    <row r="13" spans="3:5" x14ac:dyDescent="0.35">
      <c r="C13" t="s">
        <v>1313</v>
      </c>
      <c r="D13">
        <f>SUMIFS(BD!$S$2:$S$6977,BD!$H$2:$H$6977,"Mayores",BD!$B$2:$B$6977,"Integra",BD!$M$2:$M$6977,"JP Morgan - Korea Equity Fund",BD!$A$2:$A$6977,"202606")</f>
        <v>1.60255549337324</v>
      </c>
      <c r="E13">
        <f>SUMIFS(BD!$R$2:$R$6977,BD!$H$2:$H$6977,"Mayores",BD!$B$2:$B$6977,"Integra",BD!$M$2:$M$6977,"JP Morgan - Korea Equity Fund",BD!$A$2:$A$6977,"202606")</f>
        <v>5005.579232778291</v>
      </c>
    </row>
    <row r="14" spans="3:5" x14ac:dyDescent="0.35">
      <c r="C14" t="s">
        <v>801</v>
      </c>
      <c r="D14">
        <f>SUMIFS(BD!$S$2:$S$6977,BD!$H$2:$H$6977,"Mayores",BD!$B$2:$B$6977,"Integra",BD!$M$2:$M$6977,"BlackRock - iShares PHLX Semiconductor ETF",BD!$A$2:$A$6977,"202606")</f>
        <v>1.5678530424811195</v>
      </c>
      <c r="E14">
        <f>SUMIFS(BD!$R$2:$R$6977,BD!$H$2:$H$6977,"Mayores",BD!$B$2:$B$6977,"Integra",BD!$M$2:$M$6977,"BlackRock - iShares PHLX Semiconductor ETF",BD!$A$2:$A$6977,"202606")</f>
        <v>5085.0872126911881</v>
      </c>
    </row>
    <row r="15" spans="3:5" x14ac:dyDescent="0.35">
      <c r="C15" t="s">
        <v>1512</v>
      </c>
      <c r="D15">
        <f>SUMIFS(BD!$S$2:$S$6977,BD!$H$2:$H$6977,"Mayores",BD!$B$2:$B$6977,"Integra",BD!$M$2:$M$6977,"WisdomTree - Japan Hedged Equity",BD!$A$2:$A$6977,"202606")</f>
        <v>1.3730227107378079</v>
      </c>
      <c r="E15">
        <f>SUMIFS(BD!$R$2:$R$6977,BD!$H$2:$H$6977,"Mayores",BD!$B$2:$B$6977,"Integra",BD!$M$2:$M$6977,"WisdomTree - Japan Hedged Equity",BD!$A$2:$A$6977,"202606")</f>
        <v>4385.3294524068033</v>
      </c>
    </row>
    <row r="16" spans="3:5" x14ac:dyDescent="0.35">
      <c r="C16" t="s">
        <v>156</v>
      </c>
      <c r="D16">
        <f>SUMIFS(BD!$S$2:$S$6977,BD!$H$2:$H$6977,"Mayores",BD!$B$2:$B$6977,"Integra",BD!$M$2:$M$6977,"Volcan",BD!$A$2:$A$6977,"202606")</f>
        <v>1.2024854676941632</v>
      </c>
      <c r="E16">
        <f>SUMIFS(BD!$R$2:$R$6977,BD!$H$2:$H$6977,"Mayores",BD!$B$2:$B$6977,"Integra",BD!$M$2:$M$6977,"Volcan",BD!$A$2:$A$6977,"202606")</f>
        <v>2714.8780099141377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26"/>
  <sheetViews>
    <sheetView workbookViewId="0"/>
  </sheetViews>
  <sheetFormatPr defaultRowHeight="14.5" x14ac:dyDescent="0.35"/>
  <sheetData>
    <row r="1" spans="1:16" x14ac:dyDescent="0.35">
      <c r="A1" t="s">
        <v>0</v>
      </c>
      <c r="B1" t="s">
        <v>1523</v>
      </c>
      <c r="C1" t="s">
        <v>1</v>
      </c>
      <c r="D1" t="s">
        <v>1524</v>
      </c>
      <c r="E1" t="s">
        <v>1525</v>
      </c>
      <c r="F1" t="s">
        <v>1526</v>
      </c>
      <c r="G1" t="s">
        <v>1527</v>
      </c>
      <c r="H1" t="s">
        <v>1528</v>
      </c>
      <c r="I1" t="s">
        <v>1529</v>
      </c>
      <c r="J1" t="s">
        <v>1530</v>
      </c>
      <c r="K1" t="s">
        <v>1531</v>
      </c>
      <c r="L1" t="s">
        <v>1532</v>
      </c>
      <c r="N1" t="s">
        <v>1527</v>
      </c>
      <c r="O1" t="s">
        <v>18</v>
      </c>
      <c r="P1" t="s">
        <v>1533</v>
      </c>
    </row>
    <row r="2" spans="1:16" x14ac:dyDescent="0.35">
      <c r="A2" t="s">
        <v>27</v>
      </c>
      <c r="B2" t="s">
        <v>1534</v>
      </c>
      <c r="C2" t="s">
        <v>28</v>
      </c>
      <c r="D2" t="s">
        <v>1535</v>
      </c>
      <c r="I2" t="s">
        <v>1536</v>
      </c>
      <c r="J2" t="s">
        <v>1537</v>
      </c>
      <c r="K2" t="s">
        <v>18</v>
      </c>
      <c r="L2">
        <v>75.896051</v>
      </c>
      <c r="N2" t="s">
        <v>882</v>
      </c>
      <c r="O2">
        <f>SUMIFS($L$2:$L$426,$G$2:$G$426,"BlackRock - iShares Korea",$E$2:$E$426,"Equities",$D$2:$D$426,"Instrumento",$C$2:$C$426,"Integra",$A$2:$A$426,"202606")</f>
        <v>9.1063899999999993</v>
      </c>
      <c r="P2">
        <f>SUMIFS(Comparables_Universo!$P$2:$P$9,Comparables_Universo!$N$2:$N$9,"Equities",Comparables_Universo!$O$2:$O$9,"EM")</f>
        <v>1.4094306095494236</v>
      </c>
    </row>
    <row r="3" spans="1:16" x14ac:dyDescent="0.35">
      <c r="A3" t="s">
        <v>27</v>
      </c>
      <c r="B3" t="s">
        <v>1534</v>
      </c>
      <c r="C3" t="s">
        <v>28</v>
      </c>
      <c r="D3" t="s">
        <v>1535</v>
      </c>
      <c r="I3" t="s">
        <v>1536</v>
      </c>
      <c r="J3" t="s">
        <v>1538</v>
      </c>
      <c r="K3" t="s">
        <v>18</v>
      </c>
      <c r="L3">
        <v>37.747666000000002</v>
      </c>
      <c r="N3" t="s">
        <v>905</v>
      </c>
      <c r="O3">
        <f>SUMIFS($L$2:$L$426,$G$2:$G$426,"Global X - Copper Miners ETF",$E$2:$E$426,"Equities",$D$2:$D$426,"Instrumento",$C$2:$C$426,"Integra",$A$2:$A$426,"202606")</f>
        <v>3.87629</v>
      </c>
      <c r="P3">
        <f>SUMIFS(Comparables_Universo!$P$2:$P$9,Comparables_Universo!$N$2:$N$9,"Equities",Comparables_Universo!$O$2:$O$9,"Commodities")</f>
        <v>3.6347620195596106</v>
      </c>
    </row>
    <row r="4" spans="1:16" x14ac:dyDescent="0.35">
      <c r="A4" t="s">
        <v>27</v>
      </c>
      <c r="B4" t="s">
        <v>1534</v>
      </c>
      <c r="C4" t="s">
        <v>28</v>
      </c>
      <c r="D4" t="s">
        <v>1535</v>
      </c>
      <c r="I4" t="s">
        <v>1536</v>
      </c>
      <c r="J4" t="s">
        <v>1539</v>
      </c>
      <c r="K4" t="s">
        <v>18</v>
      </c>
      <c r="L4">
        <v>16.583562000000001</v>
      </c>
      <c r="N4" t="s">
        <v>750</v>
      </c>
      <c r="O4">
        <f>SUMIFS($L$2:$L$426,$G$2:$G$426,"BNP Paribas - Japan Small Caps",$E$2:$E$426,"Equities",$D$2:$D$426,"Instrumento",$C$2:$C$426,"Integra",$A$2:$A$426,"202606")</f>
        <v>3.282978</v>
      </c>
      <c r="P4">
        <f>SUMIFS(Comparables_Universo!$P$2:$P$9,Comparables_Universo!$N$2:$N$9,"Equities",Comparables_Universo!$O$2:$O$9,"DM")</f>
        <v>0.47421694451340107</v>
      </c>
    </row>
    <row r="5" spans="1:16" x14ac:dyDescent="0.35">
      <c r="A5" t="s">
        <v>27</v>
      </c>
      <c r="B5" t="s">
        <v>1534</v>
      </c>
      <c r="C5" t="s">
        <v>28</v>
      </c>
      <c r="D5" t="s">
        <v>1535</v>
      </c>
      <c r="I5" t="s">
        <v>1536</v>
      </c>
      <c r="J5" t="s">
        <v>1540</v>
      </c>
      <c r="K5" t="s">
        <v>18</v>
      </c>
      <c r="L5">
        <v>21.564823000000001</v>
      </c>
      <c r="N5" t="s">
        <v>1313</v>
      </c>
      <c r="O5">
        <f>SUMIFS($L$2:$L$426,$G$2:$G$426,"JP Morgan - Korea Equity Fund",$E$2:$E$426,"Equities",$D$2:$D$426,"Instrumento",$C$2:$C$426,"Integra",$A$2:$A$426,"202606")</f>
        <v>1.623542</v>
      </c>
      <c r="P5">
        <f>SUMIFS(Comparables_Universo!$P$2:$P$9,Comparables_Universo!$N$2:$N$9,"Equities",Comparables_Universo!$O$2:$O$9,"EM")</f>
        <v>1.4094306095494236</v>
      </c>
    </row>
    <row r="6" spans="1:16" x14ac:dyDescent="0.35">
      <c r="A6" t="s">
        <v>27</v>
      </c>
      <c r="B6" t="s">
        <v>1534</v>
      </c>
      <c r="C6" t="s">
        <v>47</v>
      </c>
      <c r="D6" t="s">
        <v>1535</v>
      </c>
      <c r="I6" t="s">
        <v>1536</v>
      </c>
      <c r="J6" t="s">
        <v>1537</v>
      </c>
      <c r="K6" t="s">
        <v>18</v>
      </c>
      <c r="L6">
        <v>63.150033000000001</v>
      </c>
      <c r="N6" t="s">
        <v>801</v>
      </c>
      <c r="O6">
        <f>SUMIFS($L$2:$L$426,$G$2:$G$426,"BlackRock - iShares PHLX Semiconductor ETF",$E$2:$E$426,"Equities",$D$2:$D$426,"Instrumento",$C$2:$C$426,"Integra",$A$2:$A$426,"202606")</f>
        <v>1.725152</v>
      </c>
      <c r="P6">
        <f>SUMIFS(Comparables_Universo!$P$2:$P$9,Comparables_Universo!$N$2:$N$9,"Equities",Comparables_Universo!$O$2:$O$9,"DM")</f>
        <v>0.47421694451340107</v>
      </c>
    </row>
    <row r="7" spans="1:16" x14ac:dyDescent="0.35">
      <c r="A7" t="s">
        <v>27</v>
      </c>
      <c r="B7" t="s">
        <v>1534</v>
      </c>
      <c r="C7" t="s">
        <v>47</v>
      </c>
      <c r="D7" t="s">
        <v>1535</v>
      </c>
      <c r="I7" t="s">
        <v>1536</v>
      </c>
      <c r="J7" t="s">
        <v>1538</v>
      </c>
      <c r="K7" t="s">
        <v>18</v>
      </c>
      <c r="L7">
        <v>27.245936</v>
      </c>
      <c r="N7" t="s">
        <v>801</v>
      </c>
      <c r="O7">
        <f>SUMIFS($L$2:$L$426,$G$2:$G$426,"BlackRock - iShares PHLX Semiconductor ETF",$E$2:$E$426,"Equities",$D$2:$D$426,"Instrumento",$C$2:$C$426,"Integra",$A$2:$A$426,"202606")</f>
        <v>1.725152</v>
      </c>
      <c r="P7">
        <f>SUMIFS(Comparables_Universo!$P$2:$P$9,Comparables_Universo!$N$2:$N$9,"Equities",Comparables_Universo!$O$2:$O$9,"DM")</f>
        <v>0.47421694451340107</v>
      </c>
    </row>
    <row r="8" spans="1:16" x14ac:dyDescent="0.35">
      <c r="A8" t="s">
        <v>27</v>
      </c>
      <c r="B8" t="s">
        <v>1534</v>
      </c>
      <c r="C8" t="s">
        <v>47</v>
      </c>
      <c r="D8" t="s">
        <v>1535</v>
      </c>
      <c r="I8" t="s">
        <v>1536</v>
      </c>
      <c r="J8" t="s">
        <v>1539</v>
      </c>
      <c r="K8" t="s">
        <v>18</v>
      </c>
      <c r="L8">
        <v>13.075085</v>
      </c>
      <c r="N8" t="s">
        <v>882</v>
      </c>
      <c r="O8">
        <f>SUMIFS($L$2:$L$426,$G$2:$G$426,"BlackRock - iShares Korea",$E$2:$E$426,"Equities",$D$2:$D$426,"Instrumento",$C$2:$C$426,"Integra",$A$2:$A$426,"202606")</f>
        <v>9.1063899999999993</v>
      </c>
      <c r="P8">
        <f>SUMIFS(Comparables_Universo!$P$2:$P$9,Comparables_Universo!$N$2:$N$9,"Equities",Comparables_Universo!$O$2:$O$9,"EM")</f>
        <v>1.4094306095494236</v>
      </c>
    </row>
    <row r="9" spans="1:16" x14ac:dyDescent="0.35">
      <c r="A9" t="s">
        <v>27</v>
      </c>
      <c r="B9" t="s">
        <v>1534</v>
      </c>
      <c r="C9" t="s">
        <v>47</v>
      </c>
      <c r="D9" t="s">
        <v>1535</v>
      </c>
      <c r="I9" t="s">
        <v>1536</v>
      </c>
      <c r="J9" t="s">
        <v>1540</v>
      </c>
      <c r="K9" t="s">
        <v>18</v>
      </c>
      <c r="L9">
        <v>22.829011999999999</v>
      </c>
      <c r="N9" t="s">
        <v>905</v>
      </c>
      <c r="O9">
        <f>SUMIFS($L$2:$L$426,$G$2:$G$426,"Global X - Copper Miners ETF",$E$2:$E$426,"Equities",$D$2:$D$426,"Instrumento",$C$2:$C$426,"Integra",$A$2:$A$426,"202606")</f>
        <v>3.87629</v>
      </c>
      <c r="P9">
        <f>SUMIFS(Comparables_Universo!$P$2:$P$9,Comparables_Universo!$N$2:$N$9,"Equities",Comparables_Universo!$O$2:$O$9,"Commodities")</f>
        <v>3.6347620195596106</v>
      </c>
    </row>
    <row r="10" spans="1:16" x14ac:dyDescent="0.35">
      <c r="A10" t="s">
        <v>27</v>
      </c>
      <c r="B10" t="s">
        <v>1534</v>
      </c>
      <c r="C10" t="s">
        <v>52</v>
      </c>
      <c r="D10" t="s">
        <v>1535</v>
      </c>
      <c r="I10" t="s">
        <v>1536</v>
      </c>
      <c r="J10" t="s">
        <v>1537</v>
      </c>
      <c r="K10" t="s">
        <v>18</v>
      </c>
      <c r="L10">
        <v>65.224844000000004</v>
      </c>
      <c r="N10" t="s">
        <v>750</v>
      </c>
      <c r="O10">
        <f>SUMIFS($L$2:$L$426,$G$2:$G$426,"BNP Paribas - Japan Small Caps",$E$2:$E$426,"Equities",$D$2:$D$426,"Instrumento",$C$2:$C$426,"Integra",$A$2:$A$426,"202606")</f>
        <v>3.282978</v>
      </c>
      <c r="P10">
        <f>SUMIFS(Comparables_Universo!$P$2:$P$9,Comparables_Universo!$N$2:$N$9,"Equities",Comparables_Universo!$O$2:$O$9,"DM")</f>
        <v>0.47421694451340107</v>
      </c>
    </row>
    <row r="11" spans="1:16" x14ac:dyDescent="0.35">
      <c r="A11" t="s">
        <v>27</v>
      </c>
      <c r="B11" t="s">
        <v>1534</v>
      </c>
      <c r="C11" t="s">
        <v>52</v>
      </c>
      <c r="D11" t="s">
        <v>1535</v>
      </c>
      <c r="I11" t="s">
        <v>1536</v>
      </c>
      <c r="J11" t="s">
        <v>1538</v>
      </c>
      <c r="K11" t="s">
        <v>18</v>
      </c>
      <c r="L11">
        <v>28.069357</v>
      </c>
      <c r="N11" t="s">
        <v>1313</v>
      </c>
      <c r="O11">
        <f>SUMIFS($L$2:$L$426,$G$2:$G$426,"JP Morgan - Korea Equity Fund",$E$2:$E$426,"Equities",$D$2:$D$426,"Instrumento",$C$2:$C$426,"Integra",$A$2:$A$426,"202606")</f>
        <v>1.623542</v>
      </c>
      <c r="P11">
        <f>SUMIFS(Comparables_Universo!$P$2:$P$9,Comparables_Universo!$N$2:$N$9,"Equities",Comparables_Universo!$O$2:$O$9,"EM")</f>
        <v>1.4094306095494236</v>
      </c>
    </row>
    <row r="12" spans="1:16" x14ac:dyDescent="0.35">
      <c r="A12" t="s">
        <v>27</v>
      </c>
      <c r="B12" t="s">
        <v>1534</v>
      </c>
      <c r="C12" t="s">
        <v>52</v>
      </c>
      <c r="D12" t="s">
        <v>1535</v>
      </c>
      <c r="I12" t="s">
        <v>1536</v>
      </c>
      <c r="J12" t="s">
        <v>1539</v>
      </c>
      <c r="K12" t="s">
        <v>18</v>
      </c>
      <c r="L12">
        <v>14.076504999999999</v>
      </c>
      <c r="N12" t="s">
        <v>530</v>
      </c>
      <c r="O12">
        <f>SUMIFS($L$2:$L$426,$G$2:$G$426,"Moneda - Latam High Yield",$E$2:$E$426,"Fixed Income",$D$2:$D$426,"Instrumento",$C$2:$C$426,"Integra",$A$2:$A$426,"202606")</f>
        <v>5.3964349999999994</v>
      </c>
      <c r="P12">
        <f>SUMIFS(Comparables_Universo!$P$2:$P$9,Comparables_Universo!$N$2:$N$9,"Fixed Income",Comparables_Universo!$O$2:$O$9,"EM")</f>
        <v>2.6470843208811856</v>
      </c>
    </row>
    <row r="13" spans="1:16" x14ac:dyDescent="0.35">
      <c r="A13" t="s">
        <v>27</v>
      </c>
      <c r="B13" t="s">
        <v>1534</v>
      </c>
      <c r="C13" t="s">
        <v>52</v>
      </c>
      <c r="D13" t="s">
        <v>1535</v>
      </c>
      <c r="I13" t="s">
        <v>1536</v>
      </c>
      <c r="J13" t="s">
        <v>1540</v>
      </c>
      <c r="K13" t="s">
        <v>18</v>
      </c>
      <c r="L13">
        <v>23.078982</v>
      </c>
      <c r="N13" t="s">
        <v>561</v>
      </c>
      <c r="O13">
        <f>SUMIFS($L$2:$L$426,$G$2:$G$426,"Vontobel - Emerging Markets Debt",$E$2:$E$426,"Fixed Income",$D$2:$D$426,"Instrumento",$C$2:$C$426,"Integra",$A$2:$A$426,"202606")</f>
        <v>4.8643489999999998</v>
      </c>
      <c r="P13">
        <f>SUMIFS(Comparables_Universo!$P$2:$P$9,Comparables_Universo!$N$2:$N$9,"Fixed Income",Comparables_Universo!$O$2:$O$9,"EM")</f>
        <v>2.6470843208811856</v>
      </c>
    </row>
    <row r="14" spans="1:16" x14ac:dyDescent="0.35">
      <c r="A14" t="s">
        <v>27</v>
      </c>
      <c r="B14" t="s">
        <v>1534</v>
      </c>
      <c r="C14" t="s">
        <v>63</v>
      </c>
      <c r="D14" t="s">
        <v>1535</v>
      </c>
      <c r="I14" t="s">
        <v>1536</v>
      </c>
      <c r="J14" t="s">
        <v>1537</v>
      </c>
      <c r="K14" t="s">
        <v>18</v>
      </c>
      <c r="L14">
        <v>79.277835999999994</v>
      </c>
      <c r="N14" t="s">
        <v>622</v>
      </c>
      <c r="O14">
        <f>SUMIFS($L$2:$L$426,$G$2:$G$426,"Pimco - Emerging Markets Local Bond Fund",$E$2:$E$426,"Fixed Income",$D$2:$D$426,"Instrumento",$C$2:$C$426,"Integra",$A$2:$A$426,"202606")</f>
        <v>3.7261799999999998</v>
      </c>
      <c r="P14">
        <f>SUMIFS(Comparables_Universo!$P$2:$P$9,Comparables_Universo!$N$2:$N$9,"Fixed Income",Comparables_Universo!$O$2:$O$9,"EM")</f>
        <v>2.6470843208811856</v>
      </c>
    </row>
    <row r="15" spans="1:16" x14ac:dyDescent="0.35">
      <c r="A15" t="s">
        <v>27</v>
      </c>
      <c r="B15" t="s">
        <v>1534</v>
      </c>
      <c r="C15" t="s">
        <v>63</v>
      </c>
      <c r="D15" t="s">
        <v>1535</v>
      </c>
      <c r="I15" t="s">
        <v>1536</v>
      </c>
      <c r="J15" t="s">
        <v>1538</v>
      </c>
      <c r="K15" t="s">
        <v>18</v>
      </c>
      <c r="L15">
        <v>43.397454000000003</v>
      </c>
      <c r="N15" t="s">
        <v>601</v>
      </c>
      <c r="O15">
        <f>SUMIFS($L$2:$L$426,$G$2:$G$426,"Moneda - Deuda Latam LCC",$E$2:$E$426,"Fixed Income",$D$2:$D$426,"Instrumento",$C$2:$C$426,"Integra",$A$2:$A$426,"202606")</f>
        <v>3.0456249999999998</v>
      </c>
      <c r="P15">
        <f>SUMIFS(Comparables_Universo!$P$2:$P$9,Comparables_Universo!$N$2:$N$9,"Fixed Income",Comparables_Universo!$O$2:$O$9,"EM")</f>
        <v>2.6470843208811856</v>
      </c>
    </row>
    <row r="16" spans="1:16" x14ac:dyDescent="0.35">
      <c r="A16" t="s">
        <v>27</v>
      </c>
      <c r="B16" t="s">
        <v>1534</v>
      </c>
      <c r="C16" t="s">
        <v>63</v>
      </c>
      <c r="D16" t="s">
        <v>1535</v>
      </c>
      <c r="I16" t="s">
        <v>1536</v>
      </c>
      <c r="J16" t="s">
        <v>1539</v>
      </c>
      <c r="K16" t="s">
        <v>18</v>
      </c>
      <c r="L16">
        <v>16.710049999999999</v>
      </c>
      <c r="N16" t="s">
        <v>564</v>
      </c>
      <c r="O16">
        <f>SUMIFS($L$2:$L$426,$G$2:$G$426,"Vontobel - Credit Opportunities",$E$2:$E$426,"Fixed Income",$D$2:$D$426,"Instrumento",$C$2:$C$426,"Integra",$A$2:$A$426,"202606")</f>
        <v>2.4946839999999999</v>
      </c>
      <c r="P16">
        <f>SUMIFS(Comparables_Universo!$P$2:$P$9,Comparables_Universo!$N$2:$N$9,"Fixed Income",Comparables_Universo!$O$2:$O$9,"HY")</f>
        <v>1.9545996302723079</v>
      </c>
    </row>
    <row r="17" spans="1:16" x14ac:dyDescent="0.35">
      <c r="A17" t="s">
        <v>27</v>
      </c>
      <c r="B17" t="s">
        <v>1534</v>
      </c>
      <c r="C17" t="s">
        <v>63</v>
      </c>
      <c r="D17" t="s">
        <v>1535</v>
      </c>
      <c r="I17" t="s">
        <v>1536</v>
      </c>
      <c r="J17" t="s">
        <v>1540</v>
      </c>
      <c r="K17" t="s">
        <v>18</v>
      </c>
      <c r="L17">
        <v>19.170331999999998</v>
      </c>
      <c r="N17" t="s">
        <v>564</v>
      </c>
      <c r="O17">
        <f>SUMIFS($L$2:$L$426,$G$2:$G$426,"Vontobel - Credit Opportunities",$E$2:$E$426,"Fixed Income",$D$2:$D$426,"Instrumento",$C$2:$C$426,"Integra",$A$2:$A$426,"202606")</f>
        <v>2.4946839999999999</v>
      </c>
      <c r="P17">
        <f>SUMIFS(Comparables_Universo!$P$2:$P$9,Comparables_Universo!$N$2:$N$9,"Fixed Income",Comparables_Universo!$O$2:$O$9,"HY")</f>
        <v>1.9545996302723079</v>
      </c>
    </row>
    <row r="18" spans="1:16" x14ac:dyDescent="0.35">
      <c r="A18" t="s">
        <v>27</v>
      </c>
      <c r="B18" t="s">
        <v>1534</v>
      </c>
      <c r="C18" t="s">
        <v>68</v>
      </c>
      <c r="D18" t="s">
        <v>1535</v>
      </c>
      <c r="I18" t="s">
        <v>1536</v>
      </c>
      <c r="J18" t="s">
        <v>1537</v>
      </c>
      <c r="K18" t="s">
        <v>18</v>
      </c>
      <c r="L18">
        <v>75.984063000000006</v>
      </c>
      <c r="N18" t="s">
        <v>530</v>
      </c>
      <c r="O18">
        <f>SUMIFS($L$2:$L$426,$G$2:$G$426,"Moneda - Latam High Yield",$E$2:$E$426,"Fixed Income",$D$2:$D$426,"Instrumento",$C$2:$C$426,"Integra",$A$2:$A$426,"202606")</f>
        <v>5.3964349999999994</v>
      </c>
      <c r="P18">
        <f>SUMIFS(Comparables_Universo!$P$2:$P$9,Comparables_Universo!$N$2:$N$9,"Fixed Income",Comparables_Universo!$O$2:$O$9,"EM")</f>
        <v>2.6470843208811856</v>
      </c>
    </row>
    <row r="19" spans="1:16" x14ac:dyDescent="0.35">
      <c r="A19" t="s">
        <v>27</v>
      </c>
      <c r="B19" t="s">
        <v>1534</v>
      </c>
      <c r="C19" t="s">
        <v>68</v>
      </c>
      <c r="D19" t="s">
        <v>1535</v>
      </c>
      <c r="I19" t="s">
        <v>1536</v>
      </c>
      <c r="J19" t="s">
        <v>1538</v>
      </c>
      <c r="K19" t="s">
        <v>18</v>
      </c>
      <c r="L19">
        <v>34.149880000000003</v>
      </c>
      <c r="N19" t="s">
        <v>622</v>
      </c>
      <c r="O19">
        <f>SUMIFS($L$2:$L$426,$G$2:$G$426,"Pimco - Emerging Markets Local Bond Fund",$E$2:$E$426,"Fixed Income",$D$2:$D$426,"Instrumento",$C$2:$C$426,"Integra",$A$2:$A$426,"202606")</f>
        <v>3.7261799999999998</v>
      </c>
      <c r="P19">
        <f>SUMIFS(Comparables_Universo!$P$2:$P$9,Comparables_Universo!$N$2:$N$9,"Fixed Income",Comparables_Universo!$O$2:$O$9,"EM")</f>
        <v>2.6470843208811856</v>
      </c>
    </row>
    <row r="20" spans="1:16" x14ac:dyDescent="0.35">
      <c r="A20" t="s">
        <v>27</v>
      </c>
      <c r="B20" t="s">
        <v>1534</v>
      </c>
      <c r="C20" t="s">
        <v>68</v>
      </c>
      <c r="D20" t="s">
        <v>1535</v>
      </c>
      <c r="I20" t="s">
        <v>1536</v>
      </c>
      <c r="J20" t="s">
        <v>1539</v>
      </c>
      <c r="K20" t="s">
        <v>18</v>
      </c>
      <c r="L20">
        <v>19.999562999999998</v>
      </c>
      <c r="N20" t="s">
        <v>601</v>
      </c>
      <c r="O20">
        <f>SUMIFS($L$2:$L$426,$G$2:$G$426,"Moneda - Deuda Latam LCC",$E$2:$E$426,"Fixed Income",$D$2:$D$426,"Instrumento",$C$2:$C$426,"Integra",$A$2:$A$426,"202606")</f>
        <v>3.0456249999999998</v>
      </c>
      <c r="P20">
        <f>SUMIFS(Comparables_Universo!$P$2:$P$9,Comparables_Universo!$N$2:$N$9,"Fixed Income",Comparables_Universo!$O$2:$O$9,"EM")</f>
        <v>2.6470843208811856</v>
      </c>
    </row>
    <row r="21" spans="1:16" x14ac:dyDescent="0.35">
      <c r="A21" t="s">
        <v>27</v>
      </c>
      <c r="B21" t="s">
        <v>1534</v>
      </c>
      <c r="C21" t="s">
        <v>68</v>
      </c>
      <c r="D21" t="s">
        <v>1535</v>
      </c>
      <c r="I21" t="s">
        <v>1536</v>
      </c>
      <c r="J21" t="s">
        <v>1540</v>
      </c>
      <c r="K21" t="s">
        <v>18</v>
      </c>
      <c r="L21">
        <v>21.834620000000001</v>
      </c>
      <c r="N21" t="s">
        <v>561</v>
      </c>
      <c r="O21">
        <f>SUMIFS($L$2:$L$426,$G$2:$G$426,"Vontobel - Emerging Markets Debt",$E$2:$E$426,"Fixed Income",$D$2:$D$426,"Instrumento",$C$2:$C$426,"Integra",$A$2:$A$426,"202606")</f>
        <v>4.8643489999999998</v>
      </c>
      <c r="P21">
        <f>SUMIFS(Comparables_Universo!$P$2:$P$9,Comparables_Universo!$N$2:$N$9,"Fixed Income",Comparables_Universo!$O$2:$O$9,"EM")</f>
        <v>2.6470843208811856</v>
      </c>
    </row>
    <row r="22" spans="1:16" x14ac:dyDescent="0.35">
      <c r="A22" t="s">
        <v>27</v>
      </c>
      <c r="B22" t="s">
        <v>1534</v>
      </c>
      <c r="C22" t="s">
        <v>28</v>
      </c>
      <c r="D22" t="s">
        <v>1535</v>
      </c>
      <c r="E22" t="s">
        <v>1541</v>
      </c>
      <c r="H22" t="s">
        <v>1542</v>
      </c>
      <c r="I22" t="s">
        <v>1543</v>
      </c>
      <c r="K22" t="s">
        <v>18</v>
      </c>
      <c r="L22">
        <v>63.457749999999997</v>
      </c>
    </row>
    <row r="23" spans="1:16" x14ac:dyDescent="0.35">
      <c r="A23" t="s">
        <v>27</v>
      </c>
      <c r="B23" t="s">
        <v>1534</v>
      </c>
      <c r="C23" t="s">
        <v>28</v>
      </c>
      <c r="D23" t="s">
        <v>1535</v>
      </c>
      <c r="E23" t="s">
        <v>1541</v>
      </c>
      <c r="H23" t="s">
        <v>1544</v>
      </c>
      <c r="I23" t="s">
        <v>1543</v>
      </c>
      <c r="K23" t="s">
        <v>18</v>
      </c>
      <c r="L23">
        <v>71.066596000000004</v>
      </c>
    </row>
    <row r="24" spans="1:16" x14ac:dyDescent="0.35">
      <c r="A24" t="s">
        <v>27</v>
      </c>
      <c r="B24" t="s">
        <v>1534</v>
      </c>
      <c r="C24" t="s">
        <v>28</v>
      </c>
      <c r="D24" t="s">
        <v>1535</v>
      </c>
      <c r="E24" t="s">
        <v>1541</v>
      </c>
      <c r="H24" t="s">
        <v>1545</v>
      </c>
      <c r="I24" t="s">
        <v>1543</v>
      </c>
      <c r="K24" t="s">
        <v>18</v>
      </c>
      <c r="L24">
        <v>78.727754000000004</v>
      </c>
    </row>
    <row r="25" spans="1:16" x14ac:dyDescent="0.35">
      <c r="A25" t="s">
        <v>27</v>
      </c>
      <c r="B25" t="s">
        <v>1534</v>
      </c>
      <c r="C25" t="s">
        <v>28</v>
      </c>
      <c r="D25" t="s">
        <v>1535</v>
      </c>
      <c r="E25" t="s">
        <v>1541</v>
      </c>
      <c r="H25" t="s">
        <v>1546</v>
      </c>
      <c r="I25" t="s">
        <v>1543</v>
      </c>
      <c r="K25" t="s">
        <v>18</v>
      </c>
      <c r="L25">
        <v>31.332474999999999</v>
      </c>
    </row>
    <row r="26" spans="1:16" x14ac:dyDescent="0.35">
      <c r="A26" t="s">
        <v>27</v>
      </c>
      <c r="B26" t="s">
        <v>1534</v>
      </c>
      <c r="C26" t="s">
        <v>28</v>
      </c>
      <c r="D26" t="s">
        <v>1535</v>
      </c>
      <c r="E26" t="s">
        <v>1541</v>
      </c>
      <c r="H26" t="s">
        <v>1542</v>
      </c>
      <c r="I26" t="s">
        <v>1547</v>
      </c>
      <c r="K26" t="s">
        <v>18</v>
      </c>
      <c r="L26">
        <v>1.0956980000000001</v>
      </c>
    </row>
    <row r="27" spans="1:16" x14ac:dyDescent="0.35">
      <c r="A27" t="s">
        <v>27</v>
      </c>
      <c r="B27" t="s">
        <v>1534</v>
      </c>
      <c r="C27" t="s">
        <v>28</v>
      </c>
      <c r="D27" t="s">
        <v>1535</v>
      </c>
      <c r="E27" t="s">
        <v>1541</v>
      </c>
      <c r="H27" t="s">
        <v>1544</v>
      </c>
      <c r="I27" t="s">
        <v>1547</v>
      </c>
      <c r="K27" t="s">
        <v>18</v>
      </c>
      <c r="L27">
        <v>0.86197699999999999</v>
      </c>
    </row>
    <row r="28" spans="1:16" x14ac:dyDescent="0.35">
      <c r="A28" t="s">
        <v>27</v>
      </c>
      <c r="B28" t="s">
        <v>1534</v>
      </c>
      <c r="C28" t="s">
        <v>28</v>
      </c>
      <c r="D28" t="s">
        <v>1535</v>
      </c>
      <c r="E28" t="s">
        <v>1541</v>
      </c>
      <c r="H28" t="s">
        <v>1545</v>
      </c>
      <c r="I28" t="s">
        <v>1547</v>
      </c>
      <c r="K28" t="s">
        <v>18</v>
      </c>
      <c r="L28">
        <v>11.295997</v>
      </c>
    </row>
    <row r="29" spans="1:16" x14ac:dyDescent="0.35">
      <c r="A29" t="s">
        <v>27</v>
      </c>
      <c r="B29" t="s">
        <v>1534</v>
      </c>
      <c r="C29" t="s">
        <v>28</v>
      </c>
      <c r="D29" t="s">
        <v>1535</v>
      </c>
      <c r="E29" t="s">
        <v>1541</v>
      </c>
      <c r="H29" t="s">
        <v>1546</v>
      </c>
      <c r="I29" t="s">
        <v>1547</v>
      </c>
      <c r="K29" t="s">
        <v>18</v>
      </c>
      <c r="L29">
        <v>1.337515</v>
      </c>
    </row>
    <row r="30" spans="1:16" x14ac:dyDescent="0.35">
      <c r="A30" t="s">
        <v>27</v>
      </c>
      <c r="B30" t="s">
        <v>1534</v>
      </c>
      <c r="C30" t="s">
        <v>47</v>
      </c>
      <c r="D30" t="s">
        <v>1535</v>
      </c>
      <c r="E30" t="s">
        <v>1541</v>
      </c>
      <c r="H30" t="s">
        <v>1542</v>
      </c>
      <c r="I30" t="s">
        <v>1543</v>
      </c>
      <c r="K30" t="s">
        <v>18</v>
      </c>
      <c r="L30">
        <v>63.457749999999997</v>
      </c>
    </row>
    <row r="31" spans="1:16" x14ac:dyDescent="0.35">
      <c r="A31" t="s">
        <v>27</v>
      </c>
      <c r="B31" t="s">
        <v>1534</v>
      </c>
      <c r="C31" t="s">
        <v>47</v>
      </c>
      <c r="D31" t="s">
        <v>1535</v>
      </c>
      <c r="E31" t="s">
        <v>1541</v>
      </c>
      <c r="H31" t="s">
        <v>1544</v>
      </c>
      <c r="I31" t="s">
        <v>1543</v>
      </c>
      <c r="K31" t="s">
        <v>18</v>
      </c>
      <c r="L31">
        <v>71.066596000000004</v>
      </c>
    </row>
    <row r="32" spans="1:16" x14ac:dyDescent="0.35">
      <c r="A32" t="s">
        <v>27</v>
      </c>
      <c r="B32" t="s">
        <v>1534</v>
      </c>
      <c r="C32" t="s">
        <v>47</v>
      </c>
      <c r="D32" t="s">
        <v>1535</v>
      </c>
      <c r="E32" t="s">
        <v>1541</v>
      </c>
      <c r="H32" t="s">
        <v>1545</v>
      </c>
      <c r="I32" t="s">
        <v>1543</v>
      </c>
      <c r="K32" t="s">
        <v>18</v>
      </c>
      <c r="L32">
        <v>78.727754000000004</v>
      </c>
    </row>
    <row r="33" spans="1:12" x14ac:dyDescent="0.35">
      <c r="A33" t="s">
        <v>27</v>
      </c>
      <c r="B33" t="s">
        <v>1534</v>
      </c>
      <c r="C33" t="s">
        <v>47</v>
      </c>
      <c r="D33" t="s">
        <v>1535</v>
      </c>
      <c r="E33" t="s">
        <v>1541</v>
      </c>
      <c r="H33" t="s">
        <v>1546</v>
      </c>
      <c r="I33" t="s">
        <v>1543</v>
      </c>
      <c r="K33" t="s">
        <v>18</v>
      </c>
      <c r="L33">
        <v>31.332474999999999</v>
      </c>
    </row>
    <row r="34" spans="1:12" x14ac:dyDescent="0.35">
      <c r="A34" t="s">
        <v>27</v>
      </c>
      <c r="B34" t="s">
        <v>1534</v>
      </c>
      <c r="C34" t="s">
        <v>47</v>
      </c>
      <c r="D34" t="s">
        <v>1535</v>
      </c>
      <c r="E34" t="s">
        <v>1541</v>
      </c>
      <c r="H34" t="s">
        <v>1542</v>
      </c>
      <c r="I34" t="s">
        <v>1547</v>
      </c>
      <c r="K34" t="s">
        <v>18</v>
      </c>
      <c r="L34">
        <v>1.0956980000000001</v>
      </c>
    </row>
    <row r="35" spans="1:12" x14ac:dyDescent="0.35">
      <c r="A35" t="s">
        <v>27</v>
      </c>
      <c r="B35" t="s">
        <v>1534</v>
      </c>
      <c r="C35" t="s">
        <v>47</v>
      </c>
      <c r="D35" t="s">
        <v>1535</v>
      </c>
      <c r="E35" t="s">
        <v>1541</v>
      </c>
      <c r="H35" t="s">
        <v>1544</v>
      </c>
      <c r="I35" t="s">
        <v>1547</v>
      </c>
      <c r="K35" t="s">
        <v>18</v>
      </c>
      <c r="L35">
        <v>0.86197699999999999</v>
      </c>
    </row>
    <row r="36" spans="1:12" x14ac:dyDescent="0.35">
      <c r="A36" t="s">
        <v>27</v>
      </c>
      <c r="B36" t="s">
        <v>1534</v>
      </c>
      <c r="C36" t="s">
        <v>47</v>
      </c>
      <c r="D36" t="s">
        <v>1535</v>
      </c>
      <c r="E36" t="s">
        <v>1541</v>
      </c>
      <c r="H36" t="s">
        <v>1545</v>
      </c>
      <c r="I36" t="s">
        <v>1547</v>
      </c>
      <c r="K36" t="s">
        <v>18</v>
      </c>
      <c r="L36">
        <v>11.295997</v>
      </c>
    </row>
    <row r="37" spans="1:12" x14ac:dyDescent="0.35">
      <c r="A37" t="s">
        <v>27</v>
      </c>
      <c r="B37" t="s">
        <v>1534</v>
      </c>
      <c r="C37" t="s">
        <v>47</v>
      </c>
      <c r="D37" t="s">
        <v>1535</v>
      </c>
      <c r="E37" t="s">
        <v>1541</v>
      </c>
      <c r="H37" t="s">
        <v>1546</v>
      </c>
      <c r="I37" t="s">
        <v>1547</v>
      </c>
      <c r="K37" t="s">
        <v>18</v>
      </c>
      <c r="L37">
        <v>1.337515</v>
      </c>
    </row>
    <row r="38" spans="1:12" x14ac:dyDescent="0.35">
      <c r="A38" t="s">
        <v>27</v>
      </c>
      <c r="B38" t="s">
        <v>1534</v>
      </c>
      <c r="C38" t="s">
        <v>52</v>
      </c>
      <c r="D38" t="s">
        <v>1535</v>
      </c>
      <c r="E38" t="s">
        <v>1541</v>
      </c>
      <c r="H38" t="s">
        <v>1542</v>
      </c>
      <c r="I38" t="s">
        <v>1543</v>
      </c>
      <c r="K38" t="s">
        <v>18</v>
      </c>
      <c r="L38">
        <v>63.457749999999997</v>
      </c>
    </row>
    <row r="39" spans="1:12" x14ac:dyDescent="0.35">
      <c r="A39" t="s">
        <v>27</v>
      </c>
      <c r="B39" t="s">
        <v>1534</v>
      </c>
      <c r="C39" t="s">
        <v>52</v>
      </c>
      <c r="D39" t="s">
        <v>1535</v>
      </c>
      <c r="E39" t="s">
        <v>1541</v>
      </c>
      <c r="H39" t="s">
        <v>1544</v>
      </c>
      <c r="I39" t="s">
        <v>1543</v>
      </c>
      <c r="K39" t="s">
        <v>18</v>
      </c>
      <c r="L39">
        <v>71.066596000000004</v>
      </c>
    </row>
    <row r="40" spans="1:12" x14ac:dyDescent="0.35">
      <c r="A40" t="s">
        <v>27</v>
      </c>
      <c r="B40" t="s">
        <v>1534</v>
      </c>
      <c r="C40" t="s">
        <v>52</v>
      </c>
      <c r="D40" t="s">
        <v>1535</v>
      </c>
      <c r="E40" t="s">
        <v>1541</v>
      </c>
      <c r="H40" t="s">
        <v>1545</v>
      </c>
      <c r="I40" t="s">
        <v>1543</v>
      </c>
      <c r="K40" t="s">
        <v>18</v>
      </c>
      <c r="L40">
        <v>78.727754000000004</v>
      </c>
    </row>
    <row r="41" spans="1:12" x14ac:dyDescent="0.35">
      <c r="A41" t="s">
        <v>27</v>
      </c>
      <c r="B41" t="s">
        <v>1534</v>
      </c>
      <c r="C41" t="s">
        <v>52</v>
      </c>
      <c r="D41" t="s">
        <v>1535</v>
      </c>
      <c r="E41" t="s">
        <v>1541</v>
      </c>
      <c r="H41" t="s">
        <v>1546</v>
      </c>
      <c r="I41" t="s">
        <v>1543</v>
      </c>
      <c r="K41" t="s">
        <v>18</v>
      </c>
      <c r="L41">
        <v>31.332474999999999</v>
      </c>
    </row>
    <row r="42" spans="1:12" x14ac:dyDescent="0.35">
      <c r="A42" t="s">
        <v>27</v>
      </c>
      <c r="B42" t="s">
        <v>1534</v>
      </c>
      <c r="C42" t="s">
        <v>52</v>
      </c>
      <c r="D42" t="s">
        <v>1535</v>
      </c>
      <c r="E42" t="s">
        <v>1541</v>
      </c>
      <c r="H42" t="s">
        <v>1542</v>
      </c>
      <c r="I42" t="s">
        <v>1547</v>
      </c>
      <c r="K42" t="s">
        <v>18</v>
      </c>
      <c r="L42">
        <v>1.0956980000000001</v>
      </c>
    </row>
    <row r="43" spans="1:12" x14ac:dyDescent="0.35">
      <c r="A43" t="s">
        <v>27</v>
      </c>
      <c r="B43" t="s">
        <v>1534</v>
      </c>
      <c r="C43" t="s">
        <v>52</v>
      </c>
      <c r="D43" t="s">
        <v>1535</v>
      </c>
      <c r="E43" t="s">
        <v>1541</v>
      </c>
      <c r="H43" t="s">
        <v>1544</v>
      </c>
      <c r="I43" t="s">
        <v>1547</v>
      </c>
      <c r="K43" t="s">
        <v>18</v>
      </c>
      <c r="L43">
        <v>0.86197699999999999</v>
      </c>
    </row>
    <row r="44" spans="1:12" x14ac:dyDescent="0.35">
      <c r="A44" t="s">
        <v>27</v>
      </c>
      <c r="B44" t="s">
        <v>1534</v>
      </c>
      <c r="C44" t="s">
        <v>52</v>
      </c>
      <c r="D44" t="s">
        <v>1535</v>
      </c>
      <c r="E44" t="s">
        <v>1541</v>
      </c>
      <c r="H44" t="s">
        <v>1545</v>
      </c>
      <c r="I44" t="s">
        <v>1547</v>
      </c>
      <c r="K44" t="s">
        <v>18</v>
      </c>
      <c r="L44">
        <v>11.295997</v>
      </c>
    </row>
    <row r="45" spans="1:12" x14ac:dyDescent="0.35">
      <c r="A45" t="s">
        <v>27</v>
      </c>
      <c r="B45" t="s">
        <v>1534</v>
      </c>
      <c r="C45" t="s">
        <v>52</v>
      </c>
      <c r="D45" t="s">
        <v>1535</v>
      </c>
      <c r="E45" t="s">
        <v>1541</v>
      </c>
      <c r="H45" t="s">
        <v>1546</v>
      </c>
      <c r="I45" t="s">
        <v>1547</v>
      </c>
      <c r="K45" t="s">
        <v>18</v>
      </c>
      <c r="L45">
        <v>1.337515</v>
      </c>
    </row>
    <row r="46" spans="1:12" x14ac:dyDescent="0.35">
      <c r="A46" t="s">
        <v>27</v>
      </c>
      <c r="B46" t="s">
        <v>1534</v>
      </c>
      <c r="C46" t="s">
        <v>63</v>
      </c>
      <c r="D46" t="s">
        <v>1535</v>
      </c>
      <c r="E46" t="s">
        <v>1541</v>
      </c>
      <c r="H46" t="s">
        <v>1542</v>
      </c>
      <c r="I46" t="s">
        <v>1543</v>
      </c>
      <c r="K46" t="s">
        <v>18</v>
      </c>
      <c r="L46">
        <v>63.457749999999997</v>
      </c>
    </row>
    <row r="47" spans="1:12" x14ac:dyDescent="0.35">
      <c r="A47" t="s">
        <v>27</v>
      </c>
      <c r="B47" t="s">
        <v>1534</v>
      </c>
      <c r="C47" t="s">
        <v>63</v>
      </c>
      <c r="D47" t="s">
        <v>1535</v>
      </c>
      <c r="E47" t="s">
        <v>1541</v>
      </c>
      <c r="H47" t="s">
        <v>1544</v>
      </c>
      <c r="I47" t="s">
        <v>1543</v>
      </c>
      <c r="K47" t="s">
        <v>18</v>
      </c>
      <c r="L47">
        <v>71.066596000000004</v>
      </c>
    </row>
    <row r="48" spans="1:12" x14ac:dyDescent="0.35">
      <c r="A48" t="s">
        <v>27</v>
      </c>
      <c r="B48" t="s">
        <v>1534</v>
      </c>
      <c r="C48" t="s">
        <v>63</v>
      </c>
      <c r="D48" t="s">
        <v>1535</v>
      </c>
      <c r="E48" t="s">
        <v>1541</v>
      </c>
      <c r="H48" t="s">
        <v>1545</v>
      </c>
      <c r="I48" t="s">
        <v>1543</v>
      </c>
      <c r="K48" t="s">
        <v>18</v>
      </c>
      <c r="L48">
        <v>78.727754000000004</v>
      </c>
    </row>
    <row r="49" spans="1:12" x14ac:dyDescent="0.35">
      <c r="A49" t="s">
        <v>27</v>
      </c>
      <c r="B49" t="s">
        <v>1534</v>
      </c>
      <c r="C49" t="s">
        <v>63</v>
      </c>
      <c r="D49" t="s">
        <v>1535</v>
      </c>
      <c r="E49" t="s">
        <v>1541</v>
      </c>
      <c r="H49" t="s">
        <v>1546</v>
      </c>
      <c r="I49" t="s">
        <v>1543</v>
      </c>
      <c r="K49" t="s">
        <v>18</v>
      </c>
      <c r="L49">
        <v>31.332474999999999</v>
      </c>
    </row>
    <row r="50" spans="1:12" x14ac:dyDescent="0.35">
      <c r="A50" t="s">
        <v>27</v>
      </c>
      <c r="B50" t="s">
        <v>1534</v>
      </c>
      <c r="C50" t="s">
        <v>63</v>
      </c>
      <c r="D50" t="s">
        <v>1535</v>
      </c>
      <c r="E50" t="s">
        <v>1541</v>
      </c>
      <c r="H50" t="s">
        <v>1542</v>
      </c>
      <c r="I50" t="s">
        <v>1547</v>
      </c>
      <c r="K50" t="s">
        <v>18</v>
      </c>
      <c r="L50">
        <v>1.0956980000000001</v>
      </c>
    </row>
    <row r="51" spans="1:12" x14ac:dyDescent="0.35">
      <c r="A51" t="s">
        <v>27</v>
      </c>
      <c r="B51" t="s">
        <v>1534</v>
      </c>
      <c r="C51" t="s">
        <v>63</v>
      </c>
      <c r="D51" t="s">
        <v>1535</v>
      </c>
      <c r="E51" t="s">
        <v>1541</v>
      </c>
      <c r="H51" t="s">
        <v>1544</v>
      </c>
      <c r="I51" t="s">
        <v>1547</v>
      </c>
      <c r="K51" t="s">
        <v>18</v>
      </c>
      <c r="L51">
        <v>0.86197699999999999</v>
      </c>
    </row>
    <row r="52" spans="1:12" x14ac:dyDescent="0.35">
      <c r="A52" t="s">
        <v>27</v>
      </c>
      <c r="B52" t="s">
        <v>1534</v>
      </c>
      <c r="C52" t="s">
        <v>63</v>
      </c>
      <c r="D52" t="s">
        <v>1535</v>
      </c>
      <c r="E52" t="s">
        <v>1541</v>
      </c>
      <c r="H52" t="s">
        <v>1545</v>
      </c>
      <c r="I52" t="s">
        <v>1547</v>
      </c>
      <c r="K52" t="s">
        <v>18</v>
      </c>
      <c r="L52">
        <v>11.295997</v>
      </c>
    </row>
    <row r="53" spans="1:12" x14ac:dyDescent="0.35">
      <c r="A53" t="s">
        <v>27</v>
      </c>
      <c r="B53" t="s">
        <v>1534</v>
      </c>
      <c r="C53" t="s">
        <v>63</v>
      </c>
      <c r="D53" t="s">
        <v>1535</v>
      </c>
      <c r="E53" t="s">
        <v>1541</v>
      </c>
      <c r="H53" t="s">
        <v>1546</v>
      </c>
      <c r="I53" t="s">
        <v>1547</v>
      </c>
      <c r="K53" t="s">
        <v>18</v>
      </c>
      <c r="L53">
        <v>1.337515</v>
      </c>
    </row>
    <row r="54" spans="1:12" x14ac:dyDescent="0.35">
      <c r="A54" t="s">
        <v>27</v>
      </c>
      <c r="B54" t="s">
        <v>1534</v>
      </c>
      <c r="C54" t="s">
        <v>68</v>
      </c>
      <c r="D54" t="s">
        <v>1535</v>
      </c>
      <c r="E54" t="s">
        <v>1541</v>
      </c>
      <c r="H54" t="s">
        <v>1542</v>
      </c>
      <c r="I54" t="s">
        <v>1543</v>
      </c>
      <c r="K54" t="s">
        <v>18</v>
      </c>
      <c r="L54">
        <v>63.457749999999997</v>
      </c>
    </row>
    <row r="55" spans="1:12" x14ac:dyDescent="0.35">
      <c r="A55" t="s">
        <v>27</v>
      </c>
      <c r="B55" t="s">
        <v>1534</v>
      </c>
      <c r="C55" t="s">
        <v>68</v>
      </c>
      <c r="D55" t="s">
        <v>1535</v>
      </c>
      <c r="E55" t="s">
        <v>1541</v>
      </c>
      <c r="H55" t="s">
        <v>1544</v>
      </c>
      <c r="I55" t="s">
        <v>1543</v>
      </c>
      <c r="K55" t="s">
        <v>18</v>
      </c>
      <c r="L55">
        <v>71.066596000000004</v>
      </c>
    </row>
    <row r="56" spans="1:12" x14ac:dyDescent="0.35">
      <c r="A56" t="s">
        <v>27</v>
      </c>
      <c r="B56" t="s">
        <v>1534</v>
      </c>
      <c r="C56" t="s">
        <v>68</v>
      </c>
      <c r="D56" t="s">
        <v>1535</v>
      </c>
      <c r="E56" t="s">
        <v>1541</v>
      </c>
      <c r="H56" t="s">
        <v>1545</v>
      </c>
      <c r="I56" t="s">
        <v>1543</v>
      </c>
      <c r="K56" t="s">
        <v>18</v>
      </c>
      <c r="L56">
        <v>78.727754000000004</v>
      </c>
    </row>
    <row r="57" spans="1:12" x14ac:dyDescent="0.35">
      <c r="A57" t="s">
        <v>27</v>
      </c>
      <c r="B57" t="s">
        <v>1534</v>
      </c>
      <c r="C57" t="s">
        <v>68</v>
      </c>
      <c r="D57" t="s">
        <v>1535</v>
      </c>
      <c r="E57" t="s">
        <v>1541</v>
      </c>
      <c r="H57" t="s">
        <v>1546</v>
      </c>
      <c r="I57" t="s">
        <v>1543</v>
      </c>
      <c r="K57" t="s">
        <v>18</v>
      </c>
      <c r="L57">
        <v>31.332474999999999</v>
      </c>
    </row>
    <row r="58" spans="1:12" x14ac:dyDescent="0.35">
      <c r="A58" t="s">
        <v>27</v>
      </c>
      <c r="B58" t="s">
        <v>1534</v>
      </c>
      <c r="C58" t="s">
        <v>68</v>
      </c>
      <c r="D58" t="s">
        <v>1535</v>
      </c>
      <c r="E58" t="s">
        <v>1541</v>
      </c>
      <c r="H58" t="s">
        <v>1542</v>
      </c>
      <c r="I58" t="s">
        <v>1547</v>
      </c>
      <c r="K58" t="s">
        <v>18</v>
      </c>
      <c r="L58">
        <v>1.0956980000000001</v>
      </c>
    </row>
    <row r="59" spans="1:12" x14ac:dyDescent="0.35">
      <c r="A59" t="s">
        <v>27</v>
      </c>
      <c r="B59" t="s">
        <v>1534</v>
      </c>
      <c r="C59" t="s">
        <v>68</v>
      </c>
      <c r="D59" t="s">
        <v>1535</v>
      </c>
      <c r="E59" t="s">
        <v>1541</v>
      </c>
      <c r="H59" t="s">
        <v>1544</v>
      </c>
      <c r="I59" t="s">
        <v>1547</v>
      </c>
      <c r="K59" t="s">
        <v>18</v>
      </c>
      <c r="L59">
        <v>0.86197699999999999</v>
      </c>
    </row>
    <row r="60" spans="1:12" x14ac:dyDescent="0.35">
      <c r="A60" t="s">
        <v>27</v>
      </c>
      <c r="B60" t="s">
        <v>1534</v>
      </c>
      <c r="C60" t="s">
        <v>68</v>
      </c>
      <c r="D60" t="s">
        <v>1535</v>
      </c>
      <c r="E60" t="s">
        <v>1541</v>
      </c>
      <c r="H60" t="s">
        <v>1545</v>
      </c>
      <c r="I60" t="s">
        <v>1547</v>
      </c>
      <c r="K60" t="s">
        <v>18</v>
      </c>
      <c r="L60">
        <v>11.295997</v>
      </c>
    </row>
    <row r="61" spans="1:12" x14ac:dyDescent="0.35">
      <c r="A61" t="s">
        <v>27</v>
      </c>
      <c r="B61" t="s">
        <v>1534</v>
      </c>
      <c r="C61" t="s">
        <v>68</v>
      </c>
      <c r="D61" t="s">
        <v>1535</v>
      </c>
      <c r="E61" t="s">
        <v>1541</v>
      </c>
      <c r="H61" t="s">
        <v>1546</v>
      </c>
      <c r="I61" t="s">
        <v>1547</v>
      </c>
      <c r="K61" t="s">
        <v>18</v>
      </c>
      <c r="L61">
        <v>1.337515</v>
      </c>
    </row>
    <row r="62" spans="1:12" x14ac:dyDescent="0.35">
      <c r="A62" t="s">
        <v>27</v>
      </c>
      <c r="B62" t="s">
        <v>1534</v>
      </c>
      <c r="C62" t="s">
        <v>28</v>
      </c>
      <c r="D62" t="s">
        <v>1535</v>
      </c>
      <c r="E62" t="s">
        <v>1548</v>
      </c>
      <c r="H62" t="s">
        <v>1542</v>
      </c>
      <c r="I62" t="s">
        <v>1543</v>
      </c>
      <c r="K62" t="s">
        <v>18</v>
      </c>
      <c r="L62">
        <v>78.587245999999993</v>
      </c>
    </row>
    <row r="63" spans="1:12" x14ac:dyDescent="0.35">
      <c r="A63" t="s">
        <v>27</v>
      </c>
      <c r="B63" t="s">
        <v>1534</v>
      </c>
      <c r="C63" t="s">
        <v>28</v>
      </c>
      <c r="D63" t="s">
        <v>1535</v>
      </c>
      <c r="E63" t="s">
        <v>1548</v>
      </c>
      <c r="H63" t="s">
        <v>1544</v>
      </c>
      <c r="I63" t="s">
        <v>1543</v>
      </c>
      <c r="K63" t="s">
        <v>18</v>
      </c>
      <c r="L63">
        <v>246.82086699999999</v>
      </c>
    </row>
    <row r="64" spans="1:12" x14ac:dyDescent="0.35">
      <c r="A64" t="s">
        <v>27</v>
      </c>
      <c r="B64" t="s">
        <v>1534</v>
      </c>
      <c r="C64" t="s">
        <v>28</v>
      </c>
      <c r="D64" t="s">
        <v>1535</v>
      </c>
      <c r="E64" t="s">
        <v>1548</v>
      </c>
      <c r="H64" t="s">
        <v>1549</v>
      </c>
      <c r="I64" t="s">
        <v>1543</v>
      </c>
      <c r="K64" t="s">
        <v>18</v>
      </c>
      <c r="L64">
        <v>87.004759000000007</v>
      </c>
    </row>
    <row r="65" spans="1:12" x14ac:dyDescent="0.35">
      <c r="A65" t="s">
        <v>27</v>
      </c>
      <c r="B65" t="s">
        <v>1534</v>
      </c>
      <c r="C65" t="s">
        <v>28</v>
      </c>
      <c r="D65" t="s">
        <v>1535</v>
      </c>
      <c r="E65" t="s">
        <v>1548</v>
      </c>
      <c r="H65" t="s">
        <v>1550</v>
      </c>
      <c r="I65" t="s">
        <v>1543</v>
      </c>
      <c r="K65" t="s">
        <v>18</v>
      </c>
      <c r="L65">
        <v>27.085035999999999</v>
      </c>
    </row>
    <row r="66" spans="1:12" x14ac:dyDescent="0.35">
      <c r="A66" t="s">
        <v>27</v>
      </c>
      <c r="B66" t="s">
        <v>1534</v>
      </c>
      <c r="C66" t="s">
        <v>28</v>
      </c>
      <c r="D66" t="s">
        <v>1535</v>
      </c>
      <c r="E66" t="s">
        <v>1548</v>
      </c>
      <c r="H66" t="s">
        <v>1542</v>
      </c>
      <c r="I66" t="s">
        <v>1547</v>
      </c>
      <c r="K66" t="s">
        <v>18</v>
      </c>
      <c r="L66">
        <v>2.1816909999999998</v>
      </c>
    </row>
    <row r="67" spans="1:12" x14ac:dyDescent="0.35">
      <c r="A67" t="s">
        <v>27</v>
      </c>
      <c r="B67" t="s">
        <v>1534</v>
      </c>
      <c r="C67" t="s">
        <v>28</v>
      </c>
      <c r="D67" t="s">
        <v>1535</v>
      </c>
      <c r="E67" t="s">
        <v>1548</v>
      </c>
      <c r="H67" t="s">
        <v>1544</v>
      </c>
      <c r="I67" t="s">
        <v>1547</v>
      </c>
      <c r="K67" t="s">
        <v>18</v>
      </c>
      <c r="L67">
        <v>2.8882349999999999</v>
      </c>
    </row>
    <row r="68" spans="1:12" x14ac:dyDescent="0.35">
      <c r="A68" t="s">
        <v>27</v>
      </c>
      <c r="B68" t="s">
        <v>1534</v>
      </c>
      <c r="C68" t="s">
        <v>28</v>
      </c>
      <c r="D68" t="s">
        <v>1535</v>
      </c>
      <c r="E68" t="s">
        <v>1548</v>
      </c>
      <c r="H68" t="s">
        <v>1549</v>
      </c>
      <c r="I68" t="s">
        <v>1547</v>
      </c>
      <c r="K68" t="s">
        <v>18</v>
      </c>
      <c r="L68">
        <v>0.606151</v>
      </c>
    </row>
    <row r="69" spans="1:12" x14ac:dyDescent="0.35">
      <c r="A69" t="s">
        <v>27</v>
      </c>
      <c r="B69" t="s">
        <v>1534</v>
      </c>
      <c r="C69" t="s">
        <v>28</v>
      </c>
      <c r="D69" t="s">
        <v>1535</v>
      </c>
      <c r="E69" t="s">
        <v>1548</v>
      </c>
      <c r="H69" t="s">
        <v>1550</v>
      </c>
      <c r="I69" t="s">
        <v>1547</v>
      </c>
      <c r="K69" t="s">
        <v>18</v>
      </c>
      <c r="L69">
        <v>0.18706100000000001</v>
      </c>
    </row>
    <row r="70" spans="1:12" x14ac:dyDescent="0.35">
      <c r="A70" t="s">
        <v>27</v>
      </c>
      <c r="B70" t="s">
        <v>1534</v>
      </c>
      <c r="C70" t="s">
        <v>47</v>
      </c>
      <c r="D70" t="s">
        <v>1535</v>
      </c>
      <c r="E70" t="s">
        <v>1548</v>
      </c>
      <c r="H70" t="s">
        <v>1542</v>
      </c>
      <c r="I70" t="s">
        <v>1543</v>
      </c>
      <c r="K70" t="s">
        <v>18</v>
      </c>
      <c r="L70">
        <v>78.587245999999993</v>
      </c>
    </row>
    <row r="71" spans="1:12" x14ac:dyDescent="0.35">
      <c r="A71" t="s">
        <v>27</v>
      </c>
      <c r="B71" t="s">
        <v>1534</v>
      </c>
      <c r="C71" t="s">
        <v>47</v>
      </c>
      <c r="D71" t="s">
        <v>1535</v>
      </c>
      <c r="E71" t="s">
        <v>1548</v>
      </c>
      <c r="H71" t="s">
        <v>1544</v>
      </c>
      <c r="I71" t="s">
        <v>1543</v>
      </c>
      <c r="K71" t="s">
        <v>18</v>
      </c>
      <c r="L71">
        <v>246.82086699999999</v>
      </c>
    </row>
    <row r="72" spans="1:12" x14ac:dyDescent="0.35">
      <c r="A72" t="s">
        <v>27</v>
      </c>
      <c r="B72" t="s">
        <v>1534</v>
      </c>
      <c r="C72" t="s">
        <v>47</v>
      </c>
      <c r="D72" t="s">
        <v>1535</v>
      </c>
      <c r="E72" t="s">
        <v>1548</v>
      </c>
      <c r="H72" t="s">
        <v>1549</v>
      </c>
      <c r="I72" t="s">
        <v>1543</v>
      </c>
      <c r="K72" t="s">
        <v>18</v>
      </c>
      <c r="L72">
        <v>87.004759000000007</v>
      </c>
    </row>
    <row r="73" spans="1:12" x14ac:dyDescent="0.35">
      <c r="A73" t="s">
        <v>27</v>
      </c>
      <c r="B73" t="s">
        <v>1534</v>
      </c>
      <c r="C73" t="s">
        <v>47</v>
      </c>
      <c r="D73" t="s">
        <v>1535</v>
      </c>
      <c r="E73" t="s">
        <v>1548</v>
      </c>
      <c r="H73" t="s">
        <v>1550</v>
      </c>
      <c r="I73" t="s">
        <v>1543</v>
      </c>
      <c r="K73" t="s">
        <v>18</v>
      </c>
      <c r="L73">
        <v>27.085035999999999</v>
      </c>
    </row>
    <row r="74" spans="1:12" x14ac:dyDescent="0.35">
      <c r="A74" t="s">
        <v>27</v>
      </c>
      <c r="B74" t="s">
        <v>1534</v>
      </c>
      <c r="C74" t="s">
        <v>47</v>
      </c>
      <c r="D74" t="s">
        <v>1535</v>
      </c>
      <c r="E74" t="s">
        <v>1548</v>
      </c>
      <c r="H74" t="s">
        <v>1542</v>
      </c>
      <c r="I74" t="s">
        <v>1547</v>
      </c>
      <c r="K74" t="s">
        <v>18</v>
      </c>
      <c r="L74">
        <v>2.1816909999999998</v>
      </c>
    </row>
    <row r="75" spans="1:12" x14ac:dyDescent="0.35">
      <c r="A75" t="s">
        <v>27</v>
      </c>
      <c r="B75" t="s">
        <v>1534</v>
      </c>
      <c r="C75" t="s">
        <v>47</v>
      </c>
      <c r="D75" t="s">
        <v>1535</v>
      </c>
      <c r="E75" t="s">
        <v>1548</v>
      </c>
      <c r="H75" t="s">
        <v>1544</v>
      </c>
      <c r="I75" t="s">
        <v>1547</v>
      </c>
      <c r="K75" t="s">
        <v>18</v>
      </c>
      <c r="L75">
        <v>2.8882349999999999</v>
      </c>
    </row>
    <row r="76" spans="1:12" x14ac:dyDescent="0.35">
      <c r="A76" t="s">
        <v>27</v>
      </c>
      <c r="B76" t="s">
        <v>1534</v>
      </c>
      <c r="C76" t="s">
        <v>47</v>
      </c>
      <c r="D76" t="s">
        <v>1535</v>
      </c>
      <c r="E76" t="s">
        <v>1548</v>
      </c>
      <c r="H76" t="s">
        <v>1549</v>
      </c>
      <c r="I76" t="s">
        <v>1547</v>
      </c>
      <c r="K76" t="s">
        <v>18</v>
      </c>
      <c r="L76">
        <v>0.606151</v>
      </c>
    </row>
    <row r="77" spans="1:12" x14ac:dyDescent="0.35">
      <c r="A77" t="s">
        <v>27</v>
      </c>
      <c r="B77" t="s">
        <v>1534</v>
      </c>
      <c r="C77" t="s">
        <v>47</v>
      </c>
      <c r="D77" t="s">
        <v>1535</v>
      </c>
      <c r="E77" t="s">
        <v>1548</v>
      </c>
      <c r="H77" t="s">
        <v>1550</v>
      </c>
      <c r="I77" t="s">
        <v>1547</v>
      </c>
      <c r="K77" t="s">
        <v>18</v>
      </c>
      <c r="L77">
        <v>0.18706100000000001</v>
      </c>
    </row>
    <row r="78" spans="1:12" x14ac:dyDescent="0.35">
      <c r="A78" t="s">
        <v>27</v>
      </c>
      <c r="B78" t="s">
        <v>1534</v>
      </c>
      <c r="C78" t="s">
        <v>52</v>
      </c>
      <c r="D78" t="s">
        <v>1535</v>
      </c>
      <c r="E78" t="s">
        <v>1548</v>
      </c>
      <c r="H78" t="s">
        <v>1542</v>
      </c>
      <c r="I78" t="s">
        <v>1543</v>
      </c>
      <c r="K78" t="s">
        <v>18</v>
      </c>
      <c r="L78">
        <v>78.587245999999993</v>
      </c>
    </row>
    <row r="79" spans="1:12" x14ac:dyDescent="0.35">
      <c r="A79" t="s">
        <v>27</v>
      </c>
      <c r="B79" t="s">
        <v>1534</v>
      </c>
      <c r="C79" t="s">
        <v>52</v>
      </c>
      <c r="D79" t="s">
        <v>1535</v>
      </c>
      <c r="E79" t="s">
        <v>1548</v>
      </c>
      <c r="H79" t="s">
        <v>1544</v>
      </c>
      <c r="I79" t="s">
        <v>1543</v>
      </c>
      <c r="K79" t="s">
        <v>18</v>
      </c>
      <c r="L79">
        <v>246.82086699999999</v>
      </c>
    </row>
    <row r="80" spans="1:12" x14ac:dyDescent="0.35">
      <c r="A80" t="s">
        <v>27</v>
      </c>
      <c r="B80" t="s">
        <v>1534</v>
      </c>
      <c r="C80" t="s">
        <v>52</v>
      </c>
      <c r="D80" t="s">
        <v>1535</v>
      </c>
      <c r="E80" t="s">
        <v>1548</v>
      </c>
      <c r="H80" t="s">
        <v>1549</v>
      </c>
      <c r="I80" t="s">
        <v>1543</v>
      </c>
      <c r="K80" t="s">
        <v>18</v>
      </c>
      <c r="L80">
        <v>87.004759000000007</v>
      </c>
    </row>
    <row r="81" spans="1:12" x14ac:dyDescent="0.35">
      <c r="A81" t="s">
        <v>27</v>
      </c>
      <c r="B81" t="s">
        <v>1534</v>
      </c>
      <c r="C81" t="s">
        <v>52</v>
      </c>
      <c r="D81" t="s">
        <v>1535</v>
      </c>
      <c r="E81" t="s">
        <v>1548</v>
      </c>
      <c r="H81" t="s">
        <v>1550</v>
      </c>
      <c r="I81" t="s">
        <v>1543</v>
      </c>
      <c r="K81" t="s">
        <v>18</v>
      </c>
      <c r="L81">
        <v>27.085035999999999</v>
      </c>
    </row>
    <row r="82" spans="1:12" x14ac:dyDescent="0.35">
      <c r="A82" t="s">
        <v>27</v>
      </c>
      <c r="B82" t="s">
        <v>1534</v>
      </c>
      <c r="C82" t="s">
        <v>52</v>
      </c>
      <c r="D82" t="s">
        <v>1535</v>
      </c>
      <c r="E82" t="s">
        <v>1548</v>
      </c>
      <c r="H82" t="s">
        <v>1542</v>
      </c>
      <c r="I82" t="s">
        <v>1547</v>
      </c>
      <c r="K82" t="s">
        <v>18</v>
      </c>
      <c r="L82">
        <v>2.1816909999999998</v>
      </c>
    </row>
    <row r="83" spans="1:12" x14ac:dyDescent="0.35">
      <c r="A83" t="s">
        <v>27</v>
      </c>
      <c r="B83" t="s">
        <v>1534</v>
      </c>
      <c r="C83" t="s">
        <v>52</v>
      </c>
      <c r="D83" t="s">
        <v>1535</v>
      </c>
      <c r="E83" t="s">
        <v>1548</v>
      </c>
      <c r="H83" t="s">
        <v>1544</v>
      </c>
      <c r="I83" t="s">
        <v>1547</v>
      </c>
      <c r="K83" t="s">
        <v>18</v>
      </c>
      <c r="L83">
        <v>2.8882349999999999</v>
      </c>
    </row>
    <row r="84" spans="1:12" x14ac:dyDescent="0.35">
      <c r="A84" t="s">
        <v>27</v>
      </c>
      <c r="B84" t="s">
        <v>1534</v>
      </c>
      <c r="C84" t="s">
        <v>52</v>
      </c>
      <c r="D84" t="s">
        <v>1535</v>
      </c>
      <c r="E84" t="s">
        <v>1548</v>
      </c>
      <c r="H84" t="s">
        <v>1549</v>
      </c>
      <c r="I84" t="s">
        <v>1547</v>
      </c>
      <c r="K84" t="s">
        <v>18</v>
      </c>
      <c r="L84">
        <v>0.606151</v>
      </c>
    </row>
    <row r="85" spans="1:12" x14ac:dyDescent="0.35">
      <c r="A85" t="s">
        <v>27</v>
      </c>
      <c r="B85" t="s">
        <v>1534</v>
      </c>
      <c r="C85" t="s">
        <v>52</v>
      </c>
      <c r="D85" t="s">
        <v>1535</v>
      </c>
      <c r="E85" t="s">
        <v>1548</v>
      </c>
      <c r="H85" t="s">
        <v>1550</v>
      </c>
      <c r="I85" t="s">
        <v>1547</v>
      </c>
      <c r="K85" t="s">
        <v>18</v>
      </c>
      <c r="L85">
        <v>0.18706100000000001</v>
      </c>
    </row>
    <row r="86" spans="1:12" x14ac:dyDescent="0.35">
      <c r="A86" t="s">
        <v>27</v>
      </c>
      <c r="B86" t="s">
        <v>1534</v>
      </c>
      <c r="C86" t="s">
        <v>63</v>
      </c>
      <c r="D86" t="s">
        <v>1535</v>
      </c>
      <c r="E86" t="s">
        <v>1548</v>
      </c>
      <c r="H86" t="s">
        <v>1542</v>
      </c>
      <c r="I86" t="s">
        <v>1543</v>
      </c>
      <c r="K86" t="s">
        <v>18</v>
      </c>
      <c r="L86">
        <v>78.587245999999993</v>
      </c>
    </row>
    <row r="87" spans="1:12" x14ac:dyDescent="0.35">
      <c r="A87" t="s">
        <v>27</v>
      </c>
      <c r="B87" t="s">
        <v>1534</v>
      </c>
      <c r="C87" t="s">
        <v>63</v>
      </c>
      <c r="D87" t="s">
        <v>1535</v>
      </c>
      <c r="E87" t="s">
        <v>1548</v>
      </c>
      <c r="H87" t="s">
        <v>1544</v>
      </c>
      <c r="I87" t="s">
        <v>1543</v>
      </c>
      <c r="K87" t="s">
        <v>18</v>
      </c>
      <c r="L87">
        <v>246.82086699999999</v>
      </c>
    </row>
    <row r="88" spans="1:12" x14ac:dyDescent="0.35">
      <c r="A88" t="s">
        <v>27</v>
      </c>
      <c r="B88" t="s">
        <v>1534</v>
      </c>
      <c r="C88" t="s">
        <v>63</v>
      </c>
      <c r="D88" t="s">
        <v>1535</v>
      </c>
      <c r="E88" t="s">
        <v>1548</v>
      </c>
      <c r="H88" t="s">
        <v>1549</v>
      </c>
      <c r="I88" t="s">
        <v>1543</v>
      </c>
      <c r="K88" t="s">
        <v>18</v>
      </c>
      <c r="L88">
        <v>87.004759000000007</v>
      </c>
    </row>
    <row r="89" spans="1:12" x14ac:dyDescent="0.35">
      <c r="A89" t="s">
        <v>27</v>
      </c>
      <c r="B89" t="s">
        <v>1534</v>
      </c>
      <c r="C89" t="s">
        <v>63</v>
      </c>
      <c r="D89" t="s">
        <v>1535</v>
      </c>
      <c r="E89" t="s">
        <v>1548</v>
      </c>
      <c r="H89" t="s">
        <v>1550</v>
      </c>
      <c r="I89" t="s">
        <v>1543</v>
      </c>
      <c r="K89" t="s">
        <v>18</v>
      </c>
      <c r="L89">
        <v>27.085035999999999</v>
      </c>
    </row>
    <row r="90" spans="1:12" x14ac:dyDescent="0.35">
      <c r="A90" t="s">
        <v>27</v>
      </c>
      <c r="B90" t="s">
        <v>1534</v>
      </c>
      <c r="C90" t="s">
        <v>63</v>
      </c>
      <c r="D90" t="s">
        <v>1535</v>
      </c>
      <c r="E90" t="s">
        <v>1548</v>
      </c>
      <c r="H90" t="s">
        <v>1542</v>
      </c>
      <c r="I90" t="s">
        <v>1547</v>
      </c>
      <c r="K90" t="s">
        <v>18</v>
      </c>
      <c r="L90">
        <v>2.1816909999999998</v>
      </c>
    </row>
    <row r="91" spans="1:12" x14ac:dyDescent="0.35">
      <c r="A91" t="s">
        <v>27</v>
      </c>
      <c r="B91" t="s">
        <v>1534</v>
      </c>
      <c r="C91" t="s">
        <v>63</v>
      </c>
      <c r="D91" t="s">
        <v>1535</v>
      </c>
      <c r="E91" t="s">
        <v>1548</v>
      </c>
      <c r="H91" t="s">
        <v>1544</v>
      </c>
      <c r="I91" t="s">
        <v>1547</v>
      </c>
      <c r="K91" t="s">
        <v>18</v>
      </c>
      <c r="L91">
        <v>2.8882349999999999</v>
      </c>
    </row>
    <row r="92" spans="1:12" x14ac:dyDescent="0.35">
      <c r="A92" t="s">
        <v>27</v>
      </c>
      <c r="B92" t="s">
        <v>1534</v>
      </c>
      <c r="C92" t="s">
        <v>63</v>
      </c>
      <c r="D92" t="s">
        <v>1535</v>
      </c>
      <c r="E92" t="s">
        <v>1548</v>
      </c>
      <c r="H92" t="s">
        <v>1549</v>
      </c>
      <c r="I92" t="s">
        <v>1547</v>
      </c>
      <c r="K92" t="s">
        <v>18</v>
      </c>
      <c r="L92">
        <v>0.606151</v>
      </c>
    </row>
    <row r="93" spans="1:12" x14ac:dyDescent="0.35">
      <c r="A93" t="s">
        <v>27</v>
      </c>
      <c r="B93" t="s">
        <v>1534</v>
      </c>
      <c r="C93" t="s">
        <v>63</v>
      </c>
      <c r="D93" t="s">
        <v>1535</v>
      </c>
      <c r="E93" t="s">
        <v>1548</v>
      </c>
      <c r="H93" t="s">
        <v>1550</v>
      </c>
      <c r="I93" t="s">
        <v>1547</v>
      </c>
      <c r="K93" t="s">
        <v>18</v>
      </c>
      <c r="L93">
        <v>0.18706100000000001</v>
      </c>
    </row>
    <row r="94" spans="1:12" x14ac:dyDescent="0.35">
      <c r="A94" t="s">
        <v>27</v>
      </c>
      <c r="B94" t="s">
        <v>1534</v>
      </c>
      <c r="C94" t="s">
        <v>68</v>
      </c>
      <c r="D94" t="s">
        <v>1535</v>
      </c>
      <c r="E94" t="s">
        <v>1548</v>
      </c>
      <c r="H94" t="s">
        <v>1542</v>
      </c>
      <c r="I94" t="s">
        <v>1543</v>
      </c>
      <c r="K94" t="s">
        <v>18</v>
      </c>
      <c r="L94">
        <v>78.587245999999993</v>
      </c>
    </row>
    <row r="95" spans="1:12" x14ac:dyDescent="0.35">
      <c r="A95" t="s">
        <v>27</v>
      </c>
      <c r="B95" t="s">
        <v>1534</v>
      </c>
      <c r="C95" t="s">
        <v>68</v>
      </c>
      <c r="D95" t="s">
        <v>1535</v>
      </c>
      <c r="E95" t="s">
        <v>1548</v>
      </c>
      <c r="H95" t="s">
        <v>1544</v>
      </c>
      <c r="I95" t="s">
        <v>1543</v>
      </c>
      <c r="K95" t="s">
        <v>18</v>
      </c>
      <c r="L95">
        <v>246.82086699999999</v>
      </c>
    </row>
    <row r="96" spans="1:12" x14ac:dyDescent="0.35">
      <c r="A96" t="s">
        <v>27</v>
      </c>
      <c r="B96" t="s">
        <v>1534</v>
      </c>
      <c r="C96" t="s">
        <v>68</v>
      </c>
      <c r="D96" t="s">
        <v>1535</v>
      </c>
      <c r="E96" t="s">
        <v>1548</v>
      </c>
      <c r="H96" t="s">
        <v>1549</v>
      </c>
      <c r="I96" t="s">
        <v>1543</v>
      </c>
      <c r="K96" t="s">
        <v>18</v>
      </c>
      <c r="L96">
        <v>87.004759000000007</v>
      </c>
    </row>
    <row r="97" spans="1:12" x14ac:dyDescent="0.35">
      <c r="A97" t="s">
        <v>27</v>
      </c>
      <c r="B97" t="s">
        <v>1534</v>
      </c>
      <c r="C97" t="s">
        <v>68</v>
      </c>
      <c r="D97" t="s">
        <v>1535</v>
      </c>
      <c r="E97" t="s">
        <v>1548</v>
      </c>
      <c r="H97" t="s">
        <v>1550</v>
      </c>
      <c r="I97" t="s">
        <v>1543</v>
      </c>
      <c r="K97" t="s">
        <v>18</v>
      </c>
      <c r="L97">
        <v>27.085035999999999</v>
      </c>
    </row>
    <row r="98" spans="1:12" x14ac:dyDescent="0.35">
      <c r="A98" t="s">
        <v>27</v>
      </c>
      <c r="B98" t="s">
        <v>1534</v>
      </c>
      <c r="C98" t="s">
        <v>68</v>
      </c>
      <c r="D98" t="s">
        <v>1535</v>
      </c>
      <c r="E98" t="s">
        <v>1548</v>
      </c>
      <c r="H98" t="s">
        <v>1542</v>
      </c>
      <c r="I98" t="s">
        <v>1547</v>
      </c>
      <c r="K98" t="s">
        <v>18</v>
      </c>
      <c r="L98">
        <v>2.1816909999999998</v>
      </c>
    </row>
    <row r="99" spans="1:12" x14ac:dyDescent="0.35">
      <c r="A99" t="s">
        <v>27</v>
      </c>
      <c r="B99" t="s">
        <v>1534</v>
      </c>
      <c r="C99" t="s">
        <v>68</v>
      </c>
      <c r="D99" t="s">
        <v>1535</v>
      </c>
      <c r="E99" t="s">
        <v>1548</v>
      </c>
      <c r="H99" t="s">
        <v>1544</v>
      </c>
      <c r="I99" t="s">
        <v>1547</v>
      </c>
      <c r="K99" t="s">
        <v>18</v>
      </c>
      <c r="L99">
        <v>2.8882349999999999</v>
      </c>
    </row>
    <row r="100" spans="1:12" x14ac:dyDescent="0.35">
      <c r="A100" t="s">
        <v>27</v>
      </c>
      <c r="B100" t="s">
        <v>1534</v>
      </c>
      <c r="C100" t="s">
        <v>68</v>
      </c>
      <c r="D100" t="s">
        <v>1535</v>
      </c>
      <c r="E100" t="s">
        <v>1548</v>
      </c>
      <c r="H100" t="s">
        <v>1549</v>
      </c>
      <c r="I100" t="s">
        <v>1547</v>
      </c>
      <c r="K100" t="s">
        <v>18</v>
      </c>
      <c r="L100">
        <v>0.606151</v>
      </c>
    </row>
    <row r="101" spans="1:12" x14ac:dyDescent="0.35">
      <c r="A101" t="s">
        <v>27</v>
      </c>
      <c r="B101" t="s">
        <v>1534</v>
      </c>
      <c r="C101" t="s">
        <v>68</v>
      </c>
      <c r="D101" t="s">
        <v>1535</v>
      </c>
      <c r="E101" t="s">
        <v>1548</v>
      </c>
      <c r="H101" t="s">
        <v>1550</v>
      </c>
      <c r="I101" t="s">
        <v>1547</v>
      </c>
      <c r="K101" t="s">
        <v>18</v>
      </c>
      <c r="L101">
        <v>0.18706100000000001</v>
      </c>
    </row>
    <row r="102" spans="1:12" x14ac:dyDescent="0.35">
      <c r="A102" t="s">
        <v>27</v>
      </c>
      <c r="B102" t="s">
        <v>1534</v>
      </c>
      <c r="C102" t="s">
        <v>28</v>
      </c>
      <c r="D102" t="s">
        <v>1527</v>
      </c>
      <c r="E102" t="s">
        <v>1541</v>
      </c>
      <c r="F102" t="s">
        <v>1551</v>
      </c>
      <c r="G102" t="s">
        <v>750</v>
      </c>
      <c r="H102" t="s">
        <v>1542</v>
      </c>
      <c r="K102" t="s">
        <v>18</v>
      </c>
      <c r="L102">
        <v>1.6210329999999999</v>
      </c>
    </row>
    <row r="103" spans="1:12" x14ac:dyDescent="0.35">
      <c r="A103" t="s">
        <v>27</v>
      </c>
      <c r="B103" t="s">
        <v>1534</v>
      </c>
      <c r="C103" t="s">
        <v>28</v>
      </c>
      <c r="D103" t="s">
        <v>1527</v>
      </c>
      <c r="E103" t="s">
        <v>1541</v>
      </c>
      <c r="F103" t="s">
        <v>1551</v>
      </c>
      <c r="G103" t="s">
        <v>750</v>
      </c>
      <c r="H103" t="s">
        <v>1542</v>
      </c>
      <c r="K103" t="s">
        <v>15</v>
      </c>
      <c r="L103">
        <v>1.3354E-2</v>
      </c>
    </row>
    <row r="104" spans="1:12" x14ac:dyDescent="0.35">
      <c r="A104" t="s">
        <v>27</v>
      </c>
      <c r="B104" t="s">
        <v>1534</v>
      </c>
      <c r="C104" t="s">
        <v>47</v>
      </c>
      <c r="D104" t="s">
        <v>1527</v>
      </c>
      <c r="E104" t="s">
        <v>1541</v>
      </c>
      <c r="F104" t="s">
        <v>1551</v>
      </c>
      <c r="G104" t="s">
        <v>750</v>
      </c>
      <c r="H104" t="s">
        <v>1542</v>
      </c>
      <c r="K104" t="s">
        <v>18</v>
      </c>
      <c r="L104">
        <v>4.4503149999999998</v>
      </c>
    </row>
    <row r="105" spans="1:12" x14ac:dyDescent="0.35">
      <c r="A105" t="s">
        <v>27</v>
      </c>
      <c r="B105" t="s">
        <v>1534</v>
      </c>
      <c r="C105" t="s">
        <v>47</v>
      </c>
      <c r="D105" t="s">
        <v>1527</v>
      </c>
      <c r="E105" t="s">
        <v>1541</v>
      </c>
      <c r="F105" t="s">
        <v>1551</v>
      </c>
      <c r="G105" t="s">
        <v>750</v>
      </c>
      <c r="H105" t="s">
        <v>1542</v>
      </c>
      <c r="K105" t="s">
        <v>15</v>
      </c>
      <c r="L105">
        <v>3.6662E-2</v>
      </c>
    </row>
    <row r="106" spans="1:12" x14ac:dyDescent="0.35">
      <c r="A106" t="s">
        <v>27</v>
      </c>
      <c r="B106" t="s">
        <v>1534</v>
      </c>
      <c r="C106" t="s">
        <v>52</v>
      </c>
      <c r="D106" t="s">
        <v>1527</v>
      </c>
      <c r="E106" t="s">
        <v>1541</v>
      </c>
      <c r="F106" t="s">
        <v>1551</v>
      </c>
      <c r="G106" t="s">
        <v>750</v>
      </c>
      <c r="H106" t="s">
        <v>1542</v>
      </c>
      <c r="K106" t="s">
        <v>18</v>
      </c>
      <c r="L106">
        <v>3.0447069999999998</v>
      </c>
    </row>
    <row r="107" spans="1:12" x14ac:dyDescent="0.35">
      <c r="A107" t="s">
        <v>27</v>
      </c>
      <c r="B107" t="s">
        <v>1534</v>
      </c>
      <c r="C107" t="s">
        <v>52</v>
      </c>
      <c r="D107" t="s">
        <v>1527</v>
      </c>
      <c r="E107" t="s">
        <v>1541</v>
      </c>
      <c r="F107" t="s">
        <v>1551</v>
      </c>
      <c r="G107" t="s">
        <v>750</v>
      </c>
      <c r="H107" t="s">
        <v>1542</v>
      </c>
      <c r="K107" t="s">
        <v>15</v>
      </c>
      <c r="L107">
        <v>2.5083000000000001E-2</v>
      </c>
    </row>
    <row r="108" spans="1:12" x14ac:dyDescent="0.35">
      <c r="A108" t="s">
        <v>27</v>
      </c>
      <c r="B108" t="s">
        <v>1534</v>
      </c>
      <c r="C108" t="s">
        <v>52</v>
      </c>
      <c r="D108" t="s">
        <v>1527</v>
      </c>
      <c r="E108" t="s">
        <v>1541</v>
      </c>
      <c r="F108" t="s">
        <v>1552</v>
      </c>
      <c r="G108" t="s">
        <v>882</v>
      </c>
      <c r="H108" t="s">
        <v>1544</v>
      </c>
      <c r="K108" t="s">
        <v>18</v>
      </c>
      <c r="L108">
        <v>2.909986</v>
      </c>
    </row>
    <row r="109" spans="1:12" x14ac:dyDescent="0.35">
      <c r="A109" t="s">
        <v>27</v>
      </c>
      <c r="B109" t="s">
        <v>1534</v>
      </c>
      <c r="C109" t="s">
        <v>52</v>
      </c>
      <c r="D109" t="s">
        <v>1527</v>
      </c>
      <c r="E109" t="s">
        <v>1541</v>
      </c>
      <c r="F109" t="s">
        <v>1552</v>
      </c>
      <c r="G109" t="s">
        <v>882</v>
      </c>
      <c r="H109" t="s">
        <v>1544</v>
      </c>
      <c r="K109" t="s">
        <v>15</v>
      </c>
      <c r="L109">
        <v>2.8930000000000001E-2</v>
      </c>
    </row>
    <row r="110" spans="1:12" x14ac:dyDescent="0.35">
      <c r="A110" t="s">
        <v>27</v>
      </c>
      <c r="B110" t="s">
        <v>1534</v>
      </c>
      <c r="C110" t="s">
        <v>28</v>
      </c>
      <c r="D110" t="s">
        <v>1527</v>
      </c>
      <c r="E110" t="s">
        <v>1541</v>
      </c>
      <c r="F110" t="s">
        <v>1552</v>
      </c>
      <c r="G110" t="s">
        <v>888</v>
      </c>
      <c r="H110" t="s">
        <v>1544</v>
      </c>
      <c r="K110" t="s">
        <v>18</v>
      </c>
      <c r="L110">
        <v>4.0295730000000001</v>
      </c>
    </row>
    <row r="111" spans="1:12" x14ac:dyDescent="0.35">
      <c r="A111" t="s">
        <v>27</v>
      </c>
      <c r="B111" t="s">
        <v>1534</v>
      </c>
      <c r="C111" t="s">
        <v>28</v>
      </c>
      <c r="D111" t="s">
        <v>1527</v>
      </c>
      <c r="E111" t="s">
        <v>1541</v>
      </c>
      <c r="F111" t="s">
        <v>1552</v>
      </c>
      <c r="G111" t="s">
        <v>888</v>
      </c>
      <c r="H111" t="s">
        <v>1544</v>
      </c>
      <c r="K111" t="s">
        <v>15</v>
      </c>
      <c r="L111">
        <v>4.3944999999999998E-2</v>
      </c>
    </row>
    <row r="112" spans="1:12" x14ac:dyDescent="0.35">
      <c r="A112" t="s">
        <v>27</v>
      </c>
      <c r="B112" t="s">
        <v>1534</v>
      </c>
      <c r="C112" t="s">
        <v>47</v>
      </c>
      <c r="D112" t="s">
        <v>1527</v>
      </c>
      <c r="E112" t="s">
        <v>1541</v>
      </c>
      <c r="F112" t="s">
        <v>1552</v>
      </c>
      <c r="G112" t="s">
        <v>888</v>
      </c>
      <c r="H112" t="s">
        <v>1544</v>
      </c>
      <c r="K112" t="s">
        <v>18</v>
      </c>
      <c r="L112">
        <v>2.6789700000000001</v>
      </c>
    </row>
    <row r="113" spans="1:12" x14ac:dyDescent="0.35">
      <c r="A113" t="s">
        <v>27</v>
      </c>
      <c r="B113" t="s">
        <v>1534</v>
      </c>
      <c r="C113" t="s">
        <v>47</v>
      </c>
      <c r="D113" t="s">
        <v>1527</v>
      </c>
      <c r="E113" t="s">
        <v>1541</v>
      </c>
      <c r="F113" t="s">
        <v>1552</v>
      </c>
      <c r="G113" t="s">
        <v>888</v>
      </c>
      <c r="H113" t="s">
        <v>1544</v>
      </c>
      <c r="K113" t="s">
        <v>15</v>
      </c>
      <c r="L113">
        <v>2.9215999999999999E-2</v>
      </c>
    </row>
    <row r="114" spans="1:12" x14ac:dyDescent="0.35">
      <c r="A114" t="s">
        <v>27</v>
      </c>
      <c r="B114" t="s">
        <v>1534</v>
      </c>
      <c r="C114" t="s">
        <v>63</v>
      </c>
      <c r="D114" t="s">
        <v>1527</v>
      </c>
      <c r="E114" t="s">
        <v>1541</v>
      </c>
      <c r="F114" t="s">
        <v>1552</v>
      </c>
      <c r="G114" t="s">
        <v>888</v>
      </c>
      <c r="H114" t="s">
        <v>1544</v>
      </c>
      <c r="K114" t="s">
        <v>18</v>
      </c>
      <c r="L114">
        <v>6.2723240000000002</v>
      </c>
    </row>
    <row r="115" spans="1:12" x14ac:dyDescent="0.35">
      <c r="A115" t="s">
        <v>27</v>
      </c>
      <c r="B115" t="s">
        <v>1534</v>
      </c>
      <c r="C115" t="s">
        <v>63</v>
      </c>
      <c r="D115" t="s">
        <v>1527</v>
      </c>
      <c r="E115" t="s">
        <v>1541</v>
      </c>
      <c r="F115" t="s">
        <v>1552</v>
      </c>
      <c r="G115" t="s">
        <v>888</v>
      </c>
      <c r="H115" t="s">
        <v>1544</v>
      </c>
      <c r="K115" t="s">
        <v>15</v>
      </c>
      <c r="L115">
        <v>6.8404000000000006E-2</v>
      </c>
    </row>
    <row r="116" spans="1:12" x14ac:dyDescent="0.35">
      <c r="A116" t="s">
        <v>27</v>
      </c>
      <c r="B116" t="s">
        <v>1534</v>
      </c>
      <c r="C116" t="s">
        <v>68</v>
      </c>
      <c r="D116" t="s">
        <v>1527</v>
      </c>
      <c r="E116" t="s">
        <v>1541</v>
      </c>
      <c r="F116" t="s">
        <v>1552</v>
      </c>
      <c r="G116" t="s">
        <v>888</v>
      </c>
      <c r="H116" t="s">
        <v>1544</v>
      </c>
      <c r="K116" t="s">
        <v>18</v>
      </c>
      <c r="L116">
        <v>2.8525209999999999</v>
      </c>
    </row>
    <row r="117" spans="1:12" x14ac:dyDescent="0.35">
      <c r="A117" t="s">
        <v>27</v>
      </c>
      <c r="B117" t="s">
        <v>1534</v>
      </c>
      <c r="C117" t="s">
        <v>68</v>
      </c>
      <c r="D117" t="s">
        <v>1527</v>
      </c>
      <c r="E117" t="s">
        <v>1541</v>
      </c>
      <c r="F117" t="s">
        <v>1552</v>
      </c>
      <c r="G117" t="s">
        <v>888</v>
      </c>
      <c r="H117" t="s">
        <v>1544</v>
      </c>
      <c r="K117" t="s">
        <v>15</v>
      </c>
      <c r="L117">
        <v>3.1109000000000001E-2</v>
      </c>
    </row>
    <row r="118" spans="1:12" x14ac:dyDescent="0.35">
      <c r="A118" t="s">
        <v>27</v>
      </c>
      <c r="B118" t="s">
        <v>1534</v>
      </c>
      <c r="C118" t="s">
        <v>68</v>
      </c>
      <c r="D118" t="s">
        <v>1527</v>
      </c>
      <c r="E118" t="s">
        <v>1541</v>
      </c>
      <c r="F118" t="s">
        <v>1552</v>
      </c>
      <c r="G118" t="s">
        <v>667</v>
      </c>
      <c r="H118" t="s">
        <v>1542</v>
      </c>
      <c r="K118" t="s">
        <v>18</v>
      </c>
      <c r="L118">
        <v>2.9737870000000002</v>
      </c>
    </row>
    <row r="119" spans="1:12" x14ac:dyDescent="0.35">
      <c r="A119" t="s">
        <v>27</v>
      </c>
      <c r="B119" t="s">
        <v>1534</v>
      </c>
      <c r="C119" t="s">
        <v>68</v>
      </c>
      <c r="D119" t="s">
        <v>1527</v>
      </c>
      <c r="E119" t="s">
        <v>1541</v>
      </c>
      <c r="F119" t="s">
        <v>1552</v>
      </c>
      <c r="G119" t="s">
        <v>667</v>
      </c>
      <c r="H119" t="s">
        <v>1542</v>
      </c>
      <c r="K119" t="s">
        <v>15</v>
      </c>
      <c r="L119">
        <v>4.1500000000000002E-2</v>
      </c>
    </row>
    <row r="120" spans="1:12" x14ac:dyDescent="0.35">
      <c r="A120" t="s">
        <v>27</v>
      </c>
      <c r="B120" t="s">
        <v>1534</v>
      </c>
      <c r="C120" t="s">
        <v>28</v>
      </c>
      <c r="D120" t="s">
        <v>1527</v>
      </c>
      <c r="E120" t="s">
        <v>1541</v>
      </c>
      <c r="F120" t="s">
        <v>1552</v>
      </c>
      <c r="G120" t="s">
        <v>905</v>
      </c>
      <c r="H120" t="s">
        <v>1542</v>
      </c>
      <c r="K120" t="s">
        <v>18</v>
      </c>
      <c r="L120">
        <v>3.835337</v>
      </c>
    </row>
    <row r="121" spans="1:12" x14ac:dyDescent="0.35">
      <c r="A121" t="s">
        <v>27</v>
      </c>
      <c r="B121" t="s">
        <v>1534</v>
      </c>
      <c r="C121" t="s">
        <v>28</v>
      </c>
      <c r="D121" t="s">
        <v>1527</v>
      </c>
      <c r="E121" t="s">
        <v>1541</v>
      </c>
      <c r="F121" t="s">
        <v>1552</v>
      </c>
      <c r="G121" t="s">
        <v>905</v>
      </c>
      <c r="H121" t="s">
        <v>1542</v>
      </c>
      <c r="K121" t="s">
        <v>15</v>
      </c>
      <c r="L121">
        <v>3.1794000000000003E-2</v>
      </c>
    </row>
    <row r="122" spans="1:12" x14ac:dyDescent="0.35">
      <c r="A122" t="s">
        <v>27</v>
      </c>
      <c r="B122" t="s">
        <v>1534</v>
      </c>
      <c r="C122" t="s">
        <v>47</v>
      </c>
      <c r="D122" t="s">
        <v>1527</v>
      </c>
      <c r="E122" t="s">
        <v>1541</v>
      </c>
      <c r="F122" t="s">
        <v>1552</v>
      </c>
      <c r="G122" t="s">
        <v>905</v>
      </c>
      <c r="H122" t="s">
        <v>1542</v>
      </c>
      <c r="K122" t="s">
        <v>18</v>
      </c>
      <c r="L122">
        <v>2.0475979999999998</v>
      </c>
    </row>
    <row r="123" spans="1:12" x14ac:dyDescent="0.35">
      <c r="A123" t="s">
        <v>27</v>
      </c>
      <c r="B123" t="s">
        <v>1534</v>
      </c>
      <c r="C123" t="s">
        <v>47</v>
      </c>
      <c r="D123" t="s">
        <v>1527</v>
      </c>
      <c r="E123" t="s">
        <v>1541</v>
      </c>
      <c r="F123" t="s">
        <v>1552</v>
      </c>
      <c r="G123" t="s">
        <v>905</v>
      </c>
      <c r="H123" t="s">
        <v>1542</v>
      </c>
      <c r="K123" t="s">
        <v>15</v>
      </c>
      <c r="L123">
        <v>1.6974E-2</v>
      </c>
    </row>
    <row r="124" spans="1:12" x14ac:dyDescent="0.35">
      <c r="A124" t="s">
        <v>27</v>
      </c>
      <c r="B124" t="s">
        <v>1534</v>
      </c>
      <c r="C124" t="s">
        <v>52</v>
      </c>
      <c r="D124" t="s">
        <v>1527</v>
      </c>
      <c r="E124" t="s">
        <v>1541</v>
      </c>
      <c r="F124" t="s">
        <v>1552</v>
      </c>
      <c r="G124" t="s">
        <v>905</v>
      </c>
      <c r="H124" t="s">
        <v>1542</v>
      </c>
      <c r="K124" t="s">
        <v>18</v>
      </c>
      <c r="L124">
        <v>4.981033</v>
      </c>
    </row>
    <row r="125" spans="1:12" x14ac:dyDescent="0.35">
      <c r="A125" t="s">
        <v>27</v>
      </c>
      <c r="B125" t="s">
        <v>1534</v>
      </c>
      <c r="C125" t="s">
        <v>52</v>
      </c>
      <c r="D125" t="s">
        <v>1527</v>
      </c>
      <c r="E125" t="s">
        <v>1541</v>
      </c>
      <c r="F125" t="s">
        <v>1552</v>
      </c>
      <c r="G125" t="s">
        <v>905</v>
      </c>
      <c r="H125" t="s">
        <v>1542</v>
      </c>
      <c r="K125" t="s">
        <v>15</v>
      </c>
      <c r="L125">
        <v>4.1291000000000001E-2</v>
      </c>
    </row>
    <row r="126" spans="1:12" x14ac:dyDescent="0.35">
      <c r="A126" t="s">
        <v>27</v>
      </c>
      <c r="B126" t="s">
        <v>1534</v>
      </c>
      <c r="C126" t="s">
        <v>63</v>
      </c>
      <c r="D126" t="s">
        <v>1527</v>
      </c>
      <c r="E126" t="s">
        <v>1541</v>
      </c>
      <c r="F126" t="s">
        <v>1552</v>
      </c>
      <c r="G126" t="s">
        <v>905</v>
      </c>
      <c r="H126" t="s">
        <v>1542</v>
      </c>
      <c r="K126" t="s">
        <v>18</v>
      </c>
      <c r="L126">
        <v>5.4560659999999999</v>
      </c>
    </row>
    <row r="127" spans="1:12" x14ac:dyDescent="0.35">
      <c r="A127" t="s">
        <v>27</v>
      </c>
      <c r="B127" t="s">
        <v>1534</v>
      </c>
      <c r="C127" t="s">
        <v>63</v>
      </c>
      <c r="D127" t="s">
        <v>1527</v>
      </c>
      <c r="E127" t="s">
        <v>1541</v>
      </c>
      <c r="F127" t="s">
        <v>1552</v>
      </c>
      <c r="G127" t="s">
        <v>905</v>
      </c>
      <c r="H127" t="s">
        <v>1542</v>
      </c>
      <c r="K127" t="s">
        <v>15</v>
      </c>
      <c r="L127">
        <v>4.5228999999999998E-2</v>
      </c>
    </row>
    <row r="128" spans="1:12" x14ac:dyDescent="0.35">
      <c r="A128" t="s">
        <v>27</v>
      </c>
      <c r="B128" t="s">
        <v>1534</v>
      </c>
      <c r="C128" t="s">
        <v>68</v>
      </c>
      <c r="D128" t="s">
        <v>1527</v>
      </c>
      <c r="E128" t="s">
        <v>1541</v>
      </c>
      <c r="F128" t="s">
        <v>1552</v>
      </c>
      <c r="G128" t="s">
        <v>905</v>
      </c>
      <c r="H128" t="s">
        <v>1542</v>
      </c>
      <c r="K128" t="s">
        <v>18</v>
      </c>
      <c r="L128">
        <v>4.1113999999999997</v>
      </c>
    </row>
    <row r="129" spans="1:12" x14ac:dyDescent="0.35">
      <c r="A129" t="s">
        <v>27</v>
      </c>
      <c r="B129" t="s">
        <v>1534</v>
      </c>
      <c r="C129" t="s">
        <v>68</v>
      </c>
      <c r="D129" t="s">
        <v>1527</v>
      </c>
      <c r="E129" t="s">
        <v>1541</v>
      </c>
      <c r="F129" t="s">
        <v>1552</v>
      </c>
      <c r="G129" t="s">
        <v>905</v>
      </c>
      <c r="H129" t="s">
        <v>1542</v>
      </c>
      <c r="K129" t="s">
        <v>15</v>
      </c>
      <c r="L129">
        <v>3.4082000000000001E-2</v>
      </c>
    </row>
    <row r="130" spans="1:12" x14ac:dyDescent="0.35">
      <c r="A130" t="s">
        <v>27</v>
      </c>
      <c r="B130" t="s">
        <v>1534</v>
      </c>
      <c r="C130" t="s">
        <v>63</v>
      </c>
      <c r="D130" t="s">
        <v>1527</v>
      </c>
      <c r="E130" t="s">
        <v>1541</v>
      </c>
      <c r="F130" t="s">
        <v>1552</v>
      </c>
      <c r="G130" t="s">
        <v>744</v>
      </c>
      <c r="H130" t="s">
        <v>1542</v>
      </c>
      <c r="K130" t="s">
        <v>18</v>
      </c>
      <c r="L130">
        <v>1.298251</v>
      </c>
    </row>
    <row r="131" spans="1:12" x14ac:dyDescent="0.35">
      <c r="A131" t="s">
        <v>27</v>
      </c>
      <c r="B131" t="s">
        <v>1534</v>
      </c>
      <c r="C131" t="s">
        <v>63</v>
      </c>
      <c r="D131" t="s">
        <v>1527</v>
      </c>
      <c r="E131" t="s">
        <v>1541</v>
      </c>
      <c r="F131" t="s">
        <v>1552</v>
      </c>
      <c r="G131" t="s">
        <v>744</v>
      </c>
      <c r="H131" t="s">
        <v>1542</v>
      </c>
      <c r="K131" t="s">
        <v>15</v>
      </c>
      <c r="L131">
        <v>2.5873E-2</v>
      </c>
    </row>
    <row r="132" spans="1:12" x14ac:dyDescent="0.35">
      <c r="A132" t="s">
        <v>27</v>
      </c>
      <c r="B132" t="s">
        <v>1534</v>
      </c>
      <c r="C132" t="s">
        <v>47</v>
      </c>
      <c r="D132" t="s">
        <v>1527</v>
      </c>
      <c r="E132" t="s">
        <v>1541</v>
      </c>
      <c r="F132" t="s">
        <v>1551</v>
      </c>
      <c r="G132" t="s">
        <v>891</v>
      </c>
      <c r="H132" t="s">
        <v>1544</v>
      </c>
      <c r="K132" t="s">
        <v>18</v>
      </c>
      <c r="L132">
        <v>2.1899139999999999</v>
      </c>
    </row>
    <row r="133" spans="1:12" x14ac:dyDescent="0.35">
      <c r="A133" t="s">
        <v>27</v>
      </c>
      <c r="B133" t="s">
        <v>1534</v>
      </c>
      <c r="C133" t="s">
        <v>47</v>
      </c>
      <c r="D133" t="s">
        <v>1527</v>
      </c>
      <c r="E133" t="s">
        <v>1541</v>
      </c>
      <c r="F133" t="s">
        <v>1551</v>
      </c>
      <c r="G133" t="s">
        <v>891</v>
      </c>
      <c r="H133" t="s">
        <v>1544</v>
      </c>
      <c r="K133" t="s">
        <v>15</v>
      </c>
      <c r="L133">
        <v>1.9637000000000002E-2</v>
      </c>
    </row>
    <row r="134" spans="1:12" x14ac:dyDescent="0.35">
      <c r="A134" t="s">
        <v>27</v>
      </c>
      <c r="B134" t="s">
        <v>1534</v>
      </c>
      <c r="C134" t="s">
        <v>28</v>
      </c>
      <c r="D134" t="s">
        <v>1527</v>
      </c>
      <c r="E134" t="s">
        <v>1541</v>
      </c>
      <c r="F134" t="s">
        <v>1551</v>
      </c>
      <c r="G134" t="s">
        <v>697</v>
      </c>
      <c r="H134" t="s">
        <v>1542</v>
      </c>
      <c r="K134" t="s">
        <v>18</v>
      </c>
      <c r="L134">
        <v>3.1493799999999998</v>
      </c>
    </row>
    <row r="135" spans="1:12" x14ac:dyDescent="0.35">
      <c r="A135" t="s">
        <v>27</v>
      </c>
      <c r="B135" t="s">
        <v>1534</v>
      </c>
      <c r="C135" t="s">
        <v>28</v>
      </c>
      <c r="D135" t="s">
        <v>1527</v>
      </c>
      <c r="E135" t="s">
        <v>1541</v>
      </c>
      <c r="F135" t="s">
        <v>1551</v>
      </c>
      <c r="G135" t="s">
        <v>697</v>
      </c>
      <c r="H135" t="s">
        <v>1542</v>
      </c>
      <c r="K135" t="s">
        <v>15</v>
      </c>
      <c r="L135">
        <v>1.5004999999999999E-2</v>
      </c>
    </row>
    <row r="136" spans="1:12" x14ac:dyDescent="0.35">
      <c r="A136" t="s">
        <v>27</v>
      </c>
      <c r="B136" t="s">
        <v>1534</v>
      </c>
      <c r="C136" t="s">
        <v>63</v>
      </c>
      <c r="D136" t="s">
        <v>1527</v>
      </c>
      <c r="E136" t="s">
        <v>1541</v>
      </c>
      <c r="F136" t="s">
        <v>1551</v>
      </c>
      <c r="G136" t="s">
        <v>697</v>
      </c>
      <c r="H136" t="s">
        <v>1542</v>
      </c>
      <c r="K136" t="s">
        <v>18</v>
      </c>
      <c r="L136">
        <v>4.3689109999999998</v>
      </c>
    </row>
    <row r="137" spans="1:12" x14ac:dyDescent="0.35">
      <c r="A137" t="s">
        <v>27</v>
      </c>
      <c r="B137" t="s">
        <v>1534</v>
      </c>
      <c r="C137" t="s">
        <v>63</v>
      </c>
      <c r="D137" t="s">
        <v>1527</v>
      </c>
      <c r="E137" t="s">
        <v>1541</v>
      </c>
      <c r="F137" t="s">
        <v>1551</v>
      </c>
      <c r="G137" t="s">
        <v>697</v>
      </c>
      <c r="H137" t="s">
        <v>1542</v>
      </c>
      <c r="K137" t="s">
        <v>15</v>
      </c>
      <c r="L137">
        <v>2.0816000000000001E-2</v>
      </c>
    </row>
    <row r="138" spans="1:12" x14ac:dyDescent="0.35">
      <c r="A138" t="s">
        <v>27</v>
      </c>
      <c r="B138" t="s">
        <v>1534</v>
      </c>
      <c r="C138" t="s">
        <v>68</v>
      </c>
      <c r="D138" t="s">
        <v>1527</v>
      </c>
      <c r="E138" t="s">
        <v>1541</v>
      </c>
      <c r="F138" t="s">
        <v>1551</v>
      </c>
      <c r="G138" t="s">
        <v>697</v>
      </c>
      <c r="H138" t="s">
        <v>1542</v>
      </c>
      <c r="K138" t="s">
        <v>18</v>
      </c>
      <c r="L138">
        <v>4.8629680000000004</v>
      </c>
    </row>
    <row r="139" spans="1:12" x14ac:dyDescent="0.35">
      <c r="A139" t="s">
        <v>27</v>
      </c>
      <c r="B139" t="s">
        <v>1534</v>
      </c>
      <c r="C139" t="s">
        <v>68</v>
      </c>
      <c r="D139" t="s">
        <v>1527</v>
      </c>
      <c r="E139" t="s">
        <v>1541</v>
      </c>
      <c r="F139" t="s">
        <v>1551</v>
      </c>
      <c r="G139" t="s">
        <v>697</v>
      </c>
      <c r="H139" t="s">
        <v>1542</v>
      </c>
      <c r="K139" t="s">
        <v>15</v>
      </c>
      <c r="L139">
        <v>2.317E-2</v>
      </c>
    </row>
    <row r="140" spans="1:12" x14ac:dyDescent="0.35">
      <c r="A140" t="s">
        <v>27</v>
      </c>
      <c r="B140" t="s">
        <v>1534</v>
      </c>
      <c r="C140" t="s">
        <v>52</v>
      </c>
      <c r="D140" t="s">
        <v>1527</v>
      </c>
      <c r="E140" t="s">
        <v>1541</v>
      </c>
      <c r="F140" t="s">
        <v>1552</v>
      </c>
      <c r="G140" t="s">
        <v>1328</v>
      </c>
      <c r="H140" t="s">
        <v>1542</v>
      </c>
      <c r="K140" t="s">
        <v>18</v>
      </c>
      <c r="L140">
        <v>12.602626000000001</v>
      </c>
    </row>
    <row r="141" spans="1:12" x14ac:dyDescent="0.35">
      <c r="A141" t="s">
        <v>27</v>
      </c>
      <c r="B141" t="s">
        <v>1534</v>
      </c>
      <c r="C141" t="s">
        <v>52</v>
      </c>
      <c r="D141" t="s">
        <v>1527</v>
      </c>
      <c r="E141" t="s">
        <v>1541</v>
      </c>
      <c r="F141" t="s">
        <v>1552</v>
      </c>
      <c r="G141" t="s">
        <v>1328</v>
      </c>
      <c r="H141" t="s">
        <v>1542</v>
      </c>
      <c r="K141" t="s">
        <v>15</v>
      </c>
      <c r="L141">
        <v>1.9394999999999999E-2</v>
      </c>
    </row>
    <row r="142" spans="1:12" x14ac:dyDescent="0.35">
      <c r="A142" t="s">
        <v>27</v>
      </c>
      <c r="B142" t="s">
        <v>1534</v>
      </c>
      <c r="C142" t="s">
        <v>28</v>
      </c>
      <c r="D142" t="s">
        <v>1527</v>
      </c>
      <c r="E142" t="s">
        <v>1541</v>
      </c>
      <c r="F142" t="s">
        <v>1552</v>
      </c>
      <c r="G142" t="s">
        <v>649</v>
      </c>
      <c r="H142" t="s">
        <v>1545</v>
      </c>
      <c r="K142" t="s">
        <v>18</v>
      </c>
      <c r="L142">
        <v>6.3879659999999996</v>
      </c>
    </row>
    <row r="143" spans="1:12" x14ac:dyDescent="0.35">
      <c r="A143" t="s">
        <v>27</v>
      </c>
      <c r="B143" t="s">
        <v>1534</v>
      </c>
      <c r="C143" t="s">
        <v>28</v>
      </c>
      <c r="D143" t="s">
        <v>1527</v>
      </c>
      <c r="E143" t="s">
        <v>1541</v>
      </c>
      <c r="F143" t="s">
        <v>1552</v>
      </c>
      <c r="G143" t="s">
        <v>649</v>
      </c>
      <c r="H143" t="s">
        <v>1545</v>
      </c>
      <c r="K143" t="s">
        <v>15</v>
      </c>
      <c r="L143">
        <v>7.8029000000000001E-2</v>
      </c>
    </row>
    <row r="144" spans="1:12" x14ac:dyDescent="0.35">
      <c r="A144" t="s">
        <v>27</v>
      </c>
      <c r="B144" t="s">
        <v>1534</v>
      </c>
      <c r="C144" t="s">
        <v>47</v>
      </c>
      <c r="D144" t="s">
        <v>1527</v>
      </c>
      <c r="E144" t="s">
        <v>1541</v>
      </c>
      <c r="F144" t="s">
        <v>1552</v>
      </c>
      <c r="G144" t="s">
        <v>649</v>
      </c>
      <c r="H144" t="s">
        <v>1545</v>
      </c>
      <c r="K144" t="s">
        <v>18</v>
      </c>
      <c r="L144">
        <v>5.8338729999999996</v>
      </c>
    </row>
    <row r="145" spans="1:12" x14ac:dyDescent="0.35">
      <c r="A145" t="s">
        <v>27</v>
      </c>
      <c r="B145" t="s">
        <v>1534</v>
      </c>
      <c r="C145" t="s">
        <v>47</v>
      </c>
      <c r="D145" t="s">
        <v>1527</v>
      </c>
      <c r="E145" t="s">
        <v>1541</v>
      </c>
      <c r="F145" t="s">
        <v>1552</v>
      </c>
      <c r="G145" t="s">
        <v>649</v>
      </c>
      <c r="H145" t="s">
        <v>1545</v>
      </c>
      <c r="K145" t="s">
        <v>15</v>
      </c>
      <c r="L145">
        <v>7.1261000000000005E-2</v>
      </c>
    </row>
    <row r="146" spans="1:12" x14ac:dyDescent="0.35">
      <c r="A146" t="s">
        <v>27</v>
      </c>
      <c r="B146" t="s">
        <v>1534</v>
      </c>
      <c r="C146" t="s">
        <v>52</v>
      </c>
      <c r="D146" t="s">
        <v>1527</v>
      </c>
      <c r="E146" t="s">
        <v>1541</v>
      </c>
      <c r="F146" t="s">
        <v>1552</v>
      </c>
      <c r="G146" t="s">
        <v>649</v>
      </c>
      <c r="H146" t="s">
        <v>1545</v>
      </c>
      <c r="K146" t="s">
        <v>18</v>
      </c>
      <c r="L146">
        <v>3.4610949999999998</v>
      </c>
    </row>
    <row r="147" spans="1:12" x14ac:dyDescent="0.35">
      <c r="A147" t="s">
        <v>27</v>
      </c>
      <c r="B147" t="s">
        <v>1534</v>
      </c>
      <c r="C147" t="s">
        <v>52</v>
      </c>
      <c r="D147" t="s">
        <v>1527</v>
      </c>
      <c r="E147" t="s">
        <v>1541</v>
      </c>
      <c r="F147" t="s">
        <v>1552</v>
      </c>
      <c r="G147" t="s">
        <v>649</v>
      </c>
      <c r="H147" t="s">
        <v>1545</v>
      </c>
      <c r="K147" t="s">
        <v>15</v>
      </c>
      <c r="L147">
        <v>4.2277000000000002E-2</v>
      </c>
    </row>
    <row r="148" spans="1:12" x14ac:dyDescent="0.35">
      <c r="A148" t="s">
        <v>27</v>
      </c>
      <c r="B148" t="s">
        <v>1534</v>
      </c>
      <c r="C148" t="s">
        <v>63</v>
      </c>
      <c r="D148" t="s">
        <v>1527</v>
      </c>
      <c r="E148" t="s">
        <v>1541</v>
      </c>
      <c r="F148" t="s">
        <v>1552</v>
      </c>
      <c r="G148" t="s">
        <v>649</v>
      </c>
      <c r="H148" t="s">
        <v>1545</v>
      </c>
      <c r="K148" t="s">
        <v>18</v>
      </c>
      <c r="L148">
        <v>7.8187569999999997</v>
      </c>
    </row>
    <row r="149" spans="1:12" x14ac:dyDescent="0.35">
      <c r="A149" t="s">
        <v>27</v>
      </c>
      <c r="B149" t="s">
        <v>1534</v>
      </c>
      <c r="C149" t="s">
        <v>63</v>
      </c>
      <c r="D149" t="s">
        <v>1527</v>
      </c>
      <c r="E149" t="s">
        <v>1541</v>
      </c>
      <c r="F149" t="s">
        <v>1552</v>
      </c>
      <c r="G149" t="s">
        <v>649</v>
      </c>
      <c r="H149" t="s">
        <v>1545</v>
      </c>
      <c r="K149" t="s">
        <v>15</v>
      </c>
      <c r="L149">
        <v>9.5506999999999995E-2</v>
      </c>
    </row>
    <row r="150" spans="1:12" x14ac:dyDescent="0.35">
      <c r="A150" t="s">
        <v>27</v>
      </c>
      <c r="B150" t="s">
        <v>1534</v>
      </c>
      <c r="C150" t="s">
        <v>68</v>
      </c>
      <c r="D150" t="s">
        <v>1527</v>
      </c>
      <c r="E150" t="s">
        <v>1541</v>
      </c>
      <c r="F150" t="s">
        <v>1552</v>
      </c>
      <c r="G150" t="s">
        <v>649</v>
      </c>
      <c r="H150" t="s">
        <v>1545</v>
      </c>
      <c r="K150" t="s">
        <v>18</v>
      </c>
      <c r="L150">
        <v>4.3834629999999999</v>
      </c>
    </row>
    <row r="151" spans="1:12" x14ac:dyDescent="0.35">
      <c r="A151" t="s">
        <v>27</v>
      </c>
      <c r="B151" t="s">
        <v>1534</v>
      </c>
      <c r="C151" t="s">
        <v>68</v>
      </c>
      <c r="D151" t="s">
        <v>1527</v>
      </c>
      <c r="E151" t="s">
        <v>1541</v>
      </c>
      <c r="F151" t="s">
        <v>1552</v>
      </c>
      <c r="G151" t="s">
        <v>649</v>
      </c>
      <c r="H151" t="s">
        <v>1545</v>
      </c>
      <c r="K151" t="s">
        <v>15</v>
      </c>
      <c r="L151">
        <v>5.3544000000000001E-2</v>
      </c>
    </row>
    <row r="152" spans="1:12" x14ac:dyDescent="0.35">
      <c r="A152" t="s">
        <v>27</v>
      </c>
      <c r="B152" t="s">
        <v>1534</v>
      </c>
      <c r="C152" t="s">
        <v>52</v>
      </c>
      <c r="D152" t="s">
        <v>1527</v>
      </c>
      <c r="E152" t="s">
        <v>1548</v>
      </c>
      <c r="F152" t="s">
        <v>1552</v>
      </c>
      <c r="G152" t="s">
        <v>1248</v>
      </c>
      <c r="H152" t="s">
        <v>1542</v>
      </c>
      <c r="K152" t="s">
        <v>18</v>
      </c>
      <c r="L152">
        <v>3.4327719999999999</v>
      </c>
    </row>
    <row r="153" spans="1:12" x14ac:dyDescent="0.35">
      <c r="A153" t="s">
        <v>27</v>
      </c>
      <c r="B153" t="s">
        <v>1534</v>
      </c>
      <c r="C153" t="s">
        <v>52</v>
      </c>
      <c r="D153" t="s">
        <v>1527</v>
      </c>
      <c r="E153" t="s">
        <v>1548</v>
      </c>
      <c r="F153" t="s">
        <v>1552</v>
      </c>
      <c r="G153" t="s">
        <v>1248</v>
      </c>
      <c r="H153" t="s">
        <v>1542</v>
      </c>
      <c r="K153" t="s">
        <v>15</v>
      </c>
      <c r="L153">
        <v>1.6944000000000001E-2</v>
      </c>
    </row>
    <row r="154" spans="1:12" x14ac:dyDescent="0.35">
      <c r="A154" t="s">
        <v>27</v>
      </c>
      <c r="B154" t="s">
        <v>1534</v>
      </c>
      <c r="C154" t="s">
        <v>28</v>
      </c>
      <c r="D154" t="s">
        <v>1527</v>
      </c>
      <c r="E154" t="s">
        <v>1548</v>
      </c>
      <c r="F154" t="s">
        <v>1551</v>
      </c>
      <c r="G154" t="s">
        <v>604</v>
      </c>
      <c r="H154" t="s">
        <v>1544</v>
      </c>
      <c r="K154" t="s">
        <v>18</v>
      </c>
      <c r="L154">
        <v>3.79034</v>
      </c>
    </row>
    <row r="155" spans="1:12" x14ac:dyDescent="0.35">
      <c r="A155" t="s">
        <v>27</v>
      </c>
      <c r="B155" t="s">
        <v>1534</v>
      </c>
      <c r="C155" t="s">
        <v>28</v>
      </c>
      <c r="D155" t="s">
        <v>1527</v>
      </c>
      <c r="E155" t="s">
        <v>1548</v>
      </c>
      <c r="F155" t="s">
        <v>1551</v>
      </c>
      <c r="G155" t="s">
        <v>604</v>
      </c>
      <c r="H155" t="s">
        <v>1544</v>
      </c>
      <c r="K155" t="s">
        <v>15</v>
      </c>
      <c r="L155">
        <v>5.0520000000000001E-3</v>
      </c>
    </row>
    <row r="156" spans="1:12" x14ac:dyDescent="0.35">
      <c r="A156" t="s">
        <v>27</v>
      </c>
      <c r="B156" t="s">
        <v>1534</v>
      </c>
      <c r="C156" t="s">
        <v>63</v>
      </c>
      <c r="D156" t="s">
        <v>1527</v>
      </c>
      <c r="E156" t="s">
        <v>1548</v>
      </c>
      <c r="F156" t="s">
        <v>1551</v>
      </c>
      <c r="G156" t="s">
        <v>604</v>
      </c>
      <c r="H156" t="s">
        <v>1544</v>
      </c>
      <c r="K156" t="s">
        <v>18</v>
      </c>
      <c r="L156">
        <v>7.7046169999999998</v>
      </c>
    </row>
    <row r="157" spans="1:12" x14ac:dyDescent="0.35">
      <c r="A157" t="s">
        <v>27</v>
      </c>
      <c r="B157" t="s">
        <v>1534</v>
      </c>
      <c r="C157" t="s">
        <v>63</v>
      </c>
      <c r="D157" t="s">
        <v>1527</v>
      </c>
      <c r="E157" t="s">
        <v>1548</v>
      </c>
      <c r="F157" t="s">
        <v>1551</v>
      </c>
      <c r="G157" t="s">
        <v>604</v>
      </c>
      <c r="H157" t="s">
        <v>1544</v>
      </c>
      <c r="K157" t="s">
        <v>15</v>
      </c>
      <c r="L157">
        <v>1.0269E-2</v>
      </c>
    </row>
    <row r="158" spans="1:12" x14ac:dyDescent="0.35">
      <c r="A158" t="s">
        <v>27</v>
      </c>
      <c r="B158" t="s">
        <v>1534</v>
      </c>
      <c r="C158" t="s">
        <v>28</v>
      </c>
      <c r="D158" t="s">
        <v>1527</v>
      </c>
      <c r="E158" t="s">
        <v>1548</v>
      </c>
      <c r="F158" t="s">
        <v>1551</v>
      </c>
      <c r="G158" t="s">
        <v>518</v>
      </c>
      <c r="H158" t="s">
        <v>1544</v>
      </c>
      <c r="K158" t="s">
        <v>18</v>
      </c>
      <c r="L158">
        <v>4.2020739999999996</v>
      </c>
    </row>
    <row r="159" spans="1:12" x14ac:dyDescent="0.35">
      <c r="A159" t="s">
        <v>27</v>
      </c>
      <c r="B159" t="s">
        <v>1534</v>
      </c>
      <c r="C159" t="s">
        <v>28</v>
      </c>
      <c r="D159" t="s">
        <v>1527</v>
      </c>
      <c r="E159" t="s">
        <v>1548</v>
      </c>
      <c r="F159" t="s">
        <v>1551</v>
      </c>
      <c r="G159" t="s">
        <v>518</v>
      </c>
      <c r="H159" t="s">
        <v>1544</v>
      </c>
      <c r="K159" t="s">
        <v>15</v>
      </c>
      <c r="L159">
        <v>1.1009E-2</v>
      </c>
    </row>
    <row r="160" spans="1:12" x14ac:dyDescent="0.35">
      <c r="A160" t="s">
        <v>27</v>
      </c>
      <c r="B160" t="s">
        <v>1534</v>
      </c>
      <c r="C160" t="s">
        <v>47</v>
      </c>
      <c r="D160" t="s">
        <v>1527</v>
      </c>
      <c r="E160" t="s">
        <v>1548</v>
      </c>
      <c r="F160" t="s">
        <v>1551</v>
      </c>
      <c r="G160" t="s">
        <v>518</v>
      </c>
      <c r="H160" t="s">
        <v>1544</v>
      </c>
      <c r="K160" t="s">
        <v>18</v>
      </c>
      <c r="L160">
        <v>8.368468</v>
      </c>
    </row>
    <row r="161" spans="1:12" x14ac:dyDescent="0.35">
      <c r="A161" t="s">
        <v>27</v>
      </c>
      <c r="B161" t="s">
        <v>1534</v>
      </c>
      <c r="C161" t="s">
        <v>47</v>
      </c>
      <c r="D161" t="s">
        <v>1527</v>
      </c>
      <c r="E161" t="s">
        <v>1548</v>
      </c>
      <c r="F161" t="s">
        <v>1551</v>
      </c>
      <c r="G161" t="s">
        <v>518</v>
      </c>
      <c r="H161" t="s">
        <v>1544</v>
      </c>
      <c r="K161" t="s">
        <v>15</v>
      </c>
      <c r="L161">
        <v>2.1923999999999999E-2</v>
      </c>
    </row>
    <row r="162" spans="1:12" x14ac:dyDescent="0.35">
      <c r="A162" t="s">
        <v>27</v>
      </c>
      <c r="B162" t="s">
        <v>1534</v>
      </c>
      <c r="C162" t="s">
        <v>63</v>
      </c>
      <c r="D162" t="s">
        <v>1527</v>
      </c>
      <c r="E162" t="s">
        <v>1548</v>
      </c>
      <c r="F162" t="s">
        <v>1551</v>
      </c>
      <c r="G162" t="s">
        <v>518</v>
      </c>
      <c r="H162" t="s">
        <v>1544</v>
      </c>
      <c r="K162" t="s">
        <v>18</v>
      </c>
      <c r="L162">
        <v>5.7997560000000004</v>
      </c>
    </row>
    <row r="163" spans="1:12" x14ac:dyDescent="0.35">
      <c r="A163" t="s">
        <v>27</v>
      </c>
      <c r="B163" t="s">
        <v>1534</v>
      </c>
      <c r="C163" t="s">
        <v>63</v>
      </c>
      <c r="D163" t="s">
        <v>1527</v>
      </c>
      <c r="E163" t="s">
        <v>1548</v>
      </c>
      <c r="F163" t="s">
        <v>1551</v>
      </c>
      <c r="G163" t="s">
        <v>518</v>
      </c>
      <c r="H163" t="s">
        <v>1544</v>
      </c>
      <c r="K163" t="s">
        <v>15</v>
      </c>
      <c r="L163">
        <v>1.5195E-2</v>
      </c>
    </row>
    <row r="164" spans="1:12" x14ac:dyDescent="0.35">
      <c r="A164" t="s">
        <v>27</v>
      </c>
      <c r="B164" t="s">
        <v>1534</v>
      </c>
      <c r="C164" t="s">
        <v>47</v>
      </c>
      <c r="D164" t="s">
        <v>1527</v>
      </c>
      <c r="E164" t="s">
        <v>1548</v>
      </c>
      <c r="F164" t="s">
        <v>1551</v>
      </c>
      <c r="G164" t="s">
        <v>496</v>
      </c>
      <c r="H164" t="s">
        <v>1549</v>
      </c>
      <c r="K164" t="s">
        <v>18</v>
      </c>
      <c r="L164">
        <v>2.1487409999999998</v>
      </c>
    </row>
    <row r="165" spans="1:12" x14ac:dyDescent="0.35">
      <c r="A165" t="s">
        <v>27</v>
      </c>
      <c r="B165" t="s">
        <v>1534</v>
      </c>
      <c r="C165" t="s">
        <v>47</v>
      </c>
      <c r="D165" t="s">
        <v>1527</v>
      </c>
      <c r="E165" t="s">
        <v>1548</v>
      </c>
      <c r="F165" t="s">
        <v>1551</v>
      </c>
      <c r="G165" t="s">
        <v>496</v>
      </c>
      <c r="H165" t="s">
        <v>1549</v>
      </c>
      <c r="K165" t="s">
        <v>15</v>
      </c>
      <c r="L165">
        <v>2.2780999999999999E-2</v>
      </c>
    </row>
    <row r="166" spans="1:12" x14ac:dyDescent="0.35">
      <c r="A166" t="s">
        <v>27</v>
      </c>
      <c r="B166" t="s">
        <v>1534</v>
      </c>
      <c r="C166" t="s">
        <v>68</v>
      </c>
      <c r="D166" t="s">
        <v>1527</v>
      </c>
      <c r="E166" t="s">
        <v>1548</v>
      </c>
      <c r="F166" t="s">
        <v>1551</v>
      </c>
      <c r="G166" t="s">
        <v>601</v>
      </c>
      <c r="H166" t="s">
        <v>1544</v>
      </c>
      <c r="K166" t="s">
        <v>18</v>
      </c>
      <c r="L166">
        <v>3.0920070000000002</v>
      </c>
    </row>
    <row r="167" spans="1:12" x14ac:dyDescent="0.35">
      <c r="A167" t="s">
        <v>27</v>
      </c>
      <c r="B167" t="s">
        <v>1534</v>
      </c>
      <c r="C167" t="s">
        <v>68</v>
      </c>
      <c r="D167" t="s">
        <v>1527</v>
      </c>
      <c r="E167" t="s">
        <v>1548</v>
      </c>
      <c r="F167" t="s">
        <v>1551</v>
      </c>
      <c r="G167" t="s">
        <v>601</v>
      </c>
      <c r="H167" t="s">
        <v>1544</v>
      </c>
      <c r="K167" t="s">
        <v>15</v>
      </c>
      <c r="L167">
        <v>2.7726000000000001E-2</v>
      </c>
    </row>
    <row r="168" spans="1:12" x14ac:dyDescent="0.35">
      <c r="A168" t="s">
        <v>27</v>
      </c>
      <c r="B168" t="s">
        <v>1534</v>
      </c>
      <c r="C168" t="s">
        <v>28</v>
      </c>
      <c r="D168" t="s">
        <v>1527</v>
      </c>
      <c r="E168" t="s">
        <v>1548</v>
      </c>
      <c r="F168" t="s">
        <v>1551</v>
      </c>
      <c r="G168" t="s">
        <v>530</v>
      </c>
      <c r="H168" t="s">
        <v>1544</v>
      </c>
      <c r="K168" t="s">
        <v>18</v>
      </c>
      <c r="L168">
        <v>4.8690439999999997</v>
      </c>
    </row>
    <row r="169" spans="1:12" x14ac:dyDescent="0.35">
      <c r="A169" t="s">
        <v>27</v>
      </c>
      <c r="B169" t="s">
        <v>1534</v>
      </c>
      <c r="C169" t="s">
        <v>28</v>
      </c>
      <c r="D169" t="s">
        <v>1527</v>
      </c>
      <c r="E169" t="s">
        <v>1548</v>
      </c>
      <c r="F169" t="s">
        <v>1551</v>
      </c>
      <c r="G169" t="s">
        <v>530</v>
      </c>
      <c r="H169" t="s">
        <v>1544</v>
      </c>
      <c r="K169" t="s">
        <v>15</v>
      </c>
      <c r="L169">
        <v>4.3660999999999998E-2</v>
      </c>
    </row>
    <row r="170" spans="1:12" x14ac:dyDescent="0.35">
      <c r="A170" t="s">
        <v>27</v>
      </c>
      <c r="B170" t="s">
        <v>1534</v>
      </c>
      <c r="C170" t="s">
        <v>47</v>
      </c>
      <c r="D170" t="s">
        <v>1527</v>
      </c>
      <c r="E170" t="s">
        <v>1548</v>
      </c>
      <c r="F170" t="s">
        <v>1551</v>
      </c>
      <c r="G170" t="s">
        <v>530</v>
      </c>
      <c r="H170" t="s">
        <v>1544</v>
      </c>
      <c r="K170" t="s">
        <v>18</v>
      </c>
      <c r="L170">
        <v>2.6106389999999999</v>
      </c>
    </row>
    <row r="171" spans="1:12" x14ac:dyDescent="0.35">
      <c r="A171" t="s">
        <v>27</v>
      </c>
      <c r="B171" t="s">
        <v>1534</v>
      </c>
      <c r="C171" t="s">
        <v>47</v>
      </c>
      <c r="D171" t="s">
        <v>1527</v>
      </c>
      <c r="E171" t="s">
        <v>1548</v>
      </c>
      <c r="F171" t="s">
        <v>1551</v>
      </c>
      <c r="G171" t="s">
        <v>530</v>
      </c>
      <c r="H171" t="s">
        <v>1544</v>
      </c>
      <c r="K171" t="s">
        <v>15</v>
      </c>
      <c r="L171">
        <v>2.341E-2</v>
      </c>
    </row>
    <row r="172" spans="1:12" x14ac:dyDescent="0.35">
      <c r="A172" t="s">
        <v>27</v>
      </c>
      <c r="B172" t="s">
        <v>1534</v>
      </c>
      <c r="C172" t="s">
        <v>52</v>
      </c>
      <c r="D172" t="s">
        <v>1527</v>
      </c>
      <c r="E172" t="s">
        <v>1548</v>
      </c>
      <c r="F172" t="s">
        <v>1551</v>
      </c>
      <c r="G172" t="s">
        <v>530</v>
      </c>
      <c r="H172" t="s">
        <v>1544</v>
      </c>
      <c r="K172" t="s">
        <v>18</v>
      </c>
      <c r="L172">
        <v>2.5836160000000001</v>
      </c>
    </row>
    <row r="173" spans="1:12" x14ac:dyDescent="0.35">
      <c r="A173" t="s">
        <v>27</v>
      </c>
      <c r="B173" t="s">
        <v>1534</v>
      </c>
      <c r="C173" t="s">
        <v>52</v>
      </c>
      <c r="D173" t="s">
        <v>1527</v>
      </c>
      <c r="E173" t="s">
        <v>1548</v>
      </c>
      <c r="F173" t="s">
        <v>1551</v>
      </c>
      <c r="G173" t="s">
        <v>530</v>
      </c>
      <c r="H173" t="s">
        <v>1544</v>
      </c>
      <c r="K173" t="s">
        <v>15</v>
      </c>
      <c r="L173">
        <v>2.3167E-2</v>
      </c>
    </row>
    <row r="174" spans="1:12" x14ac:dyDescent="0.35">
      <c r="A174" t="s">
        <v>27</v>
      </c>
      <c r="B174" t="s">
        <v>1534</v>
      </c>
      <c r="C174" t="s">
        <v>63</v>
      </c>
      <c r="D174" t="s">
        <v>1527</v>
      </c>
      <c r="E174" t="s">
        <v>1548</v>
      </c>
      <c r="F174" t="s">
        <v>1551</v>
      </c>
      <c r="G174" t="s">
        <v>530</v>
      </c>
      <c r="H174" t="s">
        <v>1544</v>
      </c>
      <c r="K174" t="s">
        <v>18</v>
      </c>
      <c r="L174">
        <v>4.529871</v>
      </c>
    </row>
    <row r="175" spans="1:12" x14ac:dyDescent="0.35">
      <c r="A175" t="s">
        <v>27</v>
      </c>
      <c r="B175" t="s">
        <v>1534</v>
      </c>
      <c r="C175" t="s">
        <v>63</v>
      </c>
      <c r="D175" t="s">
        <v>1527</v>
      </c>
      <c r="E175" t="s">
        <v>1548</v>
      </c>
      <c r="F175" t="s">
        <v>1551</v>
      </c>
      <c r="G175" t="s">
        <v>530</v>
      </c>
      <c r="H175" t="s">
        <v>1544</v>
      </c>
      <c r="K175" t="s">
        <v>15</v>
      </c>
      <c r="L175">
        <v>4.0620000000000003E-2</v>
      </c>
    </row>
    <row r="176" spans="1:12" x14ac:dyDescent="0.35">
      <c r="A176" t="s">
        <v>27</v>
      </c>
      <c r="B176" t="s">
        <v>1534</v>
      </c>
      <c r="C176" t="s">
        <v>68</v>
      </c>
      <c r="D176" t="s">
        <v>1527</v>
      </c>
      <c r="E176" t="s">
        <v>1548</v>
      </c>
      <c r="F176" t="s">
        <v>1551</v>
      </c>
      <c r="G176" t="s">
        <v>530</v>
      </c>
      <c r="H176" t="s">
        <v>1544</v>
      </c>
      <c r="K176" t="s">
        <v>18</v>
      </c>
      <c r="L176">
        <v>6.7694919999999996</v>
      </c>
    </row>
    <row r="177" spans="1:12" x14ac:dyDescent="0.35">
      <c r="A177" t="s">
        <v>27</v>
      </c>
      <c r="B177" t="s">
        <v>1534</v>
      </c>
      <c r="C177" t="s">
        <v>68</v>
      </c>
      <c r="D177" t="s">
        <v>1527</v>
      </c>
      <c r="E177" t="s">
        <v>1548</v>
      </c>
      <c r="F177" t="s">
        <v>1551</v>
      </c>
      <c r="G177" t="s">
        <v>530</v>
      </c>
      <c r="H177" t="s">
        <v>1544</v>
      </c>
      <c r="K177" t="s">
        <v>15</v>
      </c>
      <c r="L177">
        <v>6.0701999999999999E-2</v>
      </c>
    </row>
    <row r="178" spans="1:12" x14ac:dyDescent="0.35">
      <c r="A178" t="s">
        <v>27</v>
      </c>
      <c r="B178" t="s">
        <v>1534</v>
      </c>
      <c r="C178" t="s">
        <v>47</v>
      </c>
      <c r="D178" t="s">
        <v>1527</v>
      </c>
      <c r="E178" t="s">
        <v>1548</v>
      </c>
      <c r="F178" t="s">
        <v>1551</v>
      </c>
      <c r="G178" t="s">
        <v>500</v>
      </c>
      <c r="H178" t="s">
        <v>1549</v>
      </c>
      <c r="K178" t="s">
        <v>18</v>
      </c>
      <c r="L178">
        <v>2.3191830000000002</v>
      </c>
    </row>
    <row r="179" spans="1:12" x14ac:dyDescent="0.35">
      <c r="A179" t="s">
        <v>27</v>
      </c>
      <c r="B179" t="s">
        <v>1534</v>
      </c>
      <c r="C179" t="s">
        <v>47</v>
      </c>
      <c r="D179" t="s">
        <v>1527</v>
      </c>
      <c r="E179" t="s">
        <v>1548</v>
      </c>
      <c r="F179" t="s">
        <v>1551</v>
      </c>
      <c r="G179" t="s">
        <v>500</v>
      </c>
      <c r="H179" t="s">
        <v>1549</v>
      </c>
      <c r="K179" t="s">
        <v>15</v>
      </c>
      <c r="L179">
        <v>1.635E-2</v>
      </c>
    </row>
    <row r="180" spans="1:12" x14ac:dyDescent="0.35">
      <c r="A180" t="s">
        <v>27</v>
      </c>
      <c r="B180" t="s">
        <v>1534</v>
      </c>
      <c r="C180" t="s">
        <v>68</v>
      </c>
      <c r="D180" t="s">
        <v>1527</v>
      </c>
      <c r="E180" t="s">
        <v>1548</v>
      </c>
      <c r="F180" t="s">
        <v>1551</v>
      </c>
      <c r="G180" t="s">
        <v>500</v>
      </c>
      <c r="H180" t="s">
        <v>1549</v>
      </c>
      <c r="K180" t="s">
        <v>18</v>
      </c>
      <c r="L180">
        <v>8.7791700000000006</v>
      </c>
    </row>
    <row r="181" spans="1:12" x14ac:dyDescent="0.35">
      <c r="A181" t="s">
        <v>27</v>
      </c>
      <c r="B181" t="s">
        <v>1534</v>
      </c>
      <c r="C181" t="s">
        <v>68</v>
      </c>
      <c r="D181" t="s">
        <v>1527</v>
      </c>
      <c r="E181" t="s">
        <v>1548</v>
      </c>
      <c r="F181" t="s">
        <v>1551</v>
      </c>
      <c r="G181" t="s">
        <v>500</v>
      </c>
      <c r="H181" t="s">
        <v>1549</v>
      </c>
      <c r="K181" t="s">
        <v>15</v>
      </c>
      <c r="L181">
        <v>6.1891000000000002E-2</v>
      </c>
    </row>
    <row r="182" spans="1:12" x14ac:dyDescent="0.35">
      <c r="A182" t="s">
        <v>27</v>
      </c>
      <c r="B182" t="s">
        <v>1534</v>
      </c>
      <c r="C182" t="s">
        <v>52</v>
      </c>
      <c r="D182" t="s">
        <v>1527</v>
      </c>
      <c r="E182" t="s">
        <v>1548</v>
      </c>
      <c r="F182" t="s">
        <v>1551</v>
      </c>
      <c r="G182" t="s">
        <v>535</v>
      </c>
      <c r="H182" t="s">
        <v>1544</v>
      </c>
      <c r="K182" t="s">
        <v>18</v>
      </c>
      <c r="L182">
        <v>2.3628049999999998</v>
      </c>
    </row>
    <row r="183" spans="1:12" x14ac:dyDescent="0.35">
      <c r="A183" t="s">
        <v>27</v>
      </c>
      <c r="B183" t="s">
        <v>1534</v>
      </c>
      <c r="C183" t="s">
        <v>52</v>
      </c>
      <c r="D183" t="s">
        <v>1527</v>
      </c>
      <c r="E183" t="s">
        <v>1548</v>
      </c>
      <c r="F183" t="s">
        <v>1551</v>
      </c>
      <c r="G183" t="s">
        <v>535</v>
      </c>
      <c r="H183" t="s">
        <v>1544</v>
      </c>
      <c r="K183" t="s">
        <v>15</v>
      </c>
      <c r="L183">
        <v>5.6839999999999998E-3</v>
      </c>
    </row>
    <row r="184" spans="1:12" x14ac:dyDescent="0.35">
      <c r="A184" t="s">
        <v>27</v>
      </c>
      <c r="B184" t="s">
        <v>1534</v>
      </c>
      <c r="C184" t="s">
        <v>63</v>
      </c>
      <c r="D184" t="s">
        <v>1527</v>
      </c>
      <c r="E184" t="s">
        <v>1548</v>
      </c>
      <c r="F184" t="s">
        <v>1551</v>
      </c>
      <c r="G184" t="s">
        <v>570</v>
      </c>
      <c r="H184" t="s">
        <v>1544</v>
      </c>
      <c r="K184" t="s">
        <v>18</v>
      </c>
      <c r="L184">
        <v>6.2341769999999999</v>
      </c>
    </row>
    <row r="185" spans="1:12" x14ac:dyDescent="0.35">
      <c r="A185" t="s">
        <v>27</v>
      </c>
      <c r="B185" t="s">
        <v>1534</v>
      </c>
      <c r="C185" t="s">
        <v>63</v>
      </c>
      <c r="D185" t="s">
        <v>1527</v>
      </c>
      <c r="E185" t="s">
        <v>1548</v>
      </c>
      <c r="F185" t="s">
        <v>1551</v>
      </c>
      <c r="G185" t="s">
        <v>570</v>
      </c>
      <c r="H185" t="s">
        <v>1544</v>
      </c>
      <c r="K185" t="s">
        <v>15</v>
      </c>
      <c r="L185">
        <v>1.1631000000000001E-2</v>
      </c>
    </row>
    <row r="186" spans="1:12" x14ac:dyDescent="0.35">
      <c r="A186" t="s">
        <v>27</v>
      </c>
      <c r="B186" t="s">
        <v>1534</v>
      </c>
      <c r="C186" t="s">
        <v>28</v>
      </c>
      <c r="D186" t="s">
        <v>1527</v>
      </c>
      <c r="E186" t="s">
        <v>1548</v>
      </c>
      <c r="F186" t="s">
        <v>1551</v>
      </c>
      <c r="G186" t="s">
        <v>622</v>
      </c>
      <c r="H186" t="s">
        <v>1544</v>
      </c>
      <c r="K186" t="s">
        <v>18</v>
      </c>
      <c r="L186">
        <v>5.9999180000000001</v>
      </c>
    </row>
    <row r="187" spans="1:12" x14ac:dyDescent="0.35">
      <c r="A187" t="s">
        <v>27</v>
      </c>
      <c r="B187" t="s">
        <v>1534</v>
      </c>
      <c r="C187" t="s">
        <v>28</v>
      </c>
      <c r="D187" t="s">
        <v>1527</v>
      </c>
      <c r="E187" t="s">
        <v>1548</v>
      </c>
      <c r="F187" t="s">
        <v>1551</v>
      </c>
      <c r="G187" t="s">
        <v>622</v>
      </c>
      <c r="H187" t="s">
        <v>1544</v>
      </c>
      <c r="K187" t="s">
        <v>15</v>
      </c>
      <c r="L187">
        <v>3.5354999999999998E-2</v>
      </c>
    </row>
    <row r="188" spans="1:12" x14ac:dyDescent="0.35">
      <c r="A188" t="s">
        <v>27</v>
      </c>
      <c r="B188" t="s">
        <v>1534</v>
      </c>
      <c r="C188" t="s">
        <v>47</v>
      </c>
      <c r="D188" t="s">
        <v>1527</v>
      </c>
      <c r="E188" t="s">
        <v>1548</v>
      </c>
      <c r="F188" t="s">
        <v>1551</v>
      </c>
      <c r="G188" t="s">
        <v>622</v>
      </c>
      <c r="H188" t="s">
        <v>1544</v>
      </c>
      <c r="K188" t="s">
        <v>18</v>
      </c>
      <c r="L188">
        <v>4.1335280000000001</v>
      </c>
    </row>
    <row r="189" spans="1:12" x14ac:dyDescent="0.35">
      <c r="A189" t="s">
        <v>27</v>
      </c>
      <c r="B189" t="s">
        <v>1534</v>
      </c>
      <c r="C189" t="s">
        <v>47</v>
      </c>
      <c r="D189" t="s">
        <v>1527</v>
      </c>
      <c r="E189" t="s">
        <v>1548</v>
      </c>
      <c r="F189" t="s">
        <v>1551</v>
      </c>
      <c r="G189" t="s">
        <v>622</v>
      </c>
      <c r="H189" t="s">
        <v>1544</v>
      </c>
      <c r="K189" t="s">
        <v>15</v>
      </c>
      <c r="L189">
        <v>2.4357E-2</v>
      </c>
    </row>
    <row r="190" spans="1:12" x14ac:dyDescent="0.35">
      <c r="A190" t="s">
        <v>27</v>
      </c>
      <c r="B190" t="s">
        <v>1534</v>
      </c>
      <c r="C190" t="s">
        <v>52</v>
      </c>
      <c r="D190" t="s">
        <v>1527</v>
      </c>
      <c r="E190" t="s">
        <v>1548</v>
      </c>
      <c r="F190" t="s">
        <v>1551</v>
      </c>
      <c r="G190" t="s">
        <v>622</v>
      </c>
      <c r="H190" t="s">
        <v>1544</v>
      </c>
      <c r="K190" t="s">
        <v>18</v>
      </c>
      <c r="L190">
        <v>8.5274979999999996</v>
      </c>
    </row>
    <row r="191" spans="1:12" x14ac:dyDescent="0.35">
      <c r="A191" t="s">
        <v>27</v>
      </c>
      <c r="B191" t="s">
        <v>1534</v>
      </c>
      <c r="C191" t="s">
        <v>52</v>
      </c>
      <c r="D191" t="s">
        <v>1527</v>
      </c>
      <c r="E191" t="s">
        <v>1548</v>
      </c>
      <c r="F191" t="s">
        <v>1551</v>
      </c>
      <c r="G191" t="s">
        <v>622</v>
      </c>
      <c r="H191" t="s">
        <v>1544</v>
      </c>
      <c r="K191" t="s">
        <v>15</v>
      </c>
      <c r="L191">
        <v>5.0249000000000002E-2</v>
      </c>
    </row>
    <row r="192" spans="1:12" x14ac:dyDescent="0.35">
      <c r="A192" t="s">
        <v>27</v>
      </c>
      <c r="B192" t="s">
        <v>1534</v>
      </c>
      <c r="C192" t="s">
        <v>63</v>
      </c>
      <c r="D192" t="s">
        <v>1527</v>
      </c>
      <c r="E192" t="s">
        <v>1548</v>
      </c>
      <c r="F192" t="s">
        <v>1551</v>
      </c>
      <c r="G192" t="s">
        <v>622</v>
      </c>
      <c r="H192" t="s">
        <v>1544</v>
      </c>
      <c r="K192" t="s">
        <v>18</v>
      </c>
      <c r="L192">
        <v>4.6217439999999996</v>
      </c>
    </row>
    <row r="193" spans="1:12" x14ac:dyDescent="0.35">
      <c r="A193" t="s">
        <v>27</v>
      </c>
      <c r="B193" t="s">
        <v>1534</v>
      </c>
      <c r="C193" t="s">
        <v>63</v>
      </c>
      <c r="D193" t="s">
        <v>1527</v>
      </c>
      <c r="E193" t="s">
        <v>1548</v>
      </c>
      <c r="F193" t="s">
        <v>1551</v>
      </c>
      <c r="G193" t="s">
        <v>622</v>
      </c>
      <c r="H193" t="s">
        <v>1544</v>
      </c>
      <c r="K193" t="s">
        <v>15</v>
      </c>
      <c r="L193">
        <v>2.7234000000000001E-2</v>
      </c>
    </row>
    <row r="194" spans="1:12" x14ac:dyDescent="0.35">
      <c r="A194" t="s">
        <v>27</v>
      </c>
      <c r="B194" t="s">
        <v>1534</v>
      </c>
      <c r="C194" t="s">
        <v>68</v>
      </c>
      <c r="D194" t="s">
        <v>1527</v>
      </c>
      <c r="E194" t="s">
        <v>1548</v>
      </c>
      <c r="F194" t="s">
        <v>1551</v>
      </c>
      <c r="G194" t="s">
        <v>622</v>
      </c>
      <c r="H194" t="s">
        <v>1544</v>
      </c>
      <c r="K194" t="s">
        <v>18</v>
      </c>
      <c r="L194">
        <v>8.6408679999999993</v>
      </c>
    </row>
    <row r="195" spans="1:12" x14ac:dyDescent="0.35">
      <c r="A195" t="s">
        <v>27</v>
      </c>
      <c r="B195" t="s">
        <v>1534</v>
      </c>
      <c r="C195" t="s">
        <v>68</v>
      </c>
      <c r="D195" t="s">
        <v>1527</v>
      </c>
      <c r="E195" t="s">
        <v>1548</v>
      </c>
      <c r="F195" t="s">
        <v>1551</v>
      </c>
      <c r="G195" t="s">
        <v>622</v>
      </c>
      <c r="H195" t="s">
        <v>1544</v>
      </c>
      <c r="K195" t="s">
        <v>15</v>
      </c>
      <c r="L195">
        <v>5.0916999999999997E-2</v>
      </c>
    </row>
    <row r="196" spans="1:12" x14ac:dyDescent="0.35">
      <c r="A196" t="s">
        <v>27</v>
      </c>
      <c r="B196" t="s">
        <v>1534</v>
      </c>
      <c r="C196" t="s">
        <v>28</v>
      </c>
      <c r="D196" t="s">
        <v>1527</v>
      </c>
      <c r="E196" t="s">
        <v>1548</v>
      </c>
      <c r="F196" t="s">
        <v>1551</v>
      </c>
      <c r="G196" t="s">
        <v>561</v>
      </c>
      <c r="H196" t="s">
        <v>1544</v>
      </c>
      <c r="K196" t="s">
        <v>18</v>
      </c>
      <c r="L196">
        <v>4.372846</v>
      </c>
    </row>
    <row r="197" spans="1:12" x14ac:dyDescent="0.35">
      <c r="A197" t="s">
        <v>27</v>
      </c>
      <c r="B197" t="s">
        <v>1534</v>
      </c>
      <c r="C197" t="s">
        <v>28</v>
      </c>
      <c r="D197" t="s">
        <v>1527</v>
      </c>
      <c r="E197" t="s">
        <v>1548</v>
      </c>
      <c r="F197" t="s">
        <v>1551</v>
      </c>
      <c r="G197" t="s">
        <v>561</v>
      </c>
      <c r="H197" t="s">
        <v>1544</v>
      </c>
      <c r="K197" t="s">
        <v>15</v>
      </c>
      <c r="L197">
        <v>1.4314E-2</v>
      </c>
    </row>
    <row r="198" spans="1:12" x14ac:dyDescent="0.35">
      <c r="A198" t="s">
        <v>27</v>
      </c>
      <c r="B198" t="s">
        <v>1534</v>
      </c>
      <c r="C198" t="s">
        <v>52</v>
      </c>
      <c r="D198" t="s">
        <v>1527</v>
      </c>
      <c r="E198" t="s">
        <v>1548</v>
      </c>
      <c r="F198" t="s">
        <v>1551</v>
      </c>
      <c r="G198" t="s">
        <v>561</v>
      </c>
      <c r="H198" t="s">
        <v>1544</v>
      </c>
      <c r="K198" t="s">
        <v>18</v>
      </c>
      <c r="L198">
        <v>3.6300669999999999</v>
      </c>
    </row>
    <row r="199" spans="1:12" x14ac:dyDescent="0.35">
      <c r="A199" t="s">
        <v>27</v>
      </c>
      <c r="B199" t="s">
        <v>1534</v>
      </c>
      <c r="C199" t="s">
        <v>52</v>
      </c>
      <c r="D199" t="s">
        <v>1527</v>
      </c>
      <c r="E199" t="s">
        <v>1548</v>
      </c>
      <c r="F199" t="s">
        <v>1551</v>
      </c>
      <c r="G199" t="s">
        <v>561</v>
      </c>
      <c r="H199" t="s">
        <v>1544</v>
      </c>
      <c r="K199" t="s">
        <v>15</v>
      </c>
      <c r="L199">
        <v>1.1882999999999999E-2</v>
      </c>
    </row>
    <row r="200" spans="1:12" x14ac:dyDescent="0.35">
      <c r="A200" t="s">
        <v>27</v>
      </c>
      <c r="B200" t="s">
        <v>1534</v>
      </c>
      <c r="C200" t="s">
        <v>68</v>
      </c>
      <c r="D200" t="s">
        <v>1527</v>
      </c>
      <c r="E200" t="s">
        <v>1548</v>
      </c>
      <c r="F200" t="s">
        <v>1551</v>
      </c>
      <c r="G200" t="s">
        <v>561</v>
      </c>
      <c r="H200" t="s">
        <v>1544</v>
      </c>
      <c r="K200" t="s">
        <v>18</v>
      </c>
      <c r="L200">
        <v>10.235004999999999</v>
      </c>
    </row>
    <row r="201" spans="1:12" x14ac:dyDescent="0.35">
      <c r="A201" t="s">
        <v>27</v>
      </c>
      <c r="B201" t="s">
        <v>1534</v>
      </c>
      <c r="C201" t="s">
        <v>68</v>
      </c>
      <c r="D201" t="s">
        <v>1527</v>
      </c>
      <c r="E201" t="s">
        <v>1548</v>
      </c>
      <c r="F201" t="s">
        <v>1551</v>
      </c>
      <c r="G201" t="s">
        <v>561</v>
      </c>
      <c r="H201" t="s">
        <v>1544</v>
      </c>
      <c r="K201" t="s">
        <v>15</v>
      </c>
      <c r="L201">
        <v>3.3503999999999999E-2</v>
      </c>
    </row>
    <row r="202" spans="1:12" x14ac:dyDescent="0.35">
      <c r="A202" t="s">
        <v>73</v>
      </c>
      <c r="B202" t="s">
        <v>1553</v>
      </c>
      <c r="C202" t="s">
        <v>28</v>
      </c>
      <c r="D202" t="s">
        <v>1535</v>
      </c>
      <c r="I202" t="s">
        <v>1536</v>
      </c>
      <c r="J202" t="s">
        <v>1537</v>
      </c>
      <c r="K202" t="s">
        <v>18</v>
      </c>
      <c r="L202">
        <v>74.299564000000004</v>
      </c>
    </row>
    <row r="203" spans="1:12" x14ac:dyDescent="0.35">
      <c r="A203" t="s">
        <v>73</v>
      </c>
      <c r="B203" t="s">
        <v>1553</v>
      </c>
      <c r="C203" t="s">
        <v>28</v>
      </c>
      <c r="D203" t="s">
        <v>1535</v>
      </c>
      <c r="I203" t="s">
        <v>1536</v>
      </c>
      <c r="J203" t="s">
        <v>1538</v>
      </c>
      <c r="K203" t="s">
        <v>18</v>
      </c>
      <c r="L203">
        <v>38.489404</v>
      </c>
    </row>
    <row r="204" spans="1:12" x14ac:dyDescent="0.35">
      <c r="A204" t="s">
        <v>73</v>
      </c>
      <c r="B204" t="s">
        <v>1553</v>
      </c>
      <c r="C204" t="s">
        <v>28</v>
      </c>
      <c r="D204" t="s">
        <v>1535</v>
      </c>
      <c r="I204" t="s">
        <v>1536</v>
      </c>
      <c r="J204" t="s">
        <v>1539</v>
      </c>
      <c r="K204" t="s">
        <v>18</v>
      </c>
      <c r="L204">
        <v>16.969317</v>
      </c>
    </row>
    <row r="205" spans="1:12" x14ac:dyDescent="0.35">
      <c r="A205" t="s">
        <v>73</v>
      </c>
      <c r="B205" t="s">
        <v>1553</v>
      </c>
      <c r="C205" t="s">
        <v>28</v>
      </c>
      <c r="D205" t="s">
        <v>1535</v>
      </c>
      <c r="I205" t="s">
        <v>1536</v>
      </c>
      <c r="J205" t="s">
        <v>1540</v>
      </c>
      <c r="K205" t="s">
        <v>18</v>
      </c>
      <c r="L205">
        <v>18.840841999999999</v>
      </c>
    </row>
    <row r="206" spans="1:12" x14ac:dyDescent="0.35">
      <c r="A206" t="s">
        <v>73</v>
      </c>
      <c r="B206" t="s">
        <v>1553</v>
      </c>
      <c r="C206" t="s">
        <v>47</v>
      </c>
      <c r="D206" t="s">
        <v>1535</v>
      </c>
      <c r="I206" t="s">
        <v>1536</v>
      </c>
      <c r="J206" t="s">
        <v>1537</v>
      </c>
      <c r="K206" t="s">
        <v>18</v>
      </c>
      <c r="L206">
        <v>88.616170999999994</v>
      </c>
    </row>
    <row r="207" spans="1:12" x14ac:dyDescent="0.35">
      <c r="A207" t="s">
        <v>73</v>
      </c>
      <c r="B207" t="s">
        <v>1553</v>
      </c>
      <c r="C207" t="s">
        <v>47</v>
      </c>
      <c r="D207" t="s">
        <v>1535</v>
      </c>
      <c r="I207" t="s">
        <v>1536</v>
      </c>
      <c r="J207" t="s">
        <v>1538</v>
      </c>
      <c r="K207" t="s">
        <v>18</v>
      </c>
      <c r="L207">
        <v>46.311571000000001</v>
      </c>
    </row>
    <row r="208" spans="1:12" x14ac:dyDescent="0.35">
      <c r="A208" t="s">
        <v>73</v>
      </c>
      <c r="B208" t="s">
        <v>1553</v>
      </c>
      <c r="C208" t="s">
        <v>47</v>
      </c>
      <c r="D208" t="s">
        <v>1535</v>
      </c>
      <c r="I208" t="s">
        <v>1536</v>
      </c>
      <c r="J208" t="s">
        <v>1539</v>
      </c>
      <c r="K208" t="s">
        <v>18</v>
      </c>
      <c r="L208">
        <v>23.785609999999998</v>
      </c>
    </row>
    <row r="209" spans="1:12" x14ac:dyDescent="0.35">
      <c r="A209" t="s">
        <v>73</v>
      </c>
      <c r="B209" t="s">
        <v>1553</v>
      </c>
      <c r="C209" t="s">
        <v>47</v>
      </c>
      <c r="D209" t="s">
        <v>1535</v>
      </c>
      <c r="I209" t="s">
        <v>1536</v>
      </c>
      <c r="J209" t="s">
        <v>1540</v>
      </c>
      <c r="K209" t="s">
        <v>18</v>
      </c>
      <c r="L209">
        <v>18.518989999999999</v>
      </c>
    </row>
    <row r="210" spans="1:12" x14ac:dyDescent="0.35">
      <c r="A210" t="s">
        <v>73</v>
      </c>
      <c r="B210" t="s">
        <v>1553</v>
      </c>
      <c r="C210" t="s">
        <v>52</v>
      </c>
      <c r="D210" t="s">
        <v>1535</v>
      </c>
      <c r="I210" t="s">
        <v>1536</v>
      </c>
      <c r="J210" t="s">
        <v>1537</v>
      </c>
      <c r="K210" t="s">
        <v>18</v>
      </c>
      <c r="L210">
        <v>50.676743999999999</v>
      </c>
    </row>
    <row r="211" spans="1:12" x14ac:dyDescent="0.35">
      <c r="A211" t="s">
        <v>73</v>
      </c>
      <c r="B211" t="s">
        <v>1553</v>
      </c>
      <c r="C211" t="s">
        <v>52</v>
      </c>
      <c r="D211" t="s">
        <v>1535</v>
      </c>
      <c r="I211" t="s">
        <v>1536</v>
      </c>
      <c r="J211" t="s">
        <v>1538</v>
      </c>
      <c r="K211" t="s">
        <v>18</v>
      </c>
      <c r="L211">
        <v>22.661121000000001</v>
      </c>
    </row>
    <row r="212" spans="1:12" x14ac:dyDescent="0.35">
      <c r="A212" t="s">
        <v>73</v>
      </c>
      <c r="B212" t="s">
        <v>1553</v>
      </c>
      <c r="C212" t="s">
        <v>52</v>
      </c>
      <c r="D212" t="s">
        <v>1535</v>
      </c>
      <c r="I212" t="s">
        <v>1536</v>
      </c>
      <c r="J212" t="s">
        <v>1539</v>
      </c>
      <c r="K212" t="s">
        <v>18</v>
      </c>
      <c r="L212">
        <v>11.408378000000001</v>
      </c>
    </row>
    <row r="213" spans="1:12" x14ac:dyDescent="0.35">
      <c r="A213" t="s">
        <v>73</v>
      </c>
      <c r="B213" t="s">
        <v>1553</v>
      </c>
      <c r="C213" t="s">
        <v>52</v>
      </c>
      <c r="D213" t="s">
        <v>1535</v>
      </c>
      <c r="I213" t="s">
        <v>1536</v>
      </c>
      <c r="J213" t="s">
        <v>1540</v>
      </c>
      <c r="K213" t="s">
        <v>18</v>
      </c>
      <c r="L213">
        <v>16.607244999999999</v>
      </c>
    </row>
    <row r="214" spans="1:12" x14ac:dyDescent="0.35">
      <c r="A214" t="s">
        <v>73</v>
      </c>
      <c r="B214" t="s">
        <v>1553</v>
      </c>
      <c r="C214" t="s">
        <v>63</v>
      </c>
      <c r="D214" t="s">
        <v>1535</v>
      </c>
      <c r="I214" t="s">
        <v>1536</v>
      </c>
      <c r="J214" t="s">
        <v>1537</v>
      </c>
      <c r="K214" t="s">
        <v>18</v>
      </c>
      <c r="L214">
        <v>73.062640000000002</v>
      </c>
    </row>
    <row r="215" spans="1:12" x14ac:dyDescent="0.35">
      <c r="A215" t="s">
        <v>73</v>
      </c>
      <c r="B215" t="s">
        <v>1553</v>
      </c>
      <c r="C215" t="s">
        <v>63</v>
      </c>
      <c r="D215" t="s">
        <v>1535</v>
      </c>
      <c r="I215" t="s">
        <v>1536</v>
      </c>
      <c r="J215" t="s">
        <v>1538</v>
      </c>
      <c r="K215" t="s">
        <v>18</v>
      </c>
      <c r="L215">
        <v>40.573591999999998</v>
      </c>
    </row>
    <row r="216" spans="1:12" x14ac:dyDescent="0.35">
      <c r="A216" t="s">
        <v>73</v>
      </c>
      <c r="B216" t="s">
        <v>1553</v>
      </c>
      <c r="C216" t="s">
        <v>63</v>
      </c>
      <c r="D216" t="s">
        <v>1535</v>
      </c>
      <c r="I216" t="s">
        <v>1536</v>
      </c>
      <c r="J216" t="s">
        <v>1539</v>
      </c>
      <c r="K216" t="s">
        <v>18</v>
      </c>
      <c r="L216">
        <v>13.805432</v>
      </c>
    </row>
    <row r="217" spans="1:12" x14ac:dyDescent="0.35">
      <c r="A217" t="s">
        <v>73</v>
      </c>
      <c r="B217" t="s">
        <v>1553</v>
      </c>
      <c r="C217" t="s">
        <v>63</v>
      </c>
      <c r="D217" t="s">
        <v>1535</v>
      </c>
      <c r="I217" t="s">
        <v>1536</v>
      </c>
      <c r="J217" t="s">
        <v>1540</v>
      </c>
      <c r="K217" t="s">
        <v>18</v>
      </c>
      <c r="L217">
        <v>18.683616000000001</v>
      </c>
    </row>
    <row r="218" spans="1:12" x14ac:dyDescent="0.35">
      <c r="A218" t="s">
        <v>73</v>
      </c>
      <c r="B218" t="s">
        <v>1553</v>
      </c>
      <c r="C218" t="s">
        <v>68</v>
      </c>
      <c r="D218" t="s">
        <v>1535</v>
      </c>
      <c r="I218" t="s">
        <v>1536</v>
      </c>
      <c r="J218" t="s">
        <v>1537</v>
      </c>
      <c r="K218" t="s">
        <v>18</v>
      </c>
      <c r="L218">
        <v>66.431877</v>
      </c>
    </row>
    <row r="219" spans="1:12" x14ac:dyDescent="0.35">
      <c r="A219" t="s">
        <v>73</v>
      </c>
      <c r="B219" t="s">
        <v>1553</v>
      </c>
      <c r="C219" t="s">
        <v>68</v>
      </c>
      <c r="D219" t="s">
        <v>1535</v>
      </c>
      <c r="I219" t="s">
        <v>1536</v>
      </c>
      <c r="J219" t="s">
        <v>1538</v>
      </c>
      <c r="K219" t="s">
        <v>18</v>
      </c>
      <c r="L219">
        <v>32.423786999999997</v>
      </c>
    </row>
    <row r="220" spans="1:12" x14ac:dyDescent="0.35">
      <c r="A220" t="s">
        <v>73</v>
      </c>
      <c r="B220" t="s">
        <v>1553</v>
      </c>
      <c r="C220" t="s">
        <v>68</v>
      </c>
      <c r="D220" t="s">
        <v>1535</v>
      </c>
      <c r="I220" t="s">
        <v>1536</v>
      </c>
      <c r="J220" t="s">
        <v>1539</v>
      </c>
      <c r="K220" t="s">
        <v>18</v>
      </c>
      <c r="L220">
        <v>14.491505</v>
      </c>
    </row>
    <row r="221" spans="1:12" x14ac:dyDescent="0.35">
      <c r="A221" t="s">
        <v>73</v>
      </c>
      <c r="B221" t="s">
        <v>1553</v>
      </c>
      <c r="C221" t="s">
        <v>68</v>
      </c>
      <c r="D221" t="s">
        <v>1535</v>
      </c>
      <c r="I221" t="s">
        <v>1536</v>
      </c>
      <c r="J221" t="s">
        <v>1540</v>
      </c>
      <c r="K221" t="s">
        <v>18</v>
      </c>
      <c r="L221">
        <v>19.516584999999999</v>
      </c>
    </row>
    <row r="222" spans="1:12" x14ac:dyDescent="0.35">
      <c r="A222" t="s">
        <v>73</v>
      </c>
      <c r="B222" t="s">
        <v>1553</v>
      </c>
      <c r="D222" t="s">
        <v>1535</v>
      </c>
      <c r="I222" t="s">
        <v>1554</v>
      </c>
      <c r="J222" t="s">
        <v>1555</v>
      </c>
      <c r="K222" t="s">
        <v>18</v>
      </c>
      <c r="L222">
        <v>22.272456810000001</v>
      </c>
    </row>
    <row r="223" spans="1:12" x14ac:dyDescent="0.35">
      <c r="A223" t="s">
        <v>73</v>
      </c>
      <c r="B223" t="s">
        <v>1553</v>
      </c>
      <c r="D223" t="s">
        <v>1535</v>
      </c>
      <c r="I223" t="s">
        <v>1554</v>
      </c>
      <c r="J223" t="s">
        <v>1556</v>
      </c>
      <c r="K223" t="s">
        <v>18</v>
      </c>
      <c r="L223">
        <v>6.7584659299999998</v>
      </c>
    </row>
    <row r="224" spans="1:12" x14ac:dyDescent="0.35">
      <c r="A224" t="s">
        <v>73</v>
      </c>
      <c r="B224" t="s">
        <v>1553</v>
      </c>
      <c r="D224" t="s">
        <v>1535</v>
      </c>
      <c r="I224" t="s">
        <v>1554</v>
      </c>
      <c r="J224" t="s">
        <v>1557</v>
      </c>
      <c r="K224" t="s">
        <v>18</v>
      </c>
      <c r="L224">
        <v>43.232014650000004</v>
      </c>
    </row>
    <row r="225" spans="1:12" x14ac:dyDescent="0.35">
      <c r="A225" t="s">
        <v>73</v>
      </c>
      <c r="B225" t="s">
        <v>1553</v>
      </c>
      <c r="D225" t="s">
        <v>1535</v>
      </c>
      <c r="I225" t="s">
        <v>1554</v>
      </c>
      <c r="J225" t="s">
        <v>1558</v>
      </c>
      <c r="K225" t="s">
        <v>18</v>
      </c>
      <c r="L225">
        <v>109.30923404000001</v>
      </c>
    </row>
    <row r="226" spans="1:12" x14ac:dyDescent="0.35">
      <c r="A226" t="s">
        <v>73</v>
      </c>
      <c r="B226" t="s">
        <v>1553</v>
      </c>
      <c r="D226" t="s">
        <v>1535</v>
      </c>
      <c r="I226" t="s">
        <v>1554</v>
      </c>
      <c r="J226" t="s">
        <v>1559</v>
      </c>
      <c r="K226" t="s">
        <v>18</v>
      </c>
      <c r="L226">
        <v>208.75900278</v>
      </c>
    </row>
    <row r="227" spans="1:12" x14ac:dyDescent="0.35">
      <c r="A227" t="s">
        <v>73</v>
      </c>
      <c r="B227" t="s">
        <v>1553</v>
      </c>
      <c r="D227" t="s">
        <v>1535</v>
      </c>
      <c r="I227" t="s">
        <v>1554</v>
      </c>
      <c r="J227" t="s">
        <v>1560</v>
      </c>
      <c r="K227" t="s">
        <v>18</v>
      </c>
      <c r="L227">
        <v>3.5338920200000001</v>
      </c>
    </row>
    <row r="228" spans="1:12" x14ac:dyDescent="0.35">
      <c r="A228" t="s">
        <v>73</v>
      </c>
      <c r="B228" t="s">
        <v>1553</v>
      </c>
      <c r="D228" t="s">
        <v>1535</v>
      </c>
      <c r="I228" t="s">
        <v>1554</v>
      </c>
      <c r="J228" t="s">
        <v>1561</v>
      </c>
      <c r="K228" t="s">
        <v>18</v>
      </c>
      <c r="L228">
        <v>2.7511170800000002</v>
      </c>
    </row>
    <row r="229" spans="1:12" x14ac:dyDescent="0.35">
      <c r="A229" t="s">
        <v>73</v>
      </c>
      <c r="B229" t="s">
        <v>1553</v>
      </c>
      <c r="D229" t="s">
        <v>1535</v>
      </c>
      <c r="I229" t="s">
        <v>1554</v>
      </c>
      <c r="J229" t="s">
        <v>1562</v>
      </c>
      <c r="K229" t="s">
        <v>18</v>
      </c>
      <c r="L229">
        <v>7.9125585799999998</v>
      </c>
    </row>
    <row r="230" spans="1:12" x14ac:dyDescent="0.35">
      <c r="A230" t="s">
        <v>73</v>
      </c>
      <c r="B230" t="s">
        <v>1553</v>
      </c>
      <c r="D230" t="s">
        <v>1535</v>
      </c>
      <c r="I230" t="s">
        <v>1554</v>
      </c>
      <c r="J230" t="s">
        <v>1563</v>
      </c>
      <c r="K230" t="s">
        <v>18</v>
      </c>
      <c r="L230">
        <v>3.9668277399999998</v>
      </c>
    </row>
    <row r="231" spans="1:12" x14ac:dyDescent="0.35">
      <c r="A231" t="s">
        <v>73</v>
      </c>
      <c r="B231" t="s">
        <v>1553</v>
      </c>
      <c r="D231" t="s">
        <v>1535</v>
      </c>
      <c r="I231" t="s">
        <v>1554</v>
      </c>
      <c r="J231" t="s">
        <v>1564</v>
      </c>
      <c r="K231" t="s">
        <v>18</v>
      </c>
      <c r="L231">
        <v>11.680975009999999</v>
      </c>
    </row>
    <row r="232" spans="1:12" x14ac:dyDescent="0.35">
      <c r="A232" t="s">
        <v>73</v>
      </c>
      <c r="B232" t="s">
        <v>1553</v>
      </c>
      <c r="D232" t="s">
        <v>1535</v>
      </c>
      <c r="I232" t="s">
        <v>1554</v>
      </c>
      <c r="J232" t="s">
        <v>1565</v>
      </c>
      <c r="K232" t="s">
        <v>18</v>
      </c>
      <c r="L232">
        <v>20.599526010000002</v>
      </c>
    </row>
    <row r="233" spans="1:12" x14ac:dyDescent="0.35">
      <c r="A233" t="s">
        <v>73</v>
      </c>
      <c r="B233" t="s">
        <v>1553</v>
      </c>
      <c r="D233" t="s">
        <v>1535</v>
      </c>
      <c r="I233" t="s">
        <v>1554</v>
      </c>
      <c r="J233" t="s">
        <v>1566</v>
      </c>
      <c r="K233" t="s">
        <v>18</v>
      </c>
      <c r="L233">
        <v>29.225820110000001</v>
      </c>
    </row>
    <row r="234" spans="1:12" x14ac:dyDescent="0.35">
      <c r="A234" t="s">
        <v>73</v>
      </c>
      <c r="B234" t="s">
        <v>1553</v>
      </c>
      <c r="D234" t="s">
        <v>1535</v>
      </c>
      <c r="I234" t="s">
        <v>1554</v>
      </c>
      <c r="J234" t="s">
        <v>1567</v>
      </c>
      <c r="K234" t="s">
        <v>18</v>
      </c>
      <c r="L234">
        <v>250.75648330000001</v>
      </c>
    </row>
    <row r="235" spans="1:12" x14ac:dyDescent="0.35">
      <c r="A235" t="s">
        <v>73</v>
      </c>
      <c r="B235" t="s">
        <v>1553</v>
      </c>
      <c r="D235" t="s">
        <v>1535</v>
      </c>
      <c r="I235" t="s">
        <v>1554</v>
      </c>
      <c r="J235" t="s">
        <v>1568</v>
      </c>
      <c r="K235" t="s">
        <v>18</v>
      </c>
      <c r="L235">
        <v>207.42773632000001</v>
      </c>
    </row>
    <row r="236" spans="1:12" x14ac:dyDescent="0.35">
      <c r="A236" t="s">
        <v>73</v>
      </c>
      <c r="B236" t="s">
        <v>1553</v>
      </c>
      <c r="D236" t="s">
        <v>1535</v>
      </c>
      <c r="I236" t="s">
        <v>1554</v>
      </c>
      <c r="J236" t="s">
        <v>1569</v>
      </c>
      <c r="K236" t="s">
        <v>18</v>
      </c>
      <c r="L236">
        <v>95.740075259999998</v>
      </c>
    </row>
    <row r="237" spans="1:12" x14ac:dyDescent="0.35">
      <c r="A237" t="s">
        <v>73</v>
      </c>
      <c r="B237" t="s">
        <v>1553</v>
      </c>
      <c r="D237" t="s">
        <v>1535</v>
      </c>
      <c r="I237" t="s">
        <v>1554</v>
      </c>
      <c r="J237" t="s">
        <v>1570</v>
      </c>
      <c r="K237" t="s">
        <v>18</v>
      </c>
      <c r="L237">
        <v>138.31438080999999</v>
      </c>
    </row>
    <row r="238" spans="1:12" x14ac:dyDescent="0.35">
      <c r="A238" t="s">
        <v>73</v>
      </c>
      <c r="B238" t="s">
        <v>1553</v>
      </c>
      <c r="D238" t="s">
        <v>1535</v>
      </c>
      <c r="I238" t="s">
        <v>1554</v>
      </c>
      <c r="J238" t="s">
        <v>1571</v>
      </c>
      <c r="K238" t="s">
        <v>18</v>
      </c>
      <c r="L238">
        <v>33.91793054</v>
      </c>
    </row>
    <row r="239" spans="1:12" x14ac:dyDescent="0.35">
      <c r="A239" t="s">
        <v>73</v>
      </c>
      <c r="B239" t="s">
        <v>1553</v>
      </c>
      <c r="D239" t="s">
        <v>1535</v>
      </c>
      <c r="I239" t="s">
        <v>1554</v>
      </c>
      <c r="J239" t="s">
        <v>1572</v>
      </c>
      <c r="K239" t="s">
        <v>18</v>
      </c>
      <c r="L239">
        <v>74.314946120000002</v>
      </c>
    </row>
    <row r="240" spans="1:12" x14ac:dyDescent="0.35">
      <c r="A240" t="s">
        <v>73</v>
      </c>
      <c r="B240" t="s">
        <v>1553</v>
      </c>
      <c r="D240" t="s">
        <v>1535</v>
      </c>
      <c r="I240" t="s">
        <v>1554</v>
      </c>
      <c r="J240" t="s">
        <v>1573</v>
      </c>
      <c r="K240" t="s">
        <v>18</v>
      </c>
      <c r="L240">
        <v>19.591038730000001</v>
      </c>
    </row>
    <row r="241" spans="1:12" x14ac:dyDescent="0.35">
      <c r="A241" t="s">
        <v>73</v>
      </c>
      <c r="B241" t="s">
        <v>1553</v>
      </c>
      <c r="D241" t="s">
        <v>1535</v>
      </c>
      <c r="I241" t="s">
        <v>1554</v>
      </c>
      <c r="J241" t="s">
        <v>1574</v>
      </c>
      <c r="K241" t="s">
        <v>18</v>
      </c>
      <c r="L241">
        <v>10.13004703</v>
      </c>
    </row>
    <row r="242" spans="1:12" x14ac:dyDescent="0.35">
      <c r="A242" t="s">
        <v>73</v>
      </c>
      <c r="B242" t="s">
        <v>1553</v>
      </c>
      <c r="D242" t="s">
        <v>1535</v>
      </c>
      <c r="I242" t="s">
        <v>1554</v>
      </c>
      <c r="J242" t="s">
        <v>1575</v>
      </c>
      <c r="K242" t="s">
        <v>18</v>
      </c>
      <c r="L242">
        <v>92.309100419999993</v>
      </c>
    </row>
    <row r="243" spans="1:12" x14ac:dyDescent="0.35">
      <c r="A243" t="s">
        <v>73</v>
      </c>
      <c r="B243" t="s">
        <v>1553</v>
      </c>
      <c r="D243" t="s">
        <v>1535</v>
      </c>
      <c r="I243" t="s">
        <v>1554</v>
      </c>
      <c r="J243" t="s">
        <v>1576</v>
      </c>
      <c r="K243" t="s">
        <v>18</v>
      </c>
      <c r="L243">
        <v>112.69892905</v>
      </c>
    </row>
    <row r="244" spans="1:12" x14ac:dyDescent="0.35">
      <c r="A244" t="s">
        <v>73</v>
      </c>
      <c r="B244" t="s">
        <v>1553</v>
      </c>
      <c r="D244" t="s">
        <v>1535</v>
      </c>
      <c r="I244" t="s">
        <v>1554</v>
      </c>
      <c r="J244" t="s">
        <v>1577</v>
      </c>
      <c r="K244" t="s">
        <v>18</v>
      </c>
      <c r="L244">
        <v>7.0781213300000001</v>
      </c>
    </row>
    <row r="245" spans="1:12" x14ac:dyDescent="0.35">
      <c r="A245" t="s">
        <v>73</v>
      </c>
      <c r="B245" t="s">
        <v>1553</v>
      </c>
      <c r="D245" t="s">
        <v>1535</v>
      </c>
      <c r="I245" t="s">
        <v>1554</v>
      </c>
      <c r="J245" t="s">
        <v>1578</v>
      </c>
      <c r="K245" t="s">
        <v>18</v>
      </c>
      <c r="L245">
        <v>178.63028557999999</v>
      </c>
    </row>
    <row r="246" spans="1:12" x14ac:dyDescent="0.35">
      <c r="A246" t="s">
        <v>73</v>
      </c>
      <c r="B246" t="s">
        <v>1553</v>
      </c>
      <c r="D246" t="s">
        <v>1535</v>
      </c>
      <c r="I246" t="s">
        <v>1554</v>
      </c>
      <c r="J246" t="s">
        <v>1579</v>
      </c>
      <c r="K246" t="s">
        <v>18</v>
      </c>
      <c r="L246">
        <v>99.280222629999997</v>
      </c>
    </row>
    <row r="247" spans="1:12" x14ac:dyDescent="0.35">
      <c r="A247" t="s">
        <v>73</v>
      </c>
      <c r="B247" t="s">
        <v>1553</v>
      </c>
      <c r="C247" t="s">
        <v>28</v>
      </c>
      <c r="D247" t="s">
        <v>1535</v>
      </c>
      <c r="E247" t="s">
        <v>1541</v>
      </c>
      <c r="H247" t="s">
        <v>1580</v>
      </c>
      <c r="I247" t="s">
        <v>1543</v>
      </c>
      <c r="K247" t="s">
        <v>18</v>
      </c>
      <c r="L247">
        <v>110.648831</v>
      </c>
    </row>
    <row r="248" spans="1:12" x14ac:dyDescent="0.35">
      <c r="A248" t="s">
        <v>73</v>
      </c>
      <c r="B248" t="s">
        <v>1553</v>
      </c>
      <c r="C248" t="s">
        <v>28</v>
      </c>
      <c r="D248" t="s">
        <v>1535</v>
      </c>
      <c r="E248" t="s">
        <v>1541</v>
      </c>
      <c r="H248" t="s">
        <v>1542</v>
      </c>
      <c r="I248" t="s">
        <v>1543</v>
      </c>
      <c r="K248" t="s">
        <v>18</v>
      </c>
      <c r="L248">
        <v>46.196598999999999</v>
      </c>
    </row>
    <row r="249" spans="1:12" x14ac:dyDescent="0.35">
      <c r="A249" t="s">
        <v>73</v>
      </c>
      <c r="B249" t="s">
        <v>1553</v>
      </c>
      <c r="C249" t="s">
        <v>28</v>
      </c>
      <c r="D249" t="s">
        <v>1535</v>
      </c>
      <c r="E249" t="s">
        <v>1541</v>
      </c>
      <c r="H249" t="s">
        <v>1544</v>
      </c>
      <c r="I249" t="s">
        <v>1543</v>
      </c>
      <c r="K249" t="s">
        <v>18</v>
      </c>
      <c r="L249">
        <v>63.629767999999999</v>
      </c>
    </row>
    <row r="250" spans="1:12" x14ac:dyDescent="0.35">
      <c r="A250" t="s">
        <v>73</v>
      </c>
      <c r="B250" t="s">
        <v>1553</v>
      </c>
      <c r="C250" t="s">
        <v>28</v>
      </c>
      <c r="D250" t="s">
        <v>1535</v>
      </c>
      <c r="E250" t="s">
        <v>1541</v>
      </c>
      <c r="H250" t="s">
        <v>1546</v>
      </c>
      <c r="I250" t="s">
        <v>1543</v>
      </c>
      <c r="K250" t="s">
        <v>18</v>
      </c>
      <c r="L250">
        <v>20.496116000000001</v>
      </c>
    </row>
    <row r="251" spans="1:12" x14ac:dyDescent="0.35">
      <c r="A251" t="s">
        <v>73</v>
      </c>
      <c r="B251" t="s">
        <v>1553</v>
      </c>
      <c r="C251" t="s">
        <v>28</v>
      </c>
      <c r="D251" t="s">
        <v>1535</v>
      </c>
      <c r="E251" t="s">
        <v>1541</v>
      </c>
      <c r="H251" t="s">
        <v>1580</v>
      </c>
      <c r="I251" t="s">
        <v>1547</v>
      </c>
      <c r="K251" t="s">
        <v>18</v>
      </c>
      <c r="L251">
        <v>3.6347619999999998</v>
      </c>
    </row>
    <row r="252" spans="1:12" x14ac:dyDescent="0.35">
      <c r="A252" t="s">
        <v>73</v>
      </c>
      <c r="B252" t="s">
        <v>1553</v>
      </c>
      <c r="C252" t="s">
        <v>28</v>
      </c>
      <c r="D252" t="s">
        <v>1535</v>
      </c>
      <c r="E252" t="s">
        <v>1541</v>
      </c>
      <c r="H252" t="s">
        <v>1542</v>
      </c>
      <c r="I252" t="s">
        <v>1547</v>
      </c>
      <c r="K252" t="s">
        <v>18</v>
      </c>
      <c r="L252">
        <v>0.474217</v>
      </c>
    </row>
    <row r="253" spans="1:12" x14ac:dyDescent="0.35">
      <c r="A253" t="s">
        <v>73</v>
      </c>
      <c r="B253" t="s">
        <v>1553</v>
      </c>
      <c r="C253" t="s">
        <v>28</v>
      </c>
      <c r="D253" t="s">
        <v>1535</v>
      </c>
      <c r="E253" t="s">
        <v>1541</v>
      </c>
      <c r="H253" t="s">
        <v>1544</v>
      </c>
      <c r="I253" t="s">
        <v>1547</v>
      </c>
      <c r="K253" t="s">
        <v>18</v>
      </c>
      <c r="L253">
        <v>1.4094310000000001</v>
      </c>
    </row>
    <row r="254" spans="1:12" x14ac:dyDescent="0.35">
      <c r="A254" t="s">
        <v>73</v>
      </c>
      <c r="B254" t="s">
        <v>1553</v>
      </c>
      <c r="C254" t="s">
        <v>28</v>
      </c>
      <c r="D254" t="s">
        <v>1535</v>
      </c>
      <c r="E254" t="s">
        <v>1541</v>
      </c>
      <c r="H254" t="s">
        <v>1546</v>
      </c>
      <c r="I254" t="s">
        <v>1547</v>
      </c>
      <c r="K254" t="s">
        <v>18</v>
      </c>
      <c r="L254">
        <v>3.3176130000000001</v>
      </c>
    </row>
    <row r="255" spans="1:12" x14ac:dyDescent="0.35">
      <c r="A255" t="s">
        <v>73</v>
      </c>
      <c r="B255" t="s">
        <v>1553</v>
      </c>
      <c r="C255" t="s">
        <v>47</v>
      </c>
      <c r="D255" t="s">
        <v>1535</v>
      </c>
      <c r="E255" t="s">
        <v>1541</v>
      </c>
      <c r="H255" t="s">
        <v>1580</v>
      </c>
      <c r="I255" t="s">
        <v>1543</v>
      </c>
      <c r="K255" t="s">
        <v>18</v>
      </c>
      <c r="L255">
        <v>110.648831</v>
      </c>
    </row>
    <row r="256" spans="1:12" x14ac:dyDescent="0.35">
      <c r="A256" t="s">
        <v>73</v>
      </c>
      <c r="B256" t="s">
        <v>1553</v>
      </c>
      <c r="C256" t="s">
        <v>47</v>
      </c>
      <c r="D256" t="s">
        <v>1535</v>
      </c>
      <c r="E256" t="s">
        <v>1541</v>
      </c>
      <c r="H256" t="s">
        <v>1542</v>
      </c>
      <c r="I256" t="s">
        <v>1543</v>
      </c>
      <c r="K256" t="s">
        <v>18</v>
      </c>
      <c r="L256">
        <v>46.196598999999999</v>
      </c>
    </row>
    <row r="257" spans="1:12" x14ac:dyDescent="0.35">
      <c r="A257" t="s">
        <v>73</v>
      </c>
      <c r="B257" t="s">
        <v>1553</v>
      </c>
      <c r="C257" t="s">
        <v>47</v>
      </c>
      <c r="D257" t="s">
        <v>1535</v>
      </c>
      <c r="E257" t="s">
        <v>1541</v>
      </c>
      <c r="H257" t="s">
        <v>1544</v>
      </c>
      <c r="I257" t="s">
        <v>1543</v>
      </c>
      <c r="K257" t="s">
        <v>18</v>
      </c>
      <c r="L257">
        <v>63.629767999999999</v>
      </c>
    </row>
    <row r="258" spans="1:12" x14ac:dyDescent="0.35">
      <c r="A258" t="s">
        <v>73</v>
      </c>
      <c r="B258" t="s">
        <v>1553</v>
      </c>
      <c r="C258" t="s">
        <v>47</v>
      </c>
      <c r="D258" t="s">
        <v>1535</v>
      </c>
      <c r="E258" t="s">
        <v>1541</v>
      </c>
      <c r="H258" t="s">
        <v>1546</v>
      </c>
      <c r="I258" t="s">
        <v>1543</v>
      </c>
      <c r="K258" t="s">
        <v>18</v>
      </c>
      <c r="L258">
        <v>20.496116000000001</v>
      </c>
    </row>
    <row r="259" spans="1:12" x14ac:dyDescent="0.35">
      <c r="A259" t="s">
        <v>73</v>
      </c>
      <c r="B259" t="s">
        <v>1553</v>
      </c>
      <c r="C259" t="s">
        <v>47</v>
      </c>
      <c r="D259" t="s">
        <v>1535</v>
      </c>
      <c r="E259" t="s">
        <v>1541</v>
      </c>
      <c r="H259" t="s">
        <v>1580</v>
      </c>
      <c r="I259" t="s">
        <v>1547</v>
      </c>
      <c r="K259" t="s">
        <v>18</v>
      </c>
      <c r="L259">
        <v>3.6347619999999998</v>
      </c>
    </row>
    <row r="260" spans="1:12" x14ac:dyDescent="0.35">
      <c r="A260" t="s">
        <v>73</v>
      </c>
      <c r="B260" t="s">
        <v>1553</v>
      </c>
      <c r="C260" t="s">
        <v>47</v>
      </c>
      <c r="D260" t="s">
        <v>1535</v>
      </c>
      <c r="E260" t="s">
        <v>1541</v>
      </c>
      <c r="H260" t="s">
        <v>1542</v>
      </c>
      <c r="I260" t="s">
        <v>1547</v>
      </c>
      <c r="K260" t="s">
        <v>18</v>
      </c>
      <c r="L260">
        <v>0.474217</v>
      </c>
    </row>
    <row r="261" spans="1:12" x14ac:dyDescent="0.35">
      <c r="A261" t="s">
        <v>73</v>
      </c>
      <c r="B261" t="s">
        <v>1553</v>
      </c>
      <c r="C261" t="s">
        <v>47</v>
      </c>
      <c r="D261" t="s">
        <v>1535</v>
      </c>
      <c r="E261" t="s">
        <v>1541</v>
      </c>
      <c r="H261" t="s">
        <v>1544</v>
      </c>
      <c r="I261" t="s">
        <v>1547</v>
      </c>
      <c r="K261" t="s">
        <v>18</v>
      </c>
      <c r="L261">
        <v>1.4094310000000001</v>
      </c>
    </row>
    <row r="262" spans="1:12" x14ac:dyDescent="0.35">
      <c r="A262" t="s">
        <v>73</v>
      </c>
      <c r="B262" t="s">
        <v>1553</v>
      </c>
      <c r="C262" t="s">
        <v>47</v>
      </c>
      <c r="D262" t="s">
        <v>1535</v>
      </c>
      <c r="E262" t="s">
        <v>1541</v>
      </c>
      <c r="H262" t="s">
        <v>1546</v>
      </c>
      <c r="I262" t="s">
        <v>1547</v>
      </c>
      <c r="K262" t="s">
        <v>18</v>
      </c>
      <c r="L262">
        <v>3.3176130000000001</v>
      </c>
    </row>
    <row r="263" spans="1:12" x14ac:dyDescent="0.35">
      <c r="A263" t="s">
        <v>73</v>
      </c>
      <c r="B263" t="s">
        <v>1553</v>
      </c>
      <c r="C263" t="s">
        <v>52</v>
      </c>
      <c r="D263" t="s">
        <v>1535</v>
      </c>
      <c r="E263" t="s">
        <v>1541</v>
      </c>
      <c r="H263" t="s">
        <v>1580</v>
      </c>
      <c r="I263" t="s">
        <v>1543</v>
      </c>
      <c r="K263" t="s">
        <v>18</v>
      </c>
      <c r="L263">
        <v>110.648831</v>
      </c>
    </row>
    <row r="264" spans="1:12" x14ac:dyDescent="0.35">
      <c r="A264" t="s">
        <v>73</v>
      </c>
      <c r="B264" t="s">
        <v>1553</v>
      </c>
      <c r="C264" t="s">
        <v>52</v>
      </c>
      <c r="D264" t="s">
        <v>1535</v>
      </c>
      <c r="E264" t="s">
        <v>1541</v>
      </c>
      <c r="H264" t="s">
        <v>1542</v>
      </c>
      <c r="I264" t="s">
        <v>1543</v>
      </c>
      <c r="K264" t="s">
        <v>18</v>
      </c>
      <c r="L264">
        <v>46.196598999999999</v>
      </c>
    </row>
    <row r="265" spans="1:12" x14ac:dyDescent="0.35">
      <c r="A265" t="s">
        <v>73</v>
      </c>
      <c r="B265" t="s">
        <v>1553</v>
      </c>
      <c r="C265" t="s">
        <v>52</v>
      </c>
      <c r="D265" t="s">
        <v>1535</v>
      </c>
      <c r="E265" t="s">
        <v>1541</v>
      </c>
      <c r="H265" t="s">
        <v>1544</v>
      </c>
      <c r="I265" t="s">
        <v>1543</v>
      </c>
      <c r="K265" t="s">
        <v>18</v>
      </c>
      <c r="L265">
        <v>63.629767999999999</v>
      </c>
    </row>
    <row r="266" spans="1:12" x14ac:dyDescent="0.35">
      <c r="A266" t="s">
        <v>73</v>
      </c>
      <c r="B266" t="s">
        <v>1553</v>
      </c>
      <c r="C266" t="s">
        <v>52</v>
      </c>
      <c r="D266" t="s">
        <v>1535</v>
      </c>
      <c r="E266" t="s">
        <v>1541</v>
      </c>
      <c r="H266" t="s">
        <v>1546</v>
      </c>
      <c r="I266" t="s">
        <v>1543</v>
      </c>
      <c r="K266" t="s">
        <v>18</v>
      </c>
      <c r="L266">
        <v>20.496116000000001</v>
      </c>
    </row>
    <row r="267" spans="1:12" x14ac:dyDescent="0.35">
      <c r="A267" t="s">
        <v>73</v>
      </c>
      <c r="B267" t="s">
        <v>1553</v>
      </c>
      <c r="C267" t="s">
        <v>52</v>
      </c>
      <c r="D267" t="s">
        <v>1535</v>
      </c>
      <c r="E267" t="s">
        <v>1541</v>
      </c>
      <c r="H267" t="s">
        <v>1580</v>
      </c>
      <c r="I267" t="s">
        <v>1547</v>
      </c>
      <c r="K267" t="s">
        <v>18</v>
      </c>
      <c r="L267">
        <v>3.6347619999999998</v>
      </c>
    </row>
    <row r="268" spans="1:12" x14ac:dyDescent="0.35">
      <c r="A268" t="s">
        <v>73</v>
      </c>
      <c r="B268" t="s">
        <v>1553</v>
      </c>
      <c r="C268" t="s">
        <v>52</v>
      </c>
      <c r="D268" t="s">
        <v>1535</v>
      </c>
      <c r="E268" t="s">
        <v>1541</v>
      </c>
      <c r="H268" t="s">
        <v>1542</v>
      </c>
      <c r="I268" t="s">
        <v>1547</v>
      </c>
      <c r="K268" t="s">
        <v>18</v>
      </c>
      <c r="L268">
        <v>0.474217</v>
      </c>
    </row>
    <row r="269" spans="1:12" x14ac:dyDescent="0.35">
      <c r="A269" t="s">
        <v>73</v>
      </c>
      <c r="B269" t="s">
        <v>1553</v>
      </c>
      <c r="C269" t="s">
        <v>52</v>
      </c>
      <c r="D269" t="s">
        <v>1535</v>
      </c>
      <c r="E269" t="s">
        <v>1541</v>
      </c>
      <c r="H269" t="s">
        <v>1544</v>
      </c>
      <c r="I269" t="s">
        <v>1547</v>
      </c>
      <c r="K269" t="s">
        <v>18</v>
      </c>
      <c r="L269">
        <v>1.4094310000000001</v>
      </c>
    </row>
    <row r="270" spans="1:12" x14ac:dyDescent="0.35">
      <c r="A270" t="s">
        <v>73</v>
      </c>
      <c r="B270" t="s">
        <v>1553</v>
      </c>
      <c r="C270" t="s">
        <v>52</v>
      </c>
      <c r="D270" t="s">
        <v>1535</v>
      </c>
      <c r="E270" t="s">
        <v>1541</v>
      </c>
      <c r="H270" t="s">
        <v>1546</v>
      </c>
      <c r="I270" t="s">
        <v>1547</v>
      </c>
      <c r="K270" t="s">
        <v>18</v>
      </c>
      <c r="L270">
        <v>3.3176130000000001</v>
      </c>
    </row>
    <row r="271" spans="1:12" x14ac:dyDescent="0.35">
      <c r="A271" t="s">
        <v>73</v>
      </c>
      <c r="B271" t="s">
        <v>1553</v>
      </c>
      <c r="C271" t="s">
        <v>63</v>
      </c>
      <c r="D271" t="s">
        <v>1535</v>
      </c>
      <c r="E271" t="s">
        <v>1541</v>
      </c>
      <c r="H271" t="s">
        <v>1580</v>
      </c>
      <c r="I271" t="s">
        <v>1543</v>
      </c>
      <c r="K271" t="s">
        <v>18</v>
      </c>
      <c r="L271">
        <v>110.648831</v>
      </c>
    </row>
    <row r="272" spans="1:12" x14ac:dyDescent="0.35">
      <c r="A272" t="s">
        <v>73</v>
      </c>
      <c r="B272" t="s">
        <v>1553</v>
      </c>
      <c r="C272" t="s">
        <v>63</v>
      </c>
      <c r="D272" t="s">
        <v>1535</v>
      </c>
      <c r="E272" t="s">
        <v>1541</v>
      </c>
      <c r="H272" t="s">
        <v>1542</v>
      </c>
      <c r="I272" t="s">
        <v>1543</v>
      </c>
      <c r="K272" t="s">
        <v>18</v>
      </c>
      <c r="L272">
        <v>46.196598999999999</v>
      </c>
    </row>
    <row r="273" spans="1:12" x14ac:dyDescent="0.35">
      <c r="A273" t="s">
        <v>73</v>
      </c>
      <c r="B273" t="s">
        <v>1553</v>
      </c>
      <c r="C273" t="s">
        <v>63</v>
      </c>
      <c r="D273" t="s">
        <v>1535</v>
      </c>
      <c r="E273" t="s">
        <v>1541</v>
      </c>
      <c r="H273" t="s">
        <v>1544</v>
      </c>
      <c r="I273" t="s">
        <v>1543</v>
      </c>
      <c r="K273" t="s">
        <v>18</v>
      </c>
      <c r="L273">
        <v>63.629767999999999</v>
      </c>
    </row>
    <row r="274" spans="1:12" x14ac:dyDescent="0.35">
      <c r="A274" t="s">
        <v>73</v>
      </c>
      <c r="B274" t="s">
        <v>1553</v>
      </c>
      <c r="C274" t="s">
        <v>63</v>
      </c>
      <c r="D274" t="s">
        <v>1535</v>
      </c>
      <c r="E274" t="s">
        <v>1541</v>
      </c>
      <c r="H274" t="s">
        <v>1546</v>
      </c>
      <c r="I274" t="s">
        <v>1543</v>
      </c>
      <c r="K274" t="s">
        <v>18</v>
      </c>
      <c r="L274">
        <v>20.496116000000001</v>
      </c>
    </row>
    <row r="275" spans="1:12" x14ac:dyDescent="0.35">
      <c r="A275" t="s">
        <v>73</v>
      </c>
      <c r="B275" t="s">
        <v>1553</v>
      </c>
      <c r="C275" t="s">
        <v>63</v>
      </c>
      <c r="D275" t="s">
        <v>1535</v>
      </c>
      <c r="E275" t="s">
        <v>1541</v>
      </c>
      <c r="H275" t="s">
        <v>1580</v>
      </c>
      <c r="I275" t="s">
        <v>1547</v>
      </c>
      <c r="K275" t="s">
        <v>18</v>
      </c>
      <c r="L275">
        <v>3.6347619999999998</v>
      </c>
    </row>
    <row r="276" spans="1:12" x14ac:dyDescent="0.35">
      <c r="A276" t="s">
        <v>73</v>
      </c>
      <c r="B276" t="s">
        <v>1553</v>
      </c>
      <c r="C276" t="s">
        <v>63</v>
      </c>
      <c r="D276" t="s">
        <v>1535</v>
      </c>
      <c r="E276" t="s">
        <v>1541</v>
      </c>
      <c r="H276" t="s">
        <v>1542</v>
      </c>
      <c r="I276" t="s">
        <v>1547</v>
      </c>
      <c r="K276" t="s">
        <v>18</v>
      </c>
      <c r="L276">
        <v>0.474217</v>
      </c>
    </row>
    <row r="277" spans="1:12" x14ac:dyDescent="0.35">
      <c r="A277" t="s">
        <v>73</v>
      </c>
      <c r="B277" t="s">
        <v>1553</v>
      </c>
      <c r="C277" t="s">
        <v>63</v>
      </c>
      <c r="D277" t="s">
        <v>1535</v>
      </c>
      <c r="E277" t="s">
        <v>1541</v>
      </c>
      <c r="H277" t="s">
        <v>1544</v>
      </c>
      <c r="I277" t="s">
        <v>1547</v>
      </c>
      <c r="K277" t="s">
        <v>18</v>
      </c>
      <c r="L277">
        <v>1.4094310000000001</v>
      </c>
    </row>
    <row r="278" spans="1:12" x14ac:dyDescent="0.35">
      <c r="A278" t="s">
        <v>73</v>
      </c>
      <c r="B278" t="s">
        <v>1553</v>
      </c>
      <c r="C278" t="s">
        <v>63</v>
      </c>
      <c r="D278" t="s">
        <v>1535</v>
      </c>
      <c r="E278" t="s">
        <v>1541</v>
      </c>
      <c r="H278" t="s">
        <v>1546</v>
      </c>
      <c r="I278" t="s">
        <v>1547</v>
      </c>
      <c r="K278" t="s">
        <v>18</v>
      </c>
      <c r="L278">
        <v>3.3176130000000001</v>
      </c>
    </row>
    <row r="279" spans="1:12" x14ac:dyDescent="0.35">
      <c r="A279" t="s">
        <v>73</v>
      </c>
      <c r="B279" t="s">
        <v>1553</v>
      </c>
      <c r="C279" t="s">
        <v>68</v>
      </c>
      <c r="D279" t="s">
        <v>1535</v>
      </c>
      <c r="E279" t="s">
        <v>1541</v>
      </c>
      <c r="H279" t="s">
        <v>1580</v>
      </c>
      <c r="I279" t="s">
        <v>1543</v>
      </c>
      <c r="K279" t="s">
        <v>18</v>
      </c>
      <c r="L279">
        <v>110.648831</v>
      </c>
    </row>
    <row r="280" spans="1:12" x14ac:dyDescent="0.35">
      <c r="A280" t="s">
        <v>73</v>
      </c>
      <c r="B280" t="s">
        <v>1553</v>
      </c>
      <c r="C280" t="s">
        <v>68</v>
      </c>
      <c r="D280" t="s">
        <v>1535</v>
      </c>
      <c r="E280" t="s">
        <v>1541</v>
      </c>
      <c r="H280" t="s">
        <v>1542</v>
      </c>
      <c r="I280" t="s">
        <v>1543</v>
      </c>
      <c r="K280" t="s">
        <v>18</v>
      </c>
      <c r="L280">
        <v>46.196598999999999</v>
      </c>
    </row>
    <row r="281" spans="1:12" x14ac:dyDescent="0.35">
      <c r="A281" t="s">
        <v>73</v>
      </c>
      <c r="B281" t="s">
        <v>1553</v>
      </c>
      <c r="C281" t="s">
        <v>68</v>
      </c>
      <c r="D281" t="s">
        <v>1535</v>
      </c>
      <c r="E281" t="s">
        <v>1541</v>
      </c>
      <c r="H281" t="s">
        <v>1544</v>
      </c>
      <c r="I281" t="s">
        <v>1543</v>
      </c>
      <c r="K281" t="s">
        <v>18</v>
      </c>
      <c r="L281">
        <v>63.629767999999999</v>
      </c>
    </row>
    <row r="282" spans="1:12" x14ac:dyDescent="0.35">
      <c r="A282" t="s">
        <v>73</v>
      </c>
      <c r="B282" t="s">
        <v>1553</v>
      </c>
      <c r="C282" t="s">
        <v>68</v>
      </c>
      <c r="D282" t="s">
        <v>1535</v>
      </c>
      <c r="E282" t="s">
        <v>1541</v>
      </c>
      <c r="H282" t="s">
        <v>1546</v>
      </c>
      <c r="I282" t="s">
        <v>1543</v>
      </c>
      <c r="K282" t="s">
        <v>18</v>
      </c>
      <c r="L282">
        <v>20.496116000000001</v>
      </c>
    </row>
    <row r="283" spans="1:12" x14ac:dyDescent="0.35">
      <c r="A283" t="s">
        <v>73</v>
      </c>
      <c r="B283" t="s">
        <v>1553</v>
      </c>
      <c r="C283" t="s">
        <v>68</v>
      </c>
      <c r="D283" t="s">
        <v>1535</v>
      </c>
      <c r="E283" t="s">
        <v>1541</v>
      </c>
      <c r="H283" t="s">
        <v>1580</v>
      </c>
      <c r="I283" t="s">
        <v>1547</v>
      </c>
      <c r="K283" t="s">
        <v>18</v>
      </c>
      <c r="L283">
        <v>3.6347619999999998</v>
      </c>
    </row>
    <row r="284" spans="1:12" x14ac:dyDescent="0.35">
      <c r="A284" t="s">
        <v>73</v>
      </c>
      <c r="B284" t="s">
        <v>1553</v>
      </c>
      <c r="C284" t="s">
        <v>68</v>
      </c>
      <c r="D284" t="s">
        <v>1535</v>
      </c>
      <c r="E284" t="s">
        <v>1541</v>
      </c>
      <c r="H284" t="s">
        <v>1542</v>
      </c>
      <c r="I284" t="s">
        <v>1547</v>
      </c>
      <c r="K284" t="s">
        <v>18</v>
      </c>
      <c r="L284">
        <v>0.474217</v>
      </c>
    </row>
    <row r="285" spans="1:12" x14ac:dyDescent="0.35">
      <c r="A285" t="s">
        <v>73</v>
      </c>
      <c r="B285" t="s">
        <v>1553</v>
      </c>
      <c r="C285" t="s">
        <v>68</v>
      </c>
      <c r="D285" t="s">
        <v>1535</v>
      </c>
      <c r="E285" t="s">
        <v>1541</v>
      </c>
      <c r="H285" t="s">
        <v>1544</v>
      </c>
      <c r="I285" t="s">
        <v>1547</v>
      </c>
      <c r="K285" t="s">
        <v>18</v>
      </c>
      <c r="L285">
        <v>1.4094310000000001</v>
      </c>
    </row>
    <row r="286" spans="1:12" x14ac:dyDescent="0.35">
      <c r="A286" t="s">
        <v>73</v>
      </c>
      <c r="B286" t="s">
        <v>1553</v>
      </c>
      <c r="C286" t="s">
        <v>68</v>
      </c>
      <c r="D286" t="s">
        <v>1535</v>
      </c>
      <c r="E286" t="s">
        <v>1541</v>
      </c>
      <c r="H286" t="s">
        <v>1546</v>
      </c>
      <c r="I286" t="s">
        <v>1547</v>
      </c>
      <c r="K286" t="s">
        <v>18</v>
      </c>
      <c r="L286">
        <v>3.3176130000000001</v>
      </c>
    </row>
    <row r="287" spans="1:12" x14ac:dyDescent="0.35">
      <c r="A287" t="s">
        <v>73</v>
      </c>
      <c r="B287" t="s">
        <v>1553</v>
      </c>
      <c r="C287" t="s">
        <v>28</v>
      </c>
      <c r="D287" t="s">
        <v>1535</v>
      </c>
      <c r="E287" t="s">
        <v>1548</v>
      </c>
      <c r="H287" t="s">
        <v>1542</v>
      </c>
      <c r="I287" t="s">
        <v>1543</v>
      </c>
      <c r="K287" t="s">
        <v>18</v>
      </c>
      <c r="L287">
        <v>92.938717999999994</v>
      </c>
    </row>
    <row r="288" spans="1:12" x14ac:dyDescent="0.35">
      <c r="A288" t="s">
        <v>73</v>
      </c>
      <c r="B288" t="s">
        <v>1553</v>
      </c>
      <c r="C288" t="s">
        <v>28</v>
      </c>
      <c r="D288" t="s">
        <v>1535</v>
      </c>
      <c r="E288" t="s">
        <v>1548</v>
      </c>
      <c r="H288" t="s">
        <v>1544</v>
      </c>
      <c r="I288" t="s">
        <v>1543</v>
      </c>
      <c r="K288" t="s">
        <v>18</v>
      </c>
      <c r="L288">
        <v>214.28674699999999</v>
      </c>
    </row>
    <row r="289" spans="1:12" x14ac:dyDescent="0.35">
      <c r="A289" t="s">
        <v>73</v>
      </c>
      <c r="B289" t="s">
        <v>1553</v>
      </c>
      <c r="C289" t="s">
        <v>28</v>
      </c>
      <c r="D289" t="s">
        <v>1535</v>
      </c>
      <c r="E289" t="s">
        <v>1548</v>
      </c>
      <c r="H289" t="s">
        <v>1549</v>
      </c>
      <c r="I289" t="s">
        <v>1543</v>
      </c>
      <c r="K289" t="s">
        <v>18</v>
      </c>
      <c r="L289">
        <v>78.259506999999999</v>
      </c>
    </row>
    <row r="290" spans="1:12" x14ac:dyDescent="0.35">
      <c r="A290" t="s">
        <v>73</v>
      </c>
      <c r="B290" t="s">
        <v>1553</v>
      </c>
      <c r="C290" t="s">
        <v>28</v>
      </c>
      <c r="D290" t="s">
        <v>1535</v>
      </c>
      <c r="E290" t="s">
        <v>1548</v>
      </c>
      <c r="H290" t="s">
        <v>1550</v>
      </c>
      <c r="I290" t="s">
        <v>1543</v>
      </c>
      <c r="K290" t="s">
        <v>18</v>
      </c>
      <c r="L290">
        <v>48.960830999999999</v>
      </c>
    </row>
    <row r="291" spans="1:12" x14ac:dyDescent="0.35">
      <c r="A291" t="s">
        <v>73</v>
      </c>
      <c r="B291" t="s">
        <v>1553</v>
      </c>
      <c r="C291" t="s">
        <v>28</v>
      </c>
      <c r="D291" t="s">
        <v>1535</v>
      </c>
      <c r="E291" t="s">
        <v>1548</v>
      </c>
      <c r="H291" t="s">
        <v>1542</v>
      </c>
      <c r="I291" t="s">
        <v>1547</v>
      </c>
      <c r="K291" t="s">
        <v>18</v>
      </c>
      <c r="L291">
        <v>1.5601959999999999</v>
      </c>
    </row>
    <row r="292" spans="1:12" x14ac:dyDescent="0.35">
      <c r="A292" t="s">
        <v>73</v>
      </c>
      <c r="B292" t="s">
        <v>1553</v>
      </c>
      <c r="C292" t="s">
        <v>28</v>
      </c>
      <c r="D292" t="s">
        <v>1535</v>
      </c>
      <c r="E292" t="s">
        <v>1548</v>
      </c>
      <c r="H292" t="s">
        <v>1544</v>
      </c>
      <c r="I292" t="s">
        <v>1547</v>
      </c>
      <c r="K292" t="s">
        <v>18</v>
      </c>
      <c r="L292">
        <v>2.647084</v>
      </c>
    </row>
    <row r="293" spans="1:12" x14ac:dyDescent="0.35">
      <c r="A293" t="s">
        <v>73</v>
      </c>
      <c r="B293" t="s">
        <v>1553</v>
      </c>
      <c r="C293" t="s">
        <v>28</v>
      </c>
      <c r="D293" t="s">
        <v>1535</v>
      </c>
      <c r="E293" t="s">
        <v>1548</v>
      </c>
      <c r="H293" t="s">
        <v>1549</v>
      </c>
      <c r="I293" t="s">
        <v>1547</v>
      </c>
      <c r="K293" t="s">
        <v>18</v>
      </c>
      <c r="L293">
        <v>1.9545999999999999</v>
      </c>
    </row>
    <row r="294" spans="1:12" x14ac:dyDescent="0.35">
      <c r="A294" t="s">
        <v>73</v>
      </c>
      <c r="B294" t="s">
        <v>1553</v>
      </c>
      <c r="C294" t="s">
        <v>28</v>
      </c>
      <c r="D294" t="s">
        <v>1535</v>
      </c>
      <c r="E294" t="s">
        <v>1548</v>
      </c>
      <c r="H294" t="s">
        <v>1550</v>
      </c>
      <c r="I294" t="s">
        <v>1547</v>
      </c>
      <c r="K294" t="s">
        <v>18</v>
      </c>
      <c r="L294">
        <v>0.23355100000000001</v>
      </c>
    </row>
    <row r="295" spans="1:12" x14ac:dyDescent="0.35">
      <c r="A295" t="s">
        <v>73</v>
      </c>
      <c r="B295" t="s">
        <v>1553</v>
      </c>
      <c r="C295" t="s">
        <v>47</v>
      </c>
      <c r="D295" t="s">
        <v>1535</v>
      </c>
      <c r="E295" t="s">
        <v>1548</v>
      </c>
      <c r="H295" t="s">
        <v>1542</v>
      </c>
      <c r="I295" t="s">
        <v>1543</v>
      </c>
      <c r="K295" t="s">
        <v>18</v>
      </c>
      <c r="L295">
        <v>92.938717999999994</v>
      </c>
    </row>
    <row r="296" spans="1:12" x14ac:dyDescent="0.35">
      <c r="A296" t="s">
        <v>73</v>
      </c>
      <c r="B296" t="s">
        <v>1553</v>
      </c>
      <c r="C296" t="s">
        <v>47</v>
      </c>
      <c r="D296" t="s">
        <v>1535</v>
      </c>
      <c r="E296" t="s">
        <v>1548</v>
      </c>
      <c r="H296" t="s">
        <v>1544</v>
      </c>
      <c r="I296" t="s">
        <v>1543</v>
      </c>
      <c r="K296" t="s">
        <v>18</v>
      </c>
      <c r="L296">
        <v>214.28674699999999</v>
      </c>
    </row>
    <row r="297" spans="1:12" x14ac:dyDescent="0.35">
      <c r="A297" t="s">
        <v>73</v>
      </c>
      <c r="B297" t="s">
        <v>1553</v>
      </c>
      <c r="C297" t="s">
        <v>47</v>
      </c>
      <c r="D297" t="s">
        <v>1535</v>
      </c>
      <c r="E297" t="s">
        <v>1548</v>
      </c>
      <c r="H297" t="s">
        <v>1549</v>
      </c>
      <c r="I297" t="s">
        <v>1543</v>
      </c>
      <c r="K297" t="s">
        <v>18</v>
      </c>
      <c r="L297">
        <v>78.259506999999999</v>
      </c>
    </row>
    <row r="298" spans="1:12" x14ac:dyDescent="0.35">
      <c r="A298" t="s">
        <v>73</v>
      </c>
      <c r="B298" t="s">
        <v>1553</v>
      </c>
      <c r="C298" t="s">
        <v>47</v>
      </c>
      <c r="D298" t="s">
        <v>1535</v>
      </c>
      <c r="E298" t="s">
        <v>1548</v>
      </c>
      <c r="H298" t="s">
        <v>1550</v>
      </c>
      <c r="I298" t="s">
        <v>1543</v>
      </c>
      <c r="K298" t="s">
        <v>18</v>
      </c>
      <c r="L298">
        <v>48.960830999999999</v>
      </c>
    </row>
    <row r="299" spans="1:12" x14ac:dyDescent="0.35">
      <c r="A299" t="s">
        <v>73</v>
      </c>
      <c r="B299" t="s">
        <v>1553</v>
      </c>
      <c r="C299" t="s">
        <v>47</v>
      </c>
      <c r="D299" t="s">
        <v>1535</v>
      </c>
      <c r="E299" t="s">
        <v>1548</v>
      </c>
      <c r="H299" t="s">
        <v>1542</v>
      </c>
      <c r="I299" t="s">
        <v>1547</v>
      </c>
      <c r="K299" t="s">
        <v>18</v>
      </c>
      <c r="L299">
        <v>1.5601959999999999</v>
      </c>
    </row>
    <row r="300" spans="1:12" x14ac:dyDescent="0.35">
      <c r="A300" t="s">
        <v>73</v>
      </c>
      <c r="B300" t="s">
        <v>1553</v>
      </c>
      <c r="C300" t="s">
        <v>47</v>
      </c>
      <c r="D300" t="s">
        <v>1535</v>
      </c>
      <c r="E300" t="s">
        <v>1548</v>
      </c>
      <c r="H300" t="s">
        <v>1544</v>
      </c>
      <c r="I300" t="s">
        <v>1547</v>
      </c>
      <c r="K300" t="s">
        <v>18</v>
      </c>
      <c r="L300">
        <v>2.647084</v>
      </c>
    </row>
    <row r="301" spans="1:12" x14ac:dyDescent="0.35">
      <c r="A301" t="s">
        <v>73</v>
      </c>
      <c r="B301" t="s">
        <v>1553</v>
      </c>
      <c r="C301" t="s">
        <v>47</v>
      </c>
      <c r="D301" t="s">
        <v>1535</v>
      </c>
      <c r="E301" t="s">
        <v>1548</v>
      </c>
      <c r="H301" t="s">
        <v>1549</v>
      </c>
      <c r="I301" t="s">
        <v>1547</v>
      </c>
      <c r="K301" t="s">
        <v>18</v>
      </c>
      <c r="L301">
        <v>1.9545999999999999</v>
      </c>
    </row>
    <row r="302" spans="1:12" x14ac:dyDescent="0.35">
      <c r="A302" t="s">
        <v>73</v>
      </c>
      <c r="B302" t="s">
        <v>1553</v>
      </c>
      <c r="C302" t="s">
        <v>47</v>
      </c>
      <c r="D302" t="s">
        <v>1535</v>
      </c>
      <c r="E302" t="s">
        <v>1548</v>
      </c>
      <c r="H302" t="s">
        <v>1550</v>
      </c>
      <c r="I302" t="s">
        <v>1547</v>
      </c>
      <c r="K302" t="s">
        <v>18</v>
      </c>
      <c r="L302">
        <v>0.23355100000000001</v>
      </c>
    </row>
    <row r="303" spans="1:12" x14ac:dyDescent="0.35">
      <c r="A303" t="s">
        <v>73</v>
      </c>
      <c r="B303" t="s">
        <v>1553</v>
      </c>
      <c r="C303" t="s">
        <v>52</v>
      </c>
      <c r="D303" t="s">
        <v>1535</v>
      </c>
      <c r="E303" t="s">
        <v>1548</v>
      </c>
      <c r="H303" t="s">
        <v>1542</v>
      </c>
      <c r="I303" t="s">
        <v>1543</v>
      </c>
      <c r="K303" t="s">
        <v>18</v>
      </c>
      <c r="L303">
        <v>92.938717999999994</v>
      </c>
    </row>
    <row r="304" spans="1:12" x14ac:dyDescent="0.35">
      <c r="A304" t="s">
        <v>73</v>
      </c>
      <c r="B304" t="s">
        <v>1553</v>
      </c>
      <c r="C304" t="s">
        <v>52</v>
      </c>
      <c r="D304" t="s">
        <v>1535</v>
      </c>
      <c r="E304" t="s">
        <v>1548</v>
      </c>
      <c r="H304" t="s">
        <v>1544</v>
      </c>
      <c r="I304" t="s">
        <v>1543</v>
      </c>
      <c r="K304" t="s">
        <v>18</v>
      </c>
      <c r="L304">
        <v>214.28674699999999</v>
      </c>
    </row>
    <row r="305" spans="1:12" x14ac:dyDescent="0.35">
      <c r="A305" t="s">
        <v>73</v>
      </c>
      <c r="B305" t="s">
        <v>1553</v>
      </c>
      <c r="C305" t="s">
        <v>52</v>
      </c>
      <c r="D305" t="s">
        <v>1535</v>
      </c>
      <c r="E305" t="s">
        <v>1548</v>
      </c>
      <c r="H305" t="s">
        <v>1549</v>
      </c>
      <c r="I305" t="s">
        <v>1543</v>
      </c>
      <c r="K305" t="s">
        <v>18</v>
      </c>
      <c r="L305">
        <v>78.259506999999999</v>
      </c>
    </row>
    <row r="306" spans="1:12" x14ac:dyDescent="0.35">
      <c r="A306" t="s">
        <v>73</v>
      </c>
      <c r="B306" t="s">
        <v>1553</v>
      </c>
      <c r="C306" t="s">
        <v>52</v>
      </c>
      <c r="D306" t="s">
        <v>1535</v>
      </c>
      <c r="E306" t="s">
        <v>1548</v>
      </c>
      <c r="H306" t="s">
        <v>1550</v>
      </c>
      <c r="I306" t="s">
        <v>1543</v>
      </c>
      <c r="K306" t="s">
        <v>18</v>
      </c>
      <c r="L306">
        <v>48.960830999999999</v>
      </c>
    </row>
    <row r="307" spans="1:12" x14ac:dyDescent="0.35">
      <c r="A307" t="s">
        <v>73</v>
      </c>
      <c r="B307" t="s">
        <v>1553</v>
      </c>
      <c r="C307" t="s">
        <v>52</v>
      </c>
      <c r="D307" t="s">
        <v>1535</v>
      </c>
      <c r="E307" t="s">
        <v>1548</v>
      </c>
      <c r="H307" t="s">
        <v>1542</v>
      </c>
      <c r="I307" t="s">
        <v>1547</v>
      </c>
      <c r="K307" t="s">
        <v>18</v>
      </c>
      <c r="L307">
        <v>1.5601959999999999</v>
      </c>
    </row>
    <row r="308" spans="1:12" x14ac:dyDescent="0.35">
      <c r="A308" t="s">
        <v>73</v>
      </c>
      <c r="B308" t="s">
        <v>1553</v>
      </c>
      <c r="C308" t="s">
        <v>52</v>
      </c>
      <c r="D308" t="s">
        <v>1535</v>
      </c>
      <c r="E308" t="s">
        <v>1548</v>
      </c>
      <c r="H308" t="s">
        <v>1544</v>
      </c>
      <c r="I308" t="s">
        <v>1547</v>
      </c>
      <c r="K308" t="s">
        <v>18</v>
      </c>
      <c r="L308">
        <v>2.647084</v>
      </c>
    </row>
    <row r="309" spans="1:12" x14ac:dyDescent="0.35">
      <c r="A309" t="s">
        <v>73</v>
      </c>
      <c r="B309" t="s">
        <v>1553</v>
      </c>
      <c r="C309" t="s">
        <v>52</v>
      </c>
      <c r="D309" t="s">
        <v>1535</v>
      </c>
      <c r="E309" t="s">
        <v>1548</v>
      </c>
      <c r="H309" t="s">
        <v>1549</v>
      </c>
      <c r="I309" t="s">
        <v>1547</v>
      </c>
      <c r="K309" t="s">
        <v>18</v>
      </c>
      <c r="L309">
        <v>1.9545999999999999</v>
      </c>
    </row>
    <row r="310" spans="1:12" x14ac:dyDescent="0.35">
      <c r="A310" t="s">
        <v>73</v>
      </c>
      <c r="B310" t="s">
        <v>1553</v>
      </c>
      <c r="C310" t="s">
        <v>52</v>
      </c>
      <c r="D310" t="s">
        <v>1535</v>
      </c>
      <c r="E310" t="s">
        <v>1548</v>
      </c>
      <c r="H310" t="s">
        <v>1550</v>
      </c>
      <c r="I310" t="s">
        <v>1547</v>
      </c>
      <c r="K310" t="s">
        <v>18</v>
      </c>
      <c r="L310">
        <v>0.23355100000000001</v>
      </c>
    </row>
    <row r="311" spans="1:12" x14ac:dyDescent="0.35">
      <c r="A311" t="s">
        <v>73</v>
      </c>
      <c r="B311" t="s">
        <v>1553</v>
      </c>
      <c r="C311" t="s">
        <v>63</v>
      </c>
      <c r="D311" t="s">
        <v>1535</v>
      </c>
      <c r="E311" t="s">
        <v>1548</v>
      </c>
      <c r="H311" t="s">
        <v>1542</v>
      </c>
      <c r="I311" t="s">
        <v>1543</v>
      </c>
      <c r="K311" t="s">
        <v>18</v>
      </c>
      <c r="L311">
        <v>92.938717999999994</v>
      </c>
    </row>
    <row r="312" spans="1:12" x14ac:dyDescent="0.35">
      <c r="A312" t="s">
        <v>73</v>
      </c>
      <c r="B312" t="s">
        <v>1553</v>
      </c>
      <c r="C312" t="s">
        <v>63</v>
      </c>
      <c r="D312" t="s">
        <v>1535</v>
      </c>
      <c r="E312" t="s">
        <v>1548</v>
      </c>
      <c r="H312" t="s">
        <v>1544</v>
      </c>
      <c r="I312" t="s">
        <v>1543</v>
      </c>
      <c r="K312" t="s">
        <v>18</v>
      </c>
      <c r="L312">
        <v>214.28674699999999</v>
      </c>
    </row>
    <row r="313" spans="1:12" x14ac:dyDescent="0.35">
      <c r="A313" t="s">
        <v>73</v>
      </c>
      <c r="B313" t="s">
        <v>1553</v>
      </c>
      <c r="C313" t="s">
        <v>63</v>
      </c>
      <c r="D313" t="s">
        <v>1535</v>
      </c>
      <c r="E313" t="s">
        <v>1548</v>
      </c>
      <c r="H313" t="s">
        <v>1549</v>
      </c>
      <c r="I313" t="s">
        <v>1543</v>
      </c>
      <c r="K313" t="s">
        <v>18</v>
      </c>
      <c r="L313">
        <v>78.259506999999999</v>
      </c>
    </row>
    <row r="314" spans="1:12" x14ac:dyDescent="0.35">
      <c r="A314" t="s">
        <v>73</v>
      </c>
      <c r="B314" t="s">
        <v>1553</v>
      </c>
      <c r="C314" t="s">
        <v>63</v>
      </c>
      <c r="D314" t="s">
        <v>1535</v>
      </c>
      <c r="E314" t="s">
        <v>1548</v>
      </c>
      <c r="H314" t="s">
        <v>1550</v>
      </c>
      <c r="I314" t="s">
        <v>1543</v>
      </c>
      <c r="K314" t="s">
        <v>18</v>
      </c>
      <c r="L314">
        <v>48.960830999999999</v>
      </c>
    </row>
    <row r="315" spans="1:12" x14ac:dyDescent="0.35">
      <c r="A315" t="s">
        <v>73</v>
      </c>
      <c r="B315" t="s">
        <v>1553</v>
      </c>
      <c r="C315" t="s">
        <v>63</v>
      </c>
      <c r="D315" t="s">
        <v>1535</v>
      </c>
      <c r="E315" t="s">
        <v>1548</v>
      </c>
      <c r="H315" t="s">
        <v>1542</v>
      </c>
      <c r="I315" t="s">
        <v>1547</v>
      </c>
      <c r="K315" t="s">
        <v>18</v>
      </c>
      <c r="L315">
        <v>1.5601959999999999</v>
      </c>
    </row>
    <row r="316" spans="1:12" x14ac:dyDescent="0.35">
      <c r="A316" t="s">
        <v>73</v>
      </c>
      <c r="B316" t="s">
        <v>1553</v>
      </c>
      <c r="C316" t="s">
        <v>63</v>
      </c>
      <c r="D316" t="s">
        <v>1535</v>
      </c>
      <c r="E316" t="s">
        <v>1548</v>
      </c>
      <c r="H316" t="s">
        <v>1544</v>
      </c>
      <c r="I316" t="s">
        <v>1547</v>
      </c>
      <c r="K316" t="s">
        <v>18</v>
      </c>
      <c r="L316">
        <v>2.647084</v>
      </c>
    </row>
    <row r="317" spans="1:12" x14ac:dyDescent="0.35">
      <c r="A317" t="s">
        <v>73</v>
      </c>
      <c r="B317" t="s">
        <v>1553</v>
      </c>
      <c r="C317" t="s">
        <v>63</v>
      </c>
      <c r="D317" t="s">
        <v>1535</v>
      </c>
      <c r="E317" t="s">
        <v>1548</v>
      </c>
      <c r="H317" t="s">
        <v>1549</v>
      </c>
      <c r="I317" t="s">
        <v>1547</v>
      </c>
      <c r="K317" t="s">
        <v>18</v>
      </c>
      <c r="L317">
        <v>1.9545999999999999</v>
      </c>
    </row>
    <row r="318" spans="1:12" x14ac:dyDescent="0.35">
      <c r="A318" t="s">
        <v>73</v>
      </c>
      <c r="B318" t="s">
        <v>1553</v>
      </c>
      <c r="C318" t="s">
        <v>63</v>
      </c>
      <c r="D318" t="s">
        <v>1535</v>
      </c>
      <c r="E318" t="s">
        <v>1548</v>
      </c>
      <c r="H318" t="s">
        <v>1550</v>
      </c>
      <c r="I318" t="s">
        <v>1547</v>
      </c>
      <c r="K318" t="s">
        <v>18</v>
      </c>
      <c r="L318">
        <v>0.23355100000000001</v>
      </c>
    </row>
    <row r="319" spans="1:12" x14ac:dyDescent="0.35">
      <c r="A319" t="s">
        <v>73</v>
      </c>
      <c r="B319" t="s">
        <v>1553</v>
      </c>
      <c r="C319" t="s">
        <v>68</v>
      </c>
      <c r="D319" t="s">
        <v>1535</v>
      </c>
      <c r="E319" t="s">
        <v>1548</v>
      </c>
      <c r="H319" t="s">
        <v>1542</v>
      </c>
      <c r="I319" t="s">
        <v>1543</v>
      </c>
      <c r="K319" t="s">
        <v>18</v>
      </c>
      <c r="L319">
        <v>92.938717999999994</v>
      </c>
    </row>
    <row r="320" spans="1:12" x14ac:dyDescent="0.35">
      <c r="A320" t="s">
        <v>73</v>
      </c>
      <c r="B320" t="s">
        <v>1553</v>
      </c>
      <c r="C320" t="s">
        <v>68</v>
      </c>
      <c r="D320" t="s">
        <v>1535</v>
      </c>
      <c r="E320" t="s">
        <v>1548</v>
      </c>
      <c r="H320" t="s">
        <v>1544</v>
      </c>
      <c r="I320" t="s">
        <v>1543</v>
      </c>
      <c r="K320" t="s">
        <v>18</v>
      </c>
      <c r="L320">
        <v>214.28674699999999</v>
      </c>
    </row>
    <row r="321" spans="1:12" x14ac:dyDescent="0.35">
      <c r="A321" t="s">
        <v>73</v>
      </c>
      <c r="B321" t="s">
        <v>1553</v>
      </c>
      <c r="C321" t="s">
        <v>68</v>
      </c>
      <c r="D321" t="s">
        <v>1535</v>
      </c>
      <c r="E321" t="s">
        <v>1548</v>
      </c>
      <c r="H321" t="s">
        <v>1549</v>
      </c>
      <c r="I321" t="s">
        <v>1543</v>
      </c>
      <c r="K321" t="s">
        <v>18</v>
      </c>
      <c r="L321">
        <v>78.259506999999999</v>
      </c>
    </row>
    <row r="322" spans="1:12" x14ac:dyDescent="0.35">
      <c r="A322" t="s">
        <v>73</v>
      </c>
      <c r="B322" t="s">
        <v>1553</v>
      </c>
      <c r="C322" t="s">
        <v>68</v>
      </c>
      <c r="D322" t="s">
        <v>1535</v>
      </c>
      <c r="E322" t="s">
        <v>1548</v>
      </c>
      <c r="H322" t="s">
        <v>1550</v>
      </c>
      <c r="I322" t="s">
        <v>1543</v>
      </c>
      <c r="K322" t="s">
        <v>18</v>
      </c>
      <c r="L322">
        <v>48.960830999999999</v>
      </c>
    </row>
    <row r="323" spans="1:12" x14ac:dyDescent="0.35">
      <c r="A323" t="s">
        <v>73</v>
      </c>
      <c r="B323" t="s">
        <v>1553</v>
      </c>
      <c r="C323" t="s">
        <v>68</v>
      </c>
      <c r="D323" t="s">
        <v>1535</v>
      </c>
      <c r="E323" t="s">
        <v>1548</v>
      </c>
      <c r="H323" t="s">
        <v>1542</v>
      </c>
      <c r="I323" t="s">
        <v>1547</v>
      </c>
      <c r="K323" t="s">
        <v>18</v>
      </c>
      <c r="L323">
        <v>1.5601959999999999</v>
      </c>
    </row>
    <row r="324" spans="1:12" x14ac:dyDescent="0.35">
      <c r="A324" t="s">
        <v>73</v>
      </c>
      <c r="B324" t="s">
        <v>1553</v>
      </c>
      <c r="C324" t="s">
        <v>68</v>
      </c>
      <c r="D324" t="s">
        <v>1535</v>
      </c>
      <c r="E324" t="s">
        <v>1548</v>
      </c>
      <c r="H324" t="s">
        <v>1544</v>
      </c>
      <c r="I324" t="s">
        <v>1547</v>
      </c>
      <c r="K324" t="s">
        <v>18</v>
      </c>
      <c r="L324">
        <v>2.647084</v>
      </c>
    </row>
    <row r="325" spans="1:12" x14ac:dyDescent="0.35">
      <c r="A325" t="s">
        <v>73</v>
      </c>
      <c r="B325" t="s">
        <v>1553</v>
      </c>
      <c r="C325" t="s">
        <v>68</v>
      </c>
      <c r="D325" t="s">
        <v>1535</v>
      </c>
      <c r="E325" t="s">
        <v>1548</v>
      </c>
      <c r="H325" t="s">
        <v>1549</v>
      </c>
      <c r="I325" t="s">
        <v>1547</v>
      </c>
      <c r="K325" t="s">
        <v>18</v>
      </c>
      <c r="L325">
        <v>1.9545999999999999</v>
      </c>
    </row>
    <row r="326" spans="1:12" x14ac:dyDescent="0.35">
      <c r="A326" t="s">
        <v>73</v>
      </c>
      <c r="B326" t="s">
        <v>1553</v>
      </c>
      <c r="C326" t="s">
        <v>68</v>
      </c>
      <c r="D326" t="s">
        <v>1535</v>
      </c>
      <c r="E326" t="s">
        <v>1548</v>
      </c>
      <c r="H326" t="s">
        <v>1550</v>
      </c>
      <c r="I326" t="s">
        <v>1547</v>
      </c>
      <c r="K326" t="s">
        <v>18</v>
      </c>
      <c r="L326">
        <v>0.23355100000000001</v>
      </c>
    </row>
    <row r="327" spans="1:12" x14ac:dyDescent="0.35">
      <c r="A327" t="s">
        <v>73</v>
      </c>
      <c r="B327" t="s">
        <v>1553</v>
      </c>
      <c r="C327" t="s">
        <v>47</v>
      </c>
      <c r="D327" t="s">
        <v>1527</v>
      </c>
      <c r="E327" t="s">
        <v>1541</v>
      </c>
      <c r="F327" t="s">
        <v>1551</v>
      </c>
      <c r="G327" t="s">
        <v>750</v>
      </c>
      <c r="H327" t="s">
        <v>1542</v>
      </c>
      <c r="K327" t="s">
        <v>18</v>
      </c>
      <c r="L327">
        <v>3.1893790000000002</v>
      </c>
    </row>
    <row r="328" spans="1:12" x14ac:dyDescent="0.35">
      <c r="A328" t="s">
        <v>73</v>
      </c>
      <c r="B328" t="s">
        <v>1553</v>
      </c>
      <c r="C328" t="s">
        <v>47</v>
      </c>
      <c r="D328" t="s">
        <v>1527</v>
      </c>
      <c r="E328" t="s">
        <v>1541</v>
      </c>
      <c r="F328" t="s">
        <v>1551</v>
      </c>
      <c r="G328" t="s">
        <v>750</v>
      </c>
      <c r="H328" t="s">
        <v>1542</v>
      </c>
      <c r="K328" t="s">
        <v>15</v>
      </c>
      <c r="L328">
        <v>3.0020999999999999E-2</v>
      </c>
    </row>
    <row r="329" spans="1:12" x14ac:dyDescent="0.35">
      <c r="A329" t="s">
        <v>73</v>
      </c>
      <c r="B329" t="s">
        <v>1553</v>
      </c>
      <c r="C329" t="s">
        <v>52</v>
      </c>
      <c r="D329" t="s">
        <v>1527</v>
      </c>
      <c r="E329" t="s">
        <v>1541</v>
      </c>
      <c r="F329" t="s">
        <v>1551</v>
      </c>
      <c r="G329" t="s">
        <v>750</v>
      </c>
      <c r="H329" t="s">
        <v>1542</v>
      </c>
      <c r="K329" t="s">
        <v>18</v>
      </c>
      <c r="L329">
        <v>3.252364</v>
      </c>
    </row>
    <row r="330" spans="1:12" x14ac:dyDescent="0.35">
      <c r="A330" t="s">
        <v>73</v>
      </c>
      <c r="B330" t="s">
        <v>1553</v>
      </c>
      <c r="C330" t="s">
        <v>52</v>
      </c>
      <c r="D330" t="s">
        <v>1527</v>
      </c>
      <c r="E330" t="s">
        <v>1541</v>
      </c>
      <c r="F330" t="s">
        <v>1551</v>
      </c>
      <c r="G330" t="s">
        <v>750</v>
      </c>
      <c r="H330" t="s">
        <v>1542</v>
      </c>
      <c r="K330" t="s">
        <v>15</v>
      </c>
      <c r="L330">
        <v>3.0613999999999999E-2</v>
      </c>
    </row>
    <row r="331" spans="1:12" x14ac:dyDescent="0.35">
      <c r="A331" t="s">
        <v>73</v>
      </c>
      <c r="B331" t="s">
        <v>1553</v>
      </c>
      <c r="C331" t="s">
        <v>47</v>
      </c>
      <c r="D331" t="s">
        <v>1527</v>
      </c>
      <c r="E331" t="s">
        <v>1541</v>
      </c>
      <c r="F331" t="s">
        <v>1552</v>
      </c>
      <c r="G331" t="s">
        <v>762</v>
      </c>
      <c r="H331" t="s">
        <v>1542</v>
      </c>
      <c r="K331" t="s">
        <v>18</v>
      </c>
      <c r="L331">
        <v>1.525922</v>
      </c>
    </row>
    <row r="332" spans="1:12" x14ac:dyDescent="0.35">
      <c r="A332" t="s">
        <v>73</v>
      </c>
      <c r="B332" t="s">
        <v>1553</v>
      </c>
      <c r="C332" t="s">
        <v>47</v>
      </c>
      <c r="D332" t="s">
        <v>1527</v>
      </c>
      <c r="E332" t="s">
        <v>1541</v>
      </c>
      <c r="F332" t="s">
        <v>1552</v>
      </c>
      <c r="G332" t="s">
        <v>762</v>
      </c>
      <c r="H332" t="s">
        <v>1542</v>
      </c>
      <c r="K332" t="s">
        <v>15</v>
      </c>
      <c r="L332">
        <v>6.9894999999999999E-2</v>
      </c>
    </row>
    <row r="333" spans="1:12" x14ac:dyDescent="0.35">
      <c r="A333" t="s">
        <v>73</v>
      </c>
      <c r="B333" t="s">
        <v>1553</v>
      </c>
      <c r="C333" t="s">
        <v>28</v>
      </c>
      <c r="D333" t="s">
        <v>1527</v>
      </c>
      <c r="E333" t="s">
        <v>1541</v>
      </c>
      <c r="F333" t="s">
        <v>1552</v>
      </c>
      <c r="G333" t="s">
        <v>882</v>
      </c>
      <c r="H333" t="s">
        <v>1544</v>
      </c>
      <c r="K333" t="s">
        <v>18</v>
      </c>
      <c r="L333">
        <v>8.2834029999999998</v>
      </c>
    </row>
    <row r="334" spans="1:12" x14ac:dyDescent="0.35">
      <c r="A334" t="s">
        <v>73</v>
      </c>
      <c r="B334" t="s">
        <v>1553</v>
      </c>
      <c r="C334" t="s">
        <v>28</v>
      </c>
      <c r="D334" t="s">
        <v>1527</v>
      </c>
      <c r="E334" t="s">
        <v>1541</v>
      </c>
      <c r="F334" t="s">
        <v>1552</v>
      </c>
      <c r="G334" t="s">
        <v>882</v>
      </c>
      <c r="H334" t="s">
        <v>1544</v>
      </c>
      <c r="K334" t="s">
        <v>15</v>
      </c>
      <c r="L334">
        <v>0.14210600000000001</v>
      </c>
    </row>
    <row r="335" spans="1:12" x14ac:dyDescent="0.35">
      <c r="A335" t="s">
        <v>73</v>
      </c>
      <c r="B335" t="s">
        <v>1553</v>
      </c>
      <c r="C335" t="s">
        <v>47</v>
      </c>
      <c r="D335" t="s">
        <v>1527</v>
      </c>
      <c r="E335" t="s">
        <v>1541</v>
      </c>
      <c r="F335" t="s">
        <v>1552</v>
      </c>
      <c r="G335" t="s">
        <v>882</v>
      </c>
      <c r="H335" t="s">
        <v>1544</v>
      </c>
      <c r="K335" t="s">
        <v>18</v>
      </c>
      <c r="L335">
        <v>5.3897040000000001</v>
      </c>
    </row>
    <row r="336" spans="1:12" x14ac:dyDescent="0.35">
      <c r="A336" t="s">
        <v>73</v>
      </c>
      <c r="B336" t="s">
        <v>1553</v>
      </c>
      <c r="C336" t="s">
        <v>47</v>
      </c>
      <c r="D336" t="s">
        <v>1527</v>
      </c>
      <c r="E336" t="s">
        <v>1541</v>
      </c>
      <c r="F336" t="s">
        <v>1552</v>
      </c>
      <c r="G336" t="s">
        <v>882</v>
      </c>
      <c r="H336" t="s">
        <v>1544</v>
      </c>
      <c r="K336" t="s">
        <v>15</v>
      </c>
      <c r="L336">
        <v>9.2463000000000004E-2</v>
      </c>
    </row>
    <row r="337" spans="1:12" x14ac:dyDescent="0.35">
      <c r="A337" t="s">
        <v>73</v>
      </c>
      <c r="B337" t="s">
        <v>1553</v>
      </c>
      <c r="C337" t="s">
        <v>52</v>
      </c>
      <c r="D337" t="s">
        <v>1527</v>
      </c>
      <c r="E337" t="s">
        <v>1541</v>
      </c>
      <c r="F337" t="s">
        <v>1552</v>
      </c>
      <c r="G337" t="s">
        <v>882</v>
      </c>
      <c r="H337" t="s">
        <v>1544</v>
      </c>
      <c r="K337" t="s">
        <v>18</v>
      </c>
      <c r="L337">
        <v>8.9527999999999999</v>
      </c>
    </row>
    <row r="338" spans="1:12" x14ac:dyDescent="0.35">
      <c r="A338" t="s">
        <v>73</v>
      </c>
      <c r="B338" t="s">
        <v>1553</v>
      </c>
      <c r="C338" t="s">
        <v>52</v>
      </c>
      <c r="D338" t="s">
        <v>1527</v>
      </c>
      <c r="E338" t="s">
        <v>1541</v>
      </c>
      <c r="F338" t="s">
        <v>1552</v>
      </c>
      <c r="G338" t="s">
        <v>882</v>
      </c>
      <c r="H338" t="s">
        <v>1544</v>
      </c>
      <c r="K338" t="s">
        <v>15</v>
      </c>
      <c r="L338">
        <v>0.15359</v>
      </c>
    </row>
    <row r="339" spans="1:12" x14ac:dyDescent="0.35">
      <c r="A339" t="s">
        <v>73</v>
      </c>
      <c r="B339" t="s">
        <v>1553</v>
      </c>
      <c r="C339" t="s">
        <v>63</v>
      </c>
      <c r="D339" t="s">
        <v>1527</v>
      </c>
      <c r="E339" t="s">
        <v>1541</v>
      </c>
      <c r="F339" t="s">
        <v>1552</v>
      </c>
      <c r="G339" t="s">
        <v>882</v>
      </c>
      <c r="H339" t="s">
        <v>1544</v>
      </c>
      <c r="K339" t="s">
        <v>18</v>
      </c>
      <c r="L339">
        <v>10.402756</v>
      </c>
    </row>
    <row r="340" spans="1:12" x14ac:dyDescent="0.35">
      <c r="A340" t="s">
        <v>73</v>
      </c>
      <c r="B340" t="s">
        <v>1553</v>
      </c>
      <c r="C340" t="s">
        <v>63</v>
      </c>
      <c r="D340" t="s">
        <v>1527</v>
      </c>
      <c r="E340" t="s">
        <v>1541</v>
      </c>
      <c r="F340" t="s">
        <v>1552</v>
      </c>
      <c r="G340" t="s">
        <v>882</v>
      </c>
      <c r="H340" t="s">
        <v>1544</v>
      </c>
      <c r="K340" t="s">
        <v>15</v>
      </c>
      <c r="L340">
        <v>0.17846500000000001</v>
      </c>
    </row>
    <row r="341" spans="1:12" x14ac:dyDescent="0.35">
      <c r="A341" t="s">
        <v>73</v>
      </c>
      <c r="B341" t="s">
        <v>1553</v>
      </c>
      <c r="C341" t="s">
        <v>68</v>
      </c>
      <c r="D341" t="s">
        <v>1527</v>
      </c>
      <c r="E341" t="s">
        <v>1541</v>
      </c>
      <c r="F341" t="s">
        <v>1552</v>
      </c>
      <c r="G341" t="s">
        <v>882</v>
      </c>
      <c r="H341" t="s">
        <v>1544</v>
      </c>
      <c r="K341" t="s">
        <v>18</v>
      </c>
      <c r="L341">
        <v>9.1123329999999996</v>
      </c>
    </row>
    <row r="342" spans="1:12" x14ac:dyDescent="0.35">
      <c r="A342" t="s">
        <v>73</v>
      </c>
      <c r="B342" t="s">
        <v>1553</v>
      </c>
      <c r="C342" t="s">
        <v>68</v>
      </c>
      <c r="D342" t="s">
        <v>1527</v>
      </c>
      <c r="E342" t="s">
        <v>1541</v>
      </c>
      <c r="F342" t="s">
        <v>1552</v>
      </c>
      <c r="G342" t="s">
        <v>882</v>
      </c>
      <c r="H342" t="s">
        <v>1544</v>
      </c>
      <c r="K342" t="s">
        <v>15</v>
      </c>
      <c r="L342">
        <v>0.15632699999999999</v>
      </c>
    </row>
    <row r="343" spans="1:12" x14ac:dyDescent="0.35">
      <c r="A343" t="s">
        <v>73</v>
      </c>
      <c r="B343" t="s">
        <v>1553</v>
      </c>
      <c r="C343" t="s">
        <v>68</v>
      </c>
      <c r="D343" t="s">
        <v>1527</v>
      </c>
      <c r="E343" t="s">
        <v>1541</v>
      </c>
      <c r="F343" t="s">
        <v>1552</v>
      </c>
      <c r="G343" t="s">
        <v>902</v>
      </c>
      <c r="H343" t="s">
        <v>1546</v>
      </c>
      <c r="K343" t="s">
        <v>18</v>
      </c>
      <c r="L343">
        <v>2.6880160000000002</v>
      </c>
    </row>
    <row r="344" spans="1:12" x14ac:dyDescent="0.35">
      <c r="A344" t="s">
        <v>73</v>
      </c>
      <c r="B344" t="s">
        <v>1553</v>
      </c>
      <c r="C344" t="s">
        <v>68</v>
      </c>
      <c r="D344" t="s">
        <v>1527</v>
      </c>
      <c r="E344" t="s">
        <v>1541</v>
      </c>
      <c r="F344" t="s">
        <v>1552</v>
      </c>
      <c r="G344" t="s">
        <v>902</v>
      </c>
      <c r="H344" t="s">
        <v>1546</v>
      </c>
      <c r="K344" t="s">
        <v>15</v>
      </c>
      <c r="L344">
        <v>0.13114799999999999</v>
      </c>
    </row>
    <row r="345" spans="1:12" x14ac:dyDescent="0.35">
      <c r="A345" t="s">
        <v>73</v>
      </c>
      <c r="B345" t="s">
        <v>1553</v>
      </c>
      <c r="C345" t="s">
        <v>28</v>
      </c>
      <c r="D345" t="s">
        <v>1527</v>
      </c>
      <c r="E345" t="s">
        <v>1541</v>
      </c>
      <c r="F345" t="s">
        <v>1552</v>
      </c>
      <c r="G345" t="s">
        <v>801</v>
      </c>
      <c r="H345" t="s">
        <v>1542</v>
      </c>
      <c r="K345" t="s">
        <v>18</v>
      </c>
      <c r="L345">
        <v>1.4894670000000001</v>
      </c>
    </row>
    <row r="346" spans="1:12" x14ac:dyDescent="0.35">
      <c r="A346" t="s">
        <v>73</v>
      </c>
      <c r="B346" t="s">
        <v>1553</v>
      </c>
      <c r="C346" t="s">
        <v>28</v>
      </c>
      <c r="D346" t="s">
        <v>1527</v>
      </c>
      <c r="E346" t="s">
        <v>1541</v>
      </c>
      <c r="F346" t="s">
        <v>1552</v>
      </c>
      <c r="G346" t="s">
        <v>801</v>
      </c>
      <c r="H346" t="s">
        <v>1542</v>
      </c>
      <c r="K346" t="s">
        <v>15</v>
      </c>
      <c r="L346">
        <v>0.14943500000000001</v>
      </c>
    </row>
    <row r="347" spans="1:12" x14ac:dyDescent="0.35">
      <c r="A347" t="s">
        <v>73</v>
      </c>
      <c r="B347" t="s">
        <v>1553</v>
      </c>
      <c r="C347" t="s">
        <v>52</v>
      </c>
      <c r="D347" t="s">
        <v>1527</v>
      </c>
      <c r="E347" t="s">
        <v>1541</v>
      </c>
      <c r="F347" t="s">
        <v>1552</v>
      </c>
      <c r="G347" t="s">
        <v>801</v>
      </c>
      <c r="H347" t="s">
        <v>1542</v>
      </c>
      <c r="K347" t="s">
        <v>18</v>
      </c>
      <c r="L347">
        <v>1.5678529999999999</v>
      </c>
    </row>
    <row r="348" spans="1:12" x14ac:dyDescent="0.35">
      <c r="A348" t="s">
        <v>73</v>
      </c>
      <c r="B348" t="s">
        <v>1553</v>
      </c>
      <c r="C348" t="s">
        <v>52</v>
      </c>
      <c r="D348" t="s">
        <v>1527</v>
      </c>
      <c r="E348" t="s">
        <v>1541</v>
      </c>
      <c r="F348" t="s">
        <v>1552</v>
      </c>
      <c r="G348" t="s">
        <v>801</v>
      </c>
      <c r="H348" t="s">
        <v>1542</v>
      </c>
      <c r="K348" t="s">
        <v>15</v>
      </c>
      <c r="L348">
        <v>0.15729899999999999</v>
      </c>
    </row>
    <row r="349" spans="1:12" x14ac:dyDescent="0.35">
      <c r="A349" t="s">
        <v>73</v>
      </c>
      <c r="B349" t="s">
        <v>1553</v>
      </c>
      <c r="C349" t="s">
        <v>63</v>
      </c>
      <c r="D349" t="s">
        <v>1527</v>
      </c>
      <c r="E349" t="s">
        <v>1541</v>
      </c>
      <c r="F349" t="s">
        <v>1552</v>
      </c>
      <c r="G349" t="s">
        <v>801</v>
      </c>
      <c r="H349" t="s">
        <v>1542</v>
      </c>
      <c r="K349" t="s">
        <v>18</v>
      </c>
      <c r="L349">
        <v>2.0216609999999999</v>
      </c>
    </row>
    <row r="350" spans="1:12" x14ac:dyDescent="0.35">
      <c r="A350" t="s">
        <v>73</v>
      </c>
      <c r="B350" t="s">
        <v>1553</v>
      </c>
      <c r="C350" t="s">
        <v>63</v>
      </c>
      <c r="D350" t="s">
        <v>1527</v>
      </c>
      <c r="E350" t="s">
        <v>1541</v>
      </c>
      <c r="F350" t="s">
        <v>1552</v>
      </c>
      <c r="G350" t="s">
        <v>801</v>
      </c>
      <c r="H350" t="s">
        <v>1542</v>
      </c>
      <c r="K350" t="s">
        <v>15</v>
      </c>
      <c r="L350">
        <v>0.20282900000000001</v>
      </c>
    </row>
    <row r="351" spans="1:12" x14ac:dyDescent="0.35">
      <c r="A351" t="s">
        <v>73</v>
      </c>
      <c r="B351" t="s">
        <v>1553</v>
      </c>
      <c r="C351" t="s">
        <v>28</v>
      </c>
      <c r="D351" t="s">
        <v>1527</v>
      </c>
      <c r="E351" t="s">
        <v>1541</v>
      </c>
      <c r="F351" t="s">
        <v>1552</v>
      </c>
      <c r="G351" t="s">
        <v>905</v>
      </c>
      <c r="H351" t="s">
        <v>1580</v>
      </c>
      <c r="K351" t="s">
        <v>18</v>
      </c>
      <c r="L351">
        <v>2.412239</v>
      </c>
    </row>
    <row r="352" spans="1:12" x14ac:dyDescent="0.35">
      <c r="A352" t="s">
        <v>73</v>
      </c>
      <c r="B352" t="s">
        <v>1553</v>
      </c>
      <c r="C352" t="s">
        <v>28</v>
      </c>
      <c r="D352" t="s">
        <v>1527</v>
      </c>
      <c r="E352" t="s">
        <v>1541</v>
      </c>
      <c r="F352" t="s">
        <v>1552</v>
      </c>
      <c r="G352" t="s">
        <v>905</v>
      </c>
      <c r="H352" t="s">
        <v>1580</v>
      </c>
      <c r="K352" t="s">
        <v>15</v>
      </c>
      <c r="L352">
        <v>3.2827000000000002E-2</v>
      </c>
    </row>
    <row r="353" spans="1:12" x14ac:dyDescent="0.35">
      <c r="A353" t="s">
        <v>73</v>
      </c>
      <c r="B353" t="s">
        <v>1553</v>
      </c>
      <c r="C353" t="s">
        <v>52</v>
      </c>
      <c r="D353" t="s">
        <v>1527</v>
      </c>
      <c r="E353" t="s">
        <v>1541</v>
      </c>
      <c r="F353" t="s">
        <v>1552</v>
      </c>
      <c r="G353" t="s">
        <v>905</v>
      </c>
      <c r="H353" t="s">
        <v>1580</v>
      </c>
      <c r="K353" t="s">
        <v>18</v>
      </c>
      <c r="L353">
        <v>3.8242470000000002</v>
      </c>
    </row>
    <row r="354" spans="1:12" x14ac:dyDescent="0.35">
      <c r="A354" t="s">
        <v>73</v>
      </c>
      <c r="B354" t="s">
        <v>1553</v>
      </c>
      <c r="C354" t="s">
        <v>52</v>
      </c>
      <c r="D354" t="s">
        <v>1527</v>
      </c>
      <c r="E354" t="s">
        <v>1541</v>
      </c>
      <c r="F354" t="s">
        <v>1552</v>
      </c>
      <c r="G354" t="s">
        <v>905</v>
      </c>
      <c r="H354" t="s">
        <v>1580</v>
      </c>
      <c r="K354" t="s">
        <v>15</v>
      </c>
      <c r="L354">
        <v>5.2042999999999999E-2</v>
      </c>
    </row>
    <row r="355" spans="1:12" x14ac:dyDescent="0.35">
      <c r="A355" t="s">
        <v>73</v>
      </c>
      <c r="B355" t="s">
        <v>1553</v>
      </c>
      <c r="C355" t="s">
        <v>63</v>
      </c>
      <c r="D355" t="s">
        <v>1527</v>
      </c>
      <c r="E355" t="s">
        <v>1541</v>
      </c>
      <c r="F355" t="s">
        <v>1552</v>
      </c>
      <c r="G355" t="s">
        <v>905</v>
      </c>
      <c r="H355" t="s">
        <v>1580</v>
      </c>
      <c r="K355" t="s">
        <v>18</v>
      </c>
      <c r="L355">
        <v>3.6802090000000001</v>
      </c>
    </row>
    <row r="356" spans="1:12" x14ac:dyDescent="0.35">
      <c r="A356" t="s">
        <v>73</v>
      </c>
      <c r="B356" t="s">
        <v>1553</v>
      </c>
      <c r="C356" t="s">
        <v>63</v>
      </c>
      <c r="D356" t="s">
        <v>1527</v>
      </c>
      <c r="E356" t="s">
        <v>1541</v>
      </c>
      <c r="F356" t="s">
        <v>1552</v>
      </c>
      <c r="G356" t="s">
        <v>905</v>
      </c>
      <c r="H356" t="s">
        <v>1580</v>
      </c>
      <c r="K356" t="s">
        <v>15</v>
      </c>
      <c r="L356">
        <v>5.0083000000000003E-2</v>
      </c>
    </row>
    <row r="357" spans="1:12" x14ac:dyDescent="0.35">
      <c r="A357" t="s">
        <v>73</v>
      </c>
      <c r="B357" t="s">
        <v>1553</v>
      </c>
      <c r="C357" t="s">
        <v>68</v>
      </c>
      <c r="D357" t="s">
        <v>1527</v>
      </c>
      <c r="E357" t="s">
        <v>1541</v>
      </c>
      <c r="F357" t="s">
        <v>1552</v>
      </c>
      <c r="G357" t="s">
        <v>1269</v>
      </c>
      <c r="H357" t="s">
        <v>1580</v>
      </c>
      <c r="K357" t="s">
        <v>18</v>
      </c>
      <c r="L357">
        <v>2.0273370000000002</v>
      </c>
    </row>
    <row r="358" spans="1:12" x14ac:dyDescent="0.35">
      <c r="A358" t="s">
        <v>73</v>
      </c>
      <c r="B358" t="s">
        <v>1553</v>
      </c>
      <c r="C358" t="s">
        <v>68</v>
      </c>
      <c r="D358" t="s">
        <v>1527</v>
      </c>
      <c r="E358" t="s">
        <v>1541</v>
      </c>
      <c r="F358" t="s">
        <v>1552</v>
      </c>
      <c r="G358" t="s">
        <v>1269</v>
      </c>
      <c r="H358" t="s">
        <v>1580</v>
      </c>
      <c r="K358" t="s">
        <v>15</v>
      </c>
      <c r="L358">
        <v>7.9430000000000001E-2</v>
      </c>
    </row>
    <row r="359" spans="1:12" x14ac:dyDescent="0.35">
      <c r="A359" t="s">
        <v>73</v>
      </c>
      <c r="B359" t="s">
        <v>1553</v>
      </c>
      <c r="C359" t="s">
        <v>52</v>
      </c>
      <c r="D359" t="s">
        <v>1527</v>
      </c>
      <c r="E359" t="s">
        <v>1541</v>
      </c>
      <c r="F359" t="s">
        <v>1551</v>
      </c>
      <c r="G359" t="s">
        <v>1313</v>
      </c>
      <c r="H359" t="s">
        <v>1544</v>
      </c>
      <c r="K359" t="s">
        <v>18</v>
      </c>
      <c r="L359">
        <v>1.602555</v>
      </c>
    </row>
    <row r="360" spans="1:12" x14ac:dyDescent="0.35">
      <c r="A360" t="s">
        <v>73</v>
      </c>
      <c r="B360" t="s">
        <v>1553</v>
      </c>
      <c r="C360" t="s">
        <v>52</v>
      </c>
      <c r="D360" t="s">
        <v>1527</v>
      </c>
      <c r="E360" t="s">
        <v>1541</v>
      </c>
      <c r="F360" t="s">
        <v>1551</v>
      </c>
      <c r="G360" t="s">
        <v>1313</v>
      </c>
      <c r="H360" t="s">
        <v>1544</v>
      </c>
      <c r="K360" t="s">
        <v>15</v>
      </c>
      <c r="L360">
        <v>2.0986999999999999E-2</v>
      </c>
    </row>
    <row r="361" spans="1:12" x14ac:dyDescent="0.35">
      <c r="A361" t="s">
        <v>73</v>
      </c>
      <c r="B361" t="s">
        <v>1553</v>
      </c>
      <c r="C361" t="s">
        <v>28</v>
      </c>
      <c r="D361" t="s">
        <v>1527</v>
      </c>
      <c r="E361" t="s">
        <v>1541</v>
      </c>
      <c r="F361" t="s">
        <v>1551</v>
      </c>
      <c r="G361" t="s">
        <v>891</v>
      </c>
      <c r="H361" t="s">
        <v>1544</v>
      </c>
      <c r="K361" t="s">
        <v>18</v>
      </c>
      <c r="L361">
        <v>1.6814169999999999</v>
      </c>
    </row>
    <row r="362" spans="1:12" x14ac:dyDescent="0.35">
      <c r="A362" t="s">
        <v>73</v>
      </c>
      <c r="B362" t="s">
        <v>1553</v>
      </c>
      <c r="C362" t="s">
        <v>28</v>
      </c>
      <c r="D362" t="s">
        <v>1527</v>
      </c>
      <c r="E362" t="s">
        <v>1541</v>
      </c>
      <c r="F362" t="s">
        <v>1551</v>
      </c>
      <c r="G362" t="s">
        <v>891</v>
      </c>
      <c r="H362" t="s">
        <v>1544</v>
      </c>
      <c r="K362" t="s">
        <v>15</v>
      </c>
      <c r="L362">
        <v>1.5077E-2</v>
      </c>
    </row>
    <row r="363" spans="1:12" x14ac:dyDescent="0.35">
      <c r="A363" t="s">
        <v>73</v>
      </c>
      <c r="B363" t="s">
        <v>1553</v>
      </c>
      <c r="C363" t="s">
        <v>47</v>
      </c>
      <c r="D363" t="s">
        <v>1527</v>
      </c>
      <c r="E363" t="s">
        <v>1541</v>
      </c>
      <c r="F363" t="s">
        <v>1551</v>
      </c>
      <c r="G363" t="s">
        <v>891</v>
      </c>
      <c r="H363" t="s">
        <v>1544</v>
      </c>
      <c r="K363" t="s">
        <v>18</v>
      </c>
      <c r="L363">
        <v>1.9225699999999999</v>
      </c>
    </row>
    <row r="364" spans="1:12" x14ac:dyDescent="0.35">
      <c r="A364" t="s">
        <v>73</v>
      </c>
      <c r="B364" t="s">
        <v>1553</v>
      </c>
      <c r="C364" t="s">
        <v>47</v>
      </c>
      <c r="D364" t="s">
        <v>1527</v>
      </c>
      <c r="E364" t="s">
        <v>1541</v>
      </c>
      <c r="F364" t="s">
        <v>1551</v>
      </c>
      <c r="G364" t="s">
        <v>891</v>
      </c>
      <c r="H364" t="s">
        <v>1544</v>
      </c>
      <c r="K364" t="s">
        <v>15</v>
      </c>
      <c r="L364">
        <v>1.7239999999999998E-2</v>
      </c>
    </row>
    <row r="365" spans="1:12" x14ac:dyDescent="0.35">
      <c r="A365" t="s">
        <v>73</v>
      </c>
      <c r="B365" t="s">
        <v>1553</v>
      </c>
      <c r="C365" t="s">
        <v>68</v>
      </c>
      <c r="D365" t="s">
        <v>1527</v>
      </c>
      <c r="E365" t="s">
        <v>1541</v>
      </c>
      <c r="F365" t="s">
        <v>1551</v>
      </c>
      <c r="G365" t="s">
        <v>891</v>
      </c>
      <c r="H365" t="s">
        <v>1544</v>
      </c>
      <c r="K365" t="s">
        <v>18</v>
      </c>
      <c r="L365">
        <v>3.683262</v>
      </c>
    </row>
    <row r="366" spans="1:12" x14ac:dyDescent="0.35">
      <c r="A366" t="s">
        <v>73</v>
      </c>
      <c r="B366" t="s">
        <v>1553</v>
      </c>
      <c r="C366" t="s">
        <v>68</v>
      </c>
      <c r="D366" t="s">
        <v>1527</v>
      </c>
      <c r="E366" t="s">
        <v>1541</v>
      </c>
      <c r="F366" t="s">
        <v>1551</v>
      </c>
      <c r="G366" t="s">
        <v>891</v>
      </c>
      <c r="H366" t="s">
        <v>1544</v>
      </c>
      <c r="K366" t="s">
        <v>15</v>
      </c>
      <c r="L366">
        <v>3.3028000000000002E-2</v>
      </c>
    </row>
    <row r="367" spans="1:12" x14ac:dyDescent="0.35">
      <c r="A367" t="s">
        <v>73</v>
      </c>
      <c r="B367" t="s">
        <v>1553</v>
      </c>
      <c r="C367" t="s">
        <v>63</v>
      </c>
      <c r="D367" t="s">
        <v>1527</v>
      </c>
      <c r="E367" t="s">
        <v>1541</v>
      </c>
      <c r="F367" t="s">
        <v>1552</v>
      </c>
      <c r="G367" t="s">
        <v>1328</v>
      </c>
      <c r="H367" t="s">
        <v>1580</v>
      </c>
      <c r="K367" t="s">
        <v>18</v>
      </c>
      <c r="L367">
        <v>3.9136649999999999</v>
      </c>
    </row>
    <row r="368" spans="1:12" x14ac:dyDescent="0.35">
      <c r="A368" t="s">
        <v>73</v>
      </c>
      <c r="B368" t="s">
        <v>1553</v>
      </c>
      <c r="C368" t="s">
        <v>63</v>
      </c>
      <c r="D368" t="s">
        <v>1527</v>
      </c>
      <c r="E368" t="s">
        <v>1541</v>
      </c>
      <c r="F368" t="s">
        <v>1552</v>
      </c>
      <c r="G368" t="s">
        <v>1328</v>
      </c>
      <c r="H368" t="s">
        <v>1580</v>
      </c>
      <c r="K368" t="s">
        <v>15</v>
      </c>
      <c r="L368">
        <v>8.378E-3</v>
      </c>
    </row>
    <row r="369" spans="1:12" x14ac:dyDescent="0.35">
      <c r="A369" t="s">
        <v>73</v>
      </c>
      <c r="B369" t="s">
        <v>1553</v>
      </c>
      <c r="C369" t="s">
        <v>28</v>
      </c>
      <c r="D369" t="s">
        <v>1527</v>
      </c>
      <c r="E369" t="s">
        <v>1541</v>
      </c>
      <c r="F369" t="s">
        <v>1552</v>
      </c>
      <c r="G369" t="s">
        <v>649</v>
      </c>
      <c r="H369" t="s">
        <v>1580</v>
      </c>
      <c r="K369" t="s">
        <v>18</v>
      </c>
      <c r="L369">
        <v>2.5122209999999998</v>
      </c>
    </row>
    <row r="370" spans="1:12" x14ac:dyDescent="0.35">
      <c r="A370" t="s">
        <v>73</v>
      </c>
      <c r="B370" t="s">
        <v>1553</v>
      </c>
      <c r="C370" t="s">
        <v>28</v>
      </c>
      <c r="D370" t="s">
        <v>1527</v>
      </c>
      <c r="E370" t="s">
        <v>1541</v>
      </c>
      <c r="F370" t="s">
        <v>1552</v>
      </c>
      <c r="G370" t="s">
        <v>649</v>
      </c>
      <c r="H370" t="s">
        <v>1580</v>
      </c>
      <c r="K370" t="s">
        <v>15</v>
      </c>
      <c r="L370">
        <v>5.7348000000000003E-2</v>
      </c>
    </row>
    <row r="371" spans="1:12" x14ac:dyDescent="0.35">
      <c r="A371" t="s">
        <v>73</v>
      </c>
      <c r="B371" t="s">
        <v>1553</v>
      </c>
      <c r="C371" t="s">
        <v>47</v>
      </c>
      <c r="D371" t="s">
        <v>1527</v>
      </c>
      <c r="E371" t="s">
        <v>1541</v>
      </c>
      <c r="F371" t="s">
        <v>1552</v>
      </c>
      <c r="G371" t="s">
        <v>649</v>
      </c>
      <c r="H371" t="s">
        <v>1580</v>
      </c>
      <c r="K371" t="s">
        <v>18</v>
      </c>
      <c r="L371">
        <v>1.7468440000000001</v>
      </c>
    </row>
    <row r="372" spans="1:12" x14ac:dyDescent="0.35">
      <c r="A372" t="s">
        <v>73</v>
      </c>
      <c r="B372" t="s">
        <v>1553</v>
      </c>
      <c r="C372" t="s">
        <v>47</v>
      </c>
      <c r="D372" t="s">
        <v>1527</v>
      </c>
      <c r="E372" t="s">
        <v>1541</v>
      </c>
      <c r="F372" t="s">
        <v>1552</v>
      </c>
      <c r="G372" t="s">
        <v>649</v>
      </c>
      <c r="H372" t="s">
        <v>1580</v>
      </c>
      <c r="K372" t="s">
        <v>15</v>
      </c>
      <c r="L372">
        <v>3.9877000000000003E-2</v>
      </c>
    </row>
    <row r="373" spans="1:12" x14ac:dyDescent="0.35">
      <c r="A373" t="s">
        <v>73</v>
      </c>
      <c r="B373" t="s">
        <v>1553</v>
      </c>
      <c r="C373" t="s">
        <v>63</v>
      </c>
      <c r="D373" t="s">
        <v>1527</v>
      </c>
      <c r="E373" t="s">
        <v>1541</v>
      </c>
      <c r="F373" t="s">
        <v>1552</v>
      </c>
      <c r="G373" t="s">
        <v>649</v>
      </c>
      <c r="H373" t="s">
        <v>1580</v>
      </c>
      <c r="K373" t="s">
        <v>18</v>
      </c>
      <c r="L373">
        <v>1.3408279999999999</v>
      </c>
    </row>
    <row r="374" spans="1:12" x14ac:dyDescent="0.35">
      <c r="A374" t="s">
        <v>73</v>
      </c>
      <c r="B374" t="s">
        <v>1553</v>
      </c>
      <c r="C374" t="s">
        <v>63</v>
      </c>
      <c r="D374" t="s">
        <v>1527</v>
      </c>
      <c r="E374" t="s">
        <v>1541</v>
      </c>
      <c r="F374" t="s">
        <v>1552</v>
      </c>
      <c r="G374" t="s">
        <v>649</v>
      </c>
      <c r="H374" t="s">
        <v>1580</v>
      </c>
      <c r="K374" t="s">
        <v>15</v>
      </c>
      <c r="L374">
        <v>3.0608E-2</v>
      </c>
    </row>
    <row r="375" spans="1:12" x14ac:dyDescent="0.35">
      <c r="A375" t="s">
        <v>73</v>
      </c>
      <c r="B375" t="s">
        <v>1553</v>
      </c>
      <c r="C375" t="s">
        <v>68</v>
      </c>
      <c r="D375" t="s">
        <v>1527</v>
      </c>
      <c r="E375" t="s">
        <v>1541</v>
      </c>
      <c r="F375" t="s">
        <v>1552</v>
      </c>
      <c r="G375" t="s">
        <v>649</v>
      </c>
      <c r="H375" t="s">
        <v>1580</v>
      </c>
      <c r="K375" t="s">
        <v>18</v>
      </c>
      <c r="L375">
        <v>4.5374270000000001</v>
      </c>
    </row>
    <row r="376" spans="1:12" x14ac:dyDescent="0.35">
      <c r="A376" t="s">
        <v>73</v>
      </c>
      <c r="B376" t="s">
        <v>1553</v>
      </c>
      <c r="C376" t="s">
        <v>68</v>
      </c>
      <c r="D376" t="s">
        <v>1527</v>
      </c>
      <c r="E376" t="s">
        <v>1541</v>
      </c>
      <c r="F376" t="s">
        <v>1552</v>
      </c>
      <c r="G376" t="s">
        <v>649</v>
      </c>
      <c r="H376" t="s">
        <v>1580</v>
      </c>
      <c r="K376" t="s">
        <v>15</v>
      </c>
      <c r="L376">
        <v>0.103579</v>
      </c>
    </row>
    <row r="377" spans="1:12" x14ac:dyDescent="0.35">
      <c r="A377" t="s">
        <v>73</v>
      </c>
      <c r="B377" t="s">
        <v>1553</v>
      </c>
      <c r="C377" t="s">
        <v>47</v>
      </c>
      <c r="D377" t="s">
        <v>1527</v>
      </c>
      <c r="E377" t="s">
        <v>1548</v>
      </c>
      <c r="F377" t="s">
        <v>1552</v>
      </c>
      <c r="G377" t="s">
        <v>1441</v>
      </c>
      <c r="H377" t="s">
        <v>1544</v>
      </c>
      <c r="K377" t="s">
        <v>18</v>
      </c>
      <c r="L377">
        <v>5.1473649999999997</v>
      </c>
    </row>
    <row r="378" spans="1:12" x14ac:dyDescent="0.35">
      <c r="A378" t="s">
        <v>73</v>
      </c>
      <c r="B378" t="s">
        <v>1553</v>
      </c>
      <c r="C378" t="s">
        <v>47</v>
      </c>
      <c r="D378" t="s">
        <v>1527</v>
      </c>
      <c r="E378" t="s">
        <v>1548</v>
      </c>
      <c r="F378" t="s">
        <v>1552</v>
      </c>
      <c r="G378" t="s">
        <v>1441</v>
      </c>
      <c r="H378" t="s">
        <v>1544</v>
      </c>
      <c r="K378" t="s">
        <v>15</v>
      </c>
      <c r="L378">
        <v>1.3421000000000001E-2</v>
      </c>
    </row>
    <row r="379" spans="1:12" x14ac:dyDescent="0.35">
      <c r="A379" t="s">
        <v>73</v>
      </c>
      <c r="B379" t="s">
        <v>1553</v>
      </c>
      <c r="C379" t="s">
        <v>47</v>
      </c>
      <c r="D379" t="s">
        <v>1527</v>
      </c>
      <c r="E379" t="s">
        <v>1548</v>
      </c>
      <c r="F379" t="s">
        <v>1552</v>
      </c>
      <c r="G379" t="s">
        <v>469</v>
      </c>
      <c r="H379" t="s">
        <v>1549</v>
      </c>
      <c r="K379" t="s">
        <v>18</v>
      </c>
      <c r="L379">
        <v>5.543094</v>
      </c>
    </row>
    <row r="380" spans="1:12" x14ac:dyDescent="0.35">
      <c r="A380" t="s">
        <v>73</v>
      </c>
      <c r="B380" t="s">
        <v>1553</v>
      </c>
      <c r="C380" t="s">
        <v>47</v>
      </c>
      <c r="D380" t="s">
        <v>1527</v>
      </c>
      <c r="E380" t="s">
        <v>1548</v>
      </c>
      <c r="F380" t="s">
        <v>1552</v>
      </c>
      <c r="G380" t="s">
        <v>469</v>
      </c>
      <c r="H380" t="s">
        <v>1549</v>
      </c>
      <c r="K380" t="s">
        <v>15</v>
      </c>
      <c r="L380">
        <v>5.7687000000000002E-2</v>
      </c>
    </row>
    <row r="381" spans="1:12" x14ac:dyDescent="0.35">
      <c r="A381" t="s">
        <v>73</v>
      </c>
      <c r="B381" t="s">
        <v>1553</v>
      </c>
      <c r="C381" t="s">
        <v>68</v>
      </c>
      <c r="D381" t="s">
        <v>1527</v>
      </c>
      <c r="E381" t="s">
        <v>1548</v>
      </c>
      <c r="F381" t="s">
        <v>1552</v>
      </c>
      <c r="G381" t="s">
        <v>469</v>
      </c>
      <c r="H381" t="s">
        <v>1549</v>
      </c>
      <c r="K381" t="s">
        <v>18</v>
      </c>
      <c r="L381">
        <v>4.8145009999999999</v>
      </c>
    </row>
    <row r="382" spans="1:12" x14ac:dyDescent="0.35">
      <c r="A382" t="s">
        <v>73</v>
      </c>
      <c r="B382" t="s">
        <v>1553</v>
      </c>
      <c r="C382" t="s">
        <v>68</v>
      </c>
      <c r="D382" t="s">
        <v>1527</v>
      </c>
      <c r="E382" t="s">
        <v>1548</v>
      </c>
      <c r="F382" t="s">
        <v>1552</v>
      </c>
      <c r="G382" t="s">
        <v>469</v>
      </c>
      <c r="H382" t="s">
        <v>1549</v>
      </c>
      <c r="K382" t="s">
        <v>15</v>
      </c>
      <c r="L382">
        <v>5.0104999999999997E-2</v>
      </c>
    </row>
    <row r="383" spans="1:12" x14ac:dyDescent="0.35">
      <c r="A383" t="s">
        <v>73</v>
      </c>
      <c r="B383" t="s">
        <v>1553</v>
      </c>
      <c r="C383" t="s">
        <v>47</v>
      </c>
      <c r="D383" t="s">
        <v>1527</v>
      </c>
      <c r="E383" t="s">
        <v>1548</v>
      </c>
      <c r="F383" t="s">
        <v>1551</v>
      </c>
      <c r="G383" t="s">
        <v>541</v>
      </c>
      <c r="H383" t="s">
        <v>1544</v>
      </c>
      <c r="K383" t="s">
        <v>18</v>
      </c>
      <c r="L383">
        <v>5.1358709999999999</v>
      </c>
    </row>
    <row r="384" spans="1:12" x14ac:dyDescent="0.35">
      <c r="A384" t="s">
        <v>73</v>
      </c>
      <c r="B384" t="s">
        <v>1553</v>
      </c>
      <c r="C384" t="s">
        <v>47</v>
      </c>
      <c r="D384" t="s">
        <v>1527</v>
      </c>
      <c r="E384" t="s">
        <v>1548</v>
      </c>
      <c r="F384" t="s">
        <v>1551</v>
      </c>
      <c r="G384" t="s">
        <v>541</v>
      </c>
      <c r="H384" t="s">
        <v>1544</v>
      </c>
      <c r="K384" t="s">
        <v>15</v>
      </c>
      <c r="L384">
        <v>1.8825999999999999E-2</v>
      </c>
    </row>
    <row r="385" spans="1:12" x14ac:dyDescent="0.35">
      <c r="A385" t="s">
        <v>73</v>
      </c>
      <c r="B385" t="s">
        <v>1553</v>
      </c>
      <c r="C385" t="s">
        <v>68</v>
      </c>
      <c r="D385" t="s">
        <v>1527</v>
      </c>
      <c r="E385" t="s">
        <v>1548</v>
      </c>
      <c r="F385" t="s">
        <v>1551</v>
      </c>
      <c r="G385" t="s">
        <v>541</v>
      </c>
      <c r="H385" t="s">
        <v>1544</v>
      </c>
      <c r="K385" t="s">
        <v>18</v>
      </c>
      <c r="L385">
        <v>3.646452</v>
      </c>
    </row>
    <row r="386" spans="1:12" x14ac:dyDescent="0.35">
      <c r="A386" t="s">
        <v>73</v>
      </c>
      <c r="B386" t="s">
        <v>1553</v>
      </c>
      <c r="C386" t="s">
        <v>68</v>
      </c>
      <c r="D386" t="s">
        <v>1527</v>
      </c>
      <c r="E386" t="s">
        <v>1548</v>
      </c>
      <c r="F386" t="s">
        <v>1551</v>
      </c>
      <c r="G386" t="s">
        <v>541</v>
      </c>
      <c r="H386" t="s">
        <v>1544</v>
      </c>
      <c r="K386" t="s">
        <v>15</v>
      </c>
      <c r="L386">
        <v>1.3367E-2</v>
      </c>
    </row>
    <row r="387" spans="1:12" x14ac:dyDescent="0.35">
      <c r="A387" t="s">
        <v>73</v>
      </c>
      <c r="B387" t="s">
        <v>1553</v>
      </c>
      <c r="C387" t="s">
        <v>28</v>
      </c>
      <c r="D387" t="s">
        <v>1527</v>
      </c>
      <c r="E387" t="s">
        <v>1548</v>
      </c>
      <c r="F387" t="s">
        <v>1551</v>
      </c>
      <c r="G387" t="s">
        <v>604</v>
      </c>
      <c r="H387" t="s">
        <v>1544</v>
      </c>
      <c r="K387" t="s">
        <v>18</v>
      </c>
      <c r="L387">
        <v>3.7987120000000001</v>
      </c>
    </row>
    <row r="388" spans="1:12" x14ac:dyDescent="0.35">
      <c r="A388" t="s">
        <v>73</v>
      </c>
      <c r="B388" t="s">
        <v>1553</v>
      </c>
      <c r="C388" t="s">
        <v>28</v>
      </c>
      <c r="D388" t="s">
        <v>1527</v>
      </c>
      <c r="E388" t="s">
        <v>1548</v>
      </c>
      <c r="F388" t="s">
        <v>1551</v>
      </c>
      <c r="G388" t="s">
        <v>604</v>
      </c>
      <c r="H388" t="s">
        <v>1544</v>
      </c>
      <c r="K388" t="s">
        <v>15</v>
      </c>
      <c r="L388">
        <v>5.0730000000000003E-3</v>
      </c>
    </row>
    <row r="389" spans="1:12" x14ac:dyDescent="0.35">
      <c r="A389" t="s">
        <v>73</v>
      </c>
      <c r="B389" t="s">
        <v>1553</v>
      </c>
      <c r="C389" t="s">
        <v>63</v>
      </c>
      <c r="D389" t="s">
        <v>1527</v>
      </c>
      <c r="E389" t="s">
        <v>1548</v>
      </c>
      <c r="F389" t="s">
        <v>1551</v>
      </c>
      <c r="G389" t="s">
        <v>604</v>
      </c>
      <c r="H389" t="s">
        <v>1544</v>
      </c>
      <c r="K389" t="s">
        <v>18</v>
      </c>
      <c r="L389">
        <v>7.6330960000000001</v>
      </c>
    </row>
    <row r="390" spans="1:12" x14ac:dyDescent="0.35">
      <c r="A390" t="s">
        <v>73</v>
      </c>
      <c r="B390" t="s">
        <v>1553</v>
      </c>
      <c r="C390" t="s">
        <v>63</v>
      </c>
      <c r="D390" t="s">
        <v>1527</v>
      </c>
      <c r="E390" t="s">
        <v>1548</v>
      </c>
      <c r="F390" t="s">
        <v>1551</v>
      </c>
      <c r="G390" t="s">
        <v>604</v>
      </c>
      <c r="H390" t="s">
        <v>1544</v>
      </c>
      <c r="K390" t="s">
        <v>15</v>
      </c>
      <c r="L390">
        <v>1.0193000000000001E-2</v>
      </c>
    </row>
    <row r="391" spans="1:12" x14ac:dyDescent="0.35">
      <c r="A391" t="s">
        <v>73</v>
      </c>
      <c r="B391" t="s">
        <v>1553</v>
      </c>
      <c r="C391" t="s">
        <v>28</v>
      </c>
      <c r="D391" t="s">
        <v>1527</v>
      </c>
      <c r="E391" t="s">
        <v>1548</v>
      </c>
      <c r="F391" t="s">
        <v>1551</v>
      </c>
      <c r="G391" t="s">
        <v>518</v>
      </c>
      <c r="H391" t="s">
        <v>1544</v>
      </c>
      <c r="K391" t="s">
        <v>18</v>
      </c>
      <c r="L391">
        <v>3.4891830000000001</v>
      </c>
    </row>
    <row r="392" spans="1:12" x14ac:dyDescent="0.35">
      <c r="A392" t="s">
        <v>73</v>
      </c>
      <c r="B392" t="s">
        <v>1553</v>
      </c>
      <c r="C392" t="s">
        <v>28</v>
      </c>
      <c r="D392" t="s">
        <v>1527</v>
      </c>
      <c r="E392" t="s">
        <v>1548</v>
      </c>
      <c r="F392" t="s">
        <v>1551</v>
      </c>
      <c r="G392" t="s">
        <v>518</v>
      </c>
      <c r="H392" t="s">
        <v>1544</v>
      </c>
      <c r="K392" t="s">
        <v>15</v>
      </c>
      <c r="L392">
        <v>1.0070000000000001E-2</v>
      </c>
    </row>
    <row r="393" spans="1:12" x14ac:dyDescent="0.35">
      <c r="A393" t="s">
        <v>73</v>
      </c>
      <c r="B393" t="s">
        <v>1553</v>
      </c>
      <c r="C393" t="s">
        <v>47</v>
      </c>
      <c r="D393" t="s">
        <v>1527</v>
      </c>
      <c r="E393" t="s">
        <v>1548</v>
      </c>
      <c r="F393" t="s">
        <v>1551</v>
      </c>
      <c r="G393" t="s">
        <v>518</v>
      </c>
      <c r="H393" t="s">
        <v>1544</v>
      </c>
      <c r="K393" t="s">
        <v>18</v>
      </c>
      <c r="L393">
        <v>6.0016439999999998</v>
      </c>
    </row>
    <row r="394" spans="1:12" x14ac:dyDescent="0.35">
      <c r="A394" t="s">
        <v>73</v>
      </c>
      <c r="B394" t="s">
        <v>1553</v>
      </c>
      <c r="C394" t="s">
        <v>47</v>
      </c>
      <c r="D394" t="s">
        <v>1527</v>
      </c>
      <c r="E394" t="s">
        <v>1548</v>
      </c>
      <c r="F394" t="s">
        <v>1551</v>
      </c>
      <c r="G394" t="s">
        <v>518</v>
      </c>
      <c r="H394" t="s">
        <v>1544</v>
      </c>
      <c r="K394" t="s">
        <v>15</v>
      </c>
      <c r="L394">
        <v>1.7321E-2</v>
      </c>
    </row>
    <row r="395" spans="1:12" x14ac:dyDescent="0.35">
      <c r="A395" t="s">
        <v>73</v>
      </c>
      <c r="B395" t="s">
        <v>1553</v>
      </c>
      <c r="C395" t="s">
        <v>63</v>
      </c>
      <c r="D395" t="s">
        <v>1527</v>
      </c>
      <c r="E395" t="s">
        <v>1548</v>
      </c>
      <c r="F395" t="s">
        <v>1551</v>
      </c>
      <c r="G395" t="s">
        <v>518</v>
      </c>
      <c r="H395" t="s">
        <v>1544</v>
      </c>
      <c r="K395" t="s">
        <v>18</v>
      </c>
      <c r="L395">
        <v>5.3484990000000003</v>
      </c>
    </row>
    <row r="396" spans="1:12" x14ac:dyDescent="0.35">
      <c r="A396" t="s">
        <v>73</v>
      </c>
      <c r="B396" t="s">
        <v>1553</v>
      </c>
      <c r="C396" t="s">
        <v>63</v>
      </c>
      <c r="D396" t="s">
        <v>1527</v>
      </c>
      <c r="E396" t="s">
        <v>1548</v>
      </c>
      <c r="F396" t="s">
        <v>1551</v>
      </c>
      <c r="G396" t="s">
        <v>518</v>
      </c>
      <c r="H396" t="s">
        <v>1544</v>
      </c>
      <c r="K396" t="s">
        <v>15</v>
      </c>
      <c r="L396">
        <v>1.5436E-2</v>
      </c>
    </row>
    <row r="397" spans="1:12" x14ac:dyDescent="0.35">
      <c r="A397" t="s">
        <v>73</v>
      </c>
      <c r="B397" t="s">
        <v>1553</v>
      </c>
      <c r="C397" t="s">
        <v>28</v>
      </c>
      <c r="D397" t="s">
        <v>1527</v>
      </c>
      <c r="E397" t="s">
        <v>1548</v>
      </c>
      <c r="F397" t="s">
        <v>1551</v>
      </c>
      <c r="G397" t="s">
        <v>484</v>
      </c>
      <c r="H397" t="s">
        <v>1549</v>
      </c>
      <c r="K397" t="s">
        <v>18</v>
      </c>
      <c r="L397">
        <v>4.1130339999999999</v>
      </c>
    </row>
    <row r="398" spans="1:12" x14ac:dyDescent="0.35">
      <c r="A398" t="s">
        <v>73</v>
      </c>
      <c r="B398" t="s">
        <v>1553</v>
      </c>
      <c r="C398" t="s">
        <v>28</v>
      </c>
      <c r="D398" t="s">
        <v>1527</v>
      </c>
      <c r="E398" t="s">
        <v>1548</v>
      </c>
      <c r="F398" t="s">
        <v>1551</v>
      </c>
      <c r="G398" t="s">
        <v>484</v>
      </c>
      <c r="H398" t="s">
        <v>1549</v>
      </c>
      <c r="K398" t="s">
        <v>15</v>
      </c>
      <c r="L398">
        <v>1.447E-2</v>
      </c>
    </row>
    <row r="399" spans="1:12" x14ac:dyDescent="0.35">
      <c r="A399" t="s">
        <v>73</v>
      </c>
      <c r="B399" t="s">
        <v>1553</v>
      </c>
      <c r="C399" t="s">
        <v>47</v>
      </c>
      <c r="D399" t="s">
        <v>1527</v>
      </c>
      <c r="E399" t="s">
        <v>1548</v>
      </c>
      <c r="F399" t="s">
        <v>1551</v>
      </c>
      <c r="G399" t="s">
        <v>484</v>
      </c>
      <c r="H399" t="s">
        <v>1549</v>
      </c>
      <c r="K399" t="s">
        <v>18</v>
      </c>
      <c r="L399">
        <v>16.479130000000001</v>
      </c>
    </row>
    <row r="400" spans="1:12" x14ac:dyDescent="0.35">
      <c r="A400" t="s">
        <v>73</v>
      </c>
      <c r="B400" t="s">
        <v>1553</v>
      </c>
      <c r="C400" t="s">
        <v>47</v>
      </c>
      <c r="D400" t="s">
        <v>1527</v>
      </c>
      <c r="E400" t="s">
        <v>1548</v>
      </c>
      <c r="F400" t="s">
        <v>1551</v>
      </c>
      <c r="G400" t="s">
        <v>484</v>
      </c>
      <c r="H400" t="s">
        <v>1549</v>
      </c>
      <c r="K400" t="s">
        <v>15</v>
      </c>
      <c r="L400">
        <v>5.7977000000000001E-2</v>
      </c>
    </row>
    <row r="401" spans="1:12" x14ac:dyDescent="0.35">
      <c r="A401" t="s">
        <v>73</v>
      </c>
      <c r="B401" t="s">
        <v>1553</v>
      </c>
      <c r="C401" t="s">
        <v>63</v>
      </c>
      <c r="D401" t="s">
        <v>1527</v>
      </c>
      <c r="E401" t="s">
        <v>1548</v>
      </c>
      <c r="F401" t="s">
        <v>1551</v>
      </c>
      <c r="G401" t="s">
        <v>1452</v>
      </c>
      <c r="H401" t="s">
        <v>1544</v>
      </c>
      <c r="K401" t="s">
        <v>18</v>
      </c>
      <c r="L401">
        <v>3.7502019999999998</v>
      </c>
    </row>
    <row r="402" spans="1:12" x14ac:dyDescent="0.35">
      <c r="A402" t="s">
        <v>73</v>
      </c>
      <c r="B402" t="s">
        <v>1553</v>
      </c>
      <c r="C402" t="s">
        <v>63</v>
      </c>
      <c r="D402" t="s">
        <v>1527</v>
      </c>
      <c r="E402" t="s">
        <v>1548</v>
      </c>
      <c r="F402" t="s">
        <v>1551</v>
      </c>
      <c r="G402" t="s">
        <v>1452</v>
      </c>
      <c r="H402" t="s">
        <v>1544</v>
      </c>
      <c r="K402" t="s">
        <v>15</v>
      </c>
      <c r="L402">
        <v>3.3627999999999998E-2</v>
      </c>
    </row>
    <row r="403" spans="1:12" x14ac:dyDescent="0.35">
      <c r="A403" t="s">
        <v>73</v>
      </c>
      <c r="B403" t="s">
        <v>1553</v>
      </c>
      <c r="C403" t="s">
        <v>68</v>
      </c>
      <c r="D403" t="s">
        <v>1527</v>
      </c>
      <c r="E403" t="s">
        <v>1548</v>
      </c>
      <c r="F403" t="s">
        <v>1551</v>
      </c>
      <c r="G403" t="s">
        <v>1452</v>
      </c>
      <c r="H403" t="s">
        <v>1544</v>
      </c>
      <c r="K403" t="s">
        <v>18</v>
      </c>
      <c r="L403">
        <v>3.4806750000000002</v>
      </c>
    </row>
    <row r="404" spans="1:12" x14ac:dyDescent="0.35">
      <c r="A404" t="s">
        <v>73</v>
      </c>
      <c r="B404" t="s">
        <v>1553</v>
      </c>
      <c r="C404" t="s">
        <v>68</v>
      </c>
      <c r="D404" t="s">
        <v>1527</v>
      </c>
      <c r="E404" t="s">
        <v>1548</v>
      </c>
      <c r="F404" t="s">
        <v>1551</v>
      </c>
      <c r="G404" t="s">
        <v>1452</v>
      </c>
      <c r="H404" t="s">
        <v>1544</v>
      </c>
      <c r="K404" t="s">
        <v>15</v>
      </c>
      <c r="L404">
        <v>3.1210999999999999E-2</v>
      </c>
    </row>
    <row r="405" spans="1:12" x14ac:dyDescent="0.35">
      <c r="A405" t="s">
        <v>73</v>
      </c>
      <c r="B405" t="s">
        <v>1553</v>
      </c>
      <c r="C405" t="s">
        <v>52</v>
      </c>
      <c r="D405" t="s">
        <v>1527</v>
      </c>
      <c r="E405" t="s">
        <v>1548</v>
      </c>
      <c r="F405" t="s">
        <v>1551</v>
      </c>
      <c r="G405" t="s">
        <v>601</v>
      </c>
      <c r="H405" t="s">
        <v>1544</v>
      </c>
      <c r="K405" t="s">
        <v>18</v>
      </c>
      <c r="L405">
        <v>3.0185569999999999</v>
      </c>
    </row>
    <row r="406" spans="1:12" x14ac:dyDescent="0.35">
      <c r="A406" t="s">
        <v>73</v>
      </c>
      <c r="B406" t="s">
        <v>1553</v>
      </c>
      <c r="C406" t="s">
        <v>52</v>
      </c>
      <c r="D406" t="s">
        <v>1527</v>
      </c>
      <c r="E406" t="s">
        <v>1548</v>
      </c>
      <c r="F406" t="s">
        <v>1551</v>
      </c>
      <c r="G406" t="s">
        <v>601</v>
      </c>
      <c r="H406" t="s">
        <v>1544</v>
      </c>
      <c r="K406" t="s">
        <v>15</v>
      </c>
      <c r="L406">
        <v>2.7067999999999998E-2</v>
      </c>
    </row>
    <row r="407" spans="1:12" x14ac:dyDescent="0.35">
      <c r="A407" t="s">
        <v>73</v>
      </c>
      <c r="B407" t="s">
        <v>1553</v>
      </c>
      <c r="C407" t="s">
        <v>28</v>
      </c>
      <c r="D407" t="s">
        <v>1527</v>
      </c>
      <c r="E407" t="s">
        <v>1548</v>
      </c>
      <c r="F407" t="s">
        <v>1551</v>
      </c>
      <c r="G407" t="s">
        <v>530</v>
      </c>
      <c r="H407" t="s">
        <v>1544</v>
      </c>
      <c r="K407" t="s">
        <v>18</v>
      </c>
      <c r="L407">
        <v>4.308719</v>
      </c>
    </row>
    <row r="408" spans="1:12" x14ac:dyDescent="0.35">
      <c r="A408" t="s">
        <v>73</v>
      </c>
      <c r="B408" t="s">
        <v>1553</v>
      </c>
      <c r="C408" t="s">
        <v>28</v>
      </c>
      <c r="D408" t="s">
        <v>1527</v>
      </c>
      <c r="E408" t="s">
        <v>1548</v>
      </c>
      <c r="F408" t="s">
        <v>1551</v>
      </c>
      <c r="G408" t="s">
        <v>530</v>
      </c>
      <c r="H408" t="s">
        <v>1544</v>
      </c>
      <c r="K408" t="s">
        <v>15</v>
      </c>
      <c r="L408">
        <v>3.8636999999999998E-2</v>
      </c>
    </row>
    <row r="409" spans="1:12" x14ac:dyDescent="0.35">
      <c r="A409" t="s">
        <v>73</v>
      </c>
      <c r="B409" t="s">
        <v>1553</v>
      </c>
      <c r="C409" t="s">
        <v>52</v>
      </c>
      <c r="D409" t="s">
        <v>1527</v>
      </c>
      <c r="E409" t="s">
        <v>1548</v>
      </c>
      <c r="F409" t="s">
        <v>1551</v>
      </c>
      <c r="G409" t="s">
        <v>530</v>
      </c>
      <c r="H409" t="s">
        <v>1544</v>
      </c>
      <c r="K409" t="s">
        <v>18</v>
      </c>
      <c r="L409">
        <v>5.3484749999999996</v>
      </c>
    </row>
    <row r="410" spans="1:12" x14ac:dyDescent="0.35">
      <c r="A410" t="s">
        <v>73</v>
      </c>
      <c r="B410" t="s">
        <v>1553</v>
      </c>
      <c r="C410" t="s">
        <v>52</v>
      </c>
      <c r="D410" t="s">
        <v>1527</v>
      </c>
      <c r="E410" t="s">
        <v>1548</v>
      </c>
      <c r="F410" t="s">
        <v>1551</v>
      </c>
      <c r="G410" t="s">
        <v>530</v>
      </c>
      <c r="H410" t="s">
        <v>1544</v>
      </c>
      <c r="K410" t="s">
        <v>15</v>
      </c>
      <c r="L410">
        <v>4.7960000000000003E-2</v>
      </c>
    </row>
    <row r="411" spans="1:12" x14ac:dyDescent="0.35">
      <c r="A411" t="s">
        <v>73</v>
      </c>
      <c r="B411" t="s">
        <v>1553</v>
      </c>
      <c r="C411" t="s">
        <v>63</v>
      </c>
      <c r="D411" t="s">
        <v>1527</v>
      </c>
      <c r="E411" t="s">
        <v>1548</v>
      </c>
      <c r="F411" t="s">
        <v>1551</v>
      </c>
      <c r="G411" t="s">
        <v>530</v>
      </c>
      <c r="H411" t="s">
        <v>1544</v>
      </c>
      <c r="K411" t="s">
        <v>18</v>
      </c>
      <c r="L411">
        <v>4.78078</v>
      </c>
    </row>
    <row r="412" spans="1:12" x14ac:dyDescent="0.35">
      <c r="A412" t="s">
        <v>73</v>
      </c>
      <c r="B412" t="s">
        <v>1553</v>
      </c>
      <c r="C412" t="s">
        <v>63</v>
      </c>
      <c r="D412" t="s">
        <v>1527</v>
      </c>
      <c r="E412" t="s">
        <v>1548</v>
      </c>
      <c r="F412" t="s">
        <v>1551</v>
      </c>
      <c r="G412" t="s">
        <v>530</v>
      </c>
      <c r="H412" t="s">
        <v>1544</v>
      </c>
      <c r="K412" t="s">
        <v>15</v>
      </c>
      <c r="L412">
        <v>4.2869999999999998E-2</v>
      </c>
    </row>
    <row r="413" spans="1:12" x14ac:dyDescent="0.35">
      <c r="A413" t="s">
        <v>73</v>
      </c>
      <c r="B413" t="s">
        <v>1553</v>
      </c>
      <c r="C413" t="s">
        <v>68</v>
      </c>
      <c r="D413" t="s">
        <v>1527</v>
      </c>
      <c r="E413" t="s">
        <v>1548</v>
      </c>
      <c r="F413" t="s">
        <v>1551</v>
      </c>
      <c r="G413" t="s">
        <v>530</v>
      </c>
      <c r="H413" t="s">
        <v>1544</v>
      </c>
      <c r="K413" t="s">
        <v>18</v>
      </c>
      <c r="L413">
        <v>4.9165919999999996</v>
      </c>
    </row>
    <row r="414" spans="1:12" x14ac:dyDescent="0.35">
      <c r="A414" t="s">
        <v>73</v>
      </c>
      <c r="B414" t="s">
        <v>1553</v>
      </c>
      <c r="C414" t="s">
        <v>68</v>
      </c>
      <c r="D414" t="s">
        <v>1527</v>
      </c>
      <c r="E414" t="s">
        <v>1548</v>
      </c>
      <c r="F414" t="s">
        <v>1551</v>
      </c>
      <c r="G414" t="s">
        <v>530</v>
      </c>
      <c r="H414" t="s">
        <v>1544</v>
      </c>
      <c r="K414" t="s">
        <v>15</v>
      </c>
      <c r="L414">
        <v>4.4087000000000001E-2</v>
      </c>
    </row>
    <row r="415" spans="1:12" x14ac:dyDescent="0.35">
      <c r="A415" t="s">
        <v>73</v>
      </c>
      <c r="B415" t="s">
        <v>1553</v>
      </c>
      <c r="C415" t="s">
        <v>63</v>
      </c>
      <c r="D415" t="s">
        <v>1527</v>
      </c>
      <c r="E415" t="s">
        <v>1548</v>
      </c>
      <c r="F415" t="s">
        <v>1551</v>
      </c>
      <c r="G415" t="s">
        <v>570</v>
      </c>
      <c r="H415" t="s">
        <v>1544</v>
      </c>
      <c r="K415" t="s">
        <v>18</v>
      </c>
      <c r="L415">
        <v>5.2490490000000003</v>
      </c>
    </row>
    <row r="416" spans="1:12" x14ac:dyDescent="0.35">
      <c r="A416" t="s">
        <v>73</v>
      </c>
      <c r="B416" t="s">
        <v>1553</v>
      </c>
      <c r="C416" t="s">
        <v>63</v>
      </c>
      <c r="D416" t="s">
        <v>1527</v>
      </c>
      <c r="E416" t="s">
        <v>1548</v>
      </c>
      <c r="F416" t="s">
        <v>1551</v>
      </c>
      <c r="G416" t="s">
        <v>570</v>
      </c>
      <c r="H416" t="s">
        <v>1544</v>
      </c>
      <c r="K416" t="s">
        <v>15</v>
      </c>
      <c r="L416">
        <v>1.1625E-2</v>
      </c>
    </row>
    <row r="417" spans="1:12" x14ac:dyDescent="0.35">
      <c r="A417" t="s">
        <v>73</v>
      </c>
      <c r="B417" t="s">
        <v>1553</v>
      </c>
      <c r="C417" t="s">
        <v>52</v>
      </c>
      <c r="D417" t="s">
        <v>1527</v>
      </c>
      <c r="E417" t="s">
        <v>1548</v>
      </c>
      <c r="F417" t="s">
        <v>1551</v>
      </c>
      <c r="G417" t="s">
        <v>622</v>
      </c>
      <c r="H417" t="s">
        <v>1544</v>
      </c>
      <c r="K417" t="s">
        <v>18</v>
      </c>
      <c r="L417">
        <v>3.6857929999999999</v>
      </c>
    </row>
    <row r="418" spans="1:12" x14ac:dyDescent="0.35">
      <c r="A418" t="s">
        <v>73</v>
      </c>
      <c r="B418" t="s">
        <v>1553</v>
      </c>
      <c r="C418" t="s">
        <v>52</v>
      </c>
      <c r="D418" t="s">
        <v>1527</v>
      </c>
      <c r="E418" t="s">
        <v>1548</v>
      </c>
      <c r="F418" t="s">
        <v>1551</v>
      </c>
      <c r="G418" t="s">
        <v>622</v>
      </c>
      <c r="H418" t="s">
        <v>1544</v>
      </c>
      <c r="K418" t="s">
        <v>15</v>
      </c>
      <c r="L418">
        <v>4.0386999999999999E-2</v>
      </c>
    </row>
    <row r="419" spans="1:12" x14ac:dyDescent="0.35">
      <c r="A419" t="s">
        <v>73</v>
      </c>
      <c r="B419" t="s">
        <v>1553</v>
      </c>
      <c r="C419" t="s">
        <v>52</v>
      </c>
      <c r="D419" t="s">
        <v>1527</v>
      </c>
      <c r="E419" t="s">
        <v>1548</v>
      </c>
      <c r="F419" t="s">
        <v>1551</v>
      </c>
      <c r="G419" t="s">
        <v>564</v>
      </c>
      <c r="H419" t="s">
        <v>1549</v>
      </c>
      <c r="K419" t="s">
        <v>18</v>
      </c>
      <c r="L419">
        <v>2.4367529999999999</v>
      </c>
    </row>
    <row r="420" spans="1:12" x14ac:dyDescent="0.35">
      <c r="A420" t="s">
        <v>73</v>
      </c>
      <c r="B420" t="s">
        <v>1553</v>
      </c>
      <c r="C420" t="s">
        <v>52</v>
      </c>
      <c r="D420" t="s">
        <v>1527</v>
      </c>
      <c r="E420" t="s">
        <v>1548</v>
      </c>
      <c r="F420" t="s">
        <v>1551</v>
      </c>
      <c r="G420" t="s">
        <v>564</v>
      </c>
      <c r="H420" t="s">
        <v>1549</v>
      </c>
      <c r="K420" t="s">
        <v>15</v>
      </c>
      <c r="L420">
        <v>5.7931000000000003E-2</v>
      </c>
    </row>
    <row r="421" spans="1:12" x14ac:dyDescent="0.35">
      <c r="A421" t="s">
        <v>73</v>
      </c>
      <c r="B421" t="s">
        <v>1553</v>
      </c>
      <c r="C421" t="s">
        <v>28</v>
      </c>
      <c r="D421" t="s">
        <v>1527</v>
      </c>
      <c r="E421" t="s">
        <v>1548</v>
      </c>
      <c r="F421" t="s">
        <v>1551</v>
      </c>
      <c r="G421" t="s">
        <v>561</v>
      </c>
      <c r="H421" t="s">
        <v>1544</v>
      </c>
      <c r="K421" t="s">
        <v>18</v>
      </c>
      <c r="L421">
        <v>5.9967379999999997</v>
      </c>
    </row>
    <row r="422" spans="1:12" x14ac:dyDescent="0.35">
      <c r="A422" t="s">
        <v>73</v>
      </c>
      <c r="B422" t="s">
        <v>1553</v>
      </c>
      <c r="C422" t="s">
        <v>28</v>
      </c>
      <c r="D422" t="s">
        <v>1527</v>
      </c>
      <c r="E422" t="s">
        <v>1548</v>
      </c>
      <c r="F422" t="s">
        <v>1551</v>
      </c>
      <c r="G422" t="s">
        <v>561</v>
      </c>
      <c r="H422" t="s">
        <v>1544</v>
      </c>
      <c r="K422" t="s">
        <v>15</v>
      </c>
      <c r="L422">
        <v>1.5004E-2</v>
      </c>
    </row>
    <row r="423" spans="1:12" x14ac:dyDescent="0.35">
      <c r="A423" t="s">
        <v>73</v>
      </c>
      <c r="B423" t="s">
        <v>1553</v>
      </c>
      <c r="C423" t="s">
        <v>52</v>
      </c>
      <c r="D423" t="s">
        <v>1527</v>
      </c>
      <c r="E423" t="s">
        <v>1548</v>
      </c>
      <c r="F423" t="s">
        <v>1551</v>
      </c>
      <c r="G423" t="s">
        <v>561</v>
      </c>
      <c r="H423" t="s">
        <v>1544</v>
      </c>
      <c r="K423" t="s">
        <v>18</v>
      </c>
      <c r="L423">
        <v>4.8522090000000002</v>
      </c>
    </row>
    <row r="424" spans="1:12" x14ac:dyDescent="0.35">
      <c r="A424" t="s">
        <v>73</v>
      </c>
      <c r="B424" t="s">
        <v>1553</v>
      </c>
      <c r="C424" t="s">
        <v>52</v>
      </c>
      <c r="D424" t="s">
        <v>1527</v>
      </c>
      <c r="E424" t="s">
        <v>1548</v>
      </c>
      <c r="F424" t="s">
        <v>1551</v>
      </c>
      <c r="G424" t="s">
        <v>561</v>
      </c>
      <c r="H424" t="s">
        <v>1544</v>
      </c>
      <c r="K424" t="s">
        <v>15</v>
      </c>
      <c r="L424">
        <v>1.214E-2</v>
      </c>
    </row>
    <row r="425" spans="1:12" x14ac:dyDescent="0.35">
      <c r="A425" t="s">
        <v>73</v>
      </c>
      <c r="B425" t="s">
        <v>1553</v>
      </c>
      <c r="C425" t="s">
        <v>68</v>
      </c>
      <c r="D425" t="s">
        <v>1527</v>
      </c>
      <c r="E425" t="s">
        <v>1548</v>
      </c>
      <c r="F425" t="s">
        <v>1551</v>
      </c>
      <c r="G425" t="s">
        <v>561</v>
      </c>
      <c r="H425" t="s">
        <v>1544</v>
      </c>
      <c r="K425" t="s">
        <v>18</v>
      </c>
      <c r="L425">
        <v>12.754701000000001</v>
      </c>
    </row>
    <row r="426" spans="1:12" x14ac:dyDescent="0.35">
      <c r="A426" t="s">
        <v>73</v>
      </c>
      <c r="B426" t="s">
        <v>1553</v>
      </c>
      <c r="C426" t="s">
        <v>68</v>
      </c>
      <c r="D426" t="s">
        <v>1527</v>
      </c>
      <c r="E426" t="s">
        <v>1548</v>
      </c>
      <c r="F426" t="s">
        <v>1551</v>
      </c>
      <c r="G426" t="s">
        <v>561</v>
      </c>
      <c r="H426" t="s">
        <v>1544</v>
      </c>
      <c r="K426" t="s">
        <v>15</v>
      </c>
      <c r="L426">
        <v>3.1912000000000003E-2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77"/>
  <sheetViews>
    <sheetView workbookViewId="0"/>
  </sheetViews>
  <sheetFormatPr defaultRowHeight="14.5" x14ac:dyDescent="0.35"/>
  <sheetData>
    <row r="1" spans="1:14" x14ac:dyDescent="0.35">
      <c r="A1" t="s">
        <v>0</v>
      </c>
      <c r="B1" t="s">
        <v>1523</v>
      </c>
      <c r="C1" t="s">
        <v>1</v>
      </c>
      <c r="D1" t="s">
        <v>1581</v>
      </c>
      <c r="E1" t="s">
        <v>8</v>
      </c>
      <c r="F1" t="s">
        <v>9</v>
      </c>
      <c r="G1" t="s">
        <v>10</v>
      </c>
      <c r="H1" t="s">
        <v>12</v>
      </c>
      <c r="I1" t="s">
        <v>1530</v>
      </c>
      <c r="J1" t="s">
        <v>1531</v>
      </c>
      <c r="K1" t="s">
        <v>1532</v>
      </c>
      <c r="M1" t="s">
        <v>1582</v>
      </c>
      <c r="N1" t="s">
        <v>18</v>
      </c>
    </row>
    <row r="2" spans="1:14" x14ac:dyDescent="0.35">
      <c r="A2" t="s">
        <v>27</v>
      </c>
      <c r="B2" t="s">
        <v>1534</v>
      </c>
      <c r="C2" t="s">
        <v>47</v>
      </c>
      <c r="D2" t="s">
        <v>1583</v>
      </c>
      <c r="E2" t="s">
        <v>129</v>
      </c>
      <c r="F2" t="s">
        <v>36</v>
      </c>
      <c r="J2" t="s">
        <v>18</v>
      </c>
      <c r="K2">
        <v>39.188983</v>
      </c>
      <c r="M2" t="s">
        <v>52</v>
      </c>
      <c r="N2">
        <f>SUMIFS($K$2:$K$77,$D$2:$D$77,"AFP_Categoria",$C$2:$C$77,"Integra",$A$2:$A$77,"202606")</f>
        <v>128.583856</v>
      </c>
    </row>
    <row r="3" spans="1:14" x14ac:dyDescent="0.35">
      <c r="A3" t="s">
        <v>27</v>
      </c>
      <c r="B3" t="s">
        <v>1534</v>
      </c>
      <c r="C3" t="s">
        <v>47</v>
      </c>
      <c r="D3" t="s">
        <v>1583</v>
      </c>
      <c r="E3" t="s">
        <v>181</v>
      </c>
      <c r="F3" t="s">
        <v>36</v>
      </c>
      <c r="J3" t="s">
        <v>18</v>
      </c>
      <c r="K3">
        <v>10.852098</v>
      </c>
      <c r="M3" t="s">
        <v>63</v>
      </c>
      <c r="N3">
        <f>SUMIFS($K$2:$K$77,$D$2:$D$77,"AFP_Categoria",$C$2:$C$77,"Prima",$A$2:$A$77,"202606")</f>
        <v>145.99247700000001</v>
      </c>
    </row>
    <row r="4" spans="1:14" x14ac:dyDescent="0.35">
      <c r="A4" t="s">
        <v>27</v>
      </c>
      <c r="B4" t="s">
        <v>1534</v>
      </c>
      <c r="C4" t="s">
        <v>47</v>
      </c>
      <c r="D4" t="s">
        <v>1583</v>
      </c>
      <c r="E4" t="s">
        <v>221</v>
      </c>
      <c r="F4" t="s">
        <v>36</v>
      </c>
      <c r="J4" t="s">
        <v>18</v>
      </c>
      <c r="K4">
        <v>27.569161000000001</v>
      </c>
      <c r="M4" t="s">
        <v>68</v>
      </c>
      <c r="N4">
        <f>SUMIFS($K$2:$K$77,$D$2:$D$77,"AFP_Categoria",$C$2:$C$77,"Profuturo",$A$2:$A$77,"202606")</f>
        <v>136.51089400000001</v>
      </c>
    </row>
    <row r="5" spans="1:14" x14ac:dyDescent="0.35">
      <c r="A5" t="s">
        <v>27</v>
      </c>
      <c r="B5" t="s">
        <v>1534</v>
      </c>
      <c r="C5" t="s">
        <v>47</v>
      </c>
      <c r="D5" t="s">
        <v>1583</v>
      </c>
      <c r="E5" t="s">
        <v>453</v>
      </c>
      <c r="F5" t="s">
        <v>36</v>
      </c>
      <c r="J5" t="s">
        <v>18</v>
      </c>
      <c r="K5">
        <v>34.010043000000003</v>
      </c>
      <c r="M5" t="s">
        <v>47</v>
      </c>
      <c r="N5">
        <f>SUMIFS($K$2:$K$77,$D$2:$D$77,"AFP_Categoria",$C$2:$C$77,"Habitat",$A$2:$A$77,"202606")</f>
        <v>167.11430999999999</v>
      </c>
    </row>
    <row r="6" spans="1:14" x14ac:dyDescent="0.35">
      <c r="A6" t="s">
        <v>27</v>
      </c>
      <c r="B6" t="s">
        <v>1534</v>
      </c>
      <c r="C6" t="s">
        <v>47</v>
      </c>
      <c r="D6" t="s">
        <v>1583</v>
      </c>
      <c r="E6" t="s">
        <v>645</v>
      </c>
      <c r="F6" t="s">
        <v>36</v>
      </c>
      <c r="J6" t="s">
        <v>18</v>
      </c>
      <c r="K6">
        <v>31.721661000000001</v>
      </c>
      <c r="M6" t="s">
        <v>1584</v>
      </c>
      <c r="N6">
        <f>SUMIFS($K$2:$K$77,$D$2:$D$77,"Benchmark_Mercado",$I$2:$I$77,"ACWI",$A$2:$A$77,"202606")</f>
        <v>33.985581000000003</v>
      </c>
    </row>
    <row r="7" spans="1:14" x14ac:dyDescent="0.35">
      <c r="A7" t="s">
        <v>27</v>
      </c>
      <c r="B7" t="s">
        <v>1534</v>
      </c>
      <c r="C7" t="s">
        <v>47</v>
      </c>
      <c r="D7" t="s">
        <v>1583</v>
      </c>
      <c r="E7" t="s">
        <v>1585</v>
      </c>
      <c r="F7" t="s">
        <v>36</v>
      </c>
      <c r="J7" t="s">
        <v>18</v>
      </c>
      <c r="K7">
        <v>0</v>
      </c>
      <c r="M7" t="s">
        <v>1586</v>
      </c>
      <c r="N7">
        <f>SUMIFS($K$2:$K$77,$D$2:$D$77,"Benchmark_Mercado",$I$2:$I$77,"ILF",$A$2:$A$77,"202606")</f>
        <v>109.309234</v>
      </c>
    </row>
    <row r="8" spans="1:14" x14ac:dyDescent="0.35">
      <c r="A8" t="s">
        <v>27</v>
      </c>
      <c r="B8" t="s">
        <v>1534</v>
      </c>
      <c r="C8" t="s">
        <v>47</v>
      </c>
      <c r="D8" t="s">
        <v>1583</v>
      </c>
      <c r="E8" t="s">
        <v>921</v>
      </c>
      <c r="F8" t="s">
        <v>145</v>
      </c>
      <c r="J8" t="s">
        <v>18</v>
      </c>
      <c r="K8">
        <v>18.714894000000001</v>
      </c>
      <c r="M8" t="s">
        <v>1587</v>
      </c>
      <c r="N8">
        <f>SUMIFS($K$2:$K$77,$D$2:$D$77,"Benchmark_Mercado",$I$2:$I$77,"CEMB",$A$2:$A$77,"202606")</f>
        <v>186.25221400000001</v>
      </c>
    </row>
    <row r="9" spans="1:14" x14ac:dyDescent="0.35">
      <c r="A9" t="s">
        <v>27</v>
      </c>
      <c r="B9" t="s">
        <v>1534</v>
      </c>
      <c r="C9" t="s">
        <v>52</v>
      </c>
      <c r="D9" t="s">
        <v>1583</v>
      </c>
      <c r="E9" t="s">
        <v>129</v>
      </c>
      <c r="F9" t="s">
        <v>36</v>
      </c>
      <c r="J9" t="s">
        <v>18</v>
      </c>
      <c r="K9">
        <v>39.421706999999998</v>
      </c>
      <c r="M9" t="s">
        <v>1588</v>
      </c>
      <c r="N9">
        <f>SUMIFS($K$2:$K$77,$D$2:$D$77,"Benchmark_Mercado",$I$2:$I$77,"EMB",$A$2:$A$77,"202606")</f>
        <v>388.10195900000002</v>
      </c>
    </row>
    <row r="10" spans="1:14" x14ac:dyDescent="0.35">
      <c r="A10" t="s">
        <v>27</v>
      </c>
      <c r="B10" t="s">
        <v>1534</v>
      </c>
      <c r="C10" t="s">
        <v>52</v>
      </c>
      <c r="D10" t="s">
        <v>1583</v>
      </c>
      <c r="E10" t="s">
        <v>181</v>
      </c>
      <c r="F10" t="s">
        <v>36</v>
      </c>
      <c r="J10" t="s">
        <v>18</v>
      </c>
      <c r="K10">
        <v>8.3340069999999997</v>
      </c>
      <c r="M10" t="s">
        <v>62</v>
      </c>
      <c r="N10">
        <f>SUMIFS($K$2:$K$77,$D$2:$D$77,"Soberano_GOB",$H$2:$H$77,"Gobierno Central",$A$2:$A$77,"202606")</f>
        <v>81.922696000000002</v>
      </c>
    </row>
    <row r="11" spans="1:14" x14ac:dyDescent="0.35">
      <c r="A11" t="s">
        <v>27</v>
      </c>
      <c r="B11" t="s">
        <v>1534</v>
      </c>
      <c r="C11" t="s">
        <v>52</v>
      </c>
      <c r="D11" t="s">
        <v>1583</v>
      </c>
      <c r="E11" t="s">
        <v>221</v>
      </c>
      <c r="F11" t="s">
        <v>36</v>
      </c>
      <c r="J11" t="s">
        <v>18</v>
      </c>
      <c r="K11">
        <v>27.356617</v>
      </c>
      <c r="M11" t="s">
        <v>38</v>
      </c>
      <c r="N11">
        <f>SUMIFS($K$2:$K$77,$D$2:$D$77,"Soberano_GOB",$H$2:$H$77,"Gobierno de Brasil",$A$2:$A$77,"202606")</f>
        <v>27.364061</v>
      </c>
    </row>
    <row r="12" spans="1:14" x14ac:dyDescent="0.35">
      <c r="A12" t="s">
        <v>27</v>
      </c>
      <c r="B12" t="s">
        <v>1534</v>
      </c>
      <c r="C12" t="s">
        <v>52</v>
      </c>
      <c r="D12" t="s">
        <v>1583</v>
      </c>
      <c r="E12" t="s">
        <v>453</v>
      </c>
      <c r="F12" t="s">
        <v>36</v>
      </c>
      <c r="J12" t="s">
        <v>18</v>
      </c>
      <c r="K12">
        <v>30.148115000000001</v>
      </c>
      <c r="M12" t="s">
        <v>45</v>
      </c>
      <c r="N12">
        <f>SUMIFS($K$2:$K$77,$D$2:$D$77,"Soberano_GOB",$H$2:$H$77,"Gobierno de Colombia",$A$2:$A$77,"202606")</f>
        <v>9.6419549999999994</v>
      </c>
    </row>
    <row r="13" spans="1:14" x14ac:dyDescent="0.35">
      <c r="A13" t="s">
        <v>27</v>
      </c>
      <c r="B13" t="s">
        <v>1534</v>
      </c>
      <c r="C13" t="s">
        <v>52</v>
      </c>
      <c r="D13" t="s">
        <v>1583</v>
      </c>
      <c r="E13" t="s">
        <v>645</v>
      </c>
      <c r="F13" t="s">
        <v>36</v>
      </c>
      <c r="J13" t="s">
        <v>18</v>
      </c>
      <c r="K13">
        <v>36.360264000000001</v>
      </c>
      <c r="M13" t="s">
        <v>1497</v>
      </c>
      <c r="N13">
        <f>SUMIFS($K$2:$K$77,$D$2:$D$77,"Soberano_GOB",$H$2:$H$77,"Gobierno de Sudáfrica",$A$2:$A$77,"202606")</f>
        <v>9.2133520000000004</v>
      </c>
    </row>
    <row r="14" spans="1:14" x14ac:dyDescent="0.35">
      <c r="A14" t="s">
        <v>27</v>
      </c>
      <c r="B14" t="s">
        <v>1534</v>
      </c>
      <c r="C14" t="s">
        <v>52</v>
      </c>
      <c r="D14" t="s">
        <v>1583</v>
      </c>
      <c r="E14" t="s">
        <v>1585</v>
      </c>
      <c r="F14" t="s">
        <v>36</v>
      </c>
      <c r="J14" t="s">
        <v>18</v>
      </c>
      <c r="K14">
        <v>0</v>
      </c>
      <c r="M14" t="s">
        <v>1376</v>
      </c>
      <c r="N14">
        <f>SUMIFS($K$2:$K$77,$D$2:$D$77,"Soberano_GOB",$H$2:$H$77,"Gobierno de Mexico",$A$2:$A$77,"202606")</f>
        <v>3.330972</v>
      </c>
    </row>
    <row r="15" spans="1:14" x14ac:dyDescent="0.35">
      <c r="A15" t="s">
        <v>27</v>
      </c>
      <c r="B15" t="s">
        <v>1534</v>
      </c>
      <c r="C15" t="s">
        <v>52</v>
      </c>
      <c r="D15" t="s">
        <v>1583</v>
      </c>
      <c r="E15" t="s">
        <v>921</v>
      </c>
      <c r="F15" t="s">
        <v>145</v>
      </c>
      <c r="J15" t="s">
        <v>18</v>
      </c>
      <c r="K15">
        <v>17.583010000000002</v>
      </c>
      <c r="M15" t="s">
        <v>58</v>
      </c>
      <c r="N15">
        <f>SUMIFS($K$2:$K$77,$D$2:$D$77,"Soberano_GOB",$H$2:$H$77,"Gobierno de México",$A$2:$A$77,"202606")</f>
        <v>2.7499310000000001</v>
      </c>
    </row>
    <row r="16" spans="1:14" x14ac:dyDescent="0.35">
      <c r="A16" t="s">
        <v>27</v>
      </c>
      <c r="B16" t="s">
        <v>1534</v>
      </c>
      <c r="C16" t="s">
        <v>63</v>
      </c>
      <c r="D16" t="s">
        <v>1583</v>
      </c>
      <c r="E16" t="s">
        <v>129</v>
      </c>
      <c r="F16" t="s">
        <v>36</v>
      </c>
      <c r="J16" t="s">
        <v>18</v>
      </c>
      <c r="K16">
        <v>44.711953999999999</v>
      </c>
      <c r="M16" t="s">
        <v>85</v>
      </c>
      <c r="N16">
        <f>SUMIFS($K$2:$K$77,$D$2:$D$77,"Soberano_GOB",$H$2:$H$77,"Gobierno de Chile",$A$2:$A$77,"202606")</f>
        <v>1.310432</v>
      </c>
    </row>
    <row r="17" spans="1:11" x14ac:dyDescent="0.35">
      <c r="A17" t="s">
        <v>27</v>
      </c>
      <c r="B17" t="s">
        <v>1534</v>
      </c>
      <c r="C17" t="s">
        <v>63</v>
      </c>
      <c r="D17" t="s">
        <v>1583</v>
      </c>
      <c r="E17" t="s">
        <v>181</v>
      </c>
      <c r="F17" t="s">
        <v>36</v>
      </c>
      <c r="J17" t="s">
        <v>18</v>
      </c>
      <c r="K17">
        <v>7.0635729999999999</v>
      </c>
    </row>
    <row r="18" spans="1:11" x14ac:dyDescent="0.35">
      <c r="A18" t="s">
        <v>27</v>
      </c>
      <c r="B18" t="s">
        <v>1534</v>
      </c>
      <c r="C18" t="s">
        <v>63</v>
      </c>
      <c r="D18" t="s">
        <v>1583</v>
      </c>
      <c r="E18" t="s">
        <v>221</v>
      </c>
      <c r="F18" t="s">
        <v>36</v>
      </c>
      <c r="J18" t="s">
        <v>18</v>
      </c>
      <c r="K18">
        <v>37.903750000000002</v>
      </c>
    </row>
    <row r="19" spans="1:11" x14ac:dyDescent="0.35">
      <c r="A19" t="s">
        <v>27</v>
      </c>
      <c r="B19" t="s">
        <v>1534</v>
      </c>
      <c r="C19" t="s">
        <v>63</v>
      </c>
      <c r="D19" t="s">
        <v>1583</v>
      </c>
      <c r="E19" t="s">
        <v>453</v>
      </c>
      <c r="F19" t="s">
        <v>36</v>
      </c>
      <c r="J19" t="s">
        <v>18</v>
      </c>
      <c r="K19">
        <v>52.282142999999998</v>
      </c>
    </row>
    <row r="20" spans="1:11" x14ac:dyDescent="0.35">
      <c r="A20" t="s">
        <v>27</v>
      </c>
      <c r="B20" t="s">
        <v>1534</v>
      </c>
      <c r="C20" t="s">
        <v>63</v>
      </c>
      <c r="D20" t="s">
        <v>1583</v>
      </c>
      <c r="E20" t="s">
        <v>645</v>
      </c>
      <c r="F20" t="s">
        <v>36</v>
      </c>
      <c r="J20" t="s">
        <v>18</v>
      </c>
      <c r="K20">
        <v>30.214587999999999</v>
      </c>
    </row>
    <row r="21" spans="1:11" x14ac:dyDescent="0.35">
      <c r="A21" t="s">
        <v>27</v>
      </c>
      <c r="B21" t="s">
        <v>1534</v>
      </c>
      <c r="C21" t="s">
        <v>63</v>
      </c>
      <c r="D21" t="s">
        <v>1583</v>
      </c>
      <c r="E21" t="s">
        <v>1585</v>
      </c>
      <c r="F21" t="s">
        <v>36</v>
      </c>
      <c r="J21" t="s">
        <v>18</v>
      </c>
      <c r="K21">
        <v>0</v>
      </c>
    </row>
    <row r="22" spans="1:11" x14ac:dyDescent="0.35">
      <c r="A22" t="s">
        <v>27</v>
      </c>
      <c r="B22" t="s">
        <v>1534</v>
      </c>
      <c r="C22" t="s">
        <v>63</v>
      </c>
      <c r="D22" t="s">
        <v>1583</v>
      </c>
      <c r="E22" t="s">
        <v>921</v>
      </c>
      <c r="F22" t="s">
        <v>145</v>
      </c>
      <c r="J22" t="s">
        <v>18</v>
      </c>
      <c r="K22">
        <v>10.062701000000001</v>
      </c>
    </row>
    <row r="23" spans="1:11" x14ac:dyDescent="0.35">
      <c r="A23" t="s">
        <v>27</v>
      </c>
      <c r="B23" t="s">
        <v>1534</v>
      </c>
      <c r="C23" t="s">
        <v>68</v>
      </c>
      <c r="D23" t="s">
        <v>1583</v>
      </c>
      <c r="E23" t="s">
        <v>129</v>
      </c>
      <c r="F23" t="s">
        <v>36</v>
      </c>
      <c r="J23" t="s">
        <v>18</v>
      </c>
      <c r="K23">
        <v>20.090899</v>
      </c>
    </row>
    <row r="24" spans="1:11" x14ac:dyDescent="0.35">
      <c r="A24" t="s">
        <v>27</v>
      </c>
      <c r="B24" t="s">
        <v>1534</v>
      </c>
      <c r="C24" t="s">
        <v>68</v>
      </c>
      <c r="D24" t="s">
        <v>1583</v>
      </c>
      <c r="E24" t="s">
        <v>181</v>
      </c>
      <c r="F24" t="s">
        <v>36</v>
      </c>
      <c r="J24" t="s">
        <v>18</v>
      </c>
      <c r="K24">
        <v>3.2719200000000002</v>
      </c>
    </row>
    <row r="25" spans="1:11" x14ac:dyDescent="0.35">
      <c r="A25" t="s">
        <v>27</v>
      </c>
      <c r="B25" t="s">
        <v>1534</v>
      </c>
      <c r="C25" t="s">
        <v>68</v>
      </c>
      <c r="D25" t="s">
        <v>1583</v>
      </c>
      <c r="E25" t="s">
        <v>221</v>
      </c>
      <c r="F25" t="s">
        <v>36</v>
      </c>
      <c r="J25" t="s">
        <v>18</v>
      </c>
      <c r="K25">
        <v>30.790880000000001</v>
      </c>
    </row>
    <row r="26" spans="1:11" x14ac:dyDescent="0.35">
      <c r="A26" t="s">
        <v>27</v>
      </c>
      <c r="B26" t="s">
        <v>1534</v>
      </c>
      <c r="C26" t="s">
        <v>68</v>
      </c>
      <c r="D26" t="s">
        <v>1583</v>
      </c>
      <c r="E26" t="s">
        <v>453</v>
      </c>
      <c r="F26" t="s">
        <v>36</v>
      </c>
      <c r="J26" t="s">
        <v>18</v>
      </c>
      <c r="K26">
        <v>49.867280999999998</v>
      </c>
    </row>
    <row r="27" spans="1:11" x14ac:dyDescent="0.35">
      <c r="A27" t="s">
        <v>27</v>
      </c>
      <c r="B27" t="s">
        <v>1534</v>
      </c>
      <c r="C27" t="s">
        <v>68</v>
      </c>
      <c r="D27" t="s">
        <v>1583</v>
      </c>
      <c r="E27" t="s">
        <v>645</v>
      </c>
      <c r="F27" t="s">
        <v>36</v>
      </c>
      <c r="J27" t="s">
        <v>18</v>
      </c>
      <c r="K27">
        <v>31.010556999999999</v>
      </c>
    </row>
    <row r="28" spans="1:11" x14ac:dyDescent="0.35">
      <c r="A28" t="s">
        <v>27</v>
      </c>
      <c r="B28" t="s">
        <v>1534</v>
      </c>
      <c r="C28" t="s">
        <v>68</v>
      </c>
      <c r="D28" t="s">
        <v>1583</v>
      </c>
      <c r="E28" t="s">
        <v>1585</v>
      </c>
      <c r="F28" t="s">
        <v>36</v>
      </c>
      <c r="J28" t="s">
        <v>18</v>
      </c>
      <c r="K28">
        <v>0</v>
      </c>
    </row>
    <row r="29" spans="1:11" x14ac:dyDescent="0.35">
      <c r="A29" t="s">
        <v>27</v>
      </c>
      <c r="B29" t="s">
        <v>1534</v>
      </c>
      <c r="C29" t="s">
        <v>68</v>
      </c>
      <c r="D29" t="s">
        <v>1583</v>
      </c>
      <c r="E29" t="s">
        <v>921</v>
      </c>
      <c r="F29" t="s">
        <v>145</v>
      </c>
      <c r="J29" t="s">
        <v>18</v>
      </c>
      <c r="K29">
        <v>13.582613</v>
      </c>
    </row>
    <row r="30" spans="1:11" x14ac:dyDescent="0.35">
      <c r="A30" t="s">
        <v>27</v>
      </c>
      <c r="B30" t="s">
        <v>1534</v>
      </c>
      <c r="D30" t="s">
        <v>1589</v>
      </c>
      <c r="I30" t="s">
        <v>1584</v>
      </c>
      <c r="J30" t="s">
        <v>18</v>
      </c>
      <c r="K30">
        <v>39.567476999999997</v>
      </c>
    </row>
    <row r="31" spans="1:11" x14ac:dyDescent="0.35">
      <c r="A31" t="s">
        <v>27</v>
      </c>
      <c r="B31" t="s">
        <v>1534</v>
      </c>
      <c r="D31" t="s">
        <v>1589</v>
      </c>
      <c r="I31" t="s">
        <v>1586</v>
      </c>
      <c r="J31" t="s">
        <v>18</v>
      </c>
      <c r="K31">
        <v>145.75331600000001</v>
      </c>
    </row>
    <row r="32" spans="1:11" x14ac:dyDescent="0.35">
      <c r="A32" t="s">
        <v>27</v>
      </c>
      <c r="B32" t="s">
        <v>1534</v>
      </c>
      <c r="D32" t="s">
        <v>1589</v>
      </c>
      <c r="I32" t="s">
        <v>1587</v>
      </c>
      <c r="J32" t="s">
        <v>18</v>
      </c>
      <c r="K32">
        <v>202.575065</v>
      </c>
    </row>
    <row r="33" spans="1:11" x14ac:dyDescent="0.35">
      <c r="A33" t="s">
        <v>27</v>
      </c>
      <c r="B33" t="s">
        <v>1534</v>
      </c>
      <c r="D33" t="s">
        <v>1589</v>
      </c>
      <c r="I33" t="s">
        <v>1588</v>
      </c>
      <c r="J33" t="s">
        <v>18</v>
      </c>
      <c r="K33">
        <v>388.10195900000002</v>
      </c>
    </row>
    <row r="34" spans="1:11" x14ac:dyDescent="0.35">
      <c r="A34" t="s">
        <v>27</v>
      </c>
      <c r="B34" t="s">
        <v>1534</v>
      </c>
      <c r="C34" t="s">
        <v>52</v>
      </c>
      <c r="D34" t="s">
        <v>1590</v>
      </c>
      <c r="G34" t="s">
        <v>61</v>
      </c>
      <c r="H34" t="s">
        <v>62</v>
      </c>
      <c r="J34" t="s">
        <v>18</v>
      </c>
      <c r="K34">
        <v>97.224590000000006</v>
      </c>
    </row>
    <row r="35" spans="1:11" x14ac:dyDescent="0.35">
      <c r="A35" t="s">
        <v>27</v>
      </c>
      <c r="B35" t="s">
        <v>1534</v>
      </c>
      <c r="C35" t="s">
        <v>52</v>
      </c>
      <c r="D35" t="s">
        <v>1590</v>
      </c>
      <c r="G35" t="s">
        <v>37</v>
      </c>
      <c r="H35" t="s">
        <v>38</v>
      </c>
      <c r="J35" t="s">
        <v>18</v>
      </c>
      <c r="K35">
        <v>14.223795000000001</v>
      </c>
    </row>
    <row r="36" spans="1:11" x14ac:dyDescent="0.35">
      <c r="A36" t="s">
        <v>27</v>
      </c>
      <c r="B36" t="s">
        <v>1534</v>
      </c>
      <c r="C36" t="s">
        <v>52</v>
      </c>
      <c r="D36" t="s">
        <v>1590</v>
      </c>
      <c r="G36" t="s">
        <v>57</v>
      </c>
      <c r="H36" t="s">
        <v>58</v>
      </c>
      <c r="J36" t="s">
        <v>18</v>
      </c>
      <c r="K36">
        <v>3.037226</v>
      </c>
    </row>
    <row r="37" spans="1:11" x14ac:dyDescent="0.35">
      <c r="A37" t="s">
        <v>27</v>
      </c>
      <c r="B37" t="s">
        <v>1534</v>
      </c>
      <c r="C37" t="s">
        <v>52</v>
      </c>
      <c r="D37" t="s">
        <v>1590</v>
      </c>
      <c r="G37" t="s">
        <v>84</v>
      </c>
      <c r="H37" t="s">
        <v>85</v>
      </c>
      <c r="J37" t="s">
        <v>18</v>
      </c>
      <c r="K37">
        <v>4.9513480000000003</v>
      </c>
    </row>
    <row r="38" spans="1:11" x14ac:dyDescent="0.35">
      <c r="A38" t="s">
        <v>27</v>
      </c>
      <c r="B38" t="s">
        <v>1534</v>
      </c>
      <c r="C38" t="s">
        <v>52</v>
      </c>
      <c r="D38" t="s">
        <v>1590</v>
      </c>
      <c r="G38" t="s">
        <v>44</v>
      </c>
      <c r="H38" t="s">
        <v>45</v>
      </c>
      <c r="J38" t="s">
        <v>18</v>
      </c>
      <c r="K38">
        <v>4.6966210000000004</v>
      </c>
    </row>
    <row r="39" spans="1:11" x14ac:dyDescent="0.35">
      <c r="A39" t="s">
        <v>73</v>
      </c>
      <c r="B39" t="s">
        <v>1553</v>
      </c>
      <c r="C39" t="s">
        <v>47</v>
      </c>
      <c r="D39" t="s">
        <v>1583</v>
      </c>
      <c r="E39" t="s">
        <v>129</v>
      </c>
      <c r="F39" t="s">
        <v>36</v>
      </c>
      <c r="J39" t="s">
        <v>18</v>
      </c>
      <c r="K39">
        <v>29.067689999999999</v>
      </c>
    </row>
    <row r="40" spans="1:11" x14ac:dyDescent="0.35">
      <c r="A40" t="s">
        <v>73</v>
      </c>
      <c r="B40" t="s">
        <v>1553</v>
      </c>
      <c r="C40" t="s">
        <v>47</v>
      </c>
      <c r="D40" t="s">
        <v>1583</v>
      </c>
      <c r="E40" t="s">
        <v>181</v>
      </c>
      <c r="F40" t="s">
        <v>36</v>
      </c>
      <c r="J40" t="s">
        <v>18</v>
      </c>
      <c r="K40">
        <v>9.5401070000000008</v>
      </c>
    </row>
    <row r="41" spans="1:11" x14ac:dyDescent="0.35">
      <c r="A41" t="s">
        <v>73</v>
      </c>
      <c r="B41" t="s">
        <v>1553</v>
      </c>
      <c r="C41" t="s">
        <v>47</v>
      </c>
      <c r="D41" t="s">
        <v>1583</v>
      </c>
      <c r="E41" t="s">
        <v>221</v>
      </c>
      <c r="F41" t="s">
        <v>36</v>
      </c>
      <c r="J41" t="s">
        <v>18</v>
      </c>
      <c r="K41">
        <v>21.020744000000001</v>
      </c>
    </row>
    <row r="42" spans="1:11" x14ac:dyDescent="0.35">
      <c r="A42" t="s">
        <v>73</v>
      </c>
      <c r="B42" t="s">
        <v>1553</v>
      </c>
      <c r="C42" t="s">
        <v>47</v>
      </c>
      <c r="D42" t="s">
        <v>1583</v>
      </c>
      <c r="E42" t="s">
        <v>453</v>
      </c>
      <c r="F42" t="s">
        <v>36</v>
      </c>
      <c r="J42" t="s">
        <v>18</v>
      </c>
      <c r="K42">
        <v>63.538961</v>
      </c>
    </row>
    <row r="43" spans="1:11" x14ac:dyDescent="0.35">
      <c r="A43" t="s">
        <v>73</v>
      </c>
      <c r="B43" t="s">
        <v>1553</v>
      </c>
      <c r="C43" t="s">
        <v>47</v>
      </c>
      <c r="D43" t="s">
        <v>1583</v>
      </c>
      <c r="E43" t="s">
        <v>645</v>
      </c>
      <c r="F43" t="s">
        <v>36</v>
      </c>
      <c r="J43" t="s">
        <v>18</v>
      </c>
      <c r="K43">
        <v>27.087228</v>
      </c>
    </row>
    <row r="44" spans="1:11" x14ac:dyDescent="0.35">
      <c r="A44" t="s">
        <v>73</v>
      </c>
      <c r="B44" t="s">
        <v>1553</v>
      </c>
      <c r="C44" t="s">
        <v>47</v>
      </c>
      <c r="D44" t="s">
        <v>1583</v>
      </c>
      <c r="E44" t="s">
        <v>1585</v>
      </c>
      <c r="F44" t="s">
        <v>36</v>
      </c>
      <c r="J44" t="s">
        <v>18</v>
      </c>
      <c r="K44">
        <v>0</v>
      </c>
    </row>
    <row r="45" spans="1:11" x14ac:dyDescent="0.35">
      <c r="A45" t="s">
        <v>73</v>
      </c>
      <c r="B45" t="s">
        <v>1553</v>
      </c>
      <c r="C45" t="s">
        <v>47</v>
      </c>
      <c r="D45" t="s">
        <v>1583</v>
      </c>
      <c r="E45" t="s">
        <v>921</v>
      </c>
      <c r="F45" t="s">
        <v>145</v>
      </c>
      <c r="J45" t="s">
        <v>18</v>
      </c>
      <c r="K45">
        <v>16.859580000000001</v>
      </c>
    </row>
    <row r="46" spans="1:11" x14ac:dyDescent="0.35">
      <c r="A46" t="s">
        <v>73</v>
      </c>
      <c r="B46" t="s">
        <v>1553</v>
      </c>
      <c r="C46" t="s">
        <v>52</v>
      </c>
      <c r="D46" t="s">
        <v>1583</v>
      </c>
      <c r="E46" t="s">
        <v>129</v>
      </c>
      <c r="F46" t="s">
        <v>36</v>
      </c>
      <c r="J46" t="s">
        <v>18</v>
      </c>
      <c r="K46">
        <v>29.634836</v>
      </c>
    </row>
    <row r="47" spans="1:11" x14ac:dyDescent="0.35">
      <c r="A47" t="s">
        <v>73</v>
      </c>
      <c r="B47" t="s">
        <v>1553</v>
      </c>
      <c r="C47" t="s">
        <v>52</v>
      </c>
      <c r="D47" t="s">
        <v>1583</v>
      </c>
      <c r="E47" t="s">
        <v>181</v>
      </c>
      <c r="F47" t="s">
        <v>36</v>
      </c>
      <c r="J47" t="s">
        <v>18</v>
      </c>
      <c r="K47">
        <v>8.4989509999999999</v>
      </c>
    </row>
    <row r="48" spans="1:11" x14ac:dyDescent="0.35">
      <c r="A48" t="s">
        <v>73</v>
      </c>
      <c r="B48" t="s">
        <v>1553</v>
      </c>
      <c r="C48" t="s">
        <v>52</v>
      </c>
      <c r="D48" t="s">
        <v>1583</v>
      </c>
      <c r="E48" t="s">
        <v>221</v>
      </c>
      <c r="F48" t="s">
        <v>36</v>
      </c>
      <c r="J48" t="s">
        <v>18</v>
      </c>
      <c r="K48">
        <v>23.572313999999999</v>
      </c>
    </row>
    <row r="49" spans="1:11" x14ac:dyDescent="0.35">
      <c r="A49" t="s">
        <v>73</v>
      </c>
      <c r="B49" t="s">
        <v>1553</v>
      </c>
      <c r="C49" t="s">
        <v>52</v>
      </c>
      <c r="D49" t="s">
        <v>1583</v>
      </c>
      <c r="E49" t="s">
        <v>453</v>
      </c>
      <c r="F49" t="s">
        <v>36</v>
      </c>
      <c r="J49" t="s">
        <v>18</v>
      </c>
      <c r="K49">
        <v>24.912206000000001</v>
      </c>
    </row>
    <row r="50" spans="1:11" x14ac:dyDescent="0.35">
      <c r="A50" t="s">
        <v>73</v>
      </c>
      <c r="B50" t="s">
        <v>1553</v>
      </c>
      <c r="C50" t="s">
        <v>52</v>
      </c>
      <c r="D50" t="s">
        <v>1583</v>
      </c>
      <c r="E50" t="s">
        <v>645</v>
      </c>
      <c r="F50" t="s">
        <v>36</v>
      </c>
      <c r="J50" t="s">
        <v>18</v>
      </c>
      <c r="K50">
        <v>26.509315000000001</v>
      </c>
    </row>
    <row r="51" spans="1:11" x14ac:dyDescent="0.35">
      <c r="A51" t="s">
        <v>73</v>
      </c>
      <c r="B51" t="s">
        <v>1553</v>
      </c>
      <c r="C51" t="s">
        <v>52</v>
      </c>
      <c r="D51" t="s">
        <v>1583</v>
      </c>
      <c r="E51" t="s">
        <v>1585</v>
      </c>
      <c r="F51" t="s">
        <v>36</v>
      </c>
      <c r="J51" t="s">
        <v>18</v>
      </c>
      <c r="K51">
        <v>0</v>
      </c>
    </row>
    <row r="52" spans="1:11" x14ac:dyDescent="0.35">
      <c r="A52" t="s">
        <v>73</v>
      </c>
      <c r="B52" t="s">
        <v>1553</v>
      </c>
      <c r="C52" t="s">
        <v>52</v>
      </c>
      <c r="D52" t="s">
        <v>1583</v>
      </c>
      <c r="E52" t="s">
        <v>921</v>
      </c>
      <c r="F52" t="s">
        <v>145</v>
      </c>
      <c r="J52" t="s">
        <v>18</v>
      </c>
      <c r="K52">
        <v>15.456234</v>
      </c>
    </row>
    <row r="53" spans="1:11" x14ac:dyDescent="0.35">
      <c r="A53" t="s">
        <v>73</v>
      </c>
      <c r="B53" t="s">
        <v>1553</v>
      </c>
      <c r="C53" t="s">
        <v>63</v>
      </c>
      <c r="D53" t="s">
        <v>1583</v>
      </c>
      <c r="E53" t="s">
        <v>129</v>
      </c>
      <c r="F53" t="s">
        <v>36</v>
      </c>
      <c r="J53" t="s">
        <v>18</v>
      </c>
      <c r="K53">
        <v>31.195571000000001</v>
      </c>
    </row>
    <row r="54" spans="1:11" x14ac:dyDescent="0.35">
      <c r="A54" t="s">
        <v>73</v>
      </c>
      <c r="B54" t="s">
        <v>1553</v>
      </c>
      <c r="C54" t="s">
        <v>63</v>
      </c>
      <c r="D54" t="s">
        <v>1583</v>
      </c>
      <c r="E54" t="s">
        <v>181</v>
      </c>
      <c r="F54" t="s">
        <v>36</v>
      </c>
      <c r="J54" t="s">
        <v>18</v>
      </c>
      <c r="K54">
        <v>6.3238269999999996</v>
      </c>
    </row>
    <row r="55" spans="1:11" x14ac:dyDescent="0.35">
      <c r="A55" t="s">
        <v>73</v>
      </c>
      <c r="B55" t="s">
        <v>1553</v>
      </c>
      <c r="C55" t="s">
        <v>63</v>
      </c>
      <c r="D55" t="s">
        <v>1583</v>
      </c>
      <c r="E55" t="s">
        <v>221</v>
      </c>
      <c r="F55" t="s">
        <v>36</v>
      </c>
      <c r="J55" t="s">
        <v>18</v>
      </c>
      <c r="K55">
        <v>24.265626000000001</v>
      </c>
    </row>
    <row r="56" spans="1:11" x14ac:dyDescent="0.35">
      <c r="A56" t="s">
        <v>73</v>
      </c>
      <c r="B56" t="s">
        <v>1553</v>
      </c>
      <c r="C56" t="s">
        <v>63</v>
      </c>
      <c r="D56" t="s">
        <v>1583</v>
      </c>
      <c r="E56" t="s">
        <v>453</v>
      </c>
      <c r="F56" t="s">
        <v>36</v>
      </c>
      <c r="J56" t="s">
        <v>18</v>
      </c>
      <c r="K56">
        <v>49.177782999999998</v>
      </c>
    </row>
    <row r="57" spans="1:11" x14ac:dyDescent="0.35">
      <c r="A57" t="s">
        <v>73</v>
      </c>
      <c r="B57" t="s">
        <v>1553</v>
      </c>
      <c r="C57" t="s">
        <v>63</v>
      </c>
      <c r="D57" t="s">
        <v>1583</v>
      </c>
      <c r="E57" t="s">
        <v>645</v>
      </c>
      <c r="F57" t="s">
        <v>36</v>
      </c>
      <c r="J57" t="s">
        <v>18</v>
      </c>
      <c r="K57">
        <v>26.312609999999999</v>
      </c>
    </row>
    <row r="58" spans="1:11" x14ac:dyDescent="0.35">
      <c r="A58" t="s">
        <v>73</v>
      </c>
      <c r="B58" t="s">
        <v>1553</v>
      </c>
      <c r="C58" t="s">
        <v>63</v>
      </c>
      <c r="D58" t="s">
        <v>1583</v>
      </c>
      <c r="E58" t="s">
        <v>1585</v>
      </c>
      <c r="F58" t="s">
        <v>36</v>
      </c>
      <c r="J58" t="s">
        <v>18</v>
      </c>
      <c r="K58">
        <v>0</v>
      </c>
    </row>
    <row r="59" spans="1:11" x14ac:dyDescent="0.35">
      <c r="A59" t="s">
        <v>73</v>
      </c>
      <c r="B59" t="s">
        <v>1553</v>
      </c>
      <c r="C59" t="s">
        <v>63</v>
      </c>
      <c r="D59" t="s">
        <v>1583</v>
      </c>
      <c r="E59" t="s">
        <v>921</v>
      </c>
      <c r="F59" t="s">
        <v>145</v>
      </c>
      <c r="J59" t="s">
        <v>18</v>
      </c>
      <c r="K59">
        <v>8.71706</v>
      </c>
    </row>
    <row r="60" spans="1:11" x14ac:dyDescent="0.35">
      <c r="A60" t="s">
        <v>73</v>
      </c>
      <c r="B60" t="s">
        <v>1553</v>
      </c>
      <c r="C60" t="s">
        <v>68</v>
      </c>
      <c r="D60" t="s">
        <v>1583</v>
      </c>
      <c r="E60" t="s">
        <v>129</v>
      </c>
      <c r="F60" t="s">
        <v>36</v>
      </c>
      <c r="J60" t="s">
        <v>18</v>
      </c>
      <c r="K60">
        <v>16.972864999999999</v>
      </c>
    </row>
    <row r="61" spans="1:11" x14ac:dyDescent="0.35">
      <c r="A61" t="s">
        <v>73</v>
      </c>
      <c r="B61" t="s">
        <v>1553</v>
      </c>
      <c r="C61" t="s">
        <v>68</v>
      </c>
      <c r="D61" t="s">
        <v>1583</v>
      </c>
      <c r="E61" t="s">
        <v>181</v>
      </c>
      <c r="F61" t="s">
        <v>36</v>
      </c>
      <c r="J61" t="s">
        <v>18</v>
      </c>
      <c r="K61">
        <v>3.0278559999999999</v>
      </c>
    </row>
    <row r="62" spans="1:11" x14ac:dyDescent="0.35">
      <c r="A62" t="s">
        <v>73</v>
      </c>
      <c r="B62" t="s">
        <v>1553</v>
      </c>
      <c r="C62" t="s">
        <v>68</v>
      </c>
      <c r="D62" t="s">
        <v>1583</v>
      </c>
      <c r="E62" t="s">
        <v>221</v>
      </c>
      <c r="F62" t="s">
        <v>36</v>
      </c>
      <c r="J62" t="s">
        <v>18</v>
      </c>
      <c r="K62">
        <v>34.543716000000003</v>
      </c>
    </row>
    <row r="63" spans="1:11" x14ac:dyDescent="0.35">
      <c r="A63" t="s">
        <v>73</v>
      </c>
      <c r="B63" t="s">
        <v>1553</v>
      </c>
      <c r="C63" t="s">
        <v>68</v>
      </c>
      <c r="D63" t="s">
        <v>1583</v>
      </c>
      <c r="E63" t="s">
        <v>453</v>
      </c>
      <c r="F63" t="s">
        <v>36</v>
      </c>
      <c r="J63" t="s">
        <v>18</v>
      </c>
      <c r="K63">
        <v>43.186883999999999</v>
      </c>
    </row>
    <row r="64" spans="1:11" x14ac:dyDescent="0.35">
      <c r="A64" t="s">
        <v>73</v>
      </c>
      <c r="B64" t="s">
        <v>1553</v>
      </c>
      <c r="C64" t="s">
        <v>68</v>
      </c>
      <c r="D64" t="s">
        <v>1583</v>
      </c>
      <c r="E64" t="s">
        <v>645</v>
      </c>
      <c r="F64" t="s">
        <v>36</v>
      </c>
      <c r="J64" t="s">
        <v>18</v>
      </c>
      <c r="K64">
        <v>28.223913</v>
      </c>
    </row>
    <row r="65" spans="1:11" x14ac:dyDescent="0.35">
      <c r="A65" t="s">
        <v>73</v>
      </c>
      <c r="B65" t="s">
        <v>1553</v>
      </c>
      <c r="C65" t="s">
        <v>68</v>
      </c>
      <c r="D65" t="s">
        <v>1583</v>
      </c>
      <c r="E65" t="s">
        <v>1585</v>
      </c>
      <c r="F65" t="s">
        <v>36</v>
      </c>
      <c r="J65" t="s">
        <v>18</v>
      </c>
      <c r="K65">
        <v>0</v>
      </c>
    </row>
    <row r="66" spans="1:11" x14ac:dyDescent="0.35">
      <c r="A66" t="s">
        <v>73</v>
      </c>
      <c r="B66" t="s">
        <v>1553</v>
      </c>
      <c r="C66" t="s">
        <v>68</v>
      </c>
      <c r="D66" t="s">
        <v>1583</v>
      </c>
      <c r="E66" t="s">
        <v>921</v>
      </c>
      <c r="F66" t="s">
        <v>145</v>
      </c>
      <c r="J66" t="s">
        <v>18</v>
      </c>
      <c r="K66">
        <v>10.55566</v>
      </c>
    </row>
    <row r="67" spans="1:11" x14ac:dyDescent="0.35">
      <c r="A67" t="s">
        <v>73</v>
      </c>
      <c r="B67" t="s">
        <v>1553</v>
      </c>
      <c r="D67" t="s">
        <v>1589</v>
      </c>
      <c r="I67" t="s">
        <v>1584</v>
      </c>
      <c r="J67" t="s">
        <v>18</v>
      </c>
      <c r="K67">
        <v>33.985581000000003</v>
      </c>
    </row>
    <row r="68" spans="1:11" x14ac:dyDescent="0.35">
      <c r="A68" t="s">
        <v>73</v>
      </c>
      <c r="B68" t="s">
        <v>1553</v>
      </c>
      <c r="D68" t="s">
        <v>1589</v>
      </c>
      <c r="I68" t="s">
        <v>1586</v>
      </c>
      <c r="J68" t="s">
        <v>18</v>
      </c>
      <c r="K68">
        <v>109.309234</v>
      </c>
    </row>
    <row r="69" spans="1:11" x14ac:dyDescent="0.35">
      <c r="A69" t="s">
        <v>73</v>
      </c>
      <c r="B69" t="s">
        <v>1553</v>
      </c>
      <c r="D69" t="s">
        <v>1589</v>
      </c>
      <c r="I69" t="s">
        <v>1587</v>
      </c>
      <c r="J69" t="s">
        <v>18</v>
      </c>
      <c r="K69">
        <v>186.25221400000001</v>
      </c>
    </row>
    <row r="70" spans="1:11" x14ac:dyDescent="0.35">
      <c r="A70" t="s">
        <v>73</v>
      </c>
      <c r="B70" t="s">
        <v>1553</v>
      </c>
      <c r="D70" t="s">
        <v>1589</v>
      </c>
      <c r="I70" t="s">
        <v>1588</v>
      </c>
      <c r="J70" t="s">
        <v>18</v>
      </c>
      <c r="K70">
        <v>388.10195900000002</v>
      </c>
    </row>
    <row r="71" spans="1:11" x14ac:dyDescent="0.35">
      <c r="A71" t="s">
        <v>73</v>
      </c>
      <c r="B71" t="s">
        <v>1553</v>
      </c>
      <c r="C71" t="s">
        <v>52</v>
      </c>
      <c r="D71" t="s">
        <v>1590</v>
      </c>
      <c r="G71" t="s">
        <v>61</v>
      </c>
      <c r="H71" t="s">
        <v>62</v>
      </c>
      <c r="J71" t="s">
        <v>18</v>
      </c>
      <c r="K71">
        <v>81.922696000000002</v>
      </c>
    </row>
    <row r="72" spans="1:11" x14ac:dyDescent="0.35">
      <c r="A72" t="s">
        <v>73</v>
      </c>
      <c r="B72" t="s">
        <v>1553</v>
      </c>
      <c r="C72" t="s">
        <v>52</v>
      </c>
      <c r="D72" t="s">
        <v>1590</v>
      </c>
      <c r="G72" t="s">
        <v>37</v>
      </c>
      <c r="H72" t="s">
        <v>38</v>
      </c>
      <c r="J72" t="s">
        <v>18</v>
      </c>
      <c r="K72">
        <v>27.364061</v>
      </c>
    </row>
    <row r="73" spans="1:11" x14ac:dyDescent="0.35">
      <c r="A73" t="s">
        <v>73</v>
      </c>
      <c r="B73" t="s">
        <v>1553</v>
      </c>
      <c r="C73" t="s">
        <v>52</v>
      </c>
      <c r="D73" t="s">
        <v>1590</v>
      </c>
      <c r="G73" t="s">
        <v>44</v>
      </c>
      <c r="H73" t="s">
        <v>45</v>
      </c>
      <c r="J73" t="s">
        <v>18</v>
      </c>
      <c r="K73">
        <v>9.6419549999999994</v>
      </c>
    </row>
    <row r="74" spans="1:11" x14ac:dyDescent="0.35">
      <c r="A74" t="s">
        <v>73</v>
      </c>
      <c r="B74" t="s">
        <v>1553</v>
      </c>
      <c r="C74" t="s">
        <v>52</v>
      </c>
      <c r="D74" t="s">
        <v>1590</v>
      </c>
      <c r="G74" t="s">
        <v>1496</v>
      </c>
      <c r="H74" t="s">
        <v>1497</v>
      </c>
      <c r="J74" t="s">
        <v>18</v>
      </c>
      <c r="K74">
        <v>9.2133520000000004</v>
      </c>
    </row>
    <row r="75" spans="1:11" x14ac:dyDescent="0.35">
      <c r="A75" t="s">
        <v>73</v>
      </c>
      <c r="B75" t="s">
        <v>1553</v>
      </c>
      <c r="C75" t="s">
        <v>52</v>
      </c>
      <c r="D75" t="s">
        <v>1590</v>
      </c>
      <c r="G75" t="s">
        <v>57</v>
      </c>
      <c r="H75" t="s">
        <v>1376</v>
      </c>
      <c r="J75" t="s">
        <v>18</v>
      </c>
      <c r="K75">
        <v>3.330972</v>
      </c>
    </row>
    <row r="76" spans="1:11" x14ac:dyDescent="0.35">
      <c r="A76" t="s">
        <v>73</v>
      </c>
      <c r="B76" t="s">
        <v>1553</v>
      </c>
      <c r="C76" t="s">
        <v>52</v>
      </c>
      <c r="D76" t="s">
        <v>1590</v>
      </c>
      <c r="G76" t="s">
        <v>57</v>
      </c>
      <c r="H76" t="s">
        <v>58</v>
      </c>
      <c r="J76" t="s">
        <v>18</v>
      </c>
      <c r="K76">
        <v>2.7499310000000001</v>
      </c>
    </row>
    <row r="77" spans="1:11" x14ac:dyDescent="0.35">
      <c r="A77" t="s">
        <v>73</v>
      </c>
      <c r="B77" t="s">
        <v>1553</v>
      </c>
      <c r="C77" t="s">
        <v>52</v>
      </c>
      <c r="D77" t="s">
        <v>1590</v>
      </c>
      <c r="G77" t="s">
        <v>84</v>
      </c>
      <c r="H77" t="s">
        <v>85</v>
      </c>
      <c r="J77" t="s">
        <v>18</v>
      </c>
      <c r="K77">
        <v>1.310432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"/>
  <sheetViews>
    <sheetView workbookViewId="0"/>
  </sheetViews>
  <sheetFormatPr defaultRowHeight="14.5" x14ac:dyDescent="0.35"/>
  <sheetData>
    <row r="1" spans="1:7" x14ac:dyDescent="0.35">
      <c r="A1" t="s">
        <v>1591</v>
      </c>
      <c r="B1" t="s">
        <v>1592</v>
      </c>
      <c r="C1" t="s">
        <v>1593</v>
      </c>
      <c r="D1" t="s">
        <v>1594</v>
      </c>
      <c r="E1" t="s">
        <v>1595</v>
      </c>
      <c r="F1" t="s">
        <v>1596</v>
      </c>
      <c r="G1" t="s">
        <v>1597</v>
      </c>
    </row>
    <row r="2" spans="1:7" x14ac:dyDescent="0.35">
      <c r="A2" t="s">
        <v>1598</v>
      </c>
      <c r="B2" t="s">
        <v>34</v>
      </c>
      <c r="C2" t="s">
        <v>17</v>
      </c>
      <c r="D2" t="s">
        <v>73</v>
      </c>
      <c r="E2" t="s">
        <v>27</v>
      </c>
      <c r="F2" t="s">
        <v>52</v>
      </c>
      <c r="G2" t="s">
        <v>1599</v>
      </c>
    </row>
    <row r="3" spans="1:7" x14ac:dyDescent="0.35">
      <c r="A3" t="s">
        <v>1600</v>
      </c>
      <c r="B3" t="s">
        <v>34</v>
      </c>
      <c r="C3" t="s">
        <v>18</v>
      </c>
      <c r="D3" t="s">
        <v>73</v>
      </c>
      <c r="E3" t="s">
        <v>27</v>
      </c>
      <c r="F3" t="s">
        <v>52</v>
      </c>
      <c r="G3" t="s">
        <v>1601</v>
      </c>
    </row>
    <row r="4" spans="1:7" x14ac:dyDescent="0.35">
      <c r="A4" t="s">
        <v>1602</v>
      </c>
      <c r="B4" t="s">
        <v>1603</v>
      </c>
      <c r="C4" t="s">
        <v>17</v>
      </c>
      <c r="D4" t="s">
        <v>73</v>
      </c>
      <c r="E4" t="s">
        <v>27</v>
      </c>
      <c r="F4" t="s">
        <v>52</v>
      </c>
      <c r="G4" t="s">
        <v>1604</v>
      </c>
    </row>
    <row r="5" spans="1:7" x14ac:dyDescent="0.35">
      <c r="A5" t="s">
        <v>1605</v>
      </c>
      <c r="B5" t="s">
        <v>1603</v>
      </c>
      <c r="C5" t="s">
        <v>18</v>
      </c>
      <c r="D5" t="s">
        <v>73</v>
      </c>
      <c r="E5" t="s">
        <v>27</v>
      </c>
      <c r="F5" t="s">
        <v>52</v>
      </c>
      <c r="G5" t="s">
        <v>1606</v>
      </c>
    </row>
    <row r="6" spans="1:7" x14ac:dyDescent="0.35">
      <c r="A6" t="s">
        <v>1607</v>
      </c>
      <c r="B6" t="s">
        <v>1608</v>
      </c>
      <c r="C6" t="s">
        <v>1609</v>
      </c>
      <c r="D6" t="s">
        <v>73</v>
      </c>
      <c r="E6" t="s">
        <v>1610</v>
      </c>
      <c r="F6" t="s">
        <v>52</v>
      </c>
      <c r="G6" t="s">
        <v>1611</v>
      </c>
    </row>
    <row r="7" spans="1:7" x14ac:dyDescent="0.35">
      <c r="A7" t="s">
        <v>1612</v>
      </c>
      <c r="B7" t="s">
        <v>1613</v>
      </c>
      <c r="C7" t="s">
        <v>18</v>
      </c>
      <c r="D7" t="s">
        <v>73</v>
      </c>
      <c r="E7" t="s">
        <v>1610</v>
      </c>
      <c r="F7" t="s">
        <v>1614</v>
      </c>
      <c r="G7" t="s">
        <v>1615</v>
      </c>
    </row>
    <row r="8" spans="1:7" x14ac:dyDescent="0.35">
      <c r="A8" t="s">
        <v>1616</v>
      </c>
      <c r="B8" t="s">
        <v>1617</v>
      </c>
      <c r="C8" t="s">
        <v>1618</v>
      </c>
      <c r="D8" t="s">
        <v>73</v>
      </c>
      <c r="E8" t="s">
        <v>1610</v>
      </c>
      <c r="F8" t="s">
        <v>52</v>
      </c>
      <c r="G8" t="s">
        <v>1619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430"/>
  <sheetViews>
    <sheetView workbookViewId="0"/>
  </sheetViews>
  <sheetFormatPr defaultRowHeight="14.5" x14ac:dyDescent="0.35"/>
  <sheetData>
    <row r="1" spans="1:16" x14ac:dyDescent="0.35">
      <c r="A1" t="s">
        <v>0</v>
      </c>
      <c r="B1" t="s">
        <v>1</v>
      </c>
      <c r="C1" t="s">
        <v>2</v>
      </c>
      <c r="D1" t="s">
        <v>12</v>
      </c>
      <c r="E1" t="s">
        <v>1525</v>
      </c>
      <c r="F1" t="s">
        <v>1620</v>
      </c>
      <c r="G1" t="s">
        <v>18</v>
      </c>
      <c r="I1" t="s">
        <v>1525</v>
      </c>
      <c r="J1" t="s">
        <v>1620</v>
      </c>
      <c r="K1" t="s">
        <v>12</v>
      </c>
      <c r="L1" t="s">
        <v>1621</v>
      </c>
      <c r="N1" t="s">
        <v>1525</v>
      </c>
      <c r="O1" t="s">
        <v>1620</v>
      </c>
      <c r="P1" t="s">
        <v>1547</v>
      </c>
    </row>
    <row r="2" spans="1:16" x14ac:dyDescent="0.35">
      <c r="A2" t="s">
        <v>73</v>
      </c>
      <c r="B2" t="s">
        <v>47</v>
      </c>
      <c r="C2" t="s">
        <v>29</v>
      </c>
      <c r="D2" t="s">
        <v>454</v>
      </c>
      <c r="E2" t="s">
        <v>1548</v>
      </c>
      <c r="F2" t="s">
        <v>1542</v>
      </c>
      <c r="G2">
        <v>0.22677361307225111</v>
      </c>
      <c r="I2" t="s">
        <v>1548</v>
      </c>
      <c r="J2" t="s">
        <v>1542</v>
      </c>
      <c r="K2" t="s">
        <v>454</v>
      </c>
      <c r="L2">
        <f>SUMIFS($G$2:$G$430,$E$2:$E$430,"Fixed Income",$F$2:$F$430,"DM",$D$2:$D$430,"Franklin Templeton - Global Convertibles")</f>
        <v>0.22677361307225111</v>
      </c>
      <c r="N2" t="s">
        <v>1548</v>
      </c>
      <c r="O2" t="s">
        <v>1542</v>
      </c>
      <c r="P2">
        <f>AVERAGEIFS($L$2:$L$147,$I$2:$I$147,"Fixed Income",$J$2:$J$147,"DM")</f>
        <v>1.5601958853118529</v>
      </c>
    </row>
    <row r="3" spans="1:16" x14ac:dyDescent="0.35">
      <c r="A3" t="s">
        <v>73</v>
      </c>
      <c r="B3" t="s">
        <v>47</v>
      </c>
      <c r="C3" t="s">
        <v>39</v>
      </c>
      <c r="D3" t="s">
        <v>1230</v>
      </c>
      <c r="E3" t="s">
        <v>1548</v>
      </c>
      <c r="F3" t="s">
        <v>1542</v>
      </c>
      <c r="G3">
        <v>1.092944947655101</v>
      </c>
      <c r="I3" t="s">
        <v>1548</v>
      </c>
      <c r="J3" t="s">
        <v>1542</v>
      </c>
      <c r="K3" t="s">
        <v>1230</v>
      </c>
      <c r="L3">
        <f>SUMIFS($G$2:$G$430,$E$2:$E$430,"Fixed Income",$F$2:$F$430,"DM",$D$2:$D$430,"SSGA - Bloomberg Barclays Convertible Securities")</f>
        <v>3.0113591881005561</v>
      </c>
      <c r="N3" t="s">
        <v>1548</v>
      </c>
      <c r="O3" t="s">
        <v>1549</v>
      </c>
      <c r="P3">
        <f>AVERAGEIFS($L$2:$L$147,$I$2:$I$147,"Fixed Income",$J$2:$J$147,"HY")</f>
        <v>1.9545996302723079</v>
      </c>
    </row>
    <row r="4" spans="1:16" x14ac:dyDescent="0.35">
      <c r="A4" t="s">
        <v>73</v>
      </c>
      <c r="B4" t="s">
        <v>47</v>
      </c>
      <c r="C4" t="s">
        <v>76</v>
      </c>
      <c r="D4" t="s">
        <v>1230</v>
      </c>
      <c r="E4" t="s">
        <v>1548</v>
      </c>
      <c r="F4" t="s">
        <v>1542</v>
      </c>
      <c r="G4">
        <v>0.3220881009365657</v>
      </c>
      <c r="I4" t="s">
        <v>1548</v>
      </c>
      <c r="J4" t="s">
        <v>1542</v>
      </c>
      <c r="K4" t="s">
        <v>460</v>
      </c>
      <c r="L4">
        <f>SUMIFS($G$2:$G$430,$E$2:$E$430,"Fixed Income",$F$2:$F$430,"DM",$D$2:$D$430,"Lazard - Convertible Global Fund")</f>
        <v>0.29443726117308577</v>
      </c>
      <c r="N4" t="s">
        <v>1548</v>
      </c>
      <c r="O4" t="s">
        <v>1544</v>
      </c>
      <c r="P4">
        <f>AVERAGEIFS($L$2:$L$147,$I$2:$I$147,"Fixed Income",$J$2:$J$147,"EM")</f>
        <v>2.6470843208811856</v>
      </c>
    </row>
    <row r="5" spans="1:16" x14ac:dyDescent="0.35">
      <c r="A5" t="s">
        <v>73</v>
      </c>
      <c r="B5" t="s">
        <v>47</v>
      </c>
      <c r="C5" t="s">
        <v>29</v>
      </c>
      <c r="D5" t="s">
        <v>460</v>
      </c>
      <c r="E5" t="s">
        <v>1548</v>
      </c>
      <c r="F5" t="s">
        <v>1542</v>
      </c>
      <c r="G5">
        <v>0.29437786516704167</v>
      </c>
      <c r="I5" t="s">
        <v>1548</v>
      </c>
      <c r="J5" t="s">
        <v>1549</v>
      </c>
      <c r="K5" t="s">
        <v>463</v>
      </c>
      <c r="L5">
        <f>SUMIFS($G$2:$G$430,$E$2:$E$430,"Fixed Income",$F$2:$F$430,"HY",$D$2:$D$430,"Amundi / Pioneer - Global Subordinated")</f>
        <v>1.1337741706612149E-2</v>
      </c>
      <c r="N5" t="s">
        <v>1541</v>
      </c>
      <c r="O5" t="s">
        <v>1580</v>
      </c>
      <c r="P5">
        <f>AVERAGEIFS($L$2:$L$147,$I$2:$I$147,"Equities",$J$2:$J$147,"Commodities")</f>
        <v>3.6347620195596106</v>
      </c>
    </row>
    <row r="6" spans="1:16" x14ac:dyDescent="0.35">
      <c r="A6" t="s">
        <v>73</v>
      </c>
      <c r="B6" t="s">
        <v>47</v>
      </c>
      <c r="C6" t="s">
        <v>29</v>
      </c>
      <c r="D6" t="s">
        <v>463</v>
      </c>
      <c r="E6" t="s">
        <v>1548</v>
      </c>
      <c r="F6" t="s">
        <v>1549</v>
      </c>
      <c r="G6">
        <v>1.1337741706612149E-2</v>
      </c>
      <c r="I6" t="s">
        <v>1548</v>
      </c>
      <c r="J6" t="s">
        <v>1549</v>
      </c>
      <c r="K6" t="s">
        <v>1422</v>
      </c>
      <c r="L6">
        <f>SUMIFS($G$2:$G$430,$E$2:$E$430,"Fixed Income",$F$2:$F$430,"HY",$D$2:$D$430,"AXA - US High Yield Bonds")</f>
        <v>9.0189086899472156E-5</v>
      </c>
      <c r="N6" t="s">
        <v>1541</v>
      </c>
      <c r="O6" t="s">
        <v>1542</v>
      </c>
      <c r="P6">
        <f>AVERAGEIFS($L$2:$L$147,$I$2:$I$147,"Equities",$J$2:$J$147,"DM")</f>
        <v>0.47421694451340107</v>
      </c>
    </row>
    <row r="7" spans="1:16" x14ac:dyDescent="0.35">
      <c r="A7" t="s">
        <v>73</v>
      </c>
      <c r="B7" t="s">
        <v>47</v>
      </c>
      <c r="C7" t="s">
        <v>29</v>
      </c>
      <c r="D7" t="s">
        <v>1422</v>
      </c>
      <c r="E7" t="s">
        <v>1548</v>
      </c>
      <c r="F7" t="s">
        <v>1549</v>
      </c>
      <c r="G7">
        <v>9.0189086899472156E-5</v>
      </c>
      <c r="I7" t="s">
        <v>1548</v>
      </c>
      <c r="J7" t="s">
        <v>1549</v>
      </c>
      <c r="K7" t="s">
        <v>1425</v>
      </c>
      <c r="L7">
        <f>SUMIFS($G$2:$G$430,$E$2:$E$430,"Fixed Income",$F$2:$F$430,"HY",$D$2:$D$430,"AXA - US Short Duration High Yield")</f>
        <v>5.6320772079954863E-5</v>
      </c>
      <c r="N7" t="s">
        <v>1541</v>
      </c>
      <c r="O7" t="s">
        <v>1544</v>
      </c>
      <c r="P7">
        <f>AVERAGEIFS($L$2:$L$147,$I$2:$I$147,"Equities",$J$2:$J$147,"EM")</f>
        <v>1.4094306095494236</v>
      </c>
    </row>
    <row r="8" spans="1:16" x14ac:dyDescent="0.35">
      <c r="A8" t="s">
        <v>73</v>
      </c>
      <c r="B8" t="s">
        <v>47</v>
      </c>
      <c r="C8" t="s">
        <v>29</v>
      </c>
      <c r="D8" t="s">
        <v>1425</v>
      </c>
      <c r="E8" t="s">
        <v>1548</v>
      </c>
      <c r="F8" t="s">
        <v>1549</v>
      </c>
      <c r="G8">
        <v>5.6320772079954863E-5</v>
      </c>
      <c r="I8" t="s">
        <v>1548</v>
      </c>
      <c r="J8" t="s">
        <v>1549</v>
      </c>
      <c r="K8" t="s">
        <v>469</v>
      </c>
      <c r="L8">
        <f>SUMIFS($G$2:$G$430,$E$2:$E$430,"Fixed Income",$F$2:$F$430,"HY",$D$2:$D$430,"BlackRock - iShares iBoxx High Yield Corporate Bond")</f>
        <v>11.019679831447828</v>
      </c>
      <c r="N8" t="s">
        <v>1548</v>
      </c>
      <c r="O8" t="s">
        <v>1550</v>
      </c>
      <c r="P8">
        <f>AVERAGEIFS($L$2:$L$147,$I$2:$I$147,"Fixed Income",$J$2:$J$147,"IG")</f>
        <v>0.23355075286490734</v>
      </c>
    </row>
    <row r="9" spans="1:16" x14ac:dyDescent="0.35">
      <c r="A9" t="s">
        <v>73</v>
      </c>
      <c r="B9" t="s">
        <v>47</v>
      </c>
      <c r="C9" t="s">
        <v>29</v>
      </c>
      <c r="D9" t="s">
        <v>469</v>
      </c>
      <c r="E9" t="s">
        <v>1548</v>
      </c>
      <c r="F9" t="s">
        <v>1549</v>
      </c>
      <c r="G9">
        <v>5.5430944485164586</v>
      </c>
      <c r="I9" t="s">
        <v>1548</v>
      </c>
      <c r="J9" t="s">
        <v>1549</v>
      </c>
      <c r="K9" t="s">
        <v>472</v>
      </c>
      <c r="L9">
        <f>SUMIFS($G$2:$G$430,$E$2:$E$430,"Fixed Income",$F$2:$F$430,"HY",$D$2:$D$430,"Nomura - US High Yield Bond Fund")</f>
        <v>2.103875622498116E-4</v>
      </c>
      <c r="N9" t="s">
        <v>1541</v>
      </c>
      <c r="O9" t="s">
        <v>1546</v>
      </c>
      <c r="P9">
        <f>AVERAGEIFS($L$2:$L$147,$I$2:$I$147,"Equities",$J$2:$J$147,"Peru")</f>
        <v>3.3176125809926038</v>
      </c>
    </row>
    <row r="10" spans="1:16" x14ac:dyDescent="0.35">
      <c r="A10" t="s">
        <v>73</v>
      </c>
      <c r="B10" t="s">
        <v>47</v>
      </c>
      <c r="C10" t="s">
        <v>39</v>
      </c>
      <c r="D10" t="s">
        <v>472</v>
      </c>
      <c r="E10" t="s">
        <v>1548</v>
      </c>
      <c r="F10" t="s">
        <v>1549</v>
      </c>
      <c r="G10">
        <v>1.5274550858847391E-5</v>
      </c>
      <c r="I10" t="s">
        <v>1548</v>
      </c>
      <c r="J10" t="s">
        <v>1549</v>
      </c>
      <c r="K10" t="s">
        <v>475</v>
      </c>
      <c r="L10">
        <f>SUMIFS($G$2:$G$430,$E$2:$E$430,"Fixed Income",$F$2:$F$430,"HY",$D$2:$D$430,"DWS Invest - Euro High Yield Corporates")</f>
        <v>3.1632720365954779E-5</v>
      </c>
    </row>
    <row r="11" spans="1:16" x14ac:dyDescent="0.35">
      <c r="A11" t="s">
        <v>73</v>
      </c>
      <c r="B11" t="s">
        <v>47</v>
      </c>
      <c r="C11" t="s">
        <v>29</v>
      </c>
      <c r="D11" t="s">
        <v>472</v>
      </c>
      <c r="E11" t="s">
        <v>1548</v>
      </c>
      <c r="F11" t="s">
        <v>1549</v>
      </c>
      <c r="G11">
        <v>1.6366743978200719E-4</v>
      </c>
      <c r="I11" t="s">
        <v>1548</v>
      </c>
      <c r="J11" t="s">
        <v>1549</v>
      </c>
      <c r="K11" t="s">
        <v>478</v>
      </c>
      <c r="L11">
        <f>SUMIFS($G$2:$G$430,$E$2:$E$430,"Fixed Income",$F$2:$F$430,"HY",$D$2:$D$430,"BlueBay - Financial Capital Bond - U")</f>
        <v>1.7222912523647662E-3</v>
      </c>
    </row>
    <row r="12" spans="1:16" x14ac:dyDescent="0.35">
      <c r="A12" t="s">
        <v>73</v>
      </c>
      <c r="B12" t="s">
        <v>47</v>
      </c>
      <c r="C12" t="s">
        <v>29</v>
      </c>
      <c r="D12" t="s">
        <v>475</v>
      </c>
      <c r="E12" t="s">
        <v>1548</v>
      </c>
      <c r="F12" t="s">
        <v>1549</v>
      </c>
      <c r="G12">
        <v>3.1632720365954779E-5</v>
      </c>
      <c r="I12" t="s">
        <v>1548</v>
      </c>
      <c r="J12" t="s">
        <v>1549</v>
      </c>
      <c r="K12" t="s">
        <v>484</v>
      </c>
      <c r="L12">
        <f>SUMIFS($G$2:$G$430,$E$2:$E$430,"Fixed Income",$F$2:$F$430,"HY",$D$2:$D$430,"Jupiter - Bonds Global High Yield")</f>
        <v>16.479129706196801</v>
      </c>
    </row>
    <row r="13" spans="1:16" x14ac:dyDescent="0.35">
      <c r="A13" t="s">
        <v>73</v>
      </c>
      <c r="B13" t="s">
        <v>47</v>
      </c>
      <c r="C13" t="s">
        <v>29</v>
      </c>
      <c r="D13" t="s">
        <v>478</v>
      </c>
      <c r="E13" t="s">
        <v>1548</v>
      </c>
      <c r="F13" t="s">
        <v>1549</v>
      </c>
      <c r="G13">
        <v>1.7222185929085549E-3</v>
      </c>
      <c r="I13" t="s">
        <v>1548</v>
      </c>
      <c r="J13" t="s">
        <v>1549</v>
      </c>
      <c r="K13" t="s">
        <v>490</v>
      </c>
      <c r="L13">
        <f>SUMIFS($G$2:$G$430,$E$2:$E$430,"Fixed Income",$F$2:$F$430,"HY",$D$2:$D$430,"Pimco - Global High Yield Bond Fund")</f>
        <v>5.6315651222458156E-6</v>
      </c>
    </row>
    <row r="14" spans="1:16" x14ac:dyDescent="0.35">
      <c r="A14" t="s">
        <v>73</v>
      </c>
      <c r="B14" t="s">
        <v>47</v>
      </c>
      <c r="C14" t="s">
        <v>29</v>
      </c>
      <c r="D14" t="s">
        <v>484</v>
      </c>
      <c r="E14" t="s">
        <v>1548</v>
      </c>
      <c r="F14" t="s">
        <v>1549</v>
      </c>
      <c r="G14">
        <v>5.2626580742467608</v>
      </c>
      <c r="I14" t="s">
        <v>1548</v>
      </c>
      <c r="J14" t="s">
        <v>1542</v>
      </c>
      <c r="K14" t="s">
        <v>1432</v>
      </c>
      <c r="L14">
        <f>SUMIFS($G$2:$G$430,$E$2:$E$430,"Fixed Income",$F$2:$F$430,"DM",$D$2:$D$430,"Pimco - 25+ Zero coupon US Treasury ETF")</f>
        <v>0.16238693887465891</v>
      </c>
    </row>
    <row r="15" spans="1:16" x14ac:dyDescent="0.35">
      <c r="A15" t="s">
        <v>73</v>
      </c>
      <c r="B15" t="s">
        <v>47</v>
      </c>
      <c r="C15" t="s">
        <v>39</v>
      </c>
      <c r="D15" t="s">
        <v>484</v>
      </c>
      <c r="E15" t="s">
        <v>1548</v>
      </c>
      <c r="F15" t="s">
        <v>1549</v>
      </c>
      <c r="G15">
        <v>11.216471631950039</v>
      </c>
      <c r="I15" t="s">
        <v>1548</v>
      </c>
      <c r="J15" t="s">
        <v>1542</v>
      </c>
      <c r="K15" t="s">
        <v>1435</v>
      </c>
      <c r="L15">
        <f>SUMIFS($G$2:$G$430,$E$2:$E$430,"Fixed Income",$F$2:$F$430,"DM",$D$2:$D$430,"BlackRock - iShares -20+ Year Treasury Bond ETF")</f>
        <v>5.5429640557522291</v>
      </c>
    </row>
    <row r="16" spans="1:16" x14ac:dyDescent="0.35">
      <c r="A16" t="s">
        <v>73</v>
      </c>
      <c r="B16" t="s">
        <v>47</v>
      </c>
      <c r="C16" t="s">
        <v>29</v>
      </c>
      <c r="D16" t="s">
        <v>490</v>
      </c>
      <c r="E16" t="s">
        <v>1548</v>
      </c>
      <c r="F16" t="s">
        <v>1549</v>
      </c>
      <c r="G16">
        <v>5.6315651222458156E-6</v>
      </c>
      <c r="I16" t="s">
        <v>1548</v>
      </c>
      <c r="J16" t="s">
        <v>1544</v>
      </c>
      <c r="K16" t="s">
        <v>518</v>
      </c>
      <c r="L16">
        <f>SUMIFS($G$2:$G$430,$E$2:$E$430,"Fixed Income",$F$2:$F$430,"EM",$D$2:$D$430,"Edmond de Rothschild - Corp EM Debt USD")</f>
        <v>11.350143042813052</v>
      </c>
    </row>
    <row r="17" spans="1:12" x14ac:dyDescent="0.35">
      <c r="A17" t="s">
        <v>73</v>
      </c>
      <c r="B17" t="s">
        <v>47</v>
      </c>
      <c r="C17" t="s">
        <v>39</v>
      </c>
      <c r="D17" t="s">
        <v>1432</v>
      </c>
      <c r="E17" t="s">
        <v>1548</v>
      </c>
      <c r="F17" t="s">
        <v>1542</v>
      </c>
      <c r="G17">
        <v>0.16238693887465891</v>
      </c>
      <c r="I17" t="s">
        <v>1548</v>
      </c>
      <c r="J17" t="s">
        <v>1544</v>
      </c>
      <c r="K17" t="s">
        <v>524</v>
      </c>
      <c r="L17">
        <f>SUMIFS($G$2:$G$430,$E$2:$E$430,"Fixed Income",$F$2:$F$430,"EM",$D$2:$D$430,"Investec - Latin American Corporate Debt")</f>
        <v>3.5861081458642336E-5</v>
      </c>
    </row>
    <row r="18" spans="1:12" x14ac:dyDescent="0.35">
      <c r="A18" t="s">
        <v>73</v>
      </c>
      <c r="B18" t="s">
        <v>47</v>
      </c>
      <c r="C18" t="s">
        <v>29</v>
      </c>
      <c r="D18" t="s">
        <v>1435</v>
      </c>
      <c r="E18" t="s">
        <v>1548</v>
      </c>
      <c r="F18" t="s">
        <v>1542</v>
      </c>
      <c r="G18">
        <v>4.4973134225416453</v>
      </c>
      <c r="I18" t="s">
        <v>1548</v>
      </c>
      <c r="J18" t="s">
        <v>1544</v>
      </c>
      <c r="K18" t="s">
        <v>535</v>
      </c>
      <c r="L18">
        <f>SUMIFS($G$2:$G$430,$E$2:$E$430,"Fixed Income",$F$2:$F$430,"EM",$D$2:$D$430,"PIMCO - Asia High Yield Bond Fund")</f>
        <v>0.1320367374013813</v>
      </c>
    </row>
    <row r="19" spans="1:12" x14ac:dyDescent="0.35">
      <c r="A19" t="s">
        <v>73</v>
      </c>
      <c r="B19" t="s">
        <v>47</v>
      </c>
      <c r="C19" t="s">
        <v>76</v>
      </c>
      <c r="D19" t="s">
        <v>518</v>
      </c>
      <c r="E19" t="s">
        <v>1548</v>
      </c>
      <c r="F19" t="s">
        <v>1544</v>
      </c>
      <c r="G19">
        <v>5.2110736510160701E-5</v>
      </c>
      <c r="I19" t="s">
        <v>1548</v>
      </c>
      <c r="J19" t="s">
        <v>1544</v>
      </c>
      <c r="K19" t="s">
        <v>538</v>
      </c>
      <c r="L19">
        <f>SUMIFS($G$2:$G$430,$E$2:$E$430,"Fixed Income",$F$2:$F$430,"EM",$D$2:$D$430,"Santander - Latin America Corporate Bond")</f>
        <v>1.7183814951221767E-3</v>
      </c>
    </row>
    <row r="20" spans="1:12" x14ac:dyDescent="0.35">
      <c r="A20" t="s">
        <v>73</v>
      </c>
      <c r="B20" t="s">
        <v>47</v>
      </c>
      <c r="C20" t="s">
        <v>29</v>
      </c>
      <c r="D20" t="s">
        <v>518</v>
      </c>
      <c r="E20" t="s">
        <v>1548</v>
      </c>
      <c r="F20" t="s">
        <v>1544</v>
      </c>
      <c r="G20">
        <v>6.0015917286194984</v>
      </c>
      <c r="I20" t="s">
        <v>1548</v>
      </c>
      <c r="J20" t="s">
        <v>1544</v>
      </c>
      <c r="K20" t="s">
        <v>541</v>
      </c>
      <c r="L20">
        <f>SUMIFS($G$2:$G$430,$E$2:$E$430,"Fixed Income",$F$2:$F$430,"EM",$D$2:$D$430,"BlueBay - EM Debt Unconstrained")</f>
        <v>8.7823229189788847</v>
      </c>
    </row>
    <row r="21" spans="1:12" x14ac:dyDescent="0.35">
      <c r="A21" t="s">
        <v>73</v>
      </c>
      <c r="B21" t="s">
        <v>47</v>
      </c>
      <c r="C21" t="s">
        <v>29</v>
      </c>
      <c r="D21" t="s">
        <v>524</v>
      </c>
      <c r="E21" t="s">
        <v>1548</v>
      </c>
      <c r="F21" t="s">
        <v>1544</v>
      </c>
      <c r="G21">
        <v>3.1858867203063407E-5</v>
      </c>
      <c r="I21" t="s">
        <v>1548</v>
      </c>
      <c r="J21" t="s">
        <v>1544</v>
      </c>
      <c r="K21" t="s">
        <v>1438</v>
      </c>
      <c r="L21">
        <f>SUMIFS($G$2:$G$430,$E$2:$E$430,"Fixed Income",$F$2:$F$430,"EM",$D$2:$D$430,"Aberdeen - Frontier Markets Bond Fund")</f>
        <v>0.13982071391280149</v>
      </c>
    </row>
    <row r="22" spans="1:12" x14ac:dyDescent="0.35">
      <c r="A22" t="s">
        <v>73</v>
      </c>
      <c r="B22" t="s">
        <v>47</v>
      </c>
      <c r="C22" t="s">
        <v>39</v>
      </c>
      <c r="D22" t="s">
        <v>524</v>
      </c>
      <c r="E22" t="s">
        <v>1548</v>
      </c>
      <c r="F22" t="s">
        <v>1544</v>
      </c>
      <c r="G22">
        <v>4.002214255578926E-6</v>
      </c>
      <c r="I22" t="s">
        <v>1548</v>
      </c>
      <c r="J22" t="s">
        <v>1544</v>
      </c>
      <c r="K22" t="s">
        <v>1441</v>
      </c>
      <c r="L22">
        <f>SUMIFS($G$2:$G$430,$E$2:$E$430,"Fixed Income",$F$2:$F$430,"EM",$D$2:$D$430,"BlackRock - iShares JP Morgan USD EM Bond ETF")</f>
        <v>5.1473648888166652</v>
      </c>
    </row>
    <row r="23" spans="1:12" x14ac:dyDescent="0.35">
      <c r="A23" t="s">
        <v>73</v>
      </c>
      <c r="B23" t="s">
        <v>47</v>
      </c>
      <c r="C23" t="s">
        <v>29</v>
      </c>
      <c r="D23" t="s">
        <v>535</v>
      </c>
      <c r="E23" t="s">
        <v>1548</v>
      </c>
      <c r="F23" t="s">
        <v>1544</v>
      </c>
      <c r="G23">
        <v>1.2608419673347E-5</v>
      </c>
      <c r="I23" t="s">
        <v>1548</v>
      </c>
      <c r="J23" t="s">
        <v>1544</v>
      </c>
      <c r="K23" t="s">
        <v>558</v>
      </c>
      <c r="L23">
        <f>SUMIFS($G$2:$G$430,$E$2:$E$430,"Fixed Income",$F$2:$F$430,"EM",$D$2:$D$430,"Candriam - Bonds Emerging Markets")</f>
        <v>5.5786883697818337E-4</v>
      </c>
    </row>
    <row r="24" spans="1:12" x14ac:dyDescent="0.35">
      <c r="A24" t="s">
        <v>73</v>
      </c>
      <c r="B24" t="s">
        <v>47</v>
      </c>
      <c r="C24" t="s">
        <v>39</v>
      </c>
      <c r="D24" t="s">
        <v>535</v>
      </c>
      <c r="E24" t="s">
        <v>1548</v>
      </c>
      <c r="F24" t="s">
        <v>1544</v>
      </c>
      <c r="G24">
        <v>2.5305018118526582E-6</v>
      </c>
      <c r="I24" t="s">
        <v>1548</v>
      </c>
      <c r="J24" t="s">
        <v>1544</v>
      </c>
      <c r="K24" t="s">
        <v>561</v>
      </c>
      <c r="L24">
        <f>SUMIFS($G$2:$G$430,$E$2:$E$430,"Fixed Income",$F$2:$F$430,"EM",$D$2:$D$430,"Vontobel - Emerging Markets Debt")</f>
        <v>21.958470271637001</v>
      </c>
    </row>
    <row r="25" spans="1:12" x14ac:dyDescent="0.35">
      <c r="A25" t="s">
        <v>73</v>
      </c>
      <c r="B25" t="s">
        <v>47</v>
      </c>
      <c r="C25" t="s">
        <v>39</v>
      </c>
      <c r="D25" t="s">
        <v>538</v>
      </c>
      <c r="E25" t="s">
        <v>1548</v>
      </c>
      <c r="F25" t="s">
        <v>1544</v>
      </c>
      <c r="G25">
        <v>1.5008559918041671E-4</v>
      </c>
      <c r="I25" t="s">
        <v>1548</v>
      </c>
      <c r="J25" t="s">
        <v>1544</v>
      </c>
      <c r="K25" t="s">
        <v>573</v>
      </c>
      <c r="L25">
        <f>SUMIFS($G$2:$G$430,$E$2:$E$430,"Fixed Income",$F$2:$F$430,"EM",$D$2:$D$430,"Northern Trust - EM Hard Currency")</f>
        <v>1.2025603079591389</v>
      </c>
    </row>
    <row r="26" spans="1:12" x14ac:dyDescent="0.35">
      <c r="A26" t="s">
        <v>73</v>
      </c>
      <c r="B26" t="s">
        <v>47</v>
      </c>
      <c r="C26" t="s">
        <v>29</v>
      </c>
      <c r="D26" t="s">
        <v>538</v>
      </c>
      <c r="E26" t="s">
        <v>1548</v>
      </c>
      <c r="F26" t="s">
        <v>1544</v>
      </c>
      <c r="G26">
        <v>1.56829589594176E-3</v>
      </c>
      <c r="I26" t="s">
        <v>1548</v>
      </c>
      <c r="J26" t="s">
        <v>1549</v>
      </c>
      <c r="K26" t="s">
        <v>579</v>
      </c>
      <c r="L26">
        <f>SUMIFS($G$2:$G$430,$E$2:$E$430,"Fixed Income",$F$2:$F$430,"HY",$D$2:$D$430,"AXA World Funds - US Dynamic High Yield")</f>
        <v>2.1897070504211102E-5</v>
      </c>
    </row>
    <row r="27" spans="1:12" x14ac:dyDescent="0.35">
      <c r="A27" t="s">
        <v>73</v>
      </c>
      <c r="B27" t="s">
        <v>47</v>
      </c>
      <c r="C27" t="s">
        <v>29</v>
      </c>
      <c r="D27" t="s">
        <v>541</v>
      </c>
      <c r="E27" t="s">
        <v>1548</v>
      </c>
      <c r="F27" t="s">
        <v>1544</v>
      </c>
      <c r="G27">
        <v>5.1358363642556562</v>
      </c>
      <c r="I27" t="s">
        <v>1548</v>
      </c>
      <c r="J27" t="s">
        <v>1549</v>
      </c>
      <c r="K27" t="s">
        <v>582</v>
      </c>
      <c r="L27">
        <f>SUMIFS($G$2:$G$430,$E$2:$E$430,"Fixed Income",$F$2:$F$430,"HY",$D$2:$D$430,"M&amp;G - Global Floating Rate High Yield Fund")</f>
        <v>4.2293887587750999E-4</v>
      </c>
    </row>
    <row r="28" spans="1:12" x14ac:dyDescent="0.35">
      <c r="A28" t="s">
        <v>73</v>
      </c>
      <c r="B28" t="s">
        <v>47</v>
      </c>
      <c r="C28" t="s">
        <v>76</v>
      </c>
      <c r="D28" t="s">
        <v>541</v>
      </c>
      <c r="E28" t="s">
        <v>1548</v>
      </c>
      <c r="F28" t="s">
        <v>1544</v>
      </c>
      <c r="G28">
        <v>3.4516690099069482E-5</v>
      </c>
      <c r="I28" t="s">
        <v>1548</v>
      </c>
      <c r="J28" t="s">
        <v>1544</v>
      </c>
      <c r="K28" t="s">
        <v>585</v>
      </c>
      <c r="L28">
        <f>SUMIFS($G$2:$G$430,$E$2:$E$430,"Fixed Income",$F$2:$F$430,"EM",$D$2:$D$430,"Vontobel - Emerging Markets Corporate")</f>
        <v>3.6494052705003086E-4</v>
      </c>
    </row>
    <row r="29" spans="1:12" x14ac:dyDescent="0.35">
      <c r="A29" t="s">
        <v>73</v>
      </c>
      <c r="B29" t="s">
        <v>47</v>
      </c>
      <c r="C29" t="s">
        <v>29</v>
      </c>
      <c r="D29" t="s">
        <v>1438</v>
      </c>
      <c r="E29" t="s">
        <v>1548</v>
      </c>
      <c r="F29" t="s">
        <v>1544</v>
      </c>
      <c r="G29">
        <v>6.7326746347832825E-2</v>
      </c>
      <c r="I29" t="s">
        <v>1548</v>
      </c>
      <c r="J29" t="s">
        <v>1544</v>
      </c>
      <c r="K29" t="s">
        <v>610</v>
      </c>
      <c r="L29">
        <f>SUMIFS($G$2:$G$430,$E$2:$E$430,"Fixed Income",$F$2:$F$430,"EM",$D$2:$D$430,"Barings - Emerging Markets Local Debt Fund")</f>
        <v>1.9641339149258788E-4</v>
      </c>
    </row>
    <row r="30" spans="1:12" x14ac:dyDescent="0.35">
      <c r="A30" t="s">
        <v>73</v>
      </c>
      <c r="B30" t="s">
        <v>47</v>
      </c>
      <c r="C30" t="s">
        <v>29</v>
      </c>
      <c r="D30" t="s">
        <v>1441</v>
      </c>
      <c r="E30" t="s">
        <v>1548</v>
      </c>
      <c r="F30" t="s">
        <v>1544</v>
      </c>
      <c r="G30">
        <v>5.1473648888166652</v>
      </c>
      <c r="I30" t="s">
        <v>1548</v>
      </c>
      <c r="J30" t="s">
        <v>1544</v>
      </c>
      <c r="K30" t="s">
        <v>1263</v>
      </c>
      <c r="L30">
        <f>SUMIFS($G$2:$G$430,$E$2:$E$430,"Fixed Income",$F$2:$F$430,"EM",$D$2:$D$430,"VanEck - JPM EM LC Bond ETF")</f>
        <v>0.22013227095709501</v>
      </c>
    </row>
    <row r="31" spans="1:12" x14ac:dyDescent="0.35">
      <c r="A31" t="s">
        <v>73</v>
      </c>
      <c r="B31" t="s">
        <v>47</v>
      </c>
      <c r="C31" t="s">
        <v>29</v>
      </c>
      <c r="D31" t="s">
        <v>558</v>
      </c>
      <c r="E31" t="s">
        <v>1548</v>
      </c>
      <c r="F31" t="s">
        <v>1544</v>
      </c>
      <c r="G31">
        <v>5.0222187126863522E-4</v>
      </c>
      <c r="I31" t="s">
        <v>1548</v>
      </c>
      <c r="J31" t="s">
        <v>1544</v>
      </c>
      <c r="K31" t="s">
        <v>1447</v>
      </c>
      <c r="L31">
        <f>SUMIFS($G$2:$G$430,$E$2:$E$430,"Fixed Income",$F$2:$F$430,"EM",$D$2:$D$430,"Franklin Templeton - Emerging Markets Bond Fund")</f>
        <v>1.781632045864191E-4</v>
      </c>
    </row>
    <row r="32" spans="1:12" x14ac:dyDescent="0.35">
      <c r="A32" t="s">
        <v>73</v>
      </c>
      <c r="B32" t="s">
        <v>47</v>
      </c>
      <c r="C32" t="s">
        <v>39</v>
      </c>
      <c r="D32" t="s">
        <v>558</v>
      </c>
      <c r="E32" t="s">
        <v>1548</v>
      </c>
      <c r="F32" t="s">
        <v>1544</v>
      </c>
      <c r="G32">
        <v>5.5646965709548097E-5</v>
      </c>
      <c r="I32" t="s">
        <v>1548</v>
      </c>
      <c r="J32" t="s">
        <v>1544</v>
      </c>
      <c r="K32" t="s">
        <v>619</v>
      </c>
      <c r="L32">
        <f>SUMIFS($G$2:$G$430,$E$2:$E$430,"Fixed Income",$F$2:$F$430,"EM",$D$2:$D$430,"Schroder - Selection Fund China Local Currency Bond")</f>
        <v>5.7820577397827745E-4</v>
      </c>
    </row>
    <row r="33" spans="1:12" x14ac:dyDescent="0.35">
      <c r="A33" t="s">
        <v>73</v>
      </c>
      <c r="B33" t="s">
        <v>47</v>
      </c>
      <c r="C33" t="s">
        <v>39</v>
      </c>
      <c r="D33" t="s">
        <v>561</v>
      </c>
      <c r="E33" t="s">
        <v>1548</v>
      </c>
      <c r="F33" t="s">
        <v>1544</v>
      </c>
      <c r="G33">
        <v>0.52397550333500242</v>
      </c>
      <c r="I33" t="s">
        <v>1548</v>
      </c>
      <c r="J33" t="s">
        <v>1544</v>
      </c>
      <c r="K33" t="s">
        <v>622</v>
      </c>
      <c r="L33">
        <f>SUMIFS($G$2:$G$430,$E$2:$E$430,"Fixed Income",$F$2:$F$430,"EM",$D$2:$D$430,"Pimco - Emerging Markets Local Bond Fund")</f>
        <v>11.284431640095185</v>
      </c>
    </row>
    <row r="34" spans="1:12" x14ac:dyDescent="0.35">
      <c r="A34" t="s">
        <v>73</v>
      </c>
      <c r="B34" t="s">
        <v>47</v>
      </c>
      <c r="C34" t="s">
        <v>29</v>
      </c>
      <c r="D34" t="s">
        <v>561</v>
      </c>
      <c r="E34" t="s">
        <v>1548</v>
      </c>
      <c r="F34" t="s">
        <v>1544</v>
      </c>
      <c r="G34">
        <v>1.5743476995010379</v>
      </c>
      <c r="I34" t="s">
        <v>1548</v>
      </c>
      <c r="J34" t="s">
        <v>1544</v>
      </c>
      <c r="K34" t="s">
        <v>1448</v>
      </c>
      <c r="L34">
        <f>SUMIFS($G$2:$G$430,$E$2:$E$430,"Fixed Income",$F$2:$F$430,"EM",$D$2:$D$430,"DPAM L - EM  Sustainable Debt")</f>
        <v>5.7277179377878511E-3</v>
      </c>
    </row>
    <row r="35" spans="1:12" x14ac:dyDescent="0.35">
      <c r="A35" t="s">
        <v>73</v>
      </c>
      <c r="B35" t="s">
        <v>47</v>
      </c>
      <c r="C35" t="s">
        <v>29</v>
      </c>
      <c r="D35" t="s">
        <v>573</v>
      </c>
      <c r="E35" t="s">
        <v>1548</v>
      </c>
      <c r="F35" t="s">
        <v>1544</v>
      </c>
      <c r="G35">
        <v>1.2025603079591389</v>
      </c>
      <c r="I35" t="s">
        <v>1541</v>
      </c>
      <c r="J35" t="s">
        <v>1580</v>
      </c>
      <c r="K35" t="s">
        <v>649</v>
      </c>
      <c r="L35">
        <f>SUMIFS($G$2:$G$430,$E$2:$E$430,"Equities",$F$2:$F$430,"Commodities",$D$2:$D$430,"VanEck - Gold Miners ETF")</f>
        <v>7.6251000116513143</v>
      </c>
    </row>
    <row r="36" spans="1:12" x14ac:dyDescent="0.35">
      <c r="A36" t="s">
        <v>73</v>
      </c>
      <c r="B36" t="s">
        <v>47</v>
      </c>
      <c r="C36" t="s">
        <v>29</v>
      </c>
      <c r="D36" t="s">
        <v>579</v>
      </c>
      <c r="E36" t="s">
        <v>1548</v>
      </c>
      <c r="F36" t="s">
        <v>1549</v>
      </c>
      <c r="G36">
        <v>4.3514686117162573E-6</v>
      </c>
      <c r="I36" t="s">
        <v>1541</v>
      </c>
      <c r="J36" t="s">
        <v>1542</v>
      </c>
      <c r="K36" t="s">
        <v>655</v>
      </c>
      <c r="L36">
        <f>SUMIFS($G$2:$G$430,$E$2:$E$430,"Equities",$F$2:$F$430,"DM",$D$2:$D$430,"DWS - Invest Global Agribusiness")</f>
        <v>5.8595156938218149E-5</v>
      </c>
    </row>
    <row r="37" spans="1:12" x14ac:dyDescent="0.35">
      <c r="A37" t="s">
        <v>73</v>
      </c>
      <c r="B37" t="s">
        <v>47</v>
      </c>
      <c r="C37" t="s">
        <v>29</v>
      </c>
      <c r="D37" t="s">
        <v>582</v>
      </c>
      <c r="E37" t="s">
        <v>1548</v>
      </c>
      <c r="F37" t="s">
        <v>1549</v>
      </c>
      <c r="G37">
        <v>4.2293887587750999E-4</v>
      </c>
      <c r="I37" t="s">
        <v>1541</v>
      </c>
      <c r="J37" t="s">
        <v>1542</v>
      </c>
      <c r="K37" t="s">
        <v>658</v>
      </c>
      <c r="L37">
        <f>SUMIFS($G$2:$G$430,$E$2:$E$430,"Equities",$F$2:$F$430,"DM",$D$2:$D$430,"Franklin Templeton - FTGF ClearBridge Infrastructure Value Fund")</f>
        <v>9.3474669881829769E-6</v>
      </c>
    </row>
    <row r="38" spans="1:12" x14ac:dyDescent="0.35">
      <c r="A38" t="s">
        <v>73</v>
      </c>
      <c r="B38" t="s">
        <v>47</v>
      </c>
      <c r="C38" t="s">
        <v>29</v>
      </c>
      <c r="D38" t="s">
        <v>585</v>
      </c>
      <c r="E38" t="s">
        <v>1548</v>
      </c>
      <c r="F38" t="s">
        <v>1544</v>
      </c>
      <c r="G38">
        <v>2.4675636797452107E-4</v>
      </c>
      <c r="I38" t="s">
        <v>1541</v>
      </c>
      <c r="J38" t="s">
        <v>1542</v>
      </c>
      <c r="K38" t="s">
        <v>670</v>
      </c>
      <c r="L38">
        <f>SUMIFS($G$2:$G$430,$E$2:$E$430,"Equities",$F$2:$F$430,"DM",$D$2:$D$430,"Invesco - Global Consumer Trends Fund S")</f>
        <v>3.8444837115509978E-4</v>
      </c>
    </row>
    <row r="39" spans="1:12" x14ac:dyDescent="0.35">
      <c r="A39" t="s">
        <v>73</v>
      </c>
      <c r="B39" t="s">
        <v>47</v>
      </c>
      <c r="C39" t="s">
        <v>39</v>
      </c>
      <c r="D39" t="s">
        <v>585</v>
      </c>
      <c r="E39" t="s">
        <v>1548</v>
      </c>
      <c r="F39" t="s">
        <v>1544</v>
      </c>
      <c r="G39">
        <v>2.6995578139051659E-5</v>
      </c>
      <c r="I39" t="s">
        <v>1541</v>
      </c>
      <c r="J39" t="s">
        <v>1580</v>
      </c>
      <c r="K39" t="s">
        <v>673</v>
      </c>
      <c r="L39">
        <f>SUMIFS($G$2:$G$430,$E$2:$E$430,"Equities",$F$2:$F$430,"Commodities",$D$2:$D$430,"Ninety One - Global Natural Resources Fund I")</f>
        <v>1.3430222274222501</v>
      </c>
    </row>
    <row r="40" spans="1:12" x14ac:dyDescent="0.35">
      <c r="A40" t="s">
        <v>73</v>
      </c>
      <c r="B40" t="s">
        <v>47</v>
      </c>
      <c r="C40" t="s">
        <v>29</v>
      </c>
      <c r="D40" t="s">
        <v>610</v>
      </c>
      <c r="E40" t="s">
        <v>1548</v>
      </c>
      <c r="F40" t="s">
        <v>1544</v>
      </c>
      <c r="G40">
        <v>6.295364265291299E-7</v>
      </c>
      <c r="I40" t="s">
        <v>1541</v>
      </c>
      <c r="J40" t="s">
        <v>1542</v>
      </c>
      <c r="K40" t="s">
        <v>697</v>
      </c>
      <c r="L40">
        <f>SUMIFS($G$2:$G$430,$E$2:$E$430,"Equities",$F$2:$F$430,"DM",$D$2:$D$430,"Liontrust - Liontrust European Dynamic Fund S")</f>
        <v>2.0148121483714644E-3</v>
      </c>
    </row>
    <row r="41" spans="1:12" x14ac:dyDescent="0.35">
      <c r="A41" t="s">
        <v>73</v>
      </c>
      <c r="B41" t="s">
        <v>47</v>
      </c>
      <c r="C41" t="s">
        <v>39</v>
      </c>
      <c r="D41" t="s">
        <v>610</v>
      </c>
      <c r="E41" t="s">
        <v>1548</v>
      </c>
      <c r="F41" t="s">
        <v>1544</v>
      </c>
      <c r="G41">
        <v>1.9550667763219219E-4</v>
      </c>
      <c r="I41" t="s">
        <v>1541</v>
      </c>
      <c r="J41" t="s">
        <v>1544</v>
      </c>
      <c r="K41" t="s">
        <v>700</v>
      </c>
      <c r="L41">
        <f>SUMIFS($G$2:$G$430,$E$2:$E$430,"Equities",$F$2:$F$430,"EM",$D$2:$D$430,"Jupiter Unit Trust - Asian Income Fund I GBP")</f>
        <v>2.3843342728172119E-7</v>
      </c>
    </row>
    <row r="42" spans="1:12" x14ac:dyDescent="0.35">
      <c r="A42" t="s">
        <v>73</v>
      </c>
      <c r="B42" t="s">
        <v>47</v>
      </c>
      <c r="C42" t="s">
        <v>29</v>
      </c>
      <c r="D42" t="s">
        <v>1263</v>
      </c>
      <c r="E42" t="s">
        <v>1548</v>
      </c>
      <c r="F42" t="s">
        <v>1544</v>
      </c>
      <c r="G42">
        <v>0.22013227095709501</v>
      </c>
      <c r="I42" t="s">
        <v>1541</v>
      </c>
      <c r="J42" t="s">
        <v>1542</v>
      </c>
      <c r="K42" t="s">
        <v>706</v>
      </c>
      <c r="L42">
        <f>SUMIFS($G$2:$G$430,$E$2:$E$430,"Equities",$F$2:$F$430,"DM",$D$2:$D$430,"Jupiter Unit Trust - European Growth")</f>
        <v>1.027344327668513E-5</v>
      </c>
    </row>
    <row r="43" spans="1:12" x14ac:dyDescent="0.35">
      <c r="A43" t="s">
        <v>73</v>
      </c>
      <c r="B43" t="s">
        <v>47</v>
      </c>
      <c r="C43" t="s">
        <v>29</v>
      </c>
      <c r="D43" t="s">
        <v>1447</v>
      </c>
      <c r="E43" t="s">
        <v>1548</v>
      </c>
      <c r="F43" t="s">
        <v>1544</v>
      </c>
      <c r="G43">
        <v>1.781632045864191E-4</v>
      </c>
      <c r="I43" t="s">
        <v>1541</v>
      </c>
      <c r="J43" t="s">
        <v>1542</v>
      </c>
      <c r="K43" t="s">
        <v>709</v>
      </c>
      <c r="L43">
        <f>SUMIFS($G$2:$G$430,$E$2:$E$430,"Equities",$F$2:$F$430,"DM",$D$2:$D$430,"Janus Henderson - Continental European Fund")</f>
        <v>2.7872669046552695E-6</v>
      </c>
    </row>
    <row r="44" spans="1:12" x14ac:dyDescent="0.35">
      <c r="A44" t="s">
        <v>73</v>
      </c>
      <c r="B44" t="s">
        <v>47</v>
      </c>
      <c r="C44" t="s">
        <v>39</v>
      </c>
      <c r="D44" t="s">
        <v>619</v>
      </c>
      <c r="E44" t="s">
        <v>1548</v>
      </c>
      <c r="F44" t="s">
        <v>1544</v>
      </c>
      <c r="G44">
        <v>5.7820577397827745E-4</v>
      </c>
      <c r="I44" t="s">
        <v>1541</v>
      </c>
      <c r="J44" t="s">
        <v>1542</v>
      </c>
      <c r="K44" t="s">
        <v>712</v>
      </c>
      <c r="L44">
        <f>SUMIFS($G$2:$G$430,$E$2:$E$430,"Equities",$F$2:$F$430,"DM",$D$2:$D$430,"Allianz - Euroland Equity Growth")</f>
        <v>2.1987930706022763E-3</v>
      </c>
    </row>
    <row r="45" spans="1:12" x14ac:dyDescent="0.35">
      <c r="A45" t="s">
        <v>73</v>
      </c>
      <c r="B45" t="s">
        <v>47</v>
      </c>
      <c r="C45" t="s">
        <v>39</v>
      </c>
      <c r="D45" t="s">
        <v>622</v>
      </c>
      <c r="E45" t="s">
        <v>1548</v>
      </c>
      <c r="F45" t="s">
        <v>1544</v>
      </c>
      <c r="G45">
        <v>0.41280925407362112</v>
      </c>
      <c r="I45" t="s">
        <v>1541</v>
      </c>
      <c r="J45" t="s">
        <v>1542</v>
      </c>
      <c r="K45" t="s">
        <v>715</v>
      </c>
      <c r="L45">
        <f>SUMIFS($G$2:$G$430,$E$2:$E$430,"Equities",$F$2:$F$430,"DM",$D$2:$D$430,"GAM - Continental Europe")</f>
        <v>7.2315942666776887E-6</v>
      </c>
    </row>
    <row r="46" spans="1:12" x14ac:dyDescent="0.35">
      <c r="A46" t="s">
        <v>73</v>
      </c>
      <c r="B46" t="s">
        <v>47</v>
      </c>
      <c r="C46" t="s">
        <v>29</v>
      </c>
      <c r="D46" t="s">
        <v>622</v>
      </c>
      <c r="E46" t="s">
        <v>1548</v>
      </c>
      <c r="F46" t="s">
        <v>1544</v>
      </c>
      <c r="G46">
        <v>1.709599891704717</v>
      </c>
      <c r="I46" t="s">
        <v>1541</v>
      </c>
      <c r="J46" t="s">
        <v>1542</v>
      </c>
      <c r="K46" t="s">
        <v>718</v>
      </c>
      <c r="L46">
        <f>SUMIFS($G$2:$G$430,$E$2:$E$430,"Equities",$F$2:$F$430,"DM",$D$2:$D$430,"Man GLG - Continental European Growth")</f>
        <v>2.3293332788801084E-6</v>
      </c>
    </row>
    <row r="47" spans="1:12" x14ac:dyDescent="0.35">
      <c r="A47" t="s">
        <v>73</v>
      </c>
      <c r="B47" t="s">
        <v>47</v>
      </c>
      <c r="C47" t="s">
        <v>76</v>
      </c>
      <c r="D47" t="s">
        <v>622</v>
      </c>
      <c r="E47" t="s">
        <v>1548</v>
      </c>
      <c r="F47" t="s">
        <v>1544</v>
      </c>
      <c r="G47">
        <v>1.0470007749078361E-6</v>
      </c>
      <c r="I47" t="s">
        <v>1541</v>
      </c>
      <c r="J47" t="s">
        <v>1542</v>
      </c>
      <c r="K47" t="s">
        <v>724</v>
      </c>
      <c r="L47">
        <f>SUMIFS($G$2:$G$430,$E$2:$E$430,"Equities",$F$2:$F$430,"DM",$D$2:$D$430,"Invesco - UK Opportunities Fund")</f>
        <v>0.15208079634590393</v>
      </c>
    </row>
    <row r="48" spans="1:12" x14ac:dyDescent="0.35">
      <c r="A48" t="s">
        <v>73</v>
      </c>
      <c r="B48" t="s">
        <v>47</v>
      </c>
      <c r="C48" t="s">
        <v>39</v>
      </c>
      <c r="D48" t="s">
        <v>1448</v>
      </c>
      <c r="E48" t="s">
        <v>1548</v>
      </c>
      <c r="F48" t="s">
        <v>1544</v>
      </c>
      <c r="G48">
        <v>3.234570182017348E-6</v>
      </c>
      <c r="I48" t="s">
        <v>1541</v>
      </c>
      <c r="J48" t="s">
        <v>1542</v>
      </c>
      <c r="K48" t="s">
        <v>730</v>
      </c>
      <c r="L48">
        <f>SUMIFS($G$2:$G$430,$E$2:$E$430,"Equities",$F$2:$F$430,"DM",$D$2:$D$430,"Groupama - Avenir Euro (Mid Small Caps)")</f>
        <v>2.9147190033539642E-4</v>
      </c>
    </row>
    <row r="49" spans="1:12" x14ac:dyDescent="0.35">
      <c r="A49" t="s">
        <v>73</v>
      </c>
      <c r="B49" t="s">
        <v>47</v>
      </c>
      <c r="C49" t="s">
        <v>29</v>
      </c>
      <c r="D49" t="s">
        <v>1448</v>
      </c>
      <c r="E49" t="s">
        <v>1548</v>
      </c>
      <c r="F49" t="s">
        <v>1544</v>
      </c>
      <c r="G49">
        <v>5.115661149925054E-4</v>
      </c>
      <c r="I49" t="s">
        <v>1541</v>
      </c>
      <c r="J49" t="s">
        <v>1542</v>
      </c>
      <c r="K49" t="s">
        <v>733</v>
      </c>
      <c r="L49">
        <f>SUMIFS($G$2:$G$430,$E$2:$E$430,"Equities",$F$2:$F$430,"DM",$D$2:$D$430,"Groupama - G Fund Avenir Europe (Mid Small Caps) - C")</f>
        <v>3.8303729196761808E-4</v>
      </c>
    </row>
    <row r="50" spans="1:12" x14ac:dyDescent="0.35">
      <c r="A50" t="s">
        <v>73</v>
      </c>
      <c r="B50" t="s">
        <v>47</v>
      </c>
      <c r="C50" t="s">
        <v>76</v>
      </c>
      <c r="D50" t="s">
        <v>649</v>
      </c>
      <c r="E50" t="s">
        <v>1541</v>
      </c>
      <c r="F50" t="s">
        <v>1580</v>
      </c>
      <c r="G50">
        <v>1.573440931609229</v>
      </c>
      <c r="I50" t="s">
        <v>1541</v>
      </c>
      <c r="J50" t="s">
        <v>1542</v>
      </c>
      <c r="K50" t="s">
        <v>750</v>
      </c>
      <c r="L50">
        <f>SUMIFS($G$2:$G$430,$E$2:$E$430,"Equities",$F$2:$F$430,"DM",$D$2:$D$430,"BNP Paribas - Japan Small Caps")</f>
        <v>6.4417433886789031</v>
      </c>
    </row>
    <row r="51" spans="1:12" x14ac:dyDescent="0.35">
      <c r="A51" t="s">
        <v>73</v>
      </c>
      <c r="B51" t="s">
        <v>47</v>
      </c>
      <c r="C51" t="s">
        <v>39</v>
      </c>
      <c r="D51" t="s">
        <v>649</v>
      </c>
      <c r="E51" t="s">
        <v>1541</v>
      </c>
      <c r="F51" t="s">
        <v>1580</v>
      </c>
      <c r="G51">
        <v>0.1734031937672503</v>
      </c>
      <c r="I51" t="s">
        <v>1541</v>
      </c>
      <c r="J51" t="s">
        <v>1542</v>
      </c>
      <c r="K51" t="s">
        <v>756</v>
      </c>
      <c r="L51">
        <f>SUMIFS($G$2:$G$430,$E$2:$E$430,"Equities",$F$2:$F$430,"DM",$D$2:$D$430,"Vanguard - S&amp;P 500 ETF")</f>
        <v>1.1742346916248654</v>
      </c>
    </row>
    <row r="52" spans="1:12" x14ac:dyDescent="0.35">
      <c r="A52" t="s">
        <v>73</v>
      </c>
      <c r="B52" t="s">
        <v>47</v>
      </c>
      <c r="C52" t="s">
        <v>76</v>
      </c>
      <c r="D52" t="s">
        <v>655</v>
      </c>
      <c r="E52" t="s">
        <v>1541</v>
      </c>
      <c r="F52" t="s">
        <v>1542</v>
      </c>
      <c r="G52">
        <v>1.331468903509426E-5</v>
      </c>
      <c r="I52" t="s">
        <v>1541</v>
      </c>
      <c r="J52" t="s">
        <v>1542</v>
      </c>
      <c r="K52" t="s">
        <v>759</v>
      </c>
      <c r="L52">
        <f>SUMIFS($G$2:$G$430,$E$2:$E$430,"Equities",$F$2:$F$430,"DM",$D$2:$D$430,"Parvest - USA Small Cap")</f>
        <v>5.4294123250989371E-3</v>
      </c>
    </row>
    <row r="53" spans="1:12" x14ac:dyDescent="0.35">
      <c r="A53" t="s">
        <v>73</v>
      </c>
      <c r="B53" t="s">
        <v>47</v>
      </c>
      <c r="C53" t="s">
        <v>29</v>
      </c>
      <c r="D53" t="s">
        <v>655</v>
      </c>
      <c r="E53" t="s">
        <v>1541</v>
      </c>
      <c r="F53" t="s">
        <v>1542</v>
      </c>
      <c r="G53">
        <v>4.0048998208738581E-5</v>
      </c>
      <c r="I53" t="s">
        <v>1541</v>
      </c>
      <c r="J53" t="s">
        <v>1542</v>
      </c>
      <c r="K53" t="s">
        <v>762</v>
      </c>
      <c r="L53">
        <f>SUMIFS($G$2:$G$430,$E$2:$E$430,"Equities",$F$2:$F$430,"DM",$D$2:$D$430,"BlackRock - iShares Core S&amp;P 500")</f>
        <v>1.5259217500638784</v>
      </c>
    </row>
    <row r="54" spans="1:12" x14ac:dyDescent="0.35">
      <c r="A54" t="s">
        <v>73</v>
      </c>
      <c r="B54" t="s">
        <v>47</v>
      </c>
      <c r="C54" t="s">
        <v>39</v>
      </c>
      <c r="D54" t="s">
        <v>655</v>
      </c>
      <c r="E54" t="s">
        <v>1541</v>
      </c>
      <c r="F54" t="s">
        <v>1542</v>
      </c>
      <c r="G54">
        <v>5.2314696943853053E-6</v>
      </c>
      <c r="I54" t="s">
        <v>1541</v>
      </c>
      <c r="J54" t="s">
        <v>1542</v>
      </c>
      <c r="K54" t="s">
        <v>768</v>
      </c>
      <c r="L54">
        <f>SUMIFS($G$2:$G$430,$E$2:$E$430,"Equities",$F$2:$F$430,"DM",$D$2:$D$430,"Robeco - Consumer Trends")</f>
        <v>2.4191238422632927E-4</v>
      </c>
    </row>
    <row r="55" spans="1:12" x14ac:dyDescent="0.35">
      <c r="A55" t="s">
        <v>73</v>
      </c>
      <c r="B55" t="s">
        <v>47</v>
      </c>
      <c r="C55" t="s">
        <v>39</v>
      </c>
      <c r="D55" t="s">
        <v>658</v>
      </c>
      <c r="E55" t="s">
        <v>1541</v>
      </c>
      <c r="F55" t="s">
        <v>1542</v>
      </c>
      <c r="G55">
        <v>8.3455686146876934E-7</v>
      </c>
      <c r="I55" t="s">
        <v>1541</v>
      </c>
      <c r="J55" t="s">
        <v>1542</v>
      </c>
      <c r="K55" t="s">
        <v>774</v>
      </c>
      <c r="L55">
        <f>SUMIFS($G$2:$G$430,$E$2:$E$430,"Equities",$F$2:$F$430,"DM",$D$2:$D$430,"Invesco LLC - US Banks")</f>
        <v>7.6611293949415599E-2</v>
      </c>
    </row>
    <row r="56" spans="1:12" x14ac:dyDescent="0.35">
      <c r="A56" t="s">
        <v>73</v>
      </c>
      <c r="B56" t="s">
        <v>47</v>
      </c>
      <c r="C56" t="s">
        <v>76</v>
      </c>
      <c r="D56" t="s">
        <v>658</v>
      </c>
      <c r="E56" t="s">
        <v>1541</v>
      </c>
      <c r="F56" t="s">
        <v>1542</v>
      </c>
      <c r="G56">
        <v>2.124042714720837E-6</v>
      </c>
      <c r="I56" t="s">
        <v>1541</v>
      </c>
      <c r="J56" t="s">
        <v>1542</v>
      </c>
      <c r="K56" t="s">
        <v>777</v>
      </c>
      <c r="L56">
        <f>SUMIFS($G$2:$G$430,$E$2:$E$430,"Equities",$F$2:$F$430,"DM",$D$2:$D$430,"AXA - World Funds Framligton Digital Economy")</f>
        <v>3.7244444022956787E-5</v>
      </c>
    </row>
    <row r="57" spans="1:12" x14ac:dyDescent="0.35">
      <c r="A57" t="s">
        <v>73</v>
      </c>
      <c r="B57" t="s">
        <v>47</v>
      </c>
      <c r="C57" t="s">
        <v>29</v>
      </c>
      <c r="D57" t="s">
        <v>658</v>
      </c>
      <c r="E57" t="s">
        <v>1541</v>
      </c>
      <c r="F57" t="s">
        <v>1542</v>
      </c>
      <c r="G57">
        <v>6.388867411993371E-6</v>
      </c>
      <c r="I57" t="s">
        <v>1541</v>
      </c>
      <c r="J57" t="s">
        <v>1542</v>
      </c>
      <c r="K57" t="s">
        <v>786</v>
      </c>
      <c r="L57">
        <f>SUMIFS($G$2:$G$430,$E$2:$E$430,"Equities",$F$2:$F$430,"DM",$D$2:$D$430,"Pictet - Digital")</f>
        <v>3.6214670449435132E-2</v>
      </c>
    </row>
    <row r="58" spans="1:12" x14ac:dyDescent="0.35">
      <c r="A58" t="s">
        <v>73</v>
      </c>
      <c r="B58" t="s">
        <v>47</v>
      </c>
      <c r="C58" t="s">
        <v>39</v>
      </c>
      <c r="D58" t="s">
        <v>670</v>
      </c>
      <c r="E58" t="s">
        <v>1541</v>
      </c>
      <c r="F58" t="s">
        <v>1542</v>
      </c>
      <c r="G58">
        <v>4.1507729222993599E-8</v>
      </c>
      <c r="I58" t="s">
        <v>1541</v>
      </c>
      <c r="J58" t="s">
        <v>1542</v>
      </c>
      <c r="K58" t="s">
        <v>789</v>
      </c>
      <c r="L58">
        <f>SUMIFS($G$2:$G$430,$E$2:$E$430,"Equities",$F$2:$F$430,"DM",$D$2:$D$430,"Allianz - Artificial Intelligence")</f>
        <v>2.4030011859408042E-2</v>
      </c>
    </row>
    <row r="59" spans="1:12" x14ac:dyDescent="0.35">
      <c r="A59" t="s">
        <v>73</v>
      </c>
      <c r="B59" t="s">
        <v>47</v>
      </c>
      <c r="C59" t="s">
        <v>76</v>
      </c>
      <c r="D59" t="s">
        <v>670</v>
      </c>
      <c r="E59" t="s">
        <v>1541</v>
      </c>
      <c r="F59" t="s">
        <v>1542</v>
      </c>
      <c r="G59">
        <v>3.8440686342587681E-4</v>
      </c>
      <c r="I59" t="s">
        <v>1541</v>
      </c>
      <c r="J59" t="s">
        <v>1542</v>
      </c>
      <c r="K59" t="s">
        <v>798</v>
      </c>
      <c r="L59">
        <f>SUMIFS($G$2:$G$430,$E$2:$E$430,"Equities",$F$2:$F$430,"DM",$D$2:$D$430,"VanEck Semiconductor ETF")</f>
        <v>3.1951616526924855</v>
      </c>
    </row>
    <row r="60" spans="1:12" x14ac:dyDescent="0.35">
      <c r="A60" t="s">
        <v>73</v>
      </c>
      <c r="B60" t="s">
        <v>47</v>
      </c>
      <c r="C60" t="s">
        <v>39</v>
      </c>
      <c r="D60" t="s">
        <v>673</v>
      </c>
      <c r="E60" t="s">
        <v>1541</v>
      </c>
      <c r="F60" t="s">
        <v>1580</v>
      </c>
      <c r="G60">
        <v>4.0747337786187437E-6</v>
      </c>
      <c r="I60" t="s">
        <v>1541</v>
      </c>
      <c r="J60" t="s">
        <v>1542</v>
      </c>
      <c r="K60" t="s">
        <v>801</v>
      </c>
      <c r="L60">
        <f>SUMIFS($G$2:$G$430,$E$2:$E$430,"Equities",$F$2:$F$430,"DM",$D$2:$D$430,"BlackRock - iShares PHLX Semiconductor ETF")</f>
        <v>5.9929704916113717</v>
      </c>
    </row>
    <row r="61" spans="1:12" x14ac:dyDescent="0.35">
      <c r="A61" t="s">
        <v>73</v>
      </c>
      <c r="B61" t="s">
        <v>47</v>
      </c>
      <c r="C61" t="s">
        <v>29</v>
      </c>
      <c r="D61" t="s">
        <v>673</v>
      </c>
      <c r="E61" t="s">
        <v>1541</v>
      </c>
      <c r="F61" t="s">
        <v>1580</v>
      </c>
      <c r="G61">
        <v>9.1906174208943973E-3</v>
      </c>
      <c r="I61" t="s">
        <v>1541</v>
      </c>
      <c r="J61" t="s">
        <v>1542</v>
      </c>
      <c r="K61" t="s">
        <v>807</v>
      </c>
      <c r="L61">
        <f>SUMIFS($G$2:$G$430,$E$2:$E$430,"Equities",$F$2:$F$430,"DM",$D$2:$D$430,"Black Rock - World Technology Fund")</f>
        <v>7.154007236962151E-2</v>
      </c>
    </row>
    <row r="62" spans="1:12" x14ac:dyDescent="0.35">
      <c r="A62" t="s">
        <v>73</v>
      </c>
      <c r="B62" t="s">
        <v>47</v>
      </c>
      <c r="C62" t="s">
        <v>76</v>
      </c>
      <c r="D62" t="s">
        <v>673</v>
      </c>
      <c r="E62" t="s">
        <v>1541</v>
      </c>
      <c r="F62" t="s">
        <v>1580</v>
      </c>
      <c r="G62">
        <v>1.333827535267577</v>
      </c>
      <c r="I62" t="s">
        <v>1541</v>
      </c>
      <c r="J62" t="s">
        <v>1544</v>
      </c>
      <c r="K62" t="s">
        <v>813</v>
      </c>
      <c r="L62">
        <f>SUMIFS($G$2:$G$430,$E$2:$E$430,"Equities",$F$2:$F$430,"EM",$D$2:$D$430,"Fidelity - Emerging Markets -Retail")</f>
        <v>8.3737425566576141E-3</v>
      </c>
    </row>
    <row r="63" spans="1:12" x14ac:dyDescent="0.35">
      <c r="A63" t="s">
        <v>73</v>
      </c>
      <c r="B63" t="s">
        <v>47</v>
      </c>
      <c r="C63" t="s">
        <v>29</v>
      </c>
      <c r="D63" t="s">
        <v>697</v>
      </c>
      <c r="E63" t="s">
        <v>1541</v>
      </c>
      <c r="F63" t="s">
        <v>1542</v>
      </c>
      <c r="G63">
        <v>6.3505816128075153E-7</v>
      </c>
      <c r="I63" t="s">
        <v>1541</v>
      </c>
      <c r="J63" t="s">
        <v>1544</v>
      </c>
      <c r="K63" t="s">
        <v>1465</v>
      </c>
      <c r="L63">
        <f>SUMIFS($G$2:$G$430,$E$2:$E$430,"Equities",$F$2:$F$430,"EM",$D$2:$D$430,"BlackRock - iShares MSCI Emerging Markets ex China")</f>
        <v>2.0695123166176304</v>
      </c>
    </row>
    <row r="64" spans="1:12" x14ac:dyDescent="0.35">
      <c r="A64" t="s">
        <v>73</v>
      </c>
      <c r="B64" t="s">
        <v>47</v>
      </c>
      <c r="C64" t="s">
        <v>39</v>
      </c>
      <c r="D64" t="s">
        <v>697</v>
      </c>
      <c r="E64" t="s">
        <v>1541</v>
      </c>
      <c r="F64" t="s">
        <v>1542</v>
      </c>
      <c r="G64">
        <v>8.5720817109310887E-8</v>
      </c>
      <c r="I64" t="s">
        <v>1541</v>
      </c>
      <c r="J64" t="s">
        <v>1544</v>
      </c>
      <c r="K64" t="s">
        <v>816</v>
      </c>
      <c r="L64">
        <f>SUMIFS($G$2:$G$430,$E$2:$E$430,"Equities",$F$2:$F$430,"EM",$D$2:$D$430,"JP Morgan - Emerging Markets")</f>
        <v>1.392802032433324E-2</v>
      </c>
    </row>
    <row r="65" spans="1:12" x14ac:dyDescent="0.35">
      <c r="A65" t="s">
        <v>73</v>
      </c>
      <c r="B65" t="s">
        <v>47</v>
      </c>
      <c r="C65" t="s">
        <v>76</v>
      </c>
      <c r="D65" t="s">
        <v>697</v>
      </c>
      <c r="E65" t="s">
        <v>1541</v>
      </c>
      <c r="F65" t="s">
        <v>1542</v>
      </c>
      <c r="G65">
        <v>2.7212495567934499E-7</v>
      </c>
      <c r="I65" t="s">
        <v>1541</v>
      </c>
      <c r="J65" t="s">
        <v>1544</v>
      </c>
      <c r="K65" t="s">
        <v>819</v>
      </c>
      <c r="L65">
        <f>SUMIFS($G$2:$G$430,$E$2:$E$430,"Equities",$F$2:$F$430,"EM",$D$2:$D$430,"Alliance Bernstein - Emerging Markets Growth")</f>
        <v>6.0229410815434214E-6</v>
      </c>
    </row>
    <row r="66" spans="1:12" x14ac:dyDescent="0.35">
      <c r="A66" t="s">
        <v>73</v>
      </c>
      <c r="B66" t="s">
        <v>47</v>
      </c>
      <c r="C66" t="s">
        <v>29</v>
      </c>
      <c r="D66" t="s">
        <v>700</v>
      </c>
      <c r="E66" t="s">
        <v>1541</v>
      </c>
      <c r="F66" t="s">
        <v>1544</v>
      </c>
      <c r="G66">
        <v>2.3843342728172119E-7</v>
      </c>
      <c r="I66" t="s">
        <v>1541</v>
      </c>
      <c r="J66" t="s">
        <v>1544</v>
      </c>
      <c r="K66" t="s">
        <v>822</v>
      </c>
      <c r="L66">
        <f>SUMIFS($G$2:$G$430,$E$2:$E$430,"Equities",$F$2:$F$430,"EM",$D$2:$D$430,"Ashmore - Emerging Markets Frontier Equities")</f>
        <v>2.1595029783564058E-4</v>
      </c>
    </row>
    <row r="67" spans="1:12" x14ac:dyDescent="0.35">
      <c r="A67" t="s">
        <v>73</v>
      </c>
      <c r="B67" t="s">
        <v>47</v>
      </c>
      <c r="C67" t="s">
        <v>39</v>
      </c>
      <c r="D67" t="s">
        <v>706</v>
      </c>
      <c r="E67" t="s">
        <v>1541</v>
      </c>
      <c r="F67" t="s">
        <v>1542</v>
      </c>
      <c r="G67">
        <v>4.0757959621816559E-6</v>
      </c>
      <c r="I67" t="s">
        <v>1541</v>
      </c>
      <c r="J67" t="s">
        <v>1544</v>
      </c>
      <c r="K67" t="s">
        <v>828</v>
      </c>
      <c r="L67">
        <f>SUMIFS($G$2:$G$430,$E$2:$E$430,"Equities",$F$2:$F$430,"EM",$D$2:$D$430,"UBS - China Opportunity - A3")</f>
        <v>1.9106193366469192E-5</v>
      </c>
    </row>
    <row r="68" spans="1:12" x14ac:dyDescent="0.35">
      <c r="A68" t="s">
        <v>73</v>
      </c>
      <c r="B68" t="s">
        <v>47</v>
      </c>
      <c r="C68" t="s">
        <v>76</v>
      </c>
      <c r="D68" t="s">
        <v>706</v>
      </c>
      <c r="E68" t="s">
        <v>1541</v>
      </c>
      <c r="F68" t="s">
        <v>1542</v>
      </c>
      <c r="G68">
        <v>6.1976473145034739E-6</v>
      </c>
      <c r="I68" t="s">
        <v>1541</v>
      </c>
      <c r="J68" t="s">
        <v>1544</v>
      </c>
      <c r="K68" t="s">
        <v>834</v>
      </c>
      <c r="L68">
        <f>SUMIFS($G$2:$G$430,$E$2:$E$430,"Equities",$F$2:$F$430,"EM",$D$2:$D$430,"Schroder - International Selection Fund China A")</f>
        <v>7.3015965474361637E-5</v>
      </c>
    </row>
    <row r="69" spans="1:12" x14ac:dyDescent="0.35">
      <c r="A69" t="s">
        <v>73</v>
      </c>
      <c r="B69" t="s">
        <v>47</v>
      </c>
      <c r="C69" t="s">
        <v>76</v>
      </c>
      <c r="D69" t="s">
        <v>709</v>
      </c>
      <c r="E69" t="s">
        <v>1541</v>
      </c>
      <c r="F69" t="s">
        <v>1542</v>
      </c>
      <c r="G69">
        <v>6.3335596375612828E-7</v>
      </c>
      <c r="I69" t="s">
        <v>1541</v>
      </c>
      <c r="J69" t="s">
        <v>1544</v>
      </c>
      <c r="K69" t="s">
        <v>837</v>
      </c>
      <c r="L69">
        <f>SUMIFS($G$2:$G$430,$E$2:$E$430,"Equities",$F$2:$F$430,"EM",$D$2:$D$430,"Allianz - China-A")</f>
        <v>7.6471930039470823E-2</v>
      </c>
    </row>
    <row r="70" spans="1:12" x14ac:dyDescent="0.35">
      <c r="A70" t="s">
        <v>73</v>
      </c>
      <c r="B70" t="s">
        <v>47</v>
      </c>
      <c r="C70" t="s">
        <v>29</v>
      </c>
      <c r="D70" t="s">
        <v>709</v>
      </c>
      <c r="E70" t="s">
        <v>1541</v>
      </c>
      <c r="F70" t="s">
        <v>1542</v>
      </c>
      <c r="G70">
        <v>1.905059276267607E-6</v>
      </c>
      <c r="I70" t="s">
        <v>1541</v>
      </c>
      <c r="J70" t="s">
        <v>1544</v>
      </c>
      <c r="K70" t="s">
        <v>840</v>
      </c>
      <c r="L70">
        <f>SUMIFS($G$2:$G$430,$E$2:$E$430,"Equities",$F$2:$F$430,"EM",$D$2:$D$430,"Krane - CSI China Internet Fund")</f>
        <v>0.44215335274778345</v>
      </c>
    </row>
    <row r="71" spans="1:12" x14ac:dyDescent="0.35">
      <c r="A71" t="s">
        <v>73</v>
      </c>
      <c r="B71" t="s">
        <v>47</v>
      </c>
      <c r="C71" t="s">
        <v>39</v>
      </c>
      <c r="D71" t="s">
        <v>709</v>
      </c>
      <c r="E71" t="s">
        <v>1541</v>
      </c>
      <c r="F71" t="s">
        <v>1542</v>
      </c>
      <c r="G71">
        <v>2.4885166463153459E-7</v>
      </c>
      <c r="I71" t="s">
        <v>1541</v>
      </c>
      <c r="J71" t="s">
        <v>1544</v>
      </c>
      <c r="K71" t="s">
        <v>849</v>
      </c>
      <c r="L71">
        <f>SUMIFS($G$2:$G$430,$E$2:$E$430,"Equities",$F$2:$F$430,"EM",$D$2:$D$430,"Robeco - Chinese Equities")</f>
        <v>1.3666167087406552E-2</v>
      </c>
    </row>
    <row r="72" spans="1:12" x14ac:dyDescent="0.35">
      <c r="A72" t="s">
        <v>73</v>
      </c>
      <c r="B72" t="s">
        <v>47</v>
      </c>
      <c r="C72" t="s">
        <v>76</v>
      </c>
      <c r="D72" t="s">
        <v>712</v>
      </c>
      <c r="E72" t="s">
        <v>1541</v>
      </c>
      <c r="F72" t="s">
        <v>1542</v>
      </c>
      <c r="G72">
        <v>2.5242581312689239E-4</v>
      </c>
      <c r="I72" t="s">
        <v>1541</v>
      </c>
      <c r="J72" t="s">
        <v>1544</v>
      </c>
      <c r="K72" t="s">
        <v>852</v>
      </c>
      <c r="L72">
        <f>SUMIFS($G$2:$G$430,$E$2:$E$430,"Equities",$F$2:$F$430,"EM",$D$2:$D$430,"JP Morgan - Greater China Fund")</f>
        <v>9.3363433713688326E-6</v>
      </c>
    </row>
    <row r="73" spans="1:12" x14ac:dyDescent="0.35">
      <c r="A73" t="s">
        <v>73</v>
      </c>
      <c r="B73" t="s">
        <v>47</v>
      </c>
      <c r="C73" t="s">
        <v>29</v>
      </c>
      <c r="D73" t="s">
        <v>712</v>
      </c>
      <c r="E73" t="s">
        <v>1541</v>
      </c>
      <c r="F73" t="s">
        <v>1542</v>
      </c>
      <c r="G73">
        <v>1.802117639436723E-3</v>
      </c>
      <c r="I73" t="s">
        <v>1541</v>
      </c>
      <c r="J73" t="s">
        <v>1544</v>
      </c>
      <c r="K73" t="s">
        <v>858</v>
      </c>
      <c r="L73">
        <f>SUMIFS($G$2:$G$430,$E$2:$E$430,"Equities",$F$2:$F$430,"EM",$D$2:$D$430,"MSIM - Asia Opportunity")</f>
        <v>1.6468487594373608E-6</v>
      </c>
    </row>
    <row r="74" spans="1:12" x14ac:dyDescent="0.35">
      <c r="A74" t="s">
        <v>73</v>
      </c>
      <c r="B74" t="s">
        <v>47</v>
      </c>
      <c r="C74" t="s">
        <v>39</v>
      </c>
      <c r="D74" t="s">
        <v>712</v>
      </c>
      <c r="E74" t="s">
        <v>1541</v>
      </c>
      <c r="F74" t="s">
        <v>1542</v>
      </c>
      <c r="G74">
        <v>3.1690684387353162E-5</v>
      </c>
      <c r="I74" t="s">
        <v>1541</v>
      </c>
      <c r="J74" t="s">
        <v>1544</v>
      </c>
      <c r="K74" t="s">
        <v>870</v>
      </c>
      <c r="L74">
        <f>SUMIFS($G$2:$G$430,$E$2:$E$430,"Equities",$F$2:$F$430,"EM",$D$2:$D$430,"Rams UT - India Equities Portfolio Fund II")</f>
        <v>1.3195708366170361E-4</v>
      </c>
    </row>
    <row r="75" spans="1:12" x14ac:dyDescent="0.35">
      <c r="A75" t="s">
        <v>73</v>
      </c>
      <c r="B75" t="s">
        <v>47</v>
      </c>
      <c r="C75" t="s">
        <v>29</v>
      </c>
      <c r="D75" t="s">
        <v>715</v>
      </c>
      <c r="E75" t="s">
        <v>1541</v>
      </c>
      <c r="F75" t="s">
        <v>1542</v>
      </c>
      <c r="G75">
        <v>4.9426969900555014E-6</v>
      </c>
      <c r="I75" t="s">
        <v>1541</v>
      </c>
      <c r="J75" t="s">
        <v>1544</v>
      </c>
      <c r="K75" t="s">
        <v>873</v>
      </c>
      <c r="L75">
        <f>SUMIFS($G$2:$G$430,$E$2:$E$430,"Equities",$F$2:$F$430,"EM",$D$2:$D$430,"Nomura - Indian Equity")</f>
        <v>1.2460405189516189E-4</v>
      </c>
    </row>
    <row r="76" spans="1:12" x14ac:dyDescent="0.35">
      <c r="A76" t="s">
        <v>73</v>
      </c>
      <c r="B76" t="s">
        <v>47</v>
      </c>
      <c r="C76" t="s">
        <v>39</v>
      </c>
      <c r="D76" t="s">
        <v>715</v>
      </c>
      <c r="E76" t="s">
        <v>1541</v>
      </c>
      <c r="F76" t="s">
        <v>1542</v>
      </c>
      <c r="G76">
        <v>6.4564834754096993E-7</v>
      </c>
      <c r="I76" t="s">
        <v>1541</v>
      </c>
      <c r="J76" t="s">
        <v>1544</v>
      </c>
      <c r="K76" t="s">
        <v>876</v>
      </c>
      <c r="L76">
        <f>SUMIFS($G$2:$G$430,$E$2:$E$430,"Equities",$F$2:$F$430,"EM",$D$2:$D$430,"UTI - Indian Equity")</f>
        <v>3.6634689705112491E-7</v>
      </c>
    </row>
    <row r="77" spans="1:12" x14ac:dyDescent="0.35">
      <c r="A77" t="s">
        <v>73</v>
      </c>
      <c r="B77" t="s">
        <v>47</v>
      </c>
      <c r="C77" t="s">
        <v>76</v>
      </c>
      <c r="D77" t="s">
        <v>715</v>
      </c>
      <c r="E77" t="s">
        <v>1541</v>
      </c>
      <c r="F77" t="s">
        <v>1542</v>
      </c>
      <c r="G77">
        <v>1.643248929081217E-6</v>
      </c>
      <c r="I77" t="s">
        <v>1541</v>
      </c>
      <c r="J77" t="s">
        <v>1544</v>
      </c>
      <c r="K77" t="s">
        <v>882</v>
      </c>
      <c r="L77">
        <f>SUMIFS($G$2:$G$430,$E$2:$E$430,"Equities",$F$2:$F$430,"EM",$D$2:$D$430,"BlackRock - iShares Korea")</f>
        <v>33.857592474190376</v>
      </c>
    </row>
    <row r="78" spans="1:12" x14ac:dyDescent="0.35">
      <c r="A78" t="s">
        <v>73</v>
      </c>
      <c r="B78" t="s">
        <v>47</v>
      </c>
      <c r="C78" t="s">
        <v>76</v>
      </c>
      <c r="D78" t="s">
        <v>718</v>
      </c>
      <c r="E78" t="s">
        <v>1541</v>
      </c>
      <c r="F78" t="s">
        <v>1542</v>
      </c>
      <c r="G78">
        <v>5.9261745004061516E-7</v>
      </c>
      <c r="I78" t="s">
        <v>1541</v>
      </c>
      <c r="J78" t="s">
        <v>1544</v>
      </c>
      <c r="K78" t="s">
        <v>1474</v>
      </c>
      <c r="L78">
        <f>SUMIFS($G$2:$G$430,$E$2:$E$430,"Equities",$F$2:$F$430,"EM",$D$2:$D$430,"Roundhill Memory ETF")</f>
        <v>0.50499003427152778</v>
      </c>
    </row>
    <row r="79" spans="1:12" x14ac:dyDescent="0.35">
      <c r="A79" t="s">
        <v>73</v>
      </c>
      <c r="B79" t="s">
        <v>47</v>
      </c>
      <c r="C79" t="s">
        <v>39</v>
      </c>
      <c r="D79" t="s">
        <v>718</v>
      </c>
      <c r="E79" t="s">
        <v>1541</v>
      </c>
      <c r="F79" t="s">
        <v>1542</v>
      </c>
      <c r="G79">
        <v>3.3889695245090571E-7</v>
      </c>
      <c r="I79" t="s">
        <v>1541</v>
      </c>
      <c r="J79" t="s">
        <v>1544</v>
      </c>
      <c r="K79" t="s">
        <v>1477</v>
      </c>
      <c r="L79">
        <f>SUMIFS($G$2:$G$430,$E$2:$E$430,"Equities",$F$2:$F$430,"EM",$D$2:$D$430,"Schroders - Emerging Europe")</f>
        <v>3.0025882327068993</v>
      </c>
    </row>
    <row r="80" spans="1:12" x14ac:dyDescent="0.35">
      <c r="A80" t="s">
        <v>73</v>
      </c>
      <c r="B80" t="s">
        <v>47</v>
      </c>
      <c r="C80" t="s">
        <v>29</v>
      </c>
      <c r="D80" t="s">
        <v>724</v>
      </c>
      <c r="E80" t="s">
        <v>1541</v>
      </c>
      <c r="F80" t="s">
        <v>1542</v>
      </c>
      <c r="G80">
        <v>1.7746699307641799E-2</v>
      </c>
      <c r="I80" t="s">
        <v>1541</v>
      </c>
      <c r="J80" t="s">
        <v>1544</v>
      </c>
      <c r="K80" t="s">
        <v>885</v>
      </c>
      <c r="L80">
        <f>SUMIFS($G$2:$G$430,$E$2:$E$430,"Equities",$F$2:$F$430,"EM",$D$2:$D$430,"DWS - Brazilian Equities")</f>
        <v>0.7910118350806864</v>
      </c>
    </row>
    <row r="81" spans="1:12" x14ac:dyDescent="0.35">
      <c r="A81" t="s">
        <v>73</v>
      </c>
      <c r="B81" t="s">
        <v>47</v>
      </c>
      <c r="C81" t="s">
        <v>39</v>
      </c>
      <c r="D81" t="s">
        <v>724</v>
      </c>
      <c r="E81" t="s">
        <v>1541</v>
      </c>
      <c r="F81" t="s">
        <v>1542</v>
      </c>
      <c r="G81">
        <v>8.3860367309376259E-3</v>
      </c>
      <c r="I81" t="s">
        <v>1541</v>
      </c>
      <c r="J81" t="s">
        <v>1544</v>
      </c>
      <c r="K81" t="s">
        <v>897</v>
      </c>
      <c r="L81">
        <f>SUMIFS($G$2:$G$430,$E$2:$E$430,"Equities",$F$2:$F$430,"EM",$D$2:$D$430,"DWS - Invest Latin American Equities - FC50")</f>
        <v>1.1585324818087741</v>
      </c>
    </row>
    <row r="82" spans="1:12" x14ac:dyDescent="0.35">
      <c r="A82" t="s">
        <v>73</v>
      </c>
      <c r="B82" t="s">
        <v>47</v>
      </c>
      <c r="C82" t="s">
        <v>76</v>
      </c>
      <c r="D82" t="s">
        <v>724</v>
      </c>
      <c r="E82" t="s">
        <v>1541</v>
      </c>
      <c r="F82" t="s">
        <v>1542</v>
      </c>
      <c r="G82">
        <v>0.1259480603073245</v>
      </c>
      <c r="I82" t="s">
        <v>1541</v>
      </c>
      <c r="J82" t="s">
        <v>1580</v>
      </c>
      <c r="K82" t="s">
        <v>905</v>
      </c>
      <c r="L82">
        <f>SUMIFS($G$2:$G$430,$E$2:$E$430,"Equities",$F$2:$F$430,"Commodities",$D$2:$D$430,"Global X - Copper Miners ETF")</f>
        <v>10.432785872930181</v>
      </c>
    </row>
    <row r="83" spans="1:12" x14ac:dyDescent="0.35">
      <c r="A83" t="s">
        <v>73</v>
      </c>
      <c r="B83" t="s">
        <v>47</v>
      </c>
      <c r="C83" t="s">
        <v>39</v>
      </c>
      <c r="D83" t="s">
        <v>730</v>
      </c>
      <c r="E83" t="s">
        <v>1541</v>
      </c>
      <c r="F83" t="s">
        <v>1542</v>
      </c>
      <c r="G83">
        <v>6.7175563889282232E-6</v>
      </c>
      <c r="I83" t="s">
        <v>1548</v>
      </c>
      <c r="J83" t="s">
        <v>1549</v>
      </c>
      <c r="K83" t="s">
        <v>639</v>
      </c>
      <c r="L83">
        <f>SUMIFS($G$2:$G$430,$E$2:$E$430,"Fixed Income",$F$2:$F$430,"HY",$D$2:$D$430,"Aegon High Yield Global Bond Fund")</f>
        <v>1.9931801108614231</v>
      </c>
    </row>
    <row r="84" spans="1:12" x14ac:dyDescent="0.35">
      <c r="A84" t="s">
        <v>73</v>
      </c>
      <c r="B84" t="s">
        <v>47</v>
      </c>
      <c r="C84" t="s">
        <v>39</v>
      </c>
      <c r="D84" t="s">
        <v>733</v>
      </c>
      <c r="E84" t="s">
        <v>1541</v>
      </c>
      <c r="F84" t="s">
        <v>1542</v>
      </c>
      <c r="G84">
        <v>3.0794675791277393E-5</v>
      </c>
      <c r="I84" t="s">
        <v>1541</v>
      </c>
      <c r="J84" t="s">
        <v>1580</v>
      </c>
      <c r="K84" t="s">
        <v>917</v>
      </c>
      <c r="L84">
        <f>SUMIFS($G$2:$G$430,$E$2:$E$430,"Equities",$F$2:$F$430,"Commodities",$D$2:$D$430,"BlackRock - iShares Global Energy ETF")</f>
        <v>4.7785348579083317E-6</v>
      </c>
    </row>
    <row r="85" spans="1:12" x14ac:dyDescent="0.35">
      <c r="A85" t="s">
        <v>73</v>
      </c>
      <c r="B85" t="s">
        <v>47</v>
      </c>
      <c r="C85" t="s">
        <v>29</v>
      </c>
      <c r="D85" t="s">
        <v>733</v>
      </c>
      <c r="E85" t="s">
        <v>1541</v>
      </c>
      <c r="F85" t="s">
        <v>1542</v>
      </c>
      <c r="G85">
        <v>2.5932015022618219E-4</v>
      </c>
      <c r="I85" t="s">
        <v>1548</v>
      </c>
      <c r="J85" t="s">
        <v>1542</v>
      </c>
      <c r="K85" t="s">
        <v>457</v>
      </c>
      <c r="L85">
        <f>SUMIFS($G$2:$G$430,$E$2:$E$430,"Fixed Income",$F$2:$F$430,"DM",$D$2:$D$430,"BlackRock - iShares Convertible Bond ETF")</f>
        <v>0.9348103470937843</v>
      </c>
    </row>
    <row r="86" spans="1:12" x14ac:dyDescent="0.35">
      <c r="A86" t="s">
        <v>73</v>
      </c>
      <c r="B86" t="s">
        <v>47</v>
      </c>
      <c r="C86" t="s">
        <v>76</v>
      </c>
      <c r="D86" t="s">
        <v>733</v>
      </c>
      <c r="E86" t="s">
        <v>1541</v>
      </c>
      <c r="F86" t="s">
        <v>1542</v>
      </c>
      <c r="G86">
        <v>9.2922465950158518E-5</v>
      </c>
      <c r="I86" t="s">
        <v>1548</v>
      </c>
      <c r="J86" t="s">
        <v>1549</v>
      </c>
      <c r="K86" t="s">
        <v>1239</v>
      </c>
      <c r="L86">
        <f>SUMIFS($G$2:$G$430,$E$2:$E$430,"Fixed Income",$F$2:$F$430,"HY",$D$2:$D$430,"BlueBay - Financial Capital Bond - E")</f>
        <v>1.1097087122242916E-4</v>
      </c>
    </row>
    <row r="87" spans="1:12" x14ac:dyDescent="0.35">
      <c r="A87" t="s">
        <v>73</v>
      </c>
      <c r="B87" t="s">
        <v>47</v>
      </c>
      <c r="C87" t="s">
        <v>29</v>
      </c>
      <c r="D87" t="s">
        <v>750</v>
      </c>
      <c r="E87" t="s">
        <v>1541</v>
      </c>
      <c r="F87" t="s">
        <v>1542</v>
      </c>
      <c r="G87">
        <v>0.19174462403881259</v>
      </c>
      <c r="I87" t="s">
        <v>1548</v>
      </c>
      <c r="J87" t="s">
        <v>1549</v>
      </c>
      <c r="K87" t="s">
        <v>1242</v>
      </c>
      <c r="L87">
        <f>SUMIFS($G$2:$G$430,$E$2:$E$430,"Fixed Income",$F$2:$F$430,"HY",$D$2:$D$430,"Robeco Luxembourg S.A.")</f>
        <v>1.998784507274744E-5</v>
      </c>
    </row>
    <row r="88" spans="1:12" x14ac:dyDescent="0.35">
      <c r="A88" t="s">
        <v>73</v>
      </c>
      <c r="B88" t="s">
        <v>47</v>
      </c>
      <c r="C88" t="s">
        <v>39</v>
      </c>
      <c r="D88" t="s">
        <v>750</v>
      </c>
      <c r="E88" t="s">
        <v>1541</v>
      </c>
      <c r="F88" t="s">
        <v>1542</v>
      </c>
      <c r="G88">
        <v>1.169045536232393</v>
      </c>
      <c r="I88" t="s">
        <v>1548</v>
      </c>
      <c r="J88" t="s">
        <v>1549</v>
      </c>
      <c r="K88" t="s">
        <v>1245</v>
      </c>
      <c r="L88">
        <f>SUMIFS($G$2:$G$430,$E$2:$E$430,"Fixed Income",$F$2:$F$430,"HY",$D$2:$D$430,"Pimco - US High Yield Bond")</f>
        <v>2.3214287320410607E-6</v>
      </c>
    </row>
    <row r="89" spans="1:12" x14ac:dyDescent="0.35">
      <c r="A89" t="s">
        <v>73</v>
      </c>
      <c r="B89" t="s">
        <v>47</v>
      </c>
      <c r="C89" t="s">
        <v>76</v>
      </c>
      <c r="D89" t="s">
        <v>750</v>
      </c>
      <c r="E89" t="s">
        <v>1541</v>
      </c>
      <c r="F89" t="s">
        <v>1542</v>
      </c>
      <c r="G89">
        <v>1.828589336412717</v>
      </c>
      <c r="I89" t="s">
        <v>1548</v>
      </c>
      <c r="J89" t="s">
        <v>1550</v>
      </c>
      <c r="K89" t="s">
        <v>493</v>
      </c>
      <c r="L89">
        <f>SUMIFS($G$2:$G$430,$E$2:$E$430,"Fixed Income",$F$2:$F$430,"IG",$D$2:$D$430,"Pimco - GIS Income Fund")</f>
        <v>0.33774713958560498</v>
      </c>
    </row>
    <row r="90" spans="1:12" x14ac:dyDescent="0.35">
      <c r="A90" t="s">
        <v>73</v>
      </c>
      <c r="B90" t="s">
        <v>47</v>
      </c>
      <c r="C90" t="s">
        <v>76</v>
      </c>
      <c r="D90" t="s">
        <v>756</v>
      </c>
      <c r="E90" t="s">
        <v>1541</v>
      </c>
      <c r="F90" t="s">
        <v>1542</v>
      </c>
      <c r="G90">
        <v>0.83321551522864923</v>
      </c>
      <c r="I90" t="s">
        <v>1548</v>
      </c>
      <c r="J90" t="s">
        <v>1549</v>
      </c>
      <c r="K90" t="s">
        <v>506</v>
      </c>
      <c r="L90">
        <f>SUMIFS($G$2:$G$430,$E$2:$E$430,"Fixed Income",$F$2:$F$430,"HY",$D$2:$D$430,"Lazard Capital Fi")</f>
        <v>2.1566477057125791E-5</v>
      </c>
    </row>
    <row r="91" spans="1:12" x14ac:dyDescent="0.35">
      <c r="A91" t="s">
        <v>73</v>
      </c>
      <c r="B91" t="s">
        <v>47</v>
      </c>
      <c r="C91" t="s">
        <v>39</v>
      </c>
      <c r="D91" t="s">
        <v>756</v>
      </c>
      <c r="E91" t="s">
        <v>1541</v>
      </c>
      <c r="F91" t="s">
        <v>1542</v>
      </c>
      <c r="G91">
        <v>0.34101917639621621</v>
      </c>
      <c r="I91" t="s">
        <v>1548</v>
      </c>
      <c r="J91" t="s">
        <v>1544</v>
      </c>
      <c r="K91" t="s">
        <v>1251</v>
      </c>
      <c r="L91">
        <f>SUMIFS($G$2:$G$430,$E$2:$E$430,"Fixed Income",$F$2:$F$430,"EM",$D$2:$D$430,"Goldman Sachs - Emerging Markets Corporate Debt")</f>
        <v>2.225458752689947E-5</v>
      </c>
    </row>
    <row r="92" spans="1:12" x14ac:dyDescent="0.35">
      <c r="A92" t="s">
        <v>73</v>
      </c>
      <c r="B92" t="s">
        <v>47</v>
      </c>
      <c r="C92" t="s">
        <v>76</v>
      </c>
      <c r="D92" t="s">
        <v>759</v>
      </c>
      <c r="E92" t="s">
        <v>1541</v>
      </c>
      <c r="F92" t="s">
        <v>1542</v>
      </c>
      <c r="G92">
        <v>1.686031908570139E-3</v>
      </c>
      <c r="I92" t="s">
        <v>1548</v>
      </c>
      <c r="J92" t="s">
        <v>1544</v>
      </c>
      <c r="K92" t="s">
        <v>1254</v>
      </c>
      <c r="L92">
        <f>SUMIFS($G$2:$G$430,$E$2:$E$430,"Fixed Income",$F$2:$F$430,"EM",$D$2:$D$430,"Barings - Emerging Markets Sovereign Debt Fund")</f>
        <v>1.8084223208624701E-5</v>
      </c>
    </row>
    <row r="93" spans="1:12" x14ac:dyDescent="0.35">
      <c r="A93" t="s">
        <v>73</v>
      </c>
      <c r="B93" t="s">
        <v>47</v>
      </c>
      <c r="C93" t="s">
        <v>29</v>
      </c>
      <c r="D93" t="s">
        <v>759</v>
      </c>
      <c r="E93" t="s">
        <v>1541</v>
      </c>
      <c r="F93" t="s">
        <v>1542</v>
      </c>
      <c r="G93">
        <v>3.7335932811190741E-3</v>
      </c>
      <c r="I93" t="s">
        <v>1548</v>
      </c>
      <c r="J93" t="s">
        <v>1544</v>
      </c>
      <c r="K93" t="s">
        <v>552</v>
      </c>
      <c r="L93">
        <f>SUMIFS($G$2:$G$430,$E$2:$E$430,"Fixed Income",$F$2:$F$430,"EM",$D$2:$D$430,"Vanguard - Emerging Markets Bond Fund - I Retail")</f>
        <v>8.7103349656034537E-5</v>
      </c>
    </row>
    <row r="94" spans="1:12" x14ac:dyDescent="0.35">
      <c r="A94" t="s">
        <v>73</v>
      </c>
      <c r="B94" t="s">
        <v>47</v>
      </c>
      <c r="C94" t="s">
        <v>39</v>
      </c>
      <c r="D94" t="s">
        <v>759</v>
      </c>
      <c r="E94" t="s">
        <v>1541</v>
      </c>
      <c r="F94" t="s">
        <v>1542</v>
      </c>
      <c r="G94">
        <v>9.7871354097240131E-6</v>
      </c>
      <c r="I94" t="s">
        <v>1548</v>
      </c>
      <c r="J94" t="s">
        <v>1544</v>
      </c>
      <c r="K94" t="s">
        <v>1257</v>
      </c>
      <c r="L94">
        <f>SUMIFS($G$2:$G$430,$E$2:$E$430,"Fixed Income",$F$2:$F$430,"EM",$D$2:$D$430,"Vanguard - Emerging Markets Bond Fund - II Institutional")</f>
        <v>1.6027960511299608E-4</v>
      </c>
    </row>
    <row r="95" spans="1:12" x14ac:dyDescent="0.35">
      <c r="A95" t="s">
        <v>73</v>
      </c>
      <c r="B95" t="s">
        <v>47</v>
      </c>
      <c r="C95" t="s">
        <v>39</v>
      </c>
      <c r="D95" t="s">
        <v>762</v>
      </c>
      <c r="E95" t="s">
        <v>1541</v>
      </c>
      <c r="F95" t="s">
        <v>1542</v>
      </c>
      <c r="G95">
        <v>0.73865316992989638</v>
      </c>
      <c r="I95" t="s">
        <v>1548</v>
      </c>
      <c r="J95" t="s">
        <v>1549</v>
      </c>
      <c r="K95" t="s">
        <v>564</v>
      </c>
      <c r="L95">
        <f>SUMIFS($G$2:$G$430,$E$2:$E$430,"Fixed Income",$F$2:$F$430,"HY",$D$2:$D$430,"Vontobel - Credit Opportunities")</f>
        <v>4.4462524282331231</v>
      </c>
    </row>
    <row r="96" spans="1:12" x14ac:dyDescent="0.35">
      <c r="A96" t="s">
        <v>73</v>
      </c>
      <c r="B96" t="s">
        <v>47</v>
      </c>
      <c r="C96" t="s">
        <v>76</v>
      </c>
      <c r="D96" t="s">
        <v>762</v>
      </c>
      <c r="E96" t="s">
        <v>1541</v>
      </c>
      <c r="F96" t="s">
        <v>1542</v>
      </c>
      <c r="G96">
        <v>0.78726858013398193</v>
      </c>
      <c r="I96" t="s">
        <v>1548</v>
      </c>
      <c r="J96" t="s">
        <v>1550</v>
      </c>
      <c r="K96" t="s">
        <v>1260</v>
      </c>
      <c r="L96">
        <f>SUMIFS($G$2:$G$430,$E$2:$E$430,"Fixed Income",$F$2:$F$430,"IG",$D$2:$D$430,"DNCA - Alpha Bonds")</f>
        <v>0.1293543661442097</v>
      </c>
    </row>
    <row r="97" spans="1:12" x14ac:dyDescent="0.35">
      <c r="A97" t="s">
        <v>73</v>
      </c>
      <c r="B97" t="s">
        <v>47</v>
      </c>
      <c r="C97" t="s">
        <v>76</v>
      </c>
      <c r="D97" t="s">
        <v>768</v>
      </c>
      <c r="E97" t="s">
        <v>1541</v>
      </c>
      <c r="F97" t="s">
        <v>1542</v>
      </c>
      <c r="G97">
        <v>2.4137795697896461E-4</v>
      </c>
      <c r="I97" t="s">
        <v>1548</v>
      </c>
      <c r="J97" t="s">
        <v>1544</v>
      </c>
      <c r="K97" t="s">
        <v>1266</v>
      </c>
      <c r="L97">
        <f>SUMIFS($G$2:$G$430,$E$2:$E$430,"Fixed Income",$F$2:$F$430,"EM",$D$2:$D$430,"Pictet Chinese LC Debt")</f>
        <v>2.9153638892297419E-6</v>
      </c>
    </row>
    <row r="98" spans="1:12" x14ac:dyDescent="0.35">
      <c r="A98" t="s">
        <v>73</v>
      </c>
      <c r="B98" t="s">
        <v>47</v>
      </c>
      <c r="C98" t="s">
        <v>39</v>
      </c>
      <c r="D98" t="s">
        <v>768</v>
      </c>
      <c r="E98" t="s">
        <v>1541</v>
      </c>
      <c r="F98" t="s">
        <v>1542</v>
      </c>
      <c r="G98">
        <v>5.3442724736465443E-7</v>
      </c>
      <c r="I98" t="s">
        <v>1548</v>
      </c>
      <c r="J98" t="s">
        <v>1544</v>
      </c>
      <c r="K98" t="s">
        <v>616</v>
      </c>
      <c r="L98">
        <f>SUMIFS($G$2:$G$430,$E$2:$E$430,"Fixed Income",$F$2:$F$430,"EM",$D$2:$D$430,"Global Evolution Funds - Frontier Markets Fund")</f>
        <v>3.5264512727695235E-2</v>
      </c>
    </row>
    <row r="99" spans="1:12" x14ac:dyDescent="0.35">
      <c r="A99" t="s">
        <v>73</v>
      </c>
      <c r="B99" t="s">
        <v>47</v>
      </c>
      <c r="C99" t="s">
        <v>39</v>
      </c>
      <c r="D99" t="s">
        <v>774</v>
      </c>
      <c r="E99" t="s">
        <v>1541</v>
      </c>
      <c r="F99" t="s">
        <v>1542</v>
      </c>
      <c r="G99">
        <v>1.7162346614657591E-2</v>
      </c>
      <c r="I99" t="s">
        <v>1541</v>
      </c>
      <c r="J99" t="s">
        <v>1542</v>
      </c>
      <c r="K99" t="s">
        <v>694</v>
      </c>
      <c r="L99">
        <f>SUMIFS($G$2:$G$430,$E$2:$E$430,"Equities",$F$2:$F$430,"DM",$D$2:$D$430,"Fidelity - European Dynamic Growth")</f>
        <v>5.485108711099607E-5</v>
      </c>
    </row>
    <row r="100" spans="1:12" x14ac:dyDescent="0.35">
      <c r="A100" t="s">
        <v>73</v>
      </c>
      <c r="B100" t="s">
        <v>47</v>
      </c>
      <c r="C100" t="s">
        <v>76</v>
      </c>
      <c r="D100" t="s">
        <v>774</v>
      </c>
      <c r="E100" t="s">
        <v>1541</v>
      </c>
      <c r="F100" t="s">
        <v>1542</v>
      </c>
      <c r="G100">
        <v>4.6442393650020369E-2</v>
      </c>
      <c r="I100" t="s">
        <v>1541</v>
      </c>
      <c r="J100" t="s">
        <v>1542</v>
      </c>
      <c r="K100" t="s">
        <v>1273</v>
      </c>
      <c r="L100">
        <f>SUMIFS($G$2:$G$430,$E$2:$E$430,"Equities",$F$2:$F$430,"DM",$D$2:$D$430,"Premier Miton - European Opportunities Fund")</f>
        <v>9.3206446504390671E-9</v>
      </c>
    </row>
    <row r="101" spans="1:12" x14ac:dyDescent="0.35">
      <c r="A101" t="s">
        <v>73</v>
      </c>
      <c r="B101" t="s">
        <v>47</v>
      </c>
      <c r="C101" t="s">
        <v>76</v>
      </c>
      <c r="D101" t="s">
        <v>777</v>
      </c>
      <c r="E101" t="s">
        <v>1541</v>
      </c>
      <c r="F101" t="s">
        <v>1542</v>
      </c>
      <c r="G101">
        <v>3.7184791948978891E-5</v>
      </c>
      <c r="I101" t="s">
        <v>1541</v>
      </c>
      <c r="J101" t="s">
        <v>1542</v>
      </c>
      <c r="K101" t="s">
        <v>1279</v>
      </c>
      <c r="L101">
        <f>SUMIFS($G$2:$G$430,$E$2:$E$430,"Equities",$F$2:$F$430,"DM",$D$2:$D$430,"Invesco  - Euro Equity Fund")</f>
        <v>3.3799748695592948E-7</v>
      </c>
    </row>
    <row r="102" spans="1:12" x14ac:dyDescent="0.35">
      <c r="A102" t="s">
        <v>73</v>
      </c>
      <c r="B102" t="s">
        <v>47</v>
      </c>
      <c r="C102" t="s">
        <v>39</v>
      </c>
      <c r="D102" t="s">
        <v>777</v>
      </c>
      <c r="E102" t="s">
        <v>1541</v>
      </c>
      <c r="F102" t="s">
        <v>1542</v>
      </c>
      <c r="G102">
        <v>5.9652073977895763E-8</v>
      </c>
      <c r="I102" t="s">
        <v>1541</v>
      </c>
      <c r="J102" t="s">
        <v>1542</v>
      </c>
      <c r="K102" t="s">
        <v>736</v>
      </c>
      <c r="L102">
        <f>SUMIFS($G$2:$G$430,$E$2:$E$430,"Equities",$F$2:$F$430,"DM",$D$2:$D$430,"Lazard - Japanese Strategic Equity")</f>
        <v>0.40668193157113935</v>
      </c>
    </row>
    <row r="103" spans="1:12" x14ac:dyDescent="0.35">
      <c r="A103" t="s">
        <v>73</v>
      </c>
      <c r="B103" t="s">
        <v>47</v>
      </c>
      <c r="C103" t="s">
        <v>39</v>
      </c>
      <c r="D103" t="s">
        <v>786</v>
      </c>
      <c r="E103" t="s">
        <v>1541</v>
      </c>
      <c r="F103" t="s">
        <v>1542</v>
      </c>
      <c r="G103">
        <v>1.5913549503221311E-2</v>
      </c>
      <c r="I103" t="s">
        <v>1541</v>
      </c>
      <c r="J103" t="s">
        <v>1542</v>
      </c>
      <c r="K103" t="s">
        <v>1283</v>
      </c>
      <c r="L103">
        <f>SUMIFS($G$2:$G$430,$E$2:$E$430,"Equities",$F$2:$F$430,"DM",$D$2:$D$430,"JP Morgan - Japan Equity Fund - C")</f>
        <v>0.12054216567056218</v>
      </c>
    </row>
    <row r="104" spans="1:12" x14ac:dyDescent="0.35">
      <c r="A104" t="s">
        <v>73</v>
      </c>
      <c r="B104" t="s">
        <v>47</v>
      </c>
      <c r="C104" t="s">
        <v>76</v>
      </c>
      <c r="D104" t="s">
        <v>786</v>
      </c>
      <c r="E104" t="s">
        <v>1541</v>
      </c>
      <c r="F104" t="s">
        <v>1542</v>
      </c>
      <c r="G104">
        <v>2.0301120946213821E-2</v>
      </c>
      <c r="I104" t="s">
        <v>1541</v>
      </c>
      <c r="J104" t="s">
        <v>1542</v>
      </c>
      <c r="K104" t="s">
        <v>1512</v>
      </c>
      <c r="L104">
        <f>SUMIFS($G$2:$G$430,$E$2:$E$430,"Equities",$F$2:$F$430,"DM",$D$2:$D$430,"WisdomTree - Japan Hedged Equity")</f>
        <v>1.3730227107378079</v>
      </c>
    </row>
    <row r="105" spans="1:12" x14ac:dyDescent="0.35">
      <c r="A105" t="s">
        <v>73</v>
      </c>
      <c r="B105" t="s">
        <v>47</v>
      </c>
      <c r="C105" t="s">
        <v>76</v>
      </c>
      <c r="D105" t="s">
        <v>789</v>
      </c>
      <c r="E105" t="s">
        <v>1541</v>
      </c>
      <c r="F105" t="s">
        <v>1542</v>
      </c>
      <c r="G105">
        <v>2.4020786162663021E-2</v>
      </c>
      <c r="I105" t="s">
        <v>1541</v>
      </c>
      <c r="J105" t="s">
        <v>1542</v>
      </c>
      <c r="K105" t="s">
        <v>1286</v>
      </c>
      <c r="L105">
        <f>SUMIFS($G$2:$G$430,$E$2:$E$430,"Equities",$F$2:$F$430,"DM",$D$2:$D$430,"Eastspring - Japan Dynamic Fund")</f>
        <v>2.3844464555924738E-6</v>
      </c>
    </row>
    <row r="106" spans="1:12" x14ac:dyDescent="0.35">
      <c r="A106" t="s">
        <v>73</v>
      </c>
      <c r="B106" t="s">
        <v>47</v>
      </c>
      <c r="C106" t="s">
        <v>39</v>
      </c>
      <c r="D106" t="s">
        <v>789</v>
      </c>
      <c r="E106" t="s">
        <v>1541</v>
      </c>
      <c r="F106" t="s">
        <v>1542</v>
      </c>
      <c r="G106">
        <v>9.225696745021103E-6</v>
      </c>
      <c r="I106" t="s">
        <v>1541</v>
      </c>
      <c r="J106" t="s">
        <v>1542</v>
      </c>
      <c r="K106" t="s">
        <v>1289</v>
      </c>
      <c r="L106">
        <f>SUMIFS($G$2:$G$430,$E$2:$E$430,"Equities",$F$2:$F$430,"DM",$D$2:$D$430,"State Street - S&amp;P 500 ETF")</f>
        <v>0.46205362266082428</v>
      </c>
    </row>
    <row r="107" spans="1:12" x14ac:dyDescent="0.35">
      <c r="A107" t="s">
        <v>73</v>
      </c>
      <c r="B107" t="s">
        <v>47</v>
      </c>
      <c r="C107" t="s">
        <v>29</v>
      </c>
      <c r="D107" t="s">
        <v>798</v>
      </c>
      <c r="E107" t="s">
        <v>1541</v>
      </c>
      <c r="F107" t="s">
        <v>1542</v>
      </c>
      <c r="G107">
        <v>0.16298162016173001</v>
      </c>
      <c r="I107" t="s">
        <v>1541</v>
      </c>
      <c r="J107" t="s">
        <v>1542</v>
      </c>
      <c r="K107" t="s">
        <v>1292</v>
      </c>
      <c r="L107">
        <f>SUMIFS($G$2:$G$430,$E$2:$E$430,"Equities",$F$2:$F$430,"DM",$D$2:$D$430,"DFA - US Large Cap Value")</f>
        <v>4.0277646078942622E-7</v>
      </c>
    </row>
    <row r="108" spans="1:12" x14ac:dyDescent="0.35">
      <c r="A108" t="s">
        <v>73</v>
      </c>
      <c r="B108" t="s">
        <v>47</v>
      </c>
      <c r="C108" t="s">
        <v>39</v>
      </c>
      <c r="D108" t="s">
        <v>798</v>
      </c>
      <c r="E108" t="s">
        <v>1541</v>
      </c>
      <c r="F108" t="s">
        <v>1542</v>
      </c>
      <c r="G108">
        <v>0.29585024115584507</v>
      </c>
      <c r="I108" t="s">
        <v>1541</v>
      </c>
      <c r="J108" t="s">
        <v>1542</v>
      </c>
      <c r="K108" t="s">
        <v>1515</v>
      </c>
      <c r="L108">
        <f>SUMIFS($G$2:$G$430,$E$2:$E$430,"Equities",$F$2:$F$430,"DM",$D$2:$D$430,"State Street - Regional Banks")</f>
        <v>3.1173318986711551E-2</v>
      </c>
    </row>
    <row r="109" spans="1:12" x14ac:dyDescent="0.35">
      <c r="A109" t="s">
        <v>73</v>
      </c>
      <c r="B109" t="s">
        <v>47</v>
      </c>
      <c r="C109" t="s">
        <v>76</v>
      </c>
      <c r="D109" t="s">
        <v>798</v>
      </c>
      <c r="E109" t="s">
        <v>1541</v>
      </c>
      <c r="F109" t="s">
        <v>1542</v>
      </c>
      <c r="G109">
        <v>0.30683813474228339</v>
      </c>
      <c r="I109" t="s">
        <v>1541</v>
      </c>
      <c r="J109" t="s">
        <v>1542</v>
      </c>
      <c r="K109" t="s">
        <v>1518</v>
      </c>
      <c r="L109">
        <f>SUMIFS($G$2:$G$430,$E$2:$E$430,"Equities",$F$2:$F$430,"DM",$D$2:$D$430,"Global X - Data Center &amp; Digital Infrastructure ETF")</f>
        <v>0.19650545173740161</v>
      </c>
    </row>
    <row r="110" spans="1:12" x14ac:dyDescent="0.35">
      <c r="A110" t="s">
        <v>73</v>
      </c>
      <c r="B110" t="s">
        <v>47</v>
      </c>
      <c r="C110" t="s">
        <v>39</v>
      </c>
      <c r="D110" t="s">
        <v>801</v>
      </c>
      <c r="E110" t="s">
        <v>1541</v>
      </c>
      <c r="F110" t="s">
        <v>1542</v>
      </c>
      <c r="G110">
        <v>0.28253919493293228</v>
      </c>
      <c r="I110" t="s">
        <v>1541</v>
      </c>
      <c r="J110" t="s">
        <v>1544</v>
      </c>
      <c r="K110" t="s">
        <v>1304</v>
      </c>
      <c r="L110">
        <f>SUMIFS($G$2:$G$430,$E$2:$E$430,"Equities",$F$2:$F$430,"EM",$D$2:$D$430,"BNP Paribas - China Equity Class")</f>
        <v>1.4176588913956508E-5</v>
      </c>
    </row>
    <row r="111" spans="1:12" x14ac:dyDescent="0.35">
      <c r="A111" t="s">
        <v>73</v>
      </c>
      <c r="B111" t="s">
        <v>47</v>
      </c>
      <c r="C111" t="s">
        <v>76</v>
      </c>
      <c r="D111" t="s">
        <v>801</v>
      </c>
      <c r="E111" t="s">
        <v>1541</v>
      </c>
      <c r="F111" t="s">
        <v>1542</v>
      </c>
      <c r="G111">
        <v>0.72843854281618636</v>
      </c>
      <c r="I111" t="s">
        <v>1541</v>
      </c>
      <c r="J111" t="s">
        <v>1544</v>
      </c>
      <c r="K111" t="s">
        <v>1468</v>
      </c>
      <c r="L111">
        <f>SUMIFS($G$2:$G$430,$E$2:$E$430,"Equities",$F$2:$F$430,"EM",$D$2:$D$430,"Invesco - China Technology ETF")</f>
        <v>0.74536576783164032</v>
      </c>
    </row>
    <row r="112" spans="1:12" x14ac:dyDescent="0.35">
      <c r="A112" t="s">
        <v>73</v>
      </c>
      <c r="B112" t="s">
        <v>47</v>
      </c>
      <c r="C112" t="s">
        <v>76</v>
      </c>
      <c r="D112" t="s">
        <v>807</v>
      </c>
      <c r="E112" t="s">
        <v>1541</v>
      </c>
      <c r="F112" t="s">
        <v>1542</v>
      </c>
      <c r="G112">
        <v>5.4672053149985592E-2</v>
      </c>
      <c r="I112" t="s">
        <v>1541</v>
      </c>
      <c r="J112" t="s">
        <v>1544</v>
      </c>
      <c r="K112" t="s">
        <v>1307</v>
      </c>
      <c r="L112">
        <f>SUMIFS($G$2:$G$430,$E$2:$E$430,"Equities",$F$2:$F$430,"EM",$D$2:$D$430,"Schroders - Asian Opportunities")</f>
        <v>1.2618011567633784E-6</v>
      </c>
    </row>
    <row r="113" spans="1:12" x14ac:dyDescent="0.35">
      <c r="A113" t="s">
        <v>73</v>
      </c>
      <c r="B113" t="s">
        <v>47</v>
      </c>
      <c r="C113" t="s">
        <v>39</v>
      </c>
      <c r="D113" t="s">
        <v>807</v>
      </c>
      <c r="E113" t="s">
        <v>1541</v>
      </c>
      <c r="F113" t="s">
        <v>1542</v>
      </c>
      <c r="G113">
        <v>1.6868019219635912E-2</v>
      </c>
      <c r="I113" t="s">
        <v>1541</v>
      </c>
      <c r="J113" t="s">
        <v>1544</v>
      </c>
      <c r="K113" t="s">
        <v>855</v>
      </c>
      <c r="L113">
        <f>SUMIFS($G$2:$G$430,$E$2:$E$430,"Equities",$F$2:$F$430,"EM",$D$2:$D$430,"Baillie Gifford &amp; Co Ltd - Overseas Growth Funds ICVC - Pacific Fund")</f>
        <v>0.54851353171644834</v>
      </c>
    </row>
    <row r="114" spans="1:12" x14ac:dyDescent="0.35">
      <c r="A114" t="s">
        <v>73</v>
      </c>
      <c r="B114" t="s">
        <v>47</v>
      </c>
      <c r="C114" t="s">
        <v>76</v>
      </c>
      <c r="D114" t="s">
        <v>813</v>
      </c>
      <c r="E114" t="s">
        <v>1541</v>
      </c>
      <c r="F114" t="s">
        <v>1544</v>
      </c>
      <c r="G114">
        <v>8.3733091810731953E-3</v>
      </c>
      <c r="I114" t="s">
        <v>1541</v>
      </c>
      <c r="J114" t="s">
        <v>1544</v>
      </c>
      <c r="K114" t="s">
        <v>861</v>
      </c>
      <c r="L114">
        <f>SUMIFS($G$2:$G$430,$E$2:$E$430,"Equities",$F$2:$F$430,"EM",$D$2:$D$430,"Pinebridge - Asia Ex-Japan Small Caps")</f>
        <v>1.332278213529384E-3</v>
      </c>
    </row>
    <row r="115" spans="1:12" x14ac:dyDescent="0.35">
      <c r="A115" t="s">
        <v>73</v>
      </c>
      <c r="B115" t="s">
        <v>47</v>
      </c>
      <c r="C115" t="s">
        <v>39</v>
      </c>
      <c r="D115" t="s">
        <v>813</v>
      </c>
      <c r="E115" t="s">
        <v>1541</v>
      </c>
      <c r="F115" t="s">
        <v>1544</v>
      </c>
      <c r="G115">
        <v>4.3337558441884869E-7</v>
      </c>
      <c r="I115" t="s">
        <v>1541</v>
      </c>
      <c r="J115" t="s">
        <v>1544</v>
      </c>
      <c r="K115" t="s">
        <v>1310</v>
      </c>
      <c r="L115">
        <f>SUMIFS($G$2:$G$430,$E$2:$E$430,"Equities",$F$2:$F$430,"EM",$D$2:$D$430,"Goldman Sachs - India Equity Portfolio")</f>
        <v>9.2852211148627274E-6</v>
      </c>
    </row>
    <row r="116" spans="1:12" x14ac:dyDescent="0.35">
      <c r="A116" t="s">
        <v>73</v>
      </c>
      <c r="B116" t="s">
        <v>47</v>
      </c>
      <c r="C116" t="s">
        <v>76</v>
      </c>
      <c r="D116" t="s">
        <v>1465</v>
      </c>
      <c r="E116" t="s">
        <v>1541</v>
      </c>
      <c r="F116" t="s">
        <v>1544</v>
      </c>
      <c r="G116">
        <v>1.2719571390360871</v>
      </c>
      <c r="I116" t="s">
        <v>1541</v>
      </c>
      <c r="J116" t="s">
        <v>1544</v>
      </c>
      <c r="K116" t="s">
        <v>1313</v>
      </c>
      <c r="L116">
        <f>SUMIFS($G$2:$G$430,$E$2:$E$430,"Equities",$F$2:$F$430,"EM",$D$2:$D$430,"JP Morgan - Korea Equity Fund")</f>
        <v>1.60255549337324</v>
      </c>
    </row>
    <row r="117" spans="1:12" x14ac:dyDescent="0.35">
      <c r="A117" t="s">
        <v>73</v>
      </c>
      <c r="B117" t="s">
        <v>47</v>
      </c>
      <c r="C117" t="s">
        <v>39</v>
      </c>
      <c r="D117" t="s">
        <v>816</v>
      </c>
      <c r="E117" t="s">
        <v>1541</v>
      </c>
      <c r="F117" t="s">
        <v>1544</v>
      </c>
      <c r="G117">
        <v>2.6044130576953609E-3</v>
      </c>
      <c r="I117" t="s">
        <v>1541</v>
      </c>
      <c r="J117" t="s">
        <v>1544</v>
      </c>
      <c r="K117" t="s">
        <v>1316</v>
      </c>
      <c r="L117">
        <f>SUMIFS($G$2:$G$430,$E$2:$E$430,"Equities",$F$2:$F$430,"EM",$D$2:$D$430,"BlackRock - iShares Taiwan")</f>
        <v>0.98984384955660287</v>
      </c>
    </row>
    <row r="118" spans="1:12" x14ac:dyDescent="0.35">
      <c r="A118" t="s">
        <v>73</v>
      </c>
      <c r="B118" t="s">
        <v>47</v>
      </c>
      <c r="C118" t="s">
        <v>76</v>
      </c>
      <c r="D118" t="s">
        <v>816</v>
      </c>
      <c r="E118" t="s">
        <v>1541</v>
      </c>
      <c r="F118" t="s">
        <v>1544</v>
      </c>
      <c r="G118">
        <v>1.132360726663788E-2</v>
      </c>
      <c r="I118" t="s">
        <v>1541</v>
      </c>
      <c r="J118" t="s">
        <v>1546</v>
      </c>
      <c r="K118" t="s">
        <v>902</v>
      </c>
      <c r="L118">
        <f>SUMIFS($G$2:$G$430,$E$2:$E$430,"Equities",$F$2:$F$430,"Peru",$D$2:$D$430,"BlackRock - iShares MSCI Peru")</f>
        <v>3.3176125809926038</v>
      </c>
    </row>
    <row r="119" spans="1:12" x14ac:dyDescent="0.35">
      <c r="A119" t="s">
        <v>73</v>
      </c>
      <c r="B119" t="s">
        <v>47</v>
      </c>
      <c r="C119" t="s">
        <v>76</v>
      </c>
      <c r="D119" t="s">
        <v>819</v>
      </c>
      <c r="E119" t="s">
        <v>1541</v>
      </c>
      <c r="F119" t="s">
        <v>1544</v>
      </c>
      <c r="G119">
        <v>1.0638065330834289E-6</v>
      </c>
      <c r="I119" t="s">
        <v>1548</v>
      </c>
      <c r="J119" t="s">
        <v>1542</v>
      </c>
      <c r="K119" t="s">
        <v>1413</v>
      </c>
      <c r="L119">
        <f>SUMIFS($G$2:$G$430,$E$2:$E$430,"Fixed Income",$F$2:$F$430,"DM",$D$2:$D$430,"Lazard - Convertible Europe Fund")</f>
        <v>0.74863979311640771</v>
      </c>
    </row>
    <row r="120" spans="1:12" x14ac:dyDescent="0.35">
      <c r="A120" t="s">
        <v>73</v>
      </c>
      <c r="B120" t="s">
        <v>47</v>
      </c>
      <c r="C120" t="s">
        <v>29</v>
      </c>
      <c r="D120" t="s">
        <v>819</v>
      </c>
      <c r="E120" t="s">
        <v>1541</v>
      </c>
      <c r="F120" t="s">
        <v>1544</v>
      </c>
      <c r="G120">
        <v>4.5397544377550561E-6</v>
      </c>
      <c r="I120" t="s">
        <v>1548</v>
      </c>
      <c r="J120" t="s">
        <v>1549</v>
      </c>
      <c r="K120" t="s">
        <v>503</v>
      </c>
      <c r="L120">
        <f>SUMIFS($G$2:$G$430,$E$2:$E$430,"Fixed Income",$F$2:$F$430,"HY",$D$2:$D$430,"Candriam Bonds - Global High Yield")</f>
        <v>1.2304973909282042</v>
      </c>
    </row>
    <row r="121" spans="1:12" x14ac:dyDescent="0.35">
      <c r="A121" t="s">
        <v>73</v>
      </c>
      <c r="B121" t="s">
        <v>47</v>
      </c>
      <c r="C121" t="s">
        <v>39</v>
      </c>
      <c r="D121" t="s">
        <v>819</v>
      </c>
      <c r="E121" t="s">
        <v>1541</v>
      </c>
      <c r="F121" t="s">
        <v>1544</v>
      </c>
      <c r="G121">
        <v>4.1938011070493609E-7</v>
      </c>
      <c r="I121" t="s">
        <v>1548</v>
      </c>
      <c r="J121" t="s">
        <v>1544</v>
      </c>
      <c r="K121" t="s">
        <v>546</v>
      </c>
      <c r="L121">
        <f>SUMIFS($G$2:$G$430,$E$2:$E$430,"Fixed Income",$F$2:$F$430,"EM",$D$2:$D$430,"Aberdeen - Select Emerging Markets Bond")</f>
        <v>1.9744329791993319E-8</v>
      </c>
    </row>
    <row r="122" spans="1:12" x14ac:dyDescent="0.35">
      <c r="A122" t="s">
        <v>73</v>
      </c>
      <c r="B122" t="s">
        <v>47</v>
      </c>
      <c r="C122" t="s">
        <v>76</v>
      </c>
      <c r="D122" t="s">
        <v>822</v>
      </c>
      <c r="E122" t="s">
        <v>1541</v>
      </c>
      <c r="F122" t="s">
        <v>1544</v>
      </c>
      <c r="G122">
        <v>6.6642723991228273E-5</v>
      </c>
      <c r="I122" t="s">
        <v>1548</v>
      </c>
      <c r="J122" t="s">
        <v>1544</v>
      </c>
      <c r="K122" t="s">
        <v>555</v>
      </c>
      <c r="L122">
        <f>SUMIFS($G$2:$G$430,$E$2:$E$430,"Fixed Income",$F$2:$F$430,"EM",$D$2:$D$430,"Azimut Investments SA - AZ Fund 3, AZ Bond Frontier Markets Debt")</f>
        <v>7.5646763592900866E-3</v>
      </c>
    </row>
    <row r="123" spans="1:12" x14ac:dyDescent="0.35">
      <c r="A123" t="s">
        <v>73</v>
      </c>
      <c r="B123" t="s">
        <v>47</v>
      </c>
      <c r="C123" t="s">
        <v>29</v>
      </c>
      <c r="D123" t="s">
        <v>822</v>
      </c>
      <c r="E123" t="s">
        <v>1541</v>
      </c>
      <c r="F123" t="s">
        <v>1544</v>
      </c>
      <c r="G123">
        <v>1.32761225394958E-4</v>
      </c>
      <c r="I123" t="s">
        <v>1548</v>
      </c>
      <c r="J123" t="s">
        <v>1544</v>
      </c>
      <c r="K123" t="s">
        <v>570</v>
      </c>
      <c r="L123">
        <f>SUMIFS($G$2:$G$430,$E$2:$E$430,"Fixed Income",$F$2:$F$430,"EM",$D$2:$D$430,"Pimco - Emerging Markets Bond Fund")</f>
        <v>5.2490493942078817</v>
      </c>
    </row>
    <row r="124" spans="1:12" x14ac:dyDescent="0.35">
      <c r="A124" t="s">
        <v>73</v>
      </c>
      <c r="B124" t="s">
        <v>47</v>
      </c>
      <c r="C124" t="s">
        <v>39</v>
      </c>
      <c r="D124" t="s">
        <v>822</v>
      </c>
      <c r="E124" t="s">
        <v>1541</v>
      </c>
      <c r="F124" t="s">
        <v>1544</v>
      </c>
      <c r="G124">
        <v>1.6546348449454309E-5</v>
      </c>
      <c r="I124" t="s">
        <v>1548</v>
      </c>
      <c r="J124" t="s">
        <v>1544</v>
      </c>
      <c r="K124" t="s">
        <v>576</v>
      </c>
      <c r="L124">
        <f>SUMIFS($G$2:$G$430,$E$2:$E$430,"Fixed Income",$F$2:$F$430,"EM",$D$2:$D$430,"Neuberger Berman - Emerging Market Debt HC")</f>
        <v>3.6135165347256462</v>
      </c>
    </row>
    <row r="125" spans="1:12" x14ac:dyDescent="0.35">
      <c r="A125" t="s">
        <v>73</v>
      </c>
      <c r="B125" t="s">
        <v>47</v>
      </c>
      <c r="C125" t="s">
        <v>39</v>
      </c>
      <c r="D125" t="s">
        <v>828</v>
      </c>
      <c r="E125" t="s">
        <v>1541</v>
      </c>
      <c r="F125" t="s">
        <v>1544</v>
      </c>
      <c r="G125">
        <v>1.3238197614470271E-6</v>
      </c>
      <c r="I125" t="s">
        <v>1548</v>
      </c>
      <c r="J125" t="s">
        <v>1544</v>
      </c>
      <c r="K125" t="s">
        <v>604</v>
      </c>
      <c r="L125">
        <f>SUMIFS($G$2:$G$430,$E$2:$E$430,"Fixed Income",$F$2:$F$430,"EM",$D$2:$D$430,"Colchester Local Markets Bond Fund USD Unhedged")</f>
        <v>7.633095760506019</v>
      </c>
    </row>
    <row r="126" spans="1:12" x14ac:dyDescent="0.35">
      <c r="A126" t="s">
        <v>73</v>
      </c>
      <c r="B126" t="s">
        <v>47</v>
      </c>
      <c r="C126" t="s">
        <v>29</v>
      </c>
      <c r="D126" t="s">
        <v>828</v>
      </c>
      <c r="E126" t="s">
        <v>1541</v>
      </c>
      <c r="F126" t="s">
        <v>1544</v>
      </c>
      <c r="G126">
        <v>8.3134257906821771E-6</v>
      </c>
      <c r="I126" t="s">
        <v>1541</v>
      </c>
      <c r="J126" t="s">
        <v>1580</v>
      </c>
      <c r="K126" t="s">
        <v>1269</v>
      </c>
      <c r="L126">
        <f>SUMIFS($G$2:$G$430,$E$2:$E$430,"Equities",$F$2:$F$430,"Commodities",$D$2:$D$430,"Global X - Silvers Miners ETF")</f>
        <v>2.1287490904080775</v>
      </c>
    </row>
    <row r="127" spans="1:12" x14ac:dyDescent="0.35">
      <c r="A127" t="s">
        <v>73</v>
      </c>
      <c r="B127" t="s">
        <v>47</v>
      </c>
      <c r="C127" t="s">
        <v>76</v>
      </c>
      <c r="D127" t="s">
        <v>828</v>
      </c>
      <c r="E127" t="s">
        <v>1541</v>
      </c>
      <c r="F127" t="s">
        <v>1544</v>
      </c>
      <c r="G127">
        <v>3.4041382655594699E-6</v>
      </c>
      <c r="I127" t="s">
        <v>1541</v>
      </c>
      <c r="J127" t="s">
        <v>1544</v>
      </c>
      <c r="K127" t="s">
        <v>676</v>
      </c>
      <c r="L127">
        <f>SUMIFS($G$2:$G$430,$E$2:$E$430,"Equities",$F$2:$F$430,"EM",$D$2:$D$430,"Robeco - QI Emerging Markets Active Equities")</f>
        <v>0.92378020410840911</v>
      </c>
    </row>
    <row r="128" spans="1:12" x14ac:dyDescent="0.35">
      <c r="A128" t="s">
        <v>73</v>
      </c>
      <c r="B128" t="s">
        <v>47</v>
      </c>
      <c r="C128" t="s">
        <v>39</v>
      </c>
      <c r="D128" t="s">
        <v>834</v>
      </c>
      <c r="E128" t="s">
        <v>1541</v>
      </c>
      <c r="F128" t="s">
        <v>1544</v>
      </c>
      <c r="G128">
        <v>4.7888443679753359E-6</v>
      </c>
      <c r="I128" t="s">
        <v>1541</v>
      </c>
      <c r="J128" t="s">
        <v>1542</v>
      </c>
      <c r="K128" t="s">
        <v>688</v>
      </c>
      <c r="L128">
        <f>SUMIFS($G$2:$G$430,$E$2:$E$430,"Equities",$F$2:$F$430,"DM",$D$2:$D$430,"Comgest- Europe Opportunities Fund")</f>
        <v>4.1574998963766253E-5</v>
      </c>
    </row>
    <row r="129" spans="1:12" x14ac:dyDescent="0.35">
      <c r="A129" t="s">
        <v>73</v>
      </c>
      <c r="B129" t="s">
        <v>47</v>
      </c>
      <c r="C129" t="s">
        <v>29</v>
      </c>
      <c r="D129" t="s">
        <v>834</v>
      </c>
      <c r="E129" t="s">
        <v>1541</v>
      </c>
      <c r="F129" t="s">
        <v>1544</v>
      </c>
      <c r="G129">
        <v>2.9380419824559909E-5</v>
      </c>
      <c r="I129" t="s">
        <v>1541</v>
      </c>
      <c r="J129" t="s">
        <v>1542</v>
      </c>
      <c r="K129" t="s">
        <v>703</v>
      </c>
      <c r="L129">
        <f>SUMIFS($G$2:$G$430,$E$2:$E$430,"Equities",$F$2:$F$430,"DM",$D$2:$D$430,"Jupiter Unit Trust - European Fund")</f>
        <v>7.9220476604794344E-5</v>
      </c>
    </row>
    <row r="130" spans="1:12" x14ac:dyDescent="0.35">
      <c r="A130" t="s">
        <v>73</v>
      </c>
      <c r="B130" t="s">
        <v>47</v>
      </c>
      <c r="C130" t="s">
        <v>76</v>
      </c>
      <c r="D130" t="s">
        <v>834</v>
      </c>
      <c r="E130" t="s">
        <v>1541</v>
      </c>
      <c r="F130" t="s">
        <v>1544</v>
      </c>
      <c r="G130">
        <v>1.020001785458033E-5</v>
      </c>
      <c r="I130" t="s">
        <v>1541</v>
      </c>
      <c r="J130" t="s">
        <v>1542</v>
      </c>
      <c r="K130" t="s">
        <v>1456</v>
      </c>
      <c r="L130">
        <f>SUMIFS($G$2:$G$430,$E$2:$E$430,"Equities",$F$2:$F$430,"DM",$D$2:$D$430,"Nomura Funds Ireland - Japan Strategic Value Fund")</f>
        <v>0.22415531681653872</v>
      </c>
    </row>
    <row r="131" spans="1:12" x14ac:dyDescent="0.35">
      <c r="A131" t="s">
        <v>73</v>
      </c>
      <c r="B131" t="s">
        <v>47</v>
      </c>
      <c r="C131" t="s">
        <v>76</v>
      </c>
      <c r="D131" t="s">
        <v>837</v>
      </c>
      <c r="E131" t="s">
        <v>1541</v>
      </c>
      <c r="F131" t="s">
        <v>1544</v>
      </c>
      <c r="G131">
        <v>6.5260715225907553E-2</v>
      </c>
      <c r="I131" t="s">
        <v>1541</v>
      </c>
      <c r="J131" t="s">
        <v>1542</v>
      </c>
      <c r="K131" t="s">
        <v>747</v>
      </c>
      <c r="L131">
        <f>SUMIFS($G$2:$G$430,$E$2:$E$430,"Equities",$F$2:$F$430,"DM",$D$2:$D$430,"Comgest - Japan Growth")</f>
        <v>2.8701872287319771E-3</v>
      </c>
    </row>
    <row r="132" spans="1:12" x14ac:dyDescent="0.35">
      <c r="A132" t="s">
        <v>73</v>
      </c>
      <c r="B132" t="s">
        <v>47</v>
      </c>
      <c r="C132" t="s">
        <v>29</v>
      </c>
      <c r="D132" t="s">
        <v>837</v>
      </c>
      <c r="E132" t="s">
        <v>1541</v>
      </c>
      <c r="F132" t="s">
        <v>1544</v>
      </c>
      <c r="G132">
        <v>2.419360732379831E-3</v>
      </c>
      <c r="I132" t="s">
        <v>1541</v>
      </c>
      <c r="J132" t="s">
        <v>1542</v>
      </c>
      <c r="K132" t="s">
        <v>753</v>
      </c>
      <c r="L132">
        <f>SUMIFS($G$2:$G$430,$E$2:$E$430,"Equities",$F$2:$F$430,"DM",$D$2:$D$430,"SSGA Funds Management, Inc.")</f>
        <v>4.3705361292710021E-4</v>
      </c>
    </row>
    <row r="133" spans="1:12" x14ac:dyDescent="0.35">
      <c r="A133" t="s">
        <v>73</v>
      </c>
      <c r="B133" t="s">
        <v>47</v>
      </c>
      <c r="C133" t="s">
        <v>39</v>
      </c>
      <c r="D133" t="s">
        <v>837</v>
      </c>
      <c r="E133" t="s">
        <v>1541</v>
      </c>
      <c r="F133" t="s">
        <v>1544</v>
      </c>
      <c r="G133">
        <v>8.4423254372241342E-3</v>
      </c>
      <c r="I133" t="s">
        <v>1541</v>
      </c>
      <c r="J133" t="s">
        <v>1542</v>
      </c>
      <c r="K133" t="s">
        <v>1459</v>
      </c>
      <c r="L133">
        <f>SUMIFS($G$2:$G$430,$E$2:$E$430,"Equities",$F$2:$F$430,"DM",$D$2:$D$430,"BlackRock - iShares S&amp;P NA Technology-Software Fund")</f>
        <v>2.1719431997760181E-2</v>
      </c>
    </row>
    <row r="134" spans="1:12" x14ac:dyDescent="0.35">
      <c r="A134" t="s">
        <v>73</v>
      </c>
      <c r="B134" t="s">
        <v>47</v>
      </c>
      <c r="C134" t="s">
        <v>76</v>
      </c>
      <c r="D134" t="s">
        <v>840</v>
      </c>
      <c r="E134" t="s">
        <v>1541</v>
      </c>
      <c r="F134" t="s">
        <v>1544</v>
      </c>
      <c r="G134">
        <v>6.8772953048594182E-2</v>
      </c>
      <c r="I134" t="s">
        <v>1541</v>
      </c>
      <c r="J134" t="s">
        <v>1542</v>
      </c>
      <c r="K134" t="s">
        <v>792</v>
      </c>
      <c r="L134">
        <f>SUMIFS($G$2:$G$430,$E$2:$E$430,"Equities",$F$2:$F$430,"DM",$D$2:$D$430,"Invesco - Nasdaq 100 ETF")</f>
        <v>0.2408607046817644</v>
      </c>
    </row>
    <row r="135" spans="1:12" x14ac:dyDescent="0.35">
      <c r="A135" t="s">
        <v>73</v>
      </c>
      <c r="B135" t="s">
        <v>47</v>
      </c>
      <c r="C135" t="s">
        <v>29</v>
      </c>
      <c r="D135" t="s">
        <v>840</v>
      </c>
      <c r="E135" t="s">
        <v>1541</v>
      </c>
      <c r="F135" t="s">
        <v>1544</v>
      </c>
      <c r="G135">
        <v>3.2506704789537322E-2</v>
      </c>
      <c r="I135" t="s">
        <v>1541</v>
      </c>
      <c r="J135" t="s">
        <v>1542</v>
      </c>
      <c r="K135" t="s">
        <v>804</v>
      </c>
      <c r="L135">
        <f>SUMIFS($G$2:$G$430,$E$2:$E$430,"Equities",$F$2:$F$430,"DM",$D$2:$D$430,"WisdomTree - Quality Growth")</f>
        <v>0.15892658757204198</v>
      </c>
    </row>
    <row r="136" spans="1:12" x14ac:dyDescent="0.35">
      <c r="A136" t="s">
        <v>73</v>
      </c>
      <c r="B136" t="s">
        <v>47</v>
      </c>
      <c r="C136" t="s">
        <v>39</v>
      </c>
      <c r="D136" t="s">
        <v>840</v>
      </c>
      <c r="E136" t="s">
        <v>1541</v>
      </c>
      <c r="F136" t="s">
        <v>1544</v>
      </c>
      <c r="G136">
        <v>6.5623779643728855E-2</v>
      </c>
      <c r="I136" t="s">
        <v>1541</v>
      </c>
      <c r="J136" t="s">
        <v>1544</v>
      </c>
      <c r="K136" t="s">
        <v>825</v>
      </c>
      <c r="L136">
        <f>SUMIFS($G$2:$G$430,$E$2:$E$430,"Equities",$F$2:$F$430,"EM",$D$2:$D$430,"JP Morgan - EM Small Cap")</f>
        <v>9.6893012152217406E-5</v>
      </c>
    </row>
    <row r="137" spans="1:12" x14ac:dyDescent="0.35">
      <c r="A137" t="s">
        <v>73</v>
      </c>
      <c r="B137" t="s">
        <v>47</v>
      </c>
      <c r="C137" t="s">
        <v>76</v>
      </c>
      <c r="D137" t="s">
        <v>849</v>
      </c>
      <c r="E137" t="s">
        <v>1541</v>
      </c>
      <c r="F137" t="s">
        <v>1544</v>
      </c>
      <c r="G137">
        <v>1.355959042142304E-2</v>
      </c>
      <c r="I137" t="s">
        <v>1541</v>
      </c>
      <c r="J137" t="s">
        <v>1544</v>
      </c>
      <c r="K137" t="s">
        <v>1471</v>
      </c>
      <c r="L137">
        <f>SUMIFS($G$2:$G$430,$E$2:$E$430,"Equities",$F$2:$F$430,"EM",$D$2:$D$430,"Wellington Luxembourg - Asia Technology Fund")</f>
        <v>0.31049807794453171</v>
      </c>
    </row>
    <row r="138" spans="1:12" x14ac:dyDescent="0.35">
      <c r="A138" t="s">
        <v>73</v>
      </c>
      <c r="B138" t="s">
        <v>47</v>
      </c>
      <c r="C138" t="s">
        <v>39</v>
      </c>
      <c r="D138" t="s">
        <v>849</v>
      </c>
      <c r="E138" t="s">
        <v>1541</v>
      </c>
      <c r="F138" t="s">
        <v>1544</v>
      </c>
      <c r="G138">
        <v>5.5003057171226842E-6</v>
      </c>
      <c r="I138" t="s">
        <v>1541</v>
      </c>
      <c r="J138" t="s">
        <v>1544</v>
      </c>
      <c r="K138" t="s">
        <v>888</v>
      </c>
      <c r="L138">
        <f>SUMIFS($G$2:$G$430,$E$2:$E$430,"Equities",$F$2:$F$430,"EM",$D$2:$D$430,"BlackRock - iShares MSCI Brazil")</f>
        <v>1.1560727465874829</v>
      </c>
    </row>
    <row r="139" spans="1:12" x14ac:dyDescent="0.35">
      <c r="A139" t="s">
        <v>73</v>
      </c>
      <c r="B139" t="s">
        <v>47</v>
      </c>
      <c r="C139" t="s">
        <v>29</v>
      </c>
      <c r="D139" t="s">
        <v>849</v>
      </c>
      <c r="E139" t="s">
        <v>1541</v>
      </c>
      <c r="F139" t="s">
        <v>1544</v>
      </c>
      <c r="G139">
        <v>8.5068451901205048E-5</v>
      </c>
      <c r="I139" t="s">
        <v>1541</v>
      </c>
      <c r="J139" t="s">
        <v>1580</v>
      </c>
      <c r="K139" t="s">
        <v>1328</v>
      </c>
      <c r="L139">
        <f>SUMIFS($G$2:$G$430,$E$2:$E$430,"Equities",$F$2:$F$430,"Commodities",$D$2:$D$430,"State Street - S&amp;P Metals &amp; Mining ETF")</f>
        <v>3.9136652727240731</v>
      </c>
    </row>
    <row r="140" spans="1:12" x14ac:dyDescent="0.35">
      <c r="A140" t="s">
        <v>73</v>
      </c>
      <c r="B140" t="s">
        <v>47</v>
      </c>
      <c r="C140" t="s">
        <v>29</v>
      </c>
      <c r="D140" t="s">
        <v>852</v>
      </c>
      <c r="E140" t="s">
        <v>1541</v>
      </c>
      <c r="F140" t="s">
        <v>1544</v>
      </c>
      <c r="G140">
        <v>7.6916458383473926E-6</v>
      </c>
      <c r="I140" t="s">
        <v>1548</v>
      </c>
      <c r="J140" t="s">
        <v>1544</v>
      </c>
      <c r="K140" t="s">
        <v>613</v>
      </c>
      <c r="L140">
        <f>SUMIFS($G$2:$G$430,$E$2:$E$430,"Fixed Income",$F$2:$F$430,"EM",$D$2:$D$430,"BlackRock - iShares JPM EM Local Government Bond")</f>
        <v>2.3425334473875459E-5</v>
      </c>
    </row>
    <row r="141" spans="1:12" x14ac:dyDescent="0.35">
      <c r="A141" t="s">
        <v>73</v>
      </c>
      <c r="B141" t="s">
        <v>47</v>
      </c>
      <c r="C141" t="s">
        <v>39</v>
      </c>
      <c r="D141" t="s">
        <v>852</v>
      </c>
      <c r="E141" t="s">
        <v>1541</v>
      </c>
      <c r="F141" t="s">
        <v>1544</v>
      </c>
      <c r="G141">
        <v>7.4837186675679081E-7</v>
      </c>
      <c r="I141" t="s">
        <v>1541</v>
      </c>
      <c r="J141" t="s">
        <v>1542</v>
      </c>
      <c r="K141" t="s">
        <v>646</v>
      </c>
      <c r="L141">
        <f>SUMIFS($G$2:$G$430,$E$2:$E$430,"Equities",$F$2:$F$430,"DM",$D$2:$D$430,"Edmond de Rothschild - Big Data")</f>
        <v>4.122202894075344E-7</v>
      </c>
    </row>
    <row r="142" spans="1:12" x14ac:dyDescent="0.35">
      <c r="A142" t="s">
        <v>73</v>
      </c>
      <c r="B142" t="s">
        <v>47</v>
      </c>
      <c r="C142" t="s">
        <v>76</v>
      </c>
      <c r="D142" t="s">
        <v>852</v>
      </c>
      <c r="E142" t="s">
        <v>1541</v>
      </c>
      <c r="F142" t="s">
        <v>1544</v>
      </c>
      <c r="G142">
        <v>8.9632566626464997E-7</v>
      </c>
      <c r="I142" t="s">
        <v>1541</v>
      </c>
      <c r="J142" t="s">
        <v>1542</v>
      </c>
      <c r="K142" t="s">
        <v>741</v>
      </c>
      <c r="L142">
        <f>SUMIFS($G$2:$G$430,$E$2:$E$430,"Equities",$F$2:$F$430,"DM",$D$2:$D$430,"JP Morgan - Japan Equity Fund - I")</f>
        <v>0.33019468808834096</v>
      </c>
    </row>
    <row r="143" spans="1:12" x14ac:dyDescent="0.35">
      <c r="A143" t="s">
        <v>73</v>
      </c>
      <c r="B143" t="s">
        <v>47</v>
      </c>
      <c r="C143" t="s">
        <v>76</v>
      </c>
      <c r="D143" t="s">
        <v>858</v>
      </c>
      <c r="E143" t="s">
        <v>1541</v>
      </c>
      <c r="F143" t="s">
        <v>1544</v>
      </c>
      <c r="G143">
        <v>3.1240293941486169E-7</v>
      </c>
      <c r="I143" t="s">
        <v>1541</v>
      </c>
      <c r="J143" t="s">
        <v>1542</v>
      </c>
      <c r="K143" t="s">
        <v>765</v>
      </c>
      <c r="L143">
        <f>SUMIFS($G$2:$G$430,$E$2:$E$430,"Equities",$F$2:$F$430,"DM",$D$2:$D$430,"BlackRock - iShares Core S&amp;P Small Cap")</f>
        <v>1.8258444521358441E-4</v>
      </c>
    </row>
    <row r="144" spans="1:12" x14ac:dyDescent="0.35">
      <c r="A144" t="s">
        <v>73</v>
      </c>
      <c r="B144" t="s">
        <v>47</v>
      </c>
      <c r="C144" t="s">
        <v>39</v>
      </c>
      <c r="D144" t="s">
        <v>858</v>
      </c>
      <c r="E144" t="s">
        <v>1541</v>
      </c>
      <c r="F144" t="s">
        <v>1544</v>
      </c>
      <c r="G144">
        <v>2.9760709296412097E-7</v>
      </c>
      <c r="I144" t="s">
        <v>1541</v>
      </c>
      <c r="J144" t="s">
        <v>1542</v>
      </c>
      <c r="K144" t="s">
        <v>1462</v>
      </c>
      <c r="L144">
        <f>SUMIFS($G$2:$G$430,$E$2:$E$430,"Equities",$F$2:$F$430,"DM",$D$2:$D$430,"WisdomTree - Cloud Computing")</f>
        <v>1.7110927155347129E-2</v>
      </c>
    </row>
    <row r="145" spans="1:12" x14ac:dyDescent="0.35">
      <c r="A145" t="s">
        <v>73</v>
      </c>
      <c r="B145" t="s">
        <v>47</v>
      </c>
      <c r="C145" t="s">
        <v>29</v>
      </c>
      <c r="D145" t="s">
        <v>858</v>
      </c>
      <c r="E145" t="s">
        <v>1541</v>
      </c>
      <c r="F145" t="s">
        <v>1544</v>
      </c>
      <c r="G145">
        <v>1.0368387270583781E-6</v>
      </c>
      <c r="I145" t="s">
        <v>1541</v>
      </c>
      <c r="J145" t="s">
        <v>1544</v>
      </c>
      <c r="K145" t="s">
        <v>846</v>
      </c>
      <c r="L145">
        <f>SUMIFS($G$2:$G$430,$E$2:$E$430,"Equities",$F$2:$F$430,"EM",$D$2:$D$430,"JP Morgan - China A Share Opportunities Fund")</f>
        <v>3.9233045433046746E-6</v>
      </c>
    </row>
    <row r="146" spans="1:12" x14ac:dyDescent="0.35">
      <c r="A146" t="s">
        <v>73</v>
      </c>
      <c r="B146" t="s">
        <v>47</v>
      </c>
      <c r="C146" t="s">
        <v>39</v>
      </c>
      <c r="D146" t="s">
        <v>870</v>
      </c>
      <c r="E146" t="s">
        <v>1541</v>
      </c>
      <c r="F146" t="s">
        <v>1544</v>
      </c>
      <c r="G146">
        <v>1.269421582403518E-5</v>
      </c>
      <c r="I146" t="s">
        <v>1541</v>
      </c>
      <c r="J146" t="s">
        <v>1544</v>
      </c>
      <c r="K146" t="s">
        <v>900</v>
      </c>
      <c r="L146">
        <f>SUMIFS($G$2:$G$430,$E$2:$E$430,"Equities",$F$2:$F$430,"EM",$D$2:$D$430,"DWS - Invest Latin American Equities - IC")</f>
        <v>1.1125810130327407</v>
      </c>
    </row>
    <row r="147" spans="1:12" x14ac:dyDescent="0.35">
      <c r="A147" t="s">
        <v>73</v>
      </c>
      <c r="B147" t="s">
        <v>47</v>
      </c>
      <c r="C147" t="s">
        <v>76</v>
      </c>
      <c r="D147" t="s">
        <v>870</v>
      </c>
      <c r="E147" t="s">
        <v>1541</v>
      </c>
      <c r="F147" t="s">
        <v>1544</v>
      </c>
      <c r="G147">
        <v>2.8695009324898101E-5</v>
      </c>
      <c r="I147" t="s">
        <v>1541</v>
      </c>
      <c r="J147" t="s">
        <v>1580</v>
      </c>
      <c r="K147" t="s">
        <v>914</v>
      </c>
      <c r="L147">
        <f>SUMIFS($G$2:$G$430,$E$2:$E$430,"Equities",$F$2:$F$430,"Commodities",$D$2:$D$430,"BlackRock - iShares US Oil &amp; Gas Exploration and Production")</f>
        <v>6.883246520944433E-6</v>
      </c>
    </row>
    <row r="148" spans="1:12" x14ac:dyDescent="0.35">
      <c r="A148" t="s">
        <v>73</v>
      </c>
      <c r="B148" t="s">
        <v>47</v>
      </c>
      <c r="C148" t="s">
        <v>29</v>
      </c>
      <c r="D148" t="s">
        <v>870</v>
      </c>
      <c r="E148" t="s">
        <v>1541</v>
      </c>
      <c r="F148" t="s">
        <v>1544</v>
      </c>
      <c r="G148">
        <v>9.056785851277033E-5</v>
      </c>
    </row>
    <row r="149" spans="1:12" x14ac:dyDescent="0.35">
      <c r="A149" t="s">
        <v>73</v>
      </c>
      <c r="B149" t="s">
        <v>47</v>
      </c>
      <c r="C149" t="s">
        <v>29</v>
      </c>
      <c r="D149" t="s">
        <v>873</v>
      </c>
      <c r="E149" t="s">
        <v>1541</v>
      </c>
      <c r="F149" t="s">
        <v>1544</v>
      </c>
      <c r="G149">
        <v>9.3529962563064823E-5</v>
      </c>
    </row>
    <row r="150" spans="1:12" x14ac:dyDescent="0.35">
      <c r="A150" t="s">
        <v>73</v>
      </c>
      <c r="B150" t="s">
        <v>47</v>
      </c>
      <c r="C150" t="s">
        <v>76</v>
      </c>
      <c r="D150" t="s">
        <v>873</v>
      </c>
      <c r="E150" t="s">
        <v>1541</v>
      </c>
      <c r="F150" t="s">
        <v>1544</v>
      </c>
      <c r="G150">
        <v>2.406017888393858E-5</v>
      </c>
    </row>
    <row r="151" spans="1:12" x14ac:dyDescent="0.35">
      <c r="A151" t="s">
        <v>73</v>
      </c>
      <c r="B151" t="s">
        <v>47</v>
      </c>
      <c r="C151" t="s">
        <v>39</v>
      </c>
      <c r="D151" t="s">
        <v>873</v>
      </c>
      <c r="E151" t="s">
        <v>1541</v>
      </c>
      <c r="F151" t="s">
        <v>1544</v>
      </c>
      <c r="G151">
        <v>7.0139104481584939E-6</v>
      </c>
    </row>
    <row r="152" spans="1:12" x14ac:dyDescent="0.35">
      <c r="A152" t="s">
        <v>73</v>
      </c>
      <c r="B152" t="s">
        <v>47</v>
      </c>
      <c r="C152" t="s">
        <v>39</v>
      </c>
      <c r="D152" t="s">
        <v>876</v>
      </c>
      <c r="E152" t="s">
        <v>1541</v>
      </c>
      <c r="F152" t="s">
        <v>1544</v>
      </c>
      <c r="G152">
        <v>1.4559308014133081E-7</v>
      </c>
    </row>
    <row r="153" spans="1:12" x14ac:dyDescent="0.35">
      <c r="A153" t="s">
        <v>73</v>
      </c>
      <c r="B153" t="s">
        <v>47</v>
      </c>
      <c r="C153" t="s">
        <v>76</v>
      </c>
      <c r="D153" t="s">
        <v>876</v>
      </c>
      <c r="E153" t="s">
        <v>1541</v>
      </c>
      <c r="F153" t="s">
        <v>1544</v>
      </c>
      <c r="G153">
        <v>2.2075381690979411E-7</v>
      </c>
    </row>
    <row r="154" spans="1:12" x14ac:dyDescent="0.35">
      <c r="A154" t="s">
        <v>73</v>
      </c>
      <c r="B154" t="s">
        <v>47</v>
      </c>
      <c r="C154" t="s">
        <v>76</v>
      </c>
      <c r="D154" t="s">
        <v>882</v>
      </c>
      <c r="E154" t="s">
        <v>1541</v>
      </c>
      <c r="F154" t="s">
        <v>1544</v>
      </c>
      <c r="G154">
        <v>3.663358102135684</v>
      </c>
    </row>
    <row r="155" spans="1:12" x14ac:dyDescent="0.35">
      <c r="A155" t="s">
        <v>73</v>
      </c>
      <c r="B155" t="s">
        <v>47</v>
      </c>
      <c r="C155" t="s">
        <v>39</v>
      </c>
      <c r="D155" t="s">
        <v>882</v>
      </c>
      <c r="E155" t="s">
        <v>1541</v>
      </c>
      <c r="F155" t="s">
        <v>1544</v>
      </c>
      <c r="G155">
        <v>1.7263457914851521</v>
      </c>
    </row>
    <row r="156" spans="1:12" x14ac:dyDescent="0.35">
      <c r="A156" t="s">
        <v>73</v>
      </c>
      <c r="B156" t="s">
        <v>47</v>
      </c>
      <c r="C156" t="s">
        <v>39</v>
      </c>
      <c r="D156" t="s">
        <v>1474</v>
      </c>
      <c r="E156" t="s">
        <v>1541</v>
      </c>
      <c r="F156" t="s">
        <v>1544</v>
      </c>
      <c r="G156">
        <v>0.2497078909802328</v>
      </c>
    </row>
    <row r="157" spans="1:12" x14ac:dyDescent="0.35">
      <c r="A157" t="s">
        <v>73</v>
      </c>
      <c r="B157" t="s">
        <v>47</v>
      </c>
      <c r="C157" t="s">
        <v>76</v>
      </c>
      <c r="D157" t="s">
        <v>1474</v>
      </c>
      <c r="E157" t="s">
        <v>1541</v>
      </c>
      <c r="F157" t="s">
        <v>1544</v>
      </c>
      <c r="G157">
        <v>0.25528214329129501</v>
      </c>
    </row>
    <row r="158" spans="1:12" x14ac:dyDescent="0.35">
      <c r="A158" t="s">
        <v>73</v>
      </c>
      <c r="B158" t="s">
        <v>47</v>
      </c>
      <c r="C158" t="s">
        <v>76</v>
      </c>
      <c r="D158" t="s">
        <v>1477</v>
      </c>
      <c r="E158" t="s">
        <v>1541</v>
      </c>
      <c r="F158" t="s">
        <v>1544</v>
      </c>
      <c r="G158">
        <v>0.73121971957274301</v>
      </c>
    </row>
    <row r="159" spans="1:12" x14ac:dyDescent="0.35">
      <c r="A159" t="s">
        <v>73</v>
      </c>
      <c r="B159" t="s">
        <v>47</v>
      </c>
      <c r="C159" t="s">
        <v>29</v>
      </c>
      <c r="D159" t="s">
        <v>1477</v>
      </c>
      <c r="E159" t="s">
        <v>1541</v>
      </c>
      <c r="F159" t="s">
        <v>1544</v>
      </c>
      <c r="G159">
        <v>0.12734513723864641</v>
      </c>
    </row>
    <row r="160" spans="1:12" x14ac:dyDescent="0.35">
      <c r="A160" t="s">
        <v>73</v>
      </c>
      <c r="B160" t="s">
        <v>47</v>
      </c>
      <c r="C160" t="s">
        <v>39</v>
      </c>
      <c r="D160" t="s">
        <v>1477</v>
      </c>
      <c r="E160" t="s">
        <v>1541</v>
      </c>
      <c r="F160" t="s">
        <v>1544</v>
      </c>
      <c r="G160">
        <v>0.44204721168323791</v>
      </c>
    </row>
    <row r="161" spans="1:7" x14ac:dyDescent="0.35">
      <c r="A161" t="s">
        <v>73</v>
      </c>
      <c r="B161" t="s">
        <v>47</v>
      </c>
      <c r="C161" t="s">
        <v>76</v>
      </c>
      <c r="D161" t="s">
        <v>885</v>
      </c>
      <c r="E161" t="s">
        <v>1541</v>
      </c>
      <c r="F161" t="s">
        <v>1544</v>
      </c>
      <c r="G161">
        <v>0.54310545063789073</v>
      </c>
    </row>
    <row r="162" spans="1:7" x14ac:dyDescent="0.35">
      <c r="A162" t="s">
        <v>73</v>
      </c>
      <c r="B162" t="s">
        <v>47</v>
      </c>
      <c r="C162" t="s">
        <v>29</v>
      </c>
      <c r="D162" t="s">
        <v>885</v>
      </c>
      <c r="E162" t="s">
        <v>1541</v>
      </c>
      <c r="F162" t="s">
        <v>1544</v>
      </c>
      <c r="G162">
        <v>3.8957175944563422E-3</v>
      </c>
    </row>
    <row r="163" spans="1:7" x14ac:dyDescent="0.35">
      <c r="A163" t="s">
        <v>73</v>
      </c>
      <c r="B163" t="s">
        <v>47</v>
      </c>
      <c r="C163" t="s">
        <v>39</v>
      </c>
      <c r="D163" t="s">
        <v>885</v>
      </c>
      <c r="E163" t="s">
        <v>1541</v>
      </c>
      <c r="F163" t="s">
        <v>1544</v>
      </c>
      <c r="G163">
        <v>0.2440106668483393</v>
      </c>
    </row>
    <row r="164" spans="1:7" x14ac:dyDescent="0.35">
      <c r="A164" t="s">
        <v>73</v>
      </c>
      <c r="B164" t="s">
        <v>47</v>
      </c>
      <c r="C164" t="s">
        <v>39</v>
      </c>
      <c r="D164" t="s">
        <v>897</v>
      </c>
      <c r="E164" t="s">
        <v>1541</v>
      </c>
      <c r="F164" t="s">
        <v>1544</v>
      </c>
      <c r="G164">
        <v>0.41047204471584098</v>
      </c>
    </row>
    <row r="165" spans="1:7" x14ac:dyDescent="0.35">
      <c r="A165" t="s">
        <v>73</v>
      </c>
      <c r="B165" t="s">
        <v>47</v>
      </c>
      <c r="C165" t="s">
        <v>29</v>
      </c>
      <c r="D165" t="s">
        <v>897</v>
      </c>
      <c r="E165" t="s">
        <v>1541</v>
      </c>
      <c r="F165" t="s">
        <v>1544</v>
      </c>
      <c r="G165">
        <v>0.1232778323635513</v>
      </c>
    </row>
    <row r="166" spans="1:7" x14ac:dyDescent="0.35">
      <c r="A166" t="s">
        <v>73</v>
      </c>
      <c r="B166" t="s">
        <v>47</v>
      </c>
      <c r="C166" t="s">
        <v>76</v>
      </c>
      <c r="D166" t="s">
        <v>897</v>
      </c>
      <c r="E166" t="s">
        <v>1541</v>
      </c>
      <c r="F166" t="s">
        <v>1544</v>
      </c>
      <c r="G166">
        <v>0.62478260472938185</v>
      </c>
    </row>
    <row r="167" spans="1:7" x14ac:dyDescent="0.35">
      <c r="A167" t="s">
        <v>73</v>
      </c>
      <c r="B167" t="s">
        <v>47</v>
      </c>
      <c r="C167" t="s">
        <v>76</v>
      </c>
      <c r="D167" t="s">
        <v>905</v>
      </c>
      <c r="E167" t="s">
        <v>1541</v>
      </c>
      <c r="F167" t="s">
        <v>1580</v>
      </c>
      <c r="G167">
        <v>1.4863169758063759</v>
      </c>
    </row>
    <row r="168" spans="1:7" x14ac:dyDescent="0.35">
      <c r="A168" t="s">
        <v>73</v>
      </c>
      <c r="B168" t="s">
        <v>47</v>
      </c>
      <c r="C168" t="s">
        <v>39</v>
      </c>
      <c r="D168" t="s">
        <v>905</v>
      </c>
      <c r="E168" t="s">
        <v>1541</v>
      </c>
      <c r="F168" t="s">
        <v>1580</v>
      </c>
      <c r="G168">
        <v>3.0803762783428088E-7</v>
      </c>
    </row>
    <row r="169" spans="1:7" x14ac:dyDescent="0.35">
      <c r="A169" t="s">
        <v>73</v>
      </c>
      <c r="B169" t="s">
        <v>47</v>
      </c>
      <c r="C169" t="s">
        <v>29</v>
      </c>
      <c r="D169" t="s">
        <v>639</v>
      </c>
      <c r="E169" t="s">
        <v>1548</v>
      </c>
      <c r="F169" t="s">
        <v>1549</v>
      </c>
      <c r="G169">
        <v>0.76844244703544551</v>
      </c>
    </row>
    <row r="170" spans="1:7" x14ac:dyDescent="0.35">
      <c r="A170" t="s">
        <v>73</v>
      </c>
      <c r="B170" t="s">
        <v>47</v>
      </c>
      <c r="C170" t="s">
        <v>39</v>
      </c>
      <c r="D170" t="s">
        <v>917</v>
      </c>
      <c r="E170" t="s">
        <v>1541</v>
      </c>
      <c r="F170" t="s">
        <v>1580</v>
      </c>
      <c r="G170">
        <v>4.7785348579083317E-6</v>
      </c>
    </row>
    <row r="171" spans="1:7" x14ac:dyDescent="0.35">
      <c r="A171" t="s">
        <v>73</v>
      </c>
      <c r="B171" t="s">
        <v>52</v>
      </c>
      <c r="C171" t="s">
        <v>76</v>
      </c>
      <c r="D171" t="s">
        <v>457</v>
      </c>
      <c r="E171" t="s">
        <v>1548</v>
      </c>
      <c r="F171" t="s">
        <v>1542</v>
      </c>
      <c r="G171">
        <v>0.65288015553486889</v>
      </c>
    </row>
    <row r="172" spans="1:7" x14ac:dyDescent="0.35">
      <c r="A172" t="s">
        <v>73</v>
      </c>
      <c r="B172" t="s">
        <v>52</v>
      </c>
      <c r="C172" t="s">
        <v>29</v>
      </c>
      <c r="D172" t="s">
        <v>1230</v>
      </c>
      <c r="E172" t="s">
        <v>1548</v>
      </c>
      <c r="F172" t="s">
        <v>1542</v>
      </c>
      <c r="G172">
        <v>0.82703669814956049</v>
      </c>
    </row>
    <row r="173" spans="1:7" x14ac:dyDescent="0.35">
      <c r="A173" t="s">
        <v>73</v>
      </c>
      <c r="B173" t="s">
        <v>52</v>
      </c>
      <c r="C173" t="s">
        <v>39</v>
      </c>
      <c r="D173" t="s">
        <v>1230</v>
      </c>
      <c r="E173" t="s">
        <v>1548</v>
      </c>
      <c r="F173" t="s">
        <v>1542</v>
      </c>
      <c r="G173">
        <v>0.24287953946388449</v>
      </c>
    </row>
    <row r="174" spans="1:7" x14ac:dyDescent="0.35">
      <c r="A174" t="s">
        <v>73</v>
      </c>
      <c r="B174" t="s">
        <v>52</v>
      </c>
      <c r="C174" t="s">
        <v>29</v>
      </c>
      <c r="D174" t="s">
        <v>460</v>
      </c>
      <c r="E174" t="s">
        <v>1548</v>
      </c>
      <c r="F174" t="s">
        <v>1542</v>
      </c>
      <c r="G174">
        <v>5.939600604407797E-5</v>
      </c>
    </row>
    <row r="175" spans="1:7" x14ac:dyDescent="0.35">
      <c r="A175" t="s">
        <v>73</v>
      </c>
      <c r="B175" t="s">
        <v>52</v>
      </c>
      <c r="C175" t="s">
        <v>29</v>
      </c>
      <c r="D175" t="s">
        <v>472</v>
      </c>
      <c r="E175" t="s">
        <v>1548</v>
      </c>
      <c r="F175" t="s">
        <v>1549</v>
      </c>
      <c r="G175">
        <v>2.4598188112327189E-5</v>
      </c>
    </row>
    <row r="176" spans="1:7" x14ac:dyDescent="0.35">
      <c r="A176" t="s">
        <v>73</v>
      </c>
      <c r="B176" t="s">
        <v>52</v>
      </c>
      <c r="C176" t="s">
        <v>39</v>
      </c>
      <c r="D176" t="s">
        <v>472</v>
      </c>
      <c r="E176" t="s">
        <v>1548</v>
      </c>
      <c r="F176" t="s">
        <v>1549</v>
      </c>
      <c r="G176">
        <v>6.8473834966298369E-6</v>
      </c>
    </row>
    <row r="177" spans="1:7" x14ac:dyDescent="0.35">
      <c r="A177" t="s">
        <v>73</v>
      </c>
      <c r="B177" t="s">
        <v>52</v>
      </c>
      <c r="C177" t="s">
        <v>29</v>
      </c>
      <c r="D177" t="s">
        <v>1239</v>
      </c>
      <c r="E177" t="s">
        <v>1548</v>
      </c>
      <c r="F177" t="s">
        <v>1549</v>
      </c>
      <c r="G177">
        <v>6.8532538656006627E-5</v>
      </c>
    </row>
    <row r="178" spans="1:7" x14ac:dyDescent="0.35">
      <c r="A178" t="s">
        <v>73</v>
      </c>
      <c r="B178" t="s">
        <v>52</v>
      </c>
      <c r="C178" t="s">
        <v>39</v>
      </c>
      <c r="D178" t="s">
        <v>1239</v>
      </c>
      <c r="E178" t="s">
        <v>1548</v>
      </c>
      <c r="F178" t="s">
        <v>1549</v>
      </c>
      <c r="G178">
        <v>4.243833256642253E-5</v>
      </c>
    </row>
    <row r="179" spans="1:7" x14ac:dyDescent="0.35">
      <c r="A179" t="s">
        <v>73</v>
      </c>
      <c r="B179" t="s">
        <v>52</v>
      </c>
      <c r="C179" t="s">
        <v>29</v>
      </c>
      <c r="D179" t="s">
        <v>1242</v>
      </c>
      <c r="E179" t="s">
        <v>1548</v>
      </c>
      <c r="F179" t="s">
        <v>1549</v>
      </c>
      <c r="G179">
        <v>1.998784507274744E-5</v>
      </c>
    </row>
    <row r="180" spans="1:7" x14ac:dyDescent="0.35">
      <c r="A180" t="s">
        <v>73</v>
      </c>
      <c r="B180" t="s">
        <v>52</v>
      </c>
      <c r="C180" t="s">
        <v>39</v>
      </c>
      <c r="D180" t="s">
        <v>1245</v>
      </c>
      <c r="E180" t="s">
        <v>1548</v>
      </c>
      <c r="F180" t="s">
        <v>1549</v>
      </c>
      <c r="G180">
        <v>5.0549924759047894E-7</v>
      </c>
    </row>
    <row r="181" spans="1:7" x14ac:dyDescent="0.35">
      <c r="A181" t="s">
        <v>73</v>
      </c>
      <c r="B181" t="s">
        <v>52</v>
      </c>
      <c r="C181" t="s">
        <v>29</v>
      </c>
      <c r="D181" t="s">
        <v>1245</v>
      </c>
      <c r="E181" t="s">
        <v>1548</v>
      </c>
      <c r="F181" t="s">
        <v>1549</v>
      </c>
      <c r="G181">
        <v>1.815929484450582E-6</v>
      </c>
    </row>
    <row r="182" spans="1:7" x14ac:dyDescent="0.35">
      <c r="A182" t="s">
        <v>73</v>
      </c>
      <c r="B182" t="s">
        <v>52</v>
      </c>
      <c r="C182" t="s">
        <v>29</v>
      </c>
      <c r="D182" t="s">
        <v>493</v>
      </c>
      <c r="E182" t="s">
        <v>1548</v>
      </c>
      <c r="F182" t="s">
        <v>1550</v>
      </c>
      <c r="G182">
        <v>8.4712753529884249E-2</v>
      </c>
    </row>
    <row r="183" spans="1:7" x14ac:dyDescent="0.35">
      <c r="A183" t="s">
        <v>73</v>
      </c>
      <c r="B183" t="s">
        <v>52</v>
      </c>
      <c r="C183" t="s">
        <v>39</v>
      </c>
      <c r="D183" t="s">
        <v>493</v>
      </c>
      <c r="E183" t="s">
        <v>1548</v>
      </c>
      <c r="F183" t="s">
        <v>1550</v>
      </c>
      <c r="G183">
        <v>2.8002697865997159E-7</v>
      </c>
    </row>
    <row r="184" spans="1:7" x14ac:dyDescent="0.35">
      <c r="A184" t="s">
        <v>73</v>
      </c>
      <c r="B184" t="s">
        <v>52</v>
      </c>
      <c r="C184" t="s">
        <v>29</v>
      </c>
      <c r="D184" t="s">
        <v>506</v>
      </c>
      <c r="E184" t="s">
        <v>1548</v>
      </c>
      <c r="F184" t="s">
        <v>1549</v>
      </c>
      <c r="G184">
        <v>1.2620112168563909E-5</v>
      </c>
    </row>
    <row r="185" spans="1:7" x14ac:dyDescent="0.35">
      <c r="A185" t="s">
        <v>73</v>
      </c>
      <c r="B185" t="s">
        <v>52</v>
      </c>
      <c r="C185" t="s">
        <v>39</v>
      </c>
      <c r="D185" t="s">
        <v>506</v>
      </c>
      <c r="E185" t="s">
        <v>1548</v>
      </c>
      <c r="F185" t="s">
        <v>1549</v>
      </c>
      <c r="G185">
        <v>6.801271335717998E-6</v>
      </c>
    </row>
    <row r="186" spans="1:7" x14ac:dyDescent="0.35">
      <c r="A186" t="s">
        <v>73</v>
      </c>
      <c r="B186" t="s">
        <v>52</v>
      </c>
      <c r="C186" t="s">
        <v>29</v>
      </c>
      <c r="D186" t="s">
        <v>1251</v>
      </c>
      <c r="E186" t="s">
        <v>1548</v>
      </c>
      <c r="F186" t="s">
        <v>1544</v>
      </c>
      <c r="G186">
        <v>2.225458752689947E-5</v>
      </c>
    </row>
    <row r="187" spans="1:7" x14ac:dyDescent="0.35">
      <c r="A187" t="s">
        <v>73</v>
      </c>
      <c r="B187" t="s">
        <v>52</v>
      </c>
      <c r="C187" t="s">
        <v>29</v>
      </c>
      <c r="D187" t="s">
        <v>535</v>
      </c>
      <c r="E187" t="s">
        <v>1548</v>
      </c>
      <c r="F187" t="s">
        <v>1544</v>
      </c>
      <c r="G187">
        <v>0.13202086691775369</v>
      </c>
    </row>
    <row r="188" spans="1:7" x14ac:dyDescent="0.35">
      <c r="A188" t="s">
        <v>73</v>
      </c>
      <c r="B188" t="s">
        <v>52</v>
      </c>
      <c r="C188" t="s">
        <v>39</v>
      </c>
      <c r="D188" t="s">
        <v>535</v>
      </c>
      <c r="E188" t="s">
        <v>1548</v>
      </c>
      <c r="F188" t="s">
        <v>1544</v>
      </c>
      <c r="G188">
        <v>7.3156214242804472E-7</v>
      </c>
    </row>
    <row r="189" spans="1:7" x14ac:dyDescent="0.35">
      <c r="A189" t="s">
        <v>73</v>
      </c>
      <c r="B189" t="s">
        <v>52</v>
      </c>
      <c r="C189" t="s">
        <v>29</v>
      </c>
      <c r="D189" t="s">
        <v>1438</v>
      </c>
      <c r="E189" t="s">
        <v>1548</v>
      </c>
      <c r="F189" t="s">
        <v>1544</v>
      </c>
      <c r="G189">
        <v>5.5838651621931273E-2</v>
      </c>
    </row>
    <row r="190" spans="1:7" x14ac:dyDescent="0.35">
      <c r="A190" t="s">
        <v>73</v>
      </c>
      <c r="B190" t="s">
        <v>52</v>
      </c>
      <c r="C190" t="s">
        <v>39</v>
      </c>
      <c r="D190" t="s">
        <v>1438</v>
      </c>
      <c r="E190" t="s">
        <v>1548</v>
      </c>
      <c r="F190" t="s">
        <v>1544</v>
      </c>
      <c r="G190">
        <v>4.0678629345570512E-4</v>
      </c>
    </row>
    <row r="191" spans="1:7" x14ac:dyDescent="0.35">
      <c r="A191" t="s">
        <v>73</v>
      </c>
      <c r="B191" t="s">
        <v>52</v>
      </c>
      <c r="C191" t="s">
        <v>29</v>
      </c>
      <c r="D191" t="s">
        <v>1254</v>
      </c>
      <c r="E191" t="s">
        <v>1548</v>
      </c>
      <c r="F191" t="s">
        <v>1544</v>
      </c>
      <c r="G191">
        <v>1.8084223208624701E-5</v>
      </c>
    </row>
    <row r="192" spans="1:7" x14ac:dyDescent="0.35">
      <c r="A192" t="s">
        <v>73</v>
      </c>
      <c r="B192" t="s">
        <v>52</v>
      </c>
      <c r="C192" t="s">
        <v>29</v>
      </c>
      <c r="D192" t="s">
        <v>552</v>
      </c>
      <c r="E192" t="s">
        <v>1548</v>
      </c>
      <c r="F192" t="s">
        <v>1544</v>
      </c>
      <c r="G192">
        <v>2.5123321662932719E-5</v>
      </c>
    </row>
    <row r="193" spans="1:7" x14ac:dyDescent="0.35">
      <c r="A193" t="s">
        <v>73</v>
      </c>
      <c r="B193" t="s">
        <v>52</v>
      </c>
      <c r="C193" t="s">
        <v>76</v>
      </c>
      <c r="D193" t="s">
        <v>552</v>
      </c>
      <c r="E193" t="s">
        <v>1548</v>
      </c>
      <c r="F193" t="s">
        <v>1544</v>
      </c>
      <c r="G193">
        <v>5.4986463371605272E-5</v>
      </c>
    </row>
    <row r="194" spans="1:7" x14ac:dyDescent="0.35">
      <c r="A194" t="s">
        <v>73</v>
      </c>
      <c r="B194" t="s">
        <v>52</v>
      </c>
      <c r="C194" t="s">
        <v>39</v>
      </c>
      <c r="D194" t="s">
        <v>552</v>
      </c>
      <c r="E194" t="s">
        <v>1548</v>
      </c>
      <c r="F194" t="s">
        <v>1544</v>
      </c>
      <c r="G194">
        <v>6.993564621496555E-6</v>
      </c>
    </row>
    <row r="195" spans="1:7" x14ac:dyDescent="0.35">
      <c r="A195" t="s">
        <v>73</v>
      </c>
      <c r="B195" t="s">
        <v>52</v>
      </c>
      <c r="C195" t="s">
        <v>39</v>
      </c>
      <c r="D195" t="s">
        <v>1257</v>
      </c>
      <c r="E195" t="s">
        <v>1548</v>
      </c>
      <c r="F195" t="s">
        <v>1544</v>
      </c>
      <c r="G195">
        <v>8.6709757275628655E-6</v>
      </c>
    </row>
    <row r="196" spans="1:7" x14ac:dyDescent="0.35">
      <c r="A196" t="s">
        <v>73</v>
      </c>
      <c r="B196" t="s">
        <v>52</v>
      </c>
      <c r="C196" t="s">
        <v>76</v>
      </c>
      <c r="D196" t="s">
        <v>1257</v>
      </c>
      <c r="E196" t="s">
        <v>1548</v>
      </c>
      <c r="F196" t="s">
        <v>1544</v>
      </c>
      <c r="G196">
        <v>1.016192404010579E-4</v>
      </c>
    </row>
    <row r="197" spans="1:7" x14ac:dyDescent="0.35">
      <c r="A197" t="s">
        <v>73</v>
      </c>
      <c r="B197" t="s">
        <v>52</v>
      </c>
      <c r="C197" t="s">
        <v>29</v>
      </c>
      <c r="D197" t="s">
        <v>1257</v>
      </c>
      <c r="E197" t="s">
        <v>1548</v>
      </c>
      <c r="F197" t="s">
        <v>1544</v>
      </c>
      <c r="G197">
        <v>4.9989388984375308E-5</v>
      </c>
    </row>
    <row r="198" spans="1:7" x14ac:dyDescent="0.35">
      <c r="A198" t="s">
        <v>73</v>
      </c>
      <c r="B198" t="s">
        <v>52</v>
      </c>
      <c r="C198" t="s">
        <v>29</v>
      </c>
      <c r="D198" t="s">
        <v>561</v>
      </c>
      <c r="E198" t="s">
        <v>1548</v>
      </c>
      <c r="F198" t="s">
        <v>1544</v>
      </c>
      <c r="G198">
        <v>4.8522086490447922</v>
      </c>
    </row>
    <row r="199" spans="1:7" x14ac:dyDescent="0.35">
      <c r="A199" t="s">
        <v>73</v>
      </c>
      <c r="B199" t="s">
        <v>52</v>
      </c>
      <c r="C199" t="s">
        <v>39</v>
      </c>
      <c r="D199" t="s">
        <v>564</v>
      </c>
      <c r="E199" t="s">
        <v>1548</v>
      </c>
      <c r="F199" t="s">
        <v>1549</v>
      </c>
      <c r="G199">
        <v>0.23456447670951799</v>
      </c>
    </row>
    <row r="200" spans="1:7" x14ac:dyDescent="0.35">
      <c r="A200" t="s">
        <v>73</v>
      </c>
      <c r="B200" t="s">
        <v>52</v>
      </c>
      <c r="C200" t="s">
        <v>29</v>
      </c>
      <c r="D200" t="s">
        <v>564</v>
      </c>
      <c r="E200" t="s">
        <v>1548</v>
      </c>
      <c r="F200" t="s">
        <v>1549</v>
      </c>
      <c r="G200">
        <v>2.2021821491316369</v>
      </c>
    </row>
    <row r="201" spans="1:7" x14ac:dyDescent="0.35">
      <c r="A201" t="s">
        <v>73</v>
      </c>
      <c r="B201" t="s">
        <v>52</v>
      </c>
      <c r="C201" t="s">
        <v>76</v>
      </c>
      <c r="D201" t="s">
        <v>564</v>
      </c>
      <c r="E201" t="s">
        <v>1548</v>
      </c>
      <c r="F201" t="s">
        <v>1549</v>
      </c>
      <c r="G201">
        <v>6.5943285699680489E-6</v>
      </c>
    </row>
    <row r="202" spans="1:7" x14ac:dyDescent="0.35">
      <c r="A202" t="s">
        <v>73</v>
      </c>
      <c r="B202" t="s">
        <v>52</v>
      </c>
      <c r="C202" t="s">
        <v>29</v>
      </c>
      <c r="D202" t="s">
        <v>579</v>
      </c>
      <c r="E202" t="s">
        <v>1548</v>
      </c>
      <c r="F202" t="s">
        <v>1549</v>
      </c>
      <c r="G202">
        <v>1.236921229320205E-5</v>
      </c>
    </row>
    <row r="203" spans="1:7" x14ac:dyDescent="0.35">
      <c r="A203" t="s">
        <v>73</v>
      </c>
      <c r="B203" t="s">
        <v>52</v>
      </c>
      <c r="C203" t="s">
        <v>39</v>
      </c>
      <c r="D203" t="s">
        <v>579</v>
      </c>
      <c r="E203" t="s">
        <v>1548</v>
      </c>
      <c r="F203" t="s">
        <v>1549</v>
      </c>
      <c r="G203">
        <v>5.1763895992927932E-6</v>
      </c>
    </row>
    <row r="204" spans="1:7" x14ac:dyDescent="0.35">
      <c r="A204" t="s">
        <v>73</v>
      </c>
      <c r="B204" t="s">
        <v>52</v>
      </c>
      <c r="C204" t="s">
        <v>39</v>
      </c>
      <c r="D204" t="s">
        <v>585</v>
      </c>
      <c r="E204" t="s">
        <v>1548</v>
      </c>
      <c r="F204" t="s">
        <v>1544</v>
      </c>
      <c r="G204">
        <v>2.9127036955560761E-5</v>
      </c>
    </row>
    <row r="205" spans="1:7" x14ac:dyDescent="0.35">
      <c r="A205" t="s">
        <v>73</v>
      </c>
      <c r="B205" t="s">
        <v>52</v>
      </c>
      <c r="C205" t="s">
        <v>29</v>
      </c>
      <c r="D205" t="s">
        <v>585</v>
      </c>
      <c r="E205" t="s">
        <v>1548</v>
      </c>
      <c r="F205" t="s">
        <v>1544</v>
      </c>
      <c r="G205">
        <v>6.2061543980897343E-5</v>
      </c>
    </row>
    <row r="206" spans="1:7" x14ac:dyDescent="0.35">
      <c r="A206" t="s">
        <v>73</v>
      </c>
      <c r="B206" t="s">
        <v>52</v>
      </c>
      <c r="C206" t="s">
        <v>29</v>
      </c>
      <c r="D206" t="s">
        <v>1260</v>
      </c>
      <c r="E206" t="s">
        <v>1548</v>
      </c>
      <c r="F206" t="s">
        <v>1550</v>
      </c>
      <c r="G206">
        <v>6.5478510820790203E-2</v>
      </c>
    </row>
    <row r="207" spans="1:7" x14ac:dyDescent="0.35">
      <c r="A207" t="s">
        <v>73</v>
      </c>
      <c r="B207" t="s">
        <v>52</v>
      </c>
      <c r="C207" t="s">
        <v>39</v>
      </c>
      <c r="D207" t="s">
        <v>1260</v>
      </c>
      <c r="E207" t="s">
        <v>1548</v>
      </c>
      <c r="F207" t="s">
        <v>1550</v>
      </c>
      <c r="G207">
        <v>6.3875855323419495E-2</v>
      </c>
    </row>
    <row r="208" spans="1:7" x14ac:dyDescent="0.35">
      <c r="A208" t="s">
        <v>73</v>
      </c>
      <c r="B208" t="s">
        <v>52</v>
      </c>
      <c r="C208" t="s">
        <v>29</v>
      </c>
      <c r="D208" t="s">
        <v>610</v>
      </c>
      <c r="E208" t="s">
        <v>1548</v>
      </c>
      <c r="F208" t="s">
        <v>1544</v>
      </c>
      <c r="G208">
        <v>2.3843137194684789E-7</v>
      </c>
    </row>
    <row r="209" spans="1:7" x14ac:dyDescent="0.35">
      <c r="A209" t="s">
        <v>73</v>
      </c>
      <c r="B209" t="s">
        <v>52</v>
      </c>
      <c r="C209" t="s">
        <v>39</v>
      </c>
      <c r="D209" t="s">
        <v>610</v>
      </c>
      <c r="E209" t="s">
        <v>1548</v>
      </c>
      <c r="F209" t="s">
        <v>1544</v>
      </c>
      <c r="G209">
        <v>3.8746061919697903E-8</v>
      </c>
    </row>
    <row r="210" spans="1:7" x14ac:dyDescent="0.35">
      <c r="A210" t="s">
        <v>73</v>
      </c>
      <c r="B210" t="s">
        <v>52</v>
      </c>
      <c r="C210" t="s">
        <v>39</v>
      </c>
      <c r="D210" t="s">
        <v>1266</v>
      </c>
      <c r="E210" t="s">
        <v>1548</v>
      </c>
      <c r="F210" t="s">
        <v>1544</v>
      </c>
      <c r="G210">
        <v>4.4704298749996559E-7</v>
      </c>
    </row>
    <row r="211" spans="1:7" x14ac:dyDescent="0.35">
      <c r="A211" t="s">
        <v>73</v>
      </c>
      <c r="B211" t="s">
        <v>52</v>
      </c>
      <c r="C211" t="s">
        <v>29</v>
      </c>
      <c r="D211" t="s">
        <v>1266</v>
      </c>
      <c r="E211" t="s">
        <v>1548</v>
      </c>
      <c r="F211" t="s">
        <v>1544</v>
      </c>
      <c r="G211">
        <v>2.4683209017297761E-6</v>
      </c>
    </row>
    <row r="212" spans="1:7" x14ac:dyDescent="0.35">
      <c r="A212" t="s">
        <v>73</v>
      </c>
      <c r="B212" t="s">
        <v>52</v>
      </c>
      <c r="C212" t="s">
        <v>29</v>
      </c>
      <c r="D212" t="s">
        <v>616</v>
      </c>
      <c r="E212" t="s">
        <v>1548</v>
      </c>
      <c r="F212" t="s">
        <v>1544</v>
      </c>
      <c r="G212">
        <v>1.2731918027014059E-2</v>
      </c>
    </row>
    <row r="213" spans="1:7" x14ac:dyDescent="0.35">
      <c r="A213" t="s">
        <v>73</v>
      </c>
      <c r="B213" t="s">
        <v>52</v>
      </c>
      <c r="C213" t="s">
        <v>29</v>
      </c>
      <c r="D213" t="s">
        <v>622</v>
      </c>
      <c r="E213" t="s">
        <v>1548</v>
      </c>
      <c r="F213" t="s">
        <v>1544</v>
      </c>
      <c r="G213">
        <v>2.1316779440261011</v>
      </c>
    </row>
    <row r="214" spans="1:7" x14ac:dyDescent="0.35">
      <c r="A214" t="s">
        <v>73</v>
      </c>
      <c r="B214" t="s">
        <v>52</v>
      </c>
      <c r="C214" t="s">
        <v>39</v>
      </c>
      <c r="D214" t="s">
        <v>622</v>
      </c>
      <c r="E214" t="s">
        <v>1548</v>
      </c>
      <c r="F214" t="s">
        <v>1544</v>
      </c>
      <c r="G214">
        <v>1.5541154804334369</v>
      </c>
    </row>
    <row r="215" spans="1:7" x14ac:dyDescent="0.35">
      <c r="A215" t="s">
        <v>73</v>
      </c>
      <c r="B215" t="s">
        <v>52</v>
      </c>
      <c r="C215" t="s">
        <v>29</v>
      </c>
      <c r="D215" t="s">
        <v>1448</v>
      </c>
      <c r="E215" t="s">
        <v>1548</v>
      </c>
      <c r="F215" t="s">
        <v>1544</v>
      </c>
      <c r="G215">
        <v>2.0357081884577639E-3</v>
      </c>
    </row>
    <row r="216" spans="1:7" x14ac:dyDescent="0.35">
      <c r="A216" t="s">
        <v>73</v>
      </c>
      <c r="B216" t="s">
        <v>52</v>
      </c>
      <c r="C216" t="s">
        <v>39</v>
      </c>
      <c r="D216" t="s">
        <v>1448</v>
      </c>
      <c r="E216" t="s">
        <v>1548</v>
      </c>
      <c r="F216" t="s">
        <v>1544</v>
      </c>
      <c r="G216">
        <v>4.1416268894638152E-9</v>
      </c>
    </row>
    <row r="217" spans="1:7" x14ac:dyDescent="0.35">
      <c r="A217" t="s">
        <v>73</v>
      </c>
      <c r="B217" t="s">
        <v>52</v>
      </c>
      <c r="C217" t="s">
        <v>76</v>
      </c>
      <c r="D217" t="s">
        <v>694</v>
      </c>
      <c r="E217" t="s">
        <v>1541</v>
      </c>
      <c r="F217" t="s">
        <v>1542</v>
      </c>
      <c r="G217">
        <v>3.8132068532131207E-7</v>
      </c>
    </row>
    <row r="218" spans="1:7" x14ac:dyDescent="0.35">
      <c r="A218" t="s">
        <v>73</v>
      </c>
      <c r="B218" t="s">
        <v>52</v>
      </c>
      <c r="C218" t="s">
        <v>39</v>
      </c>
      <c r="D218" t="s">
        <v>694</v>
      </c>
      <c r="E218" t="s">
        <v>1541</v>
      </c>
      <c r="F218" t="s">
        <v>1542</v>
      </c>
      <c r="G218">
        <v>5.969911641990611E-8</v>
      </c>
    </row>
    <row r="219" spans="1:7" x14ac:dyDescent="0.35">
      <c r="A219" t="s">
        <v>73</v>
      </c>
      <c r="B219" t="s">
        <v>52</v>
      </c>
      <c r="C219" t="s">
        <v>39</v>
      </c>
      <c r="D219" t="s">
        <v>697</v>
      </c>
      <c r="E219" t="s">
        <v>1541</v>
      </c>
      <c r="F219" t="s">
        <v>1542</v>
      </c>
      <c r="G219">
        <v>8.3689558962260346E-8</v>
      </c>
    </row>
    <row r="220" spans="1:7" x14ac:dyDescent="0.35">
      <c r="A220" t="s">
        <v>73</v>
      </c>
      <c r="B220" t="s">
        <v>52</v>
      </c>
      <c r="C220" t="s">
        <v>76</v>
      </c>
      <c r="D220" t="s">
        <v>697</v>
      </c>
      <c r="E220" t="s">
        <v>1541</v>
      </c>
      <c r="F220" t="s">
        <v>1542</v>
      </c>
      <c r="G220">
        <v>6.1594613021968207E-7</v>
      </c>
    </row>
    <row r="221" spans="1:7" x14ac:dyDescent="0.35">
      <c r="A221" t="s">
        <v>73</v>
      </c>
      <c r="B221" t="s">
        <v>52</v>
      </c>
      <c r="C221" t="s">
        <v>76</v>
      </c>
      <c r="D221" t="s">
        <v>1273</v>
      </c>
      <c r="E221" t="s">
        <v>1541</v>
      </c>
      <c r="F221" t="s">
        <v>1542</v>
      </c>
      <c r="G221">
        <v>8.1985530421051187E-9</v>
      </c>
    </row>
    <row r="222" spans="1:7" x14ac:dyDescent="0.35">
      <c r="A222" t="s">
        <v>73</v>
      </c>
      <c r="B222" t="s">
        <v>52</v>
      </c>
      <c r="C222" t="s">
        <v>39</v>
      </c>
      <c r="D222" t="s">
        <v>1273</v>
      </c>
      <c r="E222" t="s">
        <v>1541</v>
      </c>
      <c r="F222" t="s">
        <v>1542</v>
      </c>
      <c r="G222">
        <v>1.122091608333948E-9</v>
      </c>
    </row>
    <row r="223" spans="1:7" x14ac:dyDescent="0.35">
      <c r="A223" t="s">
        <v>73</v>
      </c>
      <c r="B223" t="s">
        <v>52</v>
      </c>
      <c r="C223" t="s">
        <v>76</v>
      </c>
      <c r="D223" t="s">
        <v>712</v>
      </c>
      <c r="E223" t="s">
        <v>1541</v>
      </c>
      <c r="F223" t="s">
        <v>1542</v>
      </c>
      <c r="G223">
        <v>7.1316379092201064E-5</v>
      </c>
    </row>
    <row r="224" spans="1:7" x14ac:dyDescent="0.35">
      <c r="A224" t="s">
        <v>73</v>
      </c>
      <c r="B224" t="s">
        <v>52</v>
      </c>
      <c r="C224" t="s">
        <v>29</v>
      </c>
      <c r="D224" t="s">
        <v>712</v>
      </c>
      <c r="E224" t="s">
        <v>1541</v>
      </c>
      <c r="F224" t="s">
        <v>1542</v>
      </c>
      <c r="G224">
        <v>3.2261843667324419E-5</v>
      </c>
    </row>
    <row r="225" spans="1:7" x14ac:dyDescent="0.35">
      <c r="A225" t="s">
        <v>73</v>
      </c>
      <c r="B225" t="s">
        <v>52</v>
      </c>
      <c r="C225" t="s">
        <v>39</v>
      </c>
      <c r="D225" t="s">
        <v>712</v>
      </c>
      <c r="E225" t="s">
        <v>1541</v>
      </c>
      <c r="F225" t="s">
        <v>1542</v>
      </c>
      <c r="G225">
        <v>8.9807108917824561E-6</v>
      </c>
    </row>
    <row r="226" spans="1:7" x14ac:dyDescent="0.35">
      <c r="A226" t="s">
        <v>73</v>
      </c>
      <c r="B226" t="s">
        <v>52</v>
      </c>
      <c r="C226" t="s">
        <v>39</v>
      </c>
      <c r="D226" t="s">
        <v>1279</v>
      </c>
      <c r="E226" t="s">
        <v>1541</v>
      </c>
      <c r="F226" t="s">
        <v>1542</v>
      </c>
      <c r="G226">
        <v>3.3799748695592948E-7</v>
      </c>
    </row>
    <row r="227" spans="1:7" x14ac:dyDescent="0.35">
      <c r="A227" t="s">
        <v>73</v>
      </c>
      <c r="B227" t="s">
        <v>52</v>
      </c>
      <c r="C227" t="s">
        <v>76</v>
      </c>
      <c r="D227" t="s">
        <v>718</v>
      </c>
      <c r="E227" t="s">
        <v>1541</v>
      </c>
      <c r="F227" t="s">
        <v>1542</v>
      </c>
      <c r="G227">
        <v>1.295751039327076E-6</v>
      </c>
    </row>
    <row r="228" spans="1:7" x14ac:dyDescent="0.35">
      <c r="A228" t="s">
        <v>73</v>
      </c>
      <c r="B228" t="s">
        <v>52</v>
      </c>
      <c r="C228" t="s">
        <v>39</v>
      </c>
      <c r="D228" t="s">
        <v>718</v>
      </c>
      <c r="E228" t="s">
        <v>1541</v>
      </c>
      <c r="F228" t="s">
        <v>1542</v>
      </c>
      <c r="G228">
        <v>1.020678370615115E-7</v>
      </c>
    </row>
    <row r="229" spans="1:7" x14ac:dyDescent="0.35">
      <c r="A229" t="s">
        <v>73</v>
      </c>
      <c r="B229" t="s">
        <v>52</v>
      </c>
      <c r="C229" t="s">
        <v>29</v>
      </c>
      <c r="D229" t="s">
        <v>730</v>
      </c>
      <c r="E229" t="s">
        <v>1541</v>
      </c>
      <c r="F229" t="s">
        <v>1542</v>
      </c>
      <c r="G229">
        <v>1.3143840132488579E-5</v>
      </c>
    </row>
    <row r="230" spans="1:7" x14ac:dyDescent="0.35">
      <c r="A230" t="s">
        <v>73</v>
      </c>
      <c r="B230" t="s">
        <v>52</v>
      </c>
      <c r="C230" t="s">
        <v>39</v>
      </c>
      <c r="D230" t="s">
        <v>730</v>
      </c>
      <c r="E230" t="s">
        <v>1541</v>
      </c>
      <c r="F230" t="s">
        <v>1542</v>
      </c>
      <c r="G230">
        <v>6.0809974455169373E-6</v>
      </c>
    </row>
    <row r="231" spans="1:7" x14ac:dyDescent="0.35">
      <c r="A231" t="s">
        <v>73</v>
      </c>
      <c r="B231" t="s">
        <v>52</v>
      </c>
      <c r="C231" t="s">
        <v>76</v>
      </c>
      <c r="D231" t="s">
        <v>730</v>
      </c>
      <c r="E231" t="s">
        <v>1541</v>
      </c>
      <c r="F231" t="s">
        <v>1542</v>
      </c>
      <c r="G231">
        <v>4.0037927444559082E-5</v>
      </c>
    </row>
    <row r="232" spans="1:7" x14ac:dyDescent="0.35">
      <c r="A232" t="s">
        <v>73</v>
      </c>
      <c r="B232" t="s">
        <v>52</v>
      </c>
      <c r="C232" t="s">
        <v>39</v>
      </c>
      <c r="D232" t="s">
        <v>736</v>
      </c>
      <c r="E232" t="s">
        <v>1541</v>
      </c>
      <c r="F232" t="s">
        <v>1542</v>
      </c>
      <c r="G232">
        <v>2.1626543370862681E-8</v>
      </c>
    </row>
    <row r="233" spans="1:7" x14ac:dyDescent="0.35">
      <c r="A233" t="s">
        <v>73</v>
      </c>
      <c r="B233" t="s">
        <v>52</v>
      </c>
      <c r="C233" t="s">
        <v>76</v>
      </c>
      <c r="D233" t="s">
        <v>736</v>
      </c>
      <c r="E233" t="s">
        <v>1541</v>
      </c>
      <c r="F233" t="s">
        <v>1542</v>
      </c>
      <c r="G233">
        <v>1.902164836985311E-7</v>
      </c>
    </row>
    <row r="234" spans="1:7" x14ac:dyDescent="0.35">
      <c r="A234" t="s">
        <v>73</v>
      </c>
      <c r="B234" t="s">
        <v>52</v>
      </c>
      <c r="C234" t="s">
        <v>76</v>
      </c>
      <c r="D234" t="s">
        <v>1283</v>
      </c>
      <c r="E234" t="s">
        <v>1541</v>
      </c>
      <c r="F234" t="s">
        <v>1542</v>
      </c>
      <c r="G234">
        <v>7.8687298379837151E-2</v>
      </c>
    </row>
    <row r="235" spans="1:7" x14ac:dyDescent="0.35">
      <c r="A235" t="s">
        <v>73</v>
      </c>
      <c r="B235" t="s">
        <v>52</v>
      </c>
      <c r="C235" t="s">
        <v>39</v>
      </c>
      <c r="D235" t="s">
        <v>1283</v>
      </c>
      <c r="E235" t="s">
        <v>1541</v>
      </c>
      <c r="F235" t="s">
        <v>1542</v>
      </c>
      <c r="G235">
        <v>4.1854427818120467E-2</v>
      </c>
    </row>
    <row r="236" spans="1:7" x14ac:dyDescent="0.35">
      <c r="A236" t="s">
        <v>73</v>
      </c>
      <c r="B236" t="s">
        <v>52</v>
      </c>
      <c r="C236" t="s">
        <v>29</v>
      </c>
      <c r="D236" t="s">
        <v>1283</v>
      </c>
      <c r="E236" t="s">
        <v>1541</v>
      </c>
      <c r="F236" t="s">
        <v>1542</v>
      </c>
      <c r="G236">
        <v>4.3947260457521841E-7</v>
      </c>
    </row>
    <row r="237" spans="1:7" x14ac:dyDescent="0.35">
      <c r="A237" t="s">
        <v>73</v>
      </c>
      <c r="B237" t="s">
        <v>52</v>
      </c>
      <c r="C237" t="s">
        <v>76</v>
      </c>
      <c r="D237" t="s">
        <v>1512</v>
      </c>
      <c r="E237" t="s">
        <v>1541</v>
      </c>
      <c r="F237" t="s">
        <v>1542</v>
      </c>
      <c r="G237">
        <v>0.91620277095694724</v>
      </c>
    </row>
    <row r="238" spans="1:7" x14ac:dyDescent="0.35">
      <c r="A238" t="s">
        <v>73</v>
      </c>
      <c r="B238" t="s">
        <v>52</v>
      </c>
      <c r="C238" t="s">
        <v>39</v>
      </c>
      <c r="D238" t="s">
        <v>1512</v>
      </c>
      <c r="E238" t="s">
        <v>1541</v>
      </c>
      <c r="F238" t="s">
        <v>1542</v>
      </c>
      <c r="G238">
        <v>0.45681993978086077</v>
      </c>
    </row>
    <row r="239" spans="1:7" x14ac:dyDescent="0.35">
      <c r="A239" t="s">
        <v>73</v>
      </c>
      <c r="B239" t="s">
        <v>52</v>
      </c>
      <c r="C239" t="s">
        <v>76</v>
      </c>
      <c r="D239" t="s">
        <v>1286</v>
      </c>
      <c r="E239" t="s">
        <v>1541</v>
      </c>
      <c r="F239" t="s">
        <v>1542</v>
      </c>
      <c r="G239">
        <v>2.1187084285970449E-6</v>
      </c>
    </row>
    <row r="240" spans="1:7" x14ac:dyDescent="0.35">
      <c r="A240" t="s">
        <v>73</v>
      </c>
      <c r="B240" t="s">
        <v>52</v>
      </c>
      <c r="C240" t="s">
        <v>39</v>
      </c>
      <c r="D240" t="s">
        <v>1286</v>
      </c>
      <c r="E240" t="s">
        <v>1541</v>
      </c>
      <c r="F240" t="s">
        <v>1542</v>
      </c>
      <c r="G240">
        <v>2.6573802699542892E-7</v>
      </c>
    </row>
    <row r="241" spans="1:7" x14ac:dyDescent="0.35">
      <c r="A241" t="s">
        <v>73</v>
      </c>
      <c r="B241" t="s">
        <v>52</v>
      </c>
      <c r="C241" t="s">
        <v>29</v>
      </c>
      <c r="D241" t="s">
        <v>750</v>
      </c>
      <c r="E241" t="s">
        <v>1541</v>
      </c>
      <c r="F241" t="s">
        <v>1542</v>
      </c>
      <c r="G241">
        <v>0.43699788285937841</v>
      </c>
    </row>
    <row r="242" spans="1:7" x14ac:dyDescent="0.35">
      <c r="A242" t="s">
        <v>73</v>
      </c>
      <c r="B242" t="s">
        <v>52</v>
      </c>
      <c r="C242" t="s">
        <v>76</v>
      </c>
      <c r="D242" t="s">
        <v>750</v>
      </c>
      <c r="E242" t="s">
        <v>1541</v>
      </c>
      <c r="F242" t="s">
        <v>1542</v>
      </c>
      <c r="G242">
        <v>1.7544655363811701</v>
      </c>
    </row>
    <row r="243" spans="1:7" x14ac:dyDescent="0.35">
      <c r="A243" t="s">
        <v>73</v>
      </c>
      <c r="B243" t="s">
        <v>52</v>
      </c>
      <c r="C243" t="s">
        <v>39</v>
      </c>
      <c r="D243" t="s">
        <v>750</v>
      </c>
      <c r="E243" t="s">
        <v>1541</v>
      </c>
      <c r="F243" t="s">
        <v>1542</v>
      </c>
      <c r="G243">
        <v>1.060900353155972</v>
      </c>
    </row>
    <row r="244" spans="1:7" x14ac:dyDescent="0.35">
      <c r="A244" t="s">
        <v>73</v>
      </c>
      <c r="B244" t="s">
        <v>52</v>
      </c>
      <c r="C244" t="s">
        <v>76</v>
      </c>
      <c r="D244" t="s">
        <v>1289</v>
      </c>
      <c r="E244" t="s">
        <v>1541</v>
      </c>
      <c r="F244" t="s">
        <v>1542</v>
      </c>
      <c r="G244">
        <v>0.46205362266082428</v>
      </c>
    </row>
    <row r="245" spans="1:7" x14ac:dyDescent="0.35">
      <c r="A245" t="s">
        <v>73</v>
      </c>
      <c r="B245" t="s">
        <v>52</v>
      </c>
      <c r="C245" t="s">
        <v>39</v>
      </c>
      <c r="D245" t="s">
        <v>1292</v>
      </c>
      <c r="E245" t="s">
        <v>1541</v>
      </c>
      <c r="F245" t="s">
        <v>1542</v>
      </c>
      <c r="G245">
        <v>4.0277646078942622E-7</v>
      </c>
    </row>
    <row r="246" spans="1:7" x14ac:dyDescent="0.35">
      <c r="A246" t="s">
        <v>73</v>
      </c>
      <c r="B246" t="s">
        <v>52</v>
      </c>
      <c r="C246" t="s">
        <v>39</v>
      </c>
      <c r="D246" t="s">
        <v>1515</v>
      </c>
      <c r="E246" t="s">
        <v>1541</v>
      </c>
      <c r="F246" t="s">
        <v>1542</v>
      </c>
      <c r="G246">
        <v>1.3025706833102011E-2</v>
      </c>
    </row>
    <row r="247" spans="1:7" x14ac:dyDescent="0.35">
      <c r="A247" t="s">
        <v>73</v>
      </c>
      <c r="B247" t="s">
        <v>52</v>
      </c>
      <c r="C247" t="s">
        <v>76</v>
      </c>
      <c r="D247" t="s">
        <v>1515</v>
      </c>
      <c r="E247" t="s">
        <v>1541</v>
      </c>
      <c r="F247" t="s">
        <v>1542</v>
      </c>
      <c r="G247">
        <v>1.8147612153609539E-2</v>
      </c>
    </row>
    <row r="248" spans="1:7" x14ac:dyDescent="0.35">
      <c r="A248" t="s">
        <v>73</v>
      </c>
      <c r="B248" t="s">
        <v>52</v>
      </c>
      <c r="C248" t="s">
        <v>76</v>
      </c>
      <c r="D248" t="s">
        <v>774</v>
      </c>
      <c r="E248" t="s">
        <v>1541</v>
      </c>
      <c r="F248" t="s">
        <v>1542</v>
      </c>
      <c r="G248">
        <v>1.300655368473763E-2</v>
      </c>
    </row>
    <row r="249" spans="1:7" x14ac:dyDescent="0.35">
      <c r="A249" t="s">
        <v>73</v>
      </c>
      <c r="B249" t="s">
        <v>52</v>
      </c>
      <c r="C249" t="s">
        <v>76</v>
      </c>
      <c r="D249" t="s">
        <v>1518</v>
      </c>
      <c r="E249" t="s">
        <v>1541</v>
      </c>
      <c r="F249" t="s">
        <v>1542</v>
      </c>
      <c r="G249">
        <v>0.19650545173740161</v>
      </c>
    </row>
    <row r="250" spans="1:7" x14ac:dyDescent="0.35">
      <c r="A250" t="s">
        <v>73</v>
      </c>
      <c r="B250" t="s">
        <v>52</v>
      </c>
      <c r="C250" t="s">
        <v>39</v>
      </c>
      <c r="D250" t="s">
        <v>798</v>
      </c>
      <c r="E250" t="s">
        <v>1541</v>
      </c>
      <c r="F250" t="s">
        <v>1542</v>
      </c>
      <c r="G250">
        <v>0.32226613807895937</v>
      </c>
    </row>
    <row r="251" spans="1:7" x14ac:dyDescent="0.35">
      <c r="A251" t="s">
        <v>73</v>
      </c>
      <c r="B251" t="s">
        <v>52</v>
      </c>
      <c r="C251" t="s">
        <v>29</v>
      </c>
      <c r="D251" t="s">
        <v>798</v>
      </c>
      <c r="E251" t="s">
        <v>1541</v>
      </c>
      <c r="F251" t="s">
        <v>1542</v>
      </c>
      <c r="G251">
        <v>7.8377189542391756E-2</v>
      </c>
    </row>
    <row r="252" spans="1:7" x14ac:dyDescent="0.35">
      <c r="A252" t="s">
        <v>73</v>
      </c>
      <c r="B252" t="s">
        <v>52</v>
      </c>
      <c r="C252" t="s">
        <v>76</v>
      </c>
      <c r="D252" t="s">
        <v>798</v>
      </c>
      <c r="E252" t="s">
        <v>1541</v>
      </c>
      <c r="F252" t="s">
        <v>1542</v>
      </c>
      <c r="G252">
        <v>0.60661630926415577</v>
      </c>
    </row>
    <row r="253" spans="1:7" x14ac:dyDescent="0.35">
      <c r="A253" t="s">
        <v>73</v>
      </c>
      <c r="B253" t="s">
        <v>52</v>
      </c>
      <c r="C253" t="s">
        <v>39</v>
      </c>
      <c r="D253" t="s">
        <v>801</v>
      </c>
      <c r="E253" t="s">
        <v>1541</v>
      </c>
      <c r="F253" t="s">
        <v>1542</v>
      </c>
      <c r="G253">
        <v>0.51166526553470937</v>
      </c>
    </row>
    <row r="254" spans="1:7" x14ac:dyDescent="0.35">
      <c r="A254" t="s">
        <v>73</v>
      </c>
      <c r="B254" t="s">
        <v>52</v>
      </c>
      <c r="C254" t="s">
        <v>29</v>
      </c>
      <c r="D254" t="s">
        <v>801</v>
      </c>
      <c r="E254" t="s">
        <v>1541</v>
      </c>
      <c r="F254" t="s">
        <v>1542</v>
      </c>
      <c r="G254">
        <v>0.11855262584732081</v>
      </c>
    </row>
    <row r="255" spans="1:7" x14ac:dyDescent="0.35">
      <c r="A255" t="s">
        <v>73</v>
      </c>
      <c r="B255" t="s">
        <v>52</v>
      </c>
      <c r="C255" t="s">
        <v>76</v>
      </c>
      <c r="D255" t="s">
        <v>801</v>
      </c>
      <c r="E255" t="s">
        <v>1541</v>
      </c>
      <c r="F255" t="s">
        <v>1542</v>
      </c>
      <c r="G255">
        <v>0.93763515109908913</v>
      </c>
    </row>
    <row r="256" spans="1:7" x14ac:dyDescent="0.35">
      <c r="A256" t="s">
        <v>73</v>
      </c>
      <c r="B256" t="s">
        <v>52</v>
      </c>
      <c r="C256" t="s">
        <v>76</v>
      </c>
      <c r="D256" t="s">
        <v>1465</v>
      </c>
      <c r="E256" t="s">
        <v>1541</v>
      </c>
      <c r="F256" t="s">
        <v>1544</v>
      </c>
      <c r="G256">
        <v>0.53132726508350137</v>
      </c>
    </row>
    <row r="257" spans="1:7" x14ac:dyDescent="0.35">
      <c r="A257" t="s">
        <v>73</v>
      </c>
      <c r="B257" t="s">
        <v>52</v>
      </c>
      <c r="C257" t="s">
        <v>39</v>
      </c>
      <c r="D257" t="s">
        <v>1465</v>
      </c>
      <c r="E257" t="s">
        <v>1541</v>
      </c>
      <c r="F257" t="s">
        <v>1544</v>
      </c>
      <c r="G257">
        <v>0.26622791249804201</v>
      </c>
    </row>
    <row r="258" spans="1:7" x14ac:dyDescent="0.35">
      <c r="A258" t="s">
        <v>73</v>
      </c>
      <c r="B258" t="s">
        <v>52</v>
      </c>
      <c r="C258" t="s">
        <v>39</v>
      </c>
      <c r="D258" t="s">
        <v>828</v>
      </c>
      <c r="E258" t="s">
        <v>1541</v>
      </c>
      <c r="F258" t="s">
        <v>1544</v>
      </c>
      <c r="G258">
        <v>6.7830977663304598E-7</v>
      </c>
    </row>
    <row r="259" spans="1:7" x14ac:dyDescent="0.35">
      <c r="A259" t="s">
        <v>73</v>
      </c>
      <c r="B259" t="s">
        <v>52</v>
      </c>
      <c r="C259" t="s">
        <v>76</v>
      </c>
      <c r="D259" t="s">
        <v>828</v>
      </c>
      <c r="E259" t="s">
        <v>1541</v>
      </c>
      <c r="F259" t="s">
        <v>1544</v>
      </c>
      <c r="G259">
        <v>5.3864997721474731E-6</v>
      </c>
    </row>
    <row r="260" spans="1:7" x14ac:dyDescent="0.35">
      <c r="A260" t="s">
        <v>73</v>
      </c>
      <c r="B260" t="s">
        <v>52</v>
      </c>
      <c r="C260" t="s">
        <v>76</v>
      </c>
      <c r="D260" t="s">
        <v>834</v>
      </c>
      <c r="E260" t="s">
        <v>1541</v>
      </c>
      <c r="F260" t="s">
        <v>1544</v>
      </c>
      <c r="G260">
        <v>2.6001351772282839E-5</v>
      </c>
    </row>
    <row r="261" spans="1:7" x14ac:dyDescent="0.35">
      <c r="A261" t="s">
        <v>73</v>
      </c>
      <c r="B261" t="s">
        <v>52</v>
      </c>
      <c r="C261" t="s">
        <v>39</v>
      </c>
      <c r="D261" t="s">
        <v>834</v>
      </c>
      <c r="E261" t="s">
        <v>1541</v>
      </c>
      <c r="F261" t="s">
        <v>1544</v>
      </c>
      <c r="G261">
        <v>2.645331654963227E-6</v>
      </c>
    </row>
    <row r="262" spans="1:7" x14ac:dyDescent="0.35">
      <c r="A262" t="s">
        <v>73</v>
      </c>
      <c r="B262" t="s">
        <v>52</v>
      </c>
      <c r="C262" t="s">
        <v>29</v>
      </c>
      <c r="D262" t="s">
        <v>837</v>
      </c>
      <c r="E262" t="s">
        <v>1541</v>
      </c>
      <c r="F262" t="s">
        <v>1544</v>
      </c>
      <c r="G262">
        <v>8.577904063811682E-5</v>
      </c>
    </row>
    <row r="263" spans="1:7" x14ac:dyDescent="0.35">
      <c r="A263" t="s">
        <v>73</v>
      </c>
      <c r="B263" t="s">
        <v>52</v>
      </c>
      <c r="C263" t="s">
        <v>76</v>
      </c>
      <c r="D263" t="s">
        <v>837</v>
      </c>
      <c r="E263" t="s">
        <v>1541</v>
      </c>
      <c r="F263" t="s">
        <v>1544</v>
      </c>
      <c r="G263">
        <v>1.9170247601903271E-4</v>
      </c>
    </row>
    <row r="264" spans="1:7" x14ac:dyDescent="0.35">
      <c r="A264" t="s">
        <v>73</v>
      </c>
      <c r="B264" t="s">
        <v>52</v>
      </c>
      <c r="C264" t="s">
        <v>39</v>
      </c>
      <c r="D264" t="s">
        <v>837</v>
      </c>
      <c r="E264" t="s">
        <v>1541</v>
      </c>
      <c r="F264" t="s">
        <v>1544</v>
      </c>
      <c r="G264">
        <v>7.2047127302159221E-5</v>
      </c>
    </row>
    <row r="265" spans="1:7" x14ac:dyDescent="0.35">
      <c r="A265" t="s">
        <v>73</v>
      </c>
      <c r="B265" t="s">
        <v>52</v>
      </c>
      <c r="C265" t="s">
        <v>76</v>
      </c>
      <c r="D265" t="s">
        <v>1304</v>
      </c>
      <c r="E265" t="s">
        <v>1541</v>
      </c>
      <c r="F265" t="s">
        <v>1544</v>
      </c>
      <c r="G265">
        <v>1.207744940440996E-5</v>
      </c>
    </row>
    <row r="266" spans="1:7" x14ac:dyDescent="0.35">
      <c r="A266" t="s">
        <v>73</v>
      </c>
      <c r="B266" t="s">
        <v>52</v>
      </c>
      <c r="C266" t="s">
        <v>39</v>
      </c>
      <c r="D266" t="s">
        <v>1304</v>
      </c>
      <c r="E266" t="s">
        <v>1541</v>
      </c>
      <c r="F266" t="s">
        <v>1544</v>
      </c>
      <c r="G266">
        <v>2.0991395095465489E-6</v>
      </c>
    </row>
    <row r="267" spans="1:7" x14ac:dyDescent="0.35">
      <c r="A267" t="s">
        <v>73</v>
      </c>
      <c r="B267" t="s">
        <v>52</v>
      </c>
      <c r="C267" t="s">
        <v>39</v>
      </c>
      <c r="D267" t="s">
        <v>849</v>
      </c>
      <c r="E267" t="s">
        <v>1541</v>
      </c>
      <c r="F267" t="s">
        <v>1544</v>
      </c>
      <c r="G267">
        <v>1.7903811587512311E-6</v>
      </c>
    </row>
    <row r="268" spans="1:7" x14ac:dyDescent="0.35">
      <c r="A268" t="s">
        <v>73</v>
      </c>
      <c r="B268" t="s">
        <v>52</v>
      </c>
      <c r="C268" t="s">
        <v>76</v>
      </c>
      <c r="D268" t="s">
        <v>849</v>
      </c>
      <c r="E268" t="s">
        <v>1541</v>
      </c>
      <c r="F268" t="s">
        <v>1544</v>
      </c>
      <c r="G268">
        <v>1.421752720643419E-5</v>
      </c>
    </row>
    <row r="269" spans="1:7" x14ac:dyDescent="0.35">
      <c r="A269" t="s">
        <v>73</v>
      </c>
      <c r="B269" t="s">
        <v>52</v>
      </c>
      <c r="C269" t="s">
        <v>76</v>
      </c>
      <c r="D269" t="s">
        <v>1468</v>
      </c>
      <c r="E269" t="s">
        <v>1541</v>
      </c>
      <c r="F269" t="s">
        <v>1544</v>
      </c>
      <c r="G269">
        <v>0.1467468283946067</v>
      </c>
    </row>
    <row r="270" spans="1:7" x14ac:dyDescent="0.35">
      <c r="A270" t="s">
        <v>73</v>
      </c>
      <c r="B270" t="s">
        <v>52</v>
      </c>
      <c r="C270" t="s">
        <v>39</v>
      </c>
      <c r="D270" t="s">
        <v>1468</v>
      </c>
      <c r="E270" t="s">
        <v>1541</v>
      </c>
      <c r="F270" t="s">
        <v>1544</v>
      </c>
      <c r="G270">
        <v>8.9187065712012514E-2</v>
      </c>
    </row>
    <row r="271" spans="1:7" x14ac:dyDescent="0.35">
      <c r="A271" t="s">
        <v>73</v>
      </c>
      <c r="B271" t="s">
        <v>52</v>
      </c>
      <c r="C271" t="s">
        <v>76</v>
      </c>
      <c r="D271" t="s">
        <v>1307</v>
      </c>
      <c r="E271" t="s">
        <v>1541</v>
      </c>
      <c r="F271" t="s">
        <v>1544</v>
      </c>
      <c r="G271">
        <v>1.050007088232037E-6</v>
      </c>
    </row>
    <row r="272" spans="1:7" x14ac:dyDescent="0.35">
      <c r="A272" t="s">
        <v>73</v>
      </c>
      <c r="B272" t="s">
        <v>52</v>
      </c>
      <c r="C272" t="s">
        <v>39</v>
      </c>
      <c r="D272" t="s">
        <v>1307</v>
      </c>
      <c r="E272" t="s">
        <v>1541</v>
      </c>
      <c r="F272" t="s">
        <v>1544</v>
      </c>
      <c r="G272">
        <v>2.1179406853134131E-7</v>
      </c>
    </row>
    <row r="273" spans="1:7" x14ac:dyDescent="0.35">
      <c r="A273" t="s">
        <v>73</v>
      </c>
      <c r="B273" t="s">
        <v>52</v>
      </c>
      <c r="C273" t="s">
        <v>39</v>
      </c>
      <c r="D273" t="s">
        <v>855</v>
      </c>
      <c r="E273" t="s">
        <v>1541</v>
      </c>
      <c r="F273" t="s">
        <v>1544</v>
      </c>
      <c r="G273">
        <v>0.1513880264901491</v>
      </c>
    </row>
    <row r="274" spans="1:7" x14ac:dyDescent="0.35">
      <c r="A274" t="s">
        <v>73</v>
      </c>
      <c r="B274" t="s">
        <v>52</v>
      </c>
      <c r="C274" t="s">
        <v>76</v>
      </c>
      <c r="D274" t="s">
        <v>855</v>
      </c>
      <c r="E274" t="s">
        <v>1541</v>
      </c>
      <c r="F274" t="s">
        <v>1544</v>
      </c>
      <c r="G274">
        <v>0.23765080107085049</v>
      </c>
    </row>
    <row r="275" spans="1:7" x14ac:dyDescent="0.35">
      <c r="A275" t="s">
        <v>73</v>
      </c>
      <c r="B275" t="s">
        <v>52</v>
      </c>
      <c r="C275" t="s">
        <v>39</v>
      </c>
      <c r="D275" t="s">
        <v>861</v>
      </c>
      <c r="E275" t="s">
        <v>1541</v>
      </c>
      <c r="F275" t="s">
        <v>1544</v>
      </c>
      <c r="G275">
        <v>1.051231861407416E-5</v>
      </c>
    </row>
    <row r="276" spans="1:7" x14ac:dyDescent="0.35">
      <c r="A276" t="s">
        <v>73</v>
      </c>
      <c r="B276" t="s">
        <v>52</v>
      </c>
      <c r="C276" t="s">
        <v>76</v>
      </c>
      <c r="D276" t="s">
        <v>861</v>
      </c>
      <c r="E276" t="s">
        <v>1541</v>
      </c>
      <c r="F276" t="s">
        <v>1544</v>
      </c>
      <c r="G276">
        <v>6.9519966355757604E-5</v>
      </c>
    </row>
    <row r="277" spans="1:7" x14ac:dyDescent="0.35">
      <c r="A277" t="s">
        <v>73</v>
      </c>
      <c r="B277" t="s">
        <v>52</v>
      </c>
      <c r="C277" t="s">
        <v>39</v>
      </c>
      <c r="D277" t="s">
        <v>1310</v>
      </c>
      <c r="E277" t="s">
        <v>1541</v>
      </c>
      <c r="F277" t="s">
        <v>1544</v>
      </c>
      <c r="G277">
        <v>1.0321534533306481E-6</v>
      </c>
    </row>
    <row r="278" spans="1:7" x14ac:dyDescent="0.35">
      <c r="A278" t="s">
        <v>73</v>
      </c>
      <c r="B278" t="s">
        <v>52</v>
      </c>
      <c r="C278" t="s">
        <v>76</v>
      </c>
      <c r="D278" t="s">
        <v>1310</v>
      </c>
      <c r="E278" t="s">
        <v>1541</v>
      </c>
      <c r="F278" t="s">
        <v>1544</v>
      </c>
      <c r="G278">
        <v>8.25306766153208E-6</v>
      </c>
    </row>
    <row r="279" spans="1:7" x14ac:dyDescent="0.35">
      <c r="A279" t="s">
        <v>73</v>
      </c>
      <c r="B279" t="s">
        <v>52</v>
      </c>
      <c r="C279" t="s">
        <v>39</v>
      </c>
      <c r="D279" t="s">
        <v>1313</v>
      </c>
      <c r="E279" t="s">
        <v>1541</v>
      </c>
      <c r="F279" t="s">
        <v>1544</v>
      </c>
      <c r="G279">
        <v>0.50356986829841288</v>
      </c>
    </row>
    <row r="280" spans="1:7" x14ac:dyDescent="0.35">
      <c r="A280" t="s">
        <v>73</v>
      </c>
      <c r="B280" t="s">
        <v>52</v>
      </c>
      <c r="C280" t="s">
        <v>29</v>
      </c>
      <c r="D280" t="s">
        <v>1313</v>
      </c>
      <c r="E280" t="s">
        <v>1541</v>
      </c>
      <c r="F280" t="s">
        <v>1544</v>
      </c>
      <c r="G280">
        <v>7.1279188689172185E-2</v>
      </c>
    </row>
    <row r="281" spans="1:7" x14ac:dyDescent="0.35">
      <c r="A281" t="s">
        <v>73</v>
      </c>
      <c r="B281" t="s">
        <v>52</v>
      </c>
      <c r="C281" t="s">
        <v>76</v>
      </c>
      <c r="D281" t="s">
        <v>1313</v>
      </c>
      <c r="E281" t="s">
        <v>1541</v>
      </c>
      <c r="F281" t="s">
        <v>1544</v>
      </c>
      <c r="G281">
        <v>1.027706436385655</v>
      </c>
    </row>
    <row r="282" spans="1:7" x14ac:dyDescent="0.35">
      <c r="A282" t="s">
        <v>73</v>
      </c>
      <c r="B282" t="s">
        <v>52</v>
      </c>
      <c r="C282" t="s">
        <v>76</v>
      </c>
      <c r="D282" t="s">
        <v>882</v>
      </c>
      <c r="E282" t="s">
        <v>1541</v>
      </c>
      <c r="F282" t="s">
        <v>1544</v>
      </c>
      <c r="G282">
        <v>5.1557819961800746</v>
      </c>
    </row>
    <row r="283" spans="1:7" x14ac:dyDescent="0.35">
      <c r="A283" t="s">
        <v>73</v>
      </c>
      <c r="B283" t="s">
        <v>52</v>
      </c>
      <c r="C283" t="s">
        <v>29</v>
      </c>
      <c r="D283" t="s">
        <v>882</v>
      </c>
      <c r="E283" t="s">
        <v>1541</v>
      </c>
      <c r="F283" t="s">
        <v>1544</v>
      </c>
      <c r="G283">
        <v>0.77139502565491291</v>
      </c>
    </row>
    <row r="284" spans="1:7" x14ac:dyDescent="0.35">
      <c r="A284" t="s">
        <v>73</v>
      </c>
      <c r="B284" t="s">
        <v>52</v>
      </c>
      <c r="C284" t="s">
        <v>39</v>
      </c>
      <c r="D284" t="s">
        <v>882</v>
      </c>
      <c r="E284" t="s">
        <v>1541</v>
      </c>
      <c r="F284" t="s">
        <v>1544</v>
      </c>
      <c r="G284">
        <v>3.025622585404995</v>
      </c>
    </row>
    <row r="285" spans="1:7" x14ac:dyDescent="0.35">
      <c r="A285" t="s">
        <v>73</v>
      </c>
      <c r="B285" t="s">
        <v>52</v>
      </c>
      <c r="C285" t="s">
        <v>76</v>
      </c>
      <c r="D285" t="s">
        <v>1316</v>
      </c>
      <c r="E285" t="s">
        <v>1541</v>
      </c>
      <c r="F285" t="s">
        <v>1544</v>
      </c>
      <c r="G285">
        <v>0.54991064129832257</v>
      </c>
    </row>
    <row r="286" spans="1:7" x14ac:dyDescent="0.35">
      <c r="A286" t="s">
        <v>73</v>
      </c>
      <c r="B286" t="s">
        <v>52</v>
      </c>
      <c r="C286" t="s">
        <v>29</v>
      </c>
      <c r="D286" t="s">
        <v>1316</v>
      </c>
      <c r="E286" t="s">
        <v>1541</v>
      </c>
      <c r="F286" t="s">
        <v>1544</v>
      </c>
      <c r="G286">
        <v>0.16724243710626421</v>
      </c>
    </row>
    <row r="287" spans="1:7" x14ac:dyDescent="0.35">
      <c r="A287" t="s">
        <v>73</v>
      </c>
      <c r="B287" t="s">
        <v>52</v>
      </c>
      <c r="C287" t="s">
        <v>39</v>
      </c>
      <c r="D287" t="s">
        <v>1316</v>
      </c>
      <c r="E287" t="s">
        <v>1541</v>
      </c>
      <c r="F287" t="s">
        <v>1544</v>
      </c>
      <c r="G287">
        <v>0.27269077115201612</v>
      </c>
    </row>
    <row r="288" spans="1:7" x14ac:dyDescent="0.35">
      <c r="A288" t="s">
        <v>73</v>
      </c>
      <c r="B288" t="s">
        <v>52</v>
      </c>
      <c r="C288" t="s">
        <v>39</v>
      </c>
      <c r="D288" t="s">
        <v>1477</v>
      </c>
      <c r="E288" t="s">
        <v>1541</v>
      </c>
      <c r="F288" t="s">
        <v>1544</v>
      </c>
      <c r="G288">
        <v>0.21781359367428171</v>
      </c>
    </row>
    <row r="289" spans="1:7" x14ac:dyDescent="0.35">
      <c r="A289" t="s">
        <v>73</v>
      </c>
      <c r="B289" t="s">
        <v>52</v>
      </c>
      <c r="C289" t="s">
        <v>29</v>
      </c>
      <c r="D289" t="s">
        <v>1477</v>
      </c>
      <c r="E289" t="s">
        <v>1541</v>
      </c>
      <c r="F289" t="s">
        <v>1544</v>
      </c>
      <c r="G289">
        <v>4.5111427910222962E-2</v>
      </c>
    </row>
    <row r="290" spans="1:7" x14ac:dyDescent="0.35">
      <c r="A290" t="s">
        <v>73</v>
      </c>
      <c r="B290" t="s">
        <v>52</v>
      </c>
      <c r="C290" t="s">
        <v>76</v>
      </c>
      <c r="D290" t="s">
        <v>1477</v>
      </c>
      <c r="E290" t="s">
        <v>1541</v>
      </c>
      <c r="F290" t="s">
        <v>1544</v>
      </c>
      <c r="G290">
        <v>0.5221605114044886</v>
      </c>
    </row>
    <row r="291" spans="1:7" x14ac:dyDescent="0.35">
      <c r="A291" t="s">
        <v>73</v>
      </c>
      <c r="B291" t="s">
        <v>52</v>
      </c>
      <c r="C291" t="s">
        <v>29</v>
      </c>
      <c r="D291" t="s">
        <v>902</v>
      </c>
      <c r="E291" t="s">
        <v>1541</v>
      </c>
      <c r="F291" t="s">
        <v>1546</v>
      </c>
      <c r="G291">
        <v>0.1055137613989591</v>
      </c>
    </row>
    <row r="292" spans="1:7" x14ac:dyDescent="0.35">
      <c r="A292" t="s">
        <v>73</v>
      </c>
      <c r="B292" t="s">
        <v>52</v>
      </c>
      <c r="C292" t="s">
        <v>76</v>
      </c>
      <c r="D292" t="s">
        <v>902</v>
      </c>
      <c r="E292" t="s">
        <v>1541</v>
      </c>
      <c r="F292" t="s">
        <v>1546</v>
      </c>
      <c r="G292">
        <v>0.52408331307993672</v>
      </c>
    </row>
    <row r="293" spans="1:7" x14ac:dyDescent="0.35">
      <c r="A293" t="s">
        <v>73</v>
      </c>
      <c r="B293" t="s">
        <v>52</v>
      </c>
      <c r="C293" t="s">
        <v>39</v>
      </c>
      <c r="D293" t="s">
        <v>905</v>
      </c>
      <c r="E293" t="s">
        <v>1541</v>
      </c>
      <c r="F293" t="s">
        <v>1580</v>
      </c>
      <c r="G293">
        <v>1.1868929399371491</v>
      </c>
    </row>
    <row r="294" spans="1:7" x14ac:dyDescent="0.35">
      <c r="A294" t="s">
        <v>73</v>
      </c>
      <c r="B294" t="s">
        <v>52</v>
      </c>
      <c r="C294" t="s">
        <v>29</v>
      </c>
      <c r="D294" t="s">
        <v>905</v>
      </c>
      <c r="E294" t="s">
        <v>1541</v>
      </c>
      <c r="F294" t="s">
        <v>1580</v>
      </c>
      <c r="G294">
        <v>0.36238466800516939</v>
      </c>
    </row>
    <row r="295" spans="1:7" x14ac:dyDescent="0.35">
      <c r="A295" t="s">
        <v>73</v>
      </c>
      <c r="B295" t="s">
        <v>52</v>
      </c>
      <c r="C295" t="s">
        <v>76</v>
      </c>
      <c r="D295" t="s">
        <v>905</v>
      </c>
      <c r="E295" t="s">
        <v>1541</v>
      </c>
      <c r="F295" t="s">
        <v>1580</v>
      </c>
      <c r="G295">
        <v>2.2749693004230158</v>
      </c>
    </row>
    <row r="296" spans="1:7" x14ac:dyDescent="0.35">
      <c r="A296" t="s">
        <v>73</v>
      </c>
      <c r="B296" t="s">
        <v>63</v>
      </c>
      <c r="C296" t="s">
        <v>76</v>
      </c>
      <c r="D296" t="s">
        <v>1230</v>
      </c>
      <c r="E296" t="s">
        <v>1548</v>
      </c>
      <c r="F296" t="s">
        <v>1542</v>
      </c>
      <c r="G296">
        <v>0.27420844750991852</v>
      </c>
    </row>
    <row r="297" spans="1:7" x14ac:dyDescent="0.35">
      <c r="A297" t="s">
        <v>73</v>
      </c>
      <c r="B297" t="s">
        <v>63</v>
      </c>
      <c r="C297" t="s">
        <v>39</v>
      </c>
      <c r="D297" t="s">
        <v>1230</v>
      </c>
      <c r="E297" t="s">
        <v>1548</v>
      </c>
      <c r="F297" t="s">
        <v>1542</v>
      </c>
      <c r="G297">
        <v>0.25220145438552621</v>
      </c>
    </row>
    <row r="298" spans="1:7" x14ac:dyDescent="0.35">
      <c r="A298" t="s">
        <v>73</v>
      </c>
      <c r="B298" t="s">
        <v>63</v>
      </c>
      <c r="C298" t="s">
        <v>29</v>
      </c>
      <c r="D298" t="s">
        <v>1413</v>
      </c>
      <c r="E298" t="s">
        <v>1548</v>
      </c>
      <c r="F298" t="s">
        <v>1542</v>
      </c>
      <c r="G298">
        <v>0.46341785825720738</v>
      </c>
    </row>
    <row r="299" spans="1:7" x14ac:dyDescent="0.35">
      <c r="A299" t="s">
        <v>73</v>
      </c>
      <c r="B299" t="s">
        <v>63</v>
      </c>
      <c r="C299" t="s">
        <v>39</v>
      </c>
      <c r="D299" t="s">
        <v>1413</v>
      </c>
      <c r="E299" t="s">
        <v>1548</v>
      </c>
      <c r="F299" t="s">
        <v>1542</v>
      </c>
      <c r="G299">
        <v>0.28522193485920039</v>
      </c>
    </row>
    <row r="300" spans="1:7" x14ac:dyDescent="0.35">
      <c r="A300" t="s">
        <v>73</v>
      </c>
      <c r="B300" t="s">
        <v>63</v>
      </c>
      <c r="C300" t="s">
        <v>29</v>
      </c>
      <c r="D300" t="s">
        <v>469</v>
      </c>
      <c r="E300" t="s">
        <v>1548</v>
      </c>
      <c r="F300" t="s">
        <v>1549</v>
      </c>
      <c r="G300">
        <v>0.66208397393627116</v>
      </c>
    </row>
    <row r="301" spans="1:7" x14ac:dyDescent="0.35">
      <c r="A301" t="s">
        <v>73</v>
      </c>
      <c r="B301" t="s">
        <v>63</v>
      </c>
      <c r="C301" t="s">
        <v>29</v>
      </c>
      <c r="D301" t="s">
        <v>503</v>
      </c>
      <c r="E301" t="s">
        <v>1548</v>
      </c>
      <c r="F301" t="s">
        <v>1549</v>
      </c>
      <c r="G301">
        <v>0.93835510983022108</v>
      </c>
    </row>
    <row r="302" spans="1:7" x14ac:dyDescent="0.35">
      <c r="A302" t="s">
        <v>73</v>
      </c>
      <c r="B302" t="s">
        <v>63</v>
      </c>
      <c r="C302" t="s">
        <v>39</v>
      </c>
      <c r="D302" t="s">
        <v>503</v>
      </c>
      <c r="E302" t="s">
        <v>1548</v>
      </c>
      <c r="F302" t="s">
        <v>1549</v>
      </c>
      <c r="G302">
        <v>0.29214228109798313</v>
      </c>
    </row>
    <row r="303" spans="1:7" x14ac:dyDescent="0.35">
      <c r="A303" t="s">
        <v>73</v>
      </c>
      <c r="B303" t="s">
        <v>63</v>
      </c>
      <c r="C303" t="s">
        <v>29</v>
      </c>
      <c r="D303" t="s">
        <v>1435</v>
      </c>
      <c r="E303" t="s">
        <v>1548</v>
      </c>
      <c r="F303" t="s">
        <v>1542</v>
      </c>
      <c r="G303">
        <v>1.0456506332105839</v>
      </c>
    </row>
    <row r="304" spans="1:7" x14ac:dyDescent="0.35">
      <c r="A304" t="s">
        <v>73</v>
      </c>
      <c r="B304" t="s">
        <v>63</v>
      </c>
      <c r="C304" t="s">
        <v>39</v>
      </c>
      <c r="D304" t="s">
        <v>518</v>
      </c>
      <c r="E304" t="s">
        <v>1548</v>
      </c>
      <c r="F304" t="s">
        <v>1544</v>
      </c>
      <c r="G304">
        <v>0.66847839073049087</v>
      </c>
    </row>
    <row r="305" spans="1:7" x14ac:dyDescent="0.35">
      <c r="A305" t="s">
        <v>73</v>
      </c>
      <c r="B305" t="s">
        <v>63</v>
      </c>
      <c r="C305" t="s">
        <v>29</v>
      </c>
      <c r="D305" t="s">
        <v>518</v>
      </c>
      <c r="E305" t="s">
        <v>1548</v>
      </c>
      <c r="F305" t="s">
        <v>1544</v>
      </c>
      <c r="G305">
        <v>4.6800208127265526</v>
      </c>
    </row>
    <row r="306" spans="1:7" x14ac:dyDescent="0.35">
      <c r="A306" t="s">
        <v>73</v>
      </c>
      <c r="B306" t="s">
        <v>63</v>
      </c>
      <c r="C306" t="s">
        <v>76</v>
      </c>
      <c r="D306" t="s">
        <v>546</v>
      </c>
      <c r="E306" t="s">
        <v>1548</v>
      </c>
      <c r="F306" t="s">
        <v>1544</v>
      </c>
      <c r="G306">
        <v>1.9744329791993319E-8</v>
      </c>
    </row>
    <row r="307" spans="1:7" x14ac:dyDescent="0.35">
      <c r="A307" t="s">
        <v>73</v>
      </c>
      <c r="B307" t="s">
        <v>63</v>
      </c>
      <c r="C307" t="s">
        <v>39</v>
      </c>
      <c r="D307" t="s">
        <v>555</v>
      </c>
      <c r="E307" t="s">
        <v>1548</v>
      </c>
      <c r="F307" t="s">
        <v>1544</v>
      </c>
      <c r="G307">
        <v>1.422494872853626E-3</v>
      </c>
    </row>
    <row r="308" spans="1:7" x14ac:dyDescent="0.35">
      <c r="A308" t="s">
        <v>73</v>
      </c>
      <c r="B308" t="s">
        <v>63</v>
      </c>
      <c r="C308" t="s">
        <v>29</v>
      </c>
      <c r="D308" t="s">
        <v>555</v>
      </c>
      <c r="E308" t="s">
        <v>1548</v>
      </c>
      <c r="F308" t="s">
        <v>1544</v>
      </c>
      <c r="G308">
        <v>6.1421814864364606E-3</v>
      </c>
    </row>
    <row r="309" spans="1:7" x14ac:dyDescent="0.35">
      <c r="A309" t="s">
        <v>73</v>
      </c>
      <c r="B309" t="s">
        <v>63</v>
      </c>
      <c r="C309" t="s">
        <v>29</v>
      </c>
      <c r="D309" t="s">
        <v>561</v>
      </c>
      <c r="E309" t="s">
        <v>1548</v>
      </c>
      <c r="F309" t="s">
        <v>1544</v>
      </c>
      <c r="G309">
        <v>2.253237232431291</v>
      </c>
    </row>
    <row r="310" spans="1:7" x14ac:dyDescent="0.35">
      <c r="A310" t="s">
        <v>73</v>
      </c>
      <c r="B310" t="s">
        <v>63</v>
      </c>
      <c r="C310" t="s">
        <v>29</v>
      </c>
      <c r="D310" t="s">
        <v>570</v>
      </c>
      <c r="E310" t="s">
        <v>1548</v>
      </c>
      <c r="F310" t="s">
        <v>1544</v>
      </c>
      <c r="G310">
        <v>5.2490493942078817</v>
      </c>
    </row>
    <row r="311" spans="1:7" x14ac:dyDescent="0.35">
      <c r="A311" t="s">
        <v>73</v>
      </c>
      <c r="B311" t="s">
        <v>63</v>
      </c>
      <c r="C311" t="s">
        <v>29</v>
      </c>
      <c r="D311" t="s">
        <v>576</v>
      </c>
      <c r="E311" t="s">
        <v>1548</v>
      </c>
      <c r="F311" t="s">
        <v>1544</v>
      </c>
      <c r="G311">
        <v>3.6135165347256462</v>
      </c>
    </row>
    <row r="312" spans="1:7" x14ac:dyDescent="0.35">
      <c r="A312" t="s">
        <v>73</v>
      </c>
      <c r="B312" t="s">
        <v>63</v>
      </c>
      <c r="C312" t="s">
        <v>29</v>
      </c>
      <c r="D312" t="s">
        <v>604</v>
      </c>
      <c r="E312" t="s">
        <v>1548</v>
      </c>
      <c r="F312" t="s">
        <v>1544</v>
      </c>
      <c r="G312">
        <v>7.633095760506019</v>
      </c>
    </row>
    <row r="313" spans="1:7" x14ac:dyDescent="0.35">
      <c r="A313" t="s">
        <v>73</v>
      </c>
      <c r="B313" t="s">
        <v>63</v>
      </c>
      <c r="C313" t="s">
        <v>39</v>
      </c>
      <c r="D313" t="s">
        <v>616</v>
      </c>
      <c r="E313" t="s">
        <v>1548</v>
      </c>
      <c r="F313" t="s">
        <v>1544</v>
      </c>
      <c r="G313">
        <v>5.0089726504992252E-3</v>
      </c>
    </row>
    <row r="314" spans="1:7" x14ac:dyDescent="0.35">
      <c r="A314" t="s">
        <v>73</v>
      </c>
      <c r="B314" t="s">
        <v>63</v>
      </c>
      <c r="C314" t="s">
        <v>29</v>
      </c>
      <c r="D314" t="s">
        <v>616</v>
      </c>
      <c r="E314" t="s">
        <v>1548</v>
      </c>
      <c r="F314" t="s">
        <v>1544</v>
      </c>
      <c r="G314">
        <v>9.3072868809546648E-3</v>
      </c>
    </row>
    <row r="315" spans="1:7" x14ac:dyDescent="0.35">
      <c r="A315" t="s">
        <v>73</v>
      </c>
      <c r="B315" t="s">
        <v>63</v>
      </c>
      <c r="C315" t="s">
        <v>76</v>
      </c>
      <c r="D315" t="s">
        <v>616</v>
      </c>
      <c r="E315" t="s">
        <v>1548</v>
      </c>
      <c r="F315" t="s">
        <v>1544</v>
      </c>
      <c r="G315">
        <v>4.5094710534232434E-3</v>
      </c>
    </row>
    <row r="316" spans="1:7" x14ac:dyDescent="0.35">
      <c r="A316" t="s">
        <v>73</v>
      </c>
      <c r="B316" t="s">
        <v>63</v>
      </c>
      <c r="C316" t="s">
        <v>29</v>
      </c>
      <c r="D316" t="s">
        <v>622</v>
      </c>
      <c r="E316" t="s">
        <v>1548</v>
      </c>
      <c r="F316" t="s">
        <v>1544</v>
      </c>
      <c r="G316">
        <v>2.448860075179172</v>
      </c>
    </row>
    <row r="317" spans="1:7" x14ac:dyDescent="0.35">
      <c r="A317" t="s">
        <v>73</v>
      </c>
      <c r="B317" t="s">
        <v>63</v>
      </c>
      <c r="C317" t="s">
        <v>39</v>
      </c>
      <c r="D317" t="s">
        <v>622</v>
      </c>
      <c r="E317" t="s">
        <v>1548</v>
      </c>
      <c r="F317" t="s">
        <v>1544</v>
      </c>
      <c r="G317">
        <v>0.58514459473094771</v>
      </c>
    </row>
    <row r="318" spans="1:7" x14ac:dyDescent="0.35">
      <c r="A318" t="s">
        <v>73</v>
      </c>
      <c r="B318" t="s">
        <v>63</v>
      </c>
      <c r="C318" t="s">
        <v>39</v>
      </c>
      <c r="D318" t="s">
        <v>1448</v>
      </c>
      <c r="E318" t="s">
        <v>1548</v>
      </c>
      <c r="F318" t="s">
        <v>1544</v>
      </c>
      <c r="G318">
        <v>8.751262266577549E-4</v>
      </c>
    </row>
    <row r="319" spans="1:7" x14ac:dyDescent="0.35">
      <c r="A319" t="s">
        <v>73</v>
      </c>
      <c r="B319" t="s">
        <v>63</v>
      </c>
      <c r="C319" t="s">
        <v>29</v>
      </c>
      <c r="D319" t="s">
        <v>1448</v>
      </c>
      <c r="E319" t="s">
        <v>1548</v>
      </c>
      <c r="F319" t="s">
        <v>1544</v>
      </c>
      <c r="G319">
        <v>2.3020786958709199E-3</v>
      </c>
    </row>
    <row r="320" spans="1:7" x14ac:dyDescent="0.35">
      <c r="A320" t="s">
        <v>73</v>
      </c>
      <c r="B320" t="s">
        <v>63</v>
      </c>
      <c r="C320" t="s">
        <v>39</v>
      </c>
      <c r="D320" t="s">
        <v>649</v>
      </c>
      <c r="E320" t="s">
        <v>1541</v>
      </c>
      <c r="F320" t="s">
        <v>1580</v>
      </c>
      <c r="G320">
        <v>0.72472274063132558</v>
      </c>
    </row>
    <row r="321" spans="1:7" x14ac:dyDescent="0.35">
      <c r="A321" t="s">
        <v>73</v>
      </c>
      <c r="B321" t="s">
        <v>63</v>
      </c>
      <c r="C321" t="s">
        <v>76</v>
      </c>
      <c r="D321" t="s">
        <v>649</v>
      </c>
      <c r="E321" t="s">
        <v>1541</v>
      </c>
      <c r="F321" t="s">
        <v>1580</v>
      </c>
      <c r="G321">
        <v>0.61610571187159446</v>
      </c>
    </row>
    <row r="322" spans="1:7" x14ac:dyDescent="0.35">
      <c r="A322" t="s">
        <v>73</v>
      </c>
      <c r="B322" t="s">
        <v>63</v>
      </c>
      <c r="C322" t="s">
        <v>76</v>
      </c>
      <c r="D322" t="s">
        <v>1269</v>
      </c>
      <c r="E322" t="s">
        <v>1541</v>
      </c>
      <c r="F322" t="s">
        <v>1580</v>
      </c>
      <c r="G322">
        <v>0.10141177700907041</v>
      </c>
    </row>
    <row r="323" spans="1:7" x14ac:dyDescent="0.35">
      <c r="A323" t="s">
        <v>73</v>
      </c>
      <c r="B323" t="s">
        <v>63</v>
      </c>
      <c r="C323" t="s">
        <v>39</v>
      </c>
      <c r="D323" t="s">
        <v>676</v>
      </c>
      <c r="E323" t="s">
        <v>1541</v>
      </c>
      <c r="F323" t="s">
        <v>1544</v>
      </c>
      <c r="G323">
        <v>0.36136663409006342</v>
      </c>
    </row>
    <row r="324" spans="1:7" x14ac:dyDescent="0.35">
      <c r="A324" t="s">
        <v>73</v>
      </c>
      <c r="B324" t="s">
        <v>63</v>
      </c>
      <c r="C324" t="s">
        <v>76</v>
      </c>
      <c r="D324" t="s">
        <v>676</v>
      </c>
      <c r="E324" t="s">
        <v>1541</v>
      </c>
      <c r="F324" t="s">
        <v>1544</v>
      </c>
      <c r="G324">
        <v>0.56241357001834569</v>
      </c>
    </row>
    <row r="325" spans="1:7" x14ac:dyDescent="0.35">
      <c r="A325" t="s">
        <v>73</v>
      </c>
      <c r="B325" t="s">
        <v>63</v>
      </c>
      <c r="C325" t="s">
        <v>39</v>
      </c>
      <c r="D325" t="s">
        <v>688</v>
      </c>
      <c r="E325" t="s">
        <v>1541</v>
      </c>
      <c r="F325" t="s">
        <v>1542</v>
      </c>
      <c r="G325">
        <v>4.1574998963766253E-5</v>
      </c>
    </row>
    <row r="326" spans="1:7" x14ac:dyDescent="0.35">
      <c r="A326" t="s">
        <v>73</v>
      </c>
      <c r="B326" t="s">
        <v>63</v>
      </c>
      <c r="C326" t="s">
        <v>39</v>
      </c>
      <c r="D326" t="s">
        <v>694</v>
      </c>
      <c r="E326" t="s">
        <v>1541</v>
      </c>
      <c r="F326" t="s">
        <v>1542</v>
      </c>
      <c r="G326">
        <v>5.4410067309254852E-5</v>
      </c>
    </row>
    <row r="327" spans="1:7" x14ac:dyDescent="0.35">
      <c r="A327" t="s">
        <v>73</v>
      </c>
      <c r="B327" t="s">
        <v>63</v>
      </c>
      <c r="C327" t="s">
        <v>39</v>
      </c>
      <c r="D327" t="s">
        <v>697</v>
      </c>
      <c r="E327" t="s">
        <v>1541</v>
      </c>
      <c r="F327" t="s">
        <v>1542</v>
      </c>
      <c r="G327">
        <v>4.5411436172341878E-4</v>
      </c>
    </row>
    <row r="328" spans="1:7" x14ac:dyDescent="0.35">
      <c r="A328" t="s">
        <v>73</v>
      </c>
      <c r="B328" t="s">
        <v>63</v>
      </c>
      <c r="C328" t="s">
        <v>76</v>
      </c>
      <c r="D328" t="s">
        <v>697</v>
      </c>
      <c r="E328" t="s">
        <v>1541</v>
      </c>
      <c r="F328" t="s">
        <v>1542</v>
      </c>
      <c r="G328">
        <v>7.6170751688071903E-4</v>
      </c>
    </row>
    <row r="329" spans="1:7" x14ac:dyDescent="0.35">
      <c r="A329" t="s">
        <v>73</v>
      </c>
      <c r="B329" t="s">
        <v>63</v>
      </c>
      <c r="C329" t="s">
        <v>29</v>
      </c>
      <c r="D329" t="s">
        <v>697</v>
      </c>
      <c r="E329" t="s">
        <v>1541</v>
      </c>
      <c r="F329" t="s">
        <v>1542</v>
      </c>
      <c r="G329">
        <v>7.972289166532845E-4</v>
      </c>
    </row>
    <row r="330" spans="1:7" x14ac:dyDescent="0.35">
      <c r="A330" t="s">
        <v>73</v>
      </c>
      <c r="B330" t="s">
        <v>63</v>
      </c>
      <c r="C330" t="s">
        <v>39</v>
      </c>
      <c r="D330" t="s">
        <v>703</v>
      </c>
      <c r="E330" t="s">
        <v>1541</v>
      </c>
      <c r="F330" t="s">
        <v>1542</v>
      </c>
      <c r="G330">
        <v>7.9220476604794344E-5</v>
      </c>
    </row>
    <row r="331" spans="1:7" x14ac:dyDescent="0.35">
      <c r="A331" t="s">
        <v>73</v>
      </c>
      <c r="B331" t="s">
        <v>63</v>
      </c>
      <c r="C331" t="s">
        <v>39</v>
      </c>
      <c r="D331" t="s">
        <v>730</v>
      </c>
      <c r="E331" t="s">
        <v>1541</v>
      </c>
      <c r="F331" t="s">
        <v>1542</v>
      </c>
      <c r="G331">
        <v>2.2549157892390361E-4</v>
      </c>
    </row>
    <row r="332" spans="1:7" x14ac:dyDescent="0.35">
      <c r="A332" t="s">
        <v>73</v>
      </c>
      <c r="B332" t="s">
        <v>63</v>
      </c>
      <c r="C332" t="s">
        <v>39</v>
      </c>
      <c r="D332" t="s">
        <v>736</v>
      </c>
      <c r="E332" t="s">
        <v>1541</v>
      </c>
      <c r="F332" t="s">
        <v>1542</v>
      </c>
      <c r="G332">
        <v>0.1100423140990749</v>
      </c>
    </row>
    <row r="333" spans="1:7" x14ac:dyDescent="0.35">
      <c r="A333" t="s">
        <v>73</v>
      </c>
      <c r="B333" t="s">
        <v>63</v>
      </c>
      <c r="C333" t="s">
        <v>76</v>
      </c>
      <c r="D333" t="s">
        <v>736</v>
      </c>
      <c r="E333" t="s">
        <v>1541</v>
      </c>
      <c r="F333" t="s">
        <v>1542</v>
      </c>
      <c r="G333">
        <v>0.2966394056290374</v>
      </c>
    </row>
    <row r="334" spans="1:7" x14ac:dyDescent="0.35">
      <c r="A334" t="s">
        <v>73</v>
      </c>
      <c r="B334" t="s">
        <v>63</v>
      </c>
      <c r="C334" t="s">
        <v>39</v>
      </c>
      <c r="D334" t="s">
        <v>1456</v>
      </c>
      <c r="E334" t="s">
        <v>1541</v>
      </c>
      <c r="F334" t="s">
        <v>1542</v>
      </c>
      <c r="G334">
        <v>8.0257722124996711E-2</v>
      </c>
    </row>
    <row r="335" spans="1:7" x14ac:dyDescent="0.35">
      <c r="A335" t="s">
        <v>73</v>
      </c>
      <c r="B335" t="s">
        <v>63</v>
      </c>
      <c r="C335" t="s">
        <v>76</v>
      </c>
      <c r="D335" t="s">
        <v>1456</v>
      </c>
      <c r="E335" t="s">
        <v>1541</v>
      </c>
      <c r="F335" t="s">
        <v>1542</v>
      </c>
      <c r="G335">
        <v>0.14389759469154201</v>
      </c>
    </row>
    <row r="336" spans="1:7" x14ac:dyDescent="0.35">
      <c r="A336" t="s">
        <v>73</v>
      </c>
      <c r="B336" t="s">
        <v>63</v>
      </c>
      <c r="C336" t="s">
        <v>39</v>
      </c>
      <c r="D336" t="s">
        <v>747</v>
      </c>
      <c r="E336" t="s">
        <v>1541</v>
      </c>
      <c r="F336" t="s">
        <v>1542</v>
      </c>
      <c r="G336">
        <v>2.8701872287319771E-3</v>
      </c>
    </row>
    <row r="337" spans="1:7" x14ac:dyDescent="0.35">
      <c r="A337" t="s">
        <v>73</v>
      </c>
      <c r="B337" t="s">
        <v>63</v>
      </c>
      <c r="C337" t="s">
        <v>39</v>
      </c>
      <c r="D337" t="s">
        <v>753</v>
      </c>
      <c r="E337" t="s">
        <v>1541</v>
      </c>
      <c r="F337" t="s">
        <v>1542</v>
      </c>
      <c r="G337">
        <v>4.3705361292710021E-4</v>
      </c>
    </row>
    <row r="338" spans="1:7" x14ac:dyDescent="0.35">
      <c r="A338" t="s">
        <v>73</v>
      </c>
      <c r="B338" t="s">
        <v>63</v>
      </c>
      <c r="C338" t="s">
        <v>76</v>
      </c>
      <c r="D338" t="s">
        <v>1459</v>
      </c>
      <c r="E338" t="s">
        <v>1541</v>
      </c>
      <c r="F338" t="s">
        <v>1542</v>
      </c>
      <c r="G338">
        <v>2.1719431997760181E-2</v>
      </c>
    </row>
    <row r="339" spans="1:7" x14ac:dyDescent="0.35">
      <c r="A339" t="s">
        <v>73</v>
      </c>
      <c r="B339" t="s">
        <v>63</v>
      </c>
      <c r="C339" t="s">
        <v>39</v>
      </c>
      <c r="D339" t="s">
        <v>792</v>
      </c>
      <c r="E339" t="s">
        <v>1541</v>
      </c>
      <c r="F339" t="s">
        <v>1542</v>
      </c>
      <c r="G339">
        <v>0.1752231384433503</v>
      </c>
    </row>
    <row r="340" spans="1:7" x14ac:dyDescent="0.35">
      <c r="A340" t="s">
        <v>73</v>
      </c>
      <c r="B340" t="s">
        <v>63</v>
      </c>
      <c r="C340" t="s">
        <v>76</v>
      </c>
      <c r="D340" t="s">
        <v>792</v>
      </c>
      <c r="E340" t="s">
        <v>1541</v>
      </c>
      <c r="F340" t="s">
        <v>1542</v>
      </c>
      <c r="G340">
        <v>6.5637566238414102E-2</v>
      </c>
    </row>
    <row r="341" spans="1:7" x14ac:dyDescent="0.35">
      <c r="A341" t="s">
        <v>73</v>
      </c>
      <c r="B341" t="s">
        <v>63</v>
      </c>
      <c r="C341" t="s">
        <v>39</v>
      </c>
      <c r="D341" t="s">
        <v>798</v>
      </c>
      <c r="E341" t="s">
        <v>1541</v>
      </c>
      <c r="F341" t="s">
        <v>1542</v>
      </c>
      <c r="G341">
        <v>0.19202444416619421</v>
      </c>
    </row>
    <row r="342" spans="1:7" x14ac:dyDescent="0.35">
      <c r="A342" t="s">
        <v>73</v>
      </c>
      <c r="B342" t="s">
        <v>63</v>
      </c>
      <c r="C342" t="s">
        <v>29</v>
      </c>
      <c r="D342" t="s">
        <v>798</v>
      </c>
      <c r="E342" t="s">
        <v>1541</v>
      </c>
      <c r="F342" t="s">
        <v>1542</v>
      </c>
      <c r="G342">
        <v>0.110059384278082</v>
      </c>
    </row>
    <row r="343" spans="1:7" x14ac:dyDescent="0.35">
      <c r="A343" t="s">
        <v>73</v>
      </c>
      <c r="B343" t="s">
        <v>63</v>
      </c>
      <c r="C343" t="s">
        <v>76</v>
      </c>
      <c r="D343" t="s">
        <v>798</v>
      </c>
      <c r="E343" t="s">
        <v>1541</v>
      </c>
      <c r="F343" t="s">
        <v>1542</v>
      </c>
      <c r="G343">
        <v>0.56026449163368064</v>
      </c>
    </row>
    <row r="344" spans="1:7" x14ac:dyDescent="0.35">
      <c r="A344" t="s">
        <v>73</v>
      </c>
      <c r="B344" t="s">
        <v>63</v>
      </c>
      <c r="C344" t="s">
        <v>76</v>
      </c>
      <c r="D344" t="s">
        <v>801</v>
      </c>
      <c r="E344" t="s">
        <v>1541</v>
      </c>
      <c r="F344" t="s">
        <v>1542</v>
      </c>
      <c r="G344">
        <v>1.2777129618255341</v>
      </c>
    </row>
    <row r="345" spans="1:7" x14ac:dyDescent="0.35">
      <c r="A345" t="s">
        <v>73</v>
      </c>
      <c r="B345" t="s">
        <v>63</v>
      </c>
      <c r="C345" t="s">
        <v>39</v>
      </c>
      <c r="D345" t="s">
        <v>801</v>
      </c>
      <c r="E345" t="s">
        <v>1541</v>
      </c>
      <c r="F345" t="s">
        <v>1542</v>
      </c>
      <c r="G345">
        <v>0.60260335784537145</v>
      </c>
    </row>
    <row r="346" spans="1:7" x14ac:dyDescent="0.35">
      <c r="A346" t="s">
        <v>73</v>
      </c>
      <c r="B346" t="s">
        <v>63</v>
      </c>
      <c r="C346" t="s">
        <v>29</v>
      </c>
      <c r="D346" t="s">
        <v>801</v>
      </c>
      <c r="E346" t="s">
        <v>1541</v>
      </c>
      <c r="F346" t="s">
        <v>1542</v>
      </c>
      <c r="G346">
        <v>0.14134456441675119</v>
      </c>
    </row>
    <row r="347" spans="1:7" x14ac:dyDescent="0.35">
      <c r="A347" t="s">
        <v>73</v>
      </c>
      <c r="B347" t="s">
        <v>63</v>
      </c>
      <c r="C347" t="s">
        <v>39</v>
      </c>
      <c r="D347" t="s">
        <v>804</v>
      </c>
      <c r="E347" t="s">
        <v>1541</v>
      </c>
      <c r="F347" t="s">
        <v>1542</v>
      </c>
      <c r="G347">
        <v>6.8899446908554124E-2</v>
      </c>
    </row>
    <row r="348" spans="1:7" x14ac:dyDescent="0.35">
      <c r="A348" t="s">
        <v>73</v>
      </c>
      <c r="B348" t="s">
        <v>63</v>
      </c>
      <c r="C348" t="s">
        <v>76</v>
      </c>
      <c r="D348" t="s">
        <v>804</v>
      </c>
      <c r="E348" t="s">
        <v>1541</v>
      </c>
      <c r="F348" t="s">
        <v>1542</v>
      </c>
      <c r="G348">
        <v>9.0027140663487867E-2</v>
      </c>
    </row>
    <row r="349" spans="1:7" x14ac:dyDescent="0.35">
      <c r="A349" t="s">
        <v>73</v>
      </c>
      <c r="B349" t="s">
        <v>63</v>
      </c>
      <c r="C349" t="s">
        <v>29</v>
      </c>
      <c r="D349" t="s">
        <v>825</v>
      </c>
      <c r="E349" t="s">
        <v>1541</v>
      </c>
      <c r="F349" t="s">
        <v>1544</v>
      </c>
      <c r="G349">
        <v>2.738375138328662E-5</v>
      </c>
    </row>
    <row r="350" spans="1:7" x14ac:dyDescent="0.35">
      <c r="A350" t="s">
        <v>73</v>
      </c>
      <c r="B350" t="s">
        <v>63</v>
      </c>
      <c r="C350" t="s">
        <v>76</v>
      </c>
      <c r="D350" t="s">
        <v>825</v>
      </c>
      <c r="E350" t="s">
        <v>1541</v>
      </c>
      <c r="F350" t="s">
        <v>1544</v>
      </c>
      <c r="G350">
        <v>6.1082258643240216E-5</v>
      </c>
    </row>
    <row r="351" spans="1:7" x14ac:dyDescent="0.35">
      <c r="A351" t="s">
        <v>73</v>
      </c>
      <c r="B351" t="s">
        <v>63</v>
      </c>
      <c r="C351" t="s">
        <v>39</v>
      </c>
      <c r="D351" t="s">
        <v>825</v>
      </c>
      <c r="E351" t="s">
        <v>1541</v>
      </c>
      <c r="F351" t="s">
        <v>1544</v>
      </c>
      <c r="G351">
        <v>8.4270021256905715E-6</v>
      </c>
    </row>
    <row r="352" spans="1:7" x14ac:dyDescent="0.35">
      <c r="A352" t="s">
        <v>73</v>
      </c>
      <c r="B352" t="s">
        <v>63</v>
      </c>
      <c r="C352" t="s">
        <v>76</v>
      </c>
      <c r="D352" t="s">
        <v>840</v>
      </c>
      <c r="E352" t="s">
        <v>1541</v>
      </c>
      <c r="F352" t="s">
        <v>1544</v>
      </c>
      <c r="G352">
        <v>2.990211338369661E-2</v>
      </c>
    </row>
    <row r="353" spans="1:7" x14ac:dyDescent="0.35">
      <c r="A353" t="s">
        <v>73</v>
      </c>
      <c r="B353" t="s">
        <v>63</v>
      </c>
      <c r="C353" t="s">
        <v>39</v>
      </c>
      <c r="D353" t="s">
        <v>1468</v>
      </c>
      <c r="E353" t="s">
        <v>1541</v>
      </c>
      <c r="F353" t="s">
        <v>1544</v>
      </c>
      <c r="G353">
        <v>9.8484661757129374E-2</v>
      </c>
    </row>
    <row r="354" spans="1:7" x14ac:dyDescent="0.35">
      <c r="A354" t="s">
        <v>73</v>
      </c>
      <c r="B354" t="s">
        <v>63</v>
      </c>
      <c r="C354" t="s">
        <v>76</v>
      </c>
      <c r="D354" t="s">
        <v>1468</v>
      </c>
      <c r="E354" t="s">
        <v>1541</v>
      </c>
      <c r="F354" t="s">
        <v>1544</v>
      </c>
      <c r="G354">
        <v>0.41046716945946532</v>
      </c>
    </row>
    <row r="355" spans="1:7" x14ac:dyDescent="0.35">
      <c r="A355" t="s">
        <v>73</v>
      </c>
      <c r="B355" t="s">
        <v>63</v>
      </c>
      <c r="C355" t="s">
        <v>29</v>
      </c>
      <c r="D355" t="s">
        <v>1468</v>
      </c>
      <c r="E355" t="s">
        <v>1541</v>
      </c>
      <c r="F355" t="s">
        <v>1544</v>
      </c>
      <c r="G355">
        <v>4.8004250842634158E-4</v>
      </c>
    </row>
    <row r="356" spans="1:7" x14ac:dyDescent="0.35">
      <c r="A356" t="s">
        <v>73</v>
      </c>
      <c r="B356" t="s">
        <v>63</v>
      </c>
      <c r="C356" t="s">
        <v>29</v>
      </c>
      <c r="D356" t="s">
        <v>861</v>
      </c>
      <c r="E356" t="s">
        <v>1541</v>
      </c>
      <c r="F356" t="s">
        <v>1544</v>
      </c>
      <c r="G356">
        <v>3.5390778361276722E-4</v>
      </c>
    </row>
    <row r="357" spans="1:7" x14ac:dyDescent="0.35">
      <c r="A357" t="s">
        <v>73</v>
      </c>
      <c r="B357" t="s">
        <v>63</v>
      </c>
      <c r="C357" t="s">
        <v>39</v>
      </c>
      <c r="D357" t="s">
        <v>861</v>
      </c>
      <c r="E357" t="s">
        <v>1541</v>
      </c>
      <c r="F357" t="s">
        <v>1544</v>
      </c>
      <c r="G357">
        <v>1.089106310915393E-4</v>
      </c>
    </row>
    <row r="358" spans="1:7" x14ac:dyDescent="0.35">
      <c r="A358" t="s">
        <v>73</v>
      </c>
      <c r="B358" t="s">
        <v>63</v>
      </c>
      <c r="C358" t="s">
        <v>76</v>
      </c>
      <c r="D358" t="s">
        <v>861</v>
      </c>
      <c r="E358" t="s">
        <v>1541</v>
      </c>
      <c r="F358" t="s">
        <v>1544</v>
      </c>
      <c r="G358">
        <v>7.8942751385524567E-4</v>
      </c>
    </row>
    <row r="359" spans="1:7" x14ac:dyDescent="0.35">
      <c r="A359" t="s">
        <v>73</v>
      </c>
      <c r="B359" t="s">
        <v>63</v>
      </c>
      <c r="C359" t="s">
        <v>76</v>
      </c>
      <c r="D359" t="s">
        <v>1471</v>
      </c>
      <c r="E359" t="s">
        <v>1541</v>
      </c>
      <c r="F359" t="s">
        <v>1544</v>
      </c>
      <c r="G359">
        <v>0.25761133000595121</v>
      </c>
    </row>
    <row r="360" spans="1:7" x14ac:dyDescent="0.35">
      <c r="A360" t="s">
        <v>73</v>
      </c>
      <c r="B360" t="s">
        <v>63</v>
      </c>
      <c r="C360" t="s">
        <v>39</v>
      </c>
      <c r="D360" t="s">
        <v>1471</v>
      </c>
      <c r="E360" t="s">
        <v>1541</v>
      </c>
      <c r="F360" t="s">
        <v>1544</v>
      </c>
      <c r="G360">
        <v>4.7387231615637182E-2</v>
      </c>
    </row>
    <row r="361" spans="1:7" x14ac:dyDescent="0.35">
      <c r="A361" t="s">
        <v>73</v>
      </c>
      <c r="B361" t="s">
        <v>63</v>
      </c>
      <c r="C361" t="s">
        <v>29</v>
      </c>
      <c r="D361" t="s">
        <v>1471</v>
      </c>
      <c r="E361" t="s">
        <v>1541</v>
      </c>
      <c r="F361" t="s">
        <v>1544</v>
      </c>
      <c r="G361">
        <v>5.4995163229433278E-3</v>
      </c>
    </row>
    <row r="362" spans="1:7" x14ac:dyDescent="0.35">
      <c r="A362" t="s">
        <v>73</v>
      </c>
      <c r="B362" t="s">
        <v>63</v>
      </c>
      <c r="C362" t="s">
        <v>76</v>
      </c>
      <c r="D362" t="s">
        <v>882</v>
      </c>
      <c r="E362" t="s">
        <v>1541</v>
      </c>
      <c r="F362" t="s">
        <v>1544</v>
      </c>
      <c r="G362">
        <v>5.8513668720750154</v>
      </c>
    </row>
    <row r="363" spans="1:7" x14ac:dyDescent="0.35">
      <c r="A363" t="s">
        <v>73</v>
      </c>
      <c r="B363" t="s">
        <v>63</v>
      </c>
      <c r="C363" t="s">
        <v>39</v>
      </c>
      <c r="D363" t="s">
        <v>882</v>
      </c>
      <c r="E363" t="s">
        <v>1541</v>
      </c>
      <c r="F363" t="s">
        <v>1544</v>
      </c>
      <c r="G363">
        <v>3.40815903268855</v>
      </c>
    </row>
    <row r="364" spans="1:7" x14ac:dyDescent="0.35">
      <c r="A364" t="s">
        <v>73</v>
      </c>
      <c r="B364" t="s">
        <v>63</v>
      </c>
      <c r="C364" t="s">
        <v>29</v>
      </c>
      <c r="D364" t="s">
        <v>882</v>
      </c>
      <c r="E364" t="s">
        <v>1541</v>
      </c>
      <c r="F364" t="s">
        <v>1544</v>
      </c>
      <c r="G364">
        <v>1.1432300655493779</v>
      </c>
    </row>
    <row r="365" spans="1:7" x14ac:dyDescent="0.35">
      <c r="A365" t="s">
        <v>73</v>
      </c>
      <c r="B365" t="s">
        <v>63</v>
      </c>
      <c r="C365" t="s">
        <v>39</v>
      </c>
      <c r="D365" t="s">
        <v>1477</v>
      </c>
      <c r="E365" t="s">
        <v>1541</v>
      </c>
      <c r="F365" t="s">
        <v>1544</v>
      </c>
      <c r="G365">
        <v>6.311025368811085E-4</v>
      </c>
    </row>
    <row r="366" spans="1:7" x14ac:dyDescent="0.35">
      <c r="A366" t="s">
        <v>73</v>
      </c>
      <c r="B366" t="s">
        <v>63</v>
      </c>
      <c r="C366" t="s">
        <v>76</v>
      </c>
      <c r="D366" t="s">
        <v>888</v>
      </c>
      <c r="E366" t="s">
        <v>1541</v>
      </c>
      <c r="F366" t="s">
        <v>1544</v>
      </c>
      <c r="G366">
        <v>1.1560727465874829</v>
      </c>
    </row>
    <row r="367" spans="1:7" x14ac:dyDescent="0.35">
      <c r="A367" t="s">
        <v>73</v>
      </c>
      <c r="B367" t="s">
        <v>63</v>
      </c>
      <c r="C367" t="s">
        <v>29</v>
      </c>
      <c r="D367" t="s">
        <v>905</v>
      </c>
      <c r="E367" t="s">
        <v>1541</v>
      </c>
      <c r="F367" t="s">
        <v>1580</v>
      </c>
      <c r="G367">
        <v>0.32387472487044938</v>
      </c>
    </row>
    <row r="368" spans="1:7" x14ac:dyDescent="0.35">
      <c r="A368" t="s">
        <v>73</v>
      </c>
      <c r="B368" t="s">
        <v>63</v>
      </c>
      <c r="C368" t="s">
        <v>76</v>
      </c>
      <c r="D368" t="s">
        <v>905</v>
      </c>
      <c r="E368" t="s">
        <v>1541</v>
      </c>
      <c r="F368" t="s">
        <v>1580</v>
      </c>
      <c r="G368">
        <v>1.6588581771337909</v>
      </c>
    </row>
    <row r="369" spans="1:7" x14ac:dyDescent="0.35">
      <c r="A369" t="s">
        <v>73</v>
      </c>
      <c r="B369" t="s">
        <v>63</v>
      </c>
      <c r="C369" t="s">
        <v>39</v>
      </c>
      <c r="D369" t="s">
        <v>905</v>
      </c>
      <c r="E369" t="s">
        <v>1541</v>
      </c>
      <c r="F369" t="s">
        <v>1580</v>
      </c>
      <c r="G369">
        <v>1.6974764718059701</v>
      </c>
    </row>
    <row r="370" spans="1:7" x14ac:dyDescent="0.35">
      <c r="A370" t="s">
        <v>73</v>
      </c>
      <c r="B370" t="s">
        <v>63</v>
      </c>
      <c r="C370" t="s">
        <v>76</v>
      </c>
      <c r="D370" t="s">
        <v>1328</v>
      </c>
      <c r="E370" t="s">
        <v>1541</v>
      </c>
      <c r="F370" t="s">
        <v>1580</v>
      </c>
      <c r="G370">
        <v>3.9136652727240731</v>
      </c>
    </row>
    <row r="371" spans="1:7" x14ac:dyDescent="0.35">
      <c r="A371" t="s">
        <v>73</v>
      </c>
      <c r="B371" t="s">
        <v>63</v>
      </c>
      <c r="C371" t="s">
        <v>29</v>
      </c>
      <c r="D371" t="s">
        <v>639</v>
      </c>
      <c r="E371" t="s">
        <v>1548</v>
      </c>
      <c r="F371" t="s">
        <v>1549</v>
      </c>
      <c r="G371">
        <v>0.98660751001775338</v>
      </c>
    </row>
    <row r="372" spans="1:7" x14ac:dyDescent="0.35">
      <c r="A372" t="s">
        <v>73</v>
      </c>
      <c r="B372" t="s">
        <v>63</v>
      </c>
      <c r="C372" t="s">
        <v>39</v>
      </c>
      <c r="D372" t="s">
        <v>639</v>
      </c>
      <c r="E372" t="s">
        <v>1548</v>
      </c>
      <c r="F372" t="s">
        <v>1549</v>
      </c>
      <c r="G372">
        <v>0.23813015380822419</v>
      </c>
    </row>
    <row r="373" spans="1:7" x14ac:dyDescent="0.35">
      <c r="A373" t="s">
        <v>73</v>
      </c>
      <c r="B373" t="s">
        <v>68</v>
      </c>
      <c r="C373" t="s">
        <v>29</v>
      </c>
      <c r="D373" t="s">
        <v>457</v>
      </c>
      <c r="E373" t="s">
        <v>1548</v>
      </c>
      <c r="F373" t="s">
        <v>1542</v>
      </c>
      <c r="G373">
        <v>0.28193019155891541</v>
      </c>
    </row>
    <row r="374" spans="1:7" x14ac:dyDescent="0.35">
      <c r="A374" t="s">
        <v>73</v>
      </c>
      <c r="B374" t="s">
        <v>68</v>
      </c>
      <c r="C374" t="s">
        <v>39</v>
      </c>
      <c r="D374" t="s">
        <v>469</v>
      </c>
      <c r="E374" t="s">
        <v>1548</v>
      </c>
      <c r="F374" t="s">
        <v>1549</v>
      </c>
      <c r="G374">
        <v>0.37921844047776221</v>
      </c>
    </row>
    <row r="375" spans="1:7" x14ac:dyDescent="0.35">
      <c r="A375" t="s">
        <v>73</v>
      </c>
      <c r="B375" t="s">
        <v>68</v>
      </c>
      <c r="C375" t="s">
        <v>76</v>
      </c>
      <c r="D375" t="s">
        <v>469</v>
      </c>
      <c r="E375" t="s">
        <v>1548</v>
      </c>
      <c r="F375" t="s">
        <v>1549</v>
      </c>
      <c r="G375">
        <v>2.6858187747450688</v>
      </c>
    </row>
    <row r="376" spans="1:7" x14ac:dyDescent="0.35">
      <c r="A376" t="s">
        <v>73</v>
      </c>
      <c r="B376" t="s">
        <v>68</v>
      </c>
      <c r="C376" t="s">
        <v>29</v>
      </c>
      <c r="D376" t="s">
        <v>469</v>
      </c>
      <c r="E376" t="s">
        <v>1548</v>
      </c>
      <c r="F376" t="s">
        <v>1549</v>
      </c>
      <c r="G376">
        <v>1.749464193772267</v>
      </c>
    </row>
    <row r="377" spans="1:7" x14ac:dyDescent="0.35">
      <c r="A377" t="s">
        <v>73</v>
      </c>
      <c r="B377" t="s">
        <v>68</v>
      </c>
      <c r="C377" t="s">
        <v>29</v>
      </c>
      <c r="D377" t="s">
        <v>478</v>
      </c>
      <c r="E377" t="s">
        <v>1548</v>
      </c>
      <c r="F377" t="s">
        <v>1549</v>
      </c>
      <c r="G377">
        <v>4.9028150597242622E-8</v>
      </c>
    </row>
    <row r="378" spans="1:7" x14ac:dyDescent="0.35">
      <c r="A378" t="s">
        <v>73</v>
      </c>
      <c r="B378" t="s">
        <v>68</v>
      </c>
      <c r="C378" t="s">
        <v>39</v>
      </c>
      <c r="D378" t="s">
        <v>478</v>
      </c>
      <c r="E378" t="s">
        <v>1548</v>
      </c>
      <c r="F378" t="s">
        <v>1549</v>
      </c>
      <c r="G378">
        <v>2.3631305613934148E-8</v>
      </c>
    </row>
    <row r="379" spans="1:7" x14ac:dyDescent="0.35">
      <c r="A379" t="s">
        <v>73</v>
      </c>
      <c r="B379" t="s">
        <v>68</v>
      </c>
      <c r="C379" t="s">
        <v>29</v>
      </c>
      <c r="D379" t="s">
        <v>493</v>
      </c>
      <c r="E379" t="s">
        <v>1548</v>
      </c>
      <c r="F379" t="s">
        <v>1550</v>
      </c>
      <c r="G379">
        <v>0.2530341060287421</v>
      </c>
    </row>
    <row r="380" spans="1:7" x14ac:dyDescent="0.35">
      <c r="A380" t="s">
        <v>73</v>
      </c>
      <c r="B380" t="s">
        <v>68</v>
      </c>
      <c r="C380" t="s">
        <v>29</v>
      </c>
      <c r="D380" t="s">
        <v>506</v>
      </c>
      <c r="E380" t="s">
        <v>1548</v>
      </c>
      <c r="F380" t="s">
        <v>1549</v>
      </c>
      <c r="G380">
        <v>2.0810548334120898E-6</v>
      </c>
    </row>
    <row r="381" spans="1:7" x14ac:dyDescent="0.35">
      <c r="A381" t="s">
        <v>73</v>
      </c>
      <c r="B381" t="s">
        <v>68</v>
      </c>
      <c r="C381" t="s">
        <v>39</v>
      </c>
      <c r="D381" t="s">
        <v>506</v>
      </c>
      <c r="E381" t="s">
        <v>1548</v>
      </c>
      <c r="F381" t="s">
        <v>1549</v>
      </c>
      <c r="G381">
        <v>6.4038719431793939E-8</v>
      </c>
    </row>
    <row r="382" spans="1:7" x14ac:dyDescent="0.35">
      <c r="A382" t="s">
        <v>73</v>
      </c>
      <c r="B382" t="s">
        <v>68</v>
      </c>
      <c r="C382" t="s">
        <v>29</v>
      </c>
      <c r="D382" t="s">
        <v>541</v>
      </c>
      <c r="E382" t="s">
        <v>1548</v>
      </c>
      <c r="F382" t="s">
        <v>1544</v>
      </c>
      <c r="G382">
        <v>3.64645203803313</v>
      </c>
    </row>
    <row r="383" spans="1:7" x14ac:dyDescent="0.35">
      <c r="A383" t="s">
        <v>73</v>
      </c>
      <c r="B383" t="s">
        <v>68</v>
      </c>
      <c r="C383" t="s">
        <v>29</v>
      </c>
      <c r="D383" t="s">
        <v>1438</v>
      </c>
      <c r="E383" t="s">
        <v>1548</v>
      </c>
      <c r="F383" t="s">
        <v>1544</v>
      </c>
      <c r="G383">
        <v>1.6248529649581671E-2</v>
      </c>
    </row>
    <row r="384" spans="1:7" x14ac:dyDescent="0.35">
      <c r="A384" t="s">
        <v>73</v>
      </c>
      <c r="B384" t="s">
        <v>68</v>
      </c>
      <c r="C384" t="s">
        <v>29</v>
      </c>
      <c r="D384" t="s">
        <v>561</v>
      </c>
      <c r="E384" t="s">
        <v>1548</v>
      </c>
      <c r="F384" t="s">
        <v>1544</v>
      </c>
      <c r="G384">
        <v>11.99457160326059</v>
      </c>
    </row>
    <row r="385" spans="1:7" x14ac:dyDescent="0.35">
      <c r="A385" t="s">
        <v>73</v>
      </c>
      <c r="B385" t="s">
        <v>68</v>
      </c>
      <c r="C385" t="s">
        <v>39</v>
      </c>
      <c r="D385" t="s">
        <v>561</v>
      </c>
      <c r="E385" t="s">
        <v>1548</v>
      </c>
      <c r="F385" t="s">
        <v>1544</v>
      </c>
      <c r="G385">
        <v>0.76012958406428788</v>
      </c>
    </row>
    <row r="386" spans="1:7" x14ac:dyDescent="0.35">
      <c r="A386" t="s">
        <v>73</v>
      </c>
      <c r="B386" t="s">
        <v>68</v>
      </c>
      <c r="C386" t="s">
        <v>39</v>
      </c>
      <c r="D386" t="s">
        <v>564</v>
      </c>
      <c r="E386" t="s">
        <v>1548</v>
      </c>
      <c r="F386" t="s">
        <v>1549</v>
      </c>
      <c r="G386">
        <v>0.34069385142747333</v>
      </c>
    </row>
    <row r="387" spans="1:7" x14ac:dyDescent="0.35">
      <c r="A387" t="s">
        <v>73</v>
      </c>
      <c r="B387" t="s">
        <v>68</v>
      </c>
      <c r="C387" t="s">
        <v>29</v>
      </c>
      <c r="D387" t="s">
        <v>564</v>
      </c>
      <c r="E387" t="s">
        <v>1548</v>
      </c>
      <c r="F387" t="s">
        <v>1549</v>
      </c>
      <c r="G387">
        <v>1.6688053566359251</v>
      </c>
    </row>
    <row r="388" spans="1:7" x14ac:dyDescent="0.35">
      <c r="A388" t="s">
        <v>73</v>
      </c>
      <c r="B388" t="s">
        <v>68</v>
      </c>
      <c r="C388" t="s">
        <v>29</v>
      </c>
      <c r="D388" t="s">
        <v>613</v>
      </c>
      <c r="E388" t="s">
        <v>1548</v>
      </c>
      <c r="F388" t="s">
        <v>1544</v>
      </c>
      <c r="G388">
        <v>2.3425334473875459E-5</v>
      </c>
    </row>
    <row r="389" spans="1:7" x14ac:dyDescent="0.35">
      <c r="A389" t="s">
        <v>73</v>
      </c>
      <c r="B389" t="s">
        <v>68</v>
      </c>
      <c r="C389" t="s">
        <v>29</v>
      </c>
      <c r="D389" t="s">
        <v>616</v>
      </c>
      <c r="E389" t="s">
        <v>1548</v>
      </c>
      <c r="F389" t="s">
        <v>1544</v>
      </c>
      <c r="G389">
        <v>1.9479413470990311E-3</v>
      </c>
    </row>
    <row r="390" spans="1:7" x14ac:dyDescent="0.35">
      <c r="A390" t="s">
        <v>73</v>
      </c>
      <c r="B390" t="s">
        <v>68</v>
      </c>
      <c r="C390" t="s">
        <v>39</v>
      </c>
      <c r="D390" t="s">
        <v>616</v>
      </c>
      <c r="E390" t="s">
        <v>1548</v>
      </c>
      <c r="F390" t="s">
        <v>1544</v>
      </c>
      <c r="G390">
        <v>1.758922768705015E-3</v>
      </c>
    </row>
    <row r="391" spans="1:7" x14ac:dyDescent="0.35">
      <c r="A391" t="s">
        <v>73</v>
      </c>
      <c r="B391" t="s">
        <v>68</v>
      </c>
      <c r="C391" t="s">
        <v>29</v>
      </c>
      <c r="D391" t="s">
        <v>622</v>
      </c>
      <c r="E391" t="s">
        <v>1548</v>
      </c>
      <c r="F391" t="s">
        <v>1544</v>
      </c>
      <c r="G391">
        <v>2.3246540323909888</v>
      </c>
    </row>
    <row r="392" spans="1:7" x14ac:dyDescent="0.35">
      <c r="A392" t="s">
        <v>73</v>
      </c>
      <c r="B392" t="s">
        <v>68</v>
      </c>
      <c r="C392" t="s">
        <v>39</v>
      </c>
      <c r="D392" t="s">
        <v>622</v>
      </c>
      <c r="E392" t="s">
        <v>1548</v>
      </c>
      <c r="F392" t="s">
        <v>1544</v>
      </c>
      <c r="G392">
        <v>0.11756932055542479</v>
      </c>
    </row>
    <row r="393" spans="1:7" x14ac:dyDescent="0.35">
      <c r="A393" t="s">
        <v>73</v>
      </c>
      <c r="B393" t="s">
        <v>68</v>
      </c>
      <c r="C393" t="s">
        <v>29</v>
      </c>
      <c r="D393" t="s">
        <v>649</v>
      </c>
      <c r="E393" t="s">
        <v>1541</v>
      </c>
      <c r="F393" t="s">
        <v>1580</v>
      </c>
      <c r="G393">
        <v>2.714734621190217E-9</v>
      </c>
    </row>
    <row r="394" spans="1:7" x14ac:dyDescent="0.35">
      <c r="A394" t="s">
        <v>73</v>
      </c>
      <c r="B394" t="s">
        <v>68</v>
      </c>
      <c r="C394" t="s">
        <v>76</v>
      </c>
      <c r="D394" t="s">
        <v>649</v>
      </c>
      <c r="E394" t="s">
        <v>1541</v>
      </c>
      <c r="F394" t="s">
        <v>1580</v>
      </c>
      <c r="G394">
        <v>2.6078073477321371</v>
      </c>
    </row>
    <row r="395" spans="1:7" x14ac:dyDescent="0.35">
      <c r="A395" t="s">
        <v>73</v>
      </c>
      <c r="B395" t="s">
        <v>68</v>
      </c>
      <c r="C395" t="s">
        <v>39</v>
      </c>
      <c r="D395" t="s">
        <v>649</v>
      </c>
      <c r="E395" t="s">
        <v>1541</v>
      </c>
      <c r="F395" t="s">
        <v>1580</v>
      </c>
      <c r="G395">
        <v>1.9296200833250441</v>
      </c>
    </row>
    <row r="396" spans="1:7" x14ac:dyDescent="0.35">
      <c r="A396" t="s">
        <v>73</v>
      </c>
      <c r="B396" t="s">
        <v>68</v>
      </c>
      <c r="C396" t="s">
        <v>39</v>
      </c>
      <c r="D396" t="s">
        <v>1269</v>
      </c>
      <c r="E396" t="s">
        <v>1541</v>
      </c>
      <c r="F396" t="s">
        <v>1580</v>
      </c>
      <c r="G396">
        <v>0.8671758917601049</v>
      </c>
    </row>
    <row r="397" spans="1:7" x14ac:dyDescent="0.35">
      <c r="A397" t="s">
        <v>73</v>
      </c>
      <c r="B397" t="s">
        <v>68</v>
      </c>
      <c r="C397" t="s">
        <v>76</v>
      </c>
      <c r="D397" t="s">
        <v>1269</v>
      </c>
      <c r="E397" t="s">
        <v>1541</v>
      </c>
      <c r="F397" t="s">
        <v>1580</v>
      </c>
      <c r="G397">
        <v>1.160161421638902</v>
      </c>
    </row>
    <row r="398" spans="1:7" x14ac:dyDescent="0.35">
      <c r="A398" t="s">
        <v>73</v>
      </c>
      <c r="B398" t="s">
        <v>68</v>
      </c>
      <c r="C398" t="s">
        <v>29</v>
      </c>
      <c r="D398" t="s">
        <v>646</v>
      </c>
      <c r="E398" t="s">
        <v>1541</v>
      </c>
      <c r="F398" t="s">
        <v>1542</v>
      </c>
      <c r="G398">
        <v>4.122202894075344E-7</v>
      </c>
    </row>
    <row r="399" spans="1:7" x14ac:dyDescent="0.35">
      <c r="A399" t="s">
        <v>73</v>
      </c>
      <c r="B399" t="s">
        <v>68</v>
      </c>
      <c r="C399" t="s">
        <v>29</v>
      </c>
      <c r="D399" t="s">
        <v>697</v>
      </c>
      <c r="E399" t="s">
        <v>1541</v>
      </c>
      <c r="F399" t="s">
        <v>1542</v>
      </c>
      <c r="G399">
        <v>6.8813490790615272E-8</v>
      </c>
    </row>
    <row r="400" spans="1:7" x14ac:dyDescent="0.35">
      <c r="A400" t="s">
        <v>73</v>
      </c>
      <c r="B400" t="s">
        <v>68</v>
      </c>
      <c r="C400" t="s">
        <v>76</v>
      </c>
      <c r="D400" t="s">
        <v>741</v>
      </c>
      <c r="E400" t="s">
        <v>1541</v>
      </c>
      <c r="F400" t="s">
        <v>1542</v>
      </c>
      <c r="G400">
        <v>0.24530477209997409</v>
      </c>
    </row>
    <row r="401" spans="1:7" x14ac:dyDescent="0.35">
      <c r="A401" t="s">
        <v>73</v>
      </c>
      <c r="B401" t="s">
        <v>68</v>
      </c>
      <c r="C401" t="s">
        <v>39</v>
      </c>
      <c r="D401" t="s">
        <v>741</v>
      </c>
      <c r="E401" t="s">
        <v>1541</v>
      </c>
      <c r="F401" t="s">
        <v>1542</v>
      </c>
      <c r="G401">
        <v>8.1027979989872406E-2</v>
      </c>
    </row>
    <row r="402" spans="1:7" x14ac:dyDescent="0.35">
      <c r="A402" t="s">
        <v>73</v>
      </c>
      <c r="B402" t="s">
        <v>68</v>
      </c>
      <c r="C402" t="s">
        <v>29</v>
      </c>
      <c r="D402" t="s">
        <v>741</v>
      </c>
      <c r="E402" t="s">
        <v>1541</v>
      </c>
      <c r="F402" t="s">
        <v>1542</v>
      </c>
      <c r="G402">
        <v>3.8619359984944832E-3</v>
      </c>
    </row>
    <row r="403" spans="1:7" x14ac:dyDescent="0.35">
      <c r="A403" t="s">
        <v>73</v>
      </c>
      <c r="B403" t="s">
        <v>68</v>
      </c>
      <c r="C403" t="s">
        <v>76</v>
      </c>
      <c r="D403" t="s">
        <v>750</v>
      </c>
      <c r="E403" t="s">
        <v>1541</v>
      </c>
      <c r="F403" t="s">
        <v>1542</v>
      </c>
      <c r="G403">
        <v>1.1959845987673851E-7</v>
      </c>
    </row>
    <row r="404" spans="1:7" x14ac:dyDescent="0.35">
      <c r="A404" t="s">
        <v>73</v>
      </c>
      <c r="B404" t="s">
        <v>68</v>
      </c>
      <c r="C404" t="s">
        <v>76</v>
      </c>
      <c r="D404" t="s">
        <v>765</v>
      </c>
      <c r="E404" t="s">
        <v>1541</v>
      </c>
      <c r="F404" t="s">
        <v>1542</v>
      </c>
      <c r="G404">
        <v>1.8258444521358441E-4</v>
      </c>
    </row>
    <row r="405" spans="1:7" x14ac:dyDescent="0.35">
      <c r="A405" t="s">
        <v>73</v>
      </c>
      <c r="B405" t="s">
        <v>68</v>
      </c>
      <c r="C405" t="s">
        <v>76</v>
      </c>
      <c r="D405" t="s">
        <v>798</v>
      </c>
      <c r="E405" t="s">
        <v>1541</v>
      </c>
      <c r="F405" t="s">
        <v>1542</v>
      </c>
      <c r="G405">
        <v>0.38382287082747429</v>
      </c>
    </row>
    <row r="406" spans="1:7" x14ac:dyDescent="0.35">
      <c r="A406" t="s">
        <v>73</v>
      </c>
      <c r="B406" t="s">
        <v>68</v>
      </c>
      <c r="C406" t="s">
        <v>39</v>
      </c>
      <c r="D406" t="s">
        <v>798</v>
      </c>
      <c r="E406" t="s">
        <v>1541</v>
      </c>
      <c r="F406" t="s">
        <v>1542</v>
      </c>
      <c r="G406">
        <v>0.1760608288416888</v>
      </c>
    </row>
    <row r="407" spans="1:7" x14ac:dyDescent="0.35">
      <c r="A407" t="s">
        <v>73</v>
      </c>
      <c r="B407" t="s">
        <v>68</v>
      </c>
      <c r="C407" t="s">
        <v>29</v>
      </c>
      <c r="D407" t="s">
        <v>801</v>
      </c>
      <c r="E407" t="s">
        <v>1541</v>
      </c>
      <c r="F407" t="s">
        <v>1542</v>
      </c>
      <c r="G407">
        <v>0.38567543404591059</v>
      </c>
    </row>
    <row r="408" spans="1:7" x14ac:dyDescent="0.35">
      <c r="A408" t="s">
        <v>73</v>
      </c>
      <c r="B408" t="s">
        <v>68</v>
      </c>
      <c r="C408" t="s">
        <v>39</v>
      </c>
      <c r="D408" t="s">
        <v>801</v>
      </c>
      <c r="E408" t="s">
        <v>1541</v>
      </c>
      <c r="F408" t="s">
        <v>1542</v>
      </c>
      <c r="G408">
        <v>0.38268815636278231</v>
      </c>
    </row>
    <row r="409" spans="1:7" x14ac:dyDescent="0.35">
      <c r="A409" t="s">
        <v>73</v>
      </c>
      <c r="B409" t="s">
        <v>68</v>
      </c>
      <c r="C409" t="s">
        <v>76</v>
      </c>
      <c r="D409" t="s">
        <v>801</v>
      </c>
      <c r="E409" t="s">
        <v>1541</v>
      </c>
      <c r="F409" t="s">
        <v>1542</v>
      </c>
      <c r="G409">
        <v>0.62411523688478432</v>
      </c>
    </row>
    <row r="410" spans="1:7" x14ac:dyDescent="0.35">
      <c r="A410" t="s">
        <v>73</v>
      </c>
      <c r="B410" t="s">
        <v>68</v>
      </c>
      <c r="C410" t="s">
        <v>39</v>
      </c>
      <c r="D410" t="s">
        <v>1462</v>
      </c>
      <c r="E410" t="s">
        <v>1541</v>
      </c>
      <c r="F410" t="s">
        <v>1542</v>
      </c>
      <c r="G410">
        <v>5.4044522305562396E-3</v>
      </c>
    </row>
    <row r="411" spans="1:7" x14ac:dyDescent="0.35">
      <c r="A411" t="s">
        <v>73</v>
      </c>
      <c r="B411" t="s">
        <v>68</v>
      </c>
      <c r="C411" t="s">
        <v>76</v>
      </c>
      <c r="D411" t="s">
        <v>1462</v>
      </c>
      <c r="E411" t="s">
        <v>1541</v>
      </c>
      <c r="F411" t="s">
        <v>1542</v>
      </c>
      <c r="G411">
        <v>1.1706474924790889E-2</v>
      </c>
    </row>
    <row r="412" spans="1:7" x14ac:dyDescent="0.35">
      <c r="A412" t="s">
        <v>73</v>
      </c>
      <c r="B412" t="s">
        <v>68</v>
      </c>
      <c r="C412" t="s">
        <v>39</v>
      </c>
      <c r="D412" t="s">
        <v>840</v>
      </c>
      <c r="E412" t="s">
        <v>1541</v>
      </c>
      <c r="F412" t="s">
        <v>1544</v>
      </c>
      <c r="G412">
        <v>6.2233349475008429E-2</v>
      </c>
    </row>
    <row r="413" spans="1:7" x14ac:dyDescent="0.35">
      <c r="A413" t="s">
        <v>73</v>
      </c>
      <c r="B413" t="s">
        <v>68</v>
      </c>
      <c r="C413" t="s">
        <v>76</v>
      </c>
      <c r="D413" t="s">
        <v>840</v>
      </c>
      <c r="E413" t="s">
        <v>1541</v>
      </c>
      <c r="F413" t="s">
        <v>1544</v>
      </c>
      <c r="G413">
        <v>0.18311445240721799</v>
      </c>
    </row>
    <row r="414" spans="1:7" x14ac:dyDescent="0.35">
      <c r="A414" t="s">
        <v>73</v>
      </c>
      <c r="B414" t="s">
        <v>68</v>
      </c>
      <c r="C414" t="s">
        <v>39</v>
      </c>
      <c r="D414" t="s">
        <v>846</v>
      </c>
      <c r="E414" t="s">
        <v>1541</v>
      </c>
      <c r="F414" t="s">
        <v>1544</v>
      </c>
      <c r="G414">
        <v>9.152015002065964E-7</v>
      </c>
    </row>
    <row r="415" spans="1:7" x14ac:dyDescent="0.35">
      <c r="A415" t="s">
        <v>73</v>
      </c>
      <c r="B415" t="s">
        <v>68</v>
      </c>
      <c r="C415" t="s">
        <v>76</v>
      </c>
      <c r="D415" t="s">
        <v>846</v>
      </c>
      <c r="E415" t="s">
        <v>1541</v>
      </c>
      <c r="F415" t="s">
        <v>1544</v>
      </c>
      <c r="G415">
        <v>3.0081030430980781E-6</v>
      </c>
    </row>
    <row r="416" spans="1:7" x14ac:dyDescent="0.35">
      <c r="A416" t="s">
        <v>73</v>
      </c>
      <c r="B416" t="s">
        <v>68</v>
      </c>
      <c r="C416" t="s">
        <v>39</v>
      </c>
      <c r="D416" t="s">
        <v>855</v>
      </c>
      <c r="E416" t="s">
        <v>1541</v>
      </c>
      <c r="F416" t="s">
        <v>1544</v>
      </c>
      <c r="G416">
        <v>0.1594747041554487</v>
      </c>
    </row>
    <row r="417" spans="1:7" x14ac:dyDescent="0.35">
      <c r="A417" t="s">
        <v>73</v>
      </c>
      <c r="B417" t="s">
        <v>68</v>
      </c>
      <c r="C417" t="s">
        <v>76</v>
      </c>
      <c r="D417" t="s">
        <v>882</v>
      </c>
      <c r="E417" t="s">
        <v>1541</v>
      </c>
      <c r="F417" t="s">
        <v>1544</v>
      </c>
      <c r="G417">
        <v>5.6406852828420693</v>
      </c>
    </row>
    <row r="418" spans="1:7" x14ac:dyDescent="0.35">
      <c r="A418" t="s">
        <v>73</v>
      </c>
      <c r="B418" t="s">
        <v>68</v>
      </c>
      <c r="C418" t="s">
        <v>39</v>
      </c>
      <c r="D418" t="s">
        <v>882</v>
      </c>
      <c r="E418" t="s">
        <v>1541</v>
      </c>
      <c r="F418" t="s">
        <v>1544</v>
      </c>
      <c r="G418">
        <v>3.0607152779512088</v>
      </c>
    </row>
    <row r="419" spans="1:7" x14ac:dyDescent="0.35">
      <c r="A419" t="s">
        <v>73</v>
      </c>
      <c r="B419" t="s">
        <v>68</v>
      </c>
      <c r="C419" t="s">
        <v>29</v>
      </c>
      <c r="D419" t="s">
        <v>882</v>
      </c>
      <c r="E419" t="s">
        <v>1541</v>
      </c>
      <c r="F419" t="s">
        <v>1544</v>
      </c>
      <c r="G419">
        <v>0.41093244222333458</v>
      </c>
    </row>
    <row r="420" spans="1:7" x14ac:dyDescent="0.35">
      <c r="A420" t="s">
        <v>73</v>
      </c>
      <c r="B420" t="s">
        <v>68</v>
      </c>
      <c r="C420" t="s">
        <v>39</v>
      </c>
      <c r="D420" t="s">
        <v>1477</v>
      </c>
      <c r="E420" t="s">
        <v>1541</v>
      </c>
      <c r="F420" t="s">
        <v>1544</v>
      </c>
      <c r="G420">
        <v>0.32688469865760322</v>
      </c>
    </row>
    <row r="421" spans="1:7" x14ac:dyDescent="0.35">
      <c r="A421" t="s">
        <v>73</v>
      </c>
      <c r="B421" t="s">
        <v>68</v>
      </c>
      <c r="C421" t="s">
        <v>76</v>
      </c>
      <c r="D421" t="s">
        <v>1477</v>
      </c>
      <c r="E421" t="s">
        <v>1541</v>
      </c>
      <c r="F421" t="s">
        <v>1544</v>
      </c>
      <c r="G421">
        <v>0.58937483002879432</v>
      </c>
    </row>
    <row r="422" spans="1:7" x14ac:dyDescent="0.35">
      <c r="A422" t="s">
        <v>73</v>
      </c>
      <c r="B422" t="s">
        <v>68</v>
      </c>
      <c r="C422" t="s">
        <v>29</v>
      </c>
      <c r="D422" t="s">
        <v>900</v>
      </c>
      <c r="E422" t="s">
        <v>1541</v>
      </c>
      <c r="F422" t="s">
        <v>1544</v>
      </c>
      <c r="G422">
        <v>1.2949431929223951E-5</v>
      </c>
    </row>
    <row r="423" spans="1:7" x14ac:dyDescent="0.35">
      <c r="A423" t="s">
        <v>73</v>
      </c>
      <c r="B423" t="s">
        <v>68</v>
      </c>
      <c r="C423" t="s">
        <v>39</v>
      </c>
      <c r="D423" t="s">
        <v>900</v>
      </c>
      <c r="E423" t="s">
        <v>1541</v>
      </c>
      <c r="F423" t="s">
        <v>1544</v>
      </c>
      <c r="G423">
        <v>0.39025287659904723</v>
      </c>
    </row>
    <row r="424" spans="1:7" x14ac:dyDescent="0.35">
      <c r="A424" t="s">
        <v>73</v>
      </c>
      <c r="B424" t="s">
        <v>68</v>
      </c>
      <c r="C424" t="s">
        <v>76</v>
      </c>
      <c r="D424" t="s">
        <v>900</v>
      </c>
      <c r="E424" t="s">
        <v>1541</v>
      </c>
      <c r="F424" t="s">
        <v>1544</v>
      </c>
      <c r="G424">
        <v>0.72231518700176434</v>
      </c>
    </row>
    <row r="425" spans="1:7" x14ac:dyDescent="0.35">
      <c r="A425" t="s">
        <v>73</v>
      </c>
      <c r="B425" t="s">
        <v>68</v>
      </c>
      <c r="C425" t="s">
        <v>29</v>
      </c>
      <c r="D425" t="s">
        <v>902</v>
      </c>
      <c r="E425" t="s">
        <v>1541</v>
      </c>
      <c r="F425" t="s">
        <v>1546</v>
      </c>
      <c r="G425">
        <v>0.36447694490495341</v>
      </c>
    </row>
    <row r="426" spans="1:7" x14ac:dyDescent="0.35">
      <c r="A426" t="s">
        <v>73</v>
      </c>
      <c r="B426" t="s">
        <v>68</v>
      </c>
      <c r="C426" t="s">
        <v>39</v>
      </c>
      <c r="D426" t="s">
        <v>902</v>
      </c>
      <c r="E426" t="s">
        <v>1541</v>
      </c>
      <c r="F426" t="s">
        <v>1546</v>
      </c>
      <c r="G426">
        <v>0.72998234134020568</v>
      </c>
    </row>
    <row r="427" spans="1:7" x14ac:dyDescent="0.35">
      <c r="A427" t="s">
        <v>73</v>
      </c>
      <c r="B427" t="s">
        <v>68</v>
      </c>
      <c r="C427" t="s">
        <v>76</v>
      </c>
      <c r="D427" t="s">
        <v>902</v>
      </c>
      <c r="E427" t="s">
        <v>1541</v>
      </c>
      <c r="F427" t="s">
        <v>1546</v>
      </c>
      <c r="G427">
        <v>1.5935562202685489</v>
      </c>
    </row>
    <row r="428" spans="1:7" x14ac:dyDescent="0.35">
      <c r="A428" t="s">
        <v>73</v>
      </c>
      <c r="B428" t="s">
        <v>68</v>
      </c>
      <c r="C428" t="s">
        <v>76</v>
      </c>
      <c r="D428" t="s">
        <v>905</v>
      </c>
      <c r="E428" t="s">
        <v>1541</v>
      </c>
      <c r="F428" t="s">
        <v>1580</v>
      </c>
      <c r="G428">
        <v>1.151334566740134</v>
      </c>
    </row>
    <row r="429" spans="1:7" x14ac:dyDescent="0.35">
      <c r="A429" t="s">
        <v>73</v>
      </c>
      <c r="B429" t="s">
        <v>68</v>
      </c>
      <c r="C429" t="s">
        <v>39</v>
      </c>
      <c r="D429" t="s">
        <v>905</v>
      </c>
      <c r="E429" t="s">
        <v>1541</v>
      </c>
      <c r="F429" t="s">
        <v>1580</v>
      </c>
      <c r="G429">
        <v>0.29067774017050002</v>
      </c>
    </row>
    <row r="430" spans="1:7" x14ac:dyDescent="0.35">
      <c r="A430" t="s">
        <v>73</v>
      </c>
      <c r="B430" t="s">
        <v>68</v>
      </c>
      <c r="C430" t="s">
        <v>39</v>
      </c>
      <c r="D430" t="s">
        <v>914</v>
      </c>
      <c r="E430" t="s">
        <v>1541</v>
      </c>
      <c r="F430" t="s">
        <v>1580</v>
      </c>
      <c r="G430">
        <v>6.883246520944433E-6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977"/>
  <sheetViews>
    <sheetView topLeftCell="E1" workbookViewId="0">
      <selection activeCell="W1" sqref="W1"/>
    </sheetView>
  </sheetViews>
  <sheetFormatPr defaultRowHeight="14.5" x14ac:dyDescent="0.35"/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X1" t="s">
        <v>0</v>
      </c>
      <c r="Y1" t="s">
        <v>1</v>
      </c>
      <c r="Z1" t="s">
        <v>7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</row>
    <row r="2" spans="1:32" x14ac:dyDescent="0.35">
      <c r="A2" t="s">
        <v>27</v>
      </c>
      <c r="B2" t="s">
        <v>28</v>
      </c>
      <c r="C2" t="s">
        <v>29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 t="s">
        <v>35</v>
      </c>
      <c r="J2" t="s">
        <v>36</v>
      </c>
      <c r="K2" t="s">
        <v>37</v>
      </c>
      <c r="L2" t="s">
        <v>38</v>
      </c>
      <c r="M2" t="s">
        <v>38</v>
      </c>
      <c r="N2" t="b">
        <v>0</v>
      </c>
      <c r="O2">
        <v>274.3982815</v>
      </c>
      <c r="P2">
        <v>4.9591605618193894E-3</v>
      </c>
      <c r="Q2">
        <v>18.35158595198709</v>
      </c>
      <c r="R2">
        <v>5035.6436480247976</v>
      </c>
      <c r="S2">
        <v>1.360785135845815</v>
      </c>
      <c r="T2">
        <f t="shared" ref="T2:T65" si="0">O2*Q2</f>
        <v>5035.6436480247994</v>
      </c>
      <c r="U2">
        <f t="shared" ref="U2:U65" si="1">O2*P2</f>
        <v>1.360785135845815</v>
      </c>
      <c r="X2" t="s">
        <v>27</v>
      </c>
      <c r="Y2" t="s">
        <v>28</v>
      </c>
      <c r="Z2" t="s">
        <v>34</v>
      </c>
      <c r="AA2">
        <f>SUMIFS($R$2:$R$6977,$A$2:$A$6977,"202512",$B$2:$B$6977,"Ex_Integra",$H$2:$H$6977,"Soberanos")</f>
        <v>935206.0434542367</v>
      </c>
      <c r="AB2">
        <f>SUMIFS($R$2:$R$6977,$A$2:$A$6977,"202512",$B$2:$B$6977,"Ex_Integra",$H$2:$H$6977,"Soberanos",$J$2:$J$6977,"Proxies")</f>
        <v>0</v>
      </c>
      <c r="AC2" s="1">
        <f t="shared" ref="AC2:AC31" si="2">IF(AA2=0,0,AB2/AA2)</f>
        <v>0</v>
      </c>
      <c r="AD2">
        <f>SUMIFS($S$2:$S$6977,$A$2:$A$6977,"202512",$B$2:$B$6977,"Ex_Integra",$H$2:$H$6977,"Soberanos")</f>
        <v>130.6404812107175</v>
      </c>
      <c r="AE2">
        <f>SUMIFS($S$2:$S$6977,$A$2:$A$6977,"202512",$B$2:$B$6977,"Ex_Integra",$H$2:$H$6977,"Soberanos",$J$2:$J$6977,"Proxies")</f>
        <v>0</v>
      </c>
      <c r="AF2" s="1">
        <f t="shared" ref="AF2:AF31" si="3">IF(AD2=0,0,AE2/AD2)</f>
        <v>0</v>
      </c>
    </row>
    <row r="3" spans="1:32" x14ac:dyDescent="0.35">
      <c r="A3" t="s">
        <v>27</v>
      </c>
      <c r="B3" t="s">
        <v>28</v>
      </c>
      <c r="C3" t="s">
        <v>39</v>
      </c>
      <c r="D3" t="s">
        <v>40</v>
      </c>
      <c r="E3" t="s">
        <v>31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 t="s">
        <v>38</v>
      </c>
      <c r="M3" t="s">
        <v>38</v>
      </c>
      <c r="N3" t="b">
        <v>0</v>
      </c>
      <c r="O3">
        <v>274.3982815</v>
      </c>
      <c r="P3">
        <v>3.4605676625263461E-4</v>
      </c>
      <c r="Q3">
        <v>4.8326178210518451</v>
      </c>
      <c r="R3">
        <v>1326.062025242901</v>
      </c>
      <c r="S3">
        <v>9.4957381961170123E-2</v>
      </c>
      <c r="T3">
        <f t="shared" si="0"/>
        <v>1326.0620252429007</v>
      </c>
      <c r="U3">
        <f t="shared" si="1"/>
        <v>9.4957381961170123E-2</v>
      </c>
      <c r="X3" t="s">
        <v>27</v>
      </c>
      <c r="Y3" t="s">
        <v>28</v>
      </c>
      <c r="Z3" t="s">
        <v>41</v>
      </c>
      <c r="AA3">
        <f>SUMIFS($R$2:$R$6977,$A$2:$A$6977,"202512",$B$2:$B$6977,"Ex_Integra",$H$2:$H$6977,"Sector")</f>
        <v>1101952.9772858133</v>
      </c>
      <c r="AB3">
        <f>SUMIFS($R$2:$R$6977,$A$2:$A$6977,"202512",$B$2:$B$6977,"Ex_Integra",$H$2:$H$6977,"Sector",$J$2:$J$6977,"Proxies")</f>
        <v>457105.60687682597</v>
      </c>
      <c r="AC3" s="1">
        <f t="shared" si="2"/>
        <v>0.41481407673375392</v>
      </c>
      <c r="AD3">
        <f>SUMIFS($S$2:$S$6977,$A$2:$A$6977,"202512",$B$2:$B$6977,"Ex_Integra",$H$2:$H$6977,"Sector")</f>
        <v>171.07483764733499</v>
      </c>
      <c r="AE3">
        <f>SUMIFS($S$2:$S$6977,$A$2:$A$6977,"202512",$B$2:$B$6977,"Ex_Integra",$H$2:$H$6977,"Sector",$J$2:$J$6977,"Proxies")</f>
        <v>65.373530151211298</v>
      </c>
      <c r="AF3" s="1">
        <f t="shared" si="3"/>
        <v>0.38213410604531234</v>
      </c>
    </row>
    <row r="4" spans="1:32" x14ac:dyDescent="0.35">
      <c r="A4" t="s">
        <v>27</v>
      </c>
      <c r="B4" t="s">
        <v>28</v>
      </c>
      <c r="C4" t="s">
        <v>39</v>
      </c>
      <c r="D4" t="s">
        <v>40</v>
      </c>
      <c r="E4" t="s">
        <v>42</v>
      </c>
      <c r="F4" t="s">
        <v>43</v>
      </c>
      <c r="G4" t="s">
        <v>33</v>
      </c>
      <c r="H4" t="s">
        <v>34</v>
      </c>
      <c r="I4" t="s">
        <v>35</v>
      </c>
      <c r="J4" t="s">
        <v>36</v>
      </c>
      <c r="K4" t="s">
        <v>44</v>
      </c>
      <c r="L4" t="s">
        <v>45</v>
      </c>
      <c r="M4" t="s">
        <v>45</v>
      </c>
      <c r="N4" t="b">
        <v>0</v>
      </c>
      <c r="O4">
        <v>191.40678779999999</v>
      </c>
      <c r="P4">
        <v>4.6722125148293152E-4</v>
      </c>
      <c r="Q4">
        <v>6.5246571270396894</v>
      </c>
      <c r="R4">
        <v>1248.8636621830431</v>
      </c>
      <c r="S4">
        <v>8.9429318938243907E-2</v>
      </c>
      <c r="T4">
        <f t="shared" si="0"/>
        <v>1248.8636621830433</v>
      </c>
      <c r="U4">
        <f t="shared" si="1"/>
        <v>8.9429318938243907E-2</v>
      </c>
      <c r="X4" t="s">
        <v>27</v>
      </c>
      <c r="Y4" t="s">
        <v>28</v>
      </c>
      <c r="Z4" t="s">
        <v>46</v>
      </c>
      <c r="AA4">
        <f>SUMIFS($R$2:$R$6977,$A$2:$A$6977,"202512",$B$2:$B$6977,"Ex_Integra",$H$2:$H$6977,"Mayores")</f>
        <v>644847.37040898867</v>
      </c>
      <c r="AB4">
        <f>SUMIFS($R$2:$R$6977,$A$2:$A$6977,"202512",$B$2:$B$6977,"Ex_Integra",$H$2:$H$6977,"Mayores",$J$2:$J$6977,"Proxies")</f>
        <v>0</v>
      </c>
      <c r="AC4" s="1">
        <f t="shared" si="2"/>
        <v>0</v>
      </c>
      <c r="AD4">
        <f>SUMIFS($S$2:$S$6977,$A$2:$A$6977,"202512",$B$2:$B$6977,"Ex_Integra",$H$2:$H$6977,"Mayores")</f>
        <v>105.70130749612399</v>
      </c>
      <c r="AE4">
        <f>SUMIFS($S$2:$S$6977,$A$2:$A$6977,"202512",$B$2:$B$6977,"Ex_Integra",$H$2:$H$6977,"Mayores",$J$2:$J$6977,"Proxies")</f>
        <v>0</v>
      </c>
      <c r="AF4" s="1">
        <f t="shared" si="3"/>
        <v>0</v>
      </c>
    </row>
    <row r="5" spans="1:32" x14ac:dyDescent="0.35">
      <c r="A5" t="s">
        <v>27</v>
      </c>
      <c r="B5" t="s">
        <v>28</v>
      </c>
      <c r="C5" t="s">
        <v>29</v>
      </c>
      <c r="D5" t="s">
        <v>30</v>
      </c>
      <c r="E5" t="s">
        <v>42</v>
      </c>
      <c r="F5" t="s">
        <v>43</v>
      </c>
      <c r="G5" t="s">
        <v>33</v>
      </c>
      <c r="H5" t="s">
        <v>34</v>
      </c>
      <c r="I5" t="s">
        <v>35</v>
      </c>
      <c r="J5" t="s">
        <v>36</v>
      </c>
      <c r="K5" t="s">
        <v>44</v>
      </c>
      <c r="L5" t="s">
        <v>45</v>
      </c>
      <c r="M5" t="s">
        <v>45</v>
      </c>
      <c r="N5" t="b">
        <v>0</v>
      </c>
      <c r="O5">
        <v>191.40678779999999</v>
      </c>
      <c r="P5">
        <v>4.1456220371841679E-3</v>
      </c>
      <c r="Q5">
        <v>15.341051815415661</v>
      </c>
      <c r="R5">
        <v>2936.3814494620692</v>
      </c>
      <c r="S5">
        <v>0.79350019757031365</v>
      </c>
      <c r="T5">
        <f t="shared" si="0"/>
        <v>2936.3814494620701</v>
      </c>
      <c r="U5">
        <f t="shared" si="1"/>
        <v>0.79350019757031365</v>
      </c>
      <c r="X5" t="s">
        <v>27</v>
      </c>
      <c r="Y5" t="s">
        <v>47</v>
      </c>
      <c r="Z5" t="s">
        <v>34</v>
      </c>
      <c r="AA5">
        <f>SUMIFS($R$2:$R$6977,$A$2:$A$6977,"202512",$B$2:$B$6977,"Habitat",$H$2:$H$6977,"Soberanos")</f>
        <v>272964.68202003319</v>
      </c>
      <c r="AB5">
        <f>SUMIFS($R$2:$R$6977,$A$2:$A$6977,"202512",$B$2:$B$6977,"Habitat",$H$2:$H$6977,"Soberanos",$J$2:$J$6977,"Proxies")</f>
        <v>0</v>
      </c>
      <c r="AC5" s="1">
        <f t="shared" si="2"/>
        <v>0</v>
      </c>
      <c r="AD5">
        <f>SUMIFS($S$2:$S$6977,$A$2:$A$6977,"202512",$B$2:$B$6977,"Habitat",$H$2:$H$6977,"Soberanos")</f>
        <v>140.03050037537875</v>
      </c>
      <c r="AE5">
        <f>SUMIFS($S$2:$S$6977,$A$2:$A$6977,"202512",$B$2:$B$6977,"Habitat",$H$2:$H$6977,"Soberanos",$J$2:$J$6977,"Proxies")</f>
        <v>0</v>
      </c>
      <c r="AF5" s="1">
        <f t="shared" si="3"/>
        <v>0</v>
      </c>
    </row>
    <row r="6" spans="1:32" x14ac:dyDescent="0.35">
      <c r="A6" t="s">
        <v>27</v>
      </c>
      <c r="B6" t="s">
        <v>28</v>
      </c>
      <c r="C6" t="s">
        <v>39</v>
      </c>
      <c r="D6" t="s">
        <v>40</v>
      </c>
      <c r="E6" t="s">
        <v>48</v>
      </c>
      <c r="F6" t="s">
        <v>49</v>
      </c>
      <c r="G6" t="s">
        <v>33</v>
      </c>
      <c r="H6" t="s">
        <v>34</v>
      </c>
      <c r="I6" t="s">
        <v>35</v>
      </c>
      <c r="J6" t="s">
        <v>36</v>
      </c>
      <c r="K6" t="s">
        <v>44</v>
      </c>
      <c r="L6" t="s">
        <v>45</v>
      </c>
      <c r="M6" t="s">
        <v>45</v>
      </c>
      <c r="N6" t="b">
        <v>0</v>
      </c>
      <c r="O6">
        <v>191.40678779999999</v>
      </c>
      <c r="P6">
        <v>1.203244658092698E-3</v>
      </c>
      <c r="Q6">
        <v>16.803085923594299</v>
      </c>
      <c r="R6">
        <v>3216.22470176258</v>
      </c>
      <c r="S6">
        <v>0.23030919494303259</v>
      </c>
      <c r="T6">
        <f t="shared" si="0"/>
        <v>3216.2247017625809</v>
      </c>
      <c r="U6">
        <f t="shared" si="1"/>
        <v>0.23030919494303259</v>
      </c>
      <c r="X6" t="s">
        <v>27</v>
      </c>
      <c r="Y6" t="s">
        <v>47</v>
      </c>
      <c r="Z6" t="s">
        <v>41</v>
      </c>
      <c r="AA6">
        <f>SUMIFS($R$2:$R$6977,$A$2:$A$6977,"202512",$B$2:$B$6977,"Habitat",$H$2:$H$6977,"Sector")</f>
        <v>307563.08543288935</v>
      </c>
      <c r="AB6">
        <f>SUMIFS($R$2:$R$6977,$A$2:$A$6977,"202512",$B$2:$B$6977,"Habitat",$H$2:$H$6977,"Sector",$J$2:$J$6977,"Proxies")</f>
        <v>156357.08075391946</v>
      </c>
      <c r="AC6" s="1">
        <f t="shared" si="2"/>
        <v>0.50837401547669403</v>
      </c>
      <c r="AD6">
        <f>SUMIFS($S$2:$S$6977,$A$2:$A$6977,"202512",$B$2:$B$6977,"Habitat",$H$2:$H$6977,"Sector")</f>
        <v>162.05683950732512</v>
      </c>
      <c r="AE6">
        <f>SUMIFS($S$2:$S$6977,$A$2:$A$6977,"202512",$B$2:$B$6977,"Habitat",$H$2:$H$6977,"Sector",$J$2:$J$6977,"Proxies")</f>
        <v>76.828756985769758</v>
      </c>
      <c r="AF6" s="1">
        <f t="shared" si="3"/>
        <v>0.47408524823351889</v>
      </c>
    </row>
    <row r="7" spans="1:32" x14ac:dyDescent="0.35">
      <c r="A7" t="s">
        <v>27</v>
      </c>
      <c r="B7" t="s">
        <v>28</v>
      </c>
      <c r="C7" t="s">
        <v>39</v>
      </c>
      <c r="D7" t="s">
        <v>40</v>
      </c>
      <c r="E7" t="s">
        <v>50</v>
      </c>
      <c r="F7" t="s">
        <v>51</v>
      </c>
      <c r="G7" t="s">
        <v>33</v>
      </c>
      <c r="H7" t="s">
        <v>34</v>
      </c>
      <c r="I7" t="s">
        <v>35</v>
      </c>
      <c r="J7" t="s">
        <v>36</v>
      </c>
      <c r="K7" t="s">
        <v>44</v>
      </c>
      <c r="L7" t="s">
        <v>45</v>
      </c>
      <c r="M7" t="s">
        <v>45</v>
      </c>
      <c r="N7" t="b">
        <v>0</v>
      </c>
      <c r="O7">
        <v>191.40678779999999</v>
      </c>
      <c r="P7">
        <v>3.5805212565547841E-3</v>
      </c>
      <c r="Q7">
        <v>50.001307648033468</v>
      </c>
      <c r="R7">
        <v>9570.5896827096603</v>
      </c>
      <c r="S7">
        <v>0.68533607236677085</v>
      </c>
      <c r="T7">
        <f t="shared" si="0"/>
        <v>9570.5896827096585</v>
      </c>
      <c r="U7">
        <f t="shared" si="1"/>
        <v>0.68533607236677085</v>
      </c>
      <c r="X7" t="s">
        <v>27</v>
      </c>
      <c r="Y7" t="s">
        <v>47</v>
      </c>
      <c r="Z7" t="s">
        <v>46</v>
      </c>
      <c r="AA7">
        <f>SUMIFS($R$2:$R$6977,$A$2:$A$6977,"202512",$B$2:$B$6977,"Habitat",$H$2:$H$6977,"Mayores")</f>
        <v>151206.00467896997</v>
      </c>
      <c r="AB7">
        <f>SUMIFS($R$2:$R$6977,$A$2:$A$6977,"202512",$B$2:$B$6977,"Habitat",$H$2:$H$6977,"Mayores",$J$2:$J$6977,"Proxies")</f>
        <v>0</v>
      </c>
      <c r="AC7" s="1">
        <f t="shared" si="2"/>
        <v>0</v>
      </c>
      <c r="AD7">
        <f>SUMIFS($S$2:$S$6977,$A$2:$A$6977,"202512",$B$2:$B$6977,"Habitat",$H$2:$H$6977,"Mayores")</f>
        <v>85.228082521555507</v>
      </c>
      <c r="AE7">
        <f>SUMIFS($S$2:$S$6977,$A$2:$A$6977,"202512",$B$2:$B$6977,"Habitat",$H$2:$H$6977,"Mayores",$J$2:$J$6977,"Proxies")</f>
        <v>0</v>
      </c>
      <c r="AF7" s="1">
        <f t="shared" si="3"/>
        <v>0</v>
      </c>
    </row>
    <row r="8" spans="1:32" x14ac:dyDescent="0.35">
      <c r="A8" t="s">
        <v>27</v>
      </c>
      <c r="B8" t="s">
        <v>28</v>
      </c>
      <c r="C8" t="s">
        <v>29</v>
      </c>
      <c r="D8" t="s">
        <v>30</v>
      </c>
      <c r="E8" t="s">
        <v>50</v>
      </c>
      <c r="F8" t="s">
        <v>51</v>
      </c>
      <c r="G8" t="s">
        <v>33</v>
      </c>
      <c r="H8" t="s">
        <v>34</v>
      </c>
      <c r="I8" t="s">
        <v>35</v>
      </c>
      <c r="J8" t="s">
        <v>36</v>
      </c>
      <c r="K8" t="s">
        <v>44</v>
      </c>
      <c r="L8" t="s">
        <v>45</v>
      </c>
      <c r="M8" t="s">
        <v>45</v>
      </c>
      <c r="N8" t="b">
        <v>0</v>
      </c>
      <c r="O8">
        <v>191.40678779999999</v>
      </c>
      <c r="P8">
        <v>6.9324599021488567E-3</v>
      </c>
      <c r="Q8">
        <v>25.653864634363519</v>
      </c>
      <c r="R8">
        <v>4910.3238243195419</v>
      </c>
      <c r="S8">
        <v>1.3269198814226151</v>
      </c>
      <c r="T8">
        <f t="shared" si="0"/>
        <v>4910.3238243195419</v>
      </c>
      <c r="U8">
        <f t="shared" si="1"/>
        <v>1.3269198814226149</v>
      </c>
      <c r="X8" t="s">
        <v>27</v>
      </c>
      <c r="Y8" t="s">
        <v>52</v>
      </c>
      <c r="Z8" t="s">
        <v>34</v>
      </c>
      <c r="AA8">
        <f>SUMIFS($R$2:$R$6977,$A$2:$A$6977,"202512",$B$2:$B$6977,"Integra",$H$2:$H$6977,"Soberanos")</f>
        <v>530003.03939265886</v>
      </c>
      <c r="AB8">
        <f>SUMIFS($R$2:$R$6977,$A$2:$A$6977,"202512",$B$2:$B$6977,"Integra",$H$2:$H$6977,"Soberanos",$J$2:$J$6977,"Proxies")</f>
        <v>0</v>
      </c>
      <c r="AC8" s="1">
        <f t="shared" si="2"/>
        <v>0</v>
      </c>
      <c r="AD8">
        <f>SUMIFS($S$2:$S$6977,$A$2:$A$6977,"202512",$B$2:$B$6977,"Integra",$H$2:$H$6977,"Soberanos")</f>
        <v>124.13357994693492</v>
      </c>
      <c r="AE8">
        <f>SUMIFS($S$2:$S$6977,$A$2:$A$6977,"202512",$B$2:$B$6977,"Integra",$H$2:$H$6977,"Soberanos",$J$2:$J$6977,"Proxies")</f>
        <v>0</v>
      </c>
      <c r="AF8" s="1">
        <f t="shared" si="3"/>
        <v>0</v>
      </c>
    </row>
    <row r="9" spans="1:32" x14ac:dyDescent="0.35">
      <c r="A9" t="s">
        <v>27</v>
      </c>
      <c r="B9" t="s">
        <v>28</v>
      </c>
      <c r="C9" t="s">
        <v>29</v>
      </c>
      <c r="D9" t="s">
        <v>30</v>
      </c>
      <c r="E9" t="s">
        <v>53</v>
      </c>
      <c r="F9" t="s">
        <v>54</v>
      </c>
      <c r="G9" t="s">
        <v>33</v>
      </c>
      <c r="H9" t="s">
        <v>34</v>
      </c>
      <c r="I9" t="s">
        <v>35</v>
      </c>
      <c r="J9" t="s">
        <v>36</v>
      </c>
      <c r="K9" t="s">
        <v>44</v>
      </c>
      <c r="L9" t="s">
        <v>45</v>
      </c>
      <c r="M9" t="s">
        <v>45</v>
      </c>
      <c r="N9" t="b">
        <v>0</v>
      </c>
      <c r="O9">
        <v>191.40678779999999</v>
      </c>
      <c r="P9">
        <v>1.195414808056543E-5</v>
      </c>
      <c r="Q9">
        <v>4.423683670826619E-2</v>
      </c>
      <c r="R9">
        <v>8.4672308167623562</v>
      </c>
      <c r="S9">
        <v>2.288105084986565E-3</v>
      </c>
      <c r="T9">
        <f t="shared" si="0"/>
        <v>8.4672308167623562</v>
      </c>
      <c r="U9">
        <f t="shared" si="1"/>
        <v>2.2881050849865646E-3</v>
      </c>
      <c r="X9" t="s">
        <v>27</v>
      </c>
      <c r="Y9" t="s">
        <v>52</v>
      </c>
      <c r="Z9" t="s">
        <v>41</v>
      </c>
      <c r="AA9">
        <f>SUMIFS($R$2:$R$6977,$A$2:$A$6977,"202512",$B$2:$B$6977,"Integra",$H$2:$H$6977,"Sector")</f>
        <v>502198.50925801339</v>
      </c>
      <c r="AB9">
        <f>SUMIFS($R$2:$R$6977,$A$2:$A$6977,"202512",$B$2:$B$6977,"Integra",$H$2:$H$6977,"Sector",$J$2:$J$6977,"Proxies")</f>
        <v>193272.69110445312</v>
      </c>
      <c r="AC9" s="1">
        <f t="shared" si="2"/>
        <v>0.38485317566953559</v>
      </c>
      <c r="AD9">
        <f>SUMIFS($S$2:$S$6977,$A$2:$A$6977,"202512",$B$2:$B$6977,"Integra",$H$2:$H$6977,"Sector")</f>
        <v>159.20371826852258</v>
      </c>
      <c r="AE9">
        <f>SUMIFS($S$2:$S$6977,$A$2:$A$6977,"202512",$B$2:$B$6977,"Integra",$H$2:$H$6977,"Sector",$J$2:$J$6977,"Proxies")</f>
        <v>58.184170883191001</v>
      </c>
      <c r="AF9" s="1">
        <f t="shared" si="3"/>
        <v>0.36546992442132586</v>
      </c>
    </row>
    <row r="10" spans="1:32" x14ac:dyDescent="0.35">
      <c r="A10" t="s">
        <v>27</v>
      </c>
      <c r="B10" t="s">
        <v>28</v>
      </c>
      <c r="C10" t="s">
        <v>39</v>
      </c>
      <c r="D10" t="s">
        <v>40</v>
      </c>
      <c r="E10" t="s">
        <v>55</v>
      </c>
      <c r="F10" t="s">
        <v>56</v>
      </c>
      <c r="G10" t="s">
        <v>33</v>
      </c>
      <c r="H10" t="s">
        <v>34</v>
      </c>
      <c r="I10" t="s">
        <v>35</v>
      </c>
      <c r="J10" t="s">
        <v>36</v>
      </c>
      <c r="K10" t="s">
        <v>57</v>
      </c>
      <c r="L10" t="s">
        <v>58</v>
      </c>
      <c r="M10" t="s">
        <v>58</v>
      </c>
      <c r="N10" t="b">
        <v>0</v>
      </c>
      <c r="O10">
        <v>204.30314809999999</v>
      </c>
      <c r="P10">
        <v>1.996874978817599E-18</v>
      </c>
      <c r="Q10">
        <v>2.7885984468806741E-14</v>
      </c>
      <c r="R10">
        <v>5.6971944148449229E-12</v>
      </c>
      <c r="S10">
        <v>4.0796784453455628E-16</v>
      </c>
      <c r="T10">
        <f t="shared" si="0"/>
        <v>5.6971944148449229E-12</v>
      </c>
      <c r="U10">
        <f t="shared" si="1"/>
        <v>4.0796784453455628E-16</v>
      </c>
      <c r="X10" t="s">
        <v>27</v>
      </c>
      <c r="Y10" t="s">
        <v>52</v>
      </c>
      <c r="Z10" t="s">
        <v>46</v>
      </c>
      <c r="AA10">
        <f>SUMIFS($R$2:$R$6977,$A$2:$A$6977,"202512",$B$2:$B$6977,"Integra",$H$2:$H$6977,"Mayores")</f>
        <v>308925.81815356039</v>
      </c>
      <c r="AB10">
        <f>SUMIFS($R$2:$R$6977,$A$2:$A$6977,"202512",$B$2:$B$6977,"Integra",$H$2:$H$6977,"Mayores",$J$2:$J$6977,"Proxies")</f>
        <v>0</v>
      </c>
      <c r="AC10" s="1">
        <f t="shared" si="2"/>
        <v>0</v>
      </c>
      <c r="AD10">
        <f>SUMIFS($S$2:$S$6977,$A$2:$A$6977,"202512",$B$2:$B$6977,"Integra",$H$2:$H$6977,"Mayores")</f>
        <v>101.01954738533171</v>
      </c>
      <c r="AE10">
        <f>SUMIFS($S$2:$S$6977,$A$2:$A$6977,"202512",$B$2:$B$6977,"Integra",$H$2:$H$6977,"Mayores",$J$2:$J$6977,"Proxies")</f>
        <v>0</v>
      </c>
      <c r="AF10" s="1">
        <f t="shared" si="3"/>
        <v>0</v>
      </c>
    </row>
    <row r="11" spans="1:32" x14ac:dyDescent="0.35">
      <c r="A11" t="s">
        <v>27</v>
      </c>
      <c r="B11" t="s">
        <v>28</v>
      </c>
      <c r="C11" t="s">
        <v>29</v>
      </c>
      <c r="D11" t="s">
        <v>30</v>
      </c>
      <c r="E11" t="s">
        <v>59</v>
      </c>
      <c r="F11" t="s">
        <v>60</v>
      </c>
      <c r="G11" t="s">
        <v>33</v>
      </c>
      <c r="H11" t="s">
        <v>34</v>
      </c>
      <c r="I11" t="s">
        <v>35</v>
      </c>
      <c r="J11" t="s">
        <v>36</v>
      </c>
      <c r="K11" t="s">
        <v>61</v>
      </c>
      <c r="L11" t="s">
        <v>62</v>
      </c>
      <c r="M11" t="s">
        <v>62</v>
      </c>
      <c r="N11" t="b">
        <v>0</v>
      </c>
      <c r="O11">
        <v>170.4198394</v>
      </c>
      <c r="P11">
        <v>4.2818569395886583E-3</v>
      </c>
      <c r="Q11">
        <v>15.845194903740939</v>
      </c>
      <c r="R11">
        <v>2700.33557075723</v>
      </c>
      <c r="S11">
        <v>0.72971337197847463</v>
      </c>
      <c r="T11">
        <f t="shared" si="0"/>
        <v>2700.3355707572291</v>
      </c>
      <c r="U11">
        <f t="shared" si="1"/>
        <v>0.72971337197847463</v>
      </c>
      <c r="X11" t="s">
        <v>27</v>
      </c>
      <c r="Y11" t="s">
        <v>63</v>
      </c>
      <c r="Z11" t="s">
        <v>34</v>
      </c>
      <c r="AA11">
        <f>SUMIFS($R$2:$R$6977,$A$2:$A$6977,"202512",$B$2:$B$6977,"Prima",$H$2:$H$6977,"Soberanos")</f>
        <v>434398.1867910868</v>
      </c>
      <c r="AB11">
        <f>SUMIFS($R$2:$R$6977,$A$2:$A$6977,"202512",$B$2:$B$6977,"Prima",$H$2:$H$6977,"Soberanos",$J$2:$J$6977,"Proxies")</f>
        <v>0</v>
      </c>
      <c r="AC11" s="1">
        <f t="shared" si="2"/>
        <v>0</v>
      </c>
      <c r="AD11">
        <f>SUMIFS($S$2:$S$6977,$A$2:$A$6977,"202512",$B$2:$B$6977,"Prima",$H$2:$H$6977,"Soberanos")</f>
        <v>130.64032128570918</v>
      </c>
      <c r="AE11">
        <f>SUMIFS($S$2:$S$6977,$A$2:$A$6977,"202512",$B$2:$B$6977,"Prima",$H$2:$H$6977,"Soberanos",$J$2:$J$6977,"Proxies")</f>
        <v>0</v>
      </c>
      <c r="AF11" s="1">
        <f t="shared" si="3"/>
        <v>0</v>
      </c>
    </row>
    <row r="12" spans="1:32" x14ac:dyDescent="0.35">
      <c r="A12" t="s">
        <v>27</v>
      </c>
      <c r="B12" t="s">
        <v>28</v>
      </c>
      <c r="C12" t="s">
        <v>39</v>
      </c>
      <c r="D12" t="s">
        <v>40</v>
      </c>
      <c r="E12" t="s">
        <v>64</v>
      </c>
      <c r="F12" t="s">
        <v>65</v>
      </c>
      <c r="G12" t="s">
        <v>33</v>
      </c>
      <c r="H12" t="s">
        <v>34</v>
      </c>
      <c r="I12" t="s">
        <v>35</v>
      </c>
      <c r="J12" t="s">
        <v>36</v>
      </c>
      <c r="K12" t="s">
        <v>61</v>
      </c>
      <c r="L12" t="s">
        <v>62</v>
      </c>
      <c r="M12" t="s">
        <v>62</v>
      </c>
      <c r="N12" t="b">
        <v>0</v>
      </c>
      <c r="O12">
        <v>170.4198394</v>
      </c>
      <c r="P12">
        <v>6.2913771004041476E-3</v>
      </c>
      <c r="Q12">
        <v>87.857900955401689</v>
      </c>
      <c r="R12">
        <v>14972.72937084066</v>
      </c>
      <c r="S12">
        <v>1.072175475055712</v>
      </c>
      <c r="T12">
        <f t="shared" si="0"/>
        <v>14972.729370840663</v>
      </c>
      <c r="U12">
        <f t="shared" si="1"/>
        <v>1.0721754750557124</v>
      </c>
      <c r="X12" t="s">
        <v>27</v>
      </c>
      <c r="Y12" t="s">
        <v>63</v>
      </c>
      <c r="Z12" t="s">
        <v>41</v>
      </c>
      <c r="AA12">
        <f>SUMIFS($R$2:$R$6977,$A$2:$A$6977,"202512",$B$2:$B$6977,"Prima",$H$2:$H$6977,"Sector")</f>
        <v>515495.37970050162</v>
      </c>
      <c r="AB12">
        <f>SUMIFS($R$2:$R$6977,$A$2:$A$6977,"202512",$B$2:$B$6977,"Prima",$H$2:$H$6977,"Sector",$J$2:$J$6977,"Proxies")</f>
        <v>171221.87056214252</v>
      </c>
      <c r="AC12" s="1">
        <f t="shared" si="2"/>
        <v>0.33215015556806921</v>
      </c>
      <c r="AD12">
        <f>SUMIFS($S$2:$S$6977,$A$2:$A$6977,"202512",$B$2:$B$6977,"Prima",$H$2:$H$6977,"Sector")</f>
        <v>182.23870987811978</v>
      </c>
      <c r="AE12">
        <f>SUMIFS($S$2:$S$6977,$A$2:$A$6977,"202512",$B$2:$B$6977,"Prima",$H$2:$H$6977,"Sector",$J$2:$J$6977,"Proxies")</f>
        <v>53.797708797218284</v>
      </c>
      <c r="AF12" s="1">
        <f t="shared" si="3"/>
        <v>0.29520461834479561</v>
      </c>
    </row>
    <row r="13" spans="1:32" x14ac:dyDescent="0.35">
      <c r="A13" t="s">
        <v>27</v>
      </c>
      <c r="B13" t="s">
        <v>28</v>
      </c>
      <c r="C13" t="s">
        <v>29</v>
      </c>
      <c r="D13" t="s">
        <v>30</v>
      </c>
      <c r="E13" t="s">
        <v>66</v>
      </c>
      <c r="F13" t="s">
        <v>67</v>
      </c>
      <c r="G13" t="s">
        <v>33</v>
      </c>
      <c r="H13" t="s">
        <v>34</v>
      </c>
      <c r="I13" t="s">
        <v>35</v>
      </c>
      <c r="J13" t="s">
        <v>36</v>
      </c>
      <c r="K13" t="s">
        <v>61</v>
      </c>
      <c r="L13" t="s">
        <v>62</v>
      </c>
      <c r="M13" t="s">
        <v>62</v>
      </c>
      <c r="N13" t="b">
        <v>0</v>
      </c>
      <c r="O13">
        <v>170.4198394</v>
      </c>
      <c r="P13">
        <v>2.4382048089939021E-3</v>
      </c>
      <c r="Q13">
        <v>9.0226812709576976</v>
      </c>
      <c r="R13">
        <v>1537.643893153999</v>
      </c>
      <c r="S13">
        <v>0.41551847197304848</v>
      </c>
      <c r="T13">
        <f t="shared" si="0"/>
        <v>1537.6438931539988</v>
      </c>
      <c r="U13">
        <f t="shared" si="1"/>
        <v>0.41551847197304848</v>
      </c>
      <c r="X13" t="s">
        <v>27</v>
      </c>
      <c r="Y13" t="s">
        <v>63</v>
      </c>
      <c r="Z13" t="s">
        <v>46</v>
      </c>
      <c r="AA13">
        <f>SUMIFS($R$2:$R$6977,$A$2:$A$6977,"202512",$B$2:$B$6977,"Prima",$H$2:$H$6977,"Mayores")</f>
        <v>344273.50913835887</v>
      </c>
      <c r="AB13">
        <f>SUMIFS($R$2:$R$6977,$A$2:$A$6977,"202512",$B$2:$B$6977,"Prima",$H$2:$H$6977,"Mayores",$J$2:$J$6977,"Proxies")</f>
        <v>0</v>
      </c>
      <c r="AC13" s="1">
        <f t="shared" si="2"/>
        <v>0</v>
      </c>
      <c r="AD13">
        <f>SUMIFS($S$2:$S$6977,$A$2:$A$6977,"202512",$B$2:$B$6977,"Prima",$H$2:$H$6977,"Mayores")</f>
        <v>128.44100108090146</v>
      </c>
      <c r="AE13">
        <f>SUMIFS($S$2:$S$6977,$A$2:$A$6977,"202512",$B$2:$B$6977,"Prima",$H$2:$H$6977,"Mayores",$J$2:$J$6977,"Proxies")</f>
        <v>0</v>
      </c>
      <c r="AF13" s="1">
        <f t="shared" si="3"/>
        <v>0</v>
      </c>
    </row>
    <row r="14" spans="1:32" x14ac:dyDescent="0.35">
      <c r="A14" t="s">
        <v>27</v>
      </c>
      <c r="B14" t="s">
        <v>28</v>
      </c>
      <c r="C14" t="s">
        <v>39</v>
      </c>
      <c r="D14" t="s">
        <v>40</v>
      </c>
      <c r="E14" t="s">
        <v>66</v>
      </c>
      <c r="F14" t="s">
        <v>67</v>
      </c>
      <c r="G14" t="s">
        <v>33</v>
      </c>
      <c r="H14" t="s">
        <v>34</v>
      </c>
      <c r="I14" t="s">
        <v>35</v>
      </c>
      <c r="J14" t="s">
        <v>36</v>
      </c>
      <c r="K14" t="s">
        <v>61</v>
      </c>
      <c r="L14" t="s">
        <v>62</v>
      </c>
      <c r="M14" t="s">
        <v>62</v>
      </c>
      <c r="N14" t="b">
        <v>0</v>
      </c>
      <c r="O14">
        <v>170.4198394</v>
      </c>
      <c r="P14">
        <v>2.7440113458361282E-3</v>
      </c>
      <c r="Q14">
        <v>38.319603672697077</v>
      </c>
      <c r="R14">
        <v>6530.4207037726856</v>
      </c>
      <c r="S14">
        <v>0.4676339728691708</v>
      </c>
      <c r="T14">
        <f t="shared" si="0"/>
        <v>6530.4207037726865</v>
      </c>
      <c r="U14">
        <f t="shared" si="1"/>
        <v>0.4676339728691708</v>
      </c>
      <c r="X14" t="s">
        <v>27</v>
      </c>
      <c r="Y14" t="s">
        <v>68</v>
      </c>
      <c r="Z14" t="s">
        <v>34</v>
      </c>
      <c r="AA14">
        <f>SUMIFS($R$2:$R$6977,$A$2:$A$6977,"202512",$B$2:$B$6977,"Profuturo",$H$2:$H$6977,"Soberanos")</f>
        <v>232402.69420884212</v>
      </c>
      <c r="AB14">
        <f>SUMIFS($R$2:$R$6977,$A$2:$A$6977,"202512",$B$2:$B$6977,"Profuturo",$H$2:$H$6977,"Soberanos",$J$2:$J$6977,"Proxies")</f>
        <v>0</v>
      </c>
      <c r="AC14" s="1">
        <f t="shared" si="2"/>
        <v>0</v>
      </c>
      <c r="AD14">
        <f>SUMIFS($S$2:$S$6977,$A$2:$A$6977,"202512",$B$2:$B$6977,"Profuturo",$H$2:$H$6977,"Soberanos")</f>
        <v>117.06539244438888</v>
      </c>
      <c r="AE14">
        <f>SUMIFS($S$2:$S$6977,$A$2:$A$6977,"202512",$B$2:$B$6977,"Profuturo",$H$2:$H$6977,"Soberanos",$J$2:$J$6977,"Proxies")</f>
        <v>0</v>
      </c>
      <c r="AF14" s="1">
        <f t="shared" si="3"/>
        <v>0</v>
      </c>
    </row>
    <row r="15" spans="1:32" x14ac:dyDescent="0.35">
      <c r="A15" t="s">
        <v>27</v>
      </c>
      <c r="B15" t="s">
        <v>28</v>
      </c>
      <c r="C15" t="s">
        <v>39</v>
      </c>
      <c r="D15" t="s">
        <v>40</v>
      </c>
      <c r="E15" t="s">
        <v>69</v>
      </c>
      <c r="F15" t="s">
        <v>70</v>
      </c>
      <c r="G15" t="s">
        <v>33</v>
      </c>
      <c r="H15" t="s">
        <v>34</v>
      </c>
      <c r="I15" t="s">
        <v>35</v>
      </c>
      <c r="J15" t="s">
        <v>36</v>
      </c>
      <c r="K15" t="s">
        <v>37</v>
      </c>
      <c r="L15" t="s">
        <v>38</v>
      </c>
      <c r="M15" t="s">
        <v>38</v>
      </c>
      <c r="N15" t="b">
        <v>0</v>
      </c>
      <c r="O15">
        <v>274.3982815</v>
      </c>
      <c r="P15">
        <v>2.1392799326783269E-4</v>
      </c>
      <c r="Q15">
        <v>2.9874642934542428</v>
      </c>
      <c r="R15">
        <v>819.755068166456</v>
      </c>
      <c r="S15">
        <v>5.8701473717436857E-2</v>
      </c>
      <c r="T15">
        <f t="shared" si="0"/>
        <v>819.75506816645589</v>
      </c>
      <c r="U15">
        <f t="shared" si="1"/>
        <v>5.8701473717436857E-2</v>
      </c>
      <c r="X15" t="s">
        <v>27</v>
      </c>
      <c r="Y15" t="s">
        <v>68</v>
      </c>
      <c r="Z15" t="s">
        <v>41</v>
      </c>
      <c r="AA15">
        <f>SUMIFS($R$2:$R$6977,$A$2:$A$6977,"202512",$B$2:$B$6977,"Profuturo",$H$2:$H$6977,"Sector")</f>
        <v>284932.40962333896</v>
      </c>
      <c r="AB15">
        <f>SUMIFS($R$2:$R$6977,$A$2:$A$6977,"202512",$B$2:$B$6977,"Profuturo",$H$2:$H$6977,"Sector",$J$2:$J$6977,"Proxies")</f>
        <v>132697.8100298692</v>
      </c>
      <c r="AC15" s="1">
        <f t="shared" si="2"/>
        <v>0.46571680001333149</v>
      </c>
      <c r="AD15">
        <f>SUMIFS($S$2:$S$6977,$A$2:$A$6977,"202512",$B$2:$B$6977,"Profuturo",$H$2:$H$6977,"Sector")</f>
        <v>148.61414925707163</v>
      </c>
      <c r="AE15">
        <f>SUMIFS($S$2:$S$6977,$A$2:$A$6977,"202512",$B$2:$B$6977,"Profuturo",$H$2:$H$6977,"Sector",$J$2:$J$6977,"Proxies")</f>
        <v>62.464276972788575</v>
      </c>
      <c r="AF15" s="1">
        <f t="shared" si="3"/>
        <v>0.42031177572963352</v>
      </c>
    </row>
    <row r="16" spans="1:32" x14ac:dyDescent="0.35">
      <c r="A16" t="s">
        <v>27</v>
      </c>
      <c r="B16" t="s">
        <v>28</v>
      </c>
      <c r="C16" t="s">
        <v>29</v>
      </c>
      <c r="D16" t="s">
        <v>30</v>
      </c>
      <c r="E16" t="s">
        <v>69</v>
      </c>
      <c r="F16" t="s">
        <v>70</v>
      </c>
      <c r="G16" t="s">
        <v>33</v>
      </c>
      <c r="H16" t="s">
        <v>34</v>
      </c>
      <c r="I16" t="s">
        <v>35</v>
      </c>
      <c r="J16" t="s">
        <v>36</v>
      </c>
      <c r="K16" t="s">
        <v>37</v>
      </c>
      <c r="L16" t="s">
        <v>38</v>
      </c>
      <c r="M16" t="s">
        <v>38</v>
      </c>
      <c r="N16" t="b">
        <v>0</v>
      </c>
      <c r="O16">
        <v>274.3982815</v>
      </c>
      <c r="P16">
        <v>4.2557030375357692E-3</v>
      </c>
      <c r="Q16">
        <v>15.7484112695915</v>
      </c>
      <c r="R16">
        <v>4321.3369887311419</v>
      </c>
      <c r="S16">
        <v>1.167757600074145</v>
      </c>
      <c r="T16">
        <f t="shared" si="0"/>
        <v>4321.336988731141</v>
      </c>
      <c r="U16">
        <f t="shared" si="1"/>
        <v>1.167757600074145</v>
      </c>
      <c r="X16" t="s">
        <v>27</v>
      </c>
      <c r="Y16" t="s">
        <v>68</v>
      </c>
      <c r="Z16" t="s">
        <v>46</v>
      </c>
      <c r="AA16">
        <f>SUMIFS($R$2:$R$6977,$A$2:$A$6977,"202512",$B$2:$B$6977,"Profuturo",$H$2:$H$6977,"Mayores")</f>
        <v>152234.59959346984</v>
      </c>
      <c r="AB16">
        <f>SUMIFS($R$2:$R$6977,$A$2:$A$6977,"202512",$B$2:$B$6977,"Profuturo",$H$2:$H$6977,"Mayores",$J$2:$J$6977,"Proxies")</f>
        <v>0</v>
      </c>
      <c r="AC16" s="1">
        <f t="shared" si="2"/>
        <v>0</v>
      </c>
      <c r="AD16">
        <f>SUMIFS($S$2:$S$6977,$A$2:$A$6977,"202512",$B$2:$B$6977,"Profuturo",$H$2:$H$6977,"Mayores")</f>
        <v>86.149872284283234</v>
      </c>
      <c r="AE16">
        <f>SUMIFS($S$2:$S$6977,$A$2:$A$6977,"202512",$B$2:$B$6977,"Profuturo",$H$2:$H$6977,"Mayores",$J$2:$J$6977,"Proxies")</f>
        <v>0</v>
      </c>
      <c r="AF16" s="1">
        <f t="shared" si="3"/>
        <v>0</v>
      </c>
    </row>
    <row r="17" spans="1:32" x14ac:dyDescent="0.35">
      <c r="A17" t="s">
        <v>27</v>
      </c>
      <c r="B17" t="s">
        <v>28</v>
      </c>
      <c r="C17" t="s">
        <v>29</v>
      </c>
      <c r="D17" t="s">
        <v>30</v>
      </c>
      <c r="E17" t="s">
        <v>71</v>
      </c>
      <c r="F17" t="s">
        <v>72</v>
      </c>
      <c r="G17" t="s">
        <v>33</v>
      </c>
      <c r="H17" t="s">
        <v>34</v>
      </c>
      <c r="I17" t="s">
        <v>35</v>
      </c>
      <c r="J17" t="s">
        <v>36</v>
      </c>
      <c r="K17" t="s">
        <v>37</v>
      </c>
      <c r="L17" t="s">
        <v>38</v>
      </c>
      <c r="M17" t="s">
        <v>38</v>
      </c>
      <c r="N17" t="b">
        <v>0</v>
      </c>
      <c r="O17">
        <v>274.3982815</v>
      </c>
      <c r="P17">
        <v>6.2978743522613704E-3</v>
      </c>
      <c r="Q17">
        <v>23.30555364150937</v>
      </c>
      <c r="R17">
        <v>6395.0038686362386</v>
      </c>
      <c r="S17">
        <v>1.7281258993634461</v>
      </c>
      <c r="T17">
        <f t="shared" si="0"/>
        <v>6395.0038686362377</v>
      </c>
      <c r="U17">
        <f t="shared" si="1"/>
        <v>1.7281258993634456</v>
      </c>
      <c r="X17" t="s">
        <v>73</v>
      </c>
      <c r="Y17" t="s">
        <v>28</v>
      </c>
      <c r="Z17" t="s">
        <v>34</v>
      </c>
      <c r="AA17">
        <f>SUMIFS($R$2:$R$6977,$A$2:$A$6977,"202606",$B$2:$B$6977,"Ex_Integra",$H$2:$H$6977,"Soberanos")</f>
        <v>902183.55711522105</v>
      </c>
      <c r="AB17">
        <f>SUMIFS($R$2:$R$6977,$A$2:$A$6977,"202606",$B$2:$B$6977,"Ex_Integra",$H$2:$H$6977,"Soberanos",$J$2:$J$6977,"Proxies")</f>
        <v>0</v>
      </c>
      <c r="AC17" s="1">
        <f t="shared" si="2"/>
        <v>0</v>
      </c>
      <c r="AD17">
        <f>SUMIFS($S$2:$S$6977,$A$2:$A$6977,"202606",$B$2:$B$6977,"Ex_Integra",$H$2:$H$6977,"Soberanos")</f>
        <v>131.07318831383733</v>
      </c>
      <c r="AE17">
        <f>SUMIFS($S$2:$S$6977,$A$2:$A$6977,"202606",$B$2:$B$6977,"Ex_Integra",$H$2:$H$6977,"Soberanos",$J$2:$J$6977,"Proxies")</f>
        <v>0</v>
      </c>
      <c r="AF17" s="1">
        <f t="shared" si="3"/>
        <v>0</v>
      </c>
    </row>
    <row r="18" spans="1:32" x14ac:dyDescent="0.35">
      <c r="A18" t="s">
        <v>27</v>
      </c>
      <c r="B18" t="s">
        <v>28</v>
      </c>
      <c r="C18" t="s">
        <v>29</v>
      </c>
      <c r="D18" t="s">
        <v>30</v>
      </c>
      <c r="E18" t="s">
        <v>74</v>
      </c>
      <c r="F18" t="s">
        <v>75</v>
      </c>
      <c r="G18" t="s">
        <v>33</v>
      </c>
      <c r="H18" t="s">
        <v>34</v>
      </c>
      <c r="I18" t="s">
        <v>35</v>
      </c>
      <c r="J18" t="s">
        <v>36</v>
      </c>
      <c r="K18" t="s">
        <v>37</v>
      </c>
      <c r="L18" t="s">
        <v>38</v>
      </c>
      <c r="M18" t="s">
        <v>38</v>
      </c>
      <c r="N18" t="b">
        <v>0</v>
      </c>
      <c r="O18">
        <v>274.3982815</v>
      </c>
      <c r="P18">
        <v>8.1258242005760092E-3</v>
      </c>
      <c r="Q18">
        <v>30.06996030652785</v>
      </c>
      <c r="R18">
        <v>8251.1454328844557</v>
      </c>
      <c r="S18">
        <v>2.2297121964091682</v>
      </c>
      <c r="T18">
        <f t="shared" si="0"/>
        <v>8251.1454328844557</v>
      </c>
      <c r="U18">
        <f t="shared" si="1"/>
        <v>2.2297121964091682</v>
      </c>
      <c r="X18" t="s">
        <v>73</v>
      </c>
      <c r="Y18" t="s">
        <v>28</v>
      </c>
      <c r="Z18" t="s">
        <v>41</v>
      </c>
      <c r="AA18">
        <f>SUMIFS($R$2:$R$6977,$A$2:$A$6977,"202606",$B$2:$B$6977,"Ex_Integra",$H$2:$H$6977,"Sector")</f>
        <v>974189.91844757833</v>
      </c>
      <c r="AB18">
        <f>SUMIFS($R$2:$R$6977,$A$2:$A$6977,"202606",$B$2:$B$6977,"Ex_Integra",$H$2:$H$6977,"Sector",$J$2:$J$6977,"Proxies")</f>
        <v>397049.48618166341</v>
      </c>
      <c r="AC18" s="1">
        <f t="shared" si="2"/>
        <v>0.40756887200637648</v>
      </c>
      <c r="AD18">
        <f>SUMIFS($S$2:$S$6977,$A$2:$A$6977,"202606",$B$2:$B$6977,"Ex_Integra",$H$2:$H$6977,"Sector")</f>
        <v>149.31334974886153</v>
      </c>
      <c r="AE18">
        <f>SUMIFS($S$2:$S$6977,$A$2:$A$6977,"202606",$B$2:$B$6977,"Ex_Integra",$H$2:$H$6977,"Sector",$J$2:$J$6977,"Proxies")</f>
        <v>54.949346862609247</v>
      </c>
      <c r="AF18" s="1">
        <f t="shared" si="3"/>
        <v>0.36801362339691412</v>
      </c>
    </row>
    <row r="19" spans="1:32" x14ac:dyDescent="0.35">
      <c r="A19" t="s">
        <v>27</v>
      </c>
      <c r="B19" t="s">
        <v>28</v>
      </c>
      <c r="C19" t="s">
        <v>76</v>
      </c>
      <c r="D19" t="s">
        <v>77</v>
      </c>
      <c r="E19" t="s">
        <v>74</v>
      </c>
      <c r="F19" t="s">
        <v>75</v>
      </c>
      <c r="G19" t="s">
        <v>33</v>
      </c>
      <c r="H19" t="s">
        <v>34</v>
      </c>
      <c r="I19" t="s">
        <v>35</v>
      </c>
      <c r="J19" t="s">
        <v>36</v>
      </c>
      <c r="K19" t="s">
        <v>37</v>
      </c>
      <c r="L19" t="s">
        <v>38</v>
      </c>
      <c r="M19" t="s">
        <v>38</v>
      </c>
      <c r="N19" t="b">
        <v>0</v>
      </c>
      <c r="O19">
        <v>274.3982815</v>
      </c>
      <c r="P19">
        <v>2.49376073848685E-3</v>
      </c>
      <c r="Q19">
        <v>8.8650417671417348</v>
      </c>
      <c r="R19">
        <v>2432.5522263294151</v>
      </c>
      <c r="S19">
        <v>0.68428366111296257</v>
      </c>
      <c r="T19">
        <f t="shared" si="0"/>
        <v>2432.5522263294151</v>
      </c>
      <c r="U19">
        <f t="shared" si="1"/>
        <v>0.68428366111296257</v>
      </c>
      <c r="X19" t="s">
        <v>73</v>
      </c>
      <c r="Y19" t="s">
        <v>28</v>
      </c>
      <c r="Z19" t="s">
        <v>46</v>
      </c>
      <c r="AA19">
        <f>SUMIFS($R$2:$R$6977,$A$2:$A$6977,"202606",$B$2:$B$6977,"Ex_Integra",$H$2:$H$6977,"Mayores")</f>
        <v>577140.43226591486</v>
      </c>
      <c r="AB19">
        <f>SUMIFS($R$2:$R$6977,$A$2:$A$6977,"202606",$B$2:$B$6977,"Ex_Integra",$H$2:$H$6977,"Mayores",$J$2:$J$6977,"Proxies")</f>
        <v>0</v>
      </c>
      <c r="AC19" s="1">
        <f t="shared" si="2"/>
        <v>0</v>
      </c>
      <c r="AD19">
        <f>SUMIFS($S$2:$S$6977,$A$2:$A$6977,"202606",$B$2:$B$6977,"Ex_Integra",$H$2:$H$6977,"Mayores")</f>
        <v>94.364002886252379</v>
      </c>
      <c r="AE19">
        <f>SUMIFS($S$2:$S$6977,$A$2:$A$6977,"202606",$B$2:$B$6977,"Ex_Integra",$H$2:$H$6977,"Mayores",$J$2:$J$6977,"Proxies")</f>
        <v>0</v>
      </c>
      <c r="AF19" s="1">
        <f t="shared" si="3"/>
        <v>0</v>
      </c>
    </row>
    <row r="20" spans="1:32" x14ac:dyDescent="0.35">
      <c r="A20" t="s">
        <v>27</v>
      </c>
      <c r="B20" t="s">
        <v>28</v>
      </c>
      <c r="C20" t="s">
        <v>39</v>
      </c>
      <c r="D20" t="s">
        <v>40</v>
      </c>
      <c r="E20" t="s">
        <v>78</v>
      </c>
      <c r="F20" t="s">
        <v>79</v>
      </c>
      <c r="G20" t="s">
        <v>33</v>
      </c>
      <c r="H20" t="s">
        <v>34</v>
      </c>
      <c r="I20" t="s">
        <v>35</v>
      </c>
      <c r="J20" t="s">
        <v>36</v>
      </c>
      <c r="K20" t="s">
        <v>37</v>
      </c>
      <c r="L20" t="s">
        <v>38</v>
      </c>
      <c r="M20" t="s">
        <v>38</v>
      </c>
      <c r="N20" t="b">
        <v>0</v>
      </c>
      <c r="O20">
        <v>274.3982815</v>
      </c>
      <c r="P20">
        <v>1.417798100556912E-3</v>
      </c>
      <c r="Q20">
        <v>19.799284497742779</v>
      </c>
      <c r="R20">
        <v>5432.8896411102096</v>
      </c>
      <c r="S20">
        <v>0.38904136230678071</v>
      </c>
      <c r="T20">
        <f t="shared" si="0"/>
        <v>5432.8896411102087</v>
      </c>
      <c r="U20">
        <f t="shared" si="1"/>
        <v>0.38904136230678082</v>
      </c>
      <c r="X20" t="s">
        <v>73</v>
      </c>
      <c r="Y20" t="s">
        <v>47</v>
      </c>
      <c r="Z20" t="s">
        <v>34</v>
      </c>
      <c r="AA20">
        <f>SUMIFS($R$2:$R$6977,$A$2:$A$6977,"202606",$B$2:$B$6977,"Habitat",$H$2:$H$6977,"Soberanos")</f>
        <v>221532.73967645259</v>
      </c>
      <c r="AB20">
        <f>SUMIFS($R$2:$R$6977,$A$2:$A$6977,"202606",$B$2:$B$6977,"Habitat",$H$2:$H$6977,"Soberanos",$J$2:$J$6977,"Proxies")</f>
        <v>0</v>
      </c>
      <c r="AC20" s="1">
        <f t="shared" si="2"/>
        <v>0</v>
      </c>
      <c r="AD20">
        <f>SUMIFS($S$2:$S$6977,$A$2:$A$6977,"202606",$B$2:$B$6977,"Habitat",$H$2:$H$6977,"Soberanos")</f>
        <v>127.31513338196525</v>
      </c>
      <c r="AE20">
        <f>SUMIFS($S$2:$S$6977,$A$2:$A$6977,"202606",$B$2:$B$6977,"Habitat",$H$2:$H$6977,"Soberanos",$J$2:$J$6977,"Proxies")</f>
        <v>0</v>
      </c>
      <c r="AF20" s="1">
        <f t="shared" si="3"/>
        <v>0</v>
      </c>
    </row>
    <row r="21" spans="1:32" x14ac:dyDescent="0.35">
      <c r="A21" t="s">
        <v>27</v>
      </c>
      <c r="B21" t="s">
        <v>28</v>
      </c>
      <c r="C21" t="s">
        <v>76</v>
      </c>
      <c r="D21" t="s">
        <v>77</v>
      </c>
      <c r="E21" t="s">
        <v>78</v>
      </c>
      <c r="F21" t="s">
        <v>79</v>
      </c>
      <c r="G21" t="s">
        <v>33</v>
      </c>
      <c r="H21" t="s">
        <v>34</v>
      </c>
      <c r="I21" t="s">
        <v>35</v>
      </c>
      <c r="J21" t="s">
        <v>36</v>
      </c>
      <c r="K21" t="s">
        <v>37</v>
      </c>
      <c r="L21" t="s">
        <v>38</v>
      </c>
      <c r="M21" t="s">
        <v>38</v>
      </c>
      <c r="N21" t="b">
        <v>0</v>
      </c>
      <c r="O21">
        <v>274.3982815</v>
      </c>
      <c r="P21">
        <v>3.3271276526709371E-4</v>
      </c>
      <c r="Q21">
        <v>1.182756835903872</v>
      </c>
      <c r="R21">
        <v>324.54644320439991</v>
      </c>
      <c r="S21">
        <v>9.1295811022403389E-2</v>
      </c>
      <c r="T21">
        <f t="shared" si="0"/>
        <v>324.54644320439996</v>
      </c>
      <c r="U21">
        <f t="shared" si="1"/>
        <v>9.1295811022403403E-2</v>
      </c>
      <c r="X21" t="s">
        <v>73</v>
      </c>
      <c r="Y21" t="s">
        <v>47</v>
      </c>
      <c r="Z21" t="s">
        <v>41</v>
      </c>
      <c r="AA21">
        <f>SUMIFS($R$2:$R$6977,$A$2:$A$6977,"202606",$B$2:$B$6977,"Habitat",$H$2:$H$6977,"Sector")</f>
        <v>317715.89256911899</v>
      </c>
      <c r="AB21">
        <f>SUMIFS($R$2:$R$6977,$A$2:$A$6977,"202606",$B$2:$B$6977,"Habitat",$H$2:$H$6977,"Sector",$J$2:$J$6977,"Proxies")</f>
        <v>129219.08184844983</v>
      </c>
      <c r="AC21" s="1">
        <f t="shared" si="2"/>
        <v>0.40671267906542719</v>
      </c>
      <c r="AD21">
        <f>SUMIFS($S$2:$S$6977,$A$2:$A$6977,"202606",$B$2:$B$6977,"Habitat",$H$2:$H$6977,"Sector")</f>
        <v>167.11430916010994</v>
      </c>
      <c r="AE21">
        <f>SUMIFS($S$2:$S$6977,$A$2:$A$6977,"202606",$B$2:$B$6977,"Habitat",$H$2:$H$6977,"Sector",$J$2:$J$6977,"Proxies")</f>
        <v>60.443563639373558</v>
      </c>
      <c r="AF21" s="1">
        <f t="shared" si="3"/>
        <v>0.36168993512975245</v>
      </c>
    </row>
    <row r="22" spans="1:32" x14ac:dyDescent="0.35">
      <c r="A22" t="s">
        <v>27</v>
      </c>
      <c r="B22" t="s">
        <v>28</v>
      </c>
      <c r="C22" t="s">
        <v>29</v>
      </c>
      <c r="D22" t="s">
        <v>30</v>
      </c>
      <c r="E22" t="s">
        <v>78</v>
      </c>
      <c r="F22" t="s">
        <v>79</v>
      </c>
      <c r="G22" t="s">
        <v>33</v>
      </c>
      <c r="H22" t="s">
        <v>34</v>
      </c>
      <c r="I22" t="s">
        <v>35</v>
      </c>
      <c r="J22" t="s">
        <v>36</v>
      </c>
      <c r="K22" t="s">
        <v>37</v>
      </c>
      <c r="L22" t="s">
        <v>38</v>
      </c>
      <c r="M22" t="s">
        <v>38</v>
      </c>
      <c r="N22" t="b">
        <v>0</v>
      </c>
      <c r="O22">
        <v>274.3982815</v>
      </c>
      <c r="P22">
        <v>2.8061210703876471E-2</v>
      </c>
      <c r="Q22">
        <v>103.8417114609575</v>
      </c>
      <c r="R22">
        <v>28493.987172905599</v>
      </c>
      <c r="S22">
        <v>7.6999479939531081</v>
      </c>
      <c r="T22">
        <f t="shared" si="0"/>
        <v>28493.987172905592</v>
      </c>
      <c r="U22">
        <f t="shared" si="1"/>
        <v>7.699947993953109</v>
      </c>
      <c r="X22" t="s">
        <v>73</v>
      </c>
      <c r="Y22" t="s">
        <v>47</v>
      </c>
      <c r="Z22" t="s">
        <v>46</v>
      </c>
      <c r="AA22">
        <f>SUMIFS($R$2:$R$6977,$A$2:$A$6977,"202606",$B$2:$B$6977,"Habitat",$H$2:$H$6977,"Mayores")</f>
        <v>188496.81072066934</v>
      </c>
      <c r="AB22">
        <f>SUMIFS($R$2:$R$6977,$A$2:$A$6977,"202606",$B$2:$B$6977,"Habitat",$H$2:$H$6977,"Mayores",$J$2:$J$6977,"Proxies")</f>
        <v>0</v>
      </c>
      <c r="AC22" s="1">
        <f t="shared" si="2"/>
        <v>0</v>
      </c>
      <c r="AD22">
        <f>SUMIFS($S$2:$S$6977,$A$2:$A$6977,"202606",$B$2:$B$6977,"Habitat",$H$2:$H$6977,"Mayores")</f>
        <v>106.67074552073649</v>
      </c>
      <c r="AE22">
        <f>SUMIFS($S$2:$S$6977,$A$2:$A$6977,"202606",$B$2:$B$6977,"Habitat",$H$2:$H$6977,"Mayores",$J$2:$J$6977,"Proxies")</f>
        <v>0</v>
      </c>
      <c r="AF22" s="1">
        <f t="shared" si="3"/>
        <v>0</v>
      </c>
    </row>
    <row r="23" spans="1:32" x14ac:dyDescent="0.35">
      <c r="A23" t="s">
        <v>27</v>
      </c>
      <c r="B23" t="s">
        <v>28</v>
      </c>
      <c r="C23" t="s">
        <v>39</v>
      </c>
      <c r="D23" t="s">
        <v>40</v>
      </c>
      <c r="E23" t="s">
        <v>80</v>
      </c>
      <c r="F23" t="s">
        <v>81</v>
      </c>
      <c r="G23" t="s">
        <v>33</v>
      </c>
      <c r="H23" t="s">
        <v>34</v>
      </c>
      <c r="I23" t="s">
        <v>35</v>
      </c>
      <c r="J23" t="s">
        <v>36</v>
      </c>
      <c r="K23" t="s">
        <v>37</v>
      </c>
      <c r="L23" t="s">
        <v>38</v>
      </c>
      <c r="M23" t="s">
        <v>38</v>
      </c>
      <c r="N23" t="b">
        <v>0</v>
      </c>
      <c r="O23">
        <v>274.3982815</v>
      </c>
      <c r="P23">
        <v>3.820397726111513E-3</v>
      </c>
      <c r="Q23">
        <v>53.351137544971742</v>
      </c>
      <c r="R23">
        <v>14639.460458410371</v>
      </c>
      <c r="S23">
        <v>1.048310570691507</v>
      </c>
      <c r="T23">
        <f t="shared" si="0"/>
        <v>14639.460458410374</v>
      </c>
      <c r="U23">
        <f t="shared" si="1"/>
        <v>1.0483105706915068</v>
      </c>
      <c r="X23" t="s">
        <v>73</v>
      </c>
      <c r="Y23" t="s">
        <v>52</v>
      </c>
      <c r="Z23" t="s">
        <v>34</v>
      </c>
      <c r="AA23">
        <f>SUMIFS($R$2:$R$6977,$A$2:$A$6977,"202606",$B$2:$B$6977,"Integra",$H$2:$H$6977,"Soberanos")</f>
        <v>509903.33230229869</v>
      </c>
      <c r="AB23">
        <f>SUMIFS($R$2:$R$6977,$A$2:$A$6977,"202606",$B$2:$B$6977,"Integra",$H$2:$H$6977,"Soberanos",$J$2:$J$6977,"Proxies")</f>
        <v>0</v>
      </c>
      <c r="AC23" s="1">
        <f t="shared" si="2"/>
        <v>0</v>
      </c>
      <c r="AD23">
        <f>SUMIFS($S$2:$S$6977,$A$2:$A$6977,"202606",$B$2:$B$6977,"Integra",$H$2:$H$6977,"Soberanos")</f>
        <v>135.53339866717937</v>
      </c>
      <c r="AE23">
        <f>SUMIFS($S$2:$S$6977,$A$2:$A$6977,"202606",$B$2:$B$6977,"Integra",$H$2:$H$6977,"Soberanos",$J$2:$J$6977,"Proxies")</f>
        <v>0</v>
      </c>
      <c r="AF23" s="1">
        <f t="shared" si="3"/>
        <v>0</v>
      </c>
    </row>
    <row r="24" spans="1:32" x14ac:dyDescent="0.35">
      <c r="A24" t="s">
        <v>27</v>
      </c>
      <c r="B24" t="s">
        <v>28</v>
      </c>
      <c r="C24" t="s">
        <v>29</v>
      </c>
      <c r="D24" t="s">
        <v>30</v>
      </c>
      <c r="E24" t="s">
        <v>80</v>
      </c>
      <c r="F24" t="s">
        <v>81</v>
      </c>
      <c r="G24" t="s">
        <v>33</v>
      </c>
      <c r="H24" t="s">
        <v>34</v>
      </c>
      <c r="I24" t="s">
        <v>35</v>
      </c>
      <c r="J24" t="s">
        <v>36</v>
      </c>
      <c r="K24" t="s">
        <v>37</v>
      </c>
      <c r="L24" t="s">
        <v>38</v>
      </c>
      <c r="M24" t="s">
        <v>38</v>
      </c>
      <c r="N24" t="b">
        <v>0</v>
      </c>
      <c r="O24">
        <v>274.3982815</v>
      </c>
      <c r="P24">
        <v>1.1001184043605431E-2</v>
      </c>
      <c r="Q24">
        <v>40.71035249477503</v>
      </c>
      <c r="R24">
        <v>11170.850763825511</v>
      </c>
      <c r="S24">
        <v>3.0187059960305511</v>
      </c>
      <c r="T24">
        <f t="shared" si="0"/>
        <v>11170.850763825505</v>
      </c>
      <c r="U24">
        <f t="shared" si="1"/>
        <v>3.0187059960305511</v>
      </c>
      <c r="X24" t="s">
        <v>73</v>
      </c>
      <c r="Y24" t="s">
        <v>52</v>
      </c>
      <c r="Z24" t="s">
        <v>41</v>
      </c>
      <c r="AA24">
        <f>SUMIFS($R$2:$R$6977,$A$2:$A$6977,"202606",$B$2:$B$6977,"Integra",$H$2:$H$6977,"Sector")</f>
        <v>432930.60377087304</v>
      </c>
      <c r="AB24">
        <f>SUMIFS($R$2:$R$6977,$A$2:$A$6977,"202606",$B$2:$B$6977,"Integra",$H$2:$H$6977,"Sector",$J$2:$J$6977,"Proxies")</f>
        <v>195795.52937789928</v>
      </c>
      <c r="AC24" s="1">
        <f t="shared" si="2"/>
        <v>0.45225615300119404</v>
      </c>
      <c r="AD24">
        <f>SUMIFS($S$2:$S$6977,$A$2:$A$6977,"202606",$B$2:$B$6977,"Integra",$H$2:$H$6977,"Sector")</f>
        <v>128.58385602463449</v>
      </c>
      <c r="AE24">
        <f>SUMIFS($S$2:$S$6977,$A$2:$A$6977,"202606",$B$2:$B$6977,"Integra",$H$2:$H$6977,"Sector",$J$2:$J$6977,"Proxies")</f>
        <v>56.657042352701644</v>
      </c>
      <c r="AF24" s="1">
        <f t="shared" si="3"/>
        <v>0.44062329521248078</v>
      </c>
    </row>
    <row r="25" spans="1:32" x14ac:dyDescent="0.35">
      <c r="A25" t="s">
        <v>27</v>
      </c>
      <c r="B25" t="s">
        <v>28</v>
      </c>
      <c r="C25" t="s">
        <v>39</v>
      </c>
      <c r="D25" t="s">
        <v>40</v>
      </c>
      <c r="E25" t="s">
        <v>82</v>
      </c>
      <c r="F25" t="s">
        <v>83</v>
      </c>
      <c r="G25" t="s">
        <v>33</v>
      </c>
      <c r="H25" t="s">
        <v>34</v>
      </c>
      <c r="I25" t="s">
        <v>35</v>
      </c>
      <c r="J25" t="s">
        <v>36</v>
      </c>
      <c r="K25" t="s">
        <v>84</v>
      </c>
      <c r="L25" t="s">
        <v>85</v>
      </c>
      <c r="M25" t="s">
        <v>85</v>
      </c>
      <c r="N25" t="b">
        <v>0</v>
      </c>
      <c r="O25">
        <v>172.5413326</v>
      </c>
      <c r="P25">
        <v>3.416172255042353E-4</v>
      </c>
      <c r="Q25">
        <v>4.7706204673508106</v>
      </c>
      <c r="R25">
        <v>823.1292127655438</v>
      </c>
      <c r="S25">
        <v>5.8943091327615472E-2</v>
      </c>
      <c r="T25">
        <f t="shared" si="0"/>
        <v>823.12921276554368</v>
      </c>
      <c r="U25">
        <f t="shared" si="1"/>
        <v>5.8943091327615466E-2</v>
      </c>
      <c r="X25" t="s">
        <v>73</v>
      </c>
      <c r="Y25" t="s">
        <v>52</v>
      </c>
      <c r="Z25" t="s">
        <v>46</v>
      </c>
      <c r="AA25">
        <f>SUMIFS($R$2:$R$6977,$A$2:$A$6977,"202606",$B$2:$B$6977,"Integra",$H$2:$H$6977,"Mayores")</f>
        <v>237135.07439297353</v>
      </c>
      <c r="AB25">
        <f>SUMIFS($R$2:$R$6977,$A$2:$A$6977,"202606",$B$2:$B$6977,"Integra",$H$2:$H$6977,"Mayores",$J$2:$J$6977,"Proxies")</f>
        <v>0</v>
      </c>
      <c r="AC25" s="1">
        <f t="shared" si="2"/>
        <v>0</v>
      </c>
      <c r="AD25">
        <f>SUMIFS($S$2:$S$6977,$A$2:$A$6977,"202606",$B$2:$B$6977,"Integra",$H$2:$H$6977,"Mayores")</f>
        <v>71.926813671932834</v>
      </c>
      <c r="AE25">
        <f>SUMIFS($S$2:$S$6977,$A$2:$A$6977,"202606",$B$2:$B$6977,"Integra",$H$2:$H$6977,"Mayores",$J$2:$J$6977,"Proxies")</f>
        <v>0</v>
      </c>
      <c r="AF25" s="1">
        <f t="shared" si="3"/>
        <v>0</v>
      </c>
    </row>
    <row r="26" spans="1:32" x14ac:dyDescent="0.35">
      <c r="A26" t="s">
        <v>27</v>
      </c>
      <c r="B26" t="s">
        <v>28</v>
      </c>
      <c r="C26" t="s">
        <v>29</v>
      </c>
      <c r="D26" t="s">
        <v>30</v>
      </c>
      <c r="E26" t="s">
        <v>82</v>
      </c>
      <c r="F26" t="s">
        <v>83</v>
      </c>
      <c r="G26" t="s">
        <v>33</v>
      </c>
      <c r="H26" t="s">
        <v>34</v>
      </c>
      <c r="I26" t="s">
        <v>35</v>
      </c>
      <c r="J26" t="s">
        <v>36</v>
      </c>
      <c r="K26" t="s">
        <v>84</v>
      </c>
      <c r="L26" t="s">
        <v>85</v>
      </c>
      <c r="M26" t="s">
        <v>85</v>
      </c>
      <c r="N26" t="b">
        <v>0</v>
      </c>
      <c r="O26">
        <v>172.5413326</v>
      </c>
      <c r="P26">
        <v>1.5116320815417561E-2</v>
      </c>
      <c r="Q26">
        <v>55.938592280660657</v>
      </c>
      <c r="R26">
        <v>9651.719255873264</v>
      </c>
      <c r="S26">
        <v>2.608190137501265</v>
      </c>
      <c r="T26">
        <f t="shared" si="0"/>
        <v>9651.719255873264</v>
      </c>
      <c r="U26">
        <f t="shared" si="1"/>
        <v>2.6081901375012646</v>
      </c>
      <c r="X26" t="s">
        <v>73</v>
      </c>
      <c r="Y26" t="s">
        <v>63</v>
      </c>
      <c r="Z26" t="s">
        <v>34</v>
      </c>
      <c r="AA26">
        <f>SUMIFS($R$2:$R$6977,$A$2:$A$6977,"202606",$B$2:$B$6977,"Prima",$H$2:$H$6977,"Soberanos")</f>
        <v>436611.82381354331</v>
      </c>
      <c r="AB26">
        <f>SUMIFS($R$2:$R$6977,$A$2:$A$6977,"202606",$B$2:$B$6977,"Prima",$H$2:$H$6977,"Soberanos",$J$2:$J$6977,"Proxies")</f>
        <v>0</v>
      </c>
      <c r="AC26" s="1">
        <f t="shared" si="2"/>
        <v>0</v>
      </c>
      <c r="AD26">
        <f>SUMIFS($S$2:$S$6977,$A$2:$A$6977,"202606",$B$2:$B$6977,"Prima",$H$2:$H$6977,"Soberanos")</f>
        <v>131.08230549611079</v>
      </c>
      <c r="AE26">
        <f>SUMIFS($S$2:$S$6977,$A$2:$A$6977,"202606",$B$2:$B$6977,"Prima",$H$2:$H$6977,"Soberanos",$J$2:$J$6977,"Proxies")</f>
        <v>0</v>
      </c>
      <c r="AF26" s="1">
        <f t="shared" si="3"/>
        <v>0</v>
      </c>
    </row>
    <row r="27" spans="1:32" x14ac:dyDescent="0.35">
      <c r="A27" t="s">
        <v>27</v>
      </c>
      <c r="B27" t="s">
        <v>28</v>
      </c>
      <c r="C27" t="s">
        <v>29</v>
      </c>
      <c r="D27" t="s">
        <v>30</v>
      </c>
      <c r="E27" t="s">
        <v>86</v>
      </c>
      <c r="F27" t="s">
        <v>87</v>
      </c>
      <c r="G27" t="s">
        <v>33</v>
      </c>
      <c r="H27" t="s">
        <v>34</v>
      </c>
      <c r="I27" t="s">
        <v>35</v>
      </c>
      <c r="J27" t="s">
        <v>36</v>
      </c>
      <c r="K27" t="s">
        <v>84</v>
      </c>
      <c r="L27" t="s">
        <v>85</v>
      </c>
      <c r="M27" t="s">
        <v>85</v>
      </c>
      <c r="N27" t="b">
        <v>0</v>
      </c>
      <c r="O27">
        <v>172.5413326</v>
      </c>
      <c r="P27">
        <v>1.3706100708418391E-3</v>
      </c>
      <c r="Q27">
        <v>5.0720012405658386</v>
      </c>
      <c r="R27">
        <v>875.12985299608295</v>
      </c>
      <c r="S27">
        <v>0.23648688809803131</v>
      </c>
      <c r="T27">
        <f t="shared" si="0"/>
        <v>875.12985299608295</v>
      </c>
      <c r="U27">
        <f t="shared" si="1"/>
        <v>0.23648688809803134</v>
      </c>
      <c r="X27" t="s">
        <v>73</v>
      </c>
      <c r="Y27" t="s">
        <v>63</v>
      </c>
      <c r="Z27" t="s">
        <v>41</v>
      </c>
      <c r="AA27">
        <f>SUMIFS($R$2:$R$6977,$A$2:$A$6977,"202606",$B$2:$B$6977,"Prima",$H$2:$H$6977,"Sector")</f>
        <v>399400.74459718366</v>
      </c>
      <c r="AB27">
        <f>SUMIFS($R$2:$R$6977,$A$2:$A$6977,"202606",$B$2:$B$6977,"Prima",$H$2:$H$6977,"Sector",$J$2:$J$6977,"Proxies")</f>
        <v>143030.65153035111</v>
      </c>
      <c r="AC27" s="1">
        <f t="shared" si="2"/>
        <v>0.35811313189865213</v>
      </c>
      <c r="AD27">
        <f>SUMIFS($S$2:$S$6977,$A$2:$A$6977,"202606",$B$2:$B$6977,"Prima",$H$2:$H$6977,"Sector")</f>
        <v>145.99247798010293</v>
      </c>
      <c r="AE27">
        <f>SUMIFS($S$2:$S$6977,$A$2:$A$6977,"202606",$B$2:$B$6977,"Prima",$H$2:$H$6977,"Sector",$J$2:$J$6977,"Proxies")</f>
        <v>44.689534170318062</v>
      </c>
      <c r="AF27" s="1">
        <f t="shared" si="3"/>
        <v>0.30610847071455777</v>
      </c>
    </row>
    <row r="28" spans="1:32" x14ac:dyDescent="0.35">
      <c r="A28" t="s">
        <v>27</v>
      </c>
      <c r="B28" t="s">
        <v>28</v>
      </c>
      <c r="C28" t="s">
        <v>39</v>
      </c>
      <c r="D28" t="s">
        <v>40</v>
      </c>
      <c r="E28" t="s">
        <v>88</v>
      </c>
      <c r="F28" t="s">
        <v>89</v>
      </c>
      <c r="G28" t="s">
        <v>33</v>
      </c>
      <c r="H28" t="s">
        <v>34</v>
      </c>
      <c r="I28" t="s">
        <v>35</v>
      </c>
      <c r="J28" t="s">
        <v>36</v>
      </c>
      <c r="K28" t="s">
        <v>44</v>
      </c>
      <c r="L28" t="s">
        <v>45</v>
      </c>
      <c r="M28" t="s">
        <v>45</v>
      </c>
      <c r="N28" t="b">
        <v>0</v>
      </c>
      <c r="O28">
        <v>191.40678779999999</v>
      </c>
      <c r="P28">
        <v>2.7063941612046941E-3</v>
      </c>
      <c r="Q28">
        <v>37.794286746239543</v>
      </c>
      <c r="R28">
        <v>7234.0830232898224</v>
      </c>
      <c r="S28">
        <v>0.51802221291686579</v>
      </c>
      <c r="T28">
        <f t="shared" si="0"/>
        <v>7234.0830232898243</v>
      </c>
      <c r="U28">
        <f t="shared" si="1"/>
        <v>0.5180222129168659</v>
      </c>
      <c r="X28" t="s">
        <v>73</v>
      </c>
      <c r="Y28" t="s">
        <v>63</v>
      </c>
      <c r="Z28" t="s">
        <v>46</v>
      </c>
      <c r="AA28">
        <f>SUMIFS($R$2:$R$6977,$A$2:$A$6977,"202606",$B$2:$B$6977,"Prima",$H$2:$H$6977,"Mayores")</f>
        <v>256370.09306683281</v>
      </c>
      <c r="AB28">
        <f>SUMIFS($R$2:$R$6977,$A$2:$A$6977,"202606",$B$2:$B$6977,"Prima",$H$2:$H$6977,"Mayores",$J$2:$J$6977,"Proxies")</f>
        <v>0</v>
      </c>
      <c r="AC28" s="1">
        <f t="shared" si="2"/>
        <v>0</v>
      </c>
      <c r="AD28">
        <f>SUMIFS($S$2:$S$6977,$A$2:$A$6977,"202606",$B$2:$B$6977,"Prima",$H$2:$H$6977,"Mayores")</f>
        <v>101.30294380978481</v>
      </c>
      <c r="AE28">
        <f>SUMIFS($S$2:$S$6977,$A$2:$A$6977,"202606",$B$2:$B$6977,"Prima",$H$2:$H$6977,"Mayores",$J$2:$J$6977,"Proxies")</f>
        <v>0</v>
      </c>
      <c r="AF28" s="1">
        <f t="shared" si="3"/>
        <v>0</v>
      </c>
    </row>
    <row r="29" spans="1:32" x14ac:dyDescent="0.35">
      <c r="A29" t="s">
        <v>27</v>
      </c>
      <c r="B29" t="s">
        <v>28</v>
      </c>
      <c r="C29" t="s">
        <v>29</v>
      </c>
      <c r="D29" t="s">
        <v>30</v>
      </c>
      <c r="E29" t="s">
        <v>90</v>
      </c>
      <c r="F29" t="s">
        <v>91</v>
      </c>
      <c r="G29" t="s">
        <v>33</v>
      </c>
      <c r="H29" t="s">
        <v>34</v>
      </c>
      <c r="I29" t="s">
        <v>35</v>
      </c>
      <c r="J29" t="s">
        <v>36</v>
      </c>
      <c r="K29" t="s">
        <v>44</v>
      </c>
      <c r="L29" t="s">
        <v>45</v>
      </c>
      <c r="M29" t="s">
        <v>45</v>
      </c>
      <c r="N29" t="b">
        <v>0</v>
      </c>
      <c r="O29">
        <v>191.40678779999999</v>
      </c>
      <c r="P29">
        <v>4.2410272167294327E-3</v>
      </c>
      <c r="Q29">
        <v>15.694102766451479</v>
      </c>
      <c r="R29">
        <v>3003.9577979295709</v>
      </c>
      <c r="S29">
        <v>0.8117613965265551</v>
      </c>
      <c r="T29">
        <f t="shared" si="0"/>
        <v>3003.9577979295709</v>
      </c>
      <c r="U29">
        <f t="shared" si="1"/>
        <v>0.8117613965265551</v>
      </c>
      <c r="X29" t="s">
        <v>73</v>
      </c>
      <c r="Y29" t="s">
        <v>68</v>
      </c>
      <c r="Z29" t="s">
        <v>34</v>
      </c>
      <c r="AA29">
        <f>SUMIFS($R$2:$R$6977,$A$2:$A$6977,"202606",$B$2:$B$6977,"Profuturo",$H$2:$H$6977,"Soberanos")</f>
        <v>245310.56370552711</v>
      </c>
      <c r="AB29">
        <f>SUMIFS($R$2:$R$6977,$A$2:$A$6977,"202606",$B$2:$B$6977,"Profuturo",$H$2:$H$6977,"Soberanos",$J$2:$J$6977,"Proxies")</f>
        <v>0</v>
      </c>
      <c r="AC29" s="1">
        <f t="shared" si="2"/>
        <v>0</v>
      </c>
      <c r="AD29">
        <f>SUMIFS($S$2:$S$6977,$A$2:$A$6977,"202606",$B$2:$B$6977,"Profuturo",$H$2:$H$6977,"Soberanos")</f>
        <v>126.11073205416376</v>
      </c>
      <c r="AE29">
        <f>SUMIFS($S$2:$S$6977,$A$2:$A$6977,"202606",$B$2:$B$6977,"Profuturo",$H$2:$H$6977,"Soberanos",$J$2:$J$6977,"Proxies")</f>
        <v>0</v>
      </c>
      <c r="AF29" s="1">
        <f t="shared" si="3"/>
        <v>0</v>
      </c>
    </row>
    <row r="30" spans="1:32" x14ac:dyDescent="0.35">
      <c r="A30" t="s">
        <v>27</v>
      </c>
      <c r="B30" t="s">
        <v>28</v>
      </c>
      <c r="C30" t="s">
        <v>39</v>
      </c>
      <c r="D30" t="s">
        <v>40</v>
      </c>
      <c r="E30" t="s">
        <v>92</v>
      </c>
      <c r="F30" t="s">
        <v>93</v>
      </c>
      <c r="G30" t="s">
        <v>33</v>
      </c>
      <c r="H30" t="s">
        <v>34</v>
      </c>
      <c r="I30" t="s">
        <v>35</v>
      </c>
      <c r="J30" t="s">
        <v>36</v>
      </c>
      <c r="K30" t="s">
        <v>44</v>
      </c>
      <c r="L30" t="s">
        <v>45</v>
      </c>
      <c r="M30" t="s">
        <v>45</v>
      </c>
      <c r="N30" t="b">
        <v>0</v>
      </c>
      <c r="O30">
        <v>191.40678779999999</v>
      </c>
      <c r="P30">
        <v>4.4520305939706802E-4</v>
      </c>
      <c r="Q30">
        <v>6.2171772051363394</v>
      </c>
      <c r="R30">
        <v>1190.009918018528</v>
      </c>
      <c r="S30">
        <v>8.5214887517925386E-2</v>
      </c>
      <c r="T30">
        <f t="shared" si="0"/>
        <v>1190.0099180185284</v>
      </c>
      <c r="U30">
        <f t="shared" si="1"/>
        <v>8.5214887517925386E-2</v>
      </c>
      <c r="X30" t="s">
        <v>73</v>
      </c>
      <c r="Y30" t="s">
        <v>68</v>
      </c>
      <c r="Z30" t="s">
        <v>41</v>
      </c>
      <c r="AA30">
        <f>SUMIFS($R$2:$R$6977,$A$2:$A$6977,"202606",$B$2:$B$6977,"Profuturo",$H$2:$H$6977,"Sector")</f>
        <v>256812.71717592937</v>
      </c>
      <c r="AB30">
        <f>SUMIFS($R$2:$R$6977,$A$2:$A$6977,"202606",$B$2:$B$6977,"Profuturo",$H$2:$H$6977,"Sector",$J$2:$J$6977,"Proxies")</f>
        <v>124366.95621290045</v>
      </c>
      <c r="AC30" s="1">
        <f t="shared" si="2"/>
        <v>0.4842710188985811</v>
      </c>
      <c r="AD30">
        <f>SUMIFS($S$2:$S$6977,$A$2:$A$6977,"202606",$B$2:$B$6977,"Profuturo",$H$2:$H$6977,"Sector")</f>
        <v>136.51089424614517</v>
      </c>
      <c r="AE30">
        <f>SUMIFS($S$2:$S$6977,$A$2:$A$6977,"202606",$B$2:$B$6977,"Profuturo",$H$2:$H$6977,"Sector",$J$2:$J$6977,"Proxies")</f>
        <v>58.498884152656196</v>
      </c>
      <c r="AF30" s="1">
        <f t="shared" si="3"/>
        <v>0.42852905239325323</v>
      </c>
    </row>
    <row r="31" spans="1:32" x14ac:dyDescent="0.35">
      <c r="A31" t="s">
        <v>27</v>
      </c>
      <c r="B31" t="s">
        <v>28</v>
      </c>
      <c r="C31" t="s">
        <v>39</v>
      </c>
      <c r="D31" t="s">
        <v>40</v>
      </c>
      <c r="E31" t="s">
        <v>94</v>
      </c>
      <c r="F31" t="s">
        <v>95</v>
      </c>
      <c r="G31" t="s">
        <v>33</v>
      </c>
      <c r="H31" t="s">
        <v>34</v>
      </c>
      <c r="I31" t="s">
        <v>35</v>
      </c>
      <c r="J31" t="s">
        <v>36</v>
      </c>
      <c r="K31" t="s">
        <v>44</v>
      </c>
      <c r="L31" t="s">
        <v>45</v>
      </c>
      <c r="M31" t="s">
        <v>45</v>
      </c>
      <c r="N31" t="b">
        <v>0</v>
      </c>
      <c r="O31">
        <v>191.40678779999999</v>
      </c>
      <c r="P31">
        <v>1.650619958367872E-9</v>
      </c>
      <c r="Q31">
        <v>2.305059806508466E-5</v>
      </c>
      <c r="R31">
        <v>4.4120409325067497E-3</v>
      </c>
      <c r="S31">
        <v>3.1593986410976419E-7</v>
      </c>
      <c r="T31">
        <f t="shared" si="0"/>
        <v>4.4120409325067497E-3</v>
      </c>
      <c r="U31">
        <f t="shared" si="1"/>
        <v>3.1593986410976408E-7</v>
      </c>
      <c r="X31" t="s">
        <v>73</v>
      </c>
      <c r="Y31" t="s">
        <v>68</v>
      </c>
      <c r="Z31" t="s">
        <v>46</v>
      </c>
      <c r="AA31">
        <f>SUMIFS($R$2:$R$6977,$A$2:$A$6977,"202606",$B$2:$B$6977,"Profuturo",$H$2:$H$6977,"Mayores")</f>
        <v>132445.76096302908</v>
      </c>
      <c r="AB31">
        <f>SUMIFS($R$2:$R$6977,$A$2:$A$6977,"202606",$B$2:$B$6977,"Profuturo",$H$2:$H$6977,"Mayores",$J$2:$J$6977,"Proxies")</f>
        <v>0</v>
      </c>
      <c r="AC31" s="1">
        <f t="shared" si="2"/>
        <v>0</v>
      </c>
      <c r="AD31">
        <f>SUMIFS($S$2:$S$6977,$A$2:$A$6977,"202606",$B$2:$B$6977,"Profuturo",$H$2:$H$6977,"Mayores")</f>
        <v>78.012010093488854</v>
      </c>
      <c r="AE31">
        <f>SUMIFS($S$2:$S$6977,$A$2:$A$6977,"202606",$B$2:$B$6977,"Profuturo",$H$2:$H$6977,"Mayores",$J$2:$J$6977,"Proxies")</f>
        <v>0</v>
      </c>
      <c r="AF31" s="1">
        <f t="shared" si="3"/>
        <v>0</v>
      </c>
    </row>
    <row r="32" spans="1:32" x14ac:dyDescent="0.35">
      <c r="A32" t="s">
        <v>27</v>
      </c>
      <c r="B32" t="s">
        <v>28</v>
      </c>
      <c r="C32" t="s">
        <v>29</v>
      </c>
      <c r="D32" t="s">
        <v>30</v>
      </c>
      <c r="E32" t="s">
        <v>96</v>
      </c>
      <c r="F32" t="s">
        <v>97</v>
      </c>
      <c r="G32" t="s">
        <v>33</v>
      </c>
      <c r="H32" t="s">
        <v>34</v>
      </c>
      <c r="I32" t="s">
        <v>35</v>
      </c>
      <c r="J32" t="s">
        <v>36</v>
      </c>
      <c r="K32" t="s">
        <v>44</v>
      </c>
      <c r="L32" t="s">
        <v>45</v>
      </c>
      <c r="M32" t="s">
        <v>45</v>
      </c>
      <c r="N32" t="b">
        <v>0</v>
      </c>
      <c r="O32">
        <v>191.40678779999999</v>
      </c>
      <c r="P32">
        <v>9.6326920069070947E-3</v>
      </c>
      <c r="Q32">
        <v>35.646189130226553</v>
      </c>
      <c r="R32">
        <v>6822.9225587279398</v>
      </c>
      <c r="S32">
        <v>1.8437626349088221</v>
      </c>
      <c r="T32">
        <f t="shared" si="0"/>
        <v>6822.9225587279398</v>
      </c>
      <c r="U32">
        <f t="shared" si="1"/>
        <v>1.8437626349088223</v>
      </c>
    </row>
    <row r="33" spans="1:21" x14ac:dyDescent="0.35">
      <c r="A33" t="s">
        <v>27</v>
      </c>
      <c r="B33" t="s">
        <v>28</v>
      </c>
      <c r="C33" t="s">
        <v>39</v>
      </c>
      <c r="D33" t="s">
        <v>40</v>
      </c>
      <c r="E33" t="s">
        <v>96</v>
      </c>
      <c r="F33" t="s">
        <v>97</v>
      </c>
      <c r="G33" t="s">
        <v>33</v>
      </c>
      <c r="H33" t="s">
        <v>34</v>
      </c>
      <c r="I33" t="s">
        <v>35</v>
      </c>
      <c r="J33" t="s">
        <v>36</v>
      </c>
      <c r="K33" t="s">
        <v>44</v>
      </c>
      <c r="L33" t="s">
        <v>45</v>
      </c>
      <c r="M33" t="s">
        <v>45</v>
      </c>
      <c r="N33" t="b">
        <v>0</v>
      </c>
      <c r="O33">
        <v>191.40678779999999</v>
      </c>
      <c r="P33">
        <v>2.3742471547194711E-3</v>
      </c>
      <c r="Q33">
        <v>33.155916110892107</v>
      </c>
      <c r="R33">
        <v>6346.2673993521266</v>
      </c>
      <c r="S33">
        <v>0.45444702132814352</v>
      </c>
      <c r="T33">
        <f t="shared" si="0"/>
        <v>6346.2673993521266</v>
      </c>
      <c r="U33">
        <f t="shared" si="1"/>
        <v>0.45444702132814352</v>
      </c>
    </row>
    <row r="34" spans="1:21" x14ac:dyDescent="0.35">
      <c r="A34" t="s">
        <v>27</v>
      </c>
      <c r="B34" t="s">
        <v>28</v>
      </c>
      <c r="C34" t="s">
        <v>29</v>
      </c>
      <c r="D34" t="s">
        <v>30</v>
      </c>
      <c r="E34" t="s">
        <v>98</v>
      </c>
      <c r="F34" t="s">
        <v>99</v>
      </c>
      <c r="G34" t="s">
        <v>33</v>
      </c>
      <c r="H34" t="s">
        <v>34</v>
      </c>
      <c r="I34" t="s">
        <v>35</v>
      </c>
      <c r="J34" t="s">
        <v>36</v>
      </c>
      <c r="K34" t="s">
        <v>57</v>
      </c>
      <c r="L34" t="s">
        <v>58</v>
      </c>
      <c r="M34" t="s">
        <v>58</v>
      </c>
      <c r="N34" t="b">
        <v>0</v>
      </c>
      <c r="O34">
        <v>204.30314809999999</v>
      </c>
      <c r="P34">
        <v>8.831870563002114E-3</v>
      </c>
      <c r="Q34">
        <v>32.682715095293332</v>
      </c>
      <c r="R34">
        <v>6677.1815824238174</v>
      </c>
      <c r="S34">
        <v>1.8043789596330511</v>
      </c>
      <c r="T34">
        <f t="shared" si="0"/>
        <v>6677.1815824238192</v>
      </c>
      <c r="U34">
        <f t="shared" si="1"/>
        <v>1.8043789596330511</v>
      </c>
    </row>
    <row r="35" spans="1:21" x14ac:dyDescent="0.35">
      <c r="A35" t="s">
        <v>27</v>
      </c>
      <c r="B35" t="s">
        <v>28</v>
      </c>
      <c r="C35" t="s">
        <v>39</v>
      </c>
      <c r="D35" t="s">
        <v>40</v>
      </c>
      <c r="E35" t="s">
        <v>98</v>
      </c>
      <c r="F35" t="s">
        <v>99</v>
      </c>
      <c r="G35" t="s">
        <v>33</v>
      </c>
      <c r="H35" t="s">
        <v>34</v>
      </c>
      <c r="I35" t="s">
        <v>35</v>
      </c>
      <c r="J35" t="s">
        <v>36</v>
      </c>
      <c r="K35" t="s">
        <v>57</v>
      </c>
      <c r="L35" t="s">
        <v>58</v>
      </c>
      <c r="M35" t="s">
        <v>58</v>
      </c>
      <c r="N35" t="b">
        <v>0</v>
      </c>
      <c r="O35">
        <v>204.30314809999999</v>
      </c>
      <c r="P35">
        <v>3.5777377689201679E-4</v>
      </c>
      <c r="Q35">
        <v>4.9962436765393674</v>
      </c>
      <c r="R35">
        <v>1020.748311791711</v>
      </c>
      <c r="S35">
        <v>7.3094308926666074E-2</v>
      </c>
      <c r="T35">
        <f t="shared" si="0"/>
        <v>1020.7483117917108</v>
      </c>
      <c r="U35">
        <f t="shared" si="1"/>
        <v>7.309430892666606E-2</v>
      </c>
    </row>
    <row r="36" spans="1:21" x14ac:dyDescent="0.35">
      <c r="A36" t="s">
        <v>27</v>
      </c>
      <c r="B36" t="s">
        <v>28</v>
      </c>
      <c r="C36" t="s">
        <v>29</v>
      </c>
      <c r="D36" t="s">
        <v>30</v>
      </c>
      <c r="E36" t="s">
        <v>100</v>
      </c>
      <c r="F36" t="s">
        <v>101</v>
      </c>
      <c r="G36" t="s">
        <v>33</v>
      </c>
      <c r="H36" t="s">
        <v>34</v>
      </c>
      <c r="I36" t="s">
        <v>35</v>
      </c>
      <c r="J36" t="s">
        <v>36</v>
      </c>
      <c r="K36" t="s">
        <v>57</v>
      </c>
      <c r="L36" t="s">
        <v>58</v>
      </c>
      <c r="M36" t="s">
        <v>58</v>
      </c>
      <c r="N36" t="b">
        <v>0</v>
      </c>
      <c r="O36">
        <v>204.30314809999999</v>
      </c>
      <c r="P36">
        <v>1.9669108566169559E-3</v>
      </c>
      <c r="Q36">
        <v>7.2786378249184853</v>
      </c>
      <c r="R36">
        <v>1487.048621510583</v>
      </c>
      <c r="S36">
        <v>0.40184608003891181</v>
      </c>
      <c r="T36">
        <f t="shared" si="0"/>
        <v>1487.0486215105832</v>
      </c>
      <c r="U36">
        <f t="shared" si="1"/>
        <v>0.40184608003891176</v>
      </c>
    </row>
    <row r="37" spans="1:21" x14ac:dyDescent="0.35">
      <c r="A37" t="s">
        <v>27</v>
      </c>
      <c r="B37" t="s">
        <v>28</v>
      </c>
      <c r="C37" t="s">
        <v>29</v>
      </c>
      <c r="D37" t="s">
        <v>30</v>
      </c>
      <c r="E37" t="s">
        <v>102</v>
      </c>
      <c r="F37" t="s">
        <v>103</v>
      </c>
      <c r="G37" t="s">
        <v>33</v>
      </c>
      <c r="H37" t="s">
        <v>34</v>
      </c>
      <c r="I37" t="s">
        <v>35</v>
      </c>
      <c r="J37" t="s">
        <v>36</v>
      </c>
      <c r="K37" t="s">
        <v>61</v>
      </c>
      <c r="L37" t="s">
        <v>62</v>
      </c>
      <c r="M37" t="s">
        <v>62</v>
      </c>
      <c r="N37" t="b">
        <v>0</v>
      </c>
      <c r="O37">
        <v>170.4198394</v>
      </c>
      <c r="P37">
        <v>2.062493926796579E-2</v>
      </c>
      <c r="Q37">
        <v>76.323470678619387</v>
      </c>
      <c r="R37">
        <v>13007.033615500921</v>
      </c>
      <c r="S37">
        <v>3.5148988376814829</v>
      </c>
      <c r="T37">
        <f t="shared" si="0"/>
        <v>13007.033615500924</v>
      </c>
      <c r="U37">
        <f t="shared" si="1"/>
        <v>3.5148988376814834</v>
      </c>
    </row>
    <row r="38" spans="1:21" x14ac:dyDescent="0.35">
      <c r="A38" t="s">
        <v>27</v>
      </c>
      <c r="B38" t="s">
        <v>28</v>
      </c>
      <c r="C38" t="s">
        <v>39</v>
      </c>
      <c r="D38" t="s">
        <v>40</v>
      </c>
      <c r="E38" t="s">
        <v>102</v>
      </c>
      <c r="F38" t="s">
        <v>103</v>
      </c>
      <c r="G38" t="s">
        <v>33</v>
      </c>
      <c r="H38" t="s">
        <v>34</v>
      </c>
      <c r="I38" t="s">
        <v>35</v>
      </c>
      <c r="J38" t="s">
        <v>36</v>
      </c>
      <c r="K38" t="s">
        <v>61</v>
      </c>
      <c r="L38" t="s">
        <v>62</v>
      </c>
      <c r="M38" t="s">
        <v>62</v>
      </c>
      <c r="N38" t="b">
        <v>0</v>
      </c>
      <c r="O38">
        <v>170.4198394</v>
      </c>
      <c r="P38">
        <v>9.9365256375257404E-3</v>
      </c>
      <c r="Q38">
        <v>138.76171645258171</v>
      </c>
      <c r="R38">
        <v>23647.749432717319</v>
      </c>
      <c r="S38">
        <v>1.693381103341119</v>
      </c>
      <c r="T38">
        <f t="shared" si="0"/>
        <v>23647.749432717312</v>
      </c>
      <c r="U38">
        <f t="shared" si="1"/>
        <v>1.6933811033411192</v>
      </c>
    </row>
    <row r="39" spans="1:21" x14ac:dyDescent="0.35">
      <c r="A39" t="s">
        <v>27</v>
      </c>
      <c r="B39" t="s">
        <v>28</v>
      </c>
      <c r="C39" t="s">
        <v>76</v>
      </c>
      <c r="D39" t="s">
        <v>77</v>
      </c>
      <c r="E39" t="s">
        <v>102</v>
      </c>
      <c r="F39" t="s">
        <v>103</v>
      </c>
      <c r="G39" t="s">
        <v>33</v>
      </c>
      <c r="H39" t="s">
        <v>34</v>
      </c>
      <c r="I39" t="s">
        <v>35</v>
      </c>
      <c r="J39" t="s">
        <v>36</v>
      </c>
      <c r="K39" t="s">
        <v>61</v>
      </c>
      <c r="L39" t="s">
        <v>62</v>
      </c>
      <c r="M39" t="s">
        <v>62</v>
      </c>
      <c r="N39" t="b">
        <v>0</v>
      </c>
      <c r="O39">
        <v>170.4198394</v>
      </c>
      <c r="P39">
        <v>8.6084283172644278E-3</v>
      </c>
      <c r="Q39">
        <v>30.602004195599061</v>
      </c>
      <c r="R39">
        <v>5215.1886403321187</v>
      </c>
      <c r="S39">
        <v>1.4670469713146159</v>
      </c>
      <c r="T39">
        <f t="shared" si="0"/>
        <v>5215.1886403321187</v>
      </c>
      <c r="U39">
        <f t="shared" si="1"/>
        <v>1.4670469713146161</v>
      </c>
    </row>
    <row r="40" spans="1:21" x14ac:dyDescent="0.35">
      <c r="A40" t="s">
        <v>27</v>
      </c>
      <c r="B40" t="s">
        <v>28</v>
      </c>
      <c r="C40" t="s">
        <v>39</v>
      </c>
      <c r="D40" t="s">
        <v>40</v>
      </c>
      <c r="E40" t="s">
        <v>104</v>
      </c>
      <c r="F40" t="s">
        <v>105</v>
      </c>
      <c r="G40" t="s">
        <v>33</v>
      </c>
      <c r="H40" t="s">
        <v>34</v>
      </c>
      <c r="I40" t="s">
        <v>35</v>
      </c>
      <c r="J40" t="s">
        <v>36</v>
      </c>
      <c r="K40" t="s">
        <v>61</v>
      </c>
      <c r="L40" t="s">
        <v>62</v>
      </c>
      <c r="M40" t="s">
        <v>62</v>
      </c>
      <c r="N40" t="b">
        <v>0</v>
      </c>
      <c r="O40">
        <v>170.4198394</v>
      </c>
      <c r="P40">
        <v>2.1816279458796941E-4</v>
      </c>
      <c r="Q40">
        <v>3.0466024994483609</v>
      </c>
      <c r="R40">
        <v>519.20150867162829</v>
      </c>
      <c r="S40">
        <v>3.7179268416736917E-2</v>
      </c>
      <c r="T40">
        <f t="shared" si="0"/>
        <v>519.20150867162829</v>
      </c>
      <c r="U40">
        <f t="shared" si="1"/>
        <v>3.7179268416736938E-2</v>
      </c>
    </row>
    <row r="41" spans="1:21" x14ac:dyDescent="0.35">
      <c r="A41" t="s">
        <v>27</v>
      </c>
      <c r="B41" t="s">
        <v>28</v>
      </c>
      <c r="C41" t="s">
        <v>29</v>
      </c>
      <c r="D41" t="s">
        <v>30</v>
      </c>
      <c r="E41" t="s">
        <v>104</v>
      </c>
      <c r="F41" t="s">
        <v>105</v>
      </c>
      <c r="G41" t="s">
        <v>33</v>
      </c>
      <c r="H41" t="s">
        <v>34</v>
      </c>
      <c r="I41" t="s">
        <v>35</v>
      </c>
      <c r="J41" t="s">
        <v>36</v>
      </c>
      <c r="K41" t="s">
        <v>61</v>
      </c>
      <c r="L41" t="s">
        <v>62</v>
      </c>
      <c r="M41" t="s">
        <v>62</v>
      </c>
      <c r="N41" t="b">
        <v>0</v>
      </c>
      <c r="O41">
        <v>170.4198394</v>
      </c>
      <c r="P41">
        <v>2.0251097845057299E-4</v>
      </c>
      <c r="Q41">
        <v>0.74940054489650243</v>
      </c>
      <c r="R41">
        <v>127.7127205075344</v>
      </c>
      <c r="S41">
        <v>3.4511888424283522E-2</v>
      </c>
      <c r="T41">
        <f t="shared" si="0"/>
        <v>127.71272050753443</v>
      </c>
      <c r="U41">
        <f t="shared" si="1"/>
        <v>3.4511888424283509E-2</v>
      </c>
    </row>
    <row r="42" spans="1:21" x14ac:dyDescent="0.35">
      <c r="A42" t="s">
        <v>27</v>
      </c>
      <c r="B42" t="s">
        <v>28</v>
      </c>
      <c r="C42" t="s">
        <v>29</v>
      </c>
      <c r="D42" t="s">
        <v>30</v>
      </c>
      <c r="E42" t="s">
        <v>106</v>
      </c>
      <c r="F42" t="s">
        <v>107</v>
      </c>
      <c r="G42" t="s">
        <v>33</v>
      </c>
      <c r="H42" t="s">
        <v>34</v>
      </c>
      <c r="I42" t="s">
        <v>35</v>
      </c>
      <c r="J42" t="s">
        <v>36</v>
      </c>
      <c r="K42" t="s">
        <v>61</v>
      </c>
      <c r="L42" t="s">
        <v>62</v>
      </c>
      <c r="M42" t="s">
        <v>62</v>
      </c>
      <c r="N42" t="b">
        <v>0</v>
      </c>
      <c r="O42">
        <v>170.4198394</v>
      </c>
      <c r="P42">
        <v>1.685514864112036E-3</v>
      </c>
      <c r="Q42">
        <v>6.2373199085846398</v>
      </c>
      <c r="R42">
        <v>1062.9630571074169</v>
      </c>
      <c r="S42">
        <v>0.28724517244828601</v>
      </c>
      <c r="T42">
        <f t="shared" si="0"/>
        <v>1062.9630571074169</v>
      </c>
      <c r="U42">
        <f t="shared" si="1"/>
        <v>0.28724517244828601</v>
      </c>
    </row>
    <row r="43" spans="1:21" x14ac:dyDescent="0.35">
      <c r="A43" t="s">
        <v>27</v>
      </c>
      <c r="B43" t="s">
        <v>28</v>
      </c>
      <c r="C43" t="s">
        <v>39</v>
      </c>
      <c r="D43" t="s">
        <v>40</v>
      </c>
      <c r="E43" t="s">
        <v>106</v>
      </c>
      <c r="F43" t="s">
        <v>107</v>
      </c>
      <c r="G43" t="s">
        <v>33</v>
      </c>
      <c r="H43" t="s">
        <v>34</v>
      </c>
      <c r="I43" t="s">
        <v>35</v>
      </c>
      <c r="J43" t="s">
        <v>36</v>
      </c>
      <c r="K43" t="s">
        <v>61</v>
      </c>
      <c r="L43" t="s">
        <v>62</v>
      </c>
      <c r="M43" t="s">
        <v>62</v>
      </c>
      <c r="N43" t="b">
        <v>0</v>
      </c>
      <c r="O43">
        <v>170.4198394</v>
      </c>
      <c r="P43">
        <v>8.1361546987489056E-3</v>
      </c>
      <c r="Q43">
        <v>113.61987403911751</v>
      </c>
      <c r="R43">
        <v>19363.080686394631</v>
      </c>
      <c r="S43">
        <v>1.3865621770943439</v>
      </c>
      <c r="T43">
        <f t="shared" si="0"/>
        <v>19363.080686394635</v>
      </c>
      <c r="U43">
        <f t="shared" si="1"/>
        <v>1.3865621770943439</v>
      </c>
    </row>
    <row r="44" spans="1:21" x14ac:dyDescent="0.35">
      <c r="A44" t="s">
        <v>27</v>
      </c>
      <c r="B44" t="s">
        <v>28</v>
      </c>
      <c r="C44" t="s">
        <v>39</v>
      </c>
      <c r="D44" t="s">
        <v>40</v>
      </c>
      <c r="E44" t="s">
        <v>108</v>
      </c>
      <c r="F44" t="s">
        <v>109</v>
      </c>
      <c r="G44" t="s">
        <v>33</v>
      </c>
      <c r="H44" t="s">
        <v>34</v>
      </c>
      <c r="I44" t="s">
        <v>35</v>
      </c>
      <c r="J44" t="s">
        <v>36</v>
      </c>
      <c r="K44" t="s">
        <v>61</v>
      </c>
      <c r="L44" t="s">
        <v>62</v>
      </c>
      <c r="M44" t="s">
        <v>62</v>
      </c>
      <c r="N44" t="b">
        <v>0</v>
      </c>
      <c r="O44">
        <v>170.4198394</v>
      </c>
      <c r="P44">
        <v>4.9288423025942128E-3</v>
      </c>
      <c r="Q44">
        <v>68.830358113217969</v>
      </c>
      <c r="R44">
        <v>11730.05857549909</v>
      </c>
      <c r="S44">
        <v>0.83997251363603198</v>
      </c>
      <c r="T44">
        <f t="shared" si="0"/>
        <v>11730.058575499093</v>
      </c>
      <c r="U44">
        <f t="shared" si="1"/>
        <v>0.83997251363603198</v>
      </c>
    </row>
    <row r="45" spans="1:21" x14ac:dyDescent="0.35">
      <c r="A45" t="s">
        <v>27</v>
      </c>
      <c r="B45" t="s">
        <v>28</v>
      </c>
      <c r="C45" t="s">
        <v>29</v>
      </c>
      <c r="D45" t="s">
        <v>30</v>
      </c>
      <c r="E45" t="s">
        <v>108</v>
      </c>
      <c r="F45" t="s">
        <v>109</v>
      </c>
      <c r="G45" t="s">
        <v>33</v>
      </c>
      <c r="H45" t="s">
        <v>34</v>
      </c>
      <c r="I45" t="s">
        <v>35</v>
      </c>
      <c r="J45" t="s">
        <v>36</v>
      </c>
      <c r="K45" t="s">
        <v>61</v>
      </c>
      <c r="L45" t="s">
        <v>62</v>
      </c>
      <c r="M45" t="s">
        <v>62</v>
      </c>
      <c r="N45" t="b">
        <v>0</v>
      </c>
      <c r="O45">
        <v>170.4198394</v>
      </c>
      <c r="P45">
        <v>7.9673471925573308E-3</v>
      </c>
      <c r="Q45">
        <v>29.483509354231689</v>
      </c>
      <c r="R45">
        <v>5024.5749290965632</v>
      </c>
      <c r="S45">
        <v>1.3577940289996611</v>
      </c>
      <c r="T45">
        <f t="shared" si="0"/>
        <v>5024.5749290965623</v>
      </c>
      <c r="U45">
        <f t="shared" si="1"/>
        <v>1.3577940289996613</v>
      </c>
    </row>
    <row r="46" spans="1:21" x14ac:dyDescent="0.35">
      <c r="A46" t="s">
        <v>27</v>
      </c>
      <c r="B46" t="s">
        <v>28</v>
      </c>
      <c r="C46" t="s">
        <v>29</v>
      </c>
      <c r="D46" t="s">
        <v>30</v>
      </c>
      <c r="E46" t="s">
        <v>110</v>
      </c>
      <c r="F46" t="s">
        <v>111</v>
      </c>
      <c r="G46" t="s">
        <v>33</v>
      </c>
      <c r="H46" t="s">
        <v>34</v>
      </c>
      <c r="I46" t="s">
        <v>35</v>
      </c>
      <c r="J46" t="s">
        <v>36</v>
      </c>
      <c r="K46" t="s">
        <v>61</v>
      </c>
      <c r="L46" t="s">
        <v>62</v>
      </c>
      <c r="M46" t="s">
        <v>62</v>
      </c>
      <c r="N46" t="b">
        <v>0</v>
      </c>
      <c r="O46">
        <v>170.4198394</v>
      </c>
      <c r="P46">
        <v>4.6311728296900841E-2</v>
      </c>
      <c r="Q46">
        <v>171.37853308662471</v>
      </c>
      <c r="R46">
        <v>29206.30208523016</v>
      </c>
      <c r="S46">
        <v>7.8924372986942766</v>
      </c>
      <c r="T46">
        <f t="shared" si="0"/>
        <v>29206.302085230171</v>
      </c>
      <c r="U46">
        <f t="shared" si="1"/>
        <v>7.8924372986942766</v>
      </c>
    </row>
    <row r="47" spans="1:21" x14ac:dyDescent="0.35">
      <c r="A47" t="s">
        <v>27</v>
      </c>
      <c r="B47" t="s">
        <v>28</v>
      </c>
      <c r="C47" t="s">
        <v>39</v>
      </c>
      <c r="D47" t="s">
        <v>40</v>
      </c>
      <c r="E47" t="s">
        <v>110</v>
      </c>
      <c r="F47" t="s">
        <v>111</v>
      </c>
      <c r="G47" t="s">
        <v>33</v>
      </c>
      <c r="H47" t="s">
        <v>34</v>
      </c>
      <c r="I47" t="s">
        <v>35</v>
      </c>
      <c r="J47" t="s">
        <v>36</v>
      </c>
      <c r="K47" t="s">
        <v>61</v>
      </c>
      <c r="L47" t="s">
        <v>62</v>
      </c>
      <c r="M47" t="s">
        <v>62</v>
      </c>
      <c r="N47" t="b">
        <v>0</v>
      </c>
      <c r="O47">
        <v>170.4198394</v>
      </c>
      <c r="P47">
        <v>3.0163056618840271E-2</v>
      </c>
      <c r="Q47">
        <v>421.22142714351139</v>
      </c>
      <c r="R47">
        <v>71784.487965636014</v>
      </c>
      <c r="S47">
        <v>5.140383264795866</v>
      </c>
      <c r="T47">
        <f t="shared" si="0"/>
        <v>71784.487965636014</v>
      </c>
      <c r="U47">
        <f t="shared" si="1"/>
        <v>5.140383264795866</v>
      </c>
    </row>
    <row r="48" spans="1:21" x14ac:dyDescent="0.35">
      <c r="A48" t="s">
        <v>27</v>
      </c>
      <c r="B48" t="s">
        <v>28</v>
      </c>
      <c r="C48" t="s">
        <v>76</v>
      </c>
      <c r="D48" t="s">
        <v>77</v>
      </c>
      <c r="E48" t="s">
        <v>112</v>
      </c>
      <c r="F48" t="s">
        <v>113</v>
      </c>
      <c r="G48" t="s">
        <v>33</v>
      </c>
      <c r="H48" t="s">
        <v>34</v>
      </c>
      <c r="I48" t="s">
        <v>35</v>
      </c>
      <c r="J48" t="s">
        <v>36</v>
      </c>
      <c r="K48" t="s">
        <v>61</v>
      </c>
      <c r="L48" t="s">
        <v>62</v>
      </c>
      <c r="M48" t="s">
        <v>62</v>
      </c>
      <c r="N48" t="b">
        <v>0</v>
      </c>
      <c r="O48">
        <v>170.4198394</v>
      </c>
      <c r="P48">
        <v>1.2758611889729449E-2</v>
      </c>
      <c r="Q48">
        <v>45.355444709516227</v>
      </c>
      <c r="R48">
        <v>7729.4676033113356</v>
      </c>
      <c r="S48">
        <v>2.1743205892146231</v>
      </c>
      <c r="T48">
        <f t="shared" si="0"/>
        <v>7729.4676033113356</v>
      </c>
      <c r="U48">
        <f t="shared" si="1"/>
        <v>2.1743205892146231</v>
      </c>
    </row>
    <row r="49" spans="1:21" x14ac:dyDescent="0.35">
      <c r="A49" t="s">
        <v>27</v>
      </c>
      <c r="B49" t="s">
        <v>28</v>
      </c>
      <c r="C49" t="s">
        <v>29</v>
      </c>
      <c r="D49" t="s">
        <v>30</v>
      </c>
      <c r="E49" t="s">
        <v>112</v>
      </c>
      <c r="F49" t="s">
        <v>113</v>
      </c>
      <c r="G49" t="s">
        <v>33</v>
      </c>
      <c r="H49" t="s">
        <v>34</v>
      </c>
      <c r="I49" t="s">
        <v>35</v>
      </c>
      <c r="J49" t="s">
        <v>36</v>
      </c>
      <c r="K49" t="s">
        <v>61</v>
      </c>
      <c r="L49" t="s">
        <v>62</v>
      </c>
      <c r="M49" t="s">
        <v>62</v>
      </c>
      <c r="N49" t="b">
        <v>0</v>
      </c>
      <c r="O49">
        <v>170.4198394</v>
      </c>
      <c r="P49">
        <v>5.9416600269506722E-2</v>
      </c>
      <c r="Q49">
        <v>219.8736728178601</v>
      </c>
      <c r="R49">
        <v>37470.836009907864</v>
      </c>
      <c r="S49">
        <v>10.125767475623331</v>
      </c>
      <c r="T49">
        <f t="shared" si="0"/>
        <v>37470.836009907864</v>
      </c>
      <c r="U49">
        <f t="shared" si="1"/>
        <v>10.125767475623332</v>
      </c>
    </row>
    <row r="50" spans="1:21" x14ac:dyDescent="0.35">
      <c r="A50" t="s">
        <v>27</v>
      </c>
      <c r="B50" t="s">
        <v>28</v>
      </c>
      <c r="C50" t="s">
        <v>39</v>
      </c>
      <c r="D50" t="s">
        <v>40</v>
      </c>
      <c r="E50" t="s">
        <v>112</v>
      </c>
      <c r="F50" t="s">
        <v>113</v>
      </c>
      <c r="G50" t="s">
        <v>33</v>
      </c>
      <c r="H50" t="s">
        <v>34</v>
      </c>
      <c r="I50" t="s">
        <v>35</v>
      </c>
      <c r="J50" t="s">
        <v>36</v>
      </c>
      <c r="K50" t="s">
        <v>61</v>
      </c>
      <c r="L50" t="s">
        <v>62</v>
      </c>
      <c r="M50" t="s">
        <v>62</v>
      </c>
      <c r="N50" t="b">
        <v>0</v>
      </c>
      <c r="O50">
        <v>170.4198394</v>
      </c>
      <c r="P50">
        <v>4.332215308284916E-2</v>
      </c>
      <c r="Q50">
        <v>604.9857406390737</v>
      </c>
      <c r="R50">
        <v>103101.57275900101</v>
      </c>
      <c r="S50">
        <v>7.382954370841369</v>
      </c>
      <c r="T50">
        <f t="shared" si="0"/>
        <v>103101.57275900099</v>
      </c>
      <c r="U50">
        <f t="shared" si="1"/>
        <v>7.382954370841369</v>
      </c>
    </row>
    <row r="51" spans="1:21" x14ac:dyDescent="0.35">
      <c r="A51" t="s">
        <v>27</v>
      </c>
      <c r="B51" t="s">
        <v>28</v>
      </c>
      <c r="C51" t="s">
        <v>29</v>
      </c>
      <c r="D51" t="s">
        <v>30</v>
      </c>
      <c r="E51" t="s">
        <v>114</v>
      </c>
      <c r="F51" t="s">
        <v>115</v>
      </c>
      <c r="G51" t="s">
        <v>33</v>
      </c>
      <c r="H51" t="s">
        <v>34</v>
      </c>
      <c r="I51" t="s">
        <v>35</v>
      </c>
      <c r="J51" t="s">
        <v>36</v>
      </c>
      <c r="K51" t="s">
        <v>61</v>
      </c>
      <c r="L51" t="s">
        <v>62</v>
      </c>
      <c r="M51" t="s">
        <v>62</v>
      </c>
      <c r="N51" t="b">
        <v>0</v>
      </c>
      <c r="O51">
        <v>170.4198394</v>
      </c>
      <c r="P51">
        <v>6.9554334313846347E-2</v>
      </c>
      <c r="Q51">
        <v>257.38879162757053</v>
      </c>
      <c r="R51">
        <v>43864.156532530622</v>
      </c>
      <c r="S51">
        <v>11.8534384833396</v>
      </c>
      <c r="T51">
        <f t="shared" si="0"/>
        <v>43864.156532530636</v>
      </c>
      <c r="U51">
        <f t="shared" si="1"/>
        <v>11.853438483339604</v>
      </c>
    </row>
    <row r="52" spans="1:21" x14ac:dyDescent="0.35">
      <c r="A52" t="s">
        <v>27</v>
      </c>
      <c r="B52" t="s">
        <v>28</v>
      </c>
      <c r="C52" t="s">
        <v>39</v>
      </c>
      <c r="D52" t="s">
        <v>40</v>
      </c>
      <c r="E52" t="s">
        <v>114</v>
      </c>
      <c r="F52" t="s">
        <v>115</v>
      </c>
      <c r="G52" t="s">
        <v>33</v>
      </c>
      <c r="H52" t="s">
        <v>34</v>
      </c>
      <c r="I52" t="s">
        <v>35</v>
      </c>
      <c r="J52" t="s">
        <v>36</v>
      </c>
      <c r="K52" t="s">
        <v>61</v>
      </c>
      <c r="L52" t="s">
        <v>62</v>
      </c>
      <c r="M52" t="s">
        <v>62</v>
      </c>
      <c r="N52" t="b">
        <v>0</v>
      </c>
      <c r="O52">
        <v>170.4198394</v>
      </c>
      <c r="P52">
        <v>7.3278318636253795E-2</v>
      </c>
      <c r="Q52">
        <v>1023.317972866192</v>
      </c>
      <c r="R52">
        <v>174393.68459098999</v>
      </c>
      <c r="S52">
        <v>12.488079293492399</v>
      </c>
      <c r="T52">
        <f t="shared" si="0"/>
        <v>174393.68459099001</v>
      </c>
      <c r="U52">
        <f t="shared" si="1"/>
        <v>12.488079293492399</v>
      </c>
    </row>
    <row r="53" spans="1:21" x14ac:dyDescent="0.35">
      <c r="A53" t="s">
        <v>27</v>
      </c>
      <c r="B53" t="s">
        <v>28</v>
      </c>
      <c r="C53" t="s">
        <v>76</v>
      </c>
      <c r="D53" t="s">
        <v>77</v>
      </c>
      <c r="E53" t="s">
        <v>114</v>
      </c>
      <c r="F53" t="s">
        <v>115</v>
      </c>
      <c r="G53" t="s">
        <v>33</v>
      </c>
      <c r="H53" t="s">
        <v>34</v>
      </c>
      <c r="I53" t="s">
        <v>35</v>
      </c>
      <c r="J53" t="s">
        <v>36</v>
      </c>
      <c r="K53" t="s">
        <v>61</v>
      </c>
      <c r="L53" t="s">
        <v>62</v>
      </c>
      <c r="M53" t="s">
        <v>62</v>
      </c>
      <c r="N53" t="b">
        <v>0</v>
      </c>
      <c r="O53">
        <v>170.4198394</v>
      </c>
      <c r="P53">
        <v>1.6753647802055859E-2</v>
      </c>
      <c r="Q53">
        <v>59.557352565958972</v>
      </c>
      <c r="R53">
        <v>10149.75445937991</v>
      </c>
      <c r="S53">
        <v>2.855153967790522</v>
      </c>
      <c r="T53">
        <f t="shared" si="0"/>
        <v>10149.754459379907</v>
      </c>
      <c r="U53">
        <f t="shared" si="1"/>
        <v>2.8551539677905224</v>
      </c>
    </row>
    <row r="54" spans="1:21" x14ac:dyDescent="0.35">
      <c r="A54" t="s">
        <v>27</v>
      </c>
      <c r="B54" t="s">
        <v>28</v>
      </c>
      <c r="C54" t="s">
        <v>39</v>
      </c>
      <c r="D54" t="s">
        <v>40</v>
      </c>
      <c r="E54" t="s">
        <v>116</v>
      </c>
      <c r="F54" t="s">
        <v>117</v>
      </c>
      <c r="G54" t="s">
        <v>33</v>
      </c>
      <c r="H54" t="s">
        <v>34</v>
      </c>
      <c r="I54" t="s">
        <v>35</v>
      </c>
      <c r="J54" t="s">
        <v>36</v>
      </c>
      <c r="K54" t="s">
        <v>61</v>
      </c>
      <c r="L54" t="s">
        <v>62</v>
      </c>
      <c r="M54" t="s">
        <v>62</v>
      </c>
      <c r="N54" t="b">
        <v>0</v>
      </c>
      <c r="O54">
        <v>170.4198394</v>
      </c>
      <c r="P54">
        <v>3.8388379141701172E-2</v>
      </c>
      <c r="Q54">
        <v>536.08651311861934</v>
      </c>
      <c r="R54">
        <v>91359.777470181099</v>
      </c>
      <c r="S54">
        <v>6.5421414081550244</v>
      </c>
      <c r="T54">
        <f t="shared" si="0"/>
        <v>91359.777470181099</v>
      </c>
      <c r="U54">
        <f t="shared" si="1"/>
        <v>6.5421414081550235</v>
      </c>
    </row>
    <row r="55" spans="1:21" x14ac:dyDescent="0.35">
      <c r="A55" t="s">
        <v>27</v>
      </c>
      <c r="B55" t="s">
        <v>28</v>
      </c>
      <c r="C55" t="s">
        <v>76</v>
      </c>
      <c r="D55" t="s">
        <v>77</v>
      </c>
      <c r="E55" t="s">
        <v>116</v>
      </c>
      <c r="F55" t="s">
        <v>117</v>
      </c>
      <c r="G55" t="s">
        <v>33</v>
      </c>
      <c r="H55" t="s">
        <v>34</v>
      </c>
      <c r="I55" t="s">
        <v>35</v>
      </c>
      <c r="J55" t="s">
        <v>36</v>
      </c>
      <c r="K55" t="s">
        <v>61</v>
      </c>
      <c r="L55" t="s">
        <v>62</v>
      </c>
      <c r="M55" t="s">
        <v>62</v>
      </c>
      <c r="N55" t="b">
        <v>0</v>
      </c>
      <c r="O55">
        <v>170.4198394</v>
      </c>
      <c r="P55">
        <v>5.030525553241641E-3</v>
      </c>
      <c r="Q55">
        <v>17.882958237292861</v>
      </c>
      <c r="R55">
        <v>3047.6108707963558</v>
      </c>
      <c r="S55">
        <v>0.85730135688103659</v>
      </c>
      <c r="T55">
        <f t="shared" si="0"/>
        <v>3047.6108707963567</v>
      </c>
      <c r="U55">
        <f t="shared" si="1"/>
        <v>0.85730135688103659</v>
      </c>
    </row>
    <row r="56" spans="1:21" x14ac:dyDescent="0.35">
      <c r="A56" t="s">
        <v>27</v>
      </c>
      <c r="B56" t="s">
        <v>28</v>
      </c>
      <c r="C56" t="s">
        <v>29</v>
      </c>
      <c r="D56" t="s">
        <v>30</v>
      </c>
      <c r="E56" t="s">
        <v>116</v>
      </c>
      <c r="F56" t="s">
        <v>117</v>
      </c>
      <c r="G56" t="s">
        <v>33</v>
      </c>
      <c r="H56" t="s">
        <v>34</v>
      </c>
      <c r="I56" t="s">
        <v>35</v>
      </c>
      <c r="J56" t="s">
        <v>36</v>
      </c>
      <c r="K56" t="s">
        <v>61</v>
      </c>
      <c r="L56" t="s">
        <v>62</v>
      </c>
      <c r="M56" t="s">
        <v>62</v>
      </c>
      <c r="N56" t="b">
        <v>0</v>
      </c>
      <c r="O56">
        <v>170.4198394</v>
      </c>
      <c r="P56">
        <v>5.9169845800632448E-2</v>
      </c>
      <c r="Q56">
        <v>218.9605473426644</v>
      </c>
      <c r="R56">
        <v>37315.221313072972</v>
      </c>
      <c r="S56">
        <v>10.083715618666551</v>
      </c>
      <c r="T56">
        <f t="shared" si="0"/>
        <v>37315.221313072965</v>
      </c>
      <c r="U56">
        <f t="shared" si="1"/>
        <v>10.083715618666547</v>
      </c>
    </row>
    <row r="57" spans="1:21" x14ac:dyDescent="0.35">
      <c r="A57" t="s">
        <v>27</v>
      </c>
      <c r="B57" t="s">
        <v>28</v>
      </c>
      <c r="C57" t="s">
        <v>29</v>
      </c>
      <c r="D57" t="s">
        <v>30</v>
      </c>
      <c r="E57" t="s">
        <v>118</v>
      </c>
      <c r="F57" t="s">
        <v>119</v>
      </c>
      <c r="G57" t="s">
        <v>33</v>
      </c>
      <c r="H57" t="s">
        <v>34</v>
      </c>
      <c r="I57" t="s">
        <v>35</v>
      </c>
      <c r="J57" t="s">
        <v>36</v>
      </c>
      <c r="K57" t="s">
        <v>61</v>
      </c>
      <c r="L57" t="s">
        <v>62</v>
      </c>
      <c r="M57" t="s">
        <v>62</v>
      </c>
      <c r="N57" t="b">
        <v>0</v>
      </c>
      <c r="O57">
        <v>170.4198394</v>
      </c>
      <c r="P57">
        <v>1.657181467093017E-2</v>
      </c>
      <c r="Q57">
        <v>61.324709600126774</v>
      </c>
      <c r="R57">
        <v>10450.947161305239</v>
      </c>
      <c r="S57">
        <v>2.8241659947864828</v>
      </c>
      <c r="T57">
        <f t="shared" si="0"/>
        <v>10450.947161305243</v>
      </c>
      <c r="U57">
        <f t="shared" si="1"/>
        <v>2.8241659947864832</v>
      </c>
    </row>
    <row r="58" spans="1:21" x14ac:dyDescent="0.35">
      <c r="A58" t="s">
        <v>27</v>
      </c>
      <c r="B58" t="s">
        <v>28</v>
      </c>
      <c r="C58" t="s">
        <v>76</v>
      </c>
      <c r="D58" t="s">
        <v>77</v>
      </c>
      <c r="E58" t="s">
        <v>118</v>
      </c>
      <c r="F58" t="s">
        <v>119</v>
      </c>
      <c r="G58" t="s">
        <v>33</v>
      </c>
      <c r="H58" t="s">
        <v>34</v>
      </c>
      <c r="I58" t="s">
        <v>35</v>
      </c>
      <c r="J58" t="s">
        <v>36</v>
      </c>
      <c r="K58" t="s">
        <v>61</v>
      </c>
      <c r="L58" t="s">
        <v>62</v>
      </c>
      <c r="M58" t="s">
        <v>62</v>
      </c>
      <c r="N58" t="b">
        <v>0</v>
      </c>
      <c r="O58">
        <v>170.4198394</v>
      </c>
      <c r="P58">
        <v>9.1918984785067034E-3</v>
      </c>
      <c r="Q58">
        <v>32.676175654578813</v>
      </c>
      <c r="R58">
        <v>5568.6686072595112</v>
      </c>
      <c r="S58">
        <v>1.5664818624882171</v>
      </c>
      <c r="T58">
        <f t="shared" si="0"/>
        <v>5568.6686072595112</v>
      </c>
      <c r="U58">
        <f t="shared" si="1"/>
        <v>1.5664818624882169</v>
      </c>
    </row>
    <row r="59" spans="1:21" x14ac:dyDescent="0.35">
      <c r="A59" t="s">
        <v>27</v>
      </c>
      <c r="B59" t="s">
        <v>28</v>
      </c>
      <c r="C59" t="s">
        <v>39</v>
      </c>
      <c r="D59" t="s">
        <v>40</v>
      </c>
      <c r="E59" t="s">
        <v>118</v>
      </c>
      <c r="F59" t="s">
        <v>119</v>
      </c>
      <c r="G59" t="s">
        <v>33</v>
      </c>
      <c r="H59" t="s">
        <v>34</v>
      </c>
      <c r="I59" t="s">
        <v>35</v>
      </c>
      <c r="J59" t="s">
        <v>36</v>
      </c>
      <c r="K59" t="s">
        <v>61</v>
      </c>
      <c r="L59" t="s">
        <v>62</v>
      </c>
      <c r="M59" t="s">
        <v>62</v>
      </c>
      <c r="N59" t="b">
        <v>0</v>
      </c>
      <c r="O59">
        <v>170.4198394</v>
      </c>
      <c r="P59">
        <v>1.3001811462544199E-2</v>
      </c>
      <c r="Q59">
        <v>181.5678579565091</v>
      </c>
      <c r="R59">
        <v>30942.765193150299</v>
      </c>
      <c r="S59">
        <v>2.2157666213558609</v>
      </c>
      <c r="T59">
        <f t="shared" si="0"/>
        <v>30942.765193150295</v>
      </c>
      <c r="U59">
        <f t="shared" si="1"/>
        <v>2.2157666213558618</v>
      </c>
    </row>
    <row r="60" spans="1:21" x14ac:dyDescent="0.35">
      <c r="A60" t="s">
        <v>27</v>
      </c>
      <c r="B60" t="s">
        <v>28</v>
      </c>
      <c r="C60" t="s">
        <v>39</v>
      </c>
      <c r="D60" t="s">
        <v>40</v>
      </c>
      <c r="E60" t="s">
        <v>120</v>
      </c>
      <c r="F60" t="s">
        <v>121</v>
      </c>
      <c r="G60" t="s">
        <v>33</v>
      </c>
      <c r="H60" t="s">
        <v>34</v>
      </c>
      <c r="I60" t="s">
        <v>35</v>
      </c>
      <c r="J60" t="s">
        <v>36</v>
      </c>
      <c r="K60" t="s">
        <v>61</v>
      </c>
      <c r="L60" t="s">
        <v>62</v>
      </c>
      <c r="M60" t="s">
        <v>62</v>
      </c>
      <c r="N60" t="b">
        <v>0</v>
      </c>
      <c r="O60">
        <v>170.4198394</v>
      </c>
      <c r="P60">
        <v>1.1967558744887161E-4</v>
      </c>
      <c r="Q60">
        <v>1.6712471277849561</v>
      </c>
      <c r="R60">
        <v>284.81366711482349</v>
      </c>
      <c r="S60">
        <v>2.0395094393137359E-2</v>
      </c>
      <c r="T60">
        <f t="shared" si="0"/>
        <v>284.81366711482349</v>
      </c>
      <c r="U60">
        <f t="shared" si="1"/>
        <v>2.0395094393137355E-2</v>
      </c>
    </row>
    <row r="61" spans="1:21" x14ac:dyDescent="0.35">
      <c r="A61" t="s">
        <v>27</v>
      </c>
      <c r="B61" t="s">
        <v>28</v>
      </c>
      <c r="C61" t="s">
        <v>29</v>
      </c>
      <c r="D61" t="s">
        <v>30</v>
      </c>
      <c r="E61" t="s">
        <v>122</v>
      </c>
      <c r="F61" t="s">
        <v>123</v>
      </c>
      <c r="G61" t="s">
        <v>33</v>
      </c>
      <c r="H61" t="s">
        <v>34</v>
      </c>
      <c r="I61" t="s">
        <v>35</v>
      </c>
      <c r="J61" t="s">
        <v>36</v>
      </c>
      <c r="K61" t="s">
        <v>61</v>
      </c>
      <c r="L61" t="s">
        <v>62</v>
      </c>
      <c r="M61" t="s">
        <v>62</v>
      </c>
      <c r="N61" t="b">
        <v>0</v>
      </c>
      <c r="O61">
        <v>170.4198394</v>
      </c>
      <c r="P61">
        <v>2.2630306964596838E-3</v>
      </c>
      <c r="Q61">
        <v>8.3744419686279983</v>
      </c>
      <c r="R61">
        <v>1427.1710553582029</v>
      </c>
      <c r="S61">
        <v>0.38566532784792962</v>
      </c>
      <c r="T61">
        <f t="shared" si="0"/>
        <v>1427.1710553582034</v>
      </c>
      <c r="U61">
        <f t="shared" si="1"/>
        <v>0.38566532784792945</v>
      </c>
    </row>
    <row r="62" spans="1:21" x14ac:dyDescent="0.35">
      <c r="A62" t="s">
        <v>27</v>
      </c>
      <c r="B62" t="s">
        <v>28</v>
      </c>
      <c r="C62" t="s">
        <v>76</v>
      </c>
      <c r="D62" t="s">
        <v>77</v>
      </c>
      <c r="E62" t="s">
        <v>122</v>
      </c>
      <c r="F62" t="s">
        <v>123</v>
      </c>
      <c r="G62" t="s">
        <v>33</v>
      </c>
      <c r="H62" t="s">
        <v>34</v>
      </c>
      <c r="I62" t="s">
        <v>35</v>
      </c>
      <c r="J62" t="s">
        <v>36</v>
      </c>
      <c r="K62" t="s">
        <v>61</v>
      </c>
      <c r="L62" t="s">
        <v>62</v>
      </c>
      <c r="M62" t="s">
        <v>62</v>
      </c>
      <c r="N62" t="b">
        <v>0</v>
      </c>
      <c r="O62">
        <v>170.4198394</v>
      </c>
      <c r="P62">
        <v>4.153898286109713E-5</v>
      </c>
      <c r="Q62">
        <v>0.14766645907323581</v>
      </c>
      <c r="R62">
        <v>25.165294240027521</v>
      </c>
      <c r="S62">
        <v>7.0790667880275254E-3</v>
      </c>
      <c r="T62">
        <f t="shared" si="0"/>
        <v>25.165294240027521</v>
      </c>
      <c r="U62">
        <f t="shared" si="1"/>
        <v>7.0790667880275254E-3</v>
      </c>
    </row>
    <row r="63" spans="1:21" x14ac:dyDescent="0.35">
      <c r="A63" t="s">
        <v>27</v>
      </c>
      <c r="B63" t="s">
        <v>28</v>
      </c>
      <c r="C63" t="s">
        <v>39</v>
      </c>
      <c r="D63" t="s">
        <v>40</v>
      </c>
      <c r="E63" t="s">
        <v>122</v>
      </c>
      <c r="F63" t="s">
        <v>123</v>
      </c>
      <c r="G63" t="s">
        <v>33</v>
      </c>
      <c r="H63" t="s">
        <v>34</v>
      </c>
      <c r="I63" t="s">
        <v>35</v>
      </c>
      <c r="J63" t="s">
        <v>36</v>
      </c>
      <c r="K63" t="s">
        <v>61</v>
      </c>
      <c r="L63" t="s">
        <v>62</v>
      </c>
      <c r="M63" t="s">
        <v>62</v>
      </c>
      <c r="N63" t="b">
        <v>0</v>
      </c>
      <c r="O63">
        <v>170.4198394</v>
      </c>
      <c r="P63">
        <v>2.909539926448353E-3</v>
      </c>
      <c r="Q63">
        <v>40.631179248064008</v>
      </c>
      <c r="R63">
        <v>6924.3590420876808</v>
      </c>
      <c r="S63">
        <v>0.4958433269932162</v>
      </c>
      <c r="T63">
        <f t="shared" si="0"/>
        <v>6924.3590420876808</v>
      </c>
      <c r="U63">
        <f t="shared" si="1"/>
        <v>0.49584332699321615</v>
      </c>
    </row>
    <row r="64" spans="1:21" x14ac:dyDescent="0.35">
      <c r="A64" t="s">
        <v>27</v>
      </c>
      <c r="B64" t="s">
        <v>28</v>
      </c>
      <c r="C64" t="s">
        <v>29</v>
      </c>
      <c r="D64" t="s">
        <v>30</v>
      </c>
      <c r="E64" t="s">
        <v>124</v>
      </c>
      <c r="F64" t="s">
        <v>125</v>
      </c>
      <c r="G64" t="s">
        <v>33</v>
      </c>
      <c r="H64" t="s">
        <v>34</v>
      </c>
      <c r="I64" t="s">
        <v>35</v>
      </c>
      <c r="J64" t="s">
        <v>36</v>
      </c>
      <c r="K64" t="s">
        <v>61</v>
      </c>
      <c r="L64" t="s">
        <v>62</v>
      </c>
      <c r="M64" t="s">
        <v>62</v>
      </c>
      <c r="N64" t="b">
        <v>0</v>
      </c>
      <c r="O64">
        <v>170.4198394</v>
      </c>
      <c r="P64">
        <v>1.451668058034653E-3</v>
      </c>
      <c r="Q64">
        <v>5.3719597921232518</v>
      </c>
      <c r="R64">
        <v>915.48852503690193</v>
      </c>
      <c r="S64">
        <v>0.2473930373123755</v>
      </c>
      <c r="T64">
        <f t="shared" si="0"/>
        <v>915.48852503690193</v>
      </c>
      <c r="U64">
        <f t="shared" si="1"/>
        <v>0.24739303731237544</v>
      </c>
    </row>
    <row r="65" spans="1:21" x14ac:dyDescent="0.35">
      <c r="A65" t="s">
        <v>27</v>
      </c>
      <c r="B65" t="s">
        <v>28</v>
      </c>
      <c r="C65" t="s">
        <v>39</v>
      </c>
      <c r="D65" t="s">
        <v>40</v>
      </c>
      <c r="E65" t="s">
        <v>124</v>
      </c>
      <c r="F65" t="s">
        <v>125</v>
      </c>
      <c r="G65" t="s">
        <v>33</v>
      </c>
      <c r="H65" t="s">
        <v>34</v>
      </c>
      <c r="I65" t="s">
        <v>35</v>
      </c>
      <c r="J65" t="s">
        <v>36</v>
      </c>
      <c r="K65" t="s">
        <v>61</v>
      </c>
      <c r="L65" t="s">
        <v>62</v>
      </c>
      <c r="M65" t="s">
        <v>62</v>
      </c>
      <c r="N65" t="b">
        <v>0</v>
      </c>
      <c r="O65">
        <v>170.4198394</v>
      </c>
      <c r="P65">
        <v>3.4198407450587429E-3</v>
      </c>
      <c r="Q65">
        <v>47.757434448384473</v>
      </c>
      <c r="R65">
        <v>8138.8143088497081</v>
      </c>
      <c r="S65">
        <v>0.58280871054648742</v>
      </c>
      <c r="T65">
        <f t="shared" si="0"/>
        <v>8138.8143088497091</v>
      </c>
      <c r="U65">
        <f t="shared" si="1"/>
        <v>0.58280871054648731</v>
      </c>
    </row>
    <row r="66" spans="1:21" x14ac:dyDescent="0.35">
      <c r="A66" t="s">
        <v>27</v>
      </c>
      <c r="B66" t="s">
        <v>28</v>
      </c>
      <c r="C66" t="s">
        <v>39</v>
      </c>
      <c r="D66" t="s">
        <v>40</v>
      </c>
      <c r="E66" t="s">
        <v>126</v>
      </c>
      <c r="F66" t="s">
        <v>127</v>
      </c>
      <c r="G66" t="s">
        <v>128</v>
      </c>
      <c r="H66" t="s">
        <v>41</v>
      </c>
      <c r="I66" t="s">
        <v>129</v>
      </c>
      <c r="J66" t="s">
        <v>36</v>
      </c>
      <c r="L66" t="s">
        <v>130</v>
      </c>
      <c r="M66" t="s">
        <v>130</v>
      </c>
      <c r="N66" t="b">
        <v>0</v>
      </c>
      <c r="O66">
        <v>287.47000000000003</v>
      </c>
      <c r="P66">
        <v>2.9449501887823629E-10</v>
      </c>
      <c r="Q66">
        <v>4.1125676918652916E-6</v>
      </c>
      <c r="R66">
        <v>1.1822398343805159E-3</v>
      </c>
      <c r="S66">
        <v>8.4658483076926614E-8</v>
      </c>
      <c r="T66">
        <f t="shared" ref="T66:T129" si="4">O66*Q66</f>
        <v>1.1822398343805155E-3</v>
      </c>
      <c r="U66">
        <f t="shared" ref="U66:U129" si="5">O66*P66</f>
        <v>8.46584830769266E-8</v>
      </c>
    </row>
    <row r="67" spans="1:21" x14ac:dyDescent="0.35">
      <c r="A67" t="s">
        <v>27</v>
      </c>
      <c r="B67" t="s">
        <v>28</v>
      </c>
      <c r="C67" t="s">
        <v>39</v>
      </c>
      <c r="D67" t="s">
        <v>40</v>
      </c>
      <c r="E67" t="s">
        <v>131</v>
      </c>
      <c r="F67" t="s">
        <v>132</v>
      </c>
      <c r="G67" t="s">
        <v>128</v>
      </c>
      <c r="H67" t="s">
        <v>41</v>
      </c>
      <c r="I67" t="s">
        <v>129</v>
      </c>
      <c r="J67" t="s">
        <v>36</v>
      </c>
      <c r="L67" t="s">
        <v>133</v>
      </c>
      <c r="M67" t="s">
        <v>133</v>
      </c>
      <c r="N67" t="b">
        <v>0</v>
      </c>
      <c r="O67">
        <v>214.26</v>
      </c>
      <c r="P67">
        <v>2.7333357459853249E-8</v>
      </c>
      <c r="Q67">
        <v>3.8170520923505152E-4</v>
      </c>
      <c r="R67">
        <v>8.1784158130702125E-2</v>
      </c>
      <c r="S67">
        <v>5.856445169348157E-6</v>
      </c>
      <c r="T67">
        <f t="shared" si="4"/>
        <v>8.1784158130702139E-2</v>
      </c>
      <c r="U67">
        <f t="shared" si="5"/>
        <v>5.856445169348157E-6</v>
      </c>
    </row>
    <row r="68" spans="1:21" x14ac:dyDescent="0.35">
      <c r="A68" t="s">
        <v>27</v>
      </c>
      <c r="B68" t="s">
        <v>28</v>
      </c>
      <c r="C68" t="s">
        <v>39</v>
      </c>
      <c r="D68" t="s">
        <v>40</v>
      </c>
      <c r="E68" t="s">
        <v>134</v>
      </c>
      <c r="F68" t="s">
        <v>135</v>
      </c>
      <c r="G68" t="s">
        <v>128</v>
      </c>
      <c r="H68" t="s">
        <v>41</v>
      </c>
      <c r="I68" t="s">
        <v>129</v>
      </c>
      <c r="J68" t="s">
        <v>36</v>
      </c>
      <c r="L68" t="s">
        <v>136</v>
      </c>
      <c r="M68" t="s">
        <v>136</v>
      </c>
      <c r="N68" t="b">
        <v>0</v>
      </c>
      <c r="O68">
        <v>58.4</v>
      </c>
      <c r="P68">
        <v>2.0982709028005038E-3</v>
      </c>
      <c r="Q68">
        <v>29.301959525523539</v>
      </c>
      <c r="R68">
        <v>1711.2344362905751</v>
      </c>
      <c r="S68">
        <v>0.1225390207235494</v>
      </c>
      <c r="T68">
        <f t="shared" si="4"/>
        <v>1711.2344362905746</v>
      </c>
      <c r="U68">
        <f t="shared" si="5"/>
        <v>0.12253902072354941</v>
      </c>
    </row>
    <row r="69" spans="1:21" x14ac:dyDescent="0.35">
      <c r="A69" t="s">
        <v>27</v>
      </c>
      <c r="B69" t="s">
        <v>28</v>
      </c>
      <c r="C69" t="s">
        <v>29</v>
      </c>
      <c r="D69" t="s">
        <v>30</v>
      </c>
      <c r="E69" t="s">
        <v>134</v>
      </c>
      <c r="F69" t="s">
        <v>135</v>
      </c>
      <c r="G69" t="s">
        <v>128</v>
      </c>
      <c r="H69" t="s">
        <v>41</v>
      </c>
      <c r="I69" t="s">
        <v>129</v>
      </c>
      <c r="J69" t="s">
        <v>36</v>
      </c>
      <c r="L69" t="s">
        <v>136</v>
      </c>
      <c r="M69" t="s">
        <v>136</v>
      </c>
      <c r="N69" t="b">
        <v>0</v>
      </c>
      <c r="O69">
        <v>58.4</v>
      </c>
      <c r="P69">
        <v>6.6835259353978426E-3</v>
      </c>
      <c r="Q69">
        <v>24.732673833974442</v>
      </c>
      <c r="R69">
        <v>1444.388151904107</v>
      </c>
      <c r="S69">
        <v>0.39031791462723398</v>
      </c>
      <c r="T69">
        <f t="shared" si="4"/>
        <v>1444.3881519041074</v>
      </c>
      <c r="U69">
        <f t="shared" si="5"/>
        <v>0.39031791462723398</v>
      </c>
    </row>
    <row r="70" spans="1:21" x14ac:dyDescent="0.35">
      <c r="A70" t="s">
        <v>27</v>
      </c>
      <c r="B70" t="s">
        <v>28</v>
      </c>
      <c r="C70" t="s">
        <v>29</v>
      </c>
      <c r="D70" t="s">
        <v>30</v>
      </c>
      <c r="E70" t="s">
        <v>137</v>
      </c>
      <c r="F70" t="s">
        <v>138</v>
      </c>
      <c r="G70" t="s">
        <v>128</v>
      </c>
      <c r="H70" t="s">
        <v>41</v>
      </c>
      <c r="I70" t="s">
        <v>129</v>
      </c>
      <c r="J70" t="s">
        <v>36</v>
      </c>
      <c r="L70" t="s">
        <v>139</v>
      </c>
      <c r="M70" t="s">
        <v>139</v>
      </c>
      <c r="N70" t="b">
        <v>0</v>
      </c>
      <c r="O70">
        <v>114.2</v>
      </c>
      <c r="P70">
        <v>4.0062174778349342E-5</v>
      </c>
      <c r="Q70">
        <v>0.14825179275878889</v>
      </c>
      <c r="R70">
        <v>16.93035473305369</v>
      </c>
      <c r="S70">
        <v>4.5751003596874954E-3</v>
      </c>
      <c r="T70">
        <f t="shared" si="4"/>
        <v>16.93035473305369</v>
      </c>
      <c r="U70">
        <f t="shared" si="5"/>
        <v>4.5751003596874954E-3</v>
      </c>
    </row>
    <row r="71" spans="1:21" x14ac:dyDescent="0.35">
      <c r="A71" t="s">
        <v>27</v>
      </c>
      <c r="B71" t="s">
        <v>28</v>
      </c>
      <c r="C71" t="s">
        <v>29</v>
      </c>
      <c r="D71" t="s">
        <v>30</v>
      </c>
      <c r="E71" t="s">
        <v>140</v>
      </c>
      <c r="F71" t="s">
        <v>141</v>
      </c>
      <c r="G71" t="s">
        <v>128</v>
      </c>
      <c r="H71" t="s">
        <v>41</v>
      </c>
      <c r="I71" t="s">
        <v>129</v>
      </c>
      <c r="J71" t="s">
        <v>36</v>
      </c>
      <c r="L71" t="s">
        <v>142</v>
      </c>
      <c r="M71" t="s">
        <v>142</v>
      </c>
      <c r="N71" t="b">
        <v>0</v>
      </c>
      <c r="O71">
        <v>1939.11</v>
      </c>
      <c r="P71">
        <v>2.057000949650974E-3</v>
      </c>
      <c r="Q71">
        <v>7.6120200707899022</v>
      </c>
      <c r="R71">
        <v>14760.544239469409</v>
      </c>
      <c r="S71">
        <v>3.988751111477701</v>
      </c>
      <c r="T71">
        <f t="shared" si="4"/>
        <v>14760.544239469407</v>
      </c>
      <c r="U71">
        <f t="shared" si="5"/>
        <v>3.9887511114777001</v>
      </c>
    </row>
    <row r="72" spans="1:21" x14ac:dyDescent="0.35">
      <c r="A72" t="s">
        <v>27</v>
      </c>
      <c r="B72" t="s">
        <v>28</v>
      </c>
      <c r="C72" t="s">
        <v>39</v>
      </c>
      <c r="D72" t="s">
        <v>40</v>
      </c>
      <c r="E72" t="s">
        <v>140</v>
      </c>
      <c r="F72" t="s">
        <v>141</v>
      </c>
      <c r="G72" t="s">
        <v>128</v>
      </c>
      <c r="H72" t="s">
        <v>41</v>
      </c>
      <c r="I72" t="s">
        <v>129</v>
      </c>
      <c r="J72" t="s">
        <v>36</v>
      </c>
      <c r="L72" t="s">
        <v>142</v>
      </c>
      <c r="M72" t="s">
        <v>142</v>
      </c>
      <c r="N72" t="b">
        <v>0</v>
      </c>
      <c r="O72">
        <v>1939.11</v>
      </c>
      <c r="P72">
        <v>5.4626644463721182E-4</v>
      </c>
      <c r="Q72">
        <v>7.6285084206941809</v>
      </c>
      <c r="R72">
        <v>14792.51696365229</v>
      </c>
      <c r="S72">
        <v>1.0592707254604641</v>
      </c>
      <c r="T72">
        <f t="shared" si="4"/>
        <v>14792.516963652291</v>
      </c>
      <c r="U72">
        <f t="shared" si="5"/>
        <v>1.0592707254604639</v>
      </c>
    </row>
    <row r="73" spans="1:21" x14ac:dyDescent="0.35">
      <c r="A73" t="s">
        <v>27</v>
      </c>
      <c r="B73" t="s">
        <v>28</v>
      </c>
      <c r="C73" t="s">
        <v>76</v>
      </c>
      <c r="D73" t="s">
        <v>77</v>
      </c>
      <c r="E73" t="s">
        <v>143</v>
      </c>
      <c r="F73" t="s">
        <v>144</v>
      </c>
      <c r="G73" t="s">
        <v>128</v>
      </c>
      <c r="H73" t="s">
        <v>41</v>
      </c>
      <c r="I73" t="s">
        <v>129</v>
      </c>
      <c r="J73" t="s">
        <v>145</v>
      </c>
      <c r="L73" t="s">
        <v>146</v>
      </c>
      <c r="M73" t="s">
        <v>147</v>
      </c>
      <c r="N73" t="b">
        <v>0</v>
      </c>
      <c r="O73">
        <v>207.50297707999999</v>
      </c>
      <c r="P73">
        <v>2.7200414713964968E-3</v>
      </c>
      <c r="Q73">
        <v>9.6694445782793608</v>
      </c>
      <c r="R73">
        <v>2006.438536703032</v>
      </c>
      <c r="S73">
        <v>0.56441670309583669</v>
      </c>
      <c r="T73">
        <f t="shared" si="4"/>
        <v>2006.4385367030325</v>
      </c>
      <c r="U73">
        <f t="shared" si="5"/>
        <v>0.56441670309583669</v>
      </c>
    </row>
    <row r="74" spans="1:21" x14ac:dyDescent="0.35">
      <c r="A74" t="s">
        <v>27</v>
      </c>
      <c r="B74" t="s">
        <v>28</v>
      </c>
      <c r="C74" t="s">
        <v>29</v>
      </c>
      <c r="D74" t="s">
        <v>30</v>
      </c>
      <c r="E74" t="s">
        <v>143</v>
      </c>
      <c r="F74" t="s">
        <v>144</v>
      </c>
      <c r="G74" t="s">
        <v>128</v>
      </c>
      <c r="H74" t="s">
        <v>41</v>
      </c>
      <c r="I74" t="s">
        <v>129</v>
      </c>
      <c r="J74" t="s">
        <v>145</v>
      </c>
      <c r="L74" t="s">
        <v>146</v>
      </c>
      <c r="M74" t="s">
        <v>147</v>
      </c>
      <c r="N74" t="b">
        <v>0</v>
      </c>
      <c r="O74">
        <v>207.50297707999999</v>
      </c>
      <c r="P74">
        <v>1.7283635229813511E-4</v>
      </c>
      <c r="Q74">
        <v>0.63958832050065473</v>
      </c>
      <c r="R74">
        <v>132.71648060948311</v>
      </c>
      <c r="S74">
        <v>3.5864057649510721E-2</v>
      </c>
      <c r="T74">
        <f t="shared" si="4"/>
        <v>132.71648060948306</v>
      </c>
      <c r="U74">
        <f t="shared" si="5"/>
        <v>3.5864057649510735E-2</v>
      </c>
    </row>
    <row r="75" spans="1:21" x14ac:dyDescent="0.35">
      <c r="A75" t="s">
        <v>27</v>
      </c>
      <c r="B75" t="s">
        <v>28</v>
      </c>
      <c r="C75" t="s">
        <v>39</v>
      </c>
      <c r="D75" t="s">
        <v>40</v>
      </c>
      <c r="E75" t="s">
        <v>143</v>
      </c>
      <c r="F75" t="s">
        <v>144</v>
      </c>
      <c r="G75" t="s">
        <v>128</v>
      </c>
      <c r="H75" t="s">
        <v>41</v>
      </c>
      <c r="I75" t="s">
        <v>129</v>
      </c>
      <c r="J75" t="s">
        <v>145</v>
      </c>
      <c r="L75" t="s">
        <v>146</v>
      </c>
      <c r="M75" t="s">
        <v>147</v>
      </c>
      <c r="N75" t="b">
        <v>0</v>
      </c>
      <c r="O75">
        <v>207.50297707999999</v>
      </c>
      <c r="P75">
        <v>2.0206815162747138E-3</v>
      </c>
      <c r="Q75">
        <v>28.21843829832904</v>
      </c>
      <c r="R75">
        <v>5855.4099554515651</v>
      </c>
      <c r="S75">
        <v>0.41929743035753159</v>
      </c>
      <c r="T75">
        <f t="shared" si="4"/>
        <v>5855.4099554515651</v>
      </c>
      <c r="U75">
        <f t="shared" si="5"/>
        <v>0.41929743035753159</v>
      </c>
    </row>
    <row r="76" spans="1:21" x14ac:dyDescent="0.35">
      <c r="A76" t="s">
        <v>27</v>
      </c>
      <c r="B76" t="s">
        <v>28</v>
      </c>
      <c r="C76" t="s">
        <v>76</v>
      </c>
      <c r="D76" t="s">
        <v>77</v>
      </c>
      <c r="E76" t="s">
        <v>148</v>
      </c>
      <c r="F76" t="s">
        <v>149</v>
      </c>
      <c r="G76" t="s">
        <v>128</v>
      </c>
      <c r="H76" t="s">
        <v>41</v>
      </c>
      <c r="I76" t="s">
        <v>129</v>
      </c>
      <c r="J76" t="s">
        <v>145</v>
      </c>
      <c r="L76" t="s">
        <v>150</v>
      </c>
      <c r="M76" t="s">
        <v>150</v>
      </c>
      <c r="N76" t="b">
        <v>0</v>
      </c>
      <c r="O76">
        <v>207.50297707999999</v>
      </c>
      <c r="P76">
        <v>1.3030004476701671E-2</v>
      </c>
      <c r="Q76">
        <v>46.320215139040769</v>
      </c>
      <c r="R76">
        <v>9611.5825403370454</v>
      </c>
      <c r="S76">
        <v>2.703764720281324</v>
      </c>
      <c r="T76">
        <f t="shared" si="4"/>
        <v>9611.5825403370454</v>
      </c>
      <c r="U76">
        <f t="shared" si="5"/>
        <v>2.703764720281324</v>
      </c>
    </row>
    <row r="77" spans="1:21" x14ac:dyDescent="0.35">
      <c r="A77" t="s">
        <v>27</v>
      </c>
      <c r="B77" t="s">
        <v>28</v>
      </c>
      <c r="C77" t="s">
        <v>29</v>
      </c>
      <c r="D77" t="s">
        <v>30</v>
      </c>
      <c r="E77" t="s">
        <v>148</v>
      </c>
      <c r="F77" t="s">
        <v>149</v>
      </c>
      <c r="G77" t="s">
        <v>128</v>
      </c>
      <c r="H77" t="s">
        <v>41</v>
      </c>
      <c r="I77" t="s">
        <v>129</v>
      </c>
      <c r="J77" t="s">
        <v>145</v>
      </c>
      <c r="L77" t="s">
        <v>150</v>
      </c>
      <c r="M77" t="s">
        <v>150</v>
      </c>
      <c r="N77" t="b">
        <v>0</v>
      </c>
      <c r="O77">
        <v>207.50297707999999</v>
      </c>
      <c r="P77">
        <v>3.0671705197630522E-3</v>
      </c>
      <c r="Q77">
        <v>11.35019580857897</v>
      </c>
      <c r="R77">
        <v>2355.1994207210741</v>
      </c>
      <c r="S77">
        <v>0.63644701406284421</v>
      </c>
      <c r="T77">
        <f t="shared" si="4"/>
        <v>2355.1994207210741</v>
      </c>
      <c r="U77">
        <f t="shared" si="5"/>
        <v>0.63644701406284432</v>
      </c>
    </row>
    <row r="78" spans="1:21" x14ac:dyDescent="0.35">
      <c r="A78" t="s">
        <v>27</v>
      </c>
      <c r="B78" t="s">
        <v>28</v>
      </c>
      <c r="C78" t="s">
        <v>39</v>
      </c>
      <c r="D78" t="s">
        <v>40</v>
      </c>
      <c r="E78" t="s">
        <v>148</v>
      </c>
      <c r="F78" t="s">
        <v>149</v>
      </c>
      <c r="G78" t="s">
        <v>128</v>
      </c>
      <c r="H78" t="s">
        <v>41</v>
      </c>
      <c r="I78" t="s">
        <v>129</v>
      </c>
      <c r="J78" t="s">
        <v>145</v>
      </c>
      <c r="L78" t="s">
        <v>150</v>
      </c>
      <c r="M78" t="s">
        <v>150</v>
      </c>
      <c r="N78" t="b">
        <v>0</v>
      </c>
      <c r="O78">
        <v>207.50297707999999</v>
      </c>
      <c r="P78">
        <v>4.0013588522825874E-3</v>
      </c>
      <c r="Q78">
        <v>55.878225723948461</v>
      </c>
      <c r="R78">
        <v>11594.89819166754</v>
      </c>
      <c r="S78">
        <v>0.83029387421404877</v>
      </c>
      <c r="T78">
        <f t="shared" si="4"/>
        <v>11594.898191667544</v>
      </c>
      <c r="U78">
        <f t="shared" si="5"/>
        <v>0.83029387421404877</v>
      </c>
    </row>
    <row r="79" spans="1:21" x14ac:dyDescent="0.35">
      <c r="A79" t="s">
        <v>27</v>
      </c>
      <c r="B79" t="s">
        <v>28</v>
      </c>
      <c r="C79" t="s">
        <v>29</v>
      </c>
      <c r="D79" t="s">
        <v>30</v>
      </c>
      <c r="E79" t="s">
        <v>151</v>
      </c>
      <c r="F79" t="s">
        <v>152</v>
      </c>
      <c r="G79" t="s">
        <v>128</v>
      </c>
      <c r="H79" t="s">
        <v>41</v>
      </c>
      <c r="I79" t="s">
        <v>129</v>
      </c>
      <c r="J79" t="s">
        <v>145</v>
      </c>
      <c r="L79" t="s">
        <v>150</v>
      </c>
      <c r="M79" t="s">
        <v>150</v>
      </c>
      <c r="N79" t="b">
        <v>0</v>
      </c>
      <c r="O79">
        <v>207.50297707999999</v>
      </c>
      <c r="P79">
        <v>6.9712069337796948E-4</v>
      </c>
      <c r="Q79">
        <v>2.5797249683605972</v>
      </c>
      <c r="R79">
        <v>535.30061098243266</v>
      </c>
      <c r="S79">
        <v>0.1446546192600025</v>
      </c>
      <c r="T79">
        <f t="shared" si="4"/>
        <v>535.30061098243266</v>
      </c>
      <c r="U79">
        <f t="shared" si="5"/>
        <v>0.1446546192600025</v>
      </c>
    </row>
    <row r="80" spans="1:21" x14ac:dyDescent="0.35">
      <c r="A80" t="s">
        <v>27</v>
      </c>
      <c r="B80" t="s">
        <v>28</v>
      </c>
      <c r="C80" t="s">
        <v>76</v>
      </c>
      <c r="D80" t="s">
        <v>77</v>
      </c>
      <c r="E80" t="s">
        <v>151</v>
      </c>
      <c r="F80" t="s">
        <v>152</v>
      </c>
      <c r="G80" t="s">
        <v>128</v>
      </c>
      <c r="H80" t="s">
        <v>41</v>
      </c>
      <c r="I80" t="s">
        <v>129</v>
      </c>
      <c r="J80" t="s">
        <v>145</v>
      </c>
      <c r="L80" t="s">
        <v>150</v>
      </c>
      <c r="M80" t="s">
        <v>150</v>
      </c>
      <c r="N80" t="b">
        <v>0</v>
      </c>
      <c r="O80">
        <v>207.50297707999999</v>
      </c>
      <c r="P80">
        <v>2.3003822922114982E-3</v>
      </c>
      <c r="Q80">
        <v>8.1776029216107204</v>
      </c>
      <c r="R80">
        <v>1696.87695161233</v>
      </c>
      <c r="S80">
        <v>0.47733617405600032</v>
      </c>
      <c r="T80">
        <f t="shared" si="4"/>
        <v>1696.8769516123302</v>
      </c>
      <c r="U80">
        <f t="shared" si="5"/>
        <v>0.47733617405600037</v>
      </c>
    </row>
    <row r="81" spans="1:21" x14ac:dyDescent="0.35">
      <c r="A81" t="s">
        <v>27</v>
      </c>
      <c r="B81" t="s">
        <v>28</v>
      </c>
      <c r="C81" t="s">
        <v>39</v>
      </c>
      <c r="D81" t="s">
        <v>40</v>
      </c>
      <c r="E81" t="s">
        <v>151</v>
      </c>
      <c r="F81" t="s">
        <v>152</v>
      </c>
      <c r="G81" t="s">
        <v>128</v>
      </c>
      <c r="H81" t="s">
        <v>41</v>
      </c>
      <c r="I81" t="s">
        <v>129</v>
      </c>
      <c r="J81" t="s">
        <v>145</v>
      </c>
      <c r="L81" t="s">
        <v>150</v>
      </c>
      <c r="M81" t="s">
        <v>150</v>
      </c>
      <c r="N81" t="b">
        <v>0</v>
      </c>
      <c r="O81">
        <v>207.50297707999999</v>
      </c>
      <c r="P81">
        <v>6.5709718159913464E-4</v>
      </c>
      <c r="Q81">
        <v>9.1762388707079428</v>
      </c>
      <c r="R81">
        <v>1904.096884069115</v>
      </c>
      <c r="S81">
        <v>0.1363496214126978</v>
      </c>
      <c r="T81">
        <f t="shared" si="4"/>
        <v>1904.0968840691153</v>
      </c>
      <c r="U81">
        <f t="shared" si="5"/>
        <v>0.13634962141269782</v>
      </c>
    </row>
    <row r="82" spans="1:21" x14ac:dyDescent="0.35">
      <c r="A82" t="s">
        <v>27</v>
      </c>
      <c r="B82" t="s">
        <v>28</v>
      </c>
      <c r="C82" t="s">
        <v>39</v>
      </c>
      <c r="D82" t="s">
        <v>40</v>
      </c>
      <c r="E82" t="s">
        <v>153</v>
      </c>
      <c r="F82" t="s">
        <v>154</v>
      </c>
      <c r="G82" t="s">
        <v>128</v>
      </c>
      <c r="H82" t="s">
        <v>41</v>
      </c>
      <c r="I82" t="s">
        <v>129</v>
      </c>
      <c r="J82" t="s">
        <v>145</v>
      </c>
      <c r="L82" t="s">
        <v>155</v>
      </c>
      <c r="M82" t="s">
        <v>156</v>
      </c>
      <c r="N82" t="b">
        <v>0</v>
      </c>
      <c r="O82">
        <v>207.50297707999999</v>
      </c>
      <c r="P82">
        <v>9.0777735288903939E-9</v>
      </c>
      <c r="Q82">
        <v>1.2676940435593759E-4</v>
      </c>
      <c r="R82">
        <v>2.630502880651537E-2</v>
      </c>
      <c r="S82">
        <v>1.883665032502774E-6</v>
      </c>
      <c r="T82">
        <f t="shared" si="4"/>
        <v>2.630502880651537E-2</v>
      </c>
      <c r="U82">
        <f t="shared" si="5"/>
        <v>1.883665032502774E-6</v>
      </c>
    </row>
    <row r="83" spans="1:21" x14ac:dyDescent="0.35">
      <c r="A83" t="s">
        <v>27</v>
      </c>
      <c r="B83" t="s">
        <v>28</v>
      </c>
      <c r="C83" t="s">
        <v>29</v>
      </c>
      <c r="D83" t="s">
        <v>30</v>
      </c>
      <c r="E83" t="s">
        <v>157</v>
      </c>
      <c r="F83" t="s">
        <v>158</v>
      </c>
      <c r="G83" t="s">
        <v>128</v>
      </c>
      <c r="H83" t="s">
        <v>41</v>
      </c>
      <c r="I83" t="s">
        <v>129</v>
      </c>
      <c r="J83" t="s">
        <v>145</v>
      </c>
      <c r="L83" t="s">
        <v>155</v>
      </c>
      <c r="M83" t="s">
        <v>156</v>
      </c>
      <c r="N83" t="b">
        <v>0</v>
      </c>
      <c r="O83">
        <v>207.50297707999999</v>
      </c>
      <c r="P83">
        <v>1.31353234264922E-3</v>
      </c>
      <c r="Q83">
        <v>4.8607826639915164</v>
      </c>
      <c r="R83">
        <v>1008.626873717093</v>
      </c>
      <c r="S83">
        <v>0.27256187159057987</v>
      </c>
      <c r="T83">
        <f t="shared" si="4"/>
        <v>1008.626873717093</v>
      </c>
      <c r="U83">
        <f t="shared" si="5"/>
        <v>0.27256187159057982</v>
      </c>
    </row>
    <row r="84" spans="1:21" x14ac:dyDescent="0.35">
      <c r="A84" t="s">
        <v>27</v>
      </c>
      <c r="B84" t="s">
        <v>28</v>
      </c>
      <c r="C84" t="s">
        <v>39</v>
      </c>
      <c r="D84" t="s">
        <v>40</v>
      </c>
      <c r="E84" t="s">
        <v>157</v>
      </c>
      <c r="F84" t="s">
        <v>158</v>
      </c>
      <c r="G84" t="s">
        <v>128</v>
      </c>
      <c r="H84" t="s">
        <v>41</v>
      </c>
      <c r="I84" t="s">
        <v>129</v>
      </c>
      <c r="J84" t="s">
        <v>145</v>
      </c>
      <c r="L84" t="s">
        <v>155</v>
      </c>
      <c r="M84" t="s">
        <v>156</v>
      </c>
      <c r="N84" t="b">
        <v>0</v>
      </c>
      <c r="O84">
        <v>207.50297707999999</v>
      </c>
      <c r="P84">
        <v>1.0985945232891521E-3</v>
      </c>
      <c r="Q84">
        <v>15.34166642325172</v>
      </c>
      <c r="R84">
        <v>3183.4414561930062</v>
      </c>
      <c r="S84">
        <v>0.2279616341862824</v>
      </c>
      <c r="T84">
        <f t="shared" si="4"/>
        <v>3183.4414561930071</v>
      </c>
      <c r="U84">
        <f t="shared" si="5"/>
        <v>0.22796163418628243</v>
      </c>
    </row>
    <row r="85" spans="1:21" x14ac:dyDescent="0.35">
      <c r="A85" t="s">
        <v>27</v>
      </c>
      <c r="B85" t="s">
        <v>28</v>
      </c>
      <c r="C85" t="s">
        <v>76</v>
      </c>
      <c r="D85" t="s">
        <v>77</v>
      </c>
      <c r="E85" t="s">
        <v>157</v>
      </c>
      <c r="F85" t="s">
        <v>158</v>
      </c>
      <c r="G85" t="s">
        <v>128</v>
      </c>
      <c r="H85" t="s">
        <v>41</v>
      </c>
      <c r="I85" t="s">
        <v>129</v>
      </c>
      <c r="J85" t="s">
        <v>145</v>
      </c>
      <c r="L85" t="s">
        <v>155</v>
      </c>
      <c r="M85" t="s">
        <v>156</v>
      </c>
      <c r="N85" t="b">
        <v>0</v>
      </c>
      <c r="O85">
        <v>207.50297707999999</v>
      </c>
      <c r="P85">
        <v>8.0055299083627782E-3</v>
      </c>
      <c r="Q85">
        <v>28.4587674793536</v>
      </c>
      <c r="R85">
        <v>5905.2789759933594</v>
      </c>
      <c r="S85">
        <v>1.661171289088256</v>
      </c>
      <c r="T85">
        <f t="shared" si="4"/>
        <v>5905.2789759933594</v>
      </c>
      <c r="U85">
        <f t="shared" si="5"/>
        <v>1.661171289088256</v>
      </c>
    </row>
    <row r="86" spans="1:21" x14ac:dyDescent="0.35">
      <c r="A86" t="s">
        <v>27</v>
      </c>
      <c r="B86" t="s">
        <v>28</v>
      </c>
      <c r="C86" t="s">
        <v>29</v>
      </c>
      <c r="D86" t="s">
        <v>30</v>
      </c>
      <c r="E86" t="s">
        <v>159</v>
      </c>
      <c r="F86" t="s">
        <v>160</v>
      </c>
      <c r="G86" t="s">
        <v>128</v>
      </c>
      <c r="H86" t="s">
        <v>41</v>
      </c>
      <c r="I86" t="s">
        <v>129</v>
      </c>
      <c r="J86" t="s">
        <v>36</v>
      </c>
      <c r="L86" t="s">
        <v>161</v>
      </c>
      <c r="M86" t="s">
        <v>161</v>
      </c>
      <c r="N86" t="b">
        <v>0</v>
      </c>
      <c r="O86">
        <v>277.81</v>
      </c>
      <c r="P86">
        <v>3.7274874928568461E-4</v>
      </c>
      <c r="Q86">
        <v>1.3793727034525189</v>
      </c>
      <c r="R86">
        <v>383.20353074614439</v>
      </c>
      <c r="S86">
        <v>0.10355333003905599</v>
      </c>
      <c r="T86">
        <f t="shared" si="4"/>
        <v>383.20353074614428</v>
      </c>
      <c r="U86">
        <f t="shared" si="5"/>
        <v>0.10355333003905604</v>
      </c>
    </row>
    <row r="87" spans="1:21" x14ac:dyDescent="0.35">
      <c r="A87" t="s">
        <v>27</v>
      </c>
      <c r="B87" t="s">
        <v>28</v>
      </c>
      <c r="C87" t="s">
        <v>39</v>
      </c>
      <c r="D87" t="s">
        <v>40</v>
      </c>
      <c r="E87" t="s">
        <v>159</v>
      </c>
      <c r="F87" t="s">
        <v>160</v>
      </c>
      <c r="G87" t="s">
        <v>128</v>
      </c>
      <c r="H87" t="s">
        <v>41</v>
      </c>
      <c r="I87" t="s">
        <v>129</v>
      </c>
      <c r="J87" t="s">
        <v>36</v>
      </c>
      <c r="L87" t="s">
        <v>161</v>
      </c>
      <c r="M87" t="s">
        <v>161</v>
      </c>
      <c r="N87" t="b">
        <v>0</v>
      </c>
      <c r="O87">
        <v>277.81</v>
      </c>
      <c r="P87">
        <v>5.4777141515014902E-4</v>
      </c>
      <c r="Q87">
        <v>7.6495250515774167</v>
      </c>
      <c r="R87">
        <v>2125.1145545787222</v>
      </c>
      <c r="S87">
        <v>0.15217637684286289</v>
      </c>
      <c r="T87">
        <f t="shared" si="4"/>
        <v>2125.1145545787222</v>
      </c>
      <c r="U87">
        <f t="shared" si="5"/>
        <v>0.15217637684286289</v>
      </c>
    </row>
    <row r="88" spans="1:21" x14ac:dyDescent="0.35">
      <c r="A88" t="s">
        <v>27</v>
      </c>
      <c r="B88" t="s">
        <v>28</v>
      </c>
      <c r="C88" t="s">
        <v>76</v>
      </c>
      <c r="D88" t="s">
        <v>77</v>
      </c>
      <c r="E88" t="s">
        <v>159</v>
      </c>
      <c r="F88" t="s">
        <v>160</v>
      </c>
      <c r="G88" t="s">
        <v>128</v>
      </c>
      <c r="H88" t="s">
        <v>41</v>
      </c>
      <c r="I88" t="s">
        <v>129</v>
      </c>
      <c r="J88" t="s">
        <v>36</v>
      </c>
      <c r="L88" t="s">
        <v>161</v>
      </c>
      <c r="M88" t="s">
        <v>161</v>
      </c>
      <c r="N88" t="b">
        <v>0</v>
      </c>
      <c r="O88">
        <v>277.81</v>
      </c>
      <c r="P88">
        <v>5.2610097077722244E-4</v>
      </c>
      <c r="Q88">
        <v>1.870230374427913</v>
      </c>
      <c r="R88">
        <v>519.5687003198185</v>
      </c>
      <c r="S88">
        <v>0.14615611069162021</v>
      </c>
      <c r="T88">
        <f t="shared" si="4"/>
        <v>519.5687003198185</v>
      </c>
      <c r="U88">
        <f t="shared" si="5"/>
        <v>0.14615611069162016</v>
      </c>
    </row>
    <row r="89" spans="1:21" x14ac:dyDescent="0.35">
      <c r="A89" t="s">
        <v>27</v>
      </c>
      <c r="B89" t="s">
        <v>28</v>
      </c>
      <c r="C89" t="s">
        <v>29</v>
      </c>
      <c r="D89" t="s">
        <v>30</v>
      </c>
      <c r="E89" t="s">
        <v>162</v>
      </c>
      <c r="F89" t="s">
        <v>163</v>
      </c>
      <c r="G89" t="s">
        <v>128</v>
      </c>
      <c r="H89" t="s">
        <v>41</v>
      </c>
      <c r="I89" t="s">
        <v>129</v>
      </c>
      <c r="J89" t="s">
        <v>36</v>
      </c>
      <c r="L89" t="s">
        <v>139</v>
      </c>
      <c r="M89" t="s">
        <v>139</v>
      </c>
      <c r="N89" t="b">
        <v>0</v>
      </c>
      <c r="O89">
        <v>114.2</v>
      </c>
      <c r="P89">
        <v>8.2946627710435792E-3</v>
      </c>
      <c r="Q89">
        <v>30.694754664226469</v>
      </c>
      <c r="R89">
        <v>3505.3409826546631</v>
      </c>
      <c r="S89">
        <v>0.94725048845317672</v>
      </c>
      <c r="T89">
        <f t="shared" si="4"/>
        <v>3505.3409826546626</v>
      </c>
      <c r="U89">
        <f t="shared" si="5"/>
        <v>0.94725048845317672</v>
      </c>
    </row>
    <row r="90" spans="1:21" x14ac:dyDescent="0.35">
      <c r="A90" t="s">
        <v>27</v>
      </c>
      <c r="B90" t="s">
        <v>28</v>
      </c>
      <c r="C90" t="s">
        <v>39</v>
      </c>
      <c r="D90" t="s">
        <v>40</v>
      </c>
      <c r="E90" t="s">
        <v>162</v>
      </c>
      <c r="F90" t="s">
        <v>163</v>
      </c>
      <c r="G90" t="s">
        <v>128</v>
      </c>
      <c r="H90" t="s">
        <v>41</v>
      </c>
      <c r="I90" t="s">
        <v>129</v>
      </c>
      <c r="J90" t="s">
        <v>36</v>
      </c>
      <c r="L90" t="s">
        <v>139</v>
      </c>
      <c r="M90" t="s">
        <v>139</v>
      </c>
      <c r="N90" t="b">
        <v>0</v>
      </c>
      <c r="O90">
        <v>114.2</v>
      </c>
      <c r="P90">
        <v>2.7876910749505109E-2</v>
      </c>
      <c r="Q90">
        <v>389.2958289553585</v>
      </c>
      <c r="R90">
        <v>44457.583666701939</v>
      </c>
      <c r="S90">
        <v>3.183543207593484</v>
      </c>
      <c r="T90">
        <f t="shared" si="4"/>
        <v>44457.583666701939</v>
      </c>
      <c r="U90">
        <f t="shared" si="5"/>
        <v>3.1835432075934835</v>
      </c>
    </row>
    <row r="91" spans="1:21" x14ac:dyDescent="0.35">
      <c r="A91" t="s">
        <v>27</v>
      </c>
      <c r="B91" t="s">
        <v>28</v>
      </c>
      <c r="C91" t="s">
        <v>76</v>
      </c>
      <c r="D91" t="s">
        <v>77</v>
      </c>
      <c r="E91" t="s">
        <v>162</v>
      </c>
      <c r="F91" t="s">
        <v>163</v>
      </c>
      <c r="G91" t="s">
        <v>128</v>
      </c>
      <c r="H91" t="s">
        <v>41</v>
      </c>
      <c r="I91" t="s">
        <v>129</v>
      </c>
      <c r="J91" t="s">
        <v>36</v>
      </c>
      <c r="L91" t="s">
        <v>139</v>
      </c>
      <c r="M91" t="s">
        <v>139</v>
      </c>
      <c r="N91" t="b">
        <v>0</v>
      </c>
      <c r="O91">
        <v>114.2</v>
      </c>
      <c r="P91">
        <v>5.6275252248374118E-2</v>
      </c>
      <c r="Q91">
        <v>200.05225599188091</v>
      </c>
      <c r="R91">
        <v>22845.967634272809</v>
      </c>
      <c r="S91">
        <v>6.4266338067643236</v>
      </c>
      <c r="T91">
        <f t="shared" si="4"/>
        <v>22845.967634272802</v>
      </c>
      <c r="U91">
        <f t="shared" si="5"/>
        <v>6.4266338067643245</v>
      </c>
    </row>
    <row r="92" spans="1:21" x14ac:dyDescent="0.35">
      <c r="A92" t="s">
        <v>27</v>
      </c>
      <c r="B92" t="s">
        <v>28</v>
      </c>
      <c r="C92" t="s">
        <v>76</v>
      </c>
      <c r="D92" t="s">
        <v>77</v>
      </c>
      <c r="E92" t="s">
        <v>164</v>
      </c>
      <c r="F92" t="s">
        <v>165</v>
      </c>
      <c r="G92" t="s">
        <v>128</v>
      </c>
      <c r="H92" t="s">
        <v>41</v>
      </c>
      <c r="I92" t="s">
        <v>129</v>
      </c>
      <c r="J92" t="s">
        <v>145</v>
      </c>
      <c r="L92" t="s">
        <v>166</v>
      </c>
      <c r="M92" t="s">
        <v>166</v>
      </c>
      <c r="N92" t="b">
        <v>0</v>
      </c>
      <c r="O92">
        <v>207.50297707999999</v>
      </c>
      <c r="P92">
        <v>6.3856099000032304E-3</v>
      </c>
      <c r="Q92">
        <v>22.70013221338592</v>
      </c>
      <c r="R92">
        <v>4710.3450143871878</v>
      </c>
      <c r="S92">
        <v>1.3250330647221911</v>
      </c>
      <c r="T92">
        <f t="shared" si="4"/>
        <v>4710.3450143871878</v>
      </c>
      <c r="U92">
        <f t="shared" si="5"/>
        <v>1.3250330647221913</v>
      </c>
    </row>
    <row r="93" spans="1:21" x14ac:dyDescent="0.35">
      <c r="A93" t="s">
        <v>27</v>
      </c>
      <c r="B93" t="s">
        <v>28</v>
      </c>
      <c r="C93" t="s">
        <v>39</v>
      </c>
      <c r="D93" t="s">
        <v>40</v>
      </c>
      <c r="E93" t="s">
        <v>164</v>
      </c>
      <c r="F93" t="s">
        <v>165</v>
      </c>
      <c r="G93" t="s">
        <v>128</v>
      </c>
      <c r="H93" t="s">
        <v>41</v>
      </c>
      <c r="I93" t="s">
        <v>129</v>
      </c>
      <c r="J93" t="s">
        <v>145</v>
      </c>
      <c r="L93" t="s">
        <v>166</v>
      </c>
      <c r="M93" t="s">
        <v>166</v>
      </c>
      <c r="N93" t="b">
        <v>0</v>
      </c>
      <c r="O93">
        <v>207.50297707999999</v>
      </c>
      <c r="P93">
        <v>2.3173369641660991E-3</v>
      </c>
      <c r="Q93">
        <v>32.361175976070108</v>
      </c>
      <c r="R93">
        <v>6715.0403568443216</v>
      </c>
      <c r="S93">
        <v>0.48085431896199482</v>
      </c>
      <c r="T93">
        <f t="shared" si="4"/>
        <v>6715.0403568443216</v>
      </c>
      <c r="U93">
        <f t="shared" si="5"/>
        <v>0.48085431896199482</v>
      </c>
    </row>
    <row r="94" spans="1:21" x14ac:dyDescent="0.35">
      <c r="A94" t="s">
        <v>27</v>
      </c>
      <c r="B94" t="s">
        <v>28</v>
      </c>
      <c r="C94" t="s">
        <v>29</v>
      </c>
      <c r="D94" t="s">
        <v>30</v>
      </c>
      <c r="E94" t="s">
        <v>164</v>
      </c>
      <c r="F94" t="s">
        <v>165</v>
      </c>
      <c r="G94" t="s">
        <v>128</v>
      </c>
      <c r="H94" t="s">
        <v>41</v>
      </c>
      <c r="I94" t="s">
        <v>129</v>
      </c>
      <c r="J94" t="s">
        <v>145</v>
      </c>
      <c r="L94" t="s">
        <v>166</v>
      </c>
      <c r="M94" t="s">
        <v>166</v>
      </c>
      <c r="N94" t="b">
        <v>0</v>
      </c>
      <c r="O94">
        <v>207.50297707999999</v>
      </c>
      <c r="P94">
        <v>6.7585739319926403E-4</v>
      </c>
      <c r="Q94">
        <v>2.5010392158046728</v>
      </c>
      <c r="R94">
        <v>518.9730830732982</v>
      </c>
      <c r="S94">
        <v>0.14024242117037539</v>
      </c>
      <c r="T94">
        <f t="shared" si="4"/>
        <v>518.9730830732982</v>
      </c>
      <c r="U94">
        <f t="shared" si="5"/>
        <v>0.14024242117037544</v>
      </c>
    </row>
    <row r="95" spans="1:21" x14ac:dyDescent="0.35">
      <c r="A95" t="s">
        <v>27</v>
      </c>
      <c r="B95" t="s">
        <v>28</v>
      </c>
      <c r="C95" t="s">
        <v>29</v>
      </c>
      <c r="D95" t="s">
        <v>30</v>
      </c>
      <c r="E95" t="s">
        <v>167</v>
      </c>
      <c r="F95" t="s">
        <v>168</v>
      </c>
      <c r="G95" t="s">
        <v>128</v>
      </c>
      <c r="H95" t="s">
        <v>41</v>
      </c>
      <c r="I95" t="s">
        <v>129</v>
      </c>
      <c r="J95" t="s">
        <v>36</v>
      </c>
      <c r="L95" t="s">
        <v>169</v>
      </c>
      <c r="M95" t="s">
        <v>169</v>
      </c>
      <c r="N95" t="b">
        <v>0</v>
      </c>
      <c r="O95">
        <v>214.26</v>
      </c>
      <c r="P95">
        <v>1.502274657040765E-3</v>
      </c>
      <c r="Q95">
        <v>5.5592316781252</v>
      </c>
      <c r="R95">
        <v>1191.120979355105</v>
      </c>
      <c r="S95">
        <v>0.32187736801755418</v>
      </c>
      <c r="T95">
        <f t="shared" si="4"/>
        <v>1191.1209793551054</v>
      </c>
      <c r="U95">
        <f t="shared" si="5"/>
        <v>0.32187736801755429</v>
      </c>
    </row>
    <row r="96" spans="1:21" x14ac:dyDescent="0.35">
      <c r="A96" t="s">
        <v>27</v>
      </c>
      <c r="B96" t="s">
        <v>28</v>
      </c>
      <c r="C96" t="s">
        <v>39</v>
      </c>
      <c r="D96" t="s">
        <v>40</v>
      </c>
      <c r="E96" t="s">
        <v>167</v>
      </c>
      <c r="F96" t="s">
        <v>168</v>
      </c>
      <c r="G96" t="s">
        <v>128</v>
      </c>
      <c r="H96" t="s">
        <v>41</v>
      </c>
      <c r="I96" t="s">
        <v>129</v>
      </c>
      <c r="J96" t="s">
        <v>36</v>
      </c>
      <c r="L96" t="s">
        <v>169</v>
      </c>
      <c r="M96" t="s">
        <v>169</v>
      </c>
      <c r="N96" t="b">
        <v>0</v>
      </c>
      <c r="O96">
        <v>214.26</v>
      </c>
      <c r="P96">
        <v>1.0230277613556439E-2</v>
      </c>
      <c r="Q96">
        <v>142.8639076904748</v>
      </c>
      <c r="R96">
        <v>30610.020861761121</v>
      </c>
      <c r="S96">
        <v>2.1919392814806029</v>
      </c>
      <c r="T96">
        <f t="shared" si="4"/>
        <v>30610.020861761132</v>
      </c>
      <c r="U96">
        <f t="shared" si="5"/>
        <v>2.1919392814806025</v>
      </c>
    </row>
    <row r="97" spans="1:21" x14ac:dyDescent="0.35">
      <c r="A97" t="s">
        <v>27</v>
      </c>
      <c r="B97" t="s">
        <v>28</v>
      </c>
      <c r="C97" t="s">
        <v>76</v>
      </c>
      <c r="D97" t="s">
        <v>77</v>
      </c>
      <c r="E97" t="s">
        <v>167</v>
      </c>
      <c r="F97" t="s">
        <v>168</v>
      </c>
      <c r="G97" t="s">
        <v>128</v>
      </c>
      <c r="H97" t="s">
        <v>41</v>
      </c>
      <c r="I97" t="s">
        <v>129</v>
      </c>
      <c r="J97" t="s">
        <v>36</v>
      </c>
      <c r="L97" t="s">
        <v>169</v>
      </c>
      <c r="M97" t="s">
        <v>169</v>
      </c>
      <c r="N97" t="b">
        <v>0</v>
      </c>
      <c r="O97">
        <v>214.26</v>
      </c>
      <c r="P97">
        <v>1.023302184265574E-2</v>
      </c>
      <c r="Q97">
        <v>36.377253294259937</v>
      </c>
      <c r="R97">
        <v>7794.1902908281336</v>
      </c>
      <c r="S97">
        <v>2.1925272600074202</v>
      </c>
      <c r="T97">
        <f t="shared" si="4"/>
        <v>7794.1902908281336</v>
      </c>
      <c r="U97">
        <f t="shared" si="5"/>
        <v>2.1925272600074188</v>
      </c>
    </row>
    <row r="98" spans="1:21" x14ac:dyDescent="0.35">
      <c r="A98" t="s">
        <v>27</v>
      </c>
      <c r="B98" t="s">
        <v>28</v>
      </c>
      <c r="C98" t="s">
        <v>76</v>
      </c>
      <c r="D98" t="s">
        <v>77</v>
      </c>
      <c r="E98" t="s">
        <v>170</v>
      </c>
      <c r="F98" t="s">
        <v>171</v>
      </c>
      <c r="G98" t="s">
        <v>128</v>
      </c>
      <c r="H98" t="s">
        <v>41</v>
      </c>
      <c r="I98" t="s">
        <v>129</v>
      </c>
      <c r="J98" t="s">
        <v>36</v>
      </c>
      <c r="L98" t="s">
        <v>172</v>
      </c>
      <c r="M98" t="s">
        <v>172</v>
      </c>
      <c r="N98" t="b">
        <v>0</v>
      </c>
      <c r="O98">
        <v>72.64</v>
      </c>
      <c r="P98">
        <v>1.3472378131503241E-2</v>
      </c>
      <c r="Q98">
        <v>47.89280422747057</v>
      </c>
      <c r="R98">
        <v>3478.9332990834619</v>
      </c>
      <c r="S98">
        <v>0.97863354747239517</v>
      </c>
      <c r="T98">
        <f t="shared" si="4"/>
        <v>3478.9332990834623</v>
      </c>
      <c r="U98">
        <f t="shared" si="5"/>
        <v>0.97863354747239539</v>
      </c>
    </row>
    <row r="99" spans="1:21" x14ac:dyDescent="0.35">
      <c r="A99" t="s">
        <v>27</v>
      </c>
      <c r="B99" t="s">
        <v>28</v>
      </c>
      <c r="C99" t="s">
        <v>39</v>
      </c>
      <c r="D99" t="s">
        <v>40</v>
      </c>
      <c r="E99" t="s">
        <v>170</v>
      </c>
      <c r="F99" t="s">
        <v>171</v>
      </c>
      <c r="G99" t="s">
        <v>128</v>
      </c>
      <c r="H99" t="s">
        <v>41</v>
      </c>
      <c r="I99" t="s">
        <v>129</v>
      </c>
      <c r="J99" t="s">
        <v>36</v>
      </c>
      <c r="L99" t="s">
        <v>172</v>
      </c>
      <c r="M99" t="s">
        <v>172</v>
      </c>
      <c r="N99" t="b">
        <v>0</v>
      </c>
      <c r="O99">
        <v>72.64</v>
      </c>
      <c r="P99">
        <v>5.4877303406122161E-3</v>
      </c>
      <c r="Q99">
        <v>76.635124717685258</v>
      </c>
      <c r="R99">
        <v>5566.7754594926573</v>
      </c>
      <c r="S99">
        <v>0.39862873194207138</v>
      </c>
      <c r="T99">
        <f t="shared" si="4"/>
        <v>5566.7754594926573</v>
      </c>
      <c r="U99">
        <f t="shared" si="5"/>
        <v>0.39862873194207138</v>
      </c>
    </row>
    <row r="100" spans="1:21" x14ac:dyDescent="0.35">
      <c r="A100" t="s">
        <v>27</v>
      </c>
      <c r="B100" t="s">
        <v>28</v>
      </c>
      <c r="C100" t="s">
        <v>29</v>
      </c>
      <c r="D100" t="s">
        <v>30</v>
      </c>
      <c r="E100" t="s">
        <v>170</v>
      </c>
      <c r="F100" t="s">
        <v>171</v>
      </c>
      <c r="G100" t="s">
        <v>128</v>
      </c>
      <c r="H100" t="s">
        <v>41</v>
      </c>
      <c r="I100" t="s">
        <v>129</v>
      </c>
      <c r="J100" t="s">
        <v>36</v>
      </c>
      <c r="L100" t="s">
        <v>172</v>
      </c>
      <c r="M100" t="s">
        <v>172</v>
      </c>
      <c r="N100" t="b">
        <v>0</v>
      </c>
      <c r="O100">
        <v>72.64</v>
      </c>
      <c r="P100">
        <v>2.7064796622917071E-3</v>
      </c>
      <c r="Q100">
        <v>10.015443849962629</v>
      </c>
      <c r="R100">
        <v>727.52184126128566</v>
      </c>
      <c r="S100">
        <v>0.1965986826688696</v>
      </c>
      <c r="T100">
        <f t="shared" si="4"/>
        <v>727.52184126128543</v>
      </c>
      <c r="U100">
        <f t="shared" si="5"/>
        <v>0.1965986826688696</v>
      </c>
    </row>
    <row r="101" spans="1:21" x14ac:dyDescent="0.35">
      <c r="A101" t="s">
        <v>27</v>
      </c>
      <c r="B101" t="s">
        <v>28</v>
      </c>
      <c r="C101" t="s">
        <v>76</v>
      </c>
      <c r="D101" t="s">
        <v>77</v>
      </c>
      <c r="E101" t="s">
        <v>173</v>
      </c>
      <c r="F101" t="s">
        <v>174</v>
      </c>
      <c r="G101" t="s">
        <v>128</v>
      </c>
      <c r="H101" t="s">
        <v>41</v>
      </c>
      <c r="I101" t="s">
        <v>129</v>
      </c>
      <c r="J101" t="s">
        <v>36</v>
      </c>
      <c r="L101" t="s">
        <v>175</v>
      </c>
      <c r="M101" t="s">
        <v>136</v>
      </c>
      <c r="N101" t="b">
        <v>0</v>
      </c>
      <c r="O101">
        <v>58.4</v>
      </c>
      <c r="P101">
        <v>4.6344963999455598E-2</v>
      </c>
      <c r="Q101">
        <v>164.75118691665151</v>
      </c>
      <c r="R101">
        <v>9621.4693159324488</v>
      </c>
      <c r="S101">
        <v>2.7065458975682071</v>
      </c>
      <c r="T101">
        <f t="shared" si="4"/>
        <v>9621.469315932447</v>
      </c>
      <c r="U101">
        <f t="shared" si="5"/>
        <v>2.7065458975682066</v>
      </c>
    </row>
    <row r="102" spans="1:21" x14ac:dyDescent="0.35">
      <c r="A102" t="s">
        <v>27</v>
      </c>
      <c r="B102" t="s">
        <v>28</v>
      </c>
      <c r="C102" t="s">
        <v>39</v>
      </c>
      <c r="D102" t="s">
        <v>40</v>
      </c>
      <c r="E102" t="s">
        <v>173</v>
      </c>
      <c r="F102" t="s">
        <v>174</v>
      </c>
      <c r="G102" t="s">
        <v>128</v>
      </c>
      <c r="H102" t="s">
        <v>41</v>
      </c>
      <c r="I102" t="s">
        <v>129</v>
      </c>
      <c r="J102" t="s">
        <v>36</v>
      </c>
      <c r="L102" t="s">
        <v>175</v>
      </c>
      <c r="M102" t="s">
        <v>136</v>
      </c>
      <c r="N102" t="b">
        <v>0</v>
      </c>
      <c r="O102">
        <v>58.4</v>
      </c>
      <c r="P102">
        <v>2.6771628424225941E-2</v>
      </c>
      <c r="Q102">
        <v>373.86076863193671</v>
      </c>
      <c r="R102">
        <v>21833.468888105101</v>
      </c>
      <c r="S102">
        <v>1.5634630999747949</v>
      </c>
      <c r="T102">
        <f t="shared" si="4"/>
        <v>21833.468888105104</v>
      </c>
      <c r="U102">
        <f t="shared" si="5"/>
        <v>1.5634630999747949</v>
      </c>
    </row>
    <row r="103" spans="1:21" x14ac:dyDescent="0.35">
      <c r="A103" t="s">
        <v>27</v>
      </c>
      <c r="B103" t="s">
        <v>28</v>
      </c>
      <c r="C103" t="s">
        <v>29</v>
      </c>
      <c r="D103" t="s">
        <v>30</v>
      </c>
      <c r="E103" t="s">
        <v>173</v>
      </c>
      <c r="F103" t="s">
        <v>174</v>
      </c>
      <c r="G103" t="s">
        <v>128</v>
      </c>
      <c r="H103" t="s">
        <v>41</v>
      </c>
      <c r="I103" t="s">
        <v>129</v>
      </c>
      <c r="J103" t="s">
        <v>36</v>
      </c>
      <c r="L103" t="s">
        <v>175</v>
      </c>
      <c r="M103" t="s">
        <v>136</v>
      </c>
      <c r="N103" t="b">
        <v>0</v>
      </c>
      <c r="O103">
        <v>58.4</v>
      </c>
      <c r="P103">
        <v>1.627753150261383E-3</v>
      </c>
      <c r="Q103">
        <v>6.0235702138025342</v>
      </c>
      <c r="R103">
        <v>351.77650048606802</v>
      </c>
      <c r="S103">
        <v>9.506078397526474E-2</v>
      </c>
      <c r="T103">
        <f t="shared" si="4"/>
        <v>351.77650048606802</v>
      </c>
      <c r="U103">
        <f t="shared" si="5"/>
        <v>9.5060783975264768E-2</v>
      </c>
    </row>
    <row r="104" spans="1:21" x14ac:dyDescent="0.35">
      <c r="A104" t="s">
        <v>27</v>
      </c>
      <c r="B104" t="s">
        <v>28</v>
      </c>
      <c r="C104" t="s">
        <v>29</v>
      </c>
      <c r="D104" t="s">
        <v>30</v>
      </c>
      <c r="E104" t="s">
        <v>176</v>
      </c>
      <c r="F104" t="s">
        <v>177</v>
      </c>
      <c r="G104" t="s">
        <v>128</v>
      </c>
      <c r="H104" t="s">
        <v>41</v>
      </c>
      <c r="I104" t="s">
        <v>129</v>
      </c>
      <c r="J104" t="s">
        <v>145</v>
      </c>
      <c r="L104" t="s">
        <v>178</v>
      </c>
      <c r="M104" t="s">
        <v>178</v>
      </c>
      <c r="N104" t="b">
        <v>0</v>
      </c>
      <c r="O104">
        <v>207.50297707999999</v>
      </c>
      <c r="P104">
        <v>3.6389070014918942E-8</v>
      </c>
      <c r="Q104">
        <v>1.346593113425356E-4</v>
      </c>
      <c r="R104">
        <v>2.7942207995118751E-2</v>
      </c>
      <c r="S104">
        <v>7.55084036126824E-6</v>
      </c>
      <c r="T104">
        <f t="shared" si="4"/>
        <v>2.7942207995118748E-2</v>
      </c>
      <c r="U104">
        <f t="shared" si="5"/>
        <v>7.55084036126824E-6</v>
      </c>
    </row>
    <row r="105" spans="1:21" x14ac:dyDescent="0.35">
      <c r="A105" t="s">
        <v>27</v>
      </c>
      <c r="B105" t="s">
        <v>28</v>
      </c>
      <c r="C105" t="s">
        <v>76</v>
      </c>
      <c r="D105" t="s">
        <v>77</v>
      </c>
      <c r="E105" t="s">
        <v>176</v>
      </c>
      <c r="F105" t="s">
        <v>177</v>
      </c>
      <c r="G105" t="s">
        <v>128</v>
      </c>
      <c r="H105" t="s">
        <v>41</v>
      </c>
      <c r="I105" t="s">
        <v>129</v>
      </c>
      <c r="J105" t="s">
        <v>145</v>
      </c>
      <c r="L105" t="s">
        <v>178</v>
      </c>
      <c r="M105" t="s">
        <v>178</v>
      </c>
      <c r="N105" t="b">
        <v>0</v>
      </c>
      <c r="O105">
        <v>207.50297707999999</v>
      </c>
      <c r="P105">
        <v>2.8863796503962261E-7</v>
      </c>
      <c r="Q105">
        <v>1.0260758284339889E-3</v>
      </c>
      <c r="R105">
        <v>0.21291378910987999</v>
      </c>
      <c r="S105">
        <v>5.989323704403464E-5</v>
      </c>
      <c r="T105">
        <f t="shared" si="4"/>
        <v>0.21291378910988001</v>
      </c>
      <c r="U105">
        <f t="shared" si="5"/>
        <v>5.9893237044034653E-5</v>
      </c>
    </row>
    <row r="106" spans="1:21" x14ac:dyDescent="0.35">
      <c r="A106" t="s">
        <v>27</v>
      </c>
      <c r="B106" t="s">
        <v>28</v>
      </c>
      <c r="C106" t="s">
        <v>39</v>
      </c>
      <c r="D106" t="s">
        <v>40</v>
      </c>
      <c r="E106" t="s">
        <v>176</v>
      </c>
      <c r="F106" t="s">
        <v>177</v>
      </c>
      <c r="G106" t="s">
        <v>128</v>
      </c>
      <c r="H106" t="s">
        <v>41</v>
      </c>
      <c r="I106" t="s">
        <v>129</v>
      </c>
      <c r="J106" t="s">
        <v>145</v>
      </c>
      <c r="L106" t="s">
        <v>178</v>
      </c>
      <c r="M106" t="s">
        <v>178</v>
      </c>
      <c r="N106" t="b">
        <v>0</v>
      </c>
      <c r="O106">
        <v>207.50297707999999</v>
      </c>
      <c r="P106">
        <v>9.2300911643698673E-8</v>
      </c>
      <c r="Q106">
        <v>1.2889649156087671E-3</v>
      </c>
      <c r="R106">
        <v>0.26746405734049011</v>
      </c>
      <c r="S106">
        <v>1.9152713953265512E-5</v>
      </c>
      <c r="T106">
        <f t="shared" si="4"/>
        <v>0.26746405734049011</v>
      </c>
      <c r="U106">
        <f t="shared" si="5"/>
        <v>1.9152713953265512E-5</v>
      </c>
    </row>
    <row r="107" spans="1:21" x14ac:dyDescent="0.35">
      <c r="A107" t="s">
        <v>27</v>
      </c>
      <c r="B107" t="s">
        <v>28</v>
      </c>
      <c r="C107" t="s">
        <v>29</v>
      </c>
      <c r="D107" t="s">
        <v>30</v>
      </c>
      <c r="E107" t="s">
        <v>179</v>
      </c>
      <c r="F107" t="s">
        <v>180</v>
      </c>
      <c r="G107" t="s">
        <v>128</v>
      </c>
      <c r="H107" t="s">
        <v>41</v>
      </c>
      <c r="I107" t="s">
        <v>181</v>
      </c>
      <c r="J107" t="s">
        <v>36</v>
      </c>
      <c r="L107" t="s">
        <v>182</v>
      </c>
      <c r="M107" t="s">
        <v>182</v>
      </c>
      <c r="N107" t="b">
        <v>0</v>
      </c>
      <c r="O107">
        <v>32.4</v>
      </c>
      <c r="P107">
        <v>2.6324676323738129E-3</v>
      </c>
      <c r="Q107">
        <v>9.7415591649261479</v>
      </c>
      <c r="R107">
        <v>315.62651694360721</v>
      </c>
      <c r="S107">
        <v>8.5291951288911538E-2</v>
      </c>
      <c r="T107">
        <f t="shared" si="4"/>
        <v>315.62651694360716</v>
      </c>
      <c r="U107">
        <f t="shared" si="5"/>
        <v>8.5291951288911538E-2</v>
      </c>
    </row>
    <row r="108" spans="1:21" x14ac:dyDescent="0.35">
      <c r="A108" t="s">
        <v>27</v>
      </c>
      <c r="B108" t="s">
        <v>28</v>
      </c>
      <c r="C108" t="s">
        <v>39</v>
      </c>
      <c r="D108" t="s">
        <v>40</v>
      </c>
      <c r="E108" t="s">
        <v>179</v>
      </c>
      <c r="F108" t="s">
        <v>180</v>
      </c>
      <c r="G108" t="s">
        <v>128</v>
      </c>
      <c r="H108" t="s">
        <v>41</v>
      </c>
      <c r="I108" t="s">
        <v>181</v>
      </c>
      <c r="J108" t="s">
        <v>36</v>
      </c>
      <c r="L108" t="s">
        <v>182</v>
      </c>
      <c r="M108" t="s">
        <v>182</v>
      </c>
      <c r="N108" t="b">
        <v>0</v>
      </c>
      <c r="O108">
        <v>32.4</v>
      </c>
      <c r="P108">
        <v>6.892173974307862E-4</v>
      </c>
      <c r="Q108">
        <v>9.6247916590985927</v>
      </c>
      <c r="R108">
        <v>311.84324975479439</v>
      </c>
      <c r="S108">
        <v>2.233064367675747E-2</v>
      </c>
      <c r="T108">
        <f t="shared" si="4"/>
        <v>311.84324975479439</v>
      </c>
      <c r="U108">
        <f t="shared" si="5"/>
        <v>2.233064367675747E-2</v>
      </c>
    </row>
    <row r="109" spans="1:21" x14ac:dyDescent="0.35">
      <c r="A109" t="s">
        <v>27</v>
      </c>
      <c r="B109" t="s">
        <v>28</v>
      </c>
      <c r="C109" t="s">
        <v>39</v>
      </c>
      <c r="D109" t="s">
        <v>40</v>
      </c>
      <c r="E109" t="s">
        <v>183</v>
      </c>
      <c r="F109" t="s">
        <v>184</v>
      </c>
      <c r="G109" t="s">
        <v>128</v>
      </c>
      <c r="H109" t="s">
        <v>41</v>
      </c>
      <c r="I109" t="s">
        <v>181</v>
      </c>
      <c r="J109" t="s">
        <v>36</v>
      </c>
      <c r="L109" t="s">
        <v>185</v>
      </c>
      <c r="M109" t="s">
        <v>185</v>
      </c>
      <c r="N109" t="b">
        <v>0</v>
      </c>
      <c r="O109">
        <v>898.1</v>
      </c>
      <c r="P109">
        <v>1.23959432439349E-8</v>
      </c>
      <c r="Q109">
        <v>1.731070219434871E-4</v>
      </c>
      <c r="R109">
        <v>0.1554674164074458</v>
      </c>
      <c r="S109">
        <v>1.1132796627377929E-5</v>
      </c>
      <c r="T109">
        <f t="shared" si="4"/>
        <v>0.15546741640744577</v>
      </c>
      <c r="U109">
        <f t="shared" si="5"/>
        <v>1.1132796627377934E-5</v>
      </c>
    </row>
    <row r="110" spans="1:21" x14ac:dyDescent="0.35">
      <c r="A110" t="s">
        <v>27</v>
      </c>
      <c r="B110" t="s">
        <v>28</v>
      </c>
      <c r="C110" t="s">
        <v>29</v>
      </c>
      <c r="D110" t="s">
        <v>30</v>
      </c>
      <c r="E110" t="s">
        <v>186</v>
      </c>
      <c r="F110" t="s">
        <v>187</v>
      </c>
      <c r="G110" t="s">
        <v>128</v>
      </c>
      <c r="H110" t="s">
        <v>41</v>
      </c>
      <c r="I110" t="s">
        <v>181</v>
      </c>
      <c r="J110" t="s">
        <v>36</v>
      </c>
      <c r="L110" t="s">
        <v>188</v>
      </c>
      <c r="M110" t="s">
        <v>188</v>
      </c>
      <c r="N110" t="b">
        <v>0</v>
      </c>
      <c r="O110">
        <v>34.47</v>
      </c>
      <c r="P110">
        <v>1.5789263899882548E-5</v>
      </c>
      <c r="Q110">
        <v>5.8428846972237707E-2</v>
      </c>
      <c r="R110">
        <v>2.014042355133034</v>
      </c>
      <c r="S110">
        <v>5.4425592662895152E-4</v>
      </c>
      <c r="T110">
        <f t="shared" si="4"/>
        <v>2.0140423551330335</v>
      </c>
      <c r="U110">
        <f t="shared" si="5"/>
        <v>5.4425592662895141E-4</v>
      </c>
    </row>
    <row r="111" spans="1:21" x14ac:dyDescent="0.35">
      <c r="A111" t="s">
        <v>27</v>
      </c>
      <c r="B111" t="s">
        <v>28</v>
      </c>
      <c r="C111" t="s">
        <v>39</v>
      </c>
      <c r="D111" t="s">
        <v>40</v>
      </c>
      <c r="E111" t="s">
        <v>186</v>
      </c>
      <c r="F111" t="s">
        <v>187</v>
      </c>
      <c r="G111" t="s">
        <v>128</v>
      </c>
      <c r="H111" t="s">
        <v>41</v>
      </c>
      <c r="I111" t="s">
        <v>181</v>
      </c>
      <c r="J111" t="s">
        <v>36</v>
      </c>
      <c r="L111" t="s">
        <v>188</v>
      </c>
      <c r="M111" t="s">
        <v>188</v>
      </c>
      <c r="N111" t="b">
        <v>0</v>
      </c>
      <c r="O111">
        <v>34.47</v>
      </c>
      <c r="P111">
        <v>6.2007801569502367E-6</v>
      </c>
      <c r="Q111">
        <v>8.6592731635901754E-2</v>
      </c>
      <c r="R111">
        <v>2.984851459489533</v>
      </c>
      <c r="S111">
        <v>2.1374089201007469E-4</v>
      </c>
      <c r="T111">
        <f t="shared" si="4"/>
        <v>2.9848514594895335</v>
      </c>
      <c r="U111">
        <f t="shared" si="5"/>
        <v>2.1374089201007466E-4</v>
      </c>
    </row>
    <row r="112" spans="1:21" x14ac:dyDescent="0.35">
      <c r="A112" t="s">
        <v>27</v>
      </c>
      <c r="B112" t="s">
        <v>28</v>
      </c>
      <c r="C112" t="s">
        <v>39</v>
      </c>
      <c r="D112" t="s">
        <v>40</v>
      </c>
      <c r="E112" t="s">
        <v>189</v>
      </c>
      <c r="F112" t="s">
        <v>190</v>
      </c>
      <c r="G112" t="s">
        <v>128</v>
      </c>
      <c r="H112" t="s">
        <v>41</v>
      </c>
      <c r="I112" t="s">
        <v>181</v>
      </c>
      <c r="J112" t="s">
        <v>36</v>
      </c>
      <c r="L112" t="s">
        <v>191</v>
      </c>
      <c r="M112" t="s">
        <v>191</v>
      </c>
      <c r="N112" t="b">
        <v>0</v>
      </c>
      <c r="O112">
        <v>32.630000000000003</v>
      </c>
      <c r="P112">
        <v>3.6267596678793779E-3</v>
      </c>
      <c r="Q112">
        <v>50.647018387933393</v>
      </c>
      <c r="R112">
        <v>1652.612209998267</v>
      </c>
      <c r="S112">
        <v>0.1183411679629041</v>
      </c>
      <c r="T112">
        <f t="shared" si="4"/>
        <v>1652.6122099982667</v>
      </c>
      <c r="U112">
        <f t="shared" si="5"/>
        <v>0.11834116796290411</v>
      </c>
    </row>
    <row r="113" spans="1:21" x14ac:dyDescent="0.35">
      <c r="A113" t="s">
        <v>27</v>
      </c>
      <c r="B113" t="s">
        <v>28</v>
      </c>
      <c r="C113" t="s">
        <v>29</v>
      </c>
      <c r="D113" t="s">
        <v>30</v>
      </c>
      <c r="E113" t="s">
        <v>189</v>
      </c>
      <c r="F113" t="s">
        <v>190</v>
      </c>
      <c r="G113" t="s">
        <v>128</v>
      </c>
      <c r="H113" t="s">
        <v>41</v>
      </c>
      <c r="I113" t="s">
        <v>181</v>
      </c>
      <c r="J113" t="s">
        <v>36</v>
      </c>
      <c r="L113" t="s">
        <v>191</v>
      </c>
      <c r="M113" t="s">
        <v>191</v>
      </c>
      <c r="N113" t="b">
        <v>0</v>
      </c>
      <c r="O113">
        <v>32.630000000000003</v>
      </c>
      <c r="P113">
        <v>1.5438954647097399E-2</v>
      </c>
      <c r="Q113">
        <v>57.132512586180923</v>
      </c>
      <c r="R113">
        <v>1864.2338856870831</v>
      </c>
      <c r="S113">
        <v>0.5037730901347881</v>
      </c>
      <c r="T113">
        <f t="shared" si="4"/>
        <v>1864.2338856870836</v>
      </c>
      <c r="U113">
        <f t="shared" si="5"/>
        <v>0.50377309013478822</v>
      </c>
    </row>
    <row r="114" spans="1:21" x14ac:dyDescent="0.35">
      <c r="A114" t="s">
        <v>27</v>
      </c>
      <c r="B114" t="s">
        <v>28</v>
      </c>
      <c r="C114" t="s">
        <v>29</v>
      </c>
      <c r="D114" t="s">
        <v>30</v>
      </c>
      <c r="E114" t="s">
        <v>192</v>
      </c>
      <c r="F114" t="s">
        <v>193</v>
      </c>
      <c r="G114" t="s">
        <v>128</v>
      </c>
      <c r="H114" t="s">
        <v>41</v>
      </c>
      <c r="I114" t="s">
        <v>181</v>
      </c>
      <c r="J114" t="s">
        <v>145</v>
      </c>
      <c r="L114" t="s">
        <v>194</v>
      </c>
      <c r="M114" t="s">
        <v>194</v>
      </c>
      <c r="N114" t="b">
        <v>0</v>
      </c>
      <c r="O114">
        <v>250.58497259000001</v>
      </c>
      <c r="P114">
        <v>5.5357352467249827E-6</v>
      </c>
      <c r="Q114">
        <v>2.048522525563224E-2</v>
      </c>
      <c r="R114">
        <v>5.1332896091825813</v>
      </c>
      <c r="S114">
        <v>1.387172065066077E-3</v>
      </c>
      <c r="T114">
        <f t="shared" si="4"/>
        <v>5.1332896091825813</v>
      </c>
      <c r="U114">
        <f t="shared" si="5"/>
        <v>1.3871720650660768E-3</v>
      </c>
    </row>
    <row r="115" spans="1:21" x14ac:dyDescent="0.35">
      <c r="A115" t="s">
        <v>27</v>
      </c>
      <c r="B115" t="s">
        <v>28</v>
      </c>
      <c r="C115" t="s">
        <v>29</v>
      </c>
      <c r="D115" t="s">
        <v>30</v>
      </c>
      <c r="E115" t="s">
        <v>195</v>
      </c>
      <c r="F115" t="s">
        <v>196</v>
      </c>
      <c r="G115" t="s">
        <v>128</v>
      </c>
      <c r="H115" t="s">
        <v>41</v>
      </c>
      <c r="I115" t="s">
        <v>181</v>
      </c>
      <c r="J115" t="s">
        <v>145</v>
      </c>
      <c r="L115" t="s">
        <v>197</v>
      </c>
      <c r="M115" t="s">
        <v>197</v>
      </c>
      <c r="N115" t="b">
        <v>0</v>
      </c>
      <c r="O115">
        <v>250.58497259000001</v>
      </c>
      <c r="P115">
        <v>1.499999458219797E-6</v>
      </c>
      <c r="Q115">
        <v>5.5508122074909346E-3</v>
      </c>
      <c r="R115">
        <v>1.3909501248663529</v>
      </c>
      <c r="S115">
        <v>3.7587732312302258E-4</v>
      </c>
      <c r="T115">
        <f t="shared" si="4"/>
        <v>1.3909501248663534</v>
      </c>
      <c r="U115">
        <f t="shared" si="5"/>
        <v>3.7587732312302269E-4</v>
      </c>
    </row>
    <row r="116" spans="1:21" x14ac:dyDescent="0.35">
      <c r="A116" t="s">
        <v>27</v>
      </c>
      <c r="B116" t="s">
        <v>28</v>
      </c>
      <c r="C116" t="s">
        <v>39</v>
      </c>
      <c r="D116" t="s">
        <v>40</v>
      </c>
      <c r="E116" t="s">
        <v>198</v>
      </c>
      <c r="F116" t="s">
        <v>199</v>
      </c>
      <c r="G116" t="s">
        <v>128</v>
      </c>
      <c r="H116" t="s">
        <v>41</v>
      </c>
      <c r="I116" t="s">
        <v>181</v>
      </c>
      <c r="J116" t="s">
        <v>145</v>
      </c>
      <c r="L116" t="s">
        <v>194</v>
      </c>
      <c r="M116" t="s">
        <v>194</v>
      </c>
      <c r="N116" t="b">
        <v>0</v>
      </c>
      <c r="O116">
        <v>250.58497259000001</v>
      </c>
      <c r="P116">
        <v>4.071383209800335E-7</v>
      </c>
      <c r="Q116">
        <v>5.6856102740232336E-3</v>
      </c>
      <c r="R116">
        <v>1.424728494673535</v>
      </c>
      <c r="S116">
        <v>1.020227450031203E-4</v>
      </c>
      <c r="T116">
        <f t="shared" si="4"/>
        <v>1.4247284946735344</v>
      </c>
      <c r="U116">
        <f t="shared" si="5"/>
        <v>1.0202274500312032E-4</v>
      </c>
    </row>
    <row r="117" spans="1:21" x14ac:dyDescent="0.35">
      <c r="A117" t="s">
        <v>27</v>
      </c>
      <c r="B117" t="s">
        <v>28</v>
      </c>
      <c r="C117" t="s">
        <v>29</v>
      </c>
      <c r="D117" t="s">
        <v>30</v>
      </c>
      <c r="E117" t="s">
        <v>200</v>
      </c>
      <c r="F117" t="s">
        <v>201</v>
      </c>
      <c r="G117" t="s">
        <v>128</v>
      </c>
      <c r="H117" t="s">
        <v>41</v>
      </c>
      <c r="I117" t="s">
        <v>181</v>
      </c>
      <c r="J117" t="s">
        <v>145</v>
      </c>
      <c r="L117" t="s">
        <v>202</v>
      </c>
      <c r="M117" t="s">
        <v>202</v>
      </c>
      <c r="N117" t="b">
        <v>0</v>
      </c>
      <c r="O117">
        <v>250.58497259000001</v>
      </c>
      <c r="P117">
        <v>2.6237253863865989E-6</v>
      </c>
      <c r="Q117">
        <v>9.7092081094102278E-3</v>
      </c>
      <c r="R117">
        <v>2.4329816479671682</v>
      </c>
      <c r="S117">
        <v>6.5746615403137305E-4</v>
      </c>
      <c r="T117">
        <f t="shared" si="4"/>
        <v>2.4329816479671678</v>
      </c>
      <c r="U117">
        <f t="shared" si="5"/>
        <v>6.5746615403137305E-4</v>
      </c>
    </row>
    <row r="118" spans="1:21" x14ac:dyDescent="0.35">
      <c r="A118" t="s">
        <v>27</v>
      </c>
      <c r="B118" t="s">
        <v>28</v>
      </c>
      <c r="C118" t="s">
        <v>29</v>
      </c>
      <c r="D118" t="s">
        <v>30</v>
      </c>
      <c r="E118" t="s">
        <v>203</v>
      </c>
      <c r="F118" t="s">
        <v>204</v>
      </c>
      <c r="G118" t="s">
        <v>128</v>
      </c>
      <c r="H118" t="s">
        <v>41</v>
      </c>
      <c r="I118" t="s">
        <v>181</v>
      </c>
      <c r="J118" t="s">
        <v>145</v>
      </c>
      <c r="L118" t="s">
        <v>205</v>
      </c>
      <c r="M118" t="s">
        <v>205</v>
      </c>
      <c r="N118" t="b">
        <v>0</v>
      </c>
      <c r="O118">
        <v>250.58497259000001</v>
      </c>
      <c r="P118">
        <v>8.1778100265320877E-7</v>
      </c>
      <c r="Q118">
        <v>3.0262336080900442E-3</v>
      </c>
      <c r="R118">
        <v>0.75832866573418056</v>
      </c>
      <c r="S118">
        <v>2.0492363013447699E-4</v>
      </c>
      <c r="T118">
        <f t="shared" si="4"/>
        <v>0.75832866573418056</v>
      </c>
      <c r="U118">
        <f t="shared" si="5"/>
        <v>2.0492363013447704E-4</v>
      </c>
    </row>
    <row r="119" spans="1:21" x14ac:dyDescent="0.35">
      <c r="A119" t="s">
        <v>27</v>
      </c>
      <c r="B119" t="s">
        <v>28</v>
      </c>
      <c r="C119" t="s">
        <v>39</v>
      </c>
      <c r="D119" t="s">
        <v>40</v>
      </c>
      <c r="E119" t="s">
        <v>206</v>
      </c>
      <c r="F119" t="s">
        <v>207</v>
      </c>
      <c r="G119" t="s">
        <v>128</v>
      </c>
      <c r="H119" t="s">
        <v>41</v>
      </c>
      <c r="I119" t="s">
        <v>181</v>
      </c>
      <c r="J119" t="s">
        <v>145</v>
      </c>
      <c r="L119" t="s">
        <v>205</v>
      </c>
      <c r="M119" t="s">
        <v>205</v>
      </c>
      <c r="N119" t="b">
        <v>0</v>
      </c>
      <c r="O119">
        <v>250.58497259000001</v>
      </c>
      <c r="P119">
        <v>2.1745347555816449E-7</v>
      </c>
      <c r="Q119">
        <v>3.0366969922641898E-3</v>
      </c>
      <c r="R119">
        <v>0.76095063257065754</v>
      </c>
      <c r="S119">
        <v>5.4490573212342882E-5</v>
      </c>
      <c r="T119">
        <f t="shared" si="4"/>
        <v>0.76095063257065743</v>
      </c>
      <c r="U119">
        <f t="shared" si="5"/>
        <v>5.4490573212342889E-5</v>
      </c>
    </row>
    <row r="120" spans="1:21" x14ac:dyDescent="0.35">
      <c r="A120" t="s">
        <v>27</v>
      </c>
      <c r="B120" t="s">
        <v>28</v>
      </c>
      <c r="C120" t="s">
        <v>29</v>
      </c>
      <c r="D120" t="s">
        <v>30</v>
      </c>
      <c r="E120" t="s">
        <v>208</v>
      </c>
      <c r="F120" t="s">
        <v>209</v>
      </c>
      <c r="G120" t="s">
        <v>128</v>
      </c>
      <c r="H120" t="s">
        <v>41</v>
      </c>
      <c r="I120" t="s">
        <v>181</v>
      </c>
      <c r="J120" t="s">
        <v>145</v>
      </c>
      <c r="L120" t="s">
        <v>210</v>
      </c>
      <c r="M120" t="s">
        <v>210</v>
      </c>
      <c r="N120" t="b">
        <v>0</v>
      </c>
      <c r="O120">
        <v>250.58497259000001</v>
      </c>
      <c r="P120">
        <v>1.854106138922962E-6</v>
      </c>
      <c r="Q120">
        <v>6.8611991381195489E-3</v>
      </c>
      <c r="R120">
        <v>1.7193133979602191</v>
      </c>
      <c r="S120">
        <v>4.6461113600096123E-4</v>
      </c>
      <c r="T120">
        <f t="shared" si="4"/>
        <v>1.7193133979602189</v>
      </c>
      <c r="U120">
        <f t="shared" si="5"/>
        <v>4.6461113600096117E-4</v>
      </c>
    </row>
    <row r="121" spans="1:21" x14ac:dyDescent="0.35">
      <c r="A121" t="s">
        <v>27</v>
      </c>
      <c r="B121" t="s">
        <v>28</v>
      </c>
      <c r="C121" t="s">
        <v>39</v>
      </c>
      <c r="D121" t="s">
        <v>40</v>
      </c>
      <c r="E121" t="s">
        <v>211</v>
      </c>
      <c r="F121" t="s">
        <v>212</v>
      </c>
      <c r="G121" t="s">
        <v>128</v>
      </c>
      <c r="H121" t="s">
        <v>41</v>
      </c>
      <c r="I121" t="s">
        <v>181</v>
      </c>
      <c r="J121" t="s">
        <v>145</v>
      </c>
      <c r="L121" t="s">
        <v>213</v>
      </c>
      <c r="M121" t="s">
        <v>213</v>
      </c>
      <c r="N121" t="b">
        <v>0</v>
      </c>
      <c r="O121">
        <v>250.58497259000001</v>
      </c>
      <c r="P121">
        <v>6.561337743073031E-4</v>
      </c>
      <c r="Q121">
        <v>9.1627850686111003</v>
      </c>
      <c r="R121">
        <v>2296.0562452659742</v>
      </c>
      <c r="S121">
        <v>0.1644172638501688</v>
      </c>
      <c r="T121">
        <f t="shared" si="4"/>
        <v>2296.0562452659738</v>
      </c>
      <c r="U121">
        <f t="shared" si="5"/>
        <v>0.1644172638501688</v>
      </c>
    </row>
    <row r="122" spans="1:21" x14ac:dyDescent="0.35">
      <c r="A122" t="s">
        <v>27</v>
      </c>
      <c r="B122" t="s">
        <v>28</v>
      </c>
      <c r="C122" t="s">
        <v>76</v>
      </c>
      <c r="D122" t="s">
        <v>77</v>
      </c>
      <c r="E122" t="s">
        <v>211</v>
      </c>
      <c r="F122" t="s">
        <v>212</v>
      </c>
      <c r="G122" t="s">
        <v>128</v>
      </c>
      <c r="H122" t="s">
        <v>41</v>
      </c>
      <c r="I122" t="s">
        <v>181</v>
      </c>
      <c r="J122" t="s">
        <v>145</v>
      </c>
      <c r="L122" t="s">
        <v>213</v>
      </c>
      <c r="M122" t="s">
        <v>213</v>
      </c>
      <c r="N122" t="b">
        <v>0</v>
      </c>
      <c r="O122">
        <v>250.58497259000001</v>
      </c>
      <c r="P122">
        <v>9.7904881132956857E-4</v>
      </c>
      <c r="Q122">
        <v>3.4804095158597601</v>
      </c>
      <c r="R122">
        <v>872.13832313369312</v>
      </c>
      <c r="S122">
        <v>0.245334919551292</v>
      </c>
      <c r="T122">
        <f t="shared" si="4"/>
        <v>872.13832313369323</v>
      </c>
      <c r="U122">
        <f t="shared" si="5"/>
        <v>0.24533491955129202</v>
      </c>
    </row>
    <row r="123" spans="1:21" x14ac:dyDescent="0.35">
      <c r="A123" t="s">
        <v>27</v>
      </c>
      <c r="B123" t="s">
        <v>28</v>
      </c>
      <c r="C123" t="s">
        <v>29</v>
      </c>
      <c r="D123" t="s">
        <v>30</v>
      </c>
      <c r="E123" t="s">
        <v>211</v>
      </c>
      <c r="F123" t="s">
        <v>212</v>
      </c>
      <c r="G123" t="s">
        <v>128</v>
      </c>
      <c r="H123" t="s">
        <v>41</v>
      </c>
      <c r="I123" t="s">
        <v>181</v>
      </c>
      <c r="J123" t="s">
        <v>145</v>
      </c>
      <c r="L123" t="s">
        <v>213</v>
      </c>
      <c r="M123" t="s">
        <v>213</v>
      </c>
      <c r="N123" t="b">
        <v>0</v>
      </c>
      <c r="O123">
        <v>250.58497259000001</v>
      </c>
      <c r="P123">
        <v>2.8302305972472861E-4</v>
      </c>
      <c r="Q123">
        <v>1.047338948232645</v>
      </c>
      <c r="R123">
        <v>262.44740163531668</v>
      </c>
      <c r="S123">
        <v>7.0921325663459045E-2</v>
      </c>
      <c r="T123">
        <f t="shared" si="4"/>
        <v>262.44740163531679</v>
      </c>
      <c r="U123">
        <f t="shared" si="5"/>
        <v>7.0921325663459059E-2</v>
      </c>
    </row>
    <row r="124" spans="1:21" x14ac:dyDescent="0.35">
      <c r="A124" t="s">
        <v>27</v>
      </c>
      <c r="B124" t="s">
        <v>28</v>
      </c>
      <c r="C124" t="s">
        <v>29</v>
      </c>
      <c r="D124" t="s">
        <v>30</v>
      </c>
      <c r="E124" t="s">
        <v>214</v>
      </c>
      <c r="F124" t="s">
        <v>215</v>
      </c>
      <c r="G124" t="s">
        <v>128</v>
      </c>
      <c r="H124" t="s">
        <v>41</v>
      </c>
      <c r="I124" t="s">
        <v>181</v>
      </c>
      <c r="J124" t="s">
        <v>145</v>
      </c>
      <c r="L124" t="s">
        <v>216</v>
      </c>
      <c r="M124" t="s">
        <v>216</v>
      </c>
      <c r="N124" t="b">
        <v>0</v>
      </c>
      <c r="O124">
        <v>250.58497259000001</v>
      </c>
      <c r="P124">
        <v>3.3698914407063752E-4</v>
      </c>
      <c r="Q124">
        <v>1.2470427535481949</v>
      </c>
      <c r="R124">
        <v>312.49017421643248</v>
      </c>
      <c r="S124">
        <v>8.4444415430068268E-2</v>
      </c>
      <c r="T124">
        <f t="shared" si="4"/>
        <v>312.49017421643254</v>
      </c>
      <c r="U124">
        <f t="shared" si="5"/>
        <v>8.4444415430068268E-2</v>
      </c>
    </row>
    <row r="125" spans="1:21" x14ac:dyDescent="0.35">
      <c r="A125" t="s">
        <v>27</v>
      </c>
      <c r="B125" t="s">
        <v>28</v>
      </c>
      <c r="C125" t="s">
        <v>39</v>
      </c>
      <c r="D125" t="s">
        <v>40</v>
      </c>
      <c r="E125" t="s">
        <v>214</v>
      </c>
      <c r="F125" t="s">
        <v>215</v>
      </c>
      <c r="G125" t="s">
        <v>128</v>
      </c>
      <c r="H125" t="s">
        <v>41</v>
      </c>
      <c r="I125" t="s">
        <v>181</v>
      </c>
      <c r="J125" t="s">
        <v>145</v>
      </c>
      <c r="L125" t="s">
        <v>216</v>
      </c>
      <c r="M125" t="s">
        <v>216</v>
      </c>
      <c r="N125" t="b">
        <v>0</v>
      </c>
      <c r="O125">
        <v>250.58497259000001</v>
      </c>
      <c r="P125">
        <v>1.048424630005295E-3</v>
      </c>
      <c r="Q125">
        <v>14.64105327533008</v>
      </c>
      <c r="R125">
        <v>3668.8279336873188</v>
      </c>
      <c r="S125">
        <v>0.26271945717255762</v>
      </c>
      <c r="T125">
        <f t="shared" si="4"/>
        <v>3668.8279336873179</v>
      </c>
      <c r="U125">
        <f t="shared" si="5"/>
        <v>0.26271945717255774</v>
      </c>
    </row>
    <row r="126" spans="1:21" x14ac:dyDescent="0.35">
      <c r="A126" t="s">
        <v>27</v>
      </c>
      <c r="B126" t="s">
        <v>28</v>
      </c>
      <c r="C126" t="s">
        <v>76</v>
      </c>
      <c r="D126" t="s">
        <v>77</v>
      </c>
      <c r="E126" t="s">
        <v>214</v>
      </c>
      <c r="F126" t="s">
        <v>215</v>
      </c>
      <c r="G126" t="s">
        <v>128</v>
      </c>
      <c r="H126" t="s">
        <v>41</v>
      </c>
      <c r="I126" t="s">
        <v>181</v>
      </c>
      <c r="J126" t="s">
        <v>145</v>
      </c>
      <c r="L126" t="s">
        <v>216</v>
      </c>
      <c r="M126" t="s">
        <v>216</v>
      </c>
      <c r="N126" t="b">
        <v>0</v>
      </c>
      <c r="O126">
        <v>250.58497259000001</v>
      </c>
      <c r="P126">
        <v>6.0678173620362201E-3</v>
      </c>
      <c r="Q126">
        <v>21.570415124298631</v>
      </c>
      <c r="R126">
        <v>5405.2218826772951</v>
      </c>
      <c r="S126">
        <v>1.5205038473469721</v>
      </c>
      <c r="T126">
        <f t="shared" si="4"/>
        <v>5405.2218826772942</v>
      </c>
      <c r="U126">
        <f t="shared" si="5"/>
        <v>1.5205038473469723</v>
      </c>
    </row>
    <row r="127" spans="1:21" x14ac:dyDescent="0.35">
      <c r="A127" t="s">
        <v>27</v>
      </c>
      <c r="B127" t="s">
        <v>28</v>
      </c>
      <c r="C127" t="s">
        <v>76</v>
      </c>
      <c r="D127" t="s">
        <v>77</v>
      </c>
      <c r="E127" t="s">
        <v>217</v>
      </c>
      <c r="F127" t="s">
        <v>218</v>
      </c>
      <c r="G127" t="s">
        <v>128</v>
      </c>
      <c r="H127" t="s">
        <v>41</v>
      </c>
      <c r="I127" t="s">
        <v>181</v>
      </c>
      <c r="J127" t="s">
        <v>145</v>
      </c>
      <c r="L127" t="s">
        <v>202</v>
      </c>
      <c r="M127" t="s">
        <v>202</v>
      </c>
      <c r="N127" t="b">
        <v>0</v>
      </c>
      <c r="O127">
        <v>250.58497259000001</v>
      </c>
      <c r="P127">
        <v>9.6292738833876311E-3</v>
      </c>
      <c r="Q127">
        <v>34.230996521051608</v>
      </c>
      <c r="R127">
        <v>8577.7733249561024</v>
      </c>
      <c r="S127">
        <v>2.4129513321302931</v>
      </c>
      <c r="T127">
        <f t="shared" si="4"/>
        <v>8577.7733249561024</v>
      </c>
      <c r="U127">
        <f t="shared" si="5"/>
        <v>2.4129513321302927</v>
      </c>
    </row>
    <row r="128" spans="1:21" x14ac:dyDescent="0.35">
      <c r="A128" t="s">
        <v>27</v>
      </c>
      <c r="B128" t="s">
        <v>28</v>
      </c>
      <c r="C128" t="s">
        <v>39</v>
      </c>
      <c r="D128" t="s">
        <v>40</v>
      </c>
      <c r="E128" t="s">
        <v>217</v>
      </c>
      <c r="F128" t="s">
        <v>218</v>
      </c>
      <c r="G128" t="s">
        <v>128</v>
      </c>
      <c r="H128" t="s">
        <v>41</v>
      </c>
      <c r="I128" t="s">
        <v>181</v>
      </c>
      <c r="J128" t="s">
        <v>145</v>
      </c>
      <c r="L128" t="s">
        <v>202</v>
      </c>
      <c r="M128" t="s">
        <v>202</v>
      </c>
      <c r="N128" t="b">
        <v>0</v>
      </c>
      <c r="O128">
        <v>250.58497259000001</v>
      </c>
      <c r="P128">
        <v>5.8943652774782786E-3</v>
      </c>
      <c r="Q128">
        <v>82.313705326990885</v>
      </c>
      <c r="R128">
        <v>20626.57759314535</v>
      </c>
      <c r="S128">
        <v>1.4770393614923421</v>
      </c>
      <c r="T128">
        <f t="shared" si="4"/>
        <v>20626.57759314535</v>
      </c>
      <c r="U128">
        <f t="shared" si="5"/>
        <v>1.4770393614923423</v>
      </c>
    </row>
    <row r="129" spans="1:21" x14ac:dyDescent="0.35">
      <c r="A129" t="s">
        <v>27</v>
      </c>
      <c r="B129" t="s">
        <v>28</v>
      </c>
      <c r="C129" t="s">
        <v>29</v>
      </c>
      <c r="D129" t="s">
        <v>30</v>
      </c>
      <c r="E129" t="s">
        <v>217</v>
      </c>
      <c r="F129" t="s">
        <v>218</v>
      </c>
      <c r="G129" t="s">
        <v>128</v>
      </c>
      <c r="H129" t="s">
        <v>41</v>
      </c>
      <c r="I129" t="s">
        <v>181</v>
      </c>
      <c r="J129" t="s">
        <v>145</v>
      </c>
      <c r="L129" t="s">
        <v>202</v>
      </c>
      <c r="M129" t="s">
        <v>202</v>
      </c>
      <c r="N129" t="b">
        <v>0</v>
      </c>
      <c r="O129">
        <v>250.58497259000001</v>
      </c>
      <c r="P129">
        <v>2.3838648728577781E-3</v>
      </c>
      <c r="Q129">
        <v>8.8215940110885143</v>
      </c>
      <c r="R129">
        <v>2210.558893468723</v>
      </c>
      <c r="S129">
        <v>0.59736071382333022</v>
      </c>
      <c r="T129">
        <f t="shared" si="4"/>
        <v>2210.5588934687235</v>
      </c>
      <c r="U129">
        <f t="shared" si="5"/>
        <v>0.59736071382333022</v>
      </c>
    </row>
    <row r="130" spans="1:21" x14ac:dyDescent="0.35">
      <c r="A130" t="s">
        <v>27</v>
      </c>
      <c r="B130" t="s">
        <v>28</v>
      </c>
      <c r="C130" t="s">
        <v>29</v>
      </c>
      <c r="D130" t="s">
        <v>30</v>
      </c>
      <c r="E130" t="s">
        <v>219</v>
      </c>
      <c r="F130" t="s">
        <v>220</v>
      </c>
      <c r="G130" t="s">
        <v>128</v>
      </c>
      <c r="H130" t="s">
        <v>41</v>
      </c>
      <c r="I130" t="s">
        <v>221</v>
      </c>
      <c r="J130" t="s">
        <v>36</v>
      </c>
      <c r="L130" t="s">
        <v>222</v>
      </c>
      <c r="M130" t="s">
        <v>222</v>
      </c>
      <c r="N130" t="b">
        <v>0</v>
      </c>
      <c r="O130">
        <v>0.16</v>
      </c>
      <c r="P130">
        <v>8.0773777450618249E-4</v>
      </c>
      <c r="Q130">
        <v>2.989068212398974</v>
      </c>
      <c r="R130">
        <v>0.47825091398383579</v>
      </c>
      <c r="S130">
        <v>1.2923804392098921E-4</v>
      </c>
      <c r="T130">
        <f t="shared" ref="T130:T193" si="6">O130*Q130</f>
        <v>0.47825091398383585</v>
      </c>
      <c r="U130">
        <f t="shared" ref="U130:U193" si="7">O130*P130</f>
        <v>1.2923804392098921E-4</v>
      </c>
    </row>
    <row r="131" spans="1:21" x14ac:dyDescent="0.35">
      <c r="A131" t="s">
        <v>27</v>
      </c>
      <c r="B131" t="s">
        <v>28</v>
      </c>
      <c r="C131" t="s">
        <v>39</v>
      </c>
      <c r="D131" t="s">
        <v>40</v>
      </c>
      <c r="E131" t="s">
        <v>219</v>
      </c>
      <c r="F131" t="s">
        <v>220</v>
      </c>
      <c r="G131" t="s">
        <v>128</v>
      </c>
      <c r="H131" t="s">
        <v>41</v>
      </c>
      <c r="I131" t="s">
        <v>221</v>
      </c>
      <c r="J131" t="s">
        <v>36</v>
      </c>
      <c r="L131" t="s">
        <v>222</v>
      </c>
      <c r="M131" t="s">
        <v>222</v>
      </c>
      <c r="N131" t="b">
        <v>0</v>
      </c>
      <c r="O131">
        <v>0.16</v>
      </c>
      <c r="P131">
        <v>3.7566700663238859E-4</v>
      </c>
      <c r="Q131">
        <v>5.2461192731239104</v>
      </c>
      <c r="R131">
        <v>0.83937908369982572</v>
      </c>
      <c r="S131">
        <v>6.0106721061182168E-5</v>
      </c>
      <c r="T131">
        <f t="shared" si="6"/>
        <v>0.83937908369982572</v>
      </c>
      <c r="U131">
        <f t="shared" si="7"/>
        <v>6.0106721061182175E-5</v>
      </c>
    </row>
    <row r="132" spans="1:21" x14ac:dyDescent="0.35">
      <c r="A132" t="s">
        <v>27</v>
      </c>
      <c r="B132" t="s">
        <v>28</v>
      </c>
      <c r="C132" t="s">
        <v>29</v>
      </c>
      <c r="D132" t="s">
        <v>30</v>
      </c>
      <c r="E132" t="s">
        <v>223</v>
      </c>
      <c r="F132" t="s">
        <v>224</v>
      </c>
      <c r="G132" t="s">
        <v>128</v>
      </c>
      <c r="H132" t="s">
        <v>41</v>
      </c>
      <c r="I132" t="s">
        <v>221</v>
      </c>
      <c r="J132" t="s">
        <v>36</v>
      </c>
      <c r="L132" t="s">
        <v>222</v>
      </c>
      <c r="M132" t="s">
        <v>222</v>
      </c>
      <c r="N132" t="b">
        <v>0</v>
      </c>
      <c r="O132">
        <v>0.16</v>
      </c>
      <c r="P132">
        <v>8.066325396205692E-4</v>
      </c>
      <c r="Q132">
        <v>2.984978243391593</v>
      </c>
      <c r="R132">
        <v>0.47759651894265481</v>
      </c>
      <c r="S132">
        <v>1.2906120633929109E-4</v>
      </c>
      <c r="T132">
        <f t="shared" si="6"/>
        <v>0.47759651894265487</v>
      </c>
      <c r="U132">
        <f t="shared" si="7"/>
        <v>1.2906120633929106E-4</v>
      </c>
    </row>
    <row r="133" spans="1:21" x14ac:dyDescent="0.35">
      <c r="A133" t="s">
        <v>27</v>
      </c>
      <c r="B133" t="s">
        <v>28</v>
      </c>
      <c r="C133" t="s">
        <v>39</v>
      </c>
      <c r="D133" t="s">
        <v>40</v>
      </c>
      <c r="E133" t="s">
        <v>225</v>
      </c>
      <c r="F133" t="s">
        <v>226</v>
      </c>
      <c r="G133" t="s">
        <v>128</v>
      </c>
      <c r="H133" t="s">
        <v>41</v>
      </c>
      <c r="I133" t="s">
        <v>221</v>
      </c>
      <c r="J133" t="s">
        <v>36</v>
      </c>
      <c r="L133" t="s">
        <v>227</v>
      </c>
      <c r="M133" t="s">
        <v>227</v>
      </c>
      <c r="N133" t="b">
        <v>0</v>
      </c>
      <c r="O133">
        <v>1.05</v>
      </c>
      <c r="P133">
        <v>1.4603835575216679E-3</v>
      </c>
      <c r="Q133">
        <v>20.393982415295639</v>
      </c>
      <c r="R133">
        <v>21.41368153606043</v>
      </c>
      <c r="S133">
        <v>1.5334027353977511E-3</v>
      </c>
      <c r="T133">
        <f t="shared" si="6"/>
        <v>21.413681536060423</v>
      </c>
      <c r="U133">
        <f t="shared" si="7"/>
        <v>1.5334027353977515E-3</v>
      </c>
    </row>
    <row r="134" spans="1:21" x14ac:dyDescent="0.35">
      <c r="A134" t="s">
        <v>27</v>
      </c>
      <c r="B134" t="s">
        <v>28</v>
      </c>
      <c r="C134" t="s">
        <v>29</v>
      </c>
      <c r="D134" t="s">
        <v>30</v>
      </c>
      <c r="E134" t="s">
        <v>225</v>
      </c>
      <c r="F134" t="s">
        <v>226</v>
      </c>
      <c r="G134" t="s">
        <v>128</v>
      </c>
      <c r="H134" t="s">
        <v>41</v>
      </c>
      <c r="I134" t="s">
        <v>221</v>
      </c>
      <c r="J134" t="s">
        <v>36</v>
      </c>
      <c r="L134" t="s">
        <v>227</v>
      </c>
      <c r="M134" t="s">
        <v>227</v>
      </c>
      <c r="N134" t="b">
        <v>0</v>
      </c>
      <c r="O134">
        <v>1.05</v>
      </c>
      <c r="P134">
        <v>9.8363475111810025E-3</v>
      </c>
      <c r="Q134">
        <v>36.39982504192745</v>
      </c>
      <c r="R134">
        <v>38.219816294023822</v>
      </c>
      <c r="S134">
        <v>1.032816488674005E-2</v>
      </c>
      <c r="T134">
        <f t="shared" si="6"/>
        <v>38.219816294023822</v>
      </c>
      <c r="U134">
        <f t="shared" si="7"/>
        <v>1.0328164886740054E-2</v>
      </c>
    </row>
    <row r="135" spans="1:21" x14ac:dyDescent="0.35">
      <c r="A135" t="s">
        <v>27</v>
      </c>
      <c r="B135" t="s">
        <v>28</v>
      </c>
      <c r="C135" t="s">
        <v>29</v>
      </c>
      <c r="D135" t="s">
        <v>30</v>
      </c>
      <c r="E135" t="s">
        <v>228</v>
      </c>
      <c r="F135" t="s">
        <v>229</v>
      </c>
      <c r="G135" t="s">
        <v>128</v>
      </c>
      <c r="H135" t="s">
        <v>41</v>
      </c>
      <c r="I135" t="s">
        <v>221</v>
      </c>
      <c r="J135" t="s">
        <v>36</v>
      </c>
      <c r="L135" t="s">
        <v>230</v>
      </c>
      <c r="M135" t="s">
        <v>230</v>
      </c>
      <c r="N135" t="b">
        <v>0</v>
      </c>
      <c r="O135">
        <v>1.2</v>
      </c>
      <c r="P135">
        <v>2.9460683251160379E-3</v>
      </c>
      <c r="Q135">
        <v>10.902051953114929</v>
      </c>
      <c r="R135">
        <v>13.082462343737919</v>
      </c>
      <c r="S135">
        <v>3.5352819901392461E-3</v>
      </c>
      <c r="T135">
        <f t="shared" si="6"/>
        <v>13.082462343737914</v>
      </c>
      <c r="U135">
        <f t="shared" si="7"/>
        <v>3.5352819901392453E-3</v>
      </c>
    </row>
    <row r="136" spans="1:21" x14ac:dyDescent="0.35">
      <c r="A136" t="s">
        <v>27</v>
      </c>
      <c r="B136" t="s">
        <v>28</v>
      </c>
      <c r="C136" t="s">
        <v>39</v>
      </c>
      <c r="D136" t="s">
        <v>40</v>
      </c>
      <c r="E136" t="s">
        <v>228</v>
      </c>
      <c r="F136" t="s">
        <v>229</v>
      </c>
      <c r="G136" t="s">
        <v>128</v>
      </c>
      <c r="H136" t="s">
        <v>41</v>
      </c>
      <c r="I136" t="s">
        <v>221</v>
      </c>
      <c r="J136" t="s">
        <v>36</v>
      </c>
      <c r="L136" t="s">
        <v>230</v>
      </c>
      <c r="M136" t="s">
        <v>230</v>
      </c>
      <c r="N136" t="b">
        <v>0</v>
      </c>
      <c r="O136">
        <v>1.2</v>
      </c>
      <c r="P136">
        <v>1.5258111630347231E-8</v>
      </c>
      <c r="Q136">
        <v>2.130766665217691E-4</v>
      </c>
      <c r="R136">
        <v>2.5569199982612288E-4</v>
      </c>
      <c r="S136">
        <v>1.8309733956416669E-8</v>
      </c>
      <c r="T136">
        <f t="shared" si="6"/>
        <v>2.5569199982612288E-4</v>
      </c>
      <c r="U136">
        <f t="shared" si="7"/>
        <v>1.8309733956416675E-8</v>
      </c>
    </row>
    <row r="137" spans="1:21" x14ac:dyDescent="0.35">
      <c r="A137" t="s">
        <v>27</v>
      </c>
      <c r="B137" t="s">
        <v>28</v>
      </c>
      <c r="C137" t="s">
        <v>39</v>
      </c>
      <c r="D137" t="s">
        <v>40</v>
      </c>
      <c r="E137" t="s">
        <v>231</v>
      </c>
      <c r="F137" t="s">
        <v>232</v>
      </c>
      <c r="G137" t="s">
        <v>128</v>
      </c>
      <c r="H137" t="s">
        <v>41</v>
      </c>
      <c r="I137" t="s">
        <v>221</v>
      </c>
      <c r="J137" t="s">
        <v>36</v>
      </c>
      <c r="L137" t="s">
        <v>233</v>
      </c>
      <c r="M137" t="s">
        <v>233</v>
      </c>
      <c r="N137" t="b">
        <v>0</v>
      </c>
      <c r="O137">
        <v>259.63</v>
      </c>
      <c r="P137">
        <v>2.7453540113692019E-8</v>
      </c>
      <c r="Q137">
        <v>3.8338353744984662E-4</v>
      </c>
      <c r="R137">
        <v>9.9537867828103657E-2</v>
      </c>
      <c r="S137">
        <v>7.1277626197178594E-6</v>
      </c>
      <c r="T137">
        <f t="shared" si="6"/>
        <v>9.9537867828103671E-2</v>
      </c>
      <c r="U137">
        <f t="shared" si="7"/>
        <v>7.1277626197178585E-6</v>
      </c>
    </row>
    <row r="138" spans="1:21" x14ac:dyDescent="0.35">
      <c r="A138" t="s">
        <v>27</v>
      </c>
      <c r="B138" t="s">
        <v>28</v>
      </c>
      <c r="C138" t="s">
        <v>29</v>
      </c>
      <c r="D138" t="s">
        <v>30</v>
      </c>
      <c r="E138" t="s">
        <v>231</v>
      </c>
      <c r="F138" t="s">
        <v>232</v>
      </c>
      <c r="G138" t="s">
        <v>128</v>
      </c>
      <c r="H138" t="s">
        <v>41</v>
      </c>
      <c r="I138" t="s">
        <v>221</v>
      </c>
      <c r="J138" t="s">
        <v>36</v>
      </c>
      <c r="L138" t="s">
        <v>233</v>
      </c>
      <c r="M138" t="s">
        <v>233</v>
      </c>
      <c r="N138" t="b">
        <v>0</v>
      </c>
      <c r="O138">
        <v>259.63</v>
      </c>
      <c r="P138">
        <v>1.274311184308388E-3</v>
      </c>
      <c r="Q138">
        <v>4.7156430885621976</v>
      </c>
      <c r="R138">
        <v>1224.322415083403</v>
      </c>
      <c r="S138">
        <v>0.33084941278198671</v>
      </c>
      <c r="T138">
        <f t="shared" si="6"/>
        <v>1224.3224150834033</v>
      </c>
      <c r="U138">
        <f t="shared" si="7"/>
        <v>0.33084941278198676</v>
      </c>
    </row>
    <row r="139" spans="1:21" x14ac:dyDescent="0.35">
      <c r="A139" t="s">
        <v>27</v>
      </c>
      <c r="B139" t="s">
        <v>28</v>
      </c>
      <c r="C139" t="s">
        <v>29</v>
      </c>
      <c r="D139" t="s">
        <v>30</v>
      </c>
      <c r="E139" t="s">
        <v>234</v>
      </c>
      <c r="F139" t="s">
        <v>235</v>
      </c>
      <c r="G139" t="s">
        <v>128</v>
      </c>
      <c r="H139" t="s">
        <v>41</v>
      </c>
      <c r="I139" t="s">
        <v>221</v>
      </c>
      <c r="J139" t="s">
        <v>36</v>
      </c>
      <c r="L139" t="s">
        <v>230</v>
      </c>
      <c r="M139" t="s">
        <v>230</v>
      </c>
      <c r="N139" t="b">
        <v>0</v>
      </c>
      <c r="O139">
        <v>1.2</v>
      </c>
      <c r="P139">
        <v>1.954865758610716E-3</v>
      </c>
      <c r="Q139">
        <v>7.2340644241168537</v>
      </c>
      <c r="R139">
        <v>8.6808773089402234</v>
      </c>
      <c r="S139">
        <v>2.3458389103328588E-3</v>
      </c>
      <c r="T139">
        <f t="shared" si="6"/>
        <v>8.6808773089402234</v>
      </c>
      <c r="U139">
        <f t="shared" si="7"/>
        <v>2.3458389103328593E-3</v>
      </c>
    </row>
    <row r="140" spans="1:21" x14ac:dyDescent="0.35">
      <c r="A140" t="s">
        <v>27</v>
      </c>
      <c r="B140" t="s">
        <v>28</v>
      </c>
      <c r="C140" t="s">
        <v>39</v>
      </c>
      <c r="D140" t="s">
        <v>40</v>
      </c>
      <c r="E140" t="s">
        <v>234</v>
      </c>
      <c r="F140" t="s">
        <v>235</v>
      </c>
      <c r="G140" t="s">
        <v>128</v>
      </c>
      <c r="H140" t="s">
        <v>41</v>
      </c>
      <c r="I140" t="s">
        <v>221</v>
      </c>
      <c r="J140" t="s">
        <v>36</v>
      </c>
      <c r="L140" t="s">
        <v>230</v>
      </c>
      <c r="M140" t="s">
        <v>230</v>
      </c>
      <c r="N140" t="b">
        <v>0</v>
      </c>
      <c r="O140">
        <v>1.2</v>
      </c>
      <c r="P140">
        <v>5.9867966332773125E-4</v>
      </c>
      <c r="Q140">
        <v>8.3604491870757816</v>
      </c>
      <c r="R140">
        <v>10.032539024490941</v>
      </c>
      <c r="S140">
        <v>7.1841559599327743E-4</v>
      </c>
      <c r="T140">
        <f t="shared" si="6"/>
        <v>10.032539024490937</v>
      </c>
      <c r="U140">
        <f t="shared" si="7"/>
        <v>7.1841559599327743E-4</v>
      </c>
    </row>
    <row r="141" spans="1:21" x14ac:dyDescent="0.35">
      <c r="A141" t="s">
        <v>27</v>
      </c>
      <c r="B141" t="s">
        <v>28</v>
      </c>
      <c r="C141" t="s">
        <v>29</v>
      </c>
      <c r="D141" t="s">
        <v>30</v>
      </c>
      <c r="E141" t="s">
        <v>236</v>
      </c>
      <c r="F141" t="s">
        <v>237</v>
      </c>
      <c r="G141" t="s">
        <v>128</v>
      </c>
      <c r="H141" t="s">
        <v>41</v>
      </c>
      <c r="I141" t="s">
        <v>221</v>
      </c>
      <c r="J141" t="s">
        <v>36</v>
      </c>
      <c r="L141" t="s">
        <v>230</v>
      </c>
      <c r="M141" t="s">
        <v>230</v>
      </c>
      <c r="N141" t="b">
        <v>0</v>
      </c>
      <c r="O141">
        <v>1.2</v>
      </c>
      <c r="P141">
        <v>8.0092439749987628E-4</v>
      </c>
      <c r="Q141">
        <v>2.9638550191184061</v>
      </c>
      <c r="R141">
        <v>3.556626022942087</v>
      </c>
      <c r="S141">
        <v>9.6110927699985147E-4</v>
      </c>
      <c r="T141">
        <f t="shared" si="6"/>
        <v>3.5566260229420874</v>
      </c>
      <c r="U141">
        <f t="shared" si="7"/>
        <v>9.6110927699985147E-4</v>
      </c>
    </row>
    <row r="142" spans="1:21" x14ac:dyDescent="0.35">
      <c r="A142" t="s">
        <v>27</v>
      </c>
      <c r="B142" t="s">
        <v>28</v>
      </c>
      <c r="C142" t="s">
        <v>29</v>
      </c>
      <c r="D142" t="s">
        <v>30</v>
      </c>
      <c r="E142" t="s">
        <v>238</v>
      </c>
      <c r="F142" t="s">
        <v>239</v>
      </c>
      <c r="G142" t="s">
        <v>128</v>
      </c>
      <c r="H142" t="s">
        <v>41</v>
      </c>
      <c r="I142" t="s">
        <v>221</v>
      </c>
      <c r="J142" t="s">
        <v>36</v>
      </c>
      <c r="L142" t="s">
        <v>240</v>
      </c>
      <c r="M142" t="s">
        <v>240</v>
      </c>
      <c r="N142" t="b">
        <v>0</v>
      </c>
      <c r="O142">
        <v>0.98</v>
      </c>
      <c r="P142">
        <v>4.0843027863660623E-3</v>
      </c>
      <c r="Q142">
        <v>15.114137302793569</v>
      </c>
      <c r="R142">
        <v>14.8118545567377</v>
      </c>
      <c r="S142">
        <v>4.002616730638741E-3</v>
      </c>
      <c r="T142">
        <f t="shared" si="6"/>
        <v>14.811854556737698</v>
      </c>
      <c r="U142">
        <f t="shared" si="7"/>
        <v>4.002616730638741E-3</v>
      </c>
    </row>
    <row r="143" spans="1:21" x14ac:dyDescent="0.35">
      <c r="A143" t="s">
        <v>27</v>
      </c>
      <c r="B143" t="s">
        <v>28</v>
      </c>
      <c r="C143" t="s">
        <v>39</v>
      </c>
      <c r="D143" t="s">
        <v>40</v>
      </c>
      <c r="E143" t="s">
        <v>238</v>
      </c>
      <c r="F143" t="s">
        <v>239</v>
      </c>
      <c r="G143" t="s">
        <v>128</v>
      </c>
      <c r="H143" t="s">
        <v>41</v>
      </c>
      <c r="I143" t="s">
        <v>221</v>
      </c>
      <c r="J143" t="s">
        <v>36</v>
      </c>
      <c r="L143" t="s">
        <v>240</v>
      </c>
      <c r="M143" t="s">
        <v>240</v>
      </c>
      <c r="N143" t="b">
        <v>0</v>
      </c>
      <c r="O143">
        <v>0.98</v>
      </c>
      <c r="P143">
        <v>1.4736822156611849E-3</v>
      </c>
      <c r="Q143">
        <v>20.57969568140814</v>
      </c>
      <c r="R143">
        <v>20.16810176777998</v>
      </c>
      <c r="S143">
        <v>1.4442085713479609E-3</v>
      </c>
      <c r="T143">
        <f t="shared" si="6"/>
        <v>20.168101767779977</v>
      </c>
      <c r="U143">
        <f t="shared" si="7"/>
        <v>1.4442085713479611E-3</v>
      </c>
    </row>
    <row r="144" spans="1:21" x14ac:dyDescent="0.35">
      <c r="A144" t="s">
        <v>27</v>
      </c>
      <c r="B144" t="s">
        <v>28</v>
      </c>
      <c r="C144" t="s">
        <v>29</v>
      </c>
      <c r="D144" t="s">
        <v>30</v>
      </c>
      <c r="E144" t="s">
        <v>241</v>
      </c>
      <c r="F144" t="s">
        <v>242</v>
      </c>
      <c r="G144" t="s">
        <v>128</v>
      </c>
      <c r="H144" t="s">
        <v>41</v>
      </c>
      <c r="I144" t="s">
        <v>221</v>
      </c>
      <c r="J144" t="s">
        <v>36</v>
      </c>
      <c r="L144" t="s">
        <v>233</v>
      </c>
      <c r="M144" t="s">
        <v>233</v>
      </c>
      <c r="N144" t="b">
        <v>0</v>
      </c>
      <c r="O144">
        <v>259.63</v>
      </c>
      <c r="P144">
        <v>1.442515198538644E-2</v>
      </c>
      <c r="Q144">
        <v>53.380892437403901</v>
      </c>
      <c r="R144">
        <v>13859.281103523181</v>
      </c>
      <c r="S144">
        <v>3.745202209965881</v>
      </c>
      <c r="T144">
        <f t="shared" si="6"/>
        <v>13859.281103523175</v>
      </c>
      <c r="U144">
        <f t="shared" si="7"/>
        <v>3.7452022099658815</v>
      </c>
    </row>
    <row r="145" spans="1:21" x14ac:dyDescent="0.35">
      <c r="A145" t="s">
        <v>27</v>
      </c>
      <c r="B145" t="s">
        <v>28</v>
      </c>
      <c r="C145" t="s">
        <v>39</v>
      </c>
      <c r="D145" t="s">
        <v>40</v>
      </c>
      <c r="E145" t="s">
        <v>241</v>
      </c>
      <c r="F145" t="s">
        <v>242</v>
      </c>
      <c r="G145" t="s">
        <v>128</v>
      </c>
      <c r="H145" t="s">
        <v>41</v>
      </c>
      <c r="I145" t="s">
        <v>221</v>
      </c>
      <c r="J145" t="s">
        <v>36</v>
      </c>
      <c r="L145" t="s">
        <v>233</v>
      </c>
      <c r="M145" t="s">
        <v>233</v>
      </c>
      <c r="N145" t="b">
        <v>0</v>
      </c>
      <c r="O145">
        <v>259.63</v>
      </c>
      <c r="P145">
        <v>2.0768686424476458E-3</v>
      </c>
      <c r="Q145">
        <v>29.003080974723851</v>
      </c>
      <c r="R145">
        <v>7530.0699134675533</v>
      </c>
      <c r="S145">
        <v>0.53921740563868226</v>
      </c>
      <c r="T145">
        <f t="shared" si="6"/>
        <v>7530.0699134675533</v>
      </c>
      <c r="U145">
        <f t="shared" si="7"/>
        <v>0.53921740563868226</v>
      </c>
    </row>
    <row r="146" spans="1:21" x14ac:dyDescent="0.35">
      <c r="A146" t="s">
        <v>27</v>
      </c>
      <c r="B146" t="s">
        <v>28</v>
      </c>
      <c r="C146" t="s">
        <v>39</v>
      </c>
      <c r="D146" t="s">
        <v>40</v>
      </c>
      <c r="E146" t="s">
        <v>243</v>
      </c>
      <c r="F146" t="s">
        <v>244</v>
      </c>
      <c r="G146" t="s">
        <v>128</v>
      </c>
      <c r="H146" t="s">
        <v>41</v>
      </c>
      <c r="I146" t="s">
        <v>221</v>
      </c>
      <c r="J146" t="s">
        <v>36</v>
      </c>
      <c r="L146" t="s">
        <v>233</v>
      </c>
      <c r="M146" t="s">
        <v>233</v>
      </c>
      <c r="N146" t="b">
        <v>0</v>
      </c>
      <c r="O146">
        <v>259.63</v>
      </c>
      <c r="P146">
        <v>1.576541481831063E-3</v>
      </c>
      <c r="Q146">
        <v>22.016106037245478</v>
      </c>
      <c r="R146">
        <v>5716.0416104500437</v>
      </c>
      <c r="S146">
        <v>0.40931746492779869</v>
      </c>
      <c r="T146">
        <f t="shared" si="6"/>
        <v>5716.0416104500437</v>
      </c>
      <c r="U146">
        <f t="shared" si="7"/>
        <v>0.40931746492779886</v>
      </c>
    </row>
    <row r="147" spans="1:21" x14ac:dyDescent="0.35">
      <c r="A147" t="s">
        <v>27</v>
      </c>
      <c r="B147" t="s">
        <v>28</v>
      </c>
      <c r="C147" t="s">
        <v>29</v>
      </c>
      <c r="D147" t="s">
        <v>30</v>
      </c>
      <c r="E147" t="s">
        <v>243</v>
      </c>
      <c r="F147" t="s">
        <v>244</v>
      </c>
      <c r="G147" t="s">
        <v>128</v>
      </c>
      <c r="H147" t="s">
        <v>41</v>
      </c>
      <c r="I147" t="s">
        <v>221</v>
      </c>
      <c r="J147" t="s">
        <v>36</v>
      </c>
      <c r="L147" t="s">
        <v>233</v>
      </c>
      <c r="M147" t="s">
        <v>233</v>
      </c>
      <c r="N147" t="b">
        <v>0</v>
      </c>
      <c r="O147">
        <v>259.63</v>
      </c>
      <c r="P147">
        <v>6.3264759407719983E-3</v>
      </c>
      <c r="Q147">
        <v>23.411395044176839</v>
      </c>
      <c r="R147">
        <v>6078.3004953196332</v>
      </c>
      <c r="S147">
        <v>1.6425429485026339</v>
      </c>
      <c r="T147">
        <f t="shared" si="6"/>
        <v>6078.3004953196323</v>
      </c>
      <c r="U147">
        <f t="shared" si="7"/>
        <v>1.6425429485026339</v>
      </c>
    </row>
    <row r="148" spans="1:21" x14ac:dyDescent="0.35">
      <c r="A148" t="s">
        <v>27</v>
      </c>
      <c r="B148" t="s">
        <v>28</v>
      </c>
      <c r="C148" t="s">
        <v>29</v>
      </c>
      <c r="D148" t="s">
        <v>30</v>
      </c>
      <c r="E148" t="s">
        <v>245</v>
      </c>
      <c r="F148" t="s">
        <v>246</v>
      </c>
      <c r="G148" t="s">
        <v>128</v>
      </c>
      <c r="H148" t="s">
        <v>41</v>
      </c>
      <c r="I148" t="s">
        <v>221</v>
      </c>
      <c r="J148" t="s">
        <v>36</v>
      </c>
      <c r="L148" t="s">
        <v>233</v>
      </c>
      <c r="M148" t="s">
        <v>233</v>
      </c>
      <c r="N148" t="b">
        <v>0</v>
      </c>
      <c r="O148">
        <v>259.63</v>
      </c>
      <c r="P148">
        <v>5.4792524798524843E-4</v>
      </c>
      <c r="Q148">
        <v>2.0276208358892278</v>
      </c>
      <c r="R148">
        <v>526.43119762192032</v>
      </c>
      <c r="S148">
        <v>0.14225783213441001</v>
      </c>
      <c r="T148">
        <f t="shared" si="6"/>
        <v>526.43119762192021</v>
      </c>
      <c r="U148">
        <f t="shared" si="7"/>
        <v>0.14225783213441004</v>
      </c>
    </row>
    <row r="149" spans="1:21" x14ac:dyDescent="0.35">
      <c r="A149" t="s">
        <v>27</v>
      </c>
      <c r="B149" t="s">
        <v>28</v>
      </c>
      <c r="C149" t="s">
        <v>29</v>
      </c>
      <c r="D149" t="s">
        <v>30</v>
      </c>
      <c r="E149" t="s">
        <v>247</v>
      </c>
      <c r="F149" t="s">
        <v>248</v>
      </c>
      <c r="G149" t="s">
        <v>128</v>
      </c>
      <c r="H149" t="s">
        <v>41</v>
      </c>
      <c r="I149" t="s">
        <v>221</v>
      </c>
      <c r="J149" t="s">
        <v>36</v>
      </c>
      <c r="L149" t="s">
        <v>233</v>
      </c>
      <c r="M149" t="s">
        <v>233</v>
      </c>
      <c r="N149" t="b">
        <v>0</v>
      </c>
      <c r="O149">
        <v>259.63</v>
      </c>
      <c r="P149">
        <v>1.050610317084969E-3</v>
      </c>
      <c r="Q149">
        <v>3.8878284531597709</v>
      </c>
      <c r="R149">
        <v>1009.396901293871</v>
      </c>
      <c r="S149">
        <v>0.27276995662477049</v>
      </c>
      <c r="T149">
        <f t="shared" si="6"/>
        <v>1009.3969012938713</v>
      </c>
      <c r="U149">
        <f t="shared" si="7"/>
        <v>0.27276995662477049</v>
      </c>
    </row>
    <row r="150" spans="1:21" x14ac:dyDescent="0.35">
      <c r="A150" t="s">
        <v>27</v>
      </c>
      <c r="B150" t="s">
        <v>28</v>
      </c>
      <c r="C150" t="s">
        <v>39</v>
      </c>
      <c r="D150" t="s">
        <v>40</v>
      </c>
      <c r="E150" t="s">
        <v>247</v>
      </c>
      <c r="F150" t="s">
        <v>248</v>
      </c>
      <c r="G150" t="s">
        <v>128</v>
      </c>
      <c r="H150" t="s">
        <v>41</v>
      </c>
      <c r="I150" t="s">
        <v>221</v>
      </c>
      <c r="J150" t="s">
        <v>36</v>
      </c>
      <c r="L150" t="s">
        <v>233</v>
      </c>
      <c r="M150" t="s">
        <v>233</v>
      </c>
      <c r="N150" t="b">
        <v>0</v>
      </c>
      <c r="O150">
        <v>259.63</v>
      </c>
      <c r="P150">
        <v>1.7661952111630271E-3</v>
      </c>
      <c r="Q150">
        <v>24.66458478864633</v>
      </c>
      <c r="R150">
        <v>6403.6661486762478</v>
      </c>
      <c r="S150">
        <v>0.45855726267425673</v>
      </c>
      <c r="T150">
        <f t="shared" si="6"/>
        <v>6403.6661486762468</v>
      </c>
      <c r="U150">
        <f t="shared" si="7"/>
        <v>0.45855726267425673</v>
      </c>
    </row>
    <row r="151" spans="1:21" x14ac:dyDescent="0.35">
      <c r="A151" t="s">
        <v>27</v>
      </c>
      <c r="B151" t="s">
        <v>28</v>
      </c>
      <c r="C151" t="s">
        <v>39</v>
      </c>
      <c r="D151" t="s">
        <v>40</v>
      </c>
      <c r="E151" t="s">
        <v>249</v>
      </c>
      <c r="F151" t="s">
        <v>250</v>
      </c>
      <c r="G151" t="s">
        <v>128</v>
      </c>
      <c r="H151" t="s">
        <v>41</v>
      </c>
      <c r="I151" t="s">
        <v>221</v>
      </c>
      <c r="J151" t="s">
        <v>36</v>
      </c>
      <c r="L151" t="s">
        <v>233</v>
      </c>
      <c r="M151" t="s">
        <v>233</v>
      </c>
      <c r="N151" t="b">
        <v>0</v>
      </c>
      <c r="O151">
        <v>259.63</v>
      </c>
      <c r="P151">
        <v>2.6241676719019648E-3</v>
      </c>
      <c r="Q151">
        <v>36.646009248677757</v>
      </c>
      <c r="R151">
        <v>9514.4033812342059</v>
      </c>
      <c r="S151">
        <v>0.68131265265590712</v>
      </c>
      <c r="T151">
        <f t="shared" si="6"/>
        <v>9514.4033812342059</v>
      </c>
      <c r="U151">
        <f t="shared" si="7"/>
        <v>0.68131265265590712</v>
      </c>
    </row>
    <row r="152" spans="1:21" x14ac:dyDescent="0.35">
      <c r="A152" t="s">
        <v>27</v>
      </c>
      <c r="B152" t="s">
        <v>28</v>
      </c>
      <c r="C152" t="s">
        <v>29</v>
      </c>
      <c r="D152" t="s">
        <v>30</v>
      </c>
      <c r="E152" t="s">
        <v>249</v>
      </c>
      <c r="F152" t="s">
        <v>250</v>
      </c>
      <c r="G152" t="s">
        <v>128</v>
      </c>
      <c r="H152" t="s">
        <v>41</v>
      </c>
      <c r="I152" t="s">
        <v>221</v>
      </c>
      <c r="J152" t="s">
        <v>36</v>
      </c>
      <c r="L152" t="s">
        <v>233</v>
      </c>
      <c r="M152" t="s">
        <v>233</v>
      </c>
      <c r="N152" t="b">
        <v>0</v>
      </c>
      <c r="O152">
        <v>259.63</v>
      </c>
      <c r="P152">
        <v>2.6301135809565388E-3</v>
      </c>
      <c r="Q152">
        <v>9.73284789688371</v>
      </c>
      <c r="R152">
        <v>2526.939299467917</v>
      </c>
      <c r="S152">
        <v>0.68285638902374624</v>
      </c>
      <c r="T152">
        <f t="shared" si="6"/>
        <v>2526.9392994679174</v>
      </c>
      <c r="U152">
        <f t="shared" si="7"/>
        <v>0.68285638902374612</v>
      </c>
    </row>
    <row r="153" spans="1:21" x14ac:dyDescent="0.35">
      <c r="A153" t="s">
        <v>27</v>
      </c>
      <c r="B153" t="s">
        <v>28</v>
      </c>
      <c r="C153" t="s">
        <v>29</v>
      </c>
      <c r="D153" t="s">
        <v>30</v>
      </c>
      <c r="E153" t="s">
        <v>251</v>
      </c>
      <c r="F153" t="s">
        <v>252</v>
      </c>
      <c r="G153" t="s">
        <v>128</v>
      </c>
      <c r="H153" t="s">
        <v>41</v>
      </c>
      <c r="I153" t="s">
        <v>221</v>
      </c>
      <c r="J153" t="s">
        <v>145</v>
      </c>
      <c r="L153" t="s">
        <v>253</v>
      </c>
      <c r="M153" t="s">
        <v>253</v>
      </c>
      <c r="N153" t="b">
        <v>0</v>
      </c>
      <c r="O153">
        <v>3.5359830099999998</v>
      </c>
      <c r="P153">
        <v>4.605585377520786E-3</v>
      </c>
      <c r="Q153">
        <v>17.043165846555979</v>
      </c>
      <c r="R153">
        <v>60.264344870034222</v>
      </c>
      <c r="S153">
        <v>1.6285271646017931E-2</v>
      </c>
      <c r="T153">
        <f t="shared" si="6"/>
        <v>60.264344870034208</v>
      </c>
      <c r="U153">
        <f t="shared" si="7"/>
        <v>1.6285271646017934E-2</v>
      </c>
    </row>
    <row r="154" spans="1:21" x14ac:dyDescent="0.35">
      <c r="A154" t="s">
        <v>27</v>
      </c>
      <c r="B154" t="s">
        <v>28</v>
      </c>
      <c r="C154" t="s">
        <v>39</v>
      </c>
      <c r="D154" t="s">
        <v>40</v>
      </c>
      <c r="E154" t="s">
        <v>251</v>
      </c>
      <c r="F154" t="s">
        <v>252</v>
      </c>
      <c r="G154" t="s">
        <v>128</v>
      </c>
      <c r="H154" t="s">
        <v>41</v>
      </c>
      <c r="I154" t="s">
        <v>221</v>
      </c>
      <c r="J154" t="s">
        <v>145</v>
      </c>
      <c r="L154" t="s">
        <v>253</v>
      </c>
      <c r="M154" t="s">
        <v>253</v>
      </c>
      <c r="N154" t="b">
        <v>0</v>
      </c>
      <c r="O154">
        <v>3.5359830099999998</v>
      </c>
      <c r="P154">
        <v>4.0772352714022126E-3</v>
      </c>
      <c r="Q154">
        <v>56.937825682665668</v>
      </c>
      <c r="R154">
        <v>201.33118424024741</v>
      </c>
      <c r="S154">
        <v>1.441703464745096E-2</v>
      </c>
      <c r="T154">
        <f t="shared" si="6"/>
        <v>201.33118424024744</v>
      </c>
      <c r="U154">
        <f t="shared" si="7"/>
        <v>1.4417034647450961E-2</v>
      </c>
    </row>
    <row r="155" spans="1:21" x14ac:dyDescent="0.35">
      <c r="A155" t="s">
        <v>27</v>
      </c>
      <c r="B155" t="s">
        <v>28</v>
      </c>
      <c r="C155" t="s">
        <v>39</v>
      </c>
      <c r="D155" t="s">
        <v>40</v>
      </c>
      <c r="E155" t="s">
        <v>254</v>
      </c>
      <c r="F155" t="s">
        <v>255</v>
      </c>
      <c r="G155" t="s">
        <v>128</v>
      </c>
      <c r="H155" t="s">
        <v>41</v>
      </c>
      <c r="I155" t="s">
        <v>221</v>
      </c>
      <c r="J155" t="s">
        <v>36</v>
      </c>
      <c r="L155" t="s">
        <v>256</v>
      </c>
      <c r="M155" t="s">
        <v>256</v>
      </c>
      <c r="N155" t="b">
        <v>0</v>
      </c>
      <c r="O155">
        <v>165.25</v>
      </c>
      <c r="P155">
        <v>1.3101915002974431E-3</v>
      </c>
      <c r="Q155">
        <v>18.29657851193619</v>
      </c>
      <c r="R155">
        <v>3023.5095990974551</v>
      </c>
      <c r="S155">
        <v>0.2165091454241525</v>
      </c>
      <c r="T155">
        <f t="shared" si="6"/>
        <v>3023.5095990974555</v>
      </c>
      <c r="U155">
        <f t="shared" si="7"/>
        <v>0.21650914542415248</v>
      </c>
    </row>
    <row r="156" spans="1:21" x14ac:dyDescent="0.35">
      <c r="A156" t="s">
        <v>27</v>
      </c>
      <c r="B156" t="s">
        <v>28</v>
      </c>
      <c r="C156" t="s">
        <v>29</v>
      </c>
      <c r="D156" t="s">
        <v>30</v>
      </c>
      <c r="E156" t="s">
        <v>254</v>
      </c>
      <c r="F156" t="s">
        <v>255</v>
      </c>
      <c r="G156" t="s">
        <v>128</v>
      </c>
      <c r="H156" t="s">
        <v>41</v>
      </c>
      <c r="I156" t="s">
        <v>221</v>
      </c>
      <c r="J156" t="s">
        <v>36</v>
      </c>
      <c r="L156" t="s">
        <v>256</v>
      </c>
      <c r="M156" t="s">
        <v>256</v>
      </c>
      <c r="N156" t="b">
        <v>0</v>
      </c>
      <c r="O156">
        <v>165.25</v>
      </c>
      <c r="P156">
        <v>5.7977858834998199E-3</v>
      </c>
      <c r="Q156">
        <v>21.454954854946141</v>
      </c>
      <c r="R156">
        <v>3545.43128977985</v>
      </c>
      <c r="S156">
        <v>0.95808411724834519</v>
      </c>
      <c r="T156">
        <f t="shared" si="6"/>
        <v>3545.43128977985</v>
      </c>
      <c r="U156">
        <f t="shared" si="7"/>
        <v>0.95808411724834519</v>
      </c>
    </row>
    <row r="157" spans="1:21" x14ac:dyDescent="0.35">
      <c r="A157" t="s">
        <v>27</v>
      </c>
      <c r="B157" t="s">
        <v>28</v>
      </c>
      <c r="C157" t="s">
        <v>29</v>
      </c>
      <c r="D157" t="s">
        <v>30</v>
      </c>
      <c r="E157" t="s">
        <v>257</v>
      </c>
      <c r="F157" t="s">
        <v>258</v>
      </c>
      <c r="G157" t="s">
        <v>128</v>
      </c>
      <c r="H157" t="s">
        <v>41</v>
      </c>
      <c r="I157" t="s">
        <v>221</v>
      </c>
      <c r="J157" t="s">
        <v>145</v>
      </c>
      <c r="L157" t="s">
        <v>259</v>
      </c>
      <c r="M157" t="s">
        <v>259</v>
      </c>
      <c r="N157" t="b">
        <v>0</v>
      </c>
      <c r="O157">
        <v>29.001318260000001</v>
      </c>
      <c r="P157">
        <v>1.577402137290461E-3</v>
      </c>
      <c r="Q157">
        <v>5.8372441348649984</v>
      </c>
      <c r="R157">
        <v>169.28777491653821</v>
      </c>
      <c r="S157">
        <v>4.5746741407564892E-2</v>
      </c>
      <c r="T157">
        <f t="shared" si="6"/>
        <v>169.28777491653818</v>
      </c>
      <c r="U157">
        <f t="shared" si="7"/>
        <v>4.5746741407564878E-2</v>
      </c>
    </row>
    <row r="158" spans="1:21" x14ac:dyDescent="0.35">
      <c r="A158" t="s">
        <v>27</v>
      </c>
      <c r="B158" t="s">
        <v>28</v>
      </c>
      <c r="C158" t="s">
        <v>39</v>
      </c>
      <c r="D158" t="s">
        <v>40</v>
      </c>
      <c r="E158" t="s">
        <v>257</v>
      </c>
      <c r="F158" t="s">
        <v>258</v>
      </c>
      <c r="G158" t="s">
        <v>128</v>
      </c>
      <c r="H158" t="s">
        <v>41</v>
      </c>
      <c r="I158" t="s">
        <v>221</v>
      </c>
      <c r="J158" t="s">
        <v>145</v>
      </c>
      <c r="L158" t="s">
        <v>259</v>
      </c>
      <c r="M158" t="s">
        <v>259</v>
      </c>
      <c r="N158" t="b">
        <v>0</v>
      </c>
      <c r="O158">
        <v>29.001318260000001</v>
      </c>
      <c r="P158">
        <v>3.6136298870145919E-4</v>
      </c>
      <c r="Q158">
        <v>5.0463663461281412</v>
      </c>
      <c r="R158">
        <v>146.35127646061551</v>
      </c>
      <c r="S158">
        <v>1.04800030427158E-2</v>
      </c>
      <c r="T158">
        <f t="shared" si="6"/>
        <v>146.35127646061554</v>
      </c>
      <c r="U158">
        <f t="shared" si="7"/>
        <v>1.0480003042715803E-2</v>
      </c>
    </row>
    <row r="159" spans="1:21" x14ac:dyDescent="0.35">
      <c r="A159" t="s">
        <v>27</v>
      </c>
      <c r="B159" t="s">
        <v>28</v>
      </c>
      <c r="C159" t="s">
        <v>29</v>
      </c>
      <c r="D159" t="s">
        <v>30</v>
      </c>
      <c r="E159" t="s">
        <v>260</v>
      </c>
      <c r="F159" t="s">
        <v>261</v>
      </c>
      <c r="G159" t="s">
        <v>128</v>
      </c>
      <c r="H159" t="s">
        <v>41</v>
      </c>
      <c r="I159" t="s">
        <v>221</v>
      </c>
      <c r="J159" t="s">
        <v>145</v>
      </c>
      <c r="L159" t="s">
        <v>262</v>
      </c>
      <c r="M159" t="s">
        <v>262</v>
      </c>
      <c r="N159" t="b">
        <v>0</v>
      </c>
      <c r="O159">
        <v>3.5359830099999998</v>
      </c>
      <c r="P159">
        <v>8.0365466217879259E-4</v>
      </c>
      <c r="Q159">
        <v>2.973958480440583</v>
      </c>
      <c r="R159">
        <v>10.51586665928332</v>
      </c>
      <c r="S159">
        <v>2.8417092313715001E-3</v>
      </c>
      <c r="T159">
        <f t="shared" si="6"/>
        <v>10.515866659283319</v>
      </c>
      <c r="U159">
        <f t="shared" si="7"/>
        <v>2.8417092313715001E-3</v>
      </c>
    </row>
    <row r="160" spans="1:21" x14ac:dyDescent="0.35">
      <c r="A160" t="s">
        <v>27</v>
      </c>
      <c r="B160" t="s">
        <v>28</v>
      </c>
      <c r="C160" t="s">
        <v>29</v>
      </c>
      <c r="D160" t="s">
        <v>30</v>
      </c>
      <c r="E160" t="s">
        <v>263</v>
      </c>
      <c r="F160" t="s">
        <v>264</v>
      </c>
      <c r="G160" t="s">
        <v>128</v>
      </c>
      <c r="H160" t="s">
        <v>41</v>
      </c>
      <c r="I160" t="s">
        <v>221</v>
      </c>
      <c r="J160" t="s">
        <v>145</v>
      </c>
      <c r="L160" t="s">
        <v>265</v>
      </c>
      <c r="M160" t="s">
        <v>265</v>
      </c>
      <c r="N160" t="b">
        <v>0</v>
      </c>
      <c r="O160">
        <v>11.69139653</v>
      </c>
      <c r="P160">
        <v>9.000030259845238E-4</v>
      </c>
      <c r="Q160">
        <v>3.330499725208329</v>
      </c>
      <c r="R160">
        <v>38.938192930466613</v>
      </c>
      <c r="S160">
        <v>1.0522292254984959E-2</v>
      </c>
      <c r="T160">
        <f t="shared" si="6"/>
        <v>38.938192930466613</v>
      </c>
      <c r="U160">
        <f t="shared" si="7"/>
        <v>1.0522292254984961E-2</v>
      </c>
    </row>
    <row r="161" spans="1:21" x14ac:dyDescent="0.35">
      <c r="A161" t="s">
        <v>27</v>
      </c>
      <c r="B161" t="s">
        <v>28</v>
      </c>
      <c r="C161" t="s">
        <v>39</v>
      </c>
      <c r="D161" t="s">
        <v>40</v>
      </c>
      <c r="E161" t="s">
        <v>263</v>
      </c>
      <c r="F161" t="s">
        <v>264</v>
      </c>
      <c r="G161" t="s">
        <v>128</v>
      </c>
      <c r="H161" t="s">
        <v>41</v>
      </c>
      <c r="I161" t="s">
        <v>221</v>
      </c>
      <c r="J161" t="s">
        <v>145</v>
      </c>
      <c r="L161" t="s">
        <v>265</v>
      </c>
      <c r="M161" t="s">
        <v>265</v>
      </c>
      <c r="N161" t="b">
        <v>0</v>
      </c>
      <c r="O161">
        <v>11.69139653</v>
      </c>
      <c r="P161">
        <v>3.534503533607764E-4</v>
      </c>
      <c r="Q161">
        <v>4.9358678779925622</v>
      </c>
      <c r="R161">
        <v>57.707188581300713</v>
      </c>
      <c r="S161">
        <v>4.1323282348094551E-3</v>
      </c>
      <c r="T161">
        <f t="shared" si="6"/>
        <v>57.707188581300706</v>
      </c>
      <c r="U161">
        <f t="shared" si="7"/>
        <v>4.1323282348094551E-3</v>
      </c>
    </row>
    <row r="162" spans="1:21" x14ac:dyDescent="0.35">
      <c r="A162" t="s">
        <v>27</v>
      </c>
      <c r="B162" t="s">
        <v>28</v>
      </c>
      <c r="C162" t="s">
        <v>39</v>
      </c>
      <c r="D162" t="s">
        <v>40</v>
      </c>
      <c r="E162" t="s">
        <v>266</v>
      </c>
      <c r="F162" t="s">
        <v>267</v>
      </c>
      <c r="G162" t="s">
        <v>128</v>
      </c>
      <c r="H162" t="s">
        <v>41</v>
      </c>
      <c r="I162" t="s">
        <v>221</v>
      </c>
      <c r="J162" t="s">
        <v>145</v>
      </c>
      <c r="L162" t="s">
        <v>268</v>
      </c>
      <c r="M162" t="s">
        <v>268</v>
      </c>
      <c r="N162" t="b">
        <v>0</v>
      </c>
      <c r="O162">
        <v>3.5359830099999998</v>
      </c>
      <c r="P162">
        <v>2.3389818417595711E-4</v>
      </c>
      <c r="Q162">
        <v>3.266344263112039</v>
      </c>
      <c r="R162">
        <v>11.549737819175141</v>
      </c>
      <c r="S162">
        <v>8.2706000531603506E-4</v>
      </c>
      <c r="T162">
        <f t="shared" si="6"/>
        <v>11.549737819175139</v>
      </c>
      <c r="U162">
        <f t="shared" si="7"/>
        <v>8.2706000531603517E-4</v>
      </c>
    </row>
    <row r="163" spans="1:21" x14ac:dyDescent="0.35">
      <c r="A163" t="s">
        <v>27</v>
      </c>
      <c r="B163" t="s">
        <v>28</v>
      </c>
      <c r="C163" t="s">
        <v>29</v>
      </c>
      <c r="D163" t="s">
        <v>30</v>
      </c>
      <c r="E163" t="s">
        <v>269</v>
      </c>
      <c r="F163" t="s">
        <v>270</v>
      </c>
      <c r="G163" t="s">
        <v>128</v>
      </c>
      <c r="H163" t="s">
        <v>41</v>
      </c>
      <c r="I163" t="s">
        <v>221</v>
      </c>
      <c r="J163" t="s">
        <v>145</v>
      </c>
      <c r="L163" t="s">
        <v>271</v>
      </c>
      <c r="M163" t="s">
        <v>271</v>
      </c>
      <c r="N163" t="b">
        <v>0</v>
      </c>
      <c r="O163">
        <v>11.69139653</v>
      </c>
      <c r="P163">
        <v>2.8650048678012081E-3</v>
      </c>
      <c r="Q163">
        <v>10.602073159136831</v>
      </c>
      <c r="R163">
        <v>123.9530413435385</v>
      </c>
      <c r="S163">
        <v>3.3495907969844162E-2</v>
      </c>
      <c r="T163">
        <f t="shared" si="6"/>
        <v>123.95304134353849</v>
      </c>
      <c r="U163">
        <f t="shared" si="7"/>
        <v>3.3495907969844155E-2</v>
      </c>
    </row>
    <row r="164" spans="1:21" x14ac:dyDescent="0.35">
      <c r="A164" t="s">
        <v>27</v>
      </c>
      <c r="B164" t="s">
        <v>28</v>
      </c>
      <c r="C164" t="s">
        <v>39</v>
      </c>
      <c r="D164" t="s">
        <v>40</v>
      </c>
      <c r="E164" t="s">
        <v>269</v>
      </c>
      <c r="F164" t="s">
        <v>270</v>
      </c>
      <c r="G164" t="s">
        <v>128</v>
      </c>
      <c r="H164" t="s">
        <v>41</v>
      </c>
      <c r="I164" t="s">
        <v>221</v>
      </c>
      <c r="J164" t="s">
        <v>145</v>
      </c>
      <c r="L164" t="s">
        <v>271</v>
      </c>
      <c r="M164" t="s">
        <v>271</v>
      </c>
      <c r="N164" t="b">
        <v>0</v>
      </c>
      <c r="O164">
        <v>11.69139653</v>
      </c>
      <c r="P164">
        <v>1.0228622002252279E-3</v>
      </c>
      <c r="Q164">
        <v>14.28407873892021</v>
      </c>
      <c r="R164">
        <v>167.00082860245851</v>
      </c>
      <c r="S164">
        <v>1.1958687578381399E-2</v>
      </c>
      <c r="T164">
        <f t="shared" si="6"/>
        <v>167.00082860245851</v>
      </c>
      <c r="U164">
        <f t="shared" si="7"/>
        <v>1.1958687578381396E-2</v>
      </c>
    </row>
    <row r="165" spans="1:21" x14ac:dyDescent="0.35">
      <c r="A165" t="s">
        <v>27</v>
      </c>
      <c r="B165" t="s">
        <v>28</v>
      </c>
      <c r="C165" t="s">
        <v>39</v>
      </c>
      <c r="D165" t="s">
        <v>40</v>
      </c>
      <c r="E165" t="s">
        <v>272</v>
      </c>
      <c r="F165" t="s">
        <v>273</v>
      </c>
      <c r="G165" t="s">
        <v>128</v>
      </c>
      <c r="H165" t="s">
        <v>41</v>
      </c>
      <c r="I165" t="s">
        <v>221</v>
      </c>
      <c r="J165" t="s">
        <v>145</v>
      </c>
      <c r="L165" t="s">
        <v>274</v>
      </c>
      <c r="M165" t="s">
        <v>274</v>
      </c>
      <c r="N165" t="b">
        <v>0</v>
      </c>
      <c r="O165">
        <v>11.69139653</v>
      </c>
      <c r="P165">
        <v>1.329724861103673E-3</v>
      </c>
      <c r="Q165">
        <v>18.56935823116962</v>
      </c>
      <c r="R165">
        <v>217.10173038822339</v>
      </c>
      <c r="S165">
        <v>1.554634062696222E-2</v>
      </c>
      <c r="T165">
        <f t="shared" si="6"/>
        <v>217.10173038822344</v>
      </c>
      <c r="U165">
        <f t="shared" si="7"/>
        <v>1.5546340626962215E-2</v>
      </c>
    </row>
    <row r="166" spans="1:21" x14ac:dyDescent="0.35">
      <c r="A166" t="s">
        <v>27</v>
      </c>
      <c r="B166" t="s">
        <v>28</v>
      </c>
      <c r="C166" t="s">
        <v>39</v>
      </c>
      <c r="D166" t="s">
        <v>40</v>
      </c>
      <c r="E166" t="s">
        <v>275</v>
      </c>
      <c r="F166" t="s">
        <v>276</v>
      </c>
      <c r="G166" t="s">
        <v>128</v>
      </c>
      <c r="H166" t="s">
        <v>41</v>
      </c>
      <c r="I166" t="s">
        <v>221</v>
      </c>
      <c r="J166" t="s">
        <v>145</v>
      </c>
      <c r="L166" t="s">
        <v>277</v>
      </c>
      <c r="M166" t="s">
        <v>277</v>
      </c>
      <c r="N166" t="b">
        <v>0</v>
      </c>
      <c r="O166">
        <v>3.5359830099999998</v>
      </c>
      <c r="P166">
        <v>1.451912358898464E-3</v>
      </c>
      <c r="Q166">
        <v>20.275683715705181</v>
      </c>
      <c r="R166">
        <v>71.694473134867181</v>
      </c>
      <c r="S166">
        <v>5.1339374330739889E-3</v>
      </c>
      <c r="T166">
        <f t="shared" si="6"/>
        <v>71.694473134867181</v>
      </c>
      <c r="U166">
        <f t="shared" si="7"/>
        <v>5.1339374330739906E-3</v>
      </c>
    </row>
    <row r="167" spans="1:21" x14ac:dyDescent="0.35">
      <c r="A167" t="s">
        <v>27</v>
      </c>
      <c r="B167" t="s">
        <v>28</v>
      </c>
      <c r="C167" t="s">
        <v>29</v>
      </c>
      <c r="D167" t="s">
        <v>30</v>
      </c>
      <c r="E167" t="s">
        <v>275</v>
      </c>
      <c r="F167" t="s">
        <v>276</v>
      </c>
      <c r="G167" t="s">
        <v>128</v>
      </c>
      <c r="H167" t="s">
        <v>41</v>
      </c>
      <c r="I167" t="s">
        <v>221</v>
      </c>
      <c r="J167" t="s">
        <v>145</v>
      </c>
      <c r="L167" t="s">
        <v>277</v>
      </c>
      <c r="M167" t="s">
        <v>277</v>
      </c>
      <c r="N167" t="b">
        <v>0</v>
      </c>
      <c r="O167">
        <v>3.5359830099999998</v>
      </c>
      <c r="P167">
        <v>1.23302750416113E-3</v>
      </c>
      <c r="Q167">
        <v>4.5628710628952618</v>
      </c>
      <c r="R167">
        <v>16.134234555218281</v>
      </c>
      <c r="S167">
        <v>4.3599643055764609E-3</v>
      </c>
      <c r="T167">
        <f t="shared" si="6"/>
        <v>16.134234555218285</v>
      </c>
      <c r="U167">
        <f t="shared" si="7"/>
        <v>4.35996430557646E-3</v>
      </c>
    </row>
    <row r="168" spans="1:21" x14ac:dyDescent="0.35">
      <c r="A168" t="s">
        <v>27</v>
      </c>
      <c r="B168" t="s">
        <v>28</v>
      </c>
      <c r="C168" t="s">
        <v>29</v>
      </c>
      <c r="D168" t="s">
        <v>30</v>
      </c>
      <c r="E168" t="s">
        <v>278</v>
      </c>
      <c r="F168" t="s">
        <v>279</v>
      </c>
      <c r="G168" t="s">
        <v>128</v>
      </c>
      <c r="H168" t="s">
        <v>41</v>
      </c>
      <c r="I168" t="s">
        <v>221</v>
      </c>
      <c r="J168" t="s">
        <v>145</v>
      </c>
      <c r="L168" t="s">
        <v>277</v>
      </c>
      <c r="M168" t="s">
        <v>277</v>
      </c>
      <c r="N168" t="b">
        <v>0</v>
      </c>
      <c r="O168">
        <v>3.5359830099999998</v>
      </c>
      <c r="P168">
        <v>5.6356219288196998E-6</v>
      </c>
      <c r="Q168">
        <v>2.0854860198697589E-2</v>
      </c>
      <c r="R168">
        <v>7.3742431338519904E-2</v>
      </c>
      <c r="S168">
        <v>1.9927463391089891E-5</v>
      </c>
      <c r="T168">
        <f t="shared" si="6"/>
        <v>7.374243133851989E-2</v>
      </c>
      <c r="U168">
        <f t="shared" si="7"/>
        <v>1.9927463391089888E-5</v>
      </c>
    </row>
    <row r="169" spans="1:21" x14ac:dyDescent="0.35">
      <c r="A169" t="s">
        <v>27</v>
      </c>
      <c r="B169" t="s">
        <v>28</v>
      </c>
      <c r="C169" t="s">
        <v>39</v>
      </c>
      <c r="D169" t="s">
        <v>40</v>
      </c>
      <c r="E169" t="s">
        <v>278</v>
      </c>
      <c r="F169" t="s">
        <v>279</v>
      </c>
      <c r="G169" t="s">
        <v>128</v>
      </c>
      <c r="H169" t="s">
        <v>41</v>
      </c>
      <c r="I169" t="s">
        <v>221</v>
      </c>
      <c r="J169" t="s">
        <v>145</v>
      </c>
      <c r="L169" t="s">
        <v>277</v>
      </c>
      <c r="M169" t="s">
        <v>277</v>
      </c>
      <c r="N169" t="b">
        <v>0</v>
      </c>
      <c r="O169">
        <v>3.5359830099999998</v>
      </c>
      <c r="P169">
        <v>1.094810482811283E-4</v>
      </c>
      <c r="Q169">
        <v>1.5288823007857899</v>
      </c>
      <c r="R169">
        <v>5.4061018398682616</v>
      </c>
      <c r="S169">
        <v>3.871231266390595E-4</v>
      </c>
      <c r="T169">
        <f t="shared" si="6"/>
        <v>5.4061018398682625</v>
      </c>
      <c r="U169">
        <f t="shared" si="7"/>
        <v>3.8712312663905933E-4</v>
      </c>
    </row>
    <row r="170" spans="1:21" x14ac:dyDescent="0.35">
      <c r="A170" t="s">
        <v>27</v>
      </c>
      <c r="B170" t="s">
        <v>28</v>
      </c>
      <c r="C170" t="s">
        <v>29</v>
      </c>
      <c r="D170" t="s">
        <v>30</v>
      </c>
      <c r="E170" t="s">
        <v>280</v>
      </c>
      <c r="F170" t="s">
        <v>281</v>
      </c>
      <c r="G170" t="s">
        <v>128</v>
      </c>
      <c r="H170" t="s">
        <v>41</v>
      </c>
      <c r="I170" t="s">
        <v>221</v>
      </c>
      <c r="J170" t="s">
        <v>145</v>
      </c>
      <c r="L170" t="s">
        <v>282</v>
      </c>
      <c r="M170" t="s">
        <v>282</v>
      </c>
      <c r="N170" t="b">
        <v>0</v>
      </c>
      <c r="O170">
        <v>3.9577318099999999</v>
      </c>
      <c r="P170">
        <v>3.0355099411186981E-5</v>
      </c>
      <c r="Q170">
        <v>0.1123303448197164</v>
      </c>
      <c r="R170">
        <v>0.44457337892126031</v>
      </c>
      <c r="S170">
        <v>1.2013734253536701E-4</v>
      </c>
      <c r="T170">
        <f t="shared" si="6"/>
        <v>0.44457337892126031</v>
      </c>
      <c r="U170">
        <f t="shared" si="7"/>
        <v>1.2013734253536698E-4</v>
      </c>
    </row>
    <row r="171" spans="1:21" x14ac:dyDescent="0.35">
      <c r="A171" t="s">
        <v>27</v>
      </c>
      <c r="B171" t="s">
        <v>28</v>
      </c>
      <c r="C171" t="s">
        <v>39</v>
      </c>
      <c r="D171" t="s">
        <v>40</v>
      </c>
      <c r="E171" t="s">
        <v>280</v>
      </c>
      <c r="F171" t="s">
        <v>281</v>
      </c>
      <c r="G171" t="s">
        <v>128</v>
      </c>
      <c r="H171" t="s">
        <v>41</v>
      </c>
      <c r="I171" t="s">
        <v>221</v>
      </c>
      <c r="J171" t="s">
        <v>145</v>
      </c>
      <c r="L171" t="s">
        <v>282</v>
      </c>
      <c r="M171" t="s">
        <v>282</v>
      </c>
      <c r="N171" t="b">
        <v>0</v>
      </c>
      <c r="O171">
        <v>3.9577318099999999</v>
      </c>
      <c r="P171">
        <v>1.112635433792268E-4</v>
      </c>
      <c r="Q171">
        <v>1.553774510437659</v>
      </c>
      <c r="R171">
        <v>6.1494228055262994</v>
      </c>
      <c r="S171">
        <v>4.40351264925281E-4</v>
      </c>
      <c r="T171">
        <f t="shared" si="6"/>
        <v>6.1494228055263003</v>
      </c>
      <c r="U171">
        <f t="shared" si="7"/>
        <v>4.4035126492528078E-4</v>
      </c>
    </row>
    <row r="172" spans="1:21" x14ac:dyDescent="0.35">
      <c r="A172" t="s">
        <v>27</v>
      </c>
      <c r="B172" t="s">
        <v>28</v>
      </c>
      <c r="C172" t="s">
        <v>76</v>
      </c>
      <c r="D172" t="s">
        <v>77</v>
      </c>
      <c r="E172" t="s">
        <v>280</v>
      </c>
      <c r="F172" t="s">
        <v>281</v>
      </c>
      <c r="G172" t="s">
        <v>128</v>
      </c>
      <c r="H172" t="s">
        <v>41</v>
      </c>
      <c r="I172" t="s">
        <v>221</v>
      </c>
      <c r="J172" t="s">
        <v>145</v>
      </c>
      <c r="L172" t="s">
        <v>282</v>
      </c>
      <c r="M172" t="s">
        <v>282</v>
      </c>
      <c r="N172" t="b">
        <v>0</v>
      </c>
      <c r="O172">
        <v>3.9577318099999999</v>
      </c>
      <c r="P172">
        <v>3.6668478574179508E-5</v>
      </c>
      <c r="Q172">
        <v>0.1303523586207736</v>
      </c>
      <c r="R172">
        <v>0.51589967622196353</v>
      </c>
      <c r="S172">
        <v>1.4512400407733369E-4</v>
      </c>
      <c r="T172">
        <f t="shared" si="6"/>
        <v>0.51589967622196342</v>
      </c>
      <c r="U172">
        <f t="shared" si="7"/>
        <v>1.4512400407733369E-4</v>
      </c>
    </row>
    <row r="173" spans="1:21" x14ac:dyDescent="0.35">
      <c r="A173" t="s">
        <v>27</v>
      </c>
      <c r="B173" t="s">
        <v>28</v>
      </c>
      <c r="C173" t="s">
        <v>29</v>
      </c>
      <c r="D173" t="s">
        <v>30</v>
      </c>
      <c r="E173" t="s">
        <v>283</v>
      </c>
      <c r="F173" t="s">
        <v>284</v>
      </c>
      <c r="G173" t="s">
        <v>128</v>
      </c>
      <c r="H173" t="s">
        <v>41</v>
      </c>
      <c r="I173" t="s">
        <v>221</v>
      </c>
      <c r="J173" t="s">
        <v>36</v>
      </c>
      <c r="L173" t="s">
        <v>285</v>
      </c>
      <c r="M173" t="s">
        <v>285</v>
      </c>
      <c r="N173" t="b">
        <v>0</v>
      </c>
      <c r="O173">
        <v>0.61</v>
      </c>
      <c r="P173">
        <v>7.8110465139636742E-4</v>
      </c>
      <c r="Q173">
        <v>2.8905112002137678</v>
      </c>
      <c r="R173">
        <v>1.763211832130398</v>
      </c>
      <c r="S173">
        <v>4.7647383735178409E-4</v>
      </c>
      <c r="T173">
        <f t="shared" si="6"/>
        <v>1.7632118321303984</v>
      </c>
      <c r="U173">
        <f t="shared" si="7"/>
        <v>4.7647383735178409E-4</v>
      </c>
    </row>
    <row r="174" spans="1:21" x14ac:dyDescent="0.35">
      <c r="A174" t="s">
        <v>27</v>
      </c>
      <c r="B174" t="s">
        <v>28</v>
      </c>
      <c r="C174" t="s">
        <v>39</v>
      </c>
      <c r="D174" t="s">
        <v>40</v>
      </c>
      <c r="E174" t="s">
        <v>283</v>
      </c>
      <c r="F174" t="s">
        <v>284</v>
      </c>
      <c r="G174" t="s">
        <v>128</v>
      </c>
      <c r="H174" t="s">
        <v>41</v>
      </c>
      <c r="I174" t="s">
        <v>221</v>
      </c>
      <c r="J174" t="s">
        <v>36</v>
      </c>
      <c r="L174" t="s">
        <v>285</v>
      </c>
      <c r="M174" t="s">
        <v>285</v>
      </c>
      <c r="N174" t="b">
        <v>0</v>
      </c>
      <c r="O174">
        <v>0.61</v>
      </c>
      <c r="P174">
        <v>5.2641755276637764E-4</v>
      </c>
      <c r="Q174">
        <v>7.3513223693366481</v>
      </c>
      <c r="R174">
        <v>4.4843066452953551</v>
      </c>
      <c r="S174">
        <v>3.2111470718749037E-4</v>
      </c>
      <c r="T174">
        <f t="shared" si="6"/>
        <v>4.4843066452953551</v>
      </c>
      <c r="U174">
        <f t="shared" si="7"/>
        <v>3.2111470718749037E-4</v>
      </c>
    </row>
    <row r="175" spans="1:21" x14ac:dyDescent="0.35">
      <c r="A175" t="s">
        <v>27</v>
      </c>
      <c r="B175" t="s">
        <v>28</v>
      </c>
      <c r="C175" t="s">
        <v>29</v>
      </c>
      <c r="D175" t="s">
        <v>30</v>
      </c>
      <c r="E175" t="s">
        <v>286</v>
      </c>
      <c r="F175" t="s">
        <v>287</v>
      </c>
      <c r="G175" t="s">
        <v>128</v>
      </c>
      <c r="H175" t="s">
        <v>41</v>
      </c>
      <c r="I175" t="s">
        <v>221</v>
      </c>
      <c r="J175" t="s">
        <v>36</v>
      </c>
      <c r="L175" t="s">
        <v>285</v>
      </c>
      <c r="M175" t="s">
        <v>285</v>
      </c>
      <c r="N175" t="b">
        <v>0</v>
      </c>
      <c r="O175">
        <v>0.61</v>
      </c>
      <c r="P175">
        <v>2.6942876290350351E-3</v>
      </c>
      <c r="Q175">
        <v>9.9703267089767387</v>
      </c>
      <c r="R175">
        <v>6.0818992924758106</v>
      </c>
      <c r="S175">
        <v>1.6435154537113709E-3</v>
      </c>
      <c r="T175">
        <f t="shared" si="6"/>
        <v>6.0818992924758106</v>
      </c>
      <c r="U175">
        <f t="shared" si="7"/>
        <v>1.6435154537113713E-3</v>
      </c>
    </row>
    <row r="176" spans="1:21" x14ac:dyDescent="0.35">
      <c r="A176" t="s">
        <v>27</v>
      </c>
      <c r="B176" t="s">
        <v>28</v>
      </c>
      <c r="C176" t="s">
        <v>39</v>
      </c>
      <c r="D176" t="s">
        <v>40</v>
      </c>
      <c r="E176" t="s">
        <v>286</v>
      </c>
      <c r="F176" t="s">
        <v>287</v>
      </c>
      <c r="G176" t="s">
        <v>128</v>
      </c>
      <c r="H176" t="s">
        <v>41</v>
      </c>
      <c r="I176" t="s">
        <v>221</v>
      </c>
      <c r="J176" t="s">
        <v>36</v>
      </c>
      <c r="L176" t="s">
        <v>285</v>
      </c>
      <c r="M176" t="s">
        <v>285</v>
      </c>
      <c r="N176" t="b">
        <v>0</v>
      </c>
      <c r="O176">
        <v>0.61</v>
      </c>
      <c r="P176">
        <v>2.431783165064311E-3</v>
      </c>
      <c r="Q176">
        <v>33.959395701699222</v>
      </c>
      <c r="R176">
        <v>20.71523137803652</v>
      </c>
      <c r="S176">
        <v>1.4833877306892299E-3</v>
      </c>
      <c r="T176">
        <f t="shared" si="6"/>
        <v>20.715231378036524</v>
      </c>
      <c r="U176">
        <f t="shared" si="7"/>
        <v>1.4833877306892297E-3</v>
      </c>
    </row>
    <row r="177" spans="1:21" x14ac:dyDescent="0.35">
      <c r="A177" t="s">
        <v>27</v>
      </c>
      <c r="B177" t="s">
        <v>28</v>
      </c>
      <c r="C177" t="s">
        <v>39</v>
      </c>
      <c r="D177" t="s">
        <v>40</v>
      </c>
      <c r="E177" t="s">
        <v>288</v>
      </c>
      <c r="F177" t="s">
        <v>289</v>
      </c>
      <c r="G177" t="s">
        <v>128</v>
      </c>
      <c r="H177" t="s">
        <v>41</v>
      </c>
      <c r="I177" t="s">
        <v>221</v>
      </c>
      <c r="J177" t="s">
        <v>36</v>
      </c>
      <c r="L177" t="s">
        <v>285</v>
      </c>
      <c r="M177" t="s">
        <v>285</v>
      </c>
      <c r="N177" t="b">
        <v>0</v>
      </c>
      <c r="O177">
        <v>0.61</v>
      </c>
      <c r="P177">
        <v>7.5425529597599643E-4</v>
      </c>
      <c r="Q177">
        <v>10.533033711282281</v>
      </c>
      <c r="R177">
        <v>6.4251505638821929</v>
      </c>
      <c r="S177">
        <v>4.6009573054535781E-4</v>
      </c>
      <c r="T177">
        <f t="shared" si="6"/>
        <v>6.4251505638821911</v>
      </c>
      <c r="U177">
        <f t="shared" si="7"/>
        <v>4.6009573054535781E-4</v>
      </c>
    </row>
    <row r="178" spans="1:21" x14ac:dyDescent="0.35">
      <c r="A178" t="s">
        <v>27</v>
      </c>
      <c r="B178" t="s">
        <v>28</v>
      </c>
      <c r="C178" t="s">
        <v>29</v>
      </c>
      <c r="D178" t="s">
        <v>30</v>
      </c>
      <c r="E178" t="s">
        <v>288</v>
      </c>
      <c r="F178" t="s">
        <v>289</v>
      </c>
      <c r="G178" t="s">
        <v>128</v>
      </c>
      <c r="H178" t="s">
        <v>41</v>
      </c>
      <c r="I178" t="s">
        <v>221</v>
      </c>
      <c r="J178" t="s">
        <v>36</v>
      </c>
      <c r="L178" t="s">
        <v>285</v>
      </c>
      <c r="M178" t="s">
        <v>285</v>
      </c>
      <c r="N178" t="b">
        <v>0</v>
      </c>
      <c r="O178">
        <v>0.61</v>
      </c>
      <c r="P178">
        <v>5.449783005458136E-4</v>
      </c>
      <c r="Q178">
        <v>2.0167155307359441</v>
      </c>
      <c r="R178">
        <v>1.2301964737489259</v>
      </c>
      <c r="S178">
        <v>3.324367633329463E-4</v>
      </c>
      <c r="T178">
        <f t="shared" si="6"/>
        <v>1.2301964737489259</v>
      </c>
      <c r="U178">
        <f t="shared" si="7"/>
        <v>3.324367633329463E-4</v>
      </c>
    </row>
    <row r="179" spans="1:21" x14ac:dyDescent="0.35">
      <c r="A179" t="s">
        <v>27</v>
      </c>
      <c r="B179" t="s">
        <v>28</v>
      </c>
      <c r="C179" t="s">
        <v>39</v>
      </c>
      <c r="D179" t="s">
        <v>40</v>
      </c>
      <c r="E179" t="s">
        <v>290</v>
      </c>
      <c r="F179" t="s">
        <v>291</v>
      </c>
      <c r="G179" t="s">
        <v>128</v>
      </c>
      <c r="H179" t="s">
        <v>41</v>
      </c>
      <c r="I179" t="s">
        <v>221</v>
      </c>
      <c r="J179" t="s">
        <v>145</v>
      </c>
      <c r="L179" t="s">
        <v>292</v>
      </c>
      <c r="M179" t="s">
        <v>292</v>
      </c>
      <c r="N179" t="b">
        <v>0</v>
      </c>
      <c r="O179">
        <v>3.5359830099999998</v>
      </c>
      <c r="P179">
        <v>4.3870821584914181E-5</v>
      </c>
      <c r="Q179">
        <v>0.6126477933411254</v>
      </c>
      <c r="R179">
        <v>2.1663121883682099</v>
      </c>
      <c r="S179">
        <v>1.5512647975899781E-4</v>
      </c>
      <c r="T179">
        <f t="shared" si="6"/>
        <v>2.1663121883682104</v>
      </c>
      <c r="U179">
        <f t="shared" si="7"/>
        <v>1.5512647975899781E-4</v>
      </c>
    </row>
    <row r="180" spans="1:21" x14ac:dyDescent="0.35">
      <c r="A180" t="s">
        <v>27</v>
      </c>
      <c r="B180" t="s">
        <v>28</v>
      </c>
      <c r="C180" t="s">
        <v>29</v>
      </c>
      <c r="D180" t="s">
        <v>30</v>
      </c>
      <c r="E180" t="s">
        <v>290</v>
      </c>
      <c r="F180" t="s">
        <v>291</v>
      </c>
      <c r="G180" t="s">
        <v>128</v>
      </c>
      <c r="H180" t="s">
        <v>41</v>
      </c>
      <c r="I180" t="s">
        <v>221</v>
      </c>
      <c r="J180" t="s">
        <v>145</v>
      </c>
      <c r="L180" t="s">
        <v>292</v>
      </c>
      <c r="M180" t="s">
        <v>292</v>
      </c>
      <c r="N180" t="b">
        <v>0</v>
      </c>
      <c r="O180">
        <v>3.5359830099999998</v>
      </c>
      <c r="P180">
        <v>3.0347425184522981E-4</v>
      </c>
      <c r="Q180">
        <v>1.1230194601542609</v>
      </c>
      <c r="R180">
        <v>3.970977731004838</v>
      </c>
      <c r="S180">
        <v>1.0730797984971939E-3</v>
      </c>
      <c r="T180">
        <f t="shared" si="6"/>
        <v>3.9709777310048384</v>
      </c>
      <c r="U180">
        <f t="shared" si="7"/>
        <v>1.0730797984971937E-3</v>
      </c>
    </row>
    <row r="181" spans="1:21" x14ac:dyDescent="0.35">
      <c r="A181" t="s">
        <v>27</v>
      </c>
      <c r="B181" t="s">
        <v>28</v>
      </c>
      <c r="C181" t="s">
        <v>29</v>
      </c>
      <c r="D181" t="s">
        <v>30</v>
      </c>
      <c r="E181" t="s">
        <v>293</v>
      </c>
      <c r="F181" t="s">
        <v>294</v>
      </c>
      <c r="G181" t="s">
        <v>128</v>
      </c>
      <c r="H181" t="s">
        <v>41</v>
      </c>
      <c r="I181" t="s">
        <v>221</v>
      </c>
      <c r="J181" t="s">
        <v>36</v>
      </c>
      <c r="L181" t="s">
        <v>295</v>
      </c>
      <c r="M181" t="s">
        <v>295</v>
      </c>
      <c r="N181" t="b">
        <v>0</v>
      </c>
      <c r="O181">
        <v>0.47</v>
      </c>
      <c r="P181">
        <v>6.4643255864998733E-4</v>
      </c>
      <c r="Q181">
        <v>2.3921513559294638</v>
      </c>
      <c r="R181">
        <v>1.124311137286848</v>
      </c>
      <c r="S181">
        <v>3.0382330256549398E-4</v>
      </c>
      <c r="T181">
        <f t="shared" si="6"/>
        <v>1.124311137286848</v>
      </c>
      <c r="U181">
        <f t="shared" si="7"/>
        <v>3.0382330256549403E-4</v>
      </c>
    </row>
    <row r="182" spans="1:21" x14ac:dyDescent="0.35">
      <c r="A182" t="s">
        <v>27</v>
      </c>
      <c r="B182" t="s">
        <v>28</v>
      </c>
      <c r="C182" t="s">
        <v>39</v>
      </c>
      <c r="D182" t="s">
        <v>40</v>
      </c>
      <c r="E182" t="s">
        <v>293</v>
      </c>
      <c r="F182" t="s">
        <v>294</v>
      </c>
      <c r="G182" t="s">
        <v>128</v>
      </c>
      <c r="H182" t="s">
        <v>41</v>
      </c>
      <c r="I182" t="s">
        <v>221</v>
      </c>
      <c r="J182" t="s">
        <v>36</v>
      </c>
      <c r="L182" t="s">
        <v>295</v>
      </c>
      <c r="M182" t="s">
        <v>295</v>
      </c>
      <c r="N182" t="b">
        <v>0</v>
      </c>
      <c r="O182">
        <v>0.47</v>
      </c>
      <c r="P182">
        <v>3.9449671205084899E-4</v>
      </c>
      <c r="Q182">
        <v>5.5090725768717048</v>
      </c>
      <c r="R182">
        <v>2.589264111129701</v>
      </c>
      <c r="S182">
        <v>1.85413454663899E-4</v>
      </c>
      <c r="T182">
        <f t="shared" si="6"/>
        <v>2.589264111129701</v>
      </c>
      <c r="U182">
        <f t="shared" si="7"/>
        <v>1.85413454663899E-4</v>
      </c>
    </row>
    <row r="183" spans="1:21" x14ac:dyDescent="0.35">
      <c r="A183" t="s">
        <v>27</v>
      </c>
      <c r="B183" t="s">
        <v>28</v>
      </c>
      <c r="C183" t="s">
        <v>29</v>
      </c>
      <c r="D183" t="s">
        <v>30</v>
      </c>
      <c r="E183" t="s">
        <v>296</v>
      </c>
      <c r="F183" t="s">
        <v>297</v>
      </c>
      <c r="G183" t="s">
        <v>128</v>
      </c>
      <c r="H183" t="s">
        <v>41</v>
      </c>
      <c r="I183" t="s">
        <v>221</v>
      </c>
      <c r="J183" t="s">
        <v>36</v>
      </c>
      <c r="L183" t="s">
        <v>295</v>
      </c>
      <c r="M183" t="s">
        <v>295</v>
      </c>
      <c r="N183" t="b">
        <v>0</v>
      </c>
      <c r="O183">
        <v>0.47</v>
      </c>
      <c r="P183">
        <v>4.9487053950939523E-5</v>
      </c>
      <c r="Q183">
        <v>0.18312896159952241</v>
      </c>
      <c r="R183">
        <v>8.6070611951775497E-2</v>
      </c>
      <c r="S183">
        <v>2.3258915356941571E-5</v>
      </c>
      <c r="T183">
        <f t="shared" si="6"/>
        <v>8.6070611951775525E-2</v>
      </c>
      <c r="U183">
        <f t="shared" si="7"/>
        <v>2.3258915356941574E-5</v>
      </c>
    </row>
    <row r="184" spans="1:21" x14ac:dyDescent="0.35">
      <c r="A184" t="s">
        <v>27</v>
      </c>
      <c r="B184" t="s">
        <v>28</v>
      </c>
      <c r="C184" t="s">
        <v>29</v>
      </c>
      <c r="D184" t="s">
        <v>30</v>
      </c>
      <c r="E184" t="s">
        <v>298</v>
      </c>
      <c r="F184" t="s">
        <v>299</v>
      </c>
      <c r="G184" t="s">
        <v>128</v>
      </c>
      <c r="H184" t="s">
        <v>41</v>
      </c>
      <c r="I184" t="s">
        <v>221</v>
      </c>
      <c r="J184" t="s">
        <v>145</v>
      </c>
      <c r="L184" t="s">
        <v>300</v>
      </c>
      <c r="M184" t="s">
        <v>300</v>
      </c>
      <c r="N184" t="b">
        <v>0</v>
      </c>
      <c r="O184">
        <v>208.84838500999999</v>
      </c>
      <c r="P184">
        <v>1.503027060840212E-2</v>
      </c>
      <c r="Q184">
        <v>55.620159805941448</v>
      </c>
      <c r="R184">
        <v>11616.180549468991</v>
      </c>
      <c r="S184">
        <v>3.139047742828053</v>
      </c>
      <c r="T184">
        <f t="shared" si="6"/>
        <v>11616.180549468985</v>
      </c>
      <c r="U184">
        <f t="shared" si="7"/>
        <v>3.139047742828053</v>
      </c>
    </row>
    <row r="185" spans="1:21" x14ac:dyDescent="0.35">
      <c r="A185" t="s">
        <v>27</v>
      </c>
      <c r="B185" t="s">
        <v>28</v>
      </c>
      <c r="C185" t="s">
        <v>39</v>
      </c>
      <c r="D185" t="s">
        <v>40</v>
      </c>
      <c r="E185" t="s">
        <v>298</v>
      </c>
      <c r="F185" t="s">
        <v>299</v>
      </c>
      <c r="G185" t="s">
        <v>128</v>
      </c>
      <c r="H185" t="s">
        <v>41</v>
      </c>
      <c r="I185" t="s">
        <v>221</v>
      </c>
      <c r="J185" t="s">
        <v>145</v>
      </c>
      <c r="L185" t="s">
        <v>300</v>
      </c>
      <c r="M185" t="s">
        <v>300</v>
      </c>
      <c r="N185" t="b">
        <v>0</v>
      </c>
      <c r="O185">
        <v>208.84838500999999</v>
      </c>
      <c r="P185">
        <v>4.6190944127386911E-3</v>
      </c>
      <c r="Q185">
        <v>64.504786939567779</v>
      </c>
      <c r="R185">
        <v>13471.72057774287</v>
      </c>
      <c r="S185">
        <v>0.96469040830918995</v>
      </c>
      <c r="T185">
        <f t="shared" si="6"/>
        <v>13471.72057774287</v>
      </c>
      <c r="U185">
        <f t="shared" si="7"/>
        <v>0.96469040830918995</v>
      </c>
    </row>
    <row r="186" spans="1:21" x14ac:dyDescent="0.35">
      <c r="A186" t="s">
        <v>27</v>
      </c>
      <c r="B186" t="s">
        <v>28</v>
      </c>
      <c r="C186" t="s">
        <v>39</v>
      </c>
      <c r="D186" t="s">
        <v>40</v>
      </c>
      <c r="E186" t="s">
        <v>301</v>
      </c>
      <c r="F186" t="s">
        <v>302</v>
      </c>
      <c r="G186" t="s">
        <v>128</v>
      </c>
      <c r="H186" t="s">
        <v>41</v>
      </c>
      <c r="I186" t="s">
        <v>221</v>
      </c>
      <c r="J186" t="s">
        <v>36</v>
      </c>
      <c r="L186" t="s">
        <v>303</v>
      </c>
      <c r="M186" t="s">
        <v>303</v>
      </c>
      <c r="N186" t="b">
        <v>0</v>
      </c>
      <c r="O186">
        <v>21.25</v>
      </c>
      <c r="P186">
        <v>4.0163943475571237E-5</v>
      </c>
      <c r="Q186">
        <v>0.56088193594823788</v>
      </c>
      <c r="R186">
        <v>11.918741138900049</v>
      </c>
      <c r="S186">
        <v>8.5348379885588882E-4</v>
      </c>
      <c r="T186">
        <f t="shared" si="6"/>
        <v>11.918741138900055</v>
      </c>
      <c r="U186">
        <f t="shared" si="7"/>
        <v>8.5348379885588882E-4</v>
      </c>
    </row>
    <row r="187" spans="1:21" x14ac:dyDescent="0.35">
      <c r="A187" t="s">
        <v>27</v>
      </c>
      <c r="B187" t="s">
        <v>28</v>
      </c>
      <c r="C187" t="s">
        <v>39</v>
      </c>
      <c r="D187" t="s">
        <v>40</v>
      </c>
      <c r="E187" t="s">
        <v>304</v>
      </c>
      <c r="F187" t="s">
        <v>305</v>
      </c>
      <c r="G187" t="s">
        <v>128</v>
      </c>
      <c r="H187" t="s">
        <v>41</v>
      </c>
      <c r="I187" t="s">
        <v>221</v>
      </c>
      <c r="J187" t="s">
        <v>145</v>
      </c>
      <c r="L187" t="s">
        <v>306</v>
      </c>
      <c r="M187" t="s">
        <v>306</v>
      </c>
      <c r="N187" t="b">
        <v>0</v>
      </c>
      <c r="O187">
        <v>250.58497259000001</v>
      </c>
      <c r="P187">
        <v>1.3601021795862441E-3</v>
      </c>
      <c r="Q187">
        <v>18.99357178504496</v>
      </c>
      <c r="R187">
        <v>4759.5036651416876</v>
      </c>
      <c r="S187">
        <v>0.3408211673912182</v>
      </c>
      <c r="T187">
        <f t="shared" si="6"/>
        <v>4759.5036651416885</v>
      </c>
      <c r="U187">
        <f t="shared" si="7"/>
        <v>0.34082116739121826</v>
      </c>
    </row>
    <row r="188" spans="1:21" x14ac:dyDescent="0.35">
      <c r="A188" t="s">
        <v>27</v>
      </c>
      <c r="B188" t="s">
        <v>28</v>
      </c>
      <c r="C188" t="s">
        <v>29</v>
      </c>
      <c r="D188" t="s">
        <v>30</v>
      </c>
      <c r="E188" t="s">
        <v>304</v>
      </c>
      <c r="F188" t="s">
        <v>305</v>
      </c>
      <c r="G188" t="s">
        <v>128</v>
      </c>
      <c r="H188" t="s">
        <v>41</v>
      </c>
      <c r="I188" t="s">
        <v>221</v>
      </c>
      <c r="J188" t="s">
        <v>145</v>
      </c>
      <c r="L188" t="s">
        <v>306</v>
      </c>
      <c r="M188" t="s">
        <v>306</v>
      </c>
      <c r="N188" t="b">
        <v>0</v>
      </c>
      <c r="O188">
        <v>250.58497259000001</v>
      </c>
      <c r="P188">
        <v>5.3272971268832276E-4</v>
      </c>
      <c r="Q188">
        <v>1.9713891070287139</v>
      </c>
      <c r="R188">
        <v>494.00048534901492</v>
      </c>
      <c r="S188">
        <v>0.13349406045188189</v>
      </c>
      <c r="T188">
        <f t="shared" si="6"/>
        <v>494.00048534901487</v>
      </c>
      <c r="U188">
        <f t="shared" si="7"/>
        <v>0.13349406045188195</v>
      </c>
    </row>
    <row r="189" spans="1:21" x14ac:dyDescent="0.35">
      <c r="A189" t="s">
        <v>27</v>
      </c>
      <c r="B189" t="s">
        <v>28</v>
      </c>
      <c r="C189" t="s">
        <v>39</v>
      </c>
      <c r="D189" t="s">
        <v>40</v>
      </c>
      <c r="E189" t="s">
        <v>307</v>
      </c>
      <c r="F189" t="s">
        <v>308</v>
      </c>
      <c r="G189" t="s">
        <v>128</v>
      </c>
      <c r="H189" t="s">
        <v>41</v>
      </c>
      <c r="I189" t="s">
        <v>221</v>
      </c>
      <c r="J189" t="s">
        <v>36</v>
      </c>
      <c r="L189" t="s">
        <v>309</v>
      </c>
      <c r="M189" t="s">
        <v>309</v>
      </c>
      <c r="N189" t="b">
        <v>0</v>
      </c>
      <c r="O189">
        <v>128.26</v>
      </c>
      <c r="P189">
        <v>1.962655843695281E-3</v>
      </c>
      <c r="Q189">
        <v>27.40812066627565</v>
      </c>
      <c r="R189">
        <v>3515.3655566565139</v>
      </c>
      <c r="S189">
        <v>0.25173023851235671</v>
      </c>
      <c r="T189">
        <f t="shared" si="6"/>
        <v>3515.3655566565144</v>
      </c>
      <c r="U189">
        <f t="shared" si="7"/>
        <v>0.25173023851235671</v>
      </c>
    </row>
    <row r="190" spans="1:21" x14ac:dyDescent="0.35">
      <c r="A190" t="s">
        <v>27</v>
      </c>
      <c r="B190" t="s">
        <v>28</v>
      </c>
      <c r="C190" t="s">
        <v>29</v>
      </c>
      <c r="D190" t="s">
        <v>30</v>
      </c>
      <c r="E190" t="s">
        <v>307</v>
      </c>
      <c r="F190" t="s">
        <v>308</v>
      </c>
      <c r="G190" t="s">
        <v>128</v>
      </c>
      <c r="H190" t="s">
        <v>41</v>
      </c>
      <c r="I190" t="s">
        <v>221</v>
      </c>
      <c r="J190" t="s">
        <v>36</v>
      </c>
      <c r="L190" t="s">
        <v>309</v>
      </c>
      <c r="M190" t="s">
        <v>309</v>
      </c>
      <c r="N190" t="b">
        <v>0</v>
      </c>
      <c r="O190">
        <v>128.26</v>
      </c>
      <c r="P190">
        <v>2.4125413801522511E-3</v>
      </c>
      <c r="Q190">
        <v>8.9277126539227449</v>
      </c>
      <c r="R190">
        <v>1145.068424992131</v>
      </c>
      <c r="S190">
        <v>0.3094325574183277</v>
      </c>
      <c r="T190">
        <f t="shared" si="6"/>
        <v>1145.0684249921312</v>
      </c>
      <c r="U190">
        <f t="shared" si="7"/>
        <v>0.3094325574183277</v>
      </c>
    </row>
    <row r="191" spans="1:21" x14ac:dyDescent="0.35">
      <c r="A191" t="s">
        <v>27</v>
      </c>
      <c r="B191" t="s">
        <v>28</v>
      </c>
      <c r="C191" t="s">
        <v>39</v>
      </c>
      <c r="D191" t="s">
        <v>40</v>
      </c>
      <c r="E191" t="s">
        <v>310</v>
      </c>
      <c r="F191" t="s">
        <v>311</v>
      </c>
      <c r="G191" t="s">
        <v>128</v>
      </c>
      <c r="H191" t="s">
        <v>41</v>
      </c>
      <c r="I191" t="s">
        <v>221</v>
      </c>
      <c r="J191" t="s">
        <v>36</v>
      </c>
      <c r="L191" t="s">
        <v>312</v>
      </c>
      <c r="M191" t="s">
        <v>312</v>
      </c>
      <c r="N191" t="b">
        <v>0</v>
      </c>
      <c r="O191">
        <v>21.25</v>
      </c>
      <c r="P191">
        <v>1.3146392561117081E-3</v>
      </c>
      <c r="Q191">
        <v>18.358690587490891</v>
      </c>
      <c r="R191">
        <v>390.12217498418141</v>
      </c>
      <c r="S191">
        <v>2.793608419237379E-2</v>
      </c>
      <c r="T191">
        <f t="shared" si="6"/>
        <v>390.12217498418141</v>
      </c>
      <c r="U191">
        <f t="shared" si="7"/>
        <v>2.7936084192373797E-2</v>
      </c>
    </row>
    <row r="192" spans="1:21" x14ac:dyDescent="0.35">
      <c r="A192" t="s">
        <v>27</v>
      </c>
      <c r="B192" t="s">
        <v>28</v>
      </c>
      <c r="C192" t="s">
        <v>29</v>
      </c>
      <c r="D192" t="s">
        <v>30</v>
      </c>
      <c r="E192" t="s">
        <v>310</v>
      </c>
      <c r="F192" t="s">
        <v>311</v>
      </c>
      <c r="G192" t="s">
        <v>128</v>
      </c>
      <c r="H192" t="s">
        <v>41</v>
      </c>
      <c r="I192" t="s">
        <v>221</v>
      </c>
      <c r="J192" t="s">
        <v>36</v>
      </c>
      <c r="L192" t="s">
        <v>312</v>
      </c>
      <c r="M192" t="s">
        <v>312</v>
      </c>
      <c r="N192" t="b">
        <v>0</v>
      </c>
      <c r="O192">
        <v>21.25</v>
      </c>
      <c r="P192">
        <v>3.089561995425435E-3</v>
      </c>
      <c r="Q192">
        <v>11.433056422807461</v>
      </c>
      <c r="R192">
        <v>242.9524489846585</v>
      </c>
      <c r="S192">
        <v>6.5653192402790495E-2</v>
      </c>
      <c r="T192">
        <f t="shared" si="6"/>
        <v>242.95244898465853</v>
      </c>
      <c r="U192">
        <f t="shared" si="7"/>
        <v>6.5653192402790495E-2</v>
      </c>
    </row>
    <row r="193" spans="1:21" x14ac:dyDescent="0.35">
      <c r="A193" t="s">
        <v>27</v>
      </c>
      <c r="B193" t="s">
        <v>28</v>
      </c>
      <c r="C193" t="s">
        <v>39</v>
      </c>
      <c r="D193" t="s">
        <v>40</v>
      </c>
      <c r="E193" t="s">
        <v>313</v>
      </c>
      <c r="F193" t="s">
        <v>314</v>
      </c>
      <c r="G193" t="s">
        <v>128</v>
      </c>
      <c r="H193" t="s">
        <v>41</v>
      </c>
      <c r="I193" t="s">
        <v>221</v>
      </c>
      <c r="J193" t="s">
        <v>145</v>
      </c>
      <c r="L193" t="s">
        <v>315</v>
      </c>
      <c r="M193" t="s">
        <v>315</v>
      </c>
      <c r="N193" t="b">
        <v>0</v>
      </c>
      <c r="O193">
        <v>250.58497259000001</v>
      </c>
      <c r="P193">
        <v>1.729080308069767E-3</v>
      </c>
      <c r="Q193">
        <v>24.146282129642231</v>
      </c>
      <c r="R193">
        <v>6050.6954456068052</v>
      </c>
      <c r="S193">
        <v>0.4332815416035713</v>
      </c>
      <c r="T193">
        <f t="shared" si="6"/>
        <v>6050.6954456068052</v>
      </c>
      <c r="U193">
        <f t="shared" si="7"/>
        <v>0.43328154160357135</v>
      </c>
    </row>
    <row r="194" spans="1:21" x14ac:dyDescent="0.35">
      <c r="A194" t="s">
        <v>27</v>
      </c>
      <c r="B194" t="s">
        <v>28</v>
      </c>
      <c r="C194" t="s">
        <v>29</v>
      </c>
      <c r="D194" t="s">
        <v>30</v>
      </c>
      <c r="E194" t="s">
        <v>313</v>
      </c>
      <c r="F194" t="s">
        <v>314</v>
      </c>
      <c r="G194" t="s">
        <v>128</v>
      </c>
      <c r="H194" t="s">
        <v>41</v>
      </c>
      <c r="I194" t="s">
        <v>221</v>
      </c>
      <c r="J194" t="s">
        <v>145</v>
      </c>
      <c r="L194" t="s">
        <v>315</v>
      </c>
      <c r="M194" t="s">
        <v>315</v>
      </c>
      <c r="N194" t="b">
        <v>0</v>
      </c>
      <c r="O194">
        <v>250.58497259000001</v>
      </c>
      <c r="P194">
        <v>8.8090343669232317E-3</v>
      </c>
      <c r="Q194">
        <v>32.598208774125879</v>
      </c>
      <c r="R194">
        <v>8168.6212521474308</v>
      </c>
      <c r="S194">
        <v>2.2074116353798261</v>
      </c>
      <c r="T194">
        <f t="shared" ref="T194:T257" si="8">O194*Q194</f>
        <v>8168.6212521474308</v>
      </c>
      <c r="U194">
        <f t="shared" ref="U194:U257" si="9">O194*P194</f>
        <v>2.2074116353798261</v>
      </c>
    </row>
    <row r="195" spans="1:21" x14ac:dyDescent="0.35">
      <c r="A195" t="s">
        <v>27</v>
      </c>
      <c r="B195" t="s">
        <v>28</v>
      </c>
      <c r="C195" t="s">
        <v>76</v>
      </c>
      <c r="D195" t="s">
        <v>77</v>
      </c>
      <c r="E195" t="s">
        <v>316</v>
      </c>
      <c r="F195" t="s">
        <v>317</v>
      </c>
      <c r="G195" t="s">
        <v>128</v>
      </c>
      <c r="H195" t="s">
        <v>41</v>
      </c>
      <c r="I195" t="s">
        <v>221</v>
      </c>
      <c r="J195" t="s">
        <v>36</v>
      </c>
      <c r="L195" t="s">
        <v>318</v>
      </c>
      <c r="M195" t="s">
        <v>318</v>
      </c>
      <c r="N195" t="b">
        <v>0</v>
      </c>
      <c r="O195">
        <v>1022.01</v>
      </c>
      <c r="P195">
        <v>4.7361437723936141E-19</v>
      </c>
      <c r="Q195">
        <v>1.6836463783183031E-15</v>
      </c>
      <c r="R195">
        <v>1.7207034351050891E-12</v>
      </c>
      <c r="S195">
        <v>4.8403862968239979E-16</v>
      </c>
      <c r="T195">
        <f t="shared" si="8"/>
        <v>1.7207034351050889E-12</v>
      </c>
      <c r="U195">
        <f t="shared" si="9"/>
        <v>4.8403862968239979E-16</v>
      </c>
    </row>
    <row r="196" spans="1:21" x14ac:dyDescent="0.35">
      <c r="A196" t="s">
        <v>27</v>
      </c>
      <c r="B196" t="s">
        <v>28</v>
      </c>
      <c r="C196" t="s">
        <v>29</v>
      </c>
      <c r="D196" t="s">
        <v>30</v>
      </c>
      <c r="E196" t="s">
        <v>319</v>
      </c>
      <c r="F196" t="s">
        <v>320</v>
      </c>
      <c r="G196" t="s">
        <v>128</v>
      </c>
      <c r="H196" t="s">
        <v>41</v>
      </c>
      <c r="I196" t="s">
        <v>221</v>
      </c>
      <c r="J196" t="s">
        <v>145</v>
      </c>
      <c r="L196" t="s">
        <v>321</v>
      </c>
      <c r="M196" t="s">
        <v>321</v>
      </c>
      <c r="N196" t="b">
        <v>0</v>
      </c>
      <c r="O196">
        <v>207.50297707999999</v>
      </c>
      <c r="P196">
        <v>7.6648451663237811E-3</v>
      </c>
      <c r="Q196">
        <v>28.364087656572728</v>
      </c>
      <c r="R196">
        <v>5885.6326308969219</v>
      </c>
      <c r="S196">
        <v>1.5904781908694321</v>
      </c>
      <c r="T196">
        <f t="shared" si="8"/>
        <v>5885.6326308969219</v>
      </c>
      <c r="U196">
        <f t="shared" si="9"/>
        <v>1.5904781908694323</v>
      </c>
    </row>
    <row r="197" spans="1:21" x14ac:dyDescent="0.35">
      <c r="A197" t="s">
        <v>27</v>
      </c>
      <c r="B197" t="s">
        <v>28</v>
      </c>
      <c r="C197" t="s">
        <v>39</v>
      </c>
      <c r="D197" t="s">
        <v>40</v>
      </c>
      <c r="E197" t="s">
        <v>319</v>
      </c>
      <c r="F197" t="s">
        <v>320</v>
      </c>
      <c r="G197" t="s">
        <v>128</v>
      </c>
      <c r="H197" t="s">
        <v>41</v>
      </c>
      <c r="I197" t="s">
        <v>221</v>
      </c>
      <c r="J197" t="s">
        <v>145</v>
      </c>
      <c r="L197" t="s">
        <v>321</v>
      </c>
      <c r="M197" t="s">
        <v>321</v>
      </c>
      <c r="N197" t="b">
        <v>0</v>
      </c>
      <c r="O197">
        <v>207.50297707999999</v>
      </c>
      <c r="P197">
        <v>4.1354425258314691E-3</v>
      </c>
      <c r="Q197">
        <v>57.750679071187378</v>
      </c>
      <c r="R197">
        <v>11983.43783566303</v>
      </c>
      <c r="S197">
        <v>0.85811663565326457</v>
      </c>
      <c r="T197">
        <f t="shared" si="8"/>
        <v>11983.43783566303</v>
      </c>
      <c r="U197">
        <f t="shared" si="9"/>
        <v>0.85811663565326457</v>
      </c>
    </row>
    <row r="198" spans="1:21" x14ac:dyDescent="0.35">
      <c r="A198" t="s">
        <v>27</v>
      </c>
      <c r="B198" t="s">
        <v>28</v>
      </c>
      <c r="C198" t="s">
        <v>29</v>
      </c>
      <c r="D198" t="s">
        <v>30</v>
      </c>
      <c r="E198" t="s">
        <v>322</v>
      </c>
      <c r="F198" t="s">
        <v>323</v>
      </c>
      <c r="G198" t="s">
        <v>128</v>
      </c>
      <c r="H198" t="s">
        <v>41</v>
      </c>
      <c r="I198" t="s">
        <v>221</v>
      </c>
      <c r="J198" t="s">
        <v>36</v>
      </c>
      <c r="L198" t="s">
        <v>324</v>
      </c>
      <c r="M198" t="s">
        <v>324</v>
      </c>
      <c r="N198" t="b">
        <v>0</v>
      </c>
      <c r="O198">
        <v>21.55</v>
      </c>
      <c r="P198">
        <v>3.48185310050956E-8</v>
      </c>
      <c r="Q198">
        <v>1.2884746450466121E-4</v>
      </c>
      <c r="R198">
        <v>2.776662860075448E-3</v>
      </c>
      <c r="S198">
        <v>7.5033934315981016E-7</v>
      </c>
      <c r="T198">
        <f t="shared" si="8"/>
        <v>2.7766628600754493E-3</v>
      </c>
      <c r="U198">
        <f t="shared" si="9"/>
        <v>7.5033934315981016E-7</v>
      </c>
    </row>
    <row r="199" spans="1:21" x14ac:dyDescent="0.35">
      <c r="A199" t="s">
        <v>27</v>
      </c>
      <c r="B199" t="s">
        <v>28</v>
      </c>
      <c r="C199" t="s">
        <v>39</v>
      </c>
      <c r="D199" t="s">
        <v>40</v>
      </c>
      <c r="E199" t="s">
        <v>322</v>
      </c>
      <c r="F199" t="s">
        <v>323</v>
      </c>
      <c r="G199" t="s">
        <v>128</v>
      </c>
      <c r="H199" t="s">
        <v>41</v>
      </c>
      <c r="I199" t="s">
        <v>221</v>
      </c>
      <c r="J199" t="s">
        <v>36</v>
      </c>
      <c r="L199" t="s">
        <v>324</v>
      </c>
      <c r="M199" t="s">
        <v>324</v>
      </c>
      <c r="N199" t="b">
        <v>0</v>
      </c>
      <c r="O199">
        <v>21.55</v>
      </c>
      <c r="P199">
        <v>2.9005409080549602E-9</v>
      </c>
      <c r="Q199">
        <v>4.0505509644400967E-5</v>
      </c>
      <c r="R199">
        <v>8.7289373283684082E-4</v>
      </c>
      <c r="S199">
        <v>6.2506656568584393E-8</v>
      </c>
      <c r="T199">
        <f t="shared" si="8"/>
        <v>8.7289373283684082E-4</v>
      </c>
      <c r="U199">
        <f t="shared" si="9"/>
        <v>6.2506656568584393E-8</v>
      </c>
    </row>
    <row r="200" spans="1:21" x14ac:dyDescent="0.35">
      <c r="A200" t="s">
        <v>27</v>
      </c>
      <c r="B200" t="s">
        <v>28</v>
      </c>
      <c r="C200" t="s">
        <v>39</v>
      </c>
      <c r="D200" t="s">
        <v>40</v>
      </c>
      <c r="E200" t="s">
        <v>325</v>
      </c>
      <c r="F200" t="s">
        <v>326</v>
      </c>
      <c r="G200" t="s">
        <v>128</v>
      </c>
      <c r="H200" t="s">
        <v>41</v>
      </c>
      <c r="I200" t="s">
        <v>221</v>
      </c>
      <c r="J200" t="s">
        <v>36</v>
      </c>
      <c r="L200" t="s">
        <v>327</v>
      </c>
      <c r="M200" t="s">
        <v>327</v>
      </c>
      <c r="N200" t="b">
        <v>0</v>
      </c>
      <c r="O200">
        <v>36.6</v>
      </c>
      <c r="P200">
        <v>2.7883945451467988E-3</v>
      </c>
      <c r="Q200">
        <v>38.939406724857193</v>
      </c>
      <c r="R200">
        <v>1425.182286129773</v>
      </c>
      <c r="S200">
        <v>0.1020552403523729</v>
      </c>
      <c r="T200">
        <f t="shared" si="8"/>
        <v>1425.1822861297733</v>
      </c>
      <c r="U200">
        <f t="shared" si="9"/>
        <v>0.10205524035237284</v>
      </c>
    </row>
    <row r="201" spans="1:21" x14ac:dyDescent="0.35">
      <c r="A201" t="s">
        <v>27</v>
      </c>
      <c r="B201" t="s">
        <v>28</v>
      </c>
      <c r="C201" t="s">
        <v>29</v>
      </c>
      <c r="D201" t="s">
        <v>30</v>
      </c>
      <c r="E201" t="s">
        <v>325</v>
      </c>
      <c r="F201" t="s">
        <v>326</v>
      </c>
      <c r="G201" t="s">
        <v>128</v>
      </c>
      <c r="H201" t="s">
        <v>41</v>
      </c>
      <c r="I201" t="s">
        <v>221</v>
      </c>
      <c r="J201" t="s">
        <v>36</v>
      </c>
      <c r="L201" t="s">
        <v>327</v>
      </c>
      <c r="M201" t="s">
        <v>327</v>
      </c>
      <c r="N201" t="b">
        <v>0</v>
      </c>
      <c r="O201">
        <v>36.6</v>
      </c>
      <c r="P201">
        <v>1.733622552712832E-2</v>
      </c>
      <c r="Q201">
        <v>64.153444696577424</v>
      </c>
      <c r="R201">
        <v>2348.0160758947341</v>
      </c>
      <c r="S201">
        <v>0.63450585429289652</v>
      </c>
      <c r="T201">
        <f t="shared" si="8"/>
        <v>2348.0160758947336</v>
      </c>
      <c r="U201">
        <f t="shared" si="9"/>
        <v>0.63450585429289652</v>
      </c>
    </row>
    <row r="202" spans="1:21" x14ac:dyDescent="0.35">
      <c r="A202" t="s">
        <v>27</v>
      </c>
      <c r="B202" t="s">
        <v>28</v>
      </c>
      <c r="C202" t="s">
        <v>39</v>
      </c>
      <c r="D202" t="s">
        <v>40</v>
      </c>
      <c r="E202" t="s">
        <v>328</v>
      </c>
      <c r="F202" t="s">
        <v>329</v>
      </c>
      <c r="G202" t="s">
        <v>128</v>
      </c>
      <c r="H202" t="s">
        <v>41</v>
      </c>
      <c r="I202" t="s">
        <v>221</v>
      </c>
      <c r="J202" t="s">
        <v>145</v>
      </c>
      <c r="L202" t="s">
        <v>330</v>
      </c>
      <c r="M202" t="s">
        <v>330</v>
      </c>
      <c r="N202" t="b">
        <v>0</v>
      </c>
      <c r="O202">
        <v>3.5359830099999998</v>
      </c>
      <c r="P202">
        <v>3.9159749628446202E-4</v>
      </c>
      <c r="Q202">
        <v>5.4685855725821026</v>
      </c>
      <c r="R202">
        <v>19.336825673381441</v>
      </c>
      <c r="S202">
        <v>1.3846820936203961E-3</v>
      </c>
      <c r="T202">
        <f t="shared" si="8"/>
        <v>19.336825673381437</v>
      </c>
      <c r="U202">
        <f t="shared" si="9"/>
        <v>1.3846820936203959E-3</v>
      </c>
    </row>
    <row r="203" spans="1:21" x14ac:dyDescent="0.35">
      <c r="A203" t="s">
        <v>27</v>
      </c>
      <c r="B203" t="s">
        <v>28</v>
      </c>
      <c r="C203" t="s">
        <v>39</v>
      </c>
      <c r="D203" t="s">
        <v>40</v>
      </c>
      <c r="E203" t="s">
        <v>331</v>
      </c>
      <c r="F203" t="s">
        <v>332</v>
      </c>
      <c r="G203" t="s">
        <v>128</v>
      </c>
      <c r="H203" t="s">
        <v>41</v>
      </c>
      <c r="I203" t="s">
        <v>221</v>
      </c>
      <c r="J203" t="s">
        <v>36</v>
      </c>
      <c r="L203" t="s">
        <v>333</v>
      </c>
      <c r="M203" t="s">
        <v>334</v>
      </c>
      <c r="N203" t="b">
        <v>0</v>
      </c>
      <c r="O203">
        <v>32.4</v>
      </c>
      <c r="P203">
        <v>1.8174609837497381E-6</v>
      </c>
      <c r="Q203">
        <v>2.5380501685447199E-2</v>
      </c>
      <c r="R203">
        <v>0.82232825460848924</v>
      </c>
      <c r="S203">
        <v>5.8885735873491499E-5</v>
      </c>
      <c r="T203">
        <f t="shared" si="8"/>
        <v>0.82232825460848924</v>
      </c>
      <c r="U203">
        <f t="shared" si="9"/>
        <v>5.8885735873491512E-5</v>
      </c>
    </row>
    <row r="204" spans="1:21" x14ac:dyDescent="0.35">
      <c r="A204" t="s">
        <v>27</v>
      </c>
      <c r="B204" t="s">
        <v>28</v>
      </c>
      <c r="C204" t="s">
        <v>39</v>
      </c>
      <c r="D204" t="s">
        <v>40</v>
      </c>
      <c r="E204" t="s">
        <v>335</v>
      </c>
      <c r="F204" t="s">
        <v>336</v>
      </c>
      <c r="G204" t="s">
        <v>128</v>
      </c>
      <c r="H204" t="s">
        <v>41</v>
      </c>
      <c r="I204" t="s">
        <v>221</v>
      </c>
      <c r="J204" t="s">
        <v>36</v>
      </c>
      <c r="L204" t="s">
        <v>337</v>
      </c>
      <c r="M204" t="s">
        <v>338</v>
      </c>
      <c r="N204" t="b">
        <v>0</v>
      </c>
      <c r="O204">
        <v>7.0000000000000007E-2</v>
      </c>
      <c r="P204">
        <v>2.8760185287353491E-6</v>
      </c>
      <c r="Q204">
        <v>4.0163059217559638E-2</v>
      </c>
      <c r="R204">
        <v>2.811414145229175E-3</v>
      </c>
      <c r="S204">
        <v>2.0132129701147449E-7</v>
      </c>
      <c r="T204">
        <f t="shared" si="8"/>
        <v>2.811414145229175E-3</v>
      </c>
      <c r="U204">
        <f t="shared" si="9"/>
        <v>2.0132129701147446E-7</v>
      </c>
    </row>
    <row r="205" spans="1:21" x14ac:dyDescent="0.35">
      <c r="A205" t="s">
        <v>27</v>
      </c>
      <c r="B205" t="s">
        <v>28</v>
      </c>
      <c r="C205" t="s">
        <v>29</v>
      </c>
      <c r="D205" t="s">
        <v>30</v>
      </c>
      <c r="E205" t="s">
        <v>335</v>
      </c>
      <c r="F205" t="s">
        <v>336</v>
      </c>
      <c r="G205" t="s">
        <v>128</v>
      </c>
      <c r="H205" t="s">
        <v>41</v>
      </c>
      <c r="I205" t="s">
        <v>221</v>
      </c>
      <c r="J205" t="s">
        <v>36</v>
      </c>
      <c r="L205" t="s">
        <v>337</v>
      </c>
      <c r="M205" t="s">
        <v>338</v>
      </c>
      <c r="N205" t="b">
        <v>0</v>
      </c>
      <c r="O205">
        <v>7.0000000000000007E-2</v>
      </c>
      <c r="P205">
        <v>5.2890549160560196E-6</v>
      </c>
      <c r="Q205">
        <v>1.9572374132039019E-2</v>
      </c>
      <c r="R205">
        <v>1.3700661892427309E-3</v>
      </c>
      <c r="S205">
        <v>3.7023384412392142E-7</v>
      </c>
      <c r="T205">
        <f t="shared" si="8"/>
        <v>1.3700661892427314E-3</v>
      </c>
      <c r="U205">
        <f t="shared" si="9"/>
        <v>3.7023384412392142E-7</v>
      </c>
    </row>
    <row r="206" spans="1:21" x14ac:dyDescent="0.35">
      <c r="A206" t="s">
        <v>27</v>
      </c>
      <c r="B206" t="s">
        <v>28</v>
      </c>
      <c r="C206" t="s">
        <v>39</v>
      </c>
      <c r="D206" t="s">
        <v>40</v>
      </c>
      <c r="E206" t="s">
        <v>339</v>
      </c>
      <c r="F206" t="s">
        <v>340</v>
      </c>
      <c r="G206" t="s">
        <v>128</v>
      </c>
      <c r="H206" t="s">
        <v>41</v>
      </c>
      <c r="I206" t="s">
        <v>221</v>
      </c>
      <c r="J206" t="s">
        <v>145</v>
      </c>
      <c r="L206" t="s">
        <v>205</v>
      </c>
      <c r="M206" t="s">
        <v>205</v>
      </c>
      <c r="N206" t="b">
        <v>0</v>
      </c>
      <c r="O206">
        <v>250.58497259000001</v>
      </c>
      <c r="P206">
        <v>6.7072816135074556E-3</v>
      </c>
      <c r="Q206">
        <v>93.665929457903587</v>
      </c>
      <c r="R206">
        <v>23471.27436582564</v>
      </c>
      <c r="S206">
        <v>1.680743979274177</v>
      </c>
      <c r="T206">
        <f t="shared" si="8"/>
        <v>23471.274365825644</v>
      </c>
      <c r="U206">
        <f t="shared" si="9"/>
        <v>1.6807439792741767</v>
      </c>
    </row>
    <row r="207" spans="1:21" x14ac:dyDescent="0.35">
      <c r="A207" t="s">
        <v>27</v>
      </c>
      <c r="B207" t="s">
        <v>28</v>
      </c>
      <c r="C207" t="s">
        <v>29</v>
      </c>
      <c r="D207" t="s">
        <v>30</v>
      </c>
      <c r="E207" t="s">
        <v>339</v>
      </c>
      <c r="F207" t="s">
        <v>340</v>
      </c>
      <c r="G207" t="s">
        <v>128</v>
      </c>
      <c r="H207" t="s">
        <v>41</v>
      </c>
      <c r="I207" t="s">
        <v>221</v>
      </c>
      <c r="J207" t="s">
        <v>145</v>
      </c>
      <c r="L207" t="s">
        <v>205</v>
      </c>
      <c r="M207" t="s">
        <v>205</v>
      </c>
      <c r="N207" t="b">
        <v>0</v>
      </c>
      <c r="O207">
        <v>250.58497259000001</v>
      </c>
      <c r="P207">
        <v>1.420154840371949E-2</v>
      </c>
      <c r="Q207">
        <v>52.553437811367822</v>
      </c>
      <c r="R207">
        <v>13169.101773471881</v>
      </c>
      <c r="S207">
        <v>3.5586946174816059</v>
      </c>
      <c r="T207">
        <f t="shared" si="8"/>
        <v>13169.101773471875</v>
      </c>
      <c r="U207">
        <f t="shared" si="9"/>
        <v>3.5586946174816068</v>
      </c>
    </row>
    <row r="208" spans="1:21" x14ac:dyDescent="0.35">
      <c r="A208" t="s">
        <v>27</v>
      </c>
      <c r="B208" t="s">
        <v>28</v>
      </c>
      <c r="C208" t="s">
        <v>29</v>
      </c>
      <c r="D208" t="s">
        <v>30</v>
      </c>
      <c r="E208" t="s">
        <v>341</v>
      </c>
      <c r="F208" t="s">
        <v>342</v>
      </c>
      <c r="G208" t="s">
        <v>128</v>
      </c>
      <c r="H208" t="s">
        <v>41</v>
      </c>
      <c r="I208" t="s">
        <v>221</v>
      </c>
      <c r="J208" t="s">
        <v>145</v>
      </c>
      <c r="L208" t="s">
        <v>343</v>
      </c>
      <c r="M208" t="s">
        <v>343</v>
      </c>
      <c r="N208" t="b">
        <v>0</v>
      </c>
      <c r="O208">
        <v>11.69139653</v>
      </c>
      <c r="P208">
        <v>6.1852250568973448E-4</v>
      </c>
      <c r="Q208">
        <v>2.2888690101695839</v>
      </c>
      <c r="R208">
        <v>26.760075203121211</v>
      </c>
      <c r="S208">
        <v>7.2313918767478672E-3</v>
      </c>
      <c r="T208">
        <f t="shared" si="8"/>
        <v>26.760075203121207</v>
      </c>
      <c r="U208">
        <f t="shared" si="9"/>
        <v>7.2313918767478672E-3</v>
      </c>
    </row>
    <row r="209" spans="1:21" x14ac:dyDescent="0.35">
      <c r="A209" t="s">
        <v>27</v>
      </c>
      <c r="B209" t="s">
        <v>28</v>
      </c>
      <c r="C209" t="s">
        <v>39</v>
      </c>
      <c r="D209" t="s">
        <v>40</v>
      </c>
      <c r="E209" t="s">
        <v>344</v>
      </c>
      <c r="F209" t="s">
        <v>345</v>
      </c>
      <c r="G209" t="s">
        <v>128</v>
      </c>
      <c r="H209" t="s">
        <v>41</v>
      </c>
      <c r="I209" t="s">
        <v>221</v>
      </c>
      <c r="J209" t="s">
        <v>145</v>
      </c>
      <c r="L209" t="s">
        <v>346</v>
      </c>
      <c r="M209" t="s">
        <v>346</v>
      </c>
      <c r="N209" t="b">
        <v>0</v>
      </c>
      <c r="O209">
        <v>7.0978034900000004</v>
      </c>
      <c r="P209">
        <v>7.3722616953209757E-4</v>
      </c>
      <c r="Q209">
        <v>10.29522515512866</v>
      </c>
      <c r="R209">
        <v>73.073485036408016</v>
      </c>
      <c r="S209">
        <v>5.2326864790242537E-3</v>
      </c>
      <c r="T209">
        <f t="shared" si="8"/>
        <v>73.073485036408002</v>
      </c>
      <c r="U209">
        <f t="shared" si="9"/>
        <v>5.2326864790242537E-3</v>
      </c>
    </row>
    <row r="210" spans="1:21" x14ac:dyDescent="0.35">
      <c r="A210" t="s">
        <v>27</v>
      </c>
      <c r="B210" t="s">
        <v>28</v>
      </c>
      <c r="C210" t="s">
        <v>29</v>
      </c>
      <c r="D210" t="s">
        <v>30</v>
      </c>
      <c r="E210" t="s">
        <v>344</v>
      </c>
      <c r="F210" t="s">
        <v>345</v>
      </c>
      <c r="G210" t="s">
        <v>128</v>
      </c>
      <c r="H210" t="s">
        <v>41</v>
      </c>
      <c r="I210" t="s">
        <v>221</v>
      </c>
      <c r="J210" t="s">
        <v>145</v>
      </c>
      <c r="L210" t="s">
        <v>346</v>
      </c>
      <c r="M210" t="s">
        <v>346</v>
      </c>
      <c r="N210" t="b">
        <v>0</v>
      </c>
      <c r="O210">
        <v>7.0978034900000004</v>
      </c>
      <c r="P210">
        <v>4.5343290908015792E-21</v>
      </c>
      <c r="Q210">
        <v>1.6779478907194769E-17</v>
      </c>
      <c r="R210">
        <v>1.190974439478685E-16</v>
      </c>
      <c r="S210">
        <v>3.218377684549998E-20</v>
      </c>
      <c r="T210">
        <f t="shared" si="8"/>
        <v>1.1909744394786842E-16</v>
      </c>
      <c r="U210">
        <f t="shared" si="9"/>
        <v>3.218377684549998E-20</v>
      </c>
    </row>
    <row r="211" spans="1:21" x14ac:dyDescent="0.35">
      <c r="A211" t="s">
        <v>27</v>
      </c>
      <c r="B211" t="s">
        <v>28</v>
      </c>
      <c r="C211" t="s">
        <v>29</v>
      </c>
      <c r="D211" t="s">
        <v>30</v>
      </c>
      <c r="E211" t="s">
        <v>347</v>
      </c>
      <c r="F211" t="s">
        <v>348</v>
      </c>
      <c r="G211" t="s">
        <v>128</v>
      </c>
      <c r="H211" t="s">
        <v>41</v>
      </c>
      <c r="I211" t="s">
        <v>221</v>
      </c>
      <c r="J211" t="s">
        <v>36</v>
      </c>
      <c r="L211" t="s">
        <v>349</v>
      </c>
      <c r="M211" t="s">
        <v>349</v>
      </c>
      <c r="N211" t="b">
        <v>0</v>
      </c>
      <c r="O211">
        <v>0.31</v>
      </c>
      <c r="P211">
        <v>2.4802649351350239E-3</v>
      </c>
      <c r="Q211">
        <v>9.1783265682632216</v>
      </c>
      <c r="R211">
        <v>2.8452812361615991</v>
      </c>
      <c r="S211">
        <v>7.6888212989185739E-4</v>
      </c>
      <c r="T211">
        <f t="shared" si="8"/>
        <v>2.8452812361615987</v>
      </c>
      <c r="U211">
        <f t="shared" si="9"/>
        <v>7.6888212989185739E-4</v>
      </c>
    </row>
    <row r="212" spans="1:21" x14ac:dyDescent="0.35">
      <c r="A212" t="s">
        <v>27</v>
      </c>
      <c r="B212" t="s">
        <v>28</v>
      </c>
      <c r="C212" t="s">
        <v>39</v>
      </c>
      <c r="D212" t="s">
        <v>40</v>
      </c>
      <c r="E212" t="s">
        <v>347</v>
      </c>
      <c r="F212" t="s">
        <v>348</v>
      </c>
      <c r="G212" t="s">
        <v>128</v>
      </c>
      <c r="H212" t="s">
        <v>41</v>
      </c>
      <c r="I212" t="s">
        <v>221</v>
      </c>
      <c r="J212" t="s">
        <v>36</v>
      </c>
      <c r="L212" t="s">
        <v>349</v>
      </c>
      <c r="M212" t="s">
        <v>349</v>
      </c>
      <c r="N212" t="b">
        <v>0</v>
      </c>
      <c r="O212">
        <v>0.31</v>
      </c>
      <c r="P212">
        <v>4.6100493254322108E-4</v>
      </c>
      <c r="Q212">
        <v>6.437847399217592</v>
      </c>
      <c r="R212">
        <v>1.995732693757454</v>
      </c>
      <c r="S212">
        <v>1.4291152908839849E-4</v>
      </c>
      <c r="T212">
        <f t="shared" si="8"/>
        <v>1.9957326937574535</v>
      </c>
      <c r="U212">
        <f t="shared" si="9"/>
        <v>1.4291152908839854E-4</v>
      </c>
    </row>
    <row r="213" spans="1:21" x14ac:dyDescent="0.35">
      <c r="A213" t="s">
        <v>27</v>
      </c>
      <c r="B213" t="s">
        <v>28</v>
      </c>
      <c r="C213" t="s">
        <v>39</v>
      </c>
      <c r="D213" t="s">
        <v>40</v>
      </c>
      <c r="E213" t="s">
        <v>350</v>
      </c>
      <c r="F213" t="s">
        <v>351</v>
      </c>
      <c r="G213" t="s">
        <v>128</v>
      </c>
      <c r="H213" t="s">
        <v>41</v>
      </c>
      <c r="I213" t="s">
        <v>221</v>
      </c>
      <c r="J213" t="s">
        <v>36</v>
      </c>
      <c r="L213" t="s">
        <v>352</v>
      </c>
      <c r="M213" t="s">
        <v>352</v>
      </c>
      <c r="N213" t="b">
        <v>0</v>
      </c>
      <c r="O213">
        <v>0.73</v>
      </c>
      <c r="P213">
        <v>3.3312369621173311E-3</v>
      </c>
      <c r="Q213">
        <v>46.520099241528008</v>
      </c>
      <c r="R213">
        <v>33.959672446315437</v>
      </c>
      <c r="S213">
        <v>2.4318029823456521E-3</v>
      </c>
      <c r="T213">
        <f t="shared" si="8"/>
        <v>33.959672446315444</v>
      </c>
      <c r="U213">
        <f t="shared" si="9"/>
        <v>2.4318029823456517E-3</v>
      </c>
    </row>
    <row r="214" spans="1:21" x14ac:dyDescent="0.35">
      <c r="A214" t="s">
        <v>27</v>
      </c>
      <c r="B214" t="s">
        <v>28</v>
      </c>
      <c r="C214" t="s">
        <v>29</v>
      </c>
      <c r="D214" t="s">
        <v>30</v>
      </c>
      <c r="E214" t="s">
        <v>350</v>
      </c>
      <c r="F214" t="s">
        <v>351</v>
      </c>
      <c r="G214" t="s">
        <v>128</v>
      </c>
      <c r="H214" t="s">
        <v>41</v>
      </c>
      <c r="I214" t="s">
        <v>221</v>
      </c>
      <c r="J214" t="s">
        <v>36</v>
      </c>
      <c r="L214" t="s">
        <v>352</v>
      </c>
      <c r="M214" t="s">
        <v>352</v>
      </c>
      <c r="N214" t="b">
        <v>0</v>
      </c>
      <c r="O214">
        <v>0.73</v>
      </c>
      <c r="P214">
        <v>4.4516089850221612E-3</v>
      </c>
      <c r="Q214">
        <v>16.473369614655251</v>
      </c>
      <c r="R214">
        <v>12.02555981869833</v>
      </c>
      <c r="S214">
        <v>3.249674559066178E-3</v>
      </c>
      <c r="T214">
        <f t="shared" si="8"/>
        <v>12.025559818698333</v>
      </c>
      <c r="U214">
        <f t="shared" si="9"/>
        <v>3.2496745590661776E-3</v>
      </c>
    </row>
    <row r="215" spans="1:21" x14ac:dyDescent="0.35">
      <c r="A215" t="s">
        <v>27</v>
      </c>
      <c r="B215" t="s">
        <v>28</v>
      </c>
      <c r="C215" t="s">
        <v>39</v>
      </c>
      <c r="D215" t="s">
        <v>40</v>
      </c>
      <c r="E215" t="s">
        <v>353</v>
      </c>
      <c r="F215" t="s">
        <v>354</v>
      </c>
      <c r="G215" t="s">
        <v>128</v>
      </c>
      <c r="H215" t="s">
        <v>41</v>
      </c>
      <c r="I215" t="s">
        <v>221</v>
      </c>
      <c r="J215" t="s">
        <v>36</v>
      </c>
      <c r="L215" t="s">
        <v>355</v>
      </c>
      <c r="M215" t="s">
        <v>355</v>
      </c>
      <c r="N215" t="b">
        <v>0</v>
      </c>
      <c r="O215">
        <v>0.31</v>
      </c>
      <c r="P215">
        <v>7.9273547299268905E-5</v>
      </c>
      <c r="Q215">
        <v>1.107040216450403</v>
      </c>
      <c r="R215">
        <v>0.34318246709962502</v>
      </c>
      <c r="S215">
        <v>2.4574799662773358E-5</v>
      </c>
      <c r="T215">
        <f t="shared" si="8"/>
        <v>0.34318246709962491</v>
      </c>
      <c r="U215">
        <f t="shared" si="9"/>
        <v>2.4574799662773362E-5</v>
      </c>
    </row>
    <row r="216" spans="1:21" x14ac:dyDescent="0.35">
      <c r="A216" t="s">
        <v>27</v>
      </c>
      <c r="B216" t="s">
        <v>28</v>
      </c>
      <c r="C216" t="s">
        <v>39</v>
      </c>
      <c r="D216" t="s">
        <v>40</v>
      </c>
      <c r="E216" t="s">
        <v>356</v>
      </c>
      <c r="F216" t="s">
        <v>357</v>
      </c>
      <c r="G216" t="s">
        <v>128</v>
      </c>
      <c r="H216" t="s">
        <v>41</v>
      </c>
      <c r="I216" t="s">
        <v>221</v>
      </c>
      <c r="J216" t="s">
        <v>36</v>
      </c>
      <c r="L216" t="s">
        <v>355</v>
      </c>
      <c r="M216" t="s">
        <v>355</v>
      </c>
      <c r="N216" t="b">
        <v>0</v>
      </c>
      <c r="O216">
        <v>0.31</v>
      </c>
      <c r="P216">
        <v>3.1737082528260082E-5</v>
      </c>
      <c r="Q216">
        <v>0.44320240368395081</v>
      </c>
      <c r="R216">
        <v>0.13739274514202471</v>
      </c>
      <c r="S216">
        <v>9.8384955837606234E-6</v>
      </c>
      <c r="T216">
        <f t="shared" si="8"/>
        <v>0.13739274514202474</v>
      </c>
      <c r="U216">
        <f t="shared" si="9"/>
        <v>9.8384955837606251E-6</v>
      </c>
    </row>
    <row r="217" spans="1:21" x14ac:dyDescent="0.35">
      <c r="A217" t="s">
        <v>27</v>
      </c>
      <c r="B217" t="s">
        <v>28</v>
      </c>
      <c r="C217" t="s">
        <v>29</v>
      </c>
      <c r="D217" t="s">
        <v>30</v>
      </c>
      <c r="E217" t="s">
        <v>358</v>
      </c>
      <c r="F217" t="s">
        <v>359</v>
      </c>
      <c r="G217" t="s">
        <v>128</v>
      </c>
      <c r="H217" t="s">
        <v>41</v>
      </c>
      <c r="I217" t="s">
        <v>221</v>
      </c>
      <c r="J217" t="s">
        <v>145</v>
      </c>
      <c r="L217" t="s">
        <v>360</v>
      </c>
      <c r="M217" t="s">
        <v>360</v>
      </c>
      <c r="N217" t="b">
        <v>0</v>
      </c>
      <c r="O217">
        <v>3.5359830099999998</v>
      </c>
      <c r="P217">
        <v>2.355923461224384E-3</v>
      </c>
      <c r="Q217">
        <v>8.7181956212162675</v>
      </c>
      <c r="R217">
        <v>30.82739159447712</v>
      </c>
      <c r="S217">
        <v>8.3305053317498153E-3</v>
      </c>
      <c r="T217">
        <f t="shared" si="8"/>
        <v>30.827391594477117</v>
      </c>
      <c r="U217">
        <f t="shared" si="9"/>
        <v>8.3305053317498153E-3</v>
      </c>
    </row>
    <row r="218" spans="1:21" x14ac:dyDescent="0.35">
      <c r="A218" t="s">
        <v>27</v>
      </c>
      <c r="B218" t="s">
        <v>28</v>
      </c>
      <c r="C218" t="s">
        <v>39</v>
      </c>
      <c r="D218" t="s">
        <v>40</v>
      </c>
      <c r="E218" t="s">
        <v>358</v>
      </c>
      <c r="F218" t="s">
        <v>359</v>
      </c>
      <c r="G218" t="s">
        <v>128</v>
      </c>
      <c r="H218" t="s">
        <v>41</v>
      </c>
      <c r="I218" t="s">
        <v>221</v>
      </c>
      <c r="J218" t="s">
        <v>145</v>
      </c>
      <c r="L218" t="s">
        <v>360</v>
      </c>
      <c r="M218" t="s">
        <v>360</v>
      </c>
      <c r="N218" t="b">
        <v>0</v>
      </c>
      <c r="O218">
        <v>3.5359830099999998</v>
      </c>
      <c r="P218">
        <v>2.4672568300898741E-3</v>
      </c>
      <c r="Q218">
        <v>34.454778778981421</v>
      </c>
      <c r="R218">
        <v>121.8315123757868</v>
      </c>
      <c r="S218">
        <v>8.7241782325042493E-3</v>
      </c>
      <c r="T218">
        <f t="shared" si="8"/>
        <v>121.83151237578684</v>
      </c>
      <c r="U218">
        <f t="shared" si="9"/>
        <v>8.7241782325042511E-3</v>
      </c>
    </row>
    <row r="219" spans="1:21" x14ac:dyDescent="0.35">
      <c r="A219" t="s">
        <v>27</v>
      </c>
      <c r="B219" t="s">
        <v>28</v>
      </c>
      <c r="C219" t="s">
        <v>76</v>
      </c>
      <c r="D219" t="s">
        <v>77</v>
      </c>
      <c r="E219" t="s">
        <v>361</v>
      </c>
      <c r="F219" t="s">
        <v>362</v>
      </c>
      <c r="G219" t="s">
        <v>128</v>
      </c>
      <c r="H219" t="s">
        <v>41</v>
      </c>
      <c r="I219" t="s">
        <v>221</v>
      </c>
      <c r="J219" t="s">
        <v>145</v>
      </c>
      <c r="L219" t="s">
        <v>363</v>
      </c>
      <c r="M219" t="s">
        <v>363</v>
      </c>
      <c r="N219" t="b">
        <v>0</v>
      </c>
      <c r="O219">
        <v>3.5359830099999998</v>
      </c>
      <c r="P219">
        <v>2.4102243402880091E-4</v>
      </c>
      <c r="Q219">
        <v>0.85680791725831829</v>
      </c>
      <c r="R219">
        <v>3.0296582382588988</v>
      </c>
      <c r="S219">
        <v>8.522512317546858E-4</v>
      </c>
      <c r="T219">
        <f t="shared" si="8"/>
        <v>3.0296582382588992</v>
      </c>
      <c r="U219">
        <f t="shared" si="9"/>
        <v>8.522512317546858E-4</v>
      </c>
    </row>
    <row r="220" spans="1:21" x14ac:dyDescent="0.35">
      <c r="A220" t="s">
        <v>27</v>
      </c>
      <c r="B220" t="s">
        <v>28</v>
      </c>
      <c r="C220" t="s">
        <v>29</v>
      </c>
      <c r="D220" t="s">
        <v>30</v>
      </c>
      <c r="E220" t="s">
        <v>361</v>
      </c>
      <c r="F220" t="s">
        <v>362</v>
      </c>
      <c r="G220" t="s">
        <v>128</v>
      </c>
      <c r="H220" t="s">
        <v>41</v>
      </c>
      <c r="I220" t="s">
        <v>221</v>
      </c>
      <c r="J220" t="s">
        <v>145</v>
      </c>
      <c r="L220" t="s">
        <v>363</v>
      </c>
      <c r="M220" t="s">
        <v>363</v>
      </c>
      <c r="N220" t="b">
        <v>0</v>
      </c>
      <c r="O220">
        <v>3.5359830099999998</v>
      </c>
      <c r="P220">
        <v>3.2722018411455471E-3</v>
      </c>
      <c r="Q220">
        <v>12.10892299038651</v>
      </c>
      <c r="R220">
        <v>42.816945963405097</v>
      </c>
      <c r="S220">
        <v>1.157045011558137E-2</v>
      </c>
      <c r="T220">
        <f t="shared" si="8"/>
        <v>42.81694596340509</v>
      </c>
      <c r="U220">
        <f t="shared" si="9"/>
        <v>1.1570450115581372E-2</v>
      </c>
    </row>
    <row r="221" spans="1:21" x14ac:dyDescent="0.35">
      <c r="A221" t="s">
        <v>27</v>
      </c>
      <c r="B221" t="s">
        <v>28</v>
      </c>
      <c r="C221" t="s">
        <v>39</v>
      </c>
      <c r="D221" t="s">
        <v>40</v>
      </c>
      <c r="E221" t="s">
        <v>361</v>
      </c>
      <c r="F221" t="s">
        <v>362</v>
      </c>
      <c r="G221" t="s">
        <v>128</v>
      </c>
      <c r="H221" t="s">
        <v>41</v>
      </c>
      <c r="I221" t="s">
        <v>221</v>
      </c>
      <c r="J221" t="s">
        <v>145</v>
      </c>
      <c r="L221" t="s">
        <v>363</v>
      </c>
      <c r="M221" t="s">
        <v>363</v>
      </c>
      <c r="N221" t="b">
        <v>0</v>
      </c>
      <c r="O221">
        <v>3.5359830099999998</v>
      </c>
      <c r="P221">
        <v>3.7716086725062179E-3</v>
      </c>
      <c r="Q221">
        <v>52.669807564118052</v>
      </c>
      <c r="R221">
        <v>186.23954468669089</v>
      </c>
      <c r="S221">
        <v>1.333634418635064E-2</v>
      </c>
      <c r="T221">
        <f t="shared" si="8"/>
        <v>186.23954468669092</v>
      </c>
      <c r="U221">
        <f t="shared" si="9"/>
        <v>1.333634418635064E-2</v>
      </c>
    </row>
    <row r="222" spans="1:21" x14ac:dyDescent="0.35">
      <c r="A222" t="s">
        <v>27</v>
      </c>
      <c r="B222" t="s">
        <v>28</v>
      </c>
      <c r="C222" t="s">
        <v>39</v>
      </c>
      <c r="D222" t="s">
        <v>40</v>
      </c>
      <c r="E222" t="s">
        <v>364</v>
      </c>
      <c r="F222" t="s">
        <v>365</v>
      </c>
      <c r="G222" t="s">
        <v>128</v>
      </c>
      <c r="H222" t="s">
        <v>41</v>
      </c>
      <c r="I222" t="s">
        <v>221</v>
      </c>
      <c r="J222" t="s">
        <v>145</v>
      </c>
      <c r="L222" t="s">
        <v>363</v>
      </c>
      <c r="M222" t="s">
        <v>363</v>
      </c>
      <c r="N222" t="b">
        <v>0</v>
      </c>
      <c r="O222">
        <v>3.5359830099999998</v>
      </c>
      <c r="P222">
        <v>2.198673328475322E-3</v>
      </c>
      <c r="Q222">
        <v>30.704060564746499</v>
      </c>
      <c r="R222">
        <v>108.5690364949546</v>
      </c>
      <c r="S222">
        <v>7.7744715340288869E-3</v>
      </c>
      <c r="T222">
        <f t="shared" si="8"/>
        <v>108.56903649495462</v>
      </c>
      <c r="U222">
        <f t="shared" si="9"/>
        <v>7.7744715340288869E-3</v>
      </c>
    </row>
    <row r="223" spans="1:21" x14ac:dyDescent="0.35">
      <c r="A223" t="s">
        <v>27</v>
      </c>
      <c r="B223" t="s">
        <v>28</v>
      </c>
      <c r="C223" t="s">
        <v>29</v>
      </c>
      <c r="D223" t="s">
        <v>30</v>
      </c>
      <c r="E223" t="s">
        <v>364</v>
      </c>
      <c r="F223" t="s">
        <v>365</v>
      </c>
      <c r="G223" t="s">
        <v>128</v>
      </c>
      <c r="H223" t="s">
        <v>41</v>
      </c>
      <c r="I223" t="s">
        <v>221</v>
      </c>
      <c r="J223" t="s">
        <v>145</v>
      </c>
      <c r="L223" t="s">
        <v>363</v>
      </c>
      <c r="M223" t="s">
        <v>363</v>
      </c>
      <c r="N223" t="b">
        <v>0</v>
      </c>
      <c r="O223">
        <v>3.5359830099999998</v>
      </c>
      <c r="P223">
        <v>1.315221533655215E-3</v>
      </c>
      <c r="Q223">
        <v>4.8670335876205062</v>
      </c>
      <c r="R223">
        <v>17.20974807492545</v>
      </c>
      <c r="S223">
        <v>4.6506009973909818E-3</v>
      </c>
      <c r="T223">
        <f t="shared" si="8"/>
        <v>17.209748074925454</v>
      </c>
      <c r="U223">
        <f t="shared" si="9"/>
        <v>4.6506009973909827E-3</v>
      </c>
    </row>
    <row r="224" spans="1:21" x14ac:dyDescent="0.35">
      <c r="A224" t="s">
        <v>27</v>
      </c>
      <c r="B224" t="s">
        <v>28</v>
      </c>
      <c r="C224" t="s">
        <v>76</v>
      </c>
      <c r="D224" t="s">
        <v>77</v>
      </c>
      <c r="E224" t="s">
        <v>364</v>
      </c>
      <c r="F224" t="s">
        <v>365</v>
      </c>
      <c r="G224" t="s">
        <v>128</v>
      </c>
      <c r="H224" t="s">
        <v>41</v>
      </c>
      <c r="I224" t="s">
        <v>221</v>
      </c>
      <c r="J224" t="s">
        <v>145</v>
      </c>
      <c r="L224" t="s">
        <v>363</v>
      </c>
      <c r="M224" t="s">
        <v>363</v>
      </c>
      <c r="N224" t="b">
        <v>0</v>
      </c>
      <c r="O224">
        <v>3.5359830099999998</v>
      </c>
      <c r="P224">
        <v>4.1133119732313102E-5</v>
      </c>
      <c r="Q224">
        <v>0.14622366083967461</v>
      </c>
      <c r="R224">
        <v>0.51704438038909151</v>
      </c>
      <c r="S224">
        <v>1.454460125217549E-4</v>
      </c>
      <c r="T224">
        <f t="shared" si="8"/>
        <v>0.51704438038909173</v>
      </c>
      <c r="U224">
        <f t="shared" si="9"/>
        <v>1.4544601252175488E-4</v>
      </c>
    </row>
    <row r="225" spans="1:21" x14ac:dyDescent="0.35">
      <c r="A225" t="s">
        <v>27</v>
      </c>
      <c r="B225" t="s">
        <v>28</v>
      </c>
      <c r="C225" t="s">
        <v>76</v>
      </c>
      <c r="D225" t="s">
        <v>77</v>
      </c>
      <c r="E225" t="s">
        <v>366</v>
      </c>
      <c r="F225" t="s">
        <v>367</v>
      </c>
      <c r="G225" t="s">
        <v>128</v>
      </c>
      <c r="H225" t="s">
        <v>41</v>
      </c>
      <c r="I225" t="s">
        <v>221</v>
      </c>
      <c r="J225" t="s">
        <v>145</v>
      </c>
      <c r="L225" t="s">
        <v>368</v>
      </c>
      <c r="M225" t="s">
        <v>368</v>
      </c>
      <c r="N225" t="b">
        <v>0</v>
      </c>
      <c r="O225">
        <v>29.001318260000001</v>
      </c>
      <c r="P225">
        <v>4.480720330798593E-3</v>
      </c>
      <c r="Q225">
        <v>15.92846188745149</v>
      </c>
      <c r="R225">
        <v>461.94639259026093</v>
      </c>
      <c r="S225">
        <v>0.1299467963475425</v>
      </c>
      <c r="T225">
        <f t="shared" si="8"/>
        <v>461.94639259026098</v>
      </c>
      <c r="U225">
        <f t="shared" si="9"/>
        <v>0.12994679634754247</v>
      </c>
    </row>
    <row r="226" spans="1:21" x14ac:dyDescent="0.35">
      <c r="A226" t="s">
        <v>27</v>
      </c>
      <c r="B226" t="s">
        <v>28</v>
      </c>
      <c r="C226" t="s">
        <v>29</v>
      </c>
      <c r="D226" t="s">
        <v>30</v>
      </c>
      <c r="E226" t="s">
        <v>366</v>
      </c>
      <c r="F226" t="s">
        <v>367</v>
      </c>
      <c r="G226" t="s">
        <v>128</v>
      </c>
      <c r="H226" t="s">
        <v>41</v>
      </c>
      <c r="I226" t="s">
        <v>221</v>
      </c>
      <c r="J226" t="s">
        <v>145</v>
      </c>
      <c r="L226" t="s">
        <v>368</v>
      </c>
      <c r="M226" t="s">
        <v>368</v>
      </c>
      <c r="N226" t="b">
        <v>0</v>
      </c>
      <c r="O226">
        <v>29.001318260000001</v>
      </c>
      <c r="P226">
        <v>2.7044114688726749E-3</v>
      </c>
      <c r="Q226">
        <v>10.007790411679769</v>
      </c>
      <c r="R226">
        <v>290.23911480850143</v>
      </c>
      <c r="S226">
        <v>7.8431497714770537E-2</v>
      </c>
      <c r="T226">
        <f t="shared" si="8"/>
        <v>290.23911480850143</v>
      </c>
      <c r="U226">
        <f t="shared" si="9"/>
        <v>7.8431497714770537E-2</v>
      </c>
    </row>
    <row r="227" spans="1:21" x14ac:dyDescent="0.35">
      <c r="A227" t="s">
        <v>27</v>
      </c>
      <c r="B227" t="s">
        <v>28</v>
      </c>
      <c r="C227" t="s">
        <v>39</v>
      </c>
      <c r="D227" t="s">
        <v>40</v>
      </c>
      <c r="E227" t="s">
        <v>366</v>
      </c>
      <c r="F227" t="s">
        <v>367</v>
      </c>
      <c r="G227" t="s">
        <v>128</v>
      </c>
      <c r="H227" t="s">
        <v>41</v>
      </c>
      <c r="I227" t="s">
        <v>221</v>
      </c>
      <c r="J227" t="s">
        <v>145</v>
      </c>
      <c r="L227" t="s">
        <v>368</v>
      </c>
      <c r="M227" t="s">
        <v>368</v>
      </c>
      <c r="N227" t="b">
        <v>0</v>
      </c>
      <c r="O227">
        <v>29.001318260000001</v>
      </c>
      <c r="P227">
        <v>5.3641725380941842E-3</v>
      </c>
      <c r="Q227">
        <v>74.909663184756468</v>
      </c>
      <c r="R227">
        <v>2172.4789827705281</v>
      </c>
      <c r="S227">
        <v>0.15556807497882141</v>
      </c>
      <c r="T227">
        <f t="shared" si="8"/>
        <v>2172.4789827705276</v>
      </c>
      <c r="U227">
        <f t="shared" si="9"/>
        <v>0.15556807497882141</v>
      </c>
    </row>
    <row r="228" spans="1:21" x14ac:dyDescent="0.35">
      <c r="A228" t="s">
        <v>27</v>
      </c>
      <c r="B228" t="s">
        <v>28</v>
      </c>
      <c r="C228" t="s">
        <v>39</v>
      </c>
      <c r="D228" t="s">
        <v>40</v>
      </c>
      <c r="E228" t="s">
        <v>369</v>
      </c>
      <c r="F228" t="s">
        <v>370</v>
      </c>
      <c r="G228" t="s">
        <v>128</v>
      </c>
      <c r="H228" t="s">
        <v>41</v>
      </c>
      <c r="I228" t="s">
        <v>221</v>
      </c>
      <c r="J228" t="s">
        <v>145</v>
      </c>
      <c r="L228" t="s">
        <v>274</v>
      </c>
      <c r="M228" t="s">
        <v>274</v>
      </c>
      <c r="N228" t="b">
        <v>0</v>
      </c>
      <c r="O228">
        <v>11.69139653</v>
      </c>
      <c r="P228">
        <v>2.203983418568883E-4</v>
      </c>
      <c r="Q228">
        <v>3.0778214976739129</v>
      </c>
      <c r="R228">
        <v>35.984031577864187</v>
      </c>
      <c r="S228">
        <v>2.5767644092033778E-3</v>
      </c>
      <c r="T228">
        <f t="shared" si="8"/>
        <v>35.984031577864187</v>
      </c>
      <c r="U228">
        <f t="shared" si="9"/>
        <v>2.5767644092033778E-3</v>
      </c>
    </row>
    <row r="229" spans="1:21" x14ac:dyDescent="0.35">
      <c r="A229" t="s">
        <v>27</v>
      </c>
      <c r="B229" t="s">
        <v>28</v>
      </c>
      <c r="C229" t="s">
        <v>39</v>
      </c>
      <c r="D229" t="s">
        <v>40</v>
      </c>
      <c r="E229" t="s">
        <v>371</v>
      </c>
      <c r="F229" t="s">
        <v>372</v>
      </c>
      <c r="G229" t="s">
        <v>128</v>
      </c>
      <c r="H229" t="s">
        <v>41</v>
      </c>
      <c r="I229" t="s">
        <v>221</v>
      </c>
      <c r="J229" t="s">
        <v>145</v>
      </c>
      <c r="L229" t="s">
        <v>274</v>
      </c>
      <c r="M229" t="s">
        <v>274</v>
      </c>
      <c r="N229" t="b">
        <v>0</v>
      </c>
      <c r="O229">
        <v>11.69139653</v>
      </c>
      <c r="P229">
        <v>1.3866491282334069E-4</v>
      </c>
      <c r="Q229">
        <v>1.936429494273977</v>
      </c>
      <c r="R229">
        <v>22.639565069944421</v>
      </c>
      <c r="S229">
        <v>1.621186480615559E-3</v>
      </c>
      <c r="T229">
        <f t="shared" si="8"/>
        <v>22.639565069944432</v>
      </c>
      <c r="U229">
        <f t="shared" si="9"/>
        <v>1.6211864806155579E-3</v>
      </c>
    </row>
    <row r="230" spans="1:21" x14ac:dyDescent="0.35">
      <c r="A230" t="s">
        <v>27</v>
      </c>
      <c r="B230" t="s">
        <v>28</v>
      </c>
      <c r="C230" t="s">
        <v>76</v>
      </c>
      <c r="D230" t="s">
        <v>77</v>
      </c>
      <c r="E230" t="s">
        <v>371</v>
      </c>
      <c r="F230" t="s">
        <v>372</v>
      </c>
      <c r="G230" t="s">
        <v>128</v>
      </c>
      <c r="H230" t="s">
        <v>41</v>
      </c>
      <c r="I230" t="s">
        <v>221</v>
      </c>
      <c r="J230" t="s">
        <v>145</v>
      </c>
      <c r="L230" t="s">
        <v>274</v>
      </c>
      <c r="M230" t="s">
        <v>274</v>
      </c>
      <c r="N230" t="b">
        <v>0</v>
      </c>
      <c r="O230">
        <v>11.69139653</v>
      </c>
      <c r="P230">
        <v>5.128954933728803E-5</v>
      </c>
      <c r="Q230">
        <v>0.1823286372568467</v>
      </c>
      <c r="R230">
        <v>2.131676396944326</v>
      </c>
      <c r="S230">
        <v>5.9964645914723305E-4</v>
      </c>
      <c r="T230">
        <f t="shared" si="8"/>
        <v>2.1316763969443264</v>
      </c>
      <c r="U230">
        <f t="shared" si="9"/>
        <v>5.9964645914723305E-4</v>
      </c>
    </row>
    <row r="231" spans="1:21" x14ac:dyDescent="0.35">
      <c r="A231" t="s">
        <v>27</v>
      </c>
      <c r="B231" t="s">
        <v>28</v>
      </c>
      <c r="C231" t="s">
        <v>76</v>
      </c>
      <c r="D231" t="s">
        <v>77</v>
      </c>
      <c r="E231" t="s">
        <v>373</v>
      </c>
      <c r="F231" t="s">
        <v>374</v>
      </c>
      <c r="G231" t="s">
        <v>128</v>
      </c>
      <c r="H231" t="s">
        <v>41</v>
      </c>
      <c r="I231" t="s">
        <v>221</v>
      </c>
      <c r="J231" t="s">
        <v>145</v>
      </c>
      <c r="L231" t="s">
        <v>375</v>
      </c>
      <c r="M231" t="s">
        <v>375</v>
      </c>
      <c r="N231" t="b">
        <v>0</v>
      </c>
      <c r="O231">
        <v>29.001318260000001</v>
      </c>
      <c r="P231">
        <v>1.1225269754767089E-5</v>
      </c>
      <c r="Q231">
        <v>3.9904584143795913E-2</v>
      </c>
      <c r="R231">
        <v>1.157285544787175</v>
      </c>
      <c r="S231">
        <v>3.2554762071235259E-4</v>
      </c>
      <c r="T231">
        <f t="shared" si="8"/>
        <v>1.1572855447871748</v>
      </c>
      <c r="U231">
        <f t="shared" si="9"/>
        <v>3.2554762071235253E-4</v>
      </c>
    </row>
    <row r="232" spans="1:21" x14ac:dyDescent="0.35">
      <c r="A232" t="s">
        <v>27</v>
      </c>
      <c r="B232" t="s">
        <v>28</v>
      </c>
      <c r="C232" t="s">
        <v>29</v>
      </c>
      <c r="D232" t="s">
        <v>30</v>
      </c>
      <c r="E232" t="s">
        <v>373</v>
      </c>
      <c r="F232" t="s">
        <v>374</v>
      </c>
      <c r="G232" t="s">
        <v>128</v>
      </c>
      <c r="H232" t="s">
        <v>41</v>
      </c>
      <c r="I232" t="s">
        <v>221</v>
      </c>
      <c r="J232" t="s">
        <v>145</v>
      </c>
      <c r="L232" t="s">
        <v>375</v>
      </c>
      <c r="M232" t="s">
        <v>375</v>
      </c>
      <c r="N232" t="b">
        <v>0</v>
      </c>
      <c r="O232">
        <v>29.001318260000001</v>
      </c>
      <c r="P232">
        <v>9.2925638742831138E-6</v>
      </c>
      <c r="Q232">
        <v>3.4387530415162119E-2</v>
      </c>
      <c r="R232">
        <v>0.99728371374554659</v>
      </c>
      <c r="S232">
        <v>2.6949660236946321E-4</v>
      </c>
      <c r="T232">
        <f t="shared" si="8"/>
        <v>0.99728371374554659</v>
      </c>
      <c r="U232">
        <f t="shared" si="9"/>
        <v>2.6949660236946321E-4</v>
      </c>
    </row>
    <row r="233" spans="1:21" x14ac:dyDescent="0.35">
      <c r="A233" t="s">
        <v>27</v>
      </c>
      <c r="B233" t="s">
        <v>28</v>
      </c>
      <c r="C233" t="s">
        <v>39</v>
      </c>
      <c r="D233" t="s">
        <v>40</v>
      </c>
      <c r="E233" t="s">
        <v>373</v>
      </c>
      <c r="F233" t="s">
        <v>374</v>
      </c>
      <c r="G233" t="s">
        <v>128</v>
      </c>
      <c r="H233" t="s">
        <v>41</v>
      </c>
      <c r="I233" t="s">
        <v>221</v>
      </c>
      <c r="J233" t="s">
        <v>145</v>
      </c>
      <c r="L233" t="s">
        <v>375</v>
      </c>
      <c r="M233" t="s">
        <v>375</v>
      </c>
      <c r="N233" t="b">
        <v>0</v>
      </c>
      <c r="O233">
        <v>29.001318260000001</v>
      </c>
      <c r="P233">
        <v>3.649387713335784E-5</v>
      </c>
      <c r="Q233">
        <v>0.50963014797748896</v>
      </c>
      <c r="R233">
        <v>14.77994611638605</v>
      </c>
      <c r="S233">
        <v>1.058370545285847E-3</v>
      </c>
      <c r="T233">
        <f t="shared" si="8"/>
        <v>14.779946116386053</v>
      </c>
      <c r="U233">
        <f t="shared" si="9"/>
        <v>1.0583705452858472E-3</v>
      </c>
    </row>
    <row r="234" spans="1:21" x14ac:dyDescent="0.35">
      <c r="A234" t="s">
        <v>27</v>
      </c>
      <c r="B234" t="s">
        <v>28</v>
      </c>
      <c r="C234" t="s">
        <v>29</v>
      </c>
      <c r="D234" t="s">
        <v>30</v>
      </c>
      <c r="E234" t="s">
        <v>376</v>
      </c>
      <c r="F234" t="s">
        <v>377</v>
      </c>
      <c r="G234" t="s">
        <v>128</v>
      </c>
      <c r="H234" t="s">
        <v>41</v>
      </c>
      <c r="I234" t="s">
        <v>221</v>
      </c>
      <c r="J234" t="s">
        <v>145</v>
      </c>
      <c r="L234" t="s">
        <v>378</v>
      </c>
      <c r="M234" t="s">
        <v>378</v>
      </c>
      <c r="N234" t="b">
        <v>0</v>
      </c>
      <c r="O234">
        <v>208.84838500999999</v>
      </c>
      <c r="P234">
        <v>6.945319341338437E-4</v>
      </c>
      <c r="Q234">
        <v>2.570145153957462</v>
      </c>
      <c r="R234">
        <v>536.77066464529366</v>
      </c>
      <c r="S234">
        <v>0.14505187278172491</v>
      </c>
      <c r="T234">
        <f t="shared" si="8"/>
        <v>536.77066464529366</v>
      </c>
      <c r="U234">
        <f t="shared" si="9"/>
        <v>0.14505187278172493</v>
      </c>
    </row>
    <row r="235" spans="1:21" x14ac:dyDescent="0.35">
      <c r="A235" t="s">
        <v>27</v>
      </c>
      <c r="B235" t="s">
        <v>28</v>
      </c>
      <c r="C235" t="s">
        <v>39</v>
      </c>
      <c r="D235" t="s">
        <v>40</v>
      </c>
      <c r="E235" t="s">
        <v>376</v>
      </c>
      <c r="F235" t="s">
        <v>377</v>
      </c>
      <c r="G235" t="s">
        <v>128</v>
      </c>
      <c r="H235" t="s">
        <v>41</v>
      </c>
      <c r="I235" t="s">
        <v>221</v>
      </c>
      <c r="J235" t="s">
        <v>145</v>
      </c>
      <c r="L235" t="s">
        <v>378</v>
      </c>
      <c r="M235" t="s">
        <v>378</v>
      </c>
      <c r="N235" t="b">
        <v>0</v>
      </c>
      <c r="O235">
        <v>208.84838500999999</v>
      </c>
      <c r="P235">
        <v>7.638849385999313E-5</v>
      </c>
      <c r="Q235">
        <v>1.066750986402081</v>
      </c>
      <c r="R235">
        <v>222.78922071789901</v>
      </c>
      <c r="S235">
        <v>1.595361357600587E-2</v>
      </c>
      <c r="T235">
        <f t="shared" si="8"/>
        <v>222.78922071789907</v>
      </c>
      <c r="U235">
        <f t="shared" si="9"/>
        <v>1.5953613576005866E-2</v>
      </c>
    </row>
    <row r="236" spans="1:21" x14ac:dyDescent="0.35">
      <c r="A236" t="s">
        <v>27</v>
      </c>
      <c r="B236" t="s">
        <v>28</v>
      </c>
      <c r="C236" t="s">
        <v>29</v>
      </c>
      <c r="D236" t="s">
        <v>30</v>
      </c>
      <c r="E236" t="s">
        <v>379</v>
      </c>
      <c r="F236" t="s">
        <v>380</v>
      </c>
      <c r="G236" t="s">
        <v>128</v>
      </c>
      <c r="H236" t="s">
        <v>41</v>
      </c>
      <c r="I236" t="s">
        <v>221</v>
      </c>
      <c r="J236" t="s">
        <v>145</v>
      </c>
      <c r="L236" t="s">
        <v>378</v>
      </c>
      <c r="M236" t="s">
        <v>378</v>
      </c>
      <c r="N236" t="b">
        <v>0</v>
      </c>
      <c r="O236">
        <v>208.84838500999999</v>
      </c>
      <c r="P236">
        <v>2.8030954333110769E-3</v>
      </c>
      <c r="Q236">
        <v>10.372974646571681</v>
      </c>
      <c r="R236">
        <v>2166.379002686172</v>
      </c>
      <c r="S236">
        <v>0.58542195427592458</v>
      </c>
      <c r="T236">
        <f t="shared" si="8"/>
        <v>2166.3790026861711</v>
      </c>
      <c r="U236">
        <f t="shared" si="9"/>
        <v>0.58542195427592458</v>
      </c>
    </row>
    <row r="237" spans="1:21" x14ac:dyDescent="0.35">
      <c r="A237" t="s">
        <v>27</v>
      </c>
      <c r="B237" t="s">
        <v>28</v>
      </c>
      <c r="C237" t="s">
        <v>39</v>
      </c>
      <c r="D237" t="s">
        <v>40</v>
      </c>
      <c r="E237" t="s">
        <v>379</v>
      </c>
      <c r="F237" t="s">
        <v>380</v>
      </c>
      <c r="G237" t="s">
        <v>128</v>
      </c>
      <c r="H237" t="s">
        <v>41</v>
      </c>
      <c r="I237" t="s">
        <v>221</v>
      </c>
      <c r="J237" t="s">
        <v>145</v>
      </c>
      <c r="L237" t="s">
        <v>378</v>
      </c>
      <c r="M237" t="s">
        <v>378</v>
      </c>
      <c r="N237" t="b">
        <v>0</v>
      </c>
      <c r="O237">
        <v>208.84838500999999</v>
      </c>
      <c r="P237">
        <v>8.3140551976013458E-4</v>
      </c>
      <c r="Q237">
        <v>11.610422113175799</v>
      </c>
      <c r="R237">
        <v>2424.8179076211568</v>
      </c>
      <c r="S237">
        <v>0.17363770009030369</v>
      </c>
      <c r="T237">
        <f t="shared" si="8"/>
        <v>2424.8179076211568</v>
      </c>
      <c r="U237">
        <f t="shared" si="9"/>
        <v>0.17363770009030374</v>
      </c>
    </row>
    <row r="238" spans="1:21" x14ac:dyDescent="0.35">
      <c r="A238" t="s">
        <v>27</v>
      </c>
      <c r="B238" t="s">
        <v>28</v>
      </c>
      <c r="C238" t="s">
        <v>39</v>
      </c>
      <c r="D238" t="s">
        <v>40</v>
      </c>
      <c r="E238" t="s">
        <v>381</v>
      </c>
      <c r="F238" t="s">
        <v>382</v>
      </c>
      <c r="G238" t="s">
        <v>128</v>
      </c>
      <c r="H238" t="s">
        <v>41</v>
      </c>
      <c r="I238" t="s">
        <v>221</v>
      </c>
      <c r="J238" t="s">
        <v>145</v>
      </c>
      <c r="L238" t="s">
        <v>268</v>
      </c>
      <c r="M238" t="s">
        <v>268</v>
      </c>
      <c r="N238" t="b">
        <v>0</v>
      </c>
      <c r="O238">
        <v>3.5359830099999998</v>
      </c>
      <c r="P238">
        <v>2.3699233448062841E-3</v>
      </c>
      <c r="Q238">
        <v>33.095534916593898</v>
      </c>
      <c r="R238">
        <v>117.0252491719378</v>
      </c>
      <c r="S238">
        <v>8.3800086822373911E-3</v>
      </c>
      <c r="T238">
        <f t="shared" si="8"/>
        <v>117.02524917193779</v>
      </c>
      <c r="U238">
        <f t="shared" si="9"/>
        <v>8.3800086822373911E-3</v>
      </c>
    </row>
    <row r="239" spans="1:21" x14ac:dyDescent="0.35">
      <c r="A239" t="s">
        <v>27</v>
      </c>
      <c r="B239" t="s">
        <v>28</v>
      </c>
      <c r="C239" t="s">
        <v>39</v>
      </c>
      <c r="D239" t="s">
        <v>40</v>
      </c>
      <c r="E239" t="s">
        <v>383</v>
      </c>
      <c r="F239" t="s">
        <v>384</v>
      </c>
      <c r="G239" t="s">
        <v>128</v>
      </c>
      <c r="H239" t="s">
        <v>41</v>
      </c>
      <c r="I239" t="s">
        <v>221</v>
      </c>
      <c r="J239" t="s">
        <v>145</v>
      </c>
      <c r="L239" t="s">
        <v>378</v>
      </c>
      <c r="M239" t="s">
        <v>378</v>
      </c>
      <c r="N239" t="b">
        <v>0</v>
      </c>
      <c r="O239">
        <v>208.84838500999999</v>
      </c>
      <c r="P239">
        <v>7.6481142404225856E-4</v>
      </c>
      <c r="Q239">
        <v>10.6804480594158</v>
      </c>
      <c r="R239">
        <v>2230.5943283921779</v>
      </c>
      <c r="S239">
        <v>0.159729630748424</v>
      </c>
      <c r="T239">
        <f t="shared" si="8"/>
        <v>2230.5943283921783</v>
      </c>
      <c r="U239">
        <f t="shared" si="9"/>
        <v>0.15972963074842397</v>
      </c>
    </row>
    <row r="240" spans="1:21" x14ac:dyDescent="0.35">
      <c r="A240" t="s">
        <v>27</v>
      </c>
      <c r="B240" t="s">
        <v>28</v>
      </c>
      <c r="C240" t="s">
        <v>29</v>
      </c>
      <c r="D240" t="s">
        <v>30</v>
      </c>
      <c r="E240" t="s">
        <v>383</v>
      </c>
      <c r="F240" t="s">
        <v>384</v>
      </c>
      <c r="G240" t="s">
        <v>128</v>
      </c>
      <c r="H240" t="s">
        <v>41</v>
      </c>
      <c r="I240" t="s">
        <v>221</v>
      </c>
      <c r="J240" t="s">
        <v>145</v>
      </c>
      <c r="L240" t="s">
        <v>378</v>
      </c>
      <c r="M240" t="s">
        <v>378</v>
      </c>
      <c r="N240" t="b">
        <v>0</v>
      </c>
      <c r="O240">
        <v>208.84838500999999</v>
      </c>
      <c r="P240">
        <v>2.5075961564722539E-3</v>
      </c>
      <c r="Q240">
        <v>9.2794669228233371</v>
      </c>
      <c r="R240">
        <v>1938.0016805853679</v>
      </c>
      <c r="S240">
        <v>0.52370740753651346</v>
      </c>
      <c r="T240">
        <f t="shared" si="8"/>
        <v>1938.0016805853681</v>
      </c>
      <c r="U240">
        <f t="shared" si="9"/>
        <v>0.52370740753651346</v>
      </c>
    </row>
    <row r="241" spans="1:21" x14ac:dyDescent="0.35">
      <c r="A241" t="s">
        <v>27</v>
      </c>
      <c r="B241" t="s">
        <v>28</v>
      </c>
      <c r="C241" t="s">
        <v>29</v>
      </c>
      <c r="D241" t="s">
        <v>30</v>
      </c>
      <c r="E241" t="s">
        <v>385</v>
      </c>
      <c r="F241" t="s">
        <v>386</v>
      </c>
      <c r="G241" t="s">
        <v>128</v>
      </c>
      <c r="H241" t="s">
        <v>41</v>
      </c>
      <c r="I241" t="s">
        <v>221</v>
      </c>
      <c r="J241" t="s">
        <v>145</v>
      </c>
      <c r="L241" t="s">
        <v>378</v>
      </c>
      <c r="M241" t="s">
        <v>378</v>
      </c>
      <c r="N241" t="b">
        <v>0</v>
      </c>
      <c r="O241">
        <v>208.84838500999999</v>
      </c>
      <c r="P241">
        <v>1.2006997135944711E-4</v>
      </c>
      <c r="Q241">
        <v>0.44432406900072668</v>
      </c>
      <c r="R241">
        <v>92.796364231873582</v>
      </c>
      <c r="S241">
        <v>2.5076419606617481E-2</v>
      </c>
      <c r="T241">
        <f t="shared" si="8"/>
        <v>92.796364231873568</v>
      </c>
      <c r="U241">
        <f t="shared" si="9"/>
        <v>2.5076419606617481E-2</v>
      </c>
    </row>
    <row r="242" spans="1:21" x14ac:dyDescent="0.35">
      <c r="A242" t="s">
        <v>27</v>
      </c>
      <c r="B242" t="s">
        <v>28</v>
      </c>
      <c r="C242" t="s">
        <v>39</v>
      </c>
      <c r="D242" t="s">
        <v>40</v>
      </c>
      <c r="E242" t="s">
        <v>385</v>
      </c>
      <c r="F242" t="s">
        <v>386</v>
      </c>
      <c r="G242" t="s">
        <v>128</v>
      </c>
      <c r="H242" t="s">
        <v>41</v>
      </c>
      <c r="I242" t="s">
        <v>221</v>
      </c>
      <c r="J242" t="s">
        <v>145</v>
      </c>
      <c r="L242" t="s">
        <v>378</v>
      </c>
      <c r="M242" t="s">
        <v>378</v>
      </c>
      <c r="N242" t="b">
        <v>0</v>
      </c>
      <c r="O242">
        <v>208.84838500999999</v>
      </c>
      <c r="P242">
        <v>1.823102488118644E-4</v>
      </c>
      <c r="Q242">
        <v>2.5459284235622262</v>
      </c>
      <c r="R242">
        <v>531.71303961202614</v>
      </c>
      <c r="S242">
        <v>3.8075201035129153E-2</v>
      </c>
      <c r="T242">
        <f t="shared" si="8"/>
        <v>531.71303961202614</v>
      </c>
      <c r="U242">
        <f t="shared" si="9"/>
        <v>3.8075201035129153E-2</v>
      </c>
    </row>
    <row r="243" spans="1:21" x14ac:dyDescent="0.35">
      <c r="A243" t="s">
        <v>27</v>
      </c>
      <c r="B243" t="s">
        <v>28</v>
      </c>
      <c r="C243" t="s">
        <v>39</v>
      </c>
      <c r="D243" t="s">
        <v>40</v>
      </c>
      <c r="E243" t="s">
        <v>387</v>
      </c>
      <c r="F243" t="s">
        <v>388</v>
      </c>
      <c r="G243" t="s">
        <v>128</v>
      </c>
      <c r="H243" t="s">
        <v>41</v>
      </c>
      <c r="I243" t="s">
        <v>221</v>
      </c>
      <c r="J243" t="s">
        <v>145</v>
      </c>
      <c r="L243" t="s">
        <v>378</v>
      </c>
      <c r="M243" t="s">
        <v>378</v>
      </c>
      <c r="N243" t="b">
        <v>0</v>
      </c>
      <c r="O243">
        <v>208.84838500999999</v>
      </c>
      <c r="P243">
        <v>4.8096317388318172E-4</v>
      </c>
      <c r="Q243">
        <v>6.7165604953976983</v>
      </c>
      <c r="R243">
        <v>1402.742812285775</v>
      </c>
      <c r="S243">
        <v>0.10044838211478629</v>
      </c>
      <c r="T243">
        <f t="shared" si="8"/>
        <v>1402.7428122857748</v>
      </c>
      <c r="U243">
        <f t="shared" si="9"/>
        <v>0.10044838211478631</v>
      </c>
    </row>
    <row r="244" spans="1:21" x14ac:dyDescent="0.35">
      <c r="A244" t="s">
        <v>27</v>
      </c>
      <c r="B244" t="s">
        <v>28</v>
      </c>
      <c r="C244" t="s">
        <v>29</v>
      </c>
      <c r="D244" t="s">
        <v>30</v>
      </c>
      <c r="E244" t="s">
        <v>387</v>
      </c>
      <c r="F244" t="s">
        <v>388</v>
      </c>
      <c r="G244" t="s">
        <v>128</v>
      </c>
      <c r="H244" t="s">
        <v>41</v>
      </c>
      <c r="I244" t="s">
        <v>221</v>
      </c>
      <c r="J244" t="s">
        <v>145</v>
      </c>
      <c r="L244" t="s">
        <v>378</v>
      </c>
      <c r="M244" t="s">
        <v>378</v>
      </c>
      <c r="N244" t="b">
        <v>0</v>
      </c>
      <c r="O244">
        <v>208.84838500999999</v>
      </c>
      <c r="P244">
        <v>4.3300930542405718E-4</v>
      </c>
      <c r="Q244">
        <v>1.6023694710913901</v>
      </c>
      <c r="R244">
        <v>334.65227622676463</v>
      </c>
      <c r="S244">
        <v>9.0433294132116177E-2</v>
      </c>
      <c r="T244">
        <f t="shared" si="8"/>
        <v>334.65227622676468</v>
      </c>
      <c r="U244">
        <f t="shared" si="9"/>
        <v>9.0433294132116177E-2</v>
      </c>
    </row>
    <row r="245" spans="1:21" x14ac:dyDescent="0.35">
      <c r="A245" t="s">
        <v>27</v>
      </c>
      <c r="B245" t="s">
        <v>28</v>
      </c>
      <c r="C245" t="s">
        <v>29</v>
      </c>
      <c r="D245" t="s">
        <v>30</v>
      </c>
      <c r="E245" t="s">
        <v>389</v>
      </c>
      <c r="F245" t="s">
        <v>390</v>
      </c>
      <c r="G245" t="s">
        <v>128</v>
      </c>
      <c r="H245" t="s">
        <v>41</v>
      </c>
      <c r="I245" t="s">
        <v>221</v>
      </c>
      <c r="J245" t="s">
        <v>145</v>
      </c>
      <c r="L245" t="s">
        <v>303</v>
      </c>
      <c r="M245" t="s">
        <v>303</v>
      </c>
      <c r="N245" t="b">
        <v>0</v>
      </c>
      <c r="O245">
        <v>11.69139653</v>
      </c>
      <c r="P245">
        <v>4.470360806715124E-3</v>
      </c>
      <c r="Q245">
        <v>16.54276153356269</v>
      </c>
      <c r="R245">
        <v>193.40798479011229</v>
      </c>
      <c r="S245">
        <v>5.2264760823477197E-2</v>
      </c>
      <c r="T245">
        <f t="shared" si="8"/>
        <v>193.40798479011232</v>
      </c>
      <c r="U245">
        <f t="shared" si="9"/>
        <v>5.2264760823477203E-2</v>
      </c>
    </row>
    <row r="246" spans="1:21" x14ac:dyDescent="0.35">
      <c r="A246" t="s">
        <v>27</v>
      </c>
      <c r="B246" t="s">
        <v>28</v>
      </c>
      <c r="C246" t="s">
        <v>39</v>
      </c>
      <c r="D246" t="s">
        <v>40</v>
      </c>
      <c r="E246" t="s">
        <v>389</v>
      </c>
      <c r="F246" t="s">
        <v>390</v>
      </c>
      <c r="G246" t="s">
        <v>128</v>
      </c>
      <c r="H246" t="s">
        <v>41</v>
      </c>
      <c r="I246" t="s">
        <v>221</v>
      </c>
      <c r="J246" t="s">
        <v>145</v>
      </c>
      <c r="L246" t="s">
        <v>303</v>
      </c>
      <c r="M246" t="s">
        <v>303</v>
      </c>
      <c r="N246" t="b">
        <v>0</v>
      </c>
      <c r="O246">
        <v>11.69139653</v>
      </c>
      <c r="P246">
        <v>4.5000012853061051E-3</v>
      </c>
      <c r="Q246">
        <v>62.841673756641732</v>
      </c>
      <c r="R246">
        <v>734.70692649779323</v>
      </c>
      <c r="S246">
        <v>5.2611299412023339E-2</v>
      </c>
      <c r="T246">
        <f t="shared" si="8"/>
        <v>734.70692649779323</v>
      </c>
      <c r="U246">
        <f t="shared" si="9"/>
        <v>5.2611299412023339E-2</v>
      </c>
    </row>
    <row r="247" spans="1:21" x14ac:dyDescent="0.35">
      <c r="A247" t="s">
        <v>27</v>
      </c>
      <c r="B247" t="s">
        <v>28</v>
      </c>
      <c r="C247" t="s">
        <v>29</v>
      </c>
      <c r="D247" t="s">
        <v>30</v>
      </c>
      <c r="E247" t="s">
        <v>391</v>
      </c>
      <c r="F247" t="s">
        <v>392</v>
      </c>
      <c r="G247" t="s">
        <v>128</v>
      </c>
      <c r="H247" t="s">
        <v>41</v>
      </c>
      <c r="I247" t="s">
        <v>221</v>
      </c>
      <c r="J247" t="s">
        <v>145</v>
      </c>
      <c r="L247" t="s">
        <v>343</v>
      </c>
      <c r="M247" t="s">
        <v>343</v>
      </c>
      <c r="N247" t="b">
        <v>0</v>
      </c>
      <c r="O247">
        <v>11.69139653</v>
      </c>
      <c r="P247">
        <v>1.9295589661634811E-3</v>
      </c>
      <c r="Q247">
        <v>7.1404155553264186</v>
      </c>
      <c r="R247">
        <v>83.481429646301322</v>
      </c>
      <c r="S247">
        <v>2.2559239001434118E-2</v>
      </c>
      <c r="T247">
        <f t="shared" si="8"/>
        <v>83.481429646301322</v>
      </c>
      <c r="U247">
        <f t="shared" si="9"/>
        <v>2.2559239001434112E-2</v>
      </c>
    </row>
    <row r="248" spans="1:21" x14ac:dyDescent="0.35">
      <c r="A248" t="s">
        <v>27</v>
      </c>
      <c r="B248" t="s">
        <v>28</v>
      </c>
      <c r="C248" t="s">
        <v>29</v>
      </c>
      <c r="D248" t="s">
        <v>30</v>
      </c>
      <c r="E248" t="s">
        <v>393</v>
      </c>
      <c r="F248" t="s">
        <v>394</v>
      </c>
      <c r="G248" t="s">
        <v>128</v>
      </c>
      <c r="H248" t="s">
        <v>41</v>
      </c>
      <c r="I248" t="s">
        <v>221</v>
      </c>
      <c r="J248" t="s">
        <v>145</v>
      </c>
      <c r="L248" t="s">
        <v>395</v>
      </c>
      <c r="M248" t="s">
        <v>395</v>
      </c>
      <c r="N248" t="b">
        <v>0</v>
      </c>
      <c r="O248">
        <v>11.69139653</v>
      </c>
      <c r="P248">
        <v>7.5916055229050406E-4</v>
      </c>
      <c r="Q248">
        <v>2.8093061220840871</v>
      </c>
      <c r="R248">
        <v>32.844711847441651</v>
      </c>
      <c r="S248">
        <v>8.8756470467620825E-3</v>
      </c>
      <c r="T248">
        <f t="shared" si="8"/>
        <v>32.844711847441651</v>
      </c>
      <c r="U248">
        <f t="shared" si="9"/>
        <v>8.8756470467620825E-3</v>
      </c>
    </row>
    <row r="249" spans="1:21" x14ac:dyDescent="0.35">
      <c r="A249" t="s">
        <v>27</v>
      </c>
      <c r="B249" t="s">
        <v>28</v>
      </c>
      <c r="C249" t="s">
        <v>39</v>
      </c>
      <c r="D249" t="s">
        <v>40</v>
      </c>
      <c r="E249" t="s">
        <v>396</v>
      </c>
      <c r="F249" t="s">
        <v>397</v>
      </c>
      <c r="G249" t="s">
        <v>128</v>
      </c>
      <c r="H249" t="s">
        <v>41</v>
      </c>
      <c r="I249" t="s">
        <v>221</v>
      </c>
      <c r="J249" t="s">
        <v>145</v>
      </c>
      <c r="L249" t="s">
        <v>312</v>
      </c>
      <c r="M249" t="s">
        <v>312</v>
      </c>
      <c r="N249" t="b">
        <v>0</v>
      </c>
      <c r="O249">
        <v>11.69139653</v>
      </c>
      <c r="P249">
        <v>5.5694110263717906E-4</v>
      </c>
      <c r="Q249">
        <v>7.7775780171158706</v>
      </c>
      <c r="R249">
        <v>90.930748641112771</v>
      </c>
      <c r="S249">
        <v>6.5114192747866891E-3</v>
      </c>
      <c r="T249">
        <f t="shared" si="8"/>
        <v>90.930748641112771</v>
      </c>
      <c r="U249">
        <f t="shared" si="9"/>
        <v>6.5114192747866891E-3</v>
      </c>
    </row>
    <row r="250" spans="1:21" x14ac:dyDescent="0.35">
      <c r="A250" t="s">
        <v>27</v>
      </c>
      <c r="B250" t="s">
        <v>28</v>
      </c>
      <c r="C250" t="s">
        <v>29</v>
      </c>
      <c r="D250" t="s">
        <v>30</v>
      </c>
      <c r="E250" t="s">
        <v>398</v>
      </c>
      <c r="F250" t="s">
        <v>399</v>
      </c>
      <c r="G250" t="s">
        <v>128</v>
      </c>
      <c r="H250" t="s">
        <v>41</v>
      </c>
      <c r="I250" t="s">
        <v>221</v>
      </c>
      <c r="J250" t="s">
        <v>36</v>
      </c>
      <c r="L250" t="s">
        <v>285</v>
      </c>
      <c r="M250" t="s">
        <v>285</v>
      </c>
      <c r="N250" t="b">
        <v>0</v>
      </c>
      <c r="O250">
        <v>0.61</v>
      </c>
      <c r="P250">
        <v>5.0595405995534472E-3</v>
      </c>
      <c r="Q250">
        <v>18.7230465787155</v>
      </c>
      <c r="R250">
        <v>11.421058413016461</v>
      </c>
      <c r="S250">
        <v>3.086319765727603E-3</v>
      </c>
      <c r="T250">
        <f t="shared" si="8"/>
        <v>11.421058413016455</v>
      </c>
      <c r="U250">
        <f t="shared" si="9"/>
        <v>3.0863197657276025E-3</v>
      </c>
    </row>
    <row r="251" spans="1:21" x14ac:dyDescent="0.35">
      <c r="A251" t="s">
        <v>27</v>
      </c>
      <c r="B251" t="s">
        <v>28</v>
      </c>
      <c r="C251" t="s">
        <v>39</v>
      </c>
      <c r="D251" t="s">
        <v>40</v>
      </c>
      <c r="E251" t="s">
        <v>398</v>
      </c>
      <c r="F251" t="s">
        <v>399</v>
      </c>
      <c r="G251" t="s">
        <v>128</v>
      </c>
      <c r="H251" t="s">
        <v>41</v>
      </c>
      <c r="I251" t="s">
        <v>221</v>
      </c>
      <c r="J251" t="s">
        <v>36</v>
      </c>
      <c r="L251" t="s">
        <v>285</v>
      </c>
      <c r="M251" t="s">
        <v>285</v>
      </c>
      <c r="N251" t="b">
        <v>0</v>
      </c>
      <c r="O251">
        <v>0.61</v>
      </c>
      <c r="P251">
        <v>3.9469830664394844E-3</v>
      </c>
      <c r="Q251">
        <v>55.118878075455328</v>
      </c>
      <c r="R251">
        <v>33.622515626027749</v>
      </c>
      <c r="S251">
        <v>2.4076596705280848E-3</v>
      </c>
      <c r="T251">
        <f t="shared" si="8"/>
        <v>33.622515626027749</v>
      </c>
      <c r="U251">
        <f t="shared" si="9"/>
        <v>2.4076596705280852E-3</v>
      </c>
    </row>
    <row r="252" spans="1:21" x14ac:dyDescent="0.35">
      <c r="A252" t="s">
        <v>27</v>
      </c>
      <c r="B252" t="s">
        <v>28</v>
      </c>
      <c r="C252" t="s">
        <v>39</v>
      </c>
      <c r="D252" t="s">
        <v>40</v>
      </c>
      <c r="E252" t="s">
        <v>400</v>
      </c>
      <c r="F252" t="s">
        <v>401</v>
      </c>
      <c r="G252" t="s">
        <v>128</v>
      </c>
      <c r="H252" t="s">
        <v>41</v>
      </c>
      <c r="I252" t="s">
        <v>221</v>
      </c>
      <c r="J252" t="s">
        <v>145</v>
      </c>
      <c r="L252" t="s">
        <v>312</v>
      </c>
      <c r="M252" t="s">
        <v>312</v>
      </c>
      <c r="N252" t="b">
        <v>0</v>
      </c>
      <c r="O252">
        <v>11.69139653</v>
      </c>
      <c r="P252">
        <v>2.1214720528791591E-3</v>
      </c>
      <c r="Q252">
        <v>29.6259592338753</v>
      </c>
      <c r="R252">
        <v>346.3688369848511</v>
      </c>
      <c r="S252">
        <v>2.480297099752338E-2</v>
      </c>
      <c r="T252">
        <f t="shared" si="8"/>
        <v>346.36883698485116</v>
      </c>
      <c r="U252">
        <f t="shared" si="9"/>
        <v>2.4802970997523377E-2</v>
      </c>
    </row>
    <row r="253" spans="1:21" x14ac:dyDescent="0.35">
      <c r="A253" t="s">
        <v>27</v>
      </c>
      <c r="B253" t="s">
        <v>28</v>
      </c>
      <c r="C253" t="s">
        <v>29</v>
      </c>
      <c r="D253" t="s">
        <v>30</v>
      </c>
      <c r="E253" t="s">
        <v>400</v>
      </c>
      <c r="F253" t="s">
        <v>401</v>
      </c>
      <c r="G253" t="s">
        <v>128</v>
      </c>
      <c r="H253" t="s">
        <v>41</v>
      </c>
      <c r="I253" t="s">
        <v>221</v>
      </c>
      <c r="J253" t="s">
        <v>145</v>
      </c>
      <c r="L253" t="s">
        <v>312</v>
      </c>
      <c r="M253" t="s">
        <v>312</v>
      </c>
      <c r="N253" t="b">
        <v>0</v>
      </c>
      <c r="O253">
        <v>11.69139653</v>
      </c>
      <c r="P253">
        <v>2.8378024038631E-3</v>
      </c>
      <c r="Q253">
        <v>10.50140927684404</v>
      </c>
      <c r="R253">
        <v>122.77613997940431</v>
      </c>
      <c r="S253">
        <v>3.3177873177350707E-2</v>
      </c>
      <c r="T253">
        <f t="shared" si="8"/>
        <v>122.77613997940422</v>
      </c>
      <c r="U253">
        <f t="shared" si="9"/>
        <v>3.3177873177350707E-2</v>
      </c>
    </row>
    <row r="254" spans="1:21" x14ac:dyDescent="0.35">
      <c r="A254" t="s">
        <v>27</v>
      </c>
      <c r="B254" t="s">
        <v>28</v>
      </c>
      <c r="C254" t="s">
        <v>39</v>
      </c>
      <c r="D254" t="s">
        <v>40</v>
      </c>
      <c r="E254" t="s">
        <v>402</v>
      </c>
      <c r="F254" t="s">
        <v>403</v>
      </c>
      <c r="G254" t="s">
        <v>128</v>
      </c>
      <c r="H254" t="s">
        <v>41</v>
      </c>
      <c r="I254" t="s">
        <v>221</v>
      </c>
      <c r="J254" t="s">
        <v>36</v>
      </c>
      <c r="L254" t="s">
        <v>404</v>
      </c>
      <c r="M254" t="s">
        <v>404</v>
      </c>
      <c r="N254" t="b">
        <v>0</v>
      </c>
      <c r="O254">
        <v>27.41</v>
      </c>
      <c r="P254">
        <v>2.0568642555236802E-3</v>
      </c>
      <c r="Q254">
        <v>28.723723464119949</v>
      </c>
      <c r="R254">
        <v>787.31726015152776</v>
      </c>
      <c r="S254">
        <v>5.6378649243904073E-2</v>
      </c>
      <c r="T254">
        <f t="shared" si="8"/>
        <v>787.31726015152776</v>
      </c>
      <c r="U254">
        <f t="shared" si="9"/>
        <v>5.6378649243904073E-2</v>
      </c>
    </row>
    <row r="255" spans="1:21" x14ac:dyDescent="0.35">
      <c r="A255" t="s">
        <v>27</v>
      </c>
      <c r="B255" t="s">
        <v>28</v>
      </c>
      <c r="C255" t="s">
        <v>76</v>
      </c>
      <c r="D255" t="s">
        <v>77</v>
      </c>
      <c r="E255" t="s">
        <v>402</v>
      </c>
      <c r="F255" t="s">
        <v>403</v>
      </c>
      <c r="G255" t="s">
        <v>128</v>
      </c>
      <c r="H255" t="s">
        <v>41</v>
      </c>
      <c r="I255" t="s">
        <v>221</v>
      </c>
      <c r="J255" t="s">
        <v>36</v>
      </c>
      <c r="L255" t="s">
        <v>404</v>
      </c>
      <c r="M255" t="s">
        <v>404</v>
      </c>
      <c r="N255" t="b">
        <v>0</v>
      </c>
      <c r="O255">
        <v>27.41</v>
      </c>
      <c r="P255">
        <v>5.0780604112046161E-4</v>
      </c>
      <c r="Q255">
        <v>1.8051939364765659</v>
      </c>
      <c r="R255">
        <v>49.480365798822682</v>
      </c>
      <c r="S255">
        <v>1.391896358711185E-2</v>
      </c>
      <c r="T255">
        <f t="shared" si="8"/>
        <v>49.480365798822675</v>
      </c>
      <c r="U255">
        <f t="shared" si="9"/>
        <v>1.3918963587111853E-2</v>
      </c>
    </row>
    <row r="256" spans="1:21" x14ac:dyDescent="0.35">
      <c r="A256" t="s">
        <v>27</v>
      </c>
      <c r="B256" t="s">
        <v>28</v>
      </c>
      <c r="C256" t="s">
        <v>29</v>
      </c>
      <c r="D256" t="s">
        <v>30</v>
      </c>
      <c r="E256" t="s">
        <v>402</v>
      </c>
      <c r="F256" t="s">
        <v>403</v>
      </c>
      <c r="G256" t="s">
        <v>128</v>
      </c>
      <c r="H256" t="s">
        <v>41</v>
      </c>
      <c r="I256" t="s">
        <v>221</v>
      </c>
      <c r="J256" t="s">
        <v>36</v>
      </c>
      <c r="L256" t="s">
        <v>404</v>
      </c>
      <c r="M256" t="s">
        <v>404</v>
      </c>
      <c r="N256" t="b">
        <v>0</v>
      </c>
      <c r="O256">
        <v>27.41</v>
      </c>
      <c r="P256">
        <v>1.399659413982645E-3</v>
      </c>
      <c r="Q256">
        <v>5.1794995784098719</v>
      </c>
      <c r="R256">
        <v>141.97008344421459</v>
      </c>
      <c r="S256">
        <v>3.8364664537264309E-2</v>
      </c>
      <c r="T256">
        <f t="shared" si="8"/>
        <v>141.97008344421459</v>
      </c>
      <c r="U256">
        <f t="shared" si="9"/>
        <v>3.8364664537264302E-2</v>
      </c>
    </row>
    <row r="257" spans="1:21" x14ac:dyDescent="0.35">
      <c r="A257" t="s">
        <v>27</v>
      </c>
      <c r="B257" t="s">
        <v>28</v>
      </c>
      <c r="C257" t="s">
        <v>39</v>
      </c>
      <c r="D257" t="s">
        <v>40</v>
      </c>
      <c r="E257" t="s">
        <v>405</v>
      </c>
      <c r="F257" t="s">
        <v>406</v>
      </c>
      <c r="G257" t="s">
        <v>128</v>
      </c>
      <c r="H257" t="s">
        <v>41</v>
      </c>
      <c r="I257" t="s">
        <v>221</v>
      </c>
      <c r="J257" t="s">
        <v>145</v>
      </c>
      <c r="L257" t="s">
        <v>407</v>
      </c>
      <c r="M257" t="s">
        <v>407</v>
      </c>
      <c r="N257" t="b">
        <v>0</v>
      </c>
      <c r="O257">
        <v>3.9577318099999999</v>
      </c>
      <c r="P257">
        <v>1.768214754995198E-3</v>
      </c>
      <c r="Q257">
        <v>24.692787339399569</v>
      </c>
      <c r="R257">
        <v>97.727429930706947</v>
      </c>
      <c r="S257">
        <v>6.9981197827558494E-3</v>
      </c>
      <c r="T257">
        <f t="shared" si="8"/>
        <v>97.727429930706933</v>
      </c>
      <c r="U257">
        <f t="shared" si="9"/>
        <v>6.9981197827558511E-3</v>
      </c>
    </row>
    <row r="258" spans="1:21" x14ac:dyDescent="0.35">
      <c r="A258" t="s">
        <v>27</v>
      </c>
      <c r="B258" t="s">
        <v>28</v>
      </c>
      <c r="C258" t="s">
        <v>29</v>
      </c>
      <c r="D258" t="s">
        <v>30</v>
      </c>
      <c r="E258" t="s">
        <v>405</v>
      </c>
      <c r="F258" t="s">
        <v>406</v>
      </c>
      <c r="G258" t="s">
        <v>128</v>
      </c>
      <c r="H258" t="s">
        <v>41</v>
      </c>
      <c r="I258" t="s">
        <v>221</v>
      </c>
      <c r="J258" t="s">
        <v>145</v>
      </c>
      <c r="L258" t="s">
        <v>407</v>
      </c>
      <c r="M258" t="s">
        <v>407</v>
      </c>
      <c r="N258" t="b">
        <v>0</v>
      </c>
      <c r="O258">
        <v>3.9577318099999999</v>
      </c>
      <c r="P258">
        <v>1.643279243613038E-2</v>
      </c>
      <c r="Q258">
        <v>60.810251868951873</v>
      </c>
      <c r="R258">
        <v>240.6706681958627</v>
      </c>
      <c r="S258">
        <v>6.5036585351600576E-2</v>
      </c>
      <c r="T258">
        <f t="shared" ref="T258:T321" si="10">O258*Q258</f>
        <v>240.67066819586276</v>
      </c>
      <c r="U258">
        <f t="shared" ref="U258:U321" si="11">O258*P258</f>
        <v>6.503658535160059E-2</v>
      </c>
    </row>
    <row r="259" spans="1:21" x14ac:dyDescent="0.35">
      <c r="A259" t="s">
        <v>27</v>
      </c>
      <c r="B259" t="s">
        <v>28</v>
      </c>
      <c r="C259" t="s">
        <v>29</v>
      </c>
      <c r="D259" t="s">
        <v>30</v>
      </c>
      <c r="E259" t="s">
        <v>408</v>
      </c>
      <c r="F259" t="s">
        <v>409</v>
      </c>
      <c r="G259" t="s">
        <v>128</v>
      </c>
      <c r="H259" t="s">
        <v>41</v>
      </c>
      <c r="I259" t="s">
        <v>221</v>
      </c>
      <c r="J259" t="s">
        <v>36</v>
      </c>
      <c r="L259" t="s">
        <v>410</v>
      </c>
      <c r="M259" t="s">
        <v>410</v>
      </c>
      <c r="N259" t="b">
        <v>0</v>
      </c>
      <c r="O259">
        <v>2.4</v>
      </c>
      <c r="P259">
        <v>4.0188419573118804E-3</v>
      </c>
      <c r="Q259">
        <v>14.871896702615169</v>
      </c>
      <c r="R259">
        <v>35.692552086276407</v>
      </c>
      <c r="S259">
        <v>9.6452206975485132E-3</v>
      </c>
      <c r="T259">
        <f t="shared" si="10"/>
        <v>35.692552086276407</v>
      </c>
      <c r="U259">
        <f t="shared" si="11"/>
        <v>9.6452206975485132E-3</v>
      </c>
    </row>
    <row r="260" spans="1:21" x14ac:dyDescent="0.35">
      <c r="A260" t="s">
        <v>27</v>
      </c>
      <c r="B260" t="s">
        <v>28</v>
      </c>
      <c r="C260" t="s">
        <v>39</v>
      </c>
      <c r="D260" t="s">
        <v>40</v>
      </c>
      <c r="E260" t="s">
        <v>408</v>
      </c>
      <c r="F260" t="s">
        <v>409</v>
      </c>
      <c r="G260" t="s">
        <v>128</v>
      </c>
      <c r="H260" t="s">
        <v>41</v>
      </c>
      <c r="I260" t="s">
        <v>221</v>
      </c>
      <c r="J260" t="s">
        <v>36</v>
      </c>
      <c r="L260" t="s">
        <v>410</v>
      </c>
      <c r="M260" t="s">
        <v>410</v>
      </c>
      <c r="N260" t="b">
        <v>0</v>
      </c>
      <c r="O260">
        <v>2.4</v>
      </c>
      <c r="P260">
        <v>4.7636800577643881E-3</v>
      </c>
      <c r="Q260">
        <v>66.523898348328274</v>
      </c>
      <c r="R260">
        <v>159.65735603598779</v>
      </c>
      <c r="S260">
        <v>1.143283213863453E-2</v>
      </c>
      <c r="T260">
        <f t="shared" si="10"/>
        <v>159.65735603598785</v>
      </c>
      <c r="U260">
        <f t="shared" si="11"/>
        <v>1.1432832138634531E-2</v>
      </c>
    </row>
    <row r="261" spans="1:21" x14ac:dyDescent="0.35">
      <c r="A261" t="s">
        <v>27</v>
      </c>
      <c r="B261" t="s">
        <v>28</v>
      </c>
      <c r="C261" t="s">
        <v>29</v>
      </c>
      <c r="D261" t="s">
        <v>30</v>
      </c>
      <c r="E261" t="s">
        <v>411</v>
      </c>
      <c r="F261" t="s">
        <v>412</v>
      </c>
      <c r="G261" t="s">
        <v>128</v>
      </c>
      <c r="H261" t="s">
        <v>41</v>
      </c>
      <c r="I261" t="s">
        <v>221</v>
      </c>
      <c r="J261" t="s">
        <v>145</v>
      </c>
      <c r="L261" t="s">
        <v>413</v>
      </c>
      <c r="M261" t="s">
        <v>413</v>
      </c>
      <c r="N261" t="b">
        <v>0</v>
      </c>
      <c r="O261">
        <v>250.58497259000001</v>
      </c>
      <c r="P261">
        <v>1.237409350127494E-5</v>
      </c>
      <c r="Q261">
        <v>4.5790862714729368E-2</v>
      </c>
      <c r="R261">
        <v>11.47450207824291</v>
      </c>
      <c r="S261">
        <v>3.1007618808430769E-3</v>
      </c>
      <c r="T261">
        <f t="shared" si="10"/>
        <v>11.474502078242912</v>
      </c>
      <c r="U261">
        <f t="shared" si="11"/>
        <v>3.1007618808430782E-3</v>
      </c>
    </row>
    <row r="262" spans="1:21" x14ac:dyDescent="0.35">
      <c r="A262" t="s">
        <v>27</v>
      </c>
      <c r="B262" t="s">
        <v>28</v>
      </c>
      <c r="C262" t="s">
        <v>76</v>
      </c>
      <c r="D262" t="s">
        <v>77</v>
      </c>
      <c r="E262" t="s">
        <v>411</v>
      </c>
      <c r="F262" t="s">
        <v>412</v>
      </c>
      <c r="G262" t="s">
        <v>128</v>
      </c>
      <c r="H262" t="s">
        <v>41</v>
      </c>
      <c r="I262" t="s">
        <v>221</v>
      </c>
      <c r="J262" t="s">
        <v>145</v>
      </c>
      <c r="L262" t="s">
        <v>413</v>
      </c>
      <c r="M262" t="s">
        <v>413</v>
      </c>
      <c r="N262" t="b">
        <v>0</v>
      </c>
      <c r="O262">
        <v>250.58497259000001</v>
      </c>
      <c r="P262">
        <v>3.439671595683231E-6</v>
      </c>
      <c r="Q262">
        <v>1.222764954567581E-2</v>
      </c>
      <c r="R262">
        <v>3.064065226243299</v>
      </c>
      <c r="S262">
        <v>8.61930012522884E-4</v>
      </c>
      <c r="T262">
        <f t="shared" si="10"/>
        <v>3.064065226243299</v>
      </c>
      <c r="U262">
        <f t="shared" si="11"/>
        <v>8.61930012522884E-4</v>
      </c>
    </row>
    <row r="263" spans="1:21" x14ac:dyDescent="0.35">
      <c r="A263" t="s">
        <v>27</v>
      </c>
      <c r="B263" t="s">
        <v>28</v>
      </c>
      <c r="C263" t="s">
        <v>39</v>
      </c>
      <c r="D263" t="s">
        <v>40</v>
      </c>
      <c r="E263" t="s">
        <v>411</v>
      </c>
      <c r="F263" t="s">
        <v>412</v>
      </c>
      <c r="G263" t="s">
        <v>128</v>
      </c>
      <c r="H263" t="s">
        <v>41</v>
      </c>
      <c r="I263" t="s">
        <v>221</v>
      </c>
      <c r="J263" t="s">
        <v>145</v>
      </c>
      <c r="L263" t="s">
        <v>413</v>
      </c>
      <c r="M263" t="s">
        <v>413</v>
      </c>
      <c r="N263" t="b">
        <v>0</v>
      </c>
      <c r="O263">
        <v>250.58497259000001</v>
      </c>
      <c r="P263">
        <v>1.199706348018602E-5</v>
      </c>
      <c r="Q263">
        <v>0.16753674087190559</v>
      </c>
      <c r="R263">
        <v>41.982189619204398</v>
      </c>
      <c r="S263">
        <v>3.0062838233429049E-3</v>
      </c>
      <c r="T263">
        <f t="shared" si="10"/>
        <v>41.982189619204398</v>
      </c>
      <c r="U263">
        <f t="shared" si="11"/>
        <v>3.0062838233429041E-3</v>
      </c>
    </row>
    <row r="264" spans="1:21" x14ac:dyDescent="0.35">
      <c r="A264" t="s">
        <v>27</v>
      </c>
      <c r="B264" t="s">
        <v>28</v>
      </c>
      <c r="C264" t="s">
        <v>39</v>
      </c>
      <c r="D264" t="s">
        <v>40</v>
      </c>
      <c r="E264" t="s">
        <v>414</v>
      </c>
      <c r="F264" t="s">
        <v>415</v>
      </c>
      <c r="G264" t="s">
        <v>128</v>
      </c>
      <c r="H264" t="s">
        <v>41</v>
      </c>
      <c r="I264" t="s">
        <v>221</v>
      </c>
      <c r="J264" t="s">
        <v>36</v>
      </c>
      <c r="L264" t="s">
        <v>404</v>
      </c>
      <c r="M264" t="s">
        <v>404</v>
      </c>
      <c r="N264" t="b">
        <v>0</v>
      </c>
      <c r="O264">
        <v>27.41</v>
      </c>
      <c r="P264">
        <v>5.8322049994440019E-4</v>
      </c>
      <c r="Q264">
        <v>8.1445648705405631</v>
      </c>
      <c r="R264">
        <v>223.24252310151681</v>
      </c>
      <c r="S264">
        <v>1.5986073903476009E-2</v>
      </c>
      <c r="T264">
        <f t="shared" si="10"/>
        <v>223.24252310151684</v>
      </c>
      <c r="U264">
        <f t="shared" si="11"/>
        <v>1.5986073903476009E-2</v>
      </c>
    </row>
    <row r="265" spans="1:21" x14ac:dyDescent="0.35">
      <c r="A265" t="s">
        <v>27</v>
      </c>
      <c r="B265" t="s">
        <v>28</v>
      </c>
      <c r="C265" t="s">
        <v>76</v>
      </c>
      <c r="D265" t="s">
        <v>77</v>
      </c>
      <c r="E265" t="s">
        <v>414</v>
      </c>
      <c r="F265" t="s">
        <v>415</v>
      </c>
      <c r="G265" t="s">
        <v>128</v>
      </c>
      <c r="H265" t="s">
        <v>41</v>
      </c>
      <c r="I265" t="s">
        <v>221</v>
      </c>
      <c r="J265" t="s">
        <v>36</v>
      </c>
      <c r="L265" t="s">
        <v>404</v>
      </c>
      <c r="M265" t="s">
        <v>404</v>
      </c>
      <c r="N265" t="b">
        <v>0</v>
      </c>
      <c r="O265">
        <v>27.41</v>
      </c>
      <c r="P265">
        <v>5.8170530136716708E-4</v>
      </c>
      <c r="Q265">
        <v>2.067897578625264</v>
      </c>
      <c r="R265">
        <v>56.681072630118472</v>
      </c>
      <c r="S265">
        <v>1.5944542310474048E-2</v>
      </c>
      <c r="T265">
        <f t="shared" si="10"/>
        <v>56.681072630118486</v>
      </c>
      <c r="U265">
        <f t="shared" si="11"/>
        <v>1.5944542310474048E-2</v>
      </c>
    </row>
    <row r="266" spans="1:21" x14ac:dyDescent="0.35">
      <c r="A266" t="s">
        <v>27</v>
      </c>
      <c r="B266" t="s">
        <v>28</v>
      </c>
      <c r="C266" t="s">
        <v>29</v>
      </c>
      <c r="D266" t="s">
        <v>30</v>
      </c>
      <c r="E266" t="s">
        <v>414</v>
      </c>
      <c r="F266" t="s">
        <v>415</v>
      </c>
      <c r="G266" t="s">
        <v>128</v>
      </c>
      <c r="H266" t="s">
        <v>41</v>
      </c>
      <c r="I266" t="s">
        <v>221</v>
      </c>
      <c r="J266" t="s">
        <v>36</v>
      </c>
      <c r="L266" t="s">
        <v>404</v>
      </c>
      <c r="M266" t="s">
        <v>404</v>
      </c>
      <c r="N266" t="b">
        <v>0</v>
      </c>
      <c r="O266">
        <v>27.41</v>
      </c>
      <c r="P266">
        <v>9.8718632200851396E-4</v>
      </c>
      <c r="Q266">
        <v>3.6531252443092481</v>
      </c>
      <c r="R266">
        <v>100.1321629465165</v>
      </c>
      <c r="S266">
        <v>2.7058777086253372E-2</v>
      </c>
      <c r="T266">
        <f t="shared" si="10"/>
        <v>100.13216294651649</v>
      </c>
      <c r="U266">
        <f t="shared" si="11"/>
        <v>2.7058777086253368E-2</v>
      </c>
    </row>
    <row r="267" spans="1:21" x14ac:dyDescent="0.35">
      <c r="A267" t="s">
        <v>27</v>
      </c>
      <c r="B267" t="s">
        <v>28</v>
      </c>
      <c r="C267" t="s">
        <v>39</v>
      </c>
      <c r="D267" t="s">
        <v>40</v>
      </c>
      <c r="E267" t="s">
        <v>416</v>
      </c>
      <c r="F267" t="s">
        <v>417</v>
      </c>
      <c r="G267" t="s">
        <v>128</v>
      </c>
      <c r="H267" t="s">
        <v>41</v>
      </c>
      <c r="I267" t="s">
        <v>221</v>
      </c>
      <c r="J267" t="s">
        <v>36</v>
      </c>
      <c r="L267" t="s">
        <v>327</v>
      </c>
      <c r="M267" t="s">
        <v>327</v>
      </c>
      <c r="N267" t="b">
        <v>0</v>
      </c>
      <c r="O267">
        <v>36.6</v>
      </c>
      <c r="P267">
        <v>2.161261413414914E-5</v>
      </c>
      <c r="Q267">
        <v>0.30181610189340141</v>
      </c>
      <c r="R267">
        <v>11.046469329298491</v>
      </c>
      <c r="S267">
        <v>7.9102167730985863E-4</v>
      </c>
      <c r="T267">
        <f t="shared" si="10"/>
        <v>11.046469329298493</v>
      </c>
      <c r="U267">
        <f t="shared" si="11"/>
        <v>7.9102167730985852E-4</v>
      </c>
    </row>
    <row r="268" spans="1:21" x14ac:dyDescent="0.35">
      <c r="A268" t="s">
        <v>27</v>
      </c>
      <c r="B268" t="s">
        <v>28</v>
      </c>
      <c r="C268" t="s">
        <v>29</v>
      </c>
      <c r="D268" t="s">
        <v>30</v>
      </c>
      <c r="E268" t="s">
        <v>416</v>
      </c>
      <c r="F268" t="s">
        <v>417</v>
      </c>
      <c r="G268" t="s">
        <v>128</v>
      </c>
      <c r="H268" t="s">
        <v>41</v>
      </c>
      <c r="I268" t="s">
        <v>221</v>
      </c>
      <c r="J268" t="s">
        <v>36</v>
      </c>
      <c r="L268" t="s">
        <v>327</v>
      </c>
      <c r="M268" t="s">
        <v>327</v>
      </c>
      <c r="N268" t="b">
        <v>0</v>
      </c>
      <c r="O268">
        <v>36.6</v>
      </c>
      <c r="P268">
        <v>1.3383400745914289E-4</v>
      </c>
      <c r="Q268">
        <v>0.49525847380191967</v>
      </c>
      <c r="R268">
        <v>18.126460141150261</v>
      </c>
      <c r="S268">
        <v>4.8983246730046276E-3</v>
      </c>
      <c r="T268">
        <f t="shared" si="10"/>
        <v>18.126460141150261</v>
      </c>
      <c r="U268">
        <f t="shared" si="11"/>
        <v>4.8983246730046302E-3</v>
      </c>
    </row>
    <row r="269" spans="1:21" x14ac:dyDescent="0.35">
      <c r="A269" t="s">
        <v>27</v>
      </c>
      <c r="B269" t="s">
        <v>28</v>
      </c>
      <c r="C269" t="s">
        <v>76</v>
      </c>
      <c r="D269" t="s">
        <v>77</v>
      </c>
      <c r="E269" t="s">
        <v>416</v>
      </c>
      <c r="F269" t="s">
        <v>417</v>
      </c>
      <c r="G269" t="s">
        <v>128</v>
      </c>
      <c r="H269" t="s">
        <v>41</v>
      </c>
      <c r="I269" t="s">
        <v>221</v>
      </c>
      <c r="J269" t="s">
        <v>36</v>
      </c>
      <c r="L269" t="s">
        <v>327</v>
      </c>
      <c r="M269" t="s">
        <v>327</v>
      </c>
      <c r="N269" t="b">
        <v>0</v>
      </c>
      <c r="O269">
        <v>36.6</v>
      </c>
      <c r="P269">
        <v>3.4799693657641619E-4</v>
      </c>
      <c r="Q269">
        <v>1.237090363151361</v>
      </c>
      <c r="R269">
        <v>45.277507291339809</v>
      </c>
      <c r="S269">
        <v>1.2736687878696831E-2</v>
      </c>
      <c r="T269">
        <f t="shared" si="10"/>
        <v>45.277507291339816</v>
      </c>
      <c r="U269">
        <f t="shared" si="11"/>
        <v>1.2736687878696832E-2</v>
      </c>
    </row>
    <row r="270" spans="1:21" x14ac:dyDescent="0.35">
      <c r="A270" t="s">
        <v>27</v>
      </c>
      <c r="B270" t="s">
        <v>28</v>
      </c>
      <c r="C270" t="s">
        <v>39</v>
      </c>
      <c r="D270" t="s">
        <v>40</v>
      </c>
      <c r="E270" t="s">
        <v>418</v>
      </c>
      <c r="F270" t="s">
        <v>419</v>
      </c>
      <c r="G270" t="s">
        <v>128</v>
      </c>
      <c r="H270" t="s">
        <v>41</v>
      </c>
      <c r="I270" t="s">
        <v>221</v>
      </c>
      <c r="J270" t="s">
        <v>36</v>
      </c>
      <c r="L270" t="s">
        <v>420</v>
      </c>
      <c r="M270" t="s">
        <v>420</v>
      </c>
      <c r="N270" t="b">
        <v>0</v>
      </c>
      <c r="O270">
        <v>21.25</v>
      </c>
      <c r="P270">
        <v>1.6386040776806901E-2</v>
      </c>
      <c r="Q270">
        <v>228.8279854544713</v>
      </c>
      <c r="R270">
        <v>4862.5946909075165</v>
      </c>
      <c r="S270">
        <v>0.34820336650714673</v>
      </c>
      <c r="T270">
        <f t="shared" si="10"/>
        <v>4862.5946909075155</v>
      </c>
      <c r="U270">
        <f t="shared" si="11"/>
        <v>0.34820336650714667</v>
      </c>
    </row>
    <row r="271" spans="1:21" x14ac:dyDescent="0.35">
      <c r="A271" t="s">
        <v>27</v>
      </c>
      <c r="B271" t="s">
        <v>28</v>
      </c>
      <c r="C271" t="s">
        <v>29</v>
      </c>
      <c r="D271" t="s">
        <v>30</v>
      </c>
      <c r="E271" t="s">
        <v>418</v>
      </c>
      <c r="F271" t="s">
        <v>419</v>
      </c>
      <c r="G271" t="s">
        <v>128</v>
      </c>
      <c r="H271" t="s">
        <v>41</v>
      </c>
      <c r="I271" t="s">
        <v>221</v>
      </c>
      <c r="J271" t="s">
        <v>36</v>
      </c>
      <c r="L271" t="s">
        <v>420</v>
      </c>
      <c r="M271" t="s">
        <v>420</v>
      </c>
      <c r="N271" t="b">
        <v>0</v>
      </c>
      <c r="O271">
        <v>21.25</v>
      </c>
      <c r="P271">
        <v>1.7972594142053879E-3</v>
      </c>
      <c r="Q271">
        <v>6.6508353997934844</v>
      </c>
      <c r="R271">
        <v>141.33025224561149</v>
      </c>
      <c r="S271">
        <v>3.8191762551864503E-2</v>
      </c>
      <c r="T271">
        <f t="shared" si="10"/>
        <v>141.33025224561155</v>
      </c>
      <c r="U271">
        <f t="shared" si="11"/>
        <v>3.8191762551864496E-2</v>
      </c>
    </row>
    <row r="272" spans="1:21" x14ac:dyDescent="0.35">
      <c r="A272" t="s">
        <v>27</v>
      </c>
      <c r="B272" t="s">
        <v>28</v>
      </c>
      <c r="C272" t="s">
        <v>76</v>
      </c>
      <c r="D272" t="s">
        <v>77</v>
      </c>
      <c r="E272" t="s">
        <v>418</v>
      </c>
      <c r="F272" t="s">
        <v>419</v>
      </c>
      <c r="G272" t="s">
        <v>128</v>
      </c>
      <c r="H272" t="s">
        <v>41</v>
      </c>
      <c r="I272" t="s">
        <v>221</v>
      </c>
      <c r="J272" t="s">
        <v>36</v>
      </c>
      <c r="L272" t="s">
        <v>420</v>
      </c>
      <c r="M272" t="s">
        <v>420</v>
      </c>
      <c r="N272" t="b">
        <v>0</v>
      </c>
      <c r="O272">
        <v>21.25</v>
      </c>
      <c r="P272">
        <v>2.454665749759553E-2</v>
      </c>
      <c r="Q272">
        <v>87.260634350970506</v>
      </c>
      <c r="R272">
        <v>1854.2884799581229</v>
      </c>
      <c r="S272">
        <v>0.52161647182390503</v>
      </c>
      <c r="T272">
        <f t="shared" si="10"/>
        <v>1854.2884799581232</v>
      </c>
      <c r="U272">
        <f t="shared" si="11"/>
        <v>0.52161647182390503</v>
      </c>
    </row>
    <row r="273" spans="1:21" x14ac:dyDescent="0.35">
      <c r="A273" t="s">
        <v>27</v>
      </c>
      <c r="B273" t="s">
        <v>28</v>
      </c>
      <c r="C273" t="s">
        <v>39</v>
      </c>
      <c r="D273" t="s">
        <v>40</v>
      </c>
      <c r="E273" t="s">
        <v>421</v>
      </c>
      <c r="F273" t="s">
        <v>422</v>
      </c>
      <c r="G273" t="s">
        <v>128</v>
      </c>
      <c r="H273" t="s">
        <v>41</v>
      </c>
      <c r="I273" t="s">
        <v>221</v>
      </c>
      <c r="J273" t="s">
        <v>145</v>
      </c>
      <c r="L273" t="s">
        <v>423</v>
      </c>
      <c r="M273" t="s">
        <v>423</v>
      </c>
      <c r="N273" t="b">
        <v>0</v>
      </c>
      <c r="O273">
        <v>3.5359830099999998</v>
      </c>
      <c r="P273">
        <v>1.1393926040728791E-3</v>
      </c>
      <c r="Q273">
        <v>15.91140396774526</v>
      </c>
      <c r="R273">
        <v>56.262454095193817</v>
      </c>
      <c r="S273">
        <v>4.0288728897213567E-3</v>
      </c>
      <c r="T273">
        <f t="shared" si="10"/>
        <v>56.262454095193824</v>
      </c>
      <c r="U273">
        <f t="shared" si="11"/>
        <v>4.0288728897213567E-3</v>
      </c>
    </row>
    <row r="274" spans="1:21" x14ac:dyDescent="0.35">
      <c r="A274" t="s">
        <v>27</v>
      </c>
      <c r="B274" t="s">
        <v>28</v>
      </c>
      <c r="C274" t="s">
        <v>76</v>
      </c>
      <c r="D274" t="s">
        <v>77</v>
      </c>
      <c r="E274" t="s">
        <v>421</v>
      </c>
      <c r="F274" t="s">
        <v>422</v>
      </c>
      <c r="G274" t="s">
        <v>128</v>
      </c>
      <c r="H274" t="s">
        <v>41</v>
      </c>
      <c r="I274" t="s">
        <v>221</v>
      </c>
      <c r="J274" t="s">
        <v>145</v>
      </c>
      <c r="L274" t="s">
        <v>423</v>
      </c>
      <c r="M274" t="s">
        <v>423</v>
      </c>
      <c r="N274" t="b">
        <v>0</v>
      </c>
      <c r="O274">
        <v>3.5359830099999998</v>
      </c>
      <c r="P274">
        <v>5.4956301309957954E-3</v>
      </c>
      <c r="Q274">
        <v>19.536353225932071</v>
      </c>
      <c r="R274">
        <v>69.080213084254495</v>
      </c>
      <c r="S274">
        <v>1.94324547724452E-2</v>
      </c>
      <c r="T274">
        <f t="shared" si="10"/>
        <v>69.080213084254495</v>
      </c>
      <c r="U274">
        <f t="shared" si="11"/>
        <v>1.9432454772445207E-2</v>
      </c>
    </row>
    <row r="275" spans="1:21" x14ac:dyDescent="0.35">
      <c r="A275" t="s">
        <v>27</v>
      </c>
      <c r="B275" t="s">
        <v>28</v>
      </c>
      <c r="C275" t="s">
        <v>29</v>
      </c>
      <c r="D275" t="s">
        <v>30</v>
      </c>
      <c r="E275" t="s">
        <v>421</v>
      </c>
      <c r="F275" t="s">
        <v>422</v>
      </c>
      <c r="G275" t="s">
        <v>128</v>
      </c>
      <c r="H275" t="s">
        <v>41</v>
      </c>
      <c r="I275" t="s">
        <v>221</v>
      </c>
      <c r="J275" t="s">
        <v>145</v>
      </c>
      <c r="L275" t="s">
        <v>423</v>
      </c>
      <c r="M275" t="s">
        <v>423</v>
      </c>
      <c r="N275" t="b">
        <v>0</v>
      </c>
      <c r="O275">
        <v>3.5359830099999998</v>
      </c>
      <c r="P275">
        <v>2.1377879626513548E-3</v>
      </c>
      <c r="Q275">
        <v>7.9109758707482847</v>
      </c>
      <c r="R275">
        <v>27.97307627148589</v>
      </c>
      <c r="S275">
        <v>7.5591819149177049E-3</v>
      </c>
      <c r="T275">
        <f t="shared" si="10"/>
        <v>27.97307627148589</v>
      </c>
      <c r="U275">
        <f t="shared" si="11"/>
        <v>7.5591819149177049E-3</v>
      </c>
    </row>
    <row r="276" spans="1:21" x14ac:dyDescent="0.35">
      <c r="A276" t="s">
        <v>27</v>
      </c>
      <c r="B276" t="s">
        <v>28</v>
      </c>
      <c r="C276" t="s">
        <v>39</v>
      </c>
      <c r="D276" t="s">
        <v>40</v>
      </c>
      <c r="E276" t="s">
        <v>424</v>
      </c>
      <c r="F276" t="s">
        <v>425</v>
      </c>
      <c r="G276" t="s">
        <v>128</v>
      </c>
      <c r="H276" t="s">
        <v>41</v>
      </c>
      <c r="I276" t="s">
        <v>221</v>
      </c>
      <c r="J276" t="s">
        <v>36</v>
      </c>
      <c r="L276" t="s">
        <v>426</v>
      </c>
      <c r="M276" t="s">
        <v>426</v>
      </c>
      <c r="N276" t="b">
        <v>0</v>
      </c>
      <c r="O276">
        <v>0.71</v>
      </c>
      <c r="P276">
        <v>1.042347419911787E-2</v>
      </c>
      <c r="Q276">
        <v>145.5618617644862</v>
      </c>
      <c r="R276">
        <v>103.3489218527852</v>
      </c>
      <c r="S276">
        <v>7.4006666813736851E-3</v>
      </c>
      <c r="T276">
        <f t="shared" si="10"/>
        <v>103.3489218527852</v>
      </c>
      <c r="U276">
        <f t="shared" si="11"/>
        <v>7.4006666813736877E-3</v>
      </c>
    </row>
    <row r="277" spans="1:21" x14ac:dyDescent="0.35">
      <c r="A277" t="s">
        <v>27</v>
      </c>
      <c r="B277" t="s">
        <v>28</v>
      </c>
      <c r="C277" t="s">
        <v>76</v>
      </c>
      <c r="D277" t="s">
        <v>77</v>
      </c>
      <c r="E277" t="s">
        <v>424</v>
      </c>
      <c r="F277" t="s">
        <v>425</v>
      </c>
      <c r="G277" t="s">
        <v>128</v>
      </c>
      <c r="H277" t="s">
        <v>41</v>
      </c>
      <c r="I277" t="s">
        <v>221</v>
      </c>
      <c r="J277" t="s">
        <v>36</v>
      </c>
      <c r="L277" t="s">
        <v>426</v>
      </c>
      <c r="M277" t="s">
        <v>426</v>
      </c>
      <c r="N277" t="b">
        <v>0</v>
      </c>
      <c r="O277">
        <v>0.71</v>
      </c>
      <c r="P277">
        <v>3.970355225734681E-3</v>
      </c>
      <c r="Q277">
        <v>14.11417076358507</v>
      </c>
      <c r="R277">
        <v>10.02106124214539</v>
      </c>
      <c r="S277">
        <v>2.818952210271623E-3</v>
      </c>
      <c r="T277">
        <f t="shared" si="10"/>
        <v>10.0210612421454</v>
      </c>
      <c r="U277">
        <f t="shared" si="11"/>
        <v>2.8189522102716235E-3</v>
      </c>
    </row>
    <row r="278" spans="1:21" x14ac:dyDescent="0.35">
      <c r="A278" t="s">
        <v>27</v>
      </c>
      <c r="B278" t="s">
        <v>28</v>
      </c>
      <c r="C278" t="s">
        <v>29</v>
      </c>
      <c r="D278" t="s">
        <v>30</v>
      </c>
      <c r="E278" t="s">
        <v>424</v>
      </c>
      <c r="F278" t="s">
        <v>425</v>
      </c>
      <c r="G278" t="s">
        <v>128</v>
      </c>
      <c r="H278" t="s">
        <v>41</v>
      </c>
      <c r="I278" t="s">
        <v>221</v>
      </c>
      <c r="J278" t="s">
        <v>36</v>
      </c>
      <c r="L278" t="s">
        <v>426</v>
      </c>
      <c r="M278" t="s">
        <v>426</v>
      </c>
      <c r="N278" t="b">
        <v>0</v>
      </c>
      <c r="O278">
        <v>0.71</v>
      </c>
      <c r="P278">
        <v>8.7265674708758632E-4</v>
      </c>
      <c r="Q278">
        <v>3.2293036495039269</v>
      </c>
      <c r="R278">
        <v>2.292805591147788</v>
      </c>
      <c r="S278">
        <v>6.1958629043218621E-4</v>
      </c>
      <c r="T278">
        <f t="shared" si="10"/>
        <v>2.292805591147788</v>
      </c>
      <c r="U278">
        <f t="shared" si="11"/>
        <v>6.1958629043218621E-4</v>
      </c>
    </row>
    <row r="279" spans="1:21" x14ac:dyDescent="0.35">
      <c r="A279" t="s">
        <v>27</v>
      </c>
      <c r="B279" t="s">
        <v>28</v>
      </c>
      <c r="C279" t="s">
        <v>39</v>
      </c>
      <c r="D279" t="s">
        <v>40</v>
      </c>
      <c r="E279" t="s">
        <v>427</v>
      </c>
      <c r="F279" t="s">
        <v>428</v>
      </c>
      <c r="G279" t="s">
        <v>128</v>
      </c>
      <c r="H279" t="s">
        <v>41</v>
      </c>
      <c r="I279" t="s">
        <v>221</v>
      </c>
      <c r="J279" t="s">
        <v>36</v>
      </c>
      <c r="L279" t="s">
        <v>429</v>
      </c>
      <c r="M279" t="s">
        <v>430</v>
      </c>
      <c r="N279" t="b">
        <v>0</v>
      </c>
      <c r="O279">
        <v>0.73</v>
      </c>
      <c r="P279">
        <v>4.2437657367609898E-2</v>
      </c>
      <c r="Q279">
        <v>592.63392390566321</v>
      </c>
      <c r="R279">
        <v>432.62276445113412</v>
      </c>
      <c r="S279">
        <v>3.0979489878355231E-2</v>
      </c>
      <c r="T279">
        <f t="shared" si="10"/>
        <v>432.62276445113412</v>
      </c>
      <c r="U279">
        <f t="shared" si="11"/>
        <v>3.0979489878355224E-2</v>
      </c>
    </row>
    <row r="280" spans="1:21" x14ac:dyDescent="0.35">
      <c r="A280" t="s">
        <v>27</v>
      </c>
      <c r="B280" t="s">
        <v>28</v>
      </c>
      <c r="C280" t="s">
        <v>76</v>
      </c>
      <c r="D280" t="s">
        <v>77</v>
      </c>
      <c r="E280" t="s">
        <v>427</v>
      </c>
      <c r="F280" t="s">
        <v>428</v>
      </c>
      <c r="G280" t="s">
        <v>128</v>
      </c>
      <c r="H280" t="s">
        <v>41</v>
      </c>
      <c r="I280" t="s">
        <v>221</v>
      </c>
      <c r="J280" t="s">
        <v>36</v>
      </c>
      <c r="L280" t="s">
        <v>429</v>
      </c>
      <c r="M280" t="s">
        <v>430</v>
      </c>
      <c r="N280" t="b">
        <v>0</v>
      </c>
      <c r="O280">
        <v>0.73</v>
      </c>
      <c r="P280">
        <v>5.5836366223904463E-2</v>
      </c>
      <c r="Q280">
        <v>198.49206504096429</v>
      </c>
      <c r="R280">
        <v>144.89920747990391</v>
      </c>
      <c r="S280">
        <v>4.0760547343450249E-2</v>
      </c>
      <c r="T280">
        <f t="shared" si="10"/>
        <v>144.89920747990394</v>
      </c>
      <c r="U280">
        <f t="shared" si="11"/>
        <v>4.0760547343450255E-2</v>
      </c>
    </row>
    <row r="281" spans="1:21" x14ac:dyDescent="0.35">
      <c r="A281" t="s">
        <v>27</v>
      </c>
      <c r="B281" t="s">
        <v>28</v>
      </c>
      <c r="C281" t="s">
        <v>29</v>
      </c>
      <c r="D281" t="s">
        <v>30</v>
      </c>
      <c r="E281" t="s">
        <v>427</v>
      </c>
      <c r="F281" t="s">
        <v>428</v>
      </c>
      <c r="G281" t="s">
        <v>128</v>
      </c>
      <c r="H281" t="s">
        <v>41</v>
      </c>
      <c r="I281" t="s">
        <v>221</v>
      </c>
      <c r="J281" t="s">
        <v>36</v>
      </c>
      <c r="L281" t="s">
        <v>429</v>
      </c>
      <c r="M281" t="s">
        <v>430</v>
      </c>
      <c r="N281" t="b">
        <v>0</v>
      </c>
      <c r="O281">
        <v>0.73</v>
      </c>
      <c r="P281">
        <v>5.0823351770503287E-3</v>
      </c>
      <c r="Q281">
        <v>18.807398888538639</v>
      </c>
      <c r="R281">
        <v>13.729401188633201</v>
      </c>
      <c r="S281">
        <v>3.7101046792467401E-3</v>
      </c>
      <c r="T281">
        <f t="shared" si="10"/>
        <v>13.729401188633206</v>
      </c>
      <c r="U281">
        <f t="shared" si="11"/>
        <v>3.7101046792467397E-3</v>
      </c>
    </row>
    <row r="282" spans="1:21" x14ac:dyDescent="0.35">
      <c r="A282" t="s">
        <v>27</v>
      </c>
      <c r="B282" t="s">
        <v>28</v>
      </c>
      <c r="C282" t="s">
        <v>76</v>
      </c>
      <c r="D282" t="s">
        <v>77</v>
      </c>
      <c r="E282" t="s">
        <v>431</v>
      </c>
      <c r="F282" t="s">
        <v>432</v>
      </c>
      <c r="G282" t="s">
        <v>128</v>
      </c>
      <c r="H282" t="s">
        <v>41</v>
      </c>
      <c r="I282" t="s">
        <v>221</v>
      </c>
      <c r="J282" t="s">
        <v>36</v>
      </c>
      <c r="L282" t="s">
        <v>433</v>
      </c>
      <c r="M282" t="s">
        <v>433</v>
      </c>
      <c r="N282" t="b">
        <v>0</v>
      </c>
      <c r="O282">
        <v>128.26</v>
      </c>
      <c r="P282">
        <v>1.068356448242184E-2</v>
      </c>
      <c r="Q282">
        <v>37.978882214694487</v>
      </c>
      <c r="R282">
        <v>4871.1714328567141</v>
      </c>
      <c r="S282">
        <v>1.370273980515426</v>
      </c>
      <c r="T282">
        <f t="shared" si="10"/>
        <v>4871.1714328567141</v>
      </c>
      <c r="U282">
        <f t="shared" si="11"/>
        <v>1.3702739805154251</v>
      </c>
    </row>
    <row r="283" spans="1:21" x14ac:dyDescent="0.35">
      <c r="A283" t="s">
        <v>27</v>
      </c>
      <c r="B283" t="s">
        <v>28</v>
      </c>
      <c r="C283" t="s">
        <v>29</v>
      </c>
      <c r="D283" t="s">
        <v>30</v>
      </c>
      <c r="E283" t="s">
        <v>431</v>
      </c>
      <c r="F283" t="s">
        <v>432</v>
      </c>
      <c r="G283" t="s">
        <v>128</v>
      </c>
      <c r="H283" t="s">
        <v>41</v>
      </c>
      <c r="I283" t="s">
        <v>221</v>
      </c>
      <c r="J283" t="s">
        <v>36</v>
      </c>
      <c r="L283" t="s">
        <v>433</v>
      </c>
      <c r="M283" t="s">
        <v>433</v>
      </c>
      <c r="N283" t="b">
        <v>0</v>
      </c>
      <c r="O283">
        <v>128.26</v>
      </c>
      <c r="P283">
        <v>6.1972350923151533E-4</v>
      </c>
      <c r="Q283">
        <v>2.2933133751888009</v>
      </c>
      <c r="R283">
        <v>294.14037350171571</v>
      </c>
      <c r="S283">
        <v>7.9485737294034145E-2</v>
      </c>
      <c r="T283">
        <f t="shared" si="10"/>
        <v>294.1403735017156</v>
      </c>
      <c r="U283">
        <f t="shared" si="11"/>
        <v>7.9485737294034145E-2</v>
      </c>
    </row>
    <row r="284" spans="1:21" x14ac:dyDescent="0.35">
      <c r="A284" t="s">
        <v>27</v>
      </c>
      <c r="B284" t="s">
        <v>28</v>
      </c>
      <c r="C284" t="s">
        <v>39</v>
      </c>
      <c r="D284" t="s">
        <v>40</v>
      </c>
      <c r="E284" t="s">
        <v>431</v>
      </c>
      <c r="F284" t="s">
        <v>432</v>
      </c>
      <c r="G284" t="s">
        <v>128</v>
      </c>
      <c r="H284" t="s">
        <v>41</v>
      </c>
      <c r="I284" t="s">
        <v>221</v>
      </c>
      <c r="J284" t="s">
        <v>36</v>
      </c>
      <c r="L284" t="s">
        <v>433</v>
      </c>
      <c r="M284" t="s">
        <v>433</v>
      </c>
      <c r="N284" t="b">
        <v>0</v>
      </c>
      <c r="O284">
        <v>128.26</v>
      </c>
      <c r="P284">
        <v>1.576086941040953E-3</v>
      </c>
      <c r="Q284">
        <v>22.009758460382681</v>
      </c>
      <c r="R284">
        <v>2822.9716201286828</v>
      </c>
      <c r="S284">
        <v>0.20214891105791261</v>
      </c>
      <c r="T284">
        <f t="shared" si="10"/>
        <v>2822.9716201286824</v>
      </c>
      <c r="U284">
        <f t="shared" si="11"/>
        <v>0.20214891105791263</v>
      </c>
    </row>
    <row r="285" spans="1:21" x14ac:dyDescent="0.35">
      <c r="A285" t="s">
        <v>27</v>
      </c>
      <c r="B285" t="s">
        <v>28</v>
      </c>
      <c r="C285" t="s">
        <v>76</v>
      </c>
      <c r="D285" t="s">
        <v>77</v>
      </c>
      <c r="E285" t="s">
        <v>434</v>
      </c>
      <c r="F285" t="s">
        <v>435</v>
      </c>
      <c r="G285" t="s">
        <v>128</v>
      </c>
      <c r="H285" t="s">
        <v>41</v>
      </c>
      <c r="I285" t="s">
        <v>221</v>
      </c>
      <c r="J285" t="s">
        <v>145</v>
      </c>
      <c r="L285" t="s">
        <v>300</v>
      </c>
      <c r="M285" t="s">
        <v>300</v>
      </c>
      <c r="N285" t="b">
        <v>0</v>
      </c>
      <c r="O285">
        <v>207.50297707999999</v>
      </c>
      <c r="P285">
        <v>2.2629149282255781E-13</v>
      </c>
      <c r="Q285">
        <v>8.0444106143000279E-10</v>
      </c>
      <c r="R285">
        <v>1.669239151321207E-7</v>
      </c>
      <c r="S285">
        <v>4.6956158448558188E-11</v>
      </c>
      <c r="T285">
        <f t="shared" si="10"/>
        <v>1.6692391513212073E-7</v>
      </c>
      <c r="U285">
        <f t="shared" si="11"/>
        <v>4.6956158448558194E-11</v>
      </c>
    </row>
    <row r="286" spans="1:21" x14ac:dyDescent="0.35">
      <c r="A286" t="s">
        <v>27</v>
      </c>
      <c r="B286" t="s">
        <v>28</v>
      </c>
      <c r="C286" t="s">
        <v>39</v>
      </c>
      <c r="D286" t="s">
        <v>40</v>
      </c>
      <c r="E286" t="s">
        <v>436</v>
      </c>
      <c r="F286" t="s">
        <v>437</v>
      </c>
      <c r="G286" t="s">
        <v>128</v>
      </c>
      <c r="H286" t="s">
        <v>41</v>
      </c>
      <c r="I286" t="s">
        <v>221</v>
      </c>
      <c r="J286" t="s">
        <v>36</v>
      </c>
      <c r="L286" t="s">
        <v>438</v>
      </c>
      <c r="M286" t="s">
        <v>438</v>
      </c>
      <c r="N286" t="b">
        <v>0</v>
      </c>
      <c r="O286">
        <v>7.95</v>
      </c>
      <c r="P286">
        <v>1.1567878216494991E-2</v>
      </c>
      <c r="Q286">
        <v>161.54324917889249</v>
      </c>
      <c r="R286">
        <v>1284.268830972195</v>
      </c>
      <c r="S286">
        <v>9.1964631821135151E-2</v>
      </c>
      <c r="T286">
        <f t="shared" si="10"/>
        <v>1284.2688309721955</v>
      </c>
      <c r="U286">
        <f t="shared" si="11"/>
        <v>9.1964631821135179E-2</v>
      </c>
    </row>
    <row r="287" spans="1:21" x14ac:dyDescent="0.35">
      <c r="A287" t="s">
        <v>27</v>
      </c>
      <c r="B287" t="s">
        <v>28</v>
      </c>
      <c r="C287" t="s">
        <v>29</v>
      </c>
      <c r="D287" t="s">
        <v>30</v>
      </c>
      <c r="E287" t="s">
        <v>436</v>
      </c>
      <c r="F287" t="s">
        <v>437</v>
      </c>
      <c r="G287" t="s">
        <v>128</v>
      </c>
      <c r="H287" t="s">
        <v>41</v>
      </c>
      <c r="I287" t="s">
        <v>221</v>
      </c>
      <c r="J287" t="s">
        <v>36</v>
      </c>
      <c r="L287" t="s">
        <v>438</v>
      </c>
      <c r="M287" t="s">
        <v>438</v>
      </c>
      <c r="N287" t="b">
        <v>0</v>
      </c>
      <c r="O287">
        <v>7.95</v>
      </c>
      <c r="P287">
        <v>7.0481548322305666E-3</v>
      </c>
      <c r="Q287">
        <v>26.081998675828121</v>
      </c>
      <c r="R287">
        <v>207.35188947283359</v>
      </c>
      <c r="S287">
        <v>5.6032830916232998E-2</v>
      </c>
      <c r="T287">
        <f t="shared" si="10"/>
        <v>207.35188947283356</v>
      </c>
      <c r="U287">
        <f t="shared" si="11"/>
        <v>5.6032830916233005E-2</v>
      </c>
    </row>
    <row r="288" spans="1:21" x14ac:dyDescent="0.35">
      <c r="A288" t="s">
        <v>27</v>
      </c>
      <c r="B288" t="s">
        <v>28</v>
      </c>
      <c r="C288" t="s">
        <v>76</v>
      </c>
      <c r="D288" t="s">
        <v>77</v>
      </c>
      <c r="E288" t="s">
        <v>436</v>
      </c>
      <c r="F288" t="s">
        <v>437</v>
      </c>
      <c r="G288" t="s">
        <v>128</v>
      </c>
      <c r="H288" t="s">
        <v>41</v>
      </c>
      <c r="I288" t="s">
        <v>221</v>
      </c>
      <c r="J288" t="s">
        <v>36</v>
      </c>
      <c r="L288" t="s">
        <v>438</v>
      </c>
      <c r="M288" t="s">
        <v>438</v>
      </c>
      <c r="N288" t="b">
        <v>0</v>
      </c>
      <c r="O288">
        <v>7.95</v>
      </c>
      <c r="P288">
        <v>2.7699233605647789E-2</v>
      </c>
      <c r="Q288">
        <v>98.46769140365889</v>
      </c>
      <c r="R288">
        <v>782.81814665908814</v>
      </c>
      <c r="S288">
        <v>0.22020890716489999</v>
      </c>
      <c r="T288">
        <f t="shared" si="10"/>
        <v>782.81814665908814</v>
      </c>
      <c r="U288">
        <f t="shared" si="11"/>
        <v>0.22020890716489994</v>
      </c>
    </row>
    <row r="289" spans="1:21" x14ac:dyDescent="0.35">
      <c r="A289" t="s">
        <v>27</v>
      </c>
      <c r="B289" t="s">
        <v>28</v>
      </c>
      <c r="C289" t="s">
        <v>39</v>
      </c>
      <c r="D289" t="s">
        <v>40</v>
      </c>
      <c r="E289" t="s">
        <v>439</v>
      </c>
      <c r="F289" t="s">
        <v>440</v>
      </c>
      <c r="G289" t="s">
        <v>128</v>
      </c>
      <c r="H289" t="s">
        <v>41</v>
      </c>
      <c r="I289" t="s">
        <v>221</v>
      </c>
      <c r="J289" t="s">
        <v>145</v>
      </c>
      <c r="L289" t="s">
        <v>441</v>
      </c>
      <c r="M289" t="s">
        <v>441</v>
      </c>
      <c r="N289" t="b">
        <v>0</v>
      </c>
      <c r="O289">
        <v>29.001318260000001</v>
      </c>
      <c r="P289">
        <v>1.3378466682600811E-8</v>
      </c>
      <c r="Q289">
        <v>1.8682777744471519E-4</v>
      </c>
      <c r="R289">
        <v>5.4182518334826343E-3</v>
      </c>
      <c r="S289">
        <v>3.8799317009291261E-7</v>
      </c>
      <c r="T289">
        <f t="shared" si="10"/>
        <v>5.4182518334826351E-3</v>
      </c>
      <c r="U289">
        <f t="shared" si="11"/>
        <v>3.8799317009291256E-7</v>
      </c>
    </row>
    <row r="290" spans="1:21" x14ac:dyDescent="0.35">
      <c r="A290" t="s">
        <v>27</v>
      </c>
      <c r="B290" t="s">
        <v>28</v>
      </c>
      <c r="C290" t="s">
        <v>29</v>
      </c>
      <c r="D290" t="s">
        <v>30</v>
      </c>
      <c r="E290" t="s">
        <v>442</v>
      </c>
      <c r="F290" t="s">
        <v>443</v>
      </c>
      <c r="G290" t="s">
        <v>128</v>
      </c>
      <c r="H290" t="s">
        <v>41</v>
      </c>
      <c r="I290" t="s">
        <v>221</v>
      </c>
      <c r="J290" t="s">
        <v>145</v>
      </c>
      <c r="L290" t="s">
        <v>444</v>
      </c>
      <c r="M290" t="s">
        <v>444</v>
      </c>
      <c r="N290" t="b">
        <v>0</v>
      </c>
      <c r="O290">
        <v>29.001318260000001</v>
      </c>
      <c r="P290">
        <v>7.6676219679474905E-4</v>
      </c>
      <c r="Q290">
        <v>2.8374363329851282</v>
      </c>
      <c r="R290">
        <v>82.289394135389031</v>
      </c>
      <c r="S290">
        <v>2.2237114498981268E-2</v>
      </c>
      <c r="T290">
        <f t="shared" si="10"/>
        <v>82.289394135389045</v>
      </c>
      <c r="U290">
        <f t="shared" si="11"/>
        <v>2.2237114498981272E-2</v>
      </c>
    </row>
    <row r="291" spans="1:21" x14ac:dyDescent="0.35">
      <c r="A291" t="s">
        <v>27</v>
      </c>
      <c r="B291" t="s">
        <v>28</v>
      </c>
      <c r="C291" t="s">
        <v>39</v>
      </c>
      <c r="D291" t="s">
        <v>40</v>
      </c>
      <c r="E291" t="s">
        <v>442</v>
      </c>
      <c r="F291" t="s">
        <v>443</v>
      </c>
      <c r="G291" t="s">
        <v>128</v>
      </c>
      <c r="H291" t="s">
        <v>41</v>
      </c>
      <c r="I291" t="s">
        <v>221</v>
      </c>
      <c r="J291" t="s">
        <v>145</v>
      </c>
      <c r="L291" t="s">
        <v>444</v>
      </c>
      <c r="M291" t="s">
        <v>444</v>
      </c>
      <c r="N291" t="b">
        <v>0</v>
      </c>
      <c r="O291">
        <v>29.001318260000001</v>
      </c>
      <c r="P291">
        <v>1.274463667748171E-3</v>
      </c>
      <c r="Q291">
        <v>17.79764603286678</v>
      </c>
      <c r="R291">
        <v>516.15519687799599</v>
      </c>
      <c r="S291">
        <v>3.696112643917162E-2</v>
      </c>
      <c r="T291">
        <f t="shared" si="10"/>
        <v>516.15519687799588</v>
      </c>
      <c r="U291">
        <f t="shared" si="11"/>
        <v>3.6961126439171606E-2</v>
      </c>
    </row>
    <row r="292" spans="1:21" x14ac:dyDescent="0.35">
      <c r="A292" t="s">
        <v>27</v>
      </c>
      <c r="B292" t="s">
        <v>28</v>
      </c>
      <c r="C292" t="s">
        <v>76</v>
      </c>
      <c r="D292" t="s">
        <v>77</v>
      </c>
      <c r="E292" t="s">
        <v>442</v>
      </c>
      <c r="F292" t="s">
        <v>443</v>
      </c>
      <c r="G292" t="s">
        <v>128</v>
      </c>
      <c r="H292" t="s">
        <v>41</v>
      </c>
      <c r="I292" t="s">
        <v>221</v>
      </c>
      <c r="J292" t="s">
        <v>145</v>
      </c>
      <c r="L292" t="s">
        <v>444</v>
      </c>
      <c r="M292" t="s">
        <v>444</v>
      </c>
      <c r="N292" t="b">
        <v>0</v>
      </c>
      <c r="O292">
        <v>29.001318260000001</v>
      </c>
      <c r="P292">
        <v>5.1449849054445544E-3</v>
      </c>
      <c r="Q292">
        <v>18.289848490338741</v>
      </c>
      <c r="R292">
        <v>530.42971699549446</v>
      </c>
      <c r="S292">
        <v>0.1492113446856935</v>
      </c>
      <c r="T292">
        <f t="shared" si="10"/>
        <v>530.42971699549435</v>
      </c>
      <c r="U292">
        <f t="shared" si="11"/>
        <v>0.14921134468569353</v>
      </c>
    </row>
    <row r="293" spans="1:21" x14ac:dyDescent="0.35">
      <c r="A293" t="s">
        <v>27</v>
      </c>
      <c r="B293" t="s">
        <v>28</v>
      </c>
      <c r="C293" t="s">
        <v>76</v>
      </c>
      <c r="D293" t="s">
        <v>77</v>
      </c>
      <c r="E293" t="s">
        <v>445</v>
      </c>
      <c r="F293" t="s">
        <v>446</v>
      </c>
      <c r="G293" t="s">
        <v>128</v>
      </c>
      <c r="H293" t="s">
        <v>41</v>
      </c>
      <c r="I293" t="s">
        <v>221</v>
      </c>
      <c r="J293" t="s">
        <v>145</v>
      </c>
      <c r="L293" t="s">
        <v>447</v>
      </c>
      <c r="M293" t="s">
        <v>447</v>
      </c>
      <c r="N293" t="b">
        <v>0</v>
      </c>
      <c r="O293">
        <v>2.75246871</v>
      </c>
      <c r="P293">
        <v>1.668277858343588E-3</v>
      </c>
      <c r="Q293">
        <v>5.9305420384424972</v>
      </c>
      <c r="R293">
        <v>16.323631394152589</v>
      </c>
      <c r="S293">
        <v>4.5918826046765383E-3</v>
      </c>
      <c r="T293">
        <f t="shared" si="10"/>
        <v>16.323631394152592</v>
      </c>
      <c r="U293">
        <f t="shared" si="11"/>
        <v>4.5918826046765383E-3</v>
      </c>
    </row>
    <row r="294" spans="1:21" x14ac:dyDescent="0.35">
      <c r="A294" t="s">
        <v>27</v>
      </c>
      <c r="B294" t="s">
        <v>28</v>
      </c>
      <c r="C294" t="s">
        <v>39</v>
      </c>
      <c r="D294" t="s">
        <v>40</v>
      </c>
      <c r="E294" t="s">
        <v>445</v>
      </c>
      <c r="F294" t="s">
        <v>446</v>
      </c>
      <c r="G294" t="s">
        <v>128</v>
      </c>
      <c r="H294" t="s">
        <v>41</v>
      </c>
      <c r="I294" t="s">
        <v>221</v>
      </c>
      <c r="J294" t="s">
        <v>145</v>
      </c>
      <c r="L294" t="s">
        <v>447</v>
      </c>
      <c r="M294" t="s">
        <v>447</v>
      </c>
      <c r="N294" t="b">
        <v>0</v>
      </c>
      <c r="O294">
        <v>2.75246871</v>
      </c>
      <c r="P294">
        <v>3.0960028820343252E-4</v>
      </c>
      <c r="Q294">
        <v>4.3235099442685856</v>
      </c>
      <c r="R294">
        <v>11.90032583897313</v>
      </c>
      <c r="S294">
        <v>8.5216510588692997E-4</v>
      </c>
      <c r="T294">
        <f t="shared" si="10"/>
        <v>11.900325838973126</v>
      </c>
      <c r="U294">
        <f t="shared" si="11"/>
        <v>8.5216510588693008E-4</v>
      </c>
    </row>
    <row r="295" spans="1:21" x14ac:dyDescent="0.35">
      <c r="A295" t="s">
        <v>27</v>
      </c>
      <c r="B295" t="s">
        <v>28</v>
      </c>
      <c r="C295" t="s">
        <v>29</v>
      </c>
      <c r="D295" t="s">
        <v>30</v>
      </c>
      <c r="E295" t="s">
        <v>448</v>
      </c>
      <c r="F295" t="s">
        <v>449</v>
      </c>
      <c r="G295" t="s">
        <v>128</v>
      </c>
      <c r="H295" t="s">
        <v>41</v>
      </c>
      <c r="I295" t="s">
        <v>221</v>
      </c>
      <c r="J295" t="s">
        <v>145</v>
      </c>
      <c r="L295" t="s">
        <v>178</v>
      </c>
      <c r="M295" t="s">
        <v>178</v>
      </c>
      <c r="N295" t="b">
        <v>0</v>
      </c>
      <c r="O295">
        <v>207.50297707999999</v>
      </c>
      <c r="P295">
        <v>3.440785233376144E-8</v>
      </c>
      <c r="Q295">
        <v>1.2732773050095481E-4</v>
      </c>
      <c r="R295">
        <v>2.6420883143788029E-2</v>
      </c>
      <c r="S295">
        <v>7.1397317941845239E-6</v>
      </c>
      <c r="T295">
        <f t="shared" si="10"/>
        <v>2.642088314378804E-2</v>
      </c>
      <c r="U295">
        <f t="shared" si="11"/>
        <v>7.1397317941845239E-6</v>
      </c>
    </row>
    <row r="296" spans="1:21" x14ac:dyDescent="0.35">
      <c r="A296" t="s">
        <v>27</v>
      </c>
      <c r="B296" t="s">
        <v>28</v>
      </c>
      <c r="C296" t="s">
        <v>76</v>
      </c>
      <c r="D296" t="s">
        <v>77</v>
      </c>
      <c r="E296" t="s">
        <v>448</v>
      </c>
      <c r="F296" t="s">
        <v>449</v>
      </c>
      <c r="G296" t="s">
        <v>128</v>
      </c>
      <c r="H296" t="s">
        <v>41</v>
      </c>
      <c r="I296" t="s">
        <v>221</v>
      </c>
      <c r="J296" t="s">
        <v>145</v>
      </c>
      <c r="L296" t="s">
        <v>178</v>
      </c>
      <c r="M296" t="s">
        <v>178</v>
      </c>
      <c r="N296" t="b">
        <v>0</v>
      </c>
      <c r="O296">
        <v>207.50297707999999</v>
      </c>
      <c r="P296">
        <v>2.39982113827556E-7</v>
      </c>
      <c r="Q296">
        <v>8.531096947733362E-4</v>
      </c>
      <c r="R296">
        <v>0.17702280144127741</v>
      </c>
      <c r="S296">
        <v>4.9797003065169298E-5</v>
      </c>
      <c r="T296">
        <f t="shared" si="10"/>
        <v>0.17702280144127738</v>
      </c>
      <c r="U296">
        <f t="shared" si="11"/>
        <v>4.9797003065169305E-5</v>
      </c>
    </row>
    <row r="297" spans="1:21" x14ac:dyDescent="0.35">
      <c r="A297" t="s">
        <v>27</v>
      </c>
      <c r="B297" t="s">
        <v>28</v>
      </c>
      <c r="C297" t="s">
        <v>39</v>
      </c>
      <c r="D297" t="s">
        <v>40</v>
      </c>
      <c r="E297" t="s">
        <v>448</v>
      </c>
      <c r="F297" t="s">
        <v>449</v>
      </c>
      <c r="G297" t="s">
        <v>128</v>
      </c>
      <c r="H297" t="s">
        <v>41</v>
      </c>
      <c r="I297" t="s">
        <v>221</v>
      </c>
      <c r="J297" t="s">
        <v>145</v>
      </c>
      <c r="L297" t="s">
        <v>178</v>
      </c>
      <c r="M297" t="s">
        <v>178</v>
      </c>
      <c r="N297" t="b">
        <v>0</v>
      </c>
      <c r="O297">
        <v>207.50297707999999</v>
      </c>
      <c r="P297">
        <v>9.8533277474961773E-8</v>
      </c>
      <c r="Q297">
        <v>1.3759987352610289E-3</v>
      </c>
      <c r="R297">
        <v>0.28552383402497822</v>
      </c>
      <c r="S297">
        <v>2.0445948417504269E-5</v>
      </c>
      <c r="T297">
        <f t="shared" si="10"/>
        <v>0.28552383402497827</v>
      </c>
      <c r="U297">
        <f t="shared" si="11"/>
        <v>2.0445948417504273E-5</v>
      </c>
    </row>
    <row r="298" spans="1:21" x14ac:dyDescent="0.35">
      <c r="A298" t="s">
        <v>27</v>
      </c>
      <c r="B298" t="s">
        <v>28</v>
      </c>
      <c r="C298" t="s">
        <v>29</v>
      </c>
      <c r="D298" t="s">
        <v>30</v>
      </c>
      <c r="E298" t="s">
        <v>450</v>
      </c>
      <c r="F298" t="s">
        <v>451</v>
      </c>
      <c r="G298" t="s">
        <v>452</v>
      </c>
      <c r="H298" t="s">
        <v>41</v>
      </c>
      <c r="I298" t="s">
        <v>453</v>
      </c>
      <c r="J298" t="s">
        <v>36</v>
      </c>
      <c r="L298" t="s">
        <v>454</v>
      </c>
      <c r="M298" t="s">
        <v>454</v>
      </c>
      <c r="N298" t="b">
        <v>0</v>
      </c>
      <c r="O298">
        <v>51.366424739999999</v>
      </c>
      <c r="P298">
        <v>1.4789074137073531E-3</v>
      </c>
      <c r="Q298">
        <v>5.4727601938591652</v>
      </c>
      <c r="R298">
        <v>281.11612461793459</v>
      </c>
      <c r="S298">
        <v>7.5966186363626773E-2</v>
      </c>
      <c r="T298">
        <f t="shared" si="10"/>
        <v>281.11612461793464</v>
      </c>
      <c r="U298">
        <f t="shared" si="11"/>
        <v>7.59661863636268E-2</v>
      </c>
    </row>
    <row r="299" spans="1:21" x14ac:dyDescent="0.35">
      <c r="A299" t="s">
        <v>27</v>
      </c>
      <c r="B299" t="s">
        <v>28</v>
      </c>
      <c r="C299" t="s">
        <v>39</v>
      </c>
      <c r="D299" t="s">
        <v>40</v>
      </c>
      <c r="E299" t="s">
        <v>450</v>
      </c>
      <c r="F299" t="s">
        <v>451</v>
      </c>
      <c r="G299" t="s">
        <v>452</v>
      </c>
      <c r="H299" t="s">
        <v>41</v>
      </c>
      <c r="I299" t="s">
        <v>453</v>
      </c>
      <c r="J299" t="s">
        <v>36</v>
      </c>
      <c r="L299" t="s">
        <v>454</v>
      </c>
      <c r="M299" t="s">
        <v>454</v>
      </c>
      <c r="N299" t="b">
        <v>0</v>
      </c>
      <c r="O299">
        <v>51.366424739999999</v>
      </c>
      <c r="P299">
        <v>6.567732352949164E-4</v>
      </c>
      <c r="Q299">
        <v>9.171715021341317</v>
      </c>
      <c r="R299">
        <v>471.11820938045622</v>
      </c>
      <c r="S299">
        <v>3.3736092962022637E-2</v>
      </c>
      <c r="T299">
        <f t="shared" si="10"/>
        <v>471.11820938045622</v>
      </c>
      <c r="U299">
        <f t="shared" si="11"/>
        <v>3.3736092962022637E-2</v>
      </c>
    </row>
    <row r="300" spans="1:21" x14ac:dyDescent="0.35">
      <c r="A300" t="s">
        <v>27</v>
      </c>
      <c r="B300" t="s">
        <v>28</v>
      </c>
      <c r="C300" t="s">
        <v>39</v>
      </c>
      <c r="D300" t="s">
        <v>40</v>
      </c>
      <c r="E300" t="s">
        <v>455</v>
      </c>
      <c r="F300" t="s">
        <v>456</v>
      </c>
      <c r="G300" t="s">
        <v>452</v>
      </c>
      <c r="H300" t="s">
        <v>41</v>
      </c>
      <c r="I300" t="s">
        <v>453</v>
      </c>
      <c r="J300" t="s">
        <v>36</v>
      </c>
      <c r="L300" t="s">
        <v>457</v>
      </c>
      <c r="M300" t="s">
        <v>457</v>
      </c>
      <c r="N300" t="b">
        <v>0</v>
      </c>
      <c r="O300">
        <v>55.558979000000001</v>
      </c>
      <c r="P300">
        <v>3.7595018679678969E-3</v>
      </c>
      <c r="Q300">
        <v>52.500738309956503</v>
      </c>
      <c r="R300">
        <v>2916.8874172473688</v>
      </c>
      <c r="S300">
        <v>0.20887408533288909</v>
      </c>
      <c r="T300">
        <f t="shared" si="10"/>
        <v>2916.8874172473688</v>
      </c>
      <c r="U300">
        <f t="shared" si="11"/>
        <v>0.20887408533288915</v>
      </c>
    </row>
    <row r="301" spans="1:21" x14ac:dyDescent="0.35">
      <c r="A301" t="s">
        <v>27</v>
      </c>
      <c r="B301" t="s">
        <v>28</v>
      </c>
      <c r="C301" t="s">
        <v>29</v>
      </c>
      <c r="D301" t="s">
        <v>30</v>
      </c>
      <c r="E301" t="s">
        <v>455</v>
      </c>
      <c r="F301" t="s">
        <v>456</v>
      </c>
      <c r="G301" t="s">
        <v>452</v>
      </c>
      <c r="H301" t="s">
        <v>41</v>
      </c>
      <c r="I301" t="s">
        <v>453</v>
      </c>
      <c r="J301" t="s">
        <v>36</v>
      </c>
      <c r="L301" t="s">
        <v>457</v>
      </c>
      <c r="M301" t="s">
        <v>457</v>
      </c>
      <c r="N301" t="b">
        <v>0</v>
      </c>
      <c r="O301">
        <v>55.558979000000001</v>
      </c>
      <c r="P301">
        <v>1.7678685611841501E-2</v>
      </c>
      <c r="Q301">
        <v>65.420732900174741</v>
      </c>
      <c r="R301">
        <v>3634.709125365418</v>
      </c>
      <c r="S301">
        <v>0.98220972265590434</v>
      </c>
      <c r="T301">
        <f t="shared" si="10"/>
        <v>3634.7091253654175</v>
      </c>
      <c r="U301">
        <f t="shared" si="11"/>
        <v>0.98220972265590412</v>
      </c>
    </row>
    <row r="302" spans="1:21" x14ac:dyDescent="0.35">
      <c r="A302" t="s">
        <v>27</v>
      </c>
      <c r="B302" t="s">
        <v>28</v>
      </c>
      <c r="C302" t="s">
        <v>76</v>
      </c>
      <c r="D302" t="s">
        <v>77</v>
      </c>
      <c r="E302" t="s">
        <v>455</v>
      </c>
      <c r="F302" t="s">
        <v>456</v>
      </c>
      <c r="G302" t="s">
        <v>452</v>
      </c>
      <c r="H302" t="s">
        <v>41</v>
      </c>
      <c r="I302" t="s">
        <v>453</v>
      </c>
      <c r="J302" t="s">
        <v>36</v>
      </c>
      <c r="L302" t="s">
        <v>457</v>
      </c>
      <c r="M302" t="s">
        <v>457</v>
      </c>
      <c r="N302" t="b">
        <v>0</v>
      </c>
      <c r="O302">
        <v>55.558979000000001</v>
      </c>
      <c r="P302">
        <v>7.1397211053294716E-3</v>
      </c>
      <c r="Q302">
        <v>25.38091358471473</v>
      </c>
      <c r="R302">
        <v>1410.1376448539811</v>
      </c>
      <c r="S302">
        <v>0.39667561495685688</v>
      </c>
      <c r="T302">
        <f t="shared" si="10"/>
        <v>1410.1376448539804</v>
      </c>
      <c r="U302">
        <f t="shared" si="11"/>
        <v>0.39667561495685688</v>
      </c>
    </row>
    <row r="303" spans="1:21" x14ac:dyDescent="0.35">
      <c r="A303" t="s">
        <v>27</v>
      </c>
      <c r="B303" t="s">
        <v>28</v>
      </c>
      <c r="C303" t="s">
        <v>39</v>
      </c>
      <c r="D303" t="s">
        <v>40</v>
      </c>
      <c r="E303" t="s">
        <v>458</v>
      </c>
      <c r="F303" t="s">
        <v>459</v>
      </c>
      <c r="G303" t="s">
        <v>452</v>
      </c>
      <c r="H303" t="s">
        <v>41</v>
      </c>
      <c r="I303" t="s">
        <v>453</v>
      </c>
      <c r="J303" t="s">
        <v>36</v>
      </c>
      <c r="L303" t="s">
        <v>460</v>
      </c>
      <c r="M303" t="s">
        <v>460</v>
      </c>
      <c r="N303" t="b">
        <v>0</v>
      </c>
      <c r="O303">
        <v>70.169577059999995</v>
      </c>
      <c r="P303">
        <v>9.4825412554055814E-4</v>
      </c>
      <c r="Q303">
        <v>13.24219097229788</v>
      </c>
      <c r="R303">
        <v>929.19893987389207</v>
      </c>
      <c r="S303">
        <v>6.6538590934581102E-2</v>
      </c>
      <c r="T303">
        <f t="shared" si="10"/>
        <v>929.19893987389241</v>
      </c>
      <c r="U303">
        <f t="shared" si="11"/>
        <v>6.6538590934581102E-2</v>
      </c>
    </row>
    <row r="304" spans="1:21" x14ac:dyDescent="0.35">
      <c r="A304" t="s">
        <v>27</v>
      </c>
      <c r="B304" t="s">
        <v>28</v>
      </c>
      <c r="C304" t="s">
        <v>29</v>
      </c>
      <c r="D304" t="s">
        <v>30</v>
      </c>
      <c r="E304" t="s">
        <v>458</v>
      </c>
      <c r="F304" t="s">
        <v>459</v>
      </c>
      <c r="G304" t="s">
        <v>452</v>
      </c>
      <c r="H304" t="s">
        <v>41</v>
      </c>
      <c r="I304" t="s">
        <v>453</v>
      </c>
      <c r="J304" t="s">
        <v>36</v>
      </c>
      <c r="L304" t="s">
        <v>460</v>
      </c>
      <c r="M304" t="s">
        <v>460</v>
      </c>
      <c r="N304" t="b">
        <v>0</v>
      </c>
      <c r="O304">
        <v>70.169577059999995</v>
      </c>
      <c r="P304">
        <v>5.813783451782405E-4</v>
      </c>
      <c r="Q304">
        <v>2.1514154541203721</v>
      </c>
      <c r="R304">
        <v>150.96391249597431</v>
      </c>
      <c r="S304">
        <v>4.0795072592999818E-2</v>
      </c>
      <c r="T304">
        <f t="shared" si="10"/>
        <v>150.96391249597434</v>
      </c>
      <c r="U304">
        <f t="shared" si="11"/>
        <v>4.0795072592999825E-2</v>
      </c>
    </row>
    <row r="305" spans="1:21" x14ac:dyDescent="0.35">
      <c r="A305" t="s">
        <v>27</v>
      </c>
      <c r="B305" t="s">
        <v>28</v>
      </c>
      <c r="C305" t="s">
        <v>29</v>
      </c>
      <c r="D305" t="s">
        <v>30</v>
      </c>
      <c r="E305" t="s">
        <v>461</v>
      </c>
      <c r="F305" t="s">
        <v>462</v>
      </c>
      <c r="G305" t="s">
        <v>452</v>
      </c>
      <c r="H305" t="s">
        <v>41</v>
      </c>
      <c r="I305" t="s">
        <v>453</v>
      </c>
      <c r="J305" t="s">
        <v>36</v>
      </c>
      <c r="L305" t="s">
        <v>463</v>
      </c>
      <c r="M305" t="s">
        <v>463</v>
      </c>
      <c r="N305" t="b">
        <v>0</v>
      </c>
      <c r="O305">
        <v>49.773496280000003</v>
      </c>
      <c r="P305">
        <v>3.8405005793393552E-5</v>
      </c>
      <c r="Q305">
        <v>0.14211936798945929</v>
      </c>
      <c r="R305">
        <v>7.0737778339393049</v>
      </c>
      <c r="S305">
        <v>1.9115514129908521E-3</v>
      </c>
      <c r="T305">
        <f t="shared" si="10"/>
        <v>7.0737778339393032</v>
      </c>
      <c r="U305">
        <f t="shared" si="11"/>
        <v>1.9115514129908525E-3</v>
      </c>
    </row>
    <row r="306" spans="1:21" x14ac:dyDescent="0.35">
      <c r="A306" t="s">
        <v>27</v>
      </c>
      <c r="B306" t="s">
        <v>28</v>
      </c>
      <c r="C306" t="s">
        <v>39</v>
      </c>
      <c r="D306" t="s">
        <v>40</v>
      </c>
      <c r="E306" t="s">
        <v>464</v>
      </c>
      <c r="F306" t="s">
        <v>465</v>
      </c>
      <c r="G306" t="s">
        <v>452</v>
      </c>
      <c r="H306" t="s">
        <v>41</v>
      </c>
      <c r="I306" t="s">
        <v>453</v>
      </c>
      <c r="J306" t="s">
        <v>145</v>
      </c>
      <c r="L306" t="s">
        <v>466</v>
      </c>
      <c r="M306" t="s">
        <v>466</v>
      </c>
      <c r="N306" t="b">
        <v>0</v>
      </c>
      <c r="O306">
        <v>91.455062609999999</v>
      </c>
      <c r="P306">
        <v>6.5127194901172568E-4</v>
      </c>
      <c r="Q306">
        <v>9.0948905904285944</v>
      </c>
      <c r="R306">
        <v>831.77378837874699</v>
      </c>
      <c r="S306">
        <v>5.9562116873004098E-2</v>
      </c>
      <c r="T306">
        <f t="shared" si="10"/>
        <v>831.77378837874699</v>
      </c>
      <c r="U306">
        <f t="shared" si="11"/>
        <v>5.9562116873004098E-2</v>
      </c>
    </row>
    <row r="307" spans="1:21" x14ac:dyDescent="0.35">
      <c r="A307" t="s">
        <v>27</v>
      </c>
      <c r="B307" t="s">
        <v>28</v>
      </c>
      <c r="C307" t="s">
        <v>76</v>
      </c>
      <c r="D307" t="s">
        <v>77</v>
      </c>
      <c r="E307" t="s">
        <v>467</v>
      </c>
      <c r="F307" t="s">
        <v>468</v>
      </c>
      <c r="G307" t="s">
        <v>452</v>
      </c>
      <c r="H307" t="s">
        <v>41</v>
      </c>
      <c r="I307" t="s">
        <v>453</v>
      </c>
      <c r="J307" t="s">
        <v>36</v>
      </c>
      <c r="L307" t="s">
        <v>469</v>
      </c>
      <c r="M307" t="s">
        <v>469</v>
      </c>
      <c r="N307" t="b">
        <v>0</v>
      </c>
      <c r="O307">
        <v>122.2271635</v>
      </c>
      <c r="P307">
        <v>2.28198747569483E-3</v>
      </c>
      <c r="Q307">
        <v>8.1122113969939225</v>
      </c>
      <c r="R307">
        <v>991.53258876693963</v>
      </c>
      <c r="S307">
        <v>0.27892085629670432</v>
      </c>
      <c r="T307">
        <f t="shared" si="10"/>
        <v>991.53258876693963</v>
      </c>
      <c r="U307">
        <f t="shared" si="11"/>
        <v>0.27892085629670427</v>
      </c>
    </row>
    <row r="308" spans="1:21" x14ac:dyDescent="0.35">
      <c r="A308" t="s">
        <v>27</v>
      </c>
      <c r="B308" t="s">
        <v>28</v>
      </c>
      <c r="C308" t="s">
        <v>29</v>
      </c>
      <c r="D308" t="s">
        <v>30</v>
      </c>
      <c r="E308" t="s">
        <v>467</v>
      </c>
      <c r="F308" t="s">
        <v>468</v>
      </c>
      <c r="G308" t="s">
        <v>452</v>
      </c>
      <c r="H308" t="s">
        <v>41</v>
      </c>
      <c r="I308" t="s">
        <v>453</v>
      </c>
      <c r="J308" t="s">
        <v>36</v>
      </c>
      <c r="L308" t="s">
        <v>469</v>
      </c>
      <c r="M308" t="s">
        <v>469</v>
      </c>
      <c r="N308" t="b">
        <v>0</v>
      </c>
      <c r="O308">
        <v>122.2271635</v>
      </c>
      <c r="P308">
        <v>1.024440595848347E-2</v>
      </c>
      <c r="Q308">
        <v>37.909862794437373</v>
      </c>
      <c r="R308">
        <v>4633.6149980382643</v>
      </c>
      <c r="S308">
        <v>1.2521446820479329</v>
      </c>
      <c r="T308">
        <f t="shared" si="10"/>
        <v>4633.6149980382643</v>
      </c>
      <c r="U308">
        <f t="shared" si="11"/>
        <v>1.2521446820479332</v>
      </c>
    </row>
    <row r="309" spans="1:21" x14ac:dyDescent="0.35">
      <c r="A309" t="s">
        <v>27</v>
      </c>
      <c r="B309" t="s">
        <v>28</v>
      </c>
      <c r="C309" t="s">
        <v>39</v>
      </c>
      <c r="D309" t="s">
        <v>40</v>
      </c>
      <c r="E309" t="s">
        <v>467</v>
      </c>
      <c r="F309" t="s">
        <v>468</v>
      </c>
      <c r="G309" t="s">
        <v>452</v>
      </c>
      <c r="H309" t="s">
        <v>41</v>
      </c>
      <c r="I309" t="s">
        <v>453</v>
      </c>
      <c r="J309" t="s">
        <v>36</v>
      </c>
      <c r="L309" t="s">
        <v>469</v>
      </c>
      <c r="M309" t="s">
        <v>469</v>
      </c>
      <c r="N309" t="b">
        <v>0</v>
      </c>
      <c r="O309">
        <v>122.2271635</v>
      </c>
      <c r="P309">
        <v>8.7927217065826015E-4</v>
      </c>
      <c r="Q309">
        <v>12.278870913265081</v>
      </c>
      <c r="R309">
        <v>1500.8115627110451</v>
      </c>
      <c r="S309">
        <v>0.1074709433640471</v>
      </c>
      <c r="T309">
        <f t="shared" si="10"/>
        <v>1500.8115627110453</v>
      </c>
      <c r="U309">
        <f t="shared" si="11"/>
        <v>0.10747094336404707</v>
      </c>
    </row>
    <row r="310" spans="1:21" x14ac:dyDescent="0.35">
      <c r="A310" t="s">
        <v>27</v>
      </c>
      <c r="B310" t="s">
        <v>28</v>
      </c>
      <c r="C310" t="s">
        <v>39</v>
      </c>
      <c r="D310" t="s">
        <v>40</v>
      </c>
      <c r="E310" t="s">
        <v>470</v>
      </c>
      <c r="F310" t="s">
        <v>471</v>
      </c>
      <c r="G310" t="s">
        <v>452</v>
      </c>
      <c r="H310" t="s">
        <v>41</v>
      </c>
      <c r="I310" t="s">
        <v>453</v>
      </c>
      <c r="J310" t="s">
        <v>36</v>
      </c>
      <c r="L310" t="s">
        <v>472</v>
      </c>
      <c r="M310" t="s">
        <v>472</v>
      </c>
      <c r="N310" t="b">
        <v>0</v>
      </c>
      <c r="O310">
        <v>147.15787048000001</v>
      </c>
      <c r="P310">
        <v>3.6193629052035938E-8</v>
      </c>
      <c r="Q310">
        <v>5.0543723984786278E-4</v>
      </c>
      <c r="R310">
        <v>7.4379067877300489E-2</v>
      </c>
      <c r="S310">
        <v>5.32617737624067E-6</v>
      </c>
      <c r="T310">
        <f t="shared" si="10"/>
        <v>7.4379067877300489E-2</v>
      </c>
      <c r="U310">
        <f t="shared" si="11"/>
        <v>5.32617737624067E-6</v>
      </c>
    </row>
    <row r="311" spans="1:21" x14ac:dyDescent="0.35">
      <c r="A311" t="s">
        <v>27</v>
      </c>
      <c r="B311" t="s">
        <v>28</v>
      </c>
      <c r="C311" t="s">
        <v>29</v>
      </c>
      <c r="D311" t="s">
        <v>30</v>
      </c>
      <c r="E311" t="s">
        <v>470</v>
      </c>
      <c r="F311" t="s">
        <v>471</v>
      </c>
      <c r="G311" t="s">
        <v>452</v>
      </c>
      <c r="H311" t="s">
        <v>41</v>
      </c>
      <c r="I311" t="s">
        <v>453</v>
      </c>
      <c r="J311" t="s">
        <v>36</v>
      </c>
      <c r="L311" t="s">
        <v>472</v>
      </c>
      <c r="M311" t="s">
        <v>472</v>
      </c>
      <c r="N311" t="b">
        <v>0</v>
      </c>
      <c r="O311">
        <v>147.15787048000001</v>
      </c>
      <c r="P311">
        <v>1.934928120511092E-7</v>
      </c>
      <c r="Q311">
        <v>7.1602843408338399E-4</v>
      </c>
      <c r="R311">
        <v>0.1053692195628398</v>
      </c>
      <c r="S311">
        <v>2.8473990174628109E-5</v>
      </c>
      <c r="T311">
        <f t="shared" si="10"/>
        <v>0.10536921956283984</v>
      </c>
      <c r="U311">
        <f t="shared" si="11"/>
        <v>2.8473990174628115E-5</v>
      </c>
    </row>
    <row r="312" spans="1:21" x14ac:dyDescent="0.35">
      <c r="A312" t="s">
        <v>27</v>
      </c>
      <c r="B312" t="s">
        <v>28</v>
      </c>
      <c r="C312" t="s">
        <v>29</v>
      </c>
      <c r="D312" t="s">
        <v>30</v>
      </c>
      <c r="E312" t="s">
        <v>473</v>
      </c>
      <c r="F312" t="s">
        <v>474</v>
      </c>
      <c r="G312" t="s">
        <v>452</v>
      </c>
      <c r="H312" t="s">
        <v>41</v>
      </c>
      <c r="I312" t="s">
        <v>453</v>
      </c>
      <c r="J312" t="s">
        <v>36</v>
      </c>
      <c r="L312" t="s">
        <v>475</v>
      </c>
      <c r="M312" t="s">
        <v>475</v>
      </c>
      <c r="N312" t="b">
        <v>0</v>
      </c>
      <c r="O312">
        <v>99.168502970000006</v>
      </c>
      <c r="P312">
        <v>4.9753917442587778E-8</v>
      </c>
      <c r="Q312">
        <v>1.8411650137432529E-4</v>
      </c>
      <c r="R312">
        <v>1.825855781336579E-2</v>
      </c>
      <c r="S312">
        <v>4.9340215096744014E-6</v>
      </c>
      <c r="T312">
        <f t="shared" si="10"/>
        <v>1.8258557813365786E-2</v>
      </c>
      <c r="U312">
        <f t="shared" si="11"/>
        <v>4.9340215096744014E-6</v>
      </c>
    </row>
    <row r="313" spans="1:21" x14ac:dyDescent="0.35">
      <c r="A313" t="s">
        <v>27</v>
      </c>
      <c r="B313" t="s">
        <v>28</v>
      </c>
      <c r="C313" t="s">
        <v>29</v>
      </c>
      <c r="D313" t="s">
        <v>30</v>
      </c>
      <c r="E313" t="s">
        <v>476</v>
      </c>
      <c r="F313" t="s">
        <v>477</v>
      </c>
      <c r="G313" t="s">
        <v>452</v>
      </c>
      <c r="H313" t="s">
        <v>41</v>
      </c>
      <c r="I313" t="s">
        <v>453</v>
      </c>
      <c r="J313" t="s">
        <v>36</v>
      </c>
      <c r="L313" t="s">
        <v>478</v>
      </c>
      <c r="M313" t="s">
        <v>478</v>
      </c>
      <c r="N313" t="b">
        <v>0</v>
      </c>
      <c r="O313">
        <v>0.51333318999999999</v>
      </c>
      <c r="P313">
        <v>5.5046335546703185E-4</v>
      </c>
      <c r="Q313">
        <v>2.0370132112775021</v>
      </c>
      <c r="R313">
        <v>1.0456664898172241</v>
      </c>
      <c r="S313">
        <v>2.8257111023999542E-4</v>
      </c>
      <c r="T313">
        <f t="shared" si="10"/>
        <v>1.0456664898172241</v>
      </c>
      <c r="U313">
        <f t="shared" si="11"/>
        <v>2.8257111023999537E-4</v>
      </c>
    </row>
    <row r="314" spans="1:21" x14ac:dyDescent="0.35">
      <c r="A314" t="s">
        <v>27</v>
      </c>
      <c r="B314" t="s">
        <v>28</v>
      </c>
      <c r="C314" t="s">
        <v>39</v>
      </c>
      <c r="D314" t="s">
        <v>40</v>
      </c>
      <c r="E314" t="s">
        <v>479</v>
      </c>
      <c r="F314" t="s">
        <v>480</v>
      </c>
      <c r="G314" t="s">
        <v>452</v>
      </c>
      <c r="H314" t="s">
        <v>41</v>
      </c>
      <c r="I314" t="s">
        <v>453</v>
      </c>
      <c r="J314" t="s">
        <v>36</v>
      </c>
      <c r="L314" t="s">
        <v>481</v>
      </c>
      <c r="M314" t="s">
        <v>481</v>
      </c>
      <c r="N314" t="b">
        <v>0</v>
      </c>
      <c r="O314">
        <v>0.39514375000000002</v>
      </c>
      <c r="P314">
        <v>5.1741360772084098E-9</v>
      </c>
      <c r="Q314">
        <v>7.2255839659006473E-5</v>
      </c>
      <c r="R314">
        <v>2.8551443442258541E-5</v>
      </c>
      <c r="S314">
        <v>2.044527532558421E-9</v>
      </c>
      <c r="T314">
        <f t="shared" si="10"/>
        <v>2.8551443442258541E-5</v>
      </c>
      <c r="U314">
        <f t="shared" si="11"/>
        <v>2.0445275325584206E-9</v>
      </c>
    </row>
    <row r="315" spans="1:21" x14ac:dyDescent="0.35">
      <c r="A315" t="s">
        <v>27</v>
      </c>
      <c r="B315" t="s">
        <v>28</v>
      </c>
      <c r="C315" t="s">
        <v>29</v>
      </c>
      <c r="D315" t="s">
        <v>30</v>
      </c>
      <c r="E315" t="s">
        <v>479</v>
      </c>
      <c r="F315" t="s">
        <v>480</v>
      </c>
      <c r="G315" t="s">
        <v>452</v>
      </c>
      <c r="H315" t="s">
        <v>41</v>
      </c>
      <c r="I315" t="s">
        <v>453</v>
      </c>
      <c r="J315" t="s">
        <v>36</v>
      </c>
      <c r="L315" t="s">
        <v>481</v>
      </c>
      <c r="M315" t="s">
        <v>481</v>
      </c>
      <c r="N315" t="b">
        <v>0</v>
      </c>
      <c r="O315">
        <v>0.39514375000000002</v>
      </c>
      <c r="P315">
        <v>1.9125986005707769E-8</v>
      </c>
      <c r="Q315">
        <v>7.0776529964070798E-5</v>
      </c>
      <c r="R315">
        <v>2.7966903461990299E-5</v>
      </c>
      <c r="S315">
        <v>7.5575138327428885E-9</v>
      </c>
      <c r="T315">
        <f t="shared" si="10"/>
        <v>2.7966903461990302E-5</v>
      </c>
      <c r="U315">
        <f t="shared" si="11"/>
        <v>7.5575138327428902E-9</v>
      </c>
    </row>
    <row r="316" spans="1:21" x14ac:dyDescent="0.35">
      <c r="A316" t="s">
        <v>27</v>
      </c>
      <c r="B316" t="s">
        <v>28</v>
      </c>
      <c r="C316" t="s">
        <v>39</v>
      </c>
      <c r="D316" t="s">
        <v>40</v>
      </c>
      <c r="E316" t="s">
        <v>482</v>
      </c>
      <c r="F316" t="s">
        <v>483</v>
      </c>
      <c r="G316" t="s">
        <v>452</v>
      </c>
      <c r="H316" t="s">
        <v>41</v>
      </c>
      <c r="I316" t="s">
        <v>453</v>
      </c>
      <c r="J316" t="s">
        <v>36</v>
      </c>
      <c r="L316" t="s">
        <v>484</v>
      </c>
      <c r="M316" t="s">
        <v>484</v>
      </c>
      <c r="N316" t="b">
        <v>0</v>
      </c>
      <c r="O316">
        <v>232.69497082000001</v>
      </c>
      <c r="P316">
        <v>1.249786033220621E-3</v>
      </c>
      <c r="Q316">
        <v>17.45302749617219</v>
      </c>
      <c r="R316">
        <v>4061.231723942446</v>
      </c>
      <c r="S316">
        <v>0.29081892453151598</v>
      </c>
      <c r="T316">
        <f t="shared" si="10"/>
        <v>4061.2317239424456</v>
      </c>
      <c r="U316">
        <f t="shared" si="11"/>
        <v>0.29081892453151598</v>
      </c>
    </row>
    <row r="317" spans="1:21" x14ac:dyDescent="0.35">
      <c r="A317" t="s">
        <v>27</v>
      </c>
      <c r="B317" t="s">
        <v>28</v>
      </c>
      <c r="C317" t="s">
        <v>29</v>
      </c>
      <c r="D317" t="s">
        <v>30</v>
      </c>
      <c r="E317" t="s">
        <v>482</v>
      </c>
      <c r="F317" t="s">
        <v>483</v>
      </c>
      <c r="G317" t="s">
        <v>452</v>
      </c>
      <c r="H317" t="s">
        <v>41</v>
      </c>
      <c r="I317" t="s">
        <v>453</v>
      </c>
      <c r="J317" t="s">
        <v>36</v>
      </c>
      <c r="L317" t="s">
        <v>484</v>
      </c>
      <c r="M317" t="s">
        <v>484</v>
      </c>
      <c r="N317" t="b">
        <v>0</v>
      </c>
      <c r="O317">
        <v>232.69497082000001</v>
      </c>
      <c r="P317">
        <v>5.8343517339418821E-4</v>
      </c>
      <c r="Q317">
        <v>2.159026834982698</v>
      </c>
      <c r="R317">
        <v>502.39468636589589</v>
      </c>
      <c r="S317">
        <v>0.1357624306483223</v>
      </c>
      <c r="T317">
        <f t="shared" si="10"/>
        <v>502.39468636589589</v>
      </c>
      <c r="U317">
        <f t="shared" si="11"/>
        <v>0.13576243064832227</v>
      </c>
    </row>
    <row r="318" spans="1:21" x14ac:dyDescent="0.35">
      <c r="A318" t="s">
        <v>27</v>
      </c>
      <c r="B318" t="s">
        <v>28</v>
      </c>
      <c r="C318" t="s">
        <v>29</v>
      </c>
      <c r="D318" t="s">
        <v>30</v>
      </c>
      <c r="E318" t="s">
        <v>485</v>
      </c>
      <c r="F318" t="s">
        <v>486</v>
      </c>
      <c r="G318" t="s">
        <v>452</v>
      </c>
      <c r="H318" t="s">
        <v>41</v>
      </c>
      <c r="I318" t="s">
        <v>453</v>
      </c>
      <c r="J318" t="s">
        <v>36</v>
      </c>
      <c r="L318" t="s">
        <v>487</v>
      </c>
      <c r="M318" t="s">
        <v>487</v>
      </c>
      <c r="N318" t="b">
        <v>0</v>
      </c>
      <c r="O318">
        <v>111.30548919</v>
      </c>
      <c r="P318">
        <v>5.2788068753566999E-4</v>
      </c>
      <c r="Q318">
        <v>1.953445081873052</v>
      </c>
      <c r="R318">
        <v>217.42916044367959</v>
      </c>
      <c r="S318">
        <v>5.8756018160111292E-2</v>
      </c>
      <c r="T318">
        <f t="shared" si="10"/>
        <v>217.42916044367965</v>
      </c>
      <c r="U318">
        <f t="shared" si="11"/>
        <v>5.8756018160111285E-2</v>
      </c>
    </row>
    <row r="319" spans="1:21" x14ac:dyDescent="0.35">
      <c r="A319" t="s">
        <v>27</v>
      </c>
      <c r="B319" t="s">
        <v>28</v>
      </c>
      <c r="C319" t="s">
        <v>39</v>
      </c>
      <c r="D319" t="s">
        <v>40</v>
      </c>
      <c r="E319" t="s">
        <v>485</v>
      </c>
      <c r="F319" t="s">
        <v>486</v>
      </c>
      <c r="G319" t="s">
        <v>452</v>
      </c>
      <c r="H319" t="s">
        <v>41</v>
      </c>
      <c r="I319" t="s">
        <v>453</v>
      </c>
      <c r="J319" t="s">
        <v>36</v>
      </c>
      <c r="L319" t="s">
        <v>487</v>
      </c>
      <c r="M319" t="s">
        <v>487</v>
      </c>
      <c r="N319" t="b">
        <v>0</v>
      </c>
      <c r="O319">
        <v>111.30548919</v>
      </c>
      <c r="P319">
        <v>1.095734013785546E-3</v>
      </c>
      <c r="Q319">
        <v>15.301719944660629</v>
      </c>
      <c r="R319">
        <v>1703.1654238888309</v>
      </c>
      <c r="S319">
        <v>0.1219612104265224</v>
      </c>
      <c r="T319">
        <f t="shared" si="10"/>
        <v>1703.1654238888311</v>
      </c>
      <c r="U319">
        <f t="shared" si="11"/>
        <v>0.1219612104265224</v>
      </c>
    </row>
    <row r="320" spans="1:21" x14ac:dyDescent="0.35">
      <c r="A320" t="s">
        <v>27</v>
      </c>
      <c r="B320" t="s">
        <v>28</v>
      </c>
      <c r="C320" t="s">
        <v>29</v>
      </c>
      <c r="D320" t="s">
        <v>30</v>
      </c>
      <c r="E320" t="s">
        <v>488</v>
      </c>
      <c r="F320" t="s">
        <v>489</v>
      </c>
      <c r="G320" t="s">
        <v>452</v>
      </c>
      <c r="H320" t="s">
        <v>41</v>
      </c>
      <c r="I320" t="s">
        <v>453</v>
      </c>
      <c r="J320" t="s">
        <v>36</v>
      </c>
      <c r="L320" t="s">
        <v>490</v>
      </c>
      <c r="M320" t="s">
        <v>490</v>
      </c>
      <c r="N320" t="b">
        <v>0</v>
      </c>
      <c r="O320">
        <v>112.06001418</v>
      </c>
      <c r="P320">
        <v>1.175326424025977E-5</v>
      </c>
      <c r="Q320">
        <v>4.3493457457729867E-2</v>
      </c>
      <c r="R320">
        <v>4.8738774594504353</v>
      </c>
      <c r="S320">
        <v>1.317070957424797E-3</v>
      </c>
      <c r="T320">
        <f t="shared" si="10"/>
        <v>4.8738774594504353</v>
      </c>
      <c r="U320">
        <f t="shared" si="11"/>
        <v>1.3170709574247968E-3</v>
      </c>
    </row>
    <row r="321" spans="1:21" x14ac:dyDescent="0.35">
      <c r="A321" t="s">
        <v>27</v>
      </c>
      <c r="B321" t="s">
        <v>28</v>
      </c>
      <c r="C321" t="s">
        <v>29</v>
      </c>
      <c r="D321" t="s">
        <v>30</v>
      </c>
      <c r="E321" t="s">
        <v>491</v>
      </c>
      <c r="F321" t="s">
        <v>492</v>
      </c>
      <c r="G321" t="s">
        <v>452</v>
      </c>
      <c r="H321" t="s">
        <v>41</v>
      </c>
      <c r="I321" t="s">
        <v>453</v>
      </c>
      <c r="J321" t="s">
        <v>36</v>
      </c>
      <c r="L321" t="s">
        <v>493</v>
      </c>
      <c r="M321" t="s">
        <v>493</v>
      </c>
      <c r="N321" t="b">
        <v>0</v>
      </c>
      <c r="O321">
        <v>46.205657029999998</v>
      </c>
      <c r="P321">
        <v>1.262777107926115E-3</v>
      </c>
      <c r="Q321">
        <v>4.6729607451559962</v>
      </c>
      <c r="R321">
        <v>215.91722150533121</v>
      </c>
      <c r="S321">
        <v>5.8347445954169339E-2</v>
      </c>
      <c r="T321">
        <f t="shared" si="10"/>
        <v>215.91722150533118</v>
      </c>
      <c r="U321">
        <f t="shared" si="11"/>
        <v>5.8347445954169359E-2</v>
      </c>
    </row>
    <row r="322" spans="1:21" x14ac:dyDescent="0.35">
      <c r="A322" t="s">
        <v>27</v>
      </c>
      <c r="B322" t="s">
        <v>28</v>
      </c>
      <c r="C322" t="s">
        <v>39</v>
      </c>
      <c r="D322" t="s">
        <v>40</v>
      </c>
      <c r="E322" t="s">
        <v>494</v>
      </c>
      <c r="F322" t="s">
        <v>495</v>
      </c>
      <c r="G322" t="s">
        <v>452</v>
      </c>
      <c r="H322" t="s">
        <v>41</v>
      </c>
      <c r="I322" t="s">
        <v>453</v>
      </c>
      <c r="J322" t="s">
        <v>145</v>
      </c>
      <c r="L322" t="s">
        <v>496</v>
      </c>
      <c r="M322" t="s">
        <v>496</v>
      </c>
      <c r="N322" t="b">
        <v>0</v>
      </c>
      <c r="O322">
        <v>94.323511679999996</v>
      </c>
      <c r="P322">
        <v>1.3940248430641981E-3</v>
      </c>
      <c r="Q322">
        <v>19.46729541668007</v>
      </c>
      <c r="R322">
        <v>1836.223666613233</v>
      </c>
      <c r="S322">
        <v>0.13148931856697599</v>
      </c>
      <c r="T322">
        <f t="shared" ref="T322:T385" si="12">O322*Q322</f>
        <v>1836.223666613233</v>
      </c>
      <c r="U322">
        <f t="shared" ref="U322:U385" si="13">O322*P322</f>
        <v>0.13148931856697604</v>
      </c>
    </row>
    <row r="323" spans="1:21" x14ac:dyDescent="0.35">
      <c r="A323" t="s">
        <v>27</v>
      </c>
      <c r="B323" t="s">
        <v>28</v>
      </c>
      <c r="C323" t="s">
        <v>29</v>
      </c>
      <c r="D323" t="s">
        <v>30</v>
      </c>
      <c r="E323" t="s">
        <v>494</v>
      </c>
      <c r="F323" t="s">
        <v>495</v>
      </c>
      <c r="G323" t="s">
        <v>452</v>
      </c>
      <c r="H323" t="s">
        <v>41</v>
      </c>
      <c r="I323" t="s">
        <v>453</v>
      </c>
      <c r="J323" t="s">
        <v>145</v>
      </c>
      <c r="L323" t="s">
        <v>496</v>
      </c>
      <c r="M323" t="s">
        <v>496</v>
      </c>
      <c r="N323" t="b">
        <v>0</v>
      </c>
      <c r="O323">
        <v>94.323511679999996</v>
      </c>
      <c r="P323">
        <v>2.4648928550976409E-3</v>
      </c>
      <c r="Q323">
        <v>9.1214415280330758</v>
      </c>
      <c r="R323">
        <v>860.36639650786481</v>
      </c>
      <c r="S323">
        <v>0.2324973500077509</v>
      </c>
      <c r="T323">
        <f t="shared" si="12"/>
        <v>860.36639650786481</v>
      </c>
      <c r="U323">
        <f t="shared" si="13"/>
        <v>0.23249735000775087</v>
      </c>
    </row>
    <row r="324" spans="1:21" x14ac:dyDescent="0.35">
      <c r="A324" t="s">
        <v>27</v>
      </c>
      <c r="B324" t="s">
        <v>28</v>
      </c>
      <c r="C324" t="s">
        <v>29</v>
      </c>
      <c r="D324" t="s">
        <v>30</v>
      </c>
      <c r="E324" t="s">
        <v>497</v>
      </c>
      <c r="F324" t="s">
        <v>495</v>
      </c>
      <c r="G324" t="s">
        <v>452</v>
      </c>
      <c r="H324" t="s">
        <v>41</v>
      </c>
      <c r="I324" t="s">
        <v>453</v>
      </c>
      <c r="J324" t="s">
        <v>145</v>
      </c>
      <c r="L324" t="s">
        <v>496</v>
      </c>
      <c r="M324" t="s">
        <v>496</v>
      </c>
      <c r="N324" t="b">
        <v>0</v>
      </c>
      <c r="O324">
        <v>94.323511679999996</v>
      </c>
      <c r="P324">
        <v>1.329979299751566E-3</v>
      </c>
      <c r="Q324">
        <v>4.9216453328141618</v>
      </c>
      <c r="R324">
        <v>464.22687103451398</v>
      </c>
      <c r="S324">
        <v>0.125448318014275</v>
      </c>
      <c r="T324">
        <f t="shared" si="12"/>
        <v>464.22687103451403</v>
      </c>
      <c r="U324">
        <f t="shared" si="13"/>
        <v>0.12544831801427506</v>
      </c>
    </row>
    <row r="325" spans="1:21" x14ac:dyDescent="0.35">
      <c r="A325" t="s">
        <v>27</v>
      </c>
      <c r="B325" t="s">
        <v>28</v>
      </c>
      <c r="C325" t="s">
        <v>39</v>
      </c>
      <c r="D325" t="s">
        <v>40</v>
      </c>
      <c r="E325" t="s">
        <v>497</v>
      </c>
      <c r="F325" t="s">
        <v>495</v>
      </c>
      <c r="G325" t="s">
        <v>452</v>
      </c>
      <c r="H325" t="s">
        <v>41</v>
      </c>
      <c r="I325" t="s">
        <v>453</v>
      </c>
      <c r="J325" t="s">
        <v>145</v>
      </c>
      <c r="L325" t="s">
        <v>496</v>
      </c>
      <c r="M325" t="s">
        <v>496</v>
      </c>
      <c r="N325" t="b">
        <v>0</v>
      </c>
      <c r="O325">
        <v>94.323511679999996</v>
      </c>
      <c r="P325">
        <v>5.2231123558779571E-4</v>
      </c>
      <c r="Q325">
        <v>7.2939784202759341</v>
      </c>
      <c r="R325">
        <v>687.99365871856503</v>
      </c>
      <c r="S325">
        <v>4.9266229930560679E-2</v>
      </c>
      <c r="T325">
        <f t="shared" si="12"/>
        <v>687.99365871856503</v>
      </c>
      <c r="U325">
        <f t="shared" si="13"/>
        <v>4.9266229930560679E-2</v>
      </c>
    </row>
    <row r="326" spans="1:21" x14ac:dyDescent="0.35">
      <c r="A326" t="s">
        <v>27</v>
      </c>
      <c r="B326" t="s">
        <v>28</v>
      </c>
      <c r="C326" t="s">
        <v>29</v>
      </c>
      <c r="D326" t="s">
        <v>30</v>
      </c>
      <c r="E326" t="s">
        <v>498</v>
      </c>
      <c r="F326" t="s">
        <v>499</v>
      </c>
      <c r="G326" t="s">
        <v>452</v>
      </c>
      <c r="H326" t="s">
        <v>41</v>
      </c>
      <c r="I326" t="s">
        <v>453</v>
      </c>
      <c r="J326" t="s">
        <v>145</v>
      </c>
      <c r="L326" t="s">
        <v>500</v>
      </c>
      <c r="M326" t="s">
        <v>500</v>
      </c>
      <c r="N326" t="b">
        <v>0</v>
      </c>
      <c r="O326">
        <v>141.84888862</v>
      </c>
      <c r="P326">
        <v>2.055909499603174E-2</v>
      </c>
      <c r="Q326">
        <v>76.079811131649521</v>
      </c>
      <c r="R326">
        <v>10791.836655443991</v>
      </c>
      <c r="S326">
        <v>2.9162847762201061</v>
      </c>
      <c r="T326">
        <f t="shared" si="12"/>
        <v>10791.836655443989</v>
      </c>
      <c r="U326">
        <f t="shared" si="13"/>
        <v>2.9162847762201056</v>
      </c>
    </row>
    <row r="327" spans="1:21" x14ac:dyDescent="0.35">
      <c r="A327" t="s">
        <v>27</v>
      </c>
      <c r="B327" t="s">
        <v>28</v>
      </c>
      <c r="C327" t="s">
        <v>39</v>
      </c>
      <c r="D327" t="s">
        <v>40</v>
      </c>
      <c r="E327" t="s">
        <v>498</v>
      </c>
      <c r="F327" t="s">
        <v>499</v>
      </c>
      <c r="G327" t="s">
        <v>452</v>
      </c>
      <c r="H327" t="s">
        <v>41</v>
      </c>
      <c r="I327" t="s">
        <v>453</v>
      </c>
      <c r="J327" t="s">
        <v>145</v>
      </c>
      <c r="L327" t="s">
        <v>500</v>
      </c>
      <c r="M327" t="s">
        <v>500</v>
      </c>
      <c r="N327" t="b">
        <v>0</v>
      </c>
      <c r="O327">
        <v>141.84888862</v>
      </c>
      <c r="P327">
        <v>3.695279095729094E-3</v>
      </c>
      <c r="Q327">
        <v>51.603879343725467</v>
      </c>
      <c r="R327">
        <v>7319.9529333880337</v>
      </c>
      <c r="S327">
        <v>0.52417123286989054</v>
      </c>
      <c r="T327">
        <f t="shared" si="12"/>
        <v>7319.9529333880319</v>
      </c>
      <c r="U327">
        <f t="shared" si="13"/>
        <v>0.52417123286989054</v>
      </c>
    </row>
    <row r="328" spans="1:21" x14ac:dyDescent="0.35">
      <c r="A328" t="s">
        <v>27</v>
      </c>
      <c r="B328" t="s">
        <v>28</v>
      </c>
      <c r="C328" t="s">
        <v>39</v>
      </c>
      <c r="D328" t="s">
        <v>40</v>
      </c>
      <c r="E328" t="s">
        <v>501</v>
      </c>
      <c r="F328" t="s">
        <v>502</v>
      </c>
      <c r="G328" t="s">
        <v>452</v>
      </c>
      <c r="H328" t="s">
        <v>41</v>
      </c>
      <c r="I328" t="s">
        <v>453</v>
      </c>
      <c r="J328" t="s">
        <v>36</v>
      </c>
      <c r="L328" t="s">
        <v>503</v>
      </c>
      <c r="M328" t="s">
        <v>503</v>
      </c>
      <c r="N328" t="b">
        <v>0</v>
      </c>
      <c r="O328">
        <v>142.88461225</v>
      </c>
      <c r="P328">
        <v>1.2636728543924359E-3</v>
      </c>
      <c r="Q328">
        <v>17.64695434869234</v>
      </c>
      <c r="R328">
        <v>2521.478229506356</v>
      </c>
      <c r="S328">
        <v>0.18055940581071389</v>
      </c>
      <c r="T328">
        <f t="shared" si="12"/>
        <v>2521.4782295063565</v>
      </c>
      <c r="U328">
        <f t="shared" si="13"/>
        <v>0.18055940581071392</v>
      </c>
    </row>
    <row r="329" spans="1:21" x14ac:dyDescent="0.35">
      <c r="A329" t="s">
        <v>27</v>
      </c>
      <c r="B329" t="s">
        <v>28</v>
      </c>
      <c r="C329" t="s">
        <v>29</v>
      </c>
      <c r="D329" t="s">
        <v>30</v>
      </c>
      <c r="E329" t="s">
        <v>501</v>
      </c>
      <c r="F329" t="s">
        <v>502</v>
      </c>
      <c r="G329" t="s">
        <v>452</v>
      </c>
      <c r="H329" t="s">
        <v>41</v>
      </c>
      <c r="I329" t="s">
        <v>453</v>
      </c>
      <c r="J329" t="s">
        <v>36</v>
      </c>
      <c r="L329" t="s">
        <v>503</v>
      </c>
      <c r="M329" t="s">
        <v>503</v>
      </c>
      <c r="N329" t="b">
        <v>0</v>
      </c>
      <c r="O329">
        <v>142.88461225</v>
      </c>
      <c r="P329">
        <v>4.7708354234016863E-3</v>
      </c>
      <c r="Q329">
        <v>17.654680715403181</v>
      </c>
      <c r="R329">
        <v>2522.5822084179358</v>
      </c>
      <c r="S329">
        <v>0.68167896958131458</v>
      </c>
      <c r="T329">
        <f t="shared" si="12"/>
        <v>2522.5822084179363</v>
      </c>
      <c r="U329">
        <f t="shared" si="13"/>
        <v>0.68167896958131458</v>
      </c>
    </row>
    <row r="330" spans="1:21" x14ac:dyDescent="0.35">
      <c r="A330" t="s">
        <v>27</v>
      </c>
      <c r="B330" t="s">
        <v>28</v>
      </c>
      <c r="C330" t="s">
        <v>39</v>
      </c>
      <c r="D330" t="s">
        <v>40</v>
      </c>
      <c r="E330" t="s">
        <v>504</v>
      </c>
      <c r="F330" t="s">
        <v>505</v>
      </c>
      <c r="G330" t="s">
        <v>452</v>
      </c>
      <c r="H330" t="s">
        <v>41</v>
      </c>
      <c r="I330" t="s">
        <v>453</v>
      </c>
      <c r="J330" t="s">
        <v>36</v>
      </c>
      <c r="L330" t="s">
        <v>506</v>
      </c>
      <c r="M330" t="s">
        <v>506</v>
      </c>
      <c r="N330" t="b">
        <v>0</v>
      </c>
      <c r="O330">
        <v>2.7975900199999999</v>
      </c>
      <c r="P330">
        <v>1.141496554974724E-8</v>
      </c>
      <c r="Q330">
        <v>1.5940785247391871E-4</v>
      </c>
      <c r="R330">
        <v>4.4595781719066737E-4</v>
      </c>
      <c r="S330">
        <v>3.1934393700616681E-8</v>
      </c>
      <c r="T330">
        <f t="shared" si="12"/>
        <v>4.4595781719066727E-4</v>
      </c>
      <c r="U330">
        <f t="shared" si="13"/>
        <v>3.1934393700616688E-8</v>
      </c>
    </row>
    <row r="331" spans="1:21" x14ac:dyDescent="0.35">
      <c r="A331" t="s">
        <v>27</v>
      </c>
      <c r="B331" t="s">
        <v>28</v>
      </c>
      <c r="C331" t="s">
        <v>29</v>
      </c>
      <c r="D331" t="s">
        <v>30</v>
      </c>
      <c r="E331" t="s">
        <v>504</v>
      </c>
      <c r="F331" t="s">
        <v>505</v>
      </c>
      <c r="G331" t="s">
        <v>452</v>
      </c>
      <c r="H331" t="s">
        <v>41</v>
      </c>
      <c r="I331" t="s">
        <v>453</v>
      </c>
      <c r="J331" t="s">
        <v>36</v>
      </c>
      <c r="L331" t="s">
        <v>506</v>
      </c>
      <c r="M331" t="s">
        <v>506</v>
      </c>
      <c r="N331" t="b">
        <v>0</v>
      </c>
      <c r="O331">
        <v>2.7975900199999999</v>
      </c>
      <c r="P331">
        <v>4.0488708652797809E-6</v>
      </c>
      <c r="Q331">
        <v>1.498301996203532E-2</v>
      </c>
      <c r="R331">
        <v>4.1916347115250802E-2</v>
      </c>
      <c r="S331">
        <v>1.132708072497548E-5</v>
      </c>
      <c r="T331">
        <f t="shared" si="12"/>
        <v>4.1916347115250788E-2</v>
      </c>
      <c r="U331">
        <f t="shared" si="13"/>
        <v>1.132708072497548E-5</v>
      </c>
    </row>
    <row r="332" spans="1:21" x14ac:dyDescent="0.35">
      <c r="A332" t="s">
        <v>27</v>
      </c>
      <c r="B332" t="s">
        <v>28</v>
      </c>
      <c r="C332" t="s">
        <v>39</v>
      </c>
      <c r="D332" t="s">
        <v>40</v>
      </c>
      <c r="E332" t="s">
        <v>507</v>
      </c>
      <c r="F332" t="s">
        <v>508</v>
      </c>
      <c r="G332" t="s">
        <v>452</v>
      </c>
      <c r="H332" t="s">
        <v>41</v>
      </c>
      <c r="I332" t="s">
        <v>453</v>
      </c>
      <c r="J332" t="s">
        <v>36</v>
      </c>
      <c r="L332" t="s">
        <v>509</v>
      </c>
      <c r="M332" t="s">
        <v>509</v>
      </c>
      <c r="N332" t="b">
        <v>0</v>
      </c>
      <c r="O332">
        <v>0.12</v>
      </c>
      <c r="P332">
        <v>1.658182641881744E-10</v>
      </c>
      <c r="Q332">
        <v>2.3156209521609198E-6</v>
      </c>
      <c r="R332">
        <v>2.778745142593104E-7</v>
      </c>
      <c r="S332">
        <v>1.989819170258093E-11</v>
      </c>
      <c r="T332">
        <f t="shared" si="12"/>
        <v>2.7787451425931035E-7</v>
      </c>
      <c r="U332">
        <f t="shared" si="13"/>
        <v>1.9898191702580927E-11</v>
      </c>
    </row>
    <row r="333" spans="1:21" x14ac:dyDescent="0.35">
      <c r="A333" t="s">
        <v>27</v>
      </c>
      <c r="B333" t="s">
        <v>28</v>
      </c>
      <c r="C333" t="s">
        <v>29</v>
      </c>
      <c r="D333" t="s">
        <v>30</v>
      </c>
      <c r="E333" t="s">
        <v>507</v>
      </c>
      <c r="F333" t="s">
        <v>508</v>
      </c>
      <c r="G333" t="s">
        <v>452</v>
      </c>
      <c r="H333" t="s">
        <v>41</v>
      </c>
      <c r="I333" t="s">
        <v>453</v>
      </c>
      <c r="J333" t="s">
        <v>36</v>
      </c>
      <c r="L333" t="s">
        <v>509</v>
      </c>
      <c r="M333" t="s">
        <v>509</v>
      </c>
      <c r="N333" t="b">
        <v>0</v>
      </c>
      <c r="O333">
        <v>0.12</v>
      </c>
      <c r="P333">
        <v>3.294073536868645E-9</v>
      </c>
      <c r="Q333">
        <v>1.2189860136698809E-5</v>
      </c>
      <c r="R333">
        <v>1.4627832164038569E-6</v>
      </c>
      <c r="S333">
        <v>3.9528882442423739E-10</v>
      </c>
      <c r="T333">
        <f t="shared" si="12"/>
        <v>1.4627832164038571E-6</v>
      </c>
      <c r="U333">
        <f t="shared" si="13"/>
        <v>3.9528882442423739E-10</v>
      </c>
    </row>
    <row r="334" spans="1:21" x14ac:dyDescent="0.35">
      <c r="A334" t="s">
        <v>27</v>
      </c>
      <c r="B334" t="s">
        <v>28</v>
      </c>
      <c r="C334" t="s">
        <v>76</v>
      </c>
      <c r="D334" t="s">
        <v>77</v>
      </c>
      <c r="E334" t="s">
        <v>510</v>
      </c>
      <c r="F334" t="s">
        <v>511</v>
      </c>
      <c r="G334" t="s">
        <v>452</v>
      </c>
      <c r="H334" t="s">
        <v>41</v>
      </c>
      <c r="I334" t="s">
        <v>453</v>
      </c>
      <c r="J334" t="s">
        <v>36</v>
      </c>
      <c r="L334" t="s">
        <v>512</v>
      </c>
      <c r="M334" t="s">
        <v>512</v>
      </c>
      <c r="N334" t="b">
        <v>0</v>
      </c>
      <c r="O334">
        <v>130.42998961999999</v>
      </c>
      <c r="P334">
        <v>3.2445058746374249E-3</v>
      </c>
      <c r="Q334">
        <v>11.533857137333049</v>
      </c>
      <c r="R334">
        <v>1504.360866700913</v>
      </c>
      <c r="S334">
        <v>0.42318086755098833</v>
      </c>
      <c r="T334">
        <f t="shared" si="12"/>
        <v>1504.3608667009123</v>
      </c>
      <c r="U334">
        <f t="shared" si="13"/>
        <v>0.42318086755098833</v>
      </c>
    </row>
    <row r="335" spans="1:21" x14ac:dyDescent="0.35">
      <c r="A335" t="s">
        <v>27</v>
      </c>
      <c r="B335" t="s">
        <v>28</v>
      </c>
      <c r="C335" t="s">
        <v>29</v>
      </c>
      <c r="D335" t="s">
        <v>30</v>
      </c>
      <c r="E335" t="s">
        <v>513</v>
      </c>
      <c r="F335" t="s">
        <v>514</v>
      </c>
      <c r="G335" t="s">
        <v>452</v>
      </c>
      <c r="H335" t="s">
        <v>41</v>
      </c>
      <c r="I335" t="s">
        <v>453</v>
      </c>
      <c r="J335" t="s">
        <v>145</v>
      </c>
      <c r="L335" t="s">
        <v>515</v>
      </c>
      <c r="M335" t="s">
        <v>515</v>
      </c>
      <c r="N335" t="b">
        <v>0</v>
      </c>
      <c r="O335">
        <v>111.51933579999999</v>
      </c>
      <c r="P335">
        <v>2.738163653597477E-3</v>
      </c>
      <c r="Q335">
        <v>10.13269181612579</v>
      </c>
      <c r="R335">
        <v>1129.9910612004439</v>
      </c>
      <c r="S335">
        <v>0.30535819196089192</v>
      </c>
      <c r="T335">
        <f t="shared" si="12"/>
        <v>1129.9910612004437</v>
      </c>
      <c r="U335">
        <f t="shared" si="13"/>
        <v>0.30535819196089187</v>
      </c>
    </row>
    <row r="336" spans="1:21" x14ac:dyDescent="0.35">
      <c r="A336" t="s">
        <v>27</v>
      </c>
      <c r="B336" t="s">
        <v>28</v>
      </c>
      <c r="C336" t="s">
        <v>76</v>
      </c>
      <c r="D336" t="s">
        <v>77</v>
      </c>
      <c r="E336" t="s">
        <v>516</v>
      </c>
      <c r="F336" t="s">
        <v>517</v>
      </c>
      <c r="G336" t="s">
        <v>452</v>
      </c>
      <c r="H336" t="s">
        <v>41</v>
      </c>
      <c r="I336" t="s">
        <v>453</v>
      </c>
      <c r="J336" t="s">
        <v>36</v>
      </c>
      <c r="L336" t="s">
        <v>518</v>
      </c>
      <c r="M336" t="s">
        <v>518</v>
      </c>
      <c r="N336" t="b">
        <v>0</v>
      </c>
      <c r="O336">
        <v>381.69555084000001</v>
      </c>
      <c r="P336">
        <v>7.7336969703392431E-8</v>
      </c>
      <c r="Q336">
        <v>2.7492431650870831E-4</v>
      </c>
      <c r="R336">
        <v>0.1049373884291019</v>
      </c>
      <c r="S336">
        <v>2.9519177251232761E-5</v>
      </c>
      <c r="T336">
        <f t="shared" si="12"/>
        <v>0.10493738842910193</v>
      </c>
      <c r="U336">
        <f t="shared" si="13"/>
        <v>2.9519177251232765E-5</v>
      </c>
    </row>
    <row r="337" spans="1:21" x14ac:dyDescent="0.35">
      <c r="A337" t="s">
        <v>27</v>
      </c>
      <c r="B337" t="s">
        <v>28</v>
      </c>
      <c r="C337" t="s">
        <v>39</v>
      </c>
      <c r="D337" t="s">
        <v>40</v>
      </c>
      <c r="E337" t="s">
        <v>516</v>
      </c>
      <c r="F337" t="s">
        <v>517</v>
      </c>
      <c r="G337" t="s">
        <v>452</v>
      </c>
      <c r="H337" t="s">
        <v>41</v>
      </c>
      <c r="I337" t="s">
        <v>453</v>
      </c>
      <c r="J337" t="s">
        <v>36</v>
      </c>
      <c r="L337" t="s">
        <v>518</v>
      </c>
      <c r="M337" t="s">
        <v>518</v>
      </c>
      <c r="N337" t="b">
        <v>0</v>
      </c>
      <c r="O337">
        <v>381.69555084000001</v>
      </c>
      <c r="P337">
        <v>1.9769750622109501E-3</v>
      </c>
      <c r="Q337">
        <v>27.608085866585711</v>
      </c>
      <c r="R337">
        <v>10537.883542484449</v>
      </c>
      <c r="S337">
        <v>0.75460258536755176</v>
      </c>
      <c r="T337">
        <f t="shared" si="12"/>
        <v>10537.883542484451</v>
      </c>
      <c r="U337">
        <f t="shared" si="13"/>
        <v>0.75460258536755187</v>
      </c>
    </row>
    <row r="338" spans="1:21" x14ac:dyDescent="0.35">
      <c r="A338" t="s">
        <v>27</v>
      </c>
      <c r="B338" t="s">
        <v>28</v>
      </c>
      <c r="C338" t="s">
        <v>29</v>
      </c>
      <c r="D338" t="s">
        <v>30</v>
      </c>
      <c r="E338" t="s">
        <v>516</v>
      </c>
      <c r="F338" t="s">
        <v>517</v>
      </c>
      <c r="G338" t="s">
        <v>452</v>
      </c>
      <c r="H338" t="s">
        <v>41</v>
      </c>
      <c r="I338" t="s">
        <v>453</v>
      </c>
      <c r="J338" t="s">
        <v>36</v>
      </c>
      <c r="L338" t="s">
        <v>518</v>
      </c>
      <c r="M338" t="s">
        <v>518</v>
      </c>
      <c r="N338" t="b">
        <v>0</v>
      </c>
      <c r="O338">
        <v>381.69555084000001</v>
      </c>
      <c r="P338">
        <v>9.0319147491152683E-3</v>
      </c>
      <c r="Q338">
        <v>33.422987169546147</v>
      </c>
      <c r="R338">
        <v>12757.40549839817</v>
      </c>
      <c r="S338">
        <v>3.4474416753034731</v>
      </c>
      <c r="T338">
        <f t="shared" si="12"/>
        <v>12757.40549839817</v>
      </c>
      <c r="U338">
        <f t="shared" si="13"/>
        <v>3.4474416753034727</v>
      </c>
    </row>
    <row r="339" spans="1:21" x14ac:dyDescent="0.35">
      <c r="A339" t="s">
        <v>27</v>
      </c>
      <c r="B339" t="s">
        <v>28</v>
      </c>
      <c r="C339" t="s">
        <v>29</v>
      </c>
      <c r="D339" t="s">
        <v>30</v>
      </c>
      <c r="E339" t="s">
        <v>519</v>
      </c>
      <c r="F339" t="s">
        <v>520</v>
      </c>
      <c r="G339" t="s">
        <v>452</v>
      </c>
      <c r="H339" t="s">
        <v>41</v>
      </c>
      <c r="I339" t="s">
        <v>453</v>
      </c>
      <c r="J339" t="s">
        <v>145</v>
      </c>
      <c r="L339" t="s">
        <v>521</v>
      </c>
      <c r="M339" t="s">
        <v>521</v>
      </c>
      <c r="N339" t="b">
        <v>0</v>
      </c>
      <c r="O339">
        <v>111.51933579999999</v>
      </c>
      <c r="P339">
        <v>6.0747223796352784E-3</v>
      </c>
      <c r="Q339">
        <v>22.47977021406157</v>
      </c>
      <c r="R339">
        <v>2506.9290432087701</v>
      </c>
      <c r="S339">
        <v>0.67744900494632165</v>
      </c>
      <c r="T339">
        <f t="shared" si="12"/>
        <v>2506.9290432087701</v>
      </c>
      <c r="U339">
        <f t="shared" si="13"/>
        <v>0.67744900494632165</v>
      </c>
    </row>
    <row r="340" spans="1:21" x14ac:dyDescent="0.35">
      <c r="A340" t="s">
        <v>27</v>
      </c>
      <c r="B340" t="s">
        <v>28</v>
      </c>
      <c r="C340" t="s">
        <v>39</v>
      </c>
      <c r="D340" t="s">
        <v>40</v>
      </c>
      <c r="E340" t="s">
        <v>519</v>
      </c>
      <c r="F340" t="s">
        <v>520</v>
      </c>
      <c r="G340" t="s">
        <v>452</v>
      </c>
      <c r="H340" t="s">
        <v>41</v>
      </c>
      <c r="I340" t="s">
        <v>453</v>
      </c>
      <c r="J340" t="s">
        <v>145</v>
      </c>
      <c r="L340" t="s">
        <v>521</v>
      </c>
      <c r="M340" t="s">
        <v>521</v>
      </c>
      <c r="N340" t="b">
        <v>0</v>
      </c>
      <c r="O340">
        <v>111.51933579999999</v>
      </c>
      <c r="P340">
        <v>2.5582560713429802E-3</v>
      </c>
      <c r="Q340">
        <v>35.725566111776729</v>
      </c>
      <c r="R340">
        <v>3984.0914038643291</v>
      </c>
      <c r="S340">
        <v>0.28529501788248651</v>
      </c>
      <c r="T340">
        <f t="shared" si="12"/>
        <v>3984.0914038643291</v>
      </c>
      <c r="U340">
        <f t="shared" si="13"/>
        <v>0.28529501788248657</v>
      </c>
    </row>
    <row r="341" spans="1:21" x14ac:dyDescent="0.35">
      <c r="A341" t="s">
        <v>27</v>
      </c>
      <c r="B341" t="s">
        <v>28</v>
      </c>
      <c r="C341" t="s">
        <v>39</v>
      </c>
      <c r="D341" t="s">
        <v>40</v>
      </c>
      <c r="E341" t="s">
        <v>522</v>
      </c>
      <c r="F341" t="s">
        <v>523</v>
      </c>
      <c r="G341" t="s">
        <v>452</v>
      </c>
      <c r="H341" t="s">
        <v>41</v>
      </c>
      <c r="I341" t="s">
        <v>453</v>
      </c>
      <c r="J341" t="s">
        <v>36</v>
      </c>
      <c r="L341" t="s">
        <v>524</v>
      </c>
      <c r="M341" t="s">
        <v>524</v>
      </c>
      <c r="N341" t="b">
        <v>0</v>
      </c>
      <c r="O341">
        <v>350.59494537</v>
      </c>
      <c r="P341">
        <v>6.048228435578453E-4</v>
      </c>
      <c r="Q341">
        <v>8.4462375465390647</v>
      </c>
      <c r="R341">
        <v>2961.2081912109061</v>
      </c>
      <c r="S341">
        <v>0.21204783179569081</v>
      </c>
      <c r="T341">
        <f t="shared" si="12"/>
        <v>2961.2081912109061</v>
      </c>
      <c r="U341">
        <f t="shared" si="13"/>
        <v>0.21204783179569084</v>
      </c>
    </row>
    <row r="342" spans="1:21" x14ac:dyDescent="0.35">
      <c r="A342" t="s">
        <v>27</v>
      </c>
      <c r="B342" t="s">
        <v>28</v>
      </c>
      <c r="C342" t="s">
        <v>29</v>
      </c>
      <c r="D342" t="s">
        <v>30</v>
      </c>
      <c r="E342" t="s">
        <v>522</v>
      </c>
      <c r="F342" t="s">
        <v>523</v>
      </c>
      <c r="G342" t="s">
        <v>452</v>
      </c>
      <c r="H342" t="s">
        <v>41</v>
      </c>
      <c r="I342" t="s">
        <v>453</v>
      </c>
      <c r="J342" t="s">
        <v>36</v>
      </c>
      <c r="L342" t="s">
        <v>524</v>
      </c>
      <c r="M342" t="s">
        <v>524</v>
      </c>
      <c r="N342" t="b">
        <v>0</v>
      </c>
      <c r="O342">
        <v>350.59494537</v>
      </c>
      <c r="P342">
        <v>9.7539393542924249E-4</v>
      </c>
      <c r="Q342">
        <v>3.6094870129612469</v>
      </c>
      <c r="R342">
        <v>1265.4679021228731</v>
      </c>
      <c r="S342">
        <v>0.34196818350604458</v>
      </c>
      <c r="T342">
        <f t="shared" si="12"/>
        <v>1265.4679021228728</v>
      </c>
      <c r="U342">
        <f t="shared" si="13"/>
        <v>0.34196818350604458</v>
      </c>
    </row>
    <row r="343" spans="1:21" x14ac:dyDescent="0.35">
      <c r="A343" t="s">
        <v>27</v>
      </c>
      <c r="B343" t="s">
        <v>28</v>
      </c>
      <c r="C343" t="s">
        <v>29</v>
      </c>
      <c r="D343" t="s">
        <v>30</v>
      </c>
      <c r="E343" t="s">
        <v>525</v>
      </c>
      <c r="F343" t="s">
        <v>526</v>
      </c>
      <c r="G343" t="s">
        <v>452</v>
      </c>
      <c r="H343" t="s">
        <v>41</v>
      </c>
      <c r="I343" t="s">
        <v>453</v>
      </c>
      <c r="J343" t="s">
        <v>145</v>
      </c>
      <c r="L343" t="s">
        <v>527</v>
      </c>
      <c r="M343" t="s">
        <v>527</v>
      </c>
      <c r="N343" t="b">
        <v>0</v>
      </c>
      <c r="O343">
        <v>111.51933579999999</v>
      </c>
      <c r="P343">
        <v>4.8264367131997613E-3</v>
      </c>
      <c r="Q343">
        <v>17.860435668494741</v>
      </c>
      <c r="R343">
        <v>1991.783922849163</v>
      </c>
      <c r="S343">
        <v>0.53824101653677248</v>
      </c>
      <c r="T343">
        <f t="shared" si="12"/>
        <v>1991.7839228491623</v>
      </c>
      <c r="U343">
        <f t="shared" si="13"/>
        <v>0.53824101653677248</v>
      </c>
    </row>
    <row r="344" spans="1:21" x14ac:dyDescent="0.35">
      <c r="A344" t="s">
        <v>27</v>
      </c>
      <c r="B344" t="s">
        <v>28</v>
      </c>
      <c r="C344" t="s">
        <v>39</v>
      </c>
      <c r="D344" t="s">
        <v>40</v>
      </c>
      <c r="E344" t="s">
        <v>525</v>
      </c>
      <c r="F344" t="s">
        <v>526</v>
      </c>
      <c r="G344" t="s">
        <v>452</v>
      </c>
      <c r="H344" t="s">
        <v>41</v>
      </c>
      <c r="I344" t="s">
        <v>453</v>
      </c>
      <c r="J344" t="s">
        <v>145</v>
      </c>
      <c r="L344" t="s">
        <v>527</v>
      </c>
      <c r="M344" t="s">
        <v>527</v>
      </c>
      <c r="N344" t="b">
        <v>0</v>
      </c>
      <c r="O344">
        <v>111.51933579999999</v>
      </c>
      <c r="P344">
        <v>1.3067231664935469E-3</v>
      </c>
      <c r="Q344">
        <v>18.24814388101835</v>
      </c>
      <c r="R344">
        <v>2035.020885194001</v>
      </c>
      <c r="S344">
        <v>0.14572489960183321</v>
      </c>
      <c r="T344">
        <f t="shared" si="12"/>
        <v>2035.0208851940006</v>
      </c>
      <c r="U344">
        <f t="shared" si="13"/>
        <v>0.14572489960183316</v>
      </c>
    </row>
    <row r="345" spans="1:21" x14ac:dyDescent="0.35">
      <c r="A345" t="s">
        <v>27</v>
      </c>
      <c r="B345" t="s">
        <v>28</v>
      </c>
      <c r="C345" t="s">
        <v>39</v>
      </c>
      <c r="D345" t="s">
        <v>40</v>
      </c>
      <c r="E345" t="s">
        <v>528</v>
      </c>
      <c r="F345" t="s">
        <v>529</v>
      </c>
      <c r="G345" t="s">
        <v>452</v>
      </c>
      <c r="H345" t="s">
        <v>41</v>
      </c>
      <c r="I345" t="s">
        <v>453</v>
      </c>
      <c r="J345" t="s">
        <v>145</v>
      </c>
      <c r="L345" t="s">
        <v>530</v>
      </c>
      <c r="M345" t="s">
        <v>530</v>
      </c>
      <c r="N345" t="b">
        <v>0</v>
      </c>
      <c r="O345">
        <v>111.51933579999999</v>
      </c>
      <c r="P345">
        <v>9.4725689860714196E-3</v>
      </c>
      <c r="Q345">
        <v>132.28264885250809</v>
      </c>
      <c r="R345">
        <v>14752.073137896339</v>
      </c>
      <c r="S345">
        <v>1.056374601646364</v>
      </c>
      <c r="T345">
        <f t="shared" si="12"/>
        <v>14752.073137896334</v>
      </c>
      <c r="U345">
        <f t="shared" si="13"/>
        <v>1.0563746016463642</v>
      </c>
    </row>
    <row r="346" spans="1:21" x14ac:dyDescent="0.35">
      <c r="A346" t="s">
        <v>27</v>
      </c>
      <c r="B346" t="s">
        <v>28</v>
      </c>
      <c r="C346" t="s">
        <v>29</v>
      </c>
      <c r="D346" t="s">
        <v>30</v>
      </c>
      <c r="E346" t="s">
        <v>528</v>
      </c>
      <c r="F346" t="s">
        <v>529</v>
      </c>
      <c r="G346" t="s">
        <v>452</v>
      </c>
      <c r="H346" t="s">
        <v>41</v>
      </c>
      <c r="I346" t="s">
        <v>453</v>
      </c>
      <c r="J346" t="s">
        <v>145</v>
      </c>
      <c r="L346" t="s">
        <v>530</v>
      </c>
      <c r="M346" t="s">
        <v>530</v>
      </c>
      <c r="N346" t="b">
        <v>0</v>
      </c>
      <c r="O346">
        <v>111.51933579999999</v>
      </c>
      <c r="P346">
        <v>9.3762224137905487E-3</v>
      </c>
      <c r="Q346">
        <v>34.697112421884867</v>
      </c>
      <c r="R346">
        <v>3869.39893146653</v>
      </c>
      <c r="S346">
        <v>1.045630095898995</v>
      </c>
      <c r="T346">
        <f t="shared" si="12"/>
        <v>3869.3989314665296</v>
      </c>
      <c r="U346">
        <f t="shared" si="13"/>
        <v>1.0456300958989946</v>
      </c>
    </row>
    <row r="347" spans="1:21" x14ac:dyDescent="0.35">
      <c r="A347" t="s">
        <v>27</v>
      </c>
      <c r="B347" t="s">
        <v>28</v>
      </c>
      <c r="C347" t="s">
        <v>29</v>
      </c>
      <c r="D347" t="s">
        <v>30</v>
      </c>
      <c r="E347" t="s">
        <v>531</v>
      </c>
      <c r="F347" t="s">
        <v>532</v>
      </c>
      <c r="G347" t="s">
        <v>452</v>
      </c>
      <c r="H347" t="s">
        <v>41</v>
      </c>
      <c r="I347" t="s">
        <v>453</v>
      </c>
      <c r="J347" t="s">
        <v>145</v>
      </c>
      <c r="L347" t="s">
        <v>530</v>
      </c>
      <c r="M347" t="s">
        <v>530</v>
      </c>
      <c r="N347" t="b">
        <v>0</v>
      </c>
      <c r="O347">
        <v>111.51933579999999</v>
      </c>
      <c r="P347">
        <v>1.8749111925993739E-2</v>
      </c>
      <c r="Q347">
        <v>69.381891298770029</v>
      </c>
      <c r="R347">
        <v>7737.4224341866329</v>
      </c>
      <c r="S347">
        <v>2.09088850882668</v>
      </c>
      <c r="T347">
        <f t="shared" si="12"/>
        <v>7737.4224341866329</v>
      </c>
      <c r="U347">
        <f t="shared" si="13"/>
        <v>2.0908885088266804</v>
      </c>
    </row>
    <row r="348" spans="1:21" x14ac:dyDescent="0.35">
      <c r="A348" t="s">
        <v>27</v>
      </c>
      <c r="B348" t="s">
        <v>28</v>
      </c>
      <c r="C348" t="s">
        <v>39</v>
      </c>
      <c r="D348" t="s">
        <v>40</v>
      </c>
      <c r="E348" t="s">
        <v>531</v>
      </c>
      <c r="F348" t="s">
        <v>532</v>
      </c>
      <c r="G348" t="s">
        <v>452</v>
      </c>
      <c r="H348" t="s">
        <v>41</v>
      </c>
      <c r="I348" t="s">
        <v>453</v>
      </c>
      <c r="J348" t="s">
        <v>145</v>
      </c>
      <c r="L348" t="s">
        <v>530</v>
      </c>
      <c r="M348" t="s">
        <v>530</v>
      </c>
      <c r="N348" t="b">
        <v>0</v>
      </c>
      <c r="O348">
        <v>111.51933579999999</v>
      </c>
      <c r="P348">
        <v>6.063084282118443E-3</v>
      </c>
      <c r="Q348">
        <v>84.669834575389828</v>
      </c>
      <c r="R348">
        <v>9442.3237141433474</v>
      </c>
      <c r="S348">
        <v>0.67615113204126853</v>
      </c>
      <c r="T348">
        <f t="shared" si="12"/>
        <v>9442.3237141433474</v>
      </c>
      <c r="U348">
        <f t="shared" si="13"/>
        <v>0.67615113204126853</v>
      </c>
    </row>
    <row r="349" spans="1:21" x14ac:dyDescent="0.35">
      <c r="A349" t="s">
        <v>27</v>
      </c>
      <c r="B349" t="s">
        <v>28</v>
      </c>
      <c r="C349" t="s">
        <v>39</v>
      </c>
      <c r="D349" t="s">
        <v>40</v>
      </c>
      <c r="E349" t="s">
        <v>533</v>
      </c>
      <c r="F349" t="s">
        <v>534</v>
      </c>
      <c r="G349" t="s">
        <v>452</v>
      </c>
      <c r="H349" t="s">
        <v>41</v>
      </c>
      <c r="I349" t="s">
        <v>453</v>
      </c>
      <c r="J349" t="s">
        <v>36</v>
      </c>
      <c r="L349" t="s">
        <v>535</v>
      </c>
      <c r="M349" t="s">
        <v>535</v>
      </c>
      <c r="N349" t="b">
        <v>0</v>
      </c>
      <c r="O349">
        <v>415.65856077000001</v>
      </c>
      <c r="P349">
        <v>5.7453845892797438E-7</v>
      </c>
      <c r="Q349">
        <v>8.0233217964824407E-3</v>
      </c>
      <c r="R349">
        <v>3.3349623905204622</v>
      </c>
      <c r="S349">
        <v>2.3881182894501559E-4</v>
      </c>
      <c r="T349">
        <f t="shared" si="12"/>
        <v>3.3349623905204622</v>
      </c>
      <c r="U349">
        <f t="shared" si="13"/>
        <v>2.3881182894501559E-4</v>
      </c>
    </row>
    <row r="350" spans="1:21" x14ac:dyDescent="0.35">
      <c r="A350" t="s">
        <v>27</v>
      </c>
      <c r="B350" t="s">
        <v>28</v>
      </c>
      <c r="C350" t="s">
        <v>29</v>
      </c>
      <c r="D350" t="s">
        <v>30</v>
      </c>
      <c r="E350" t="s">
        <v>533</v>
      </c>
      <c r="F350" t="s">
        <v>534</v>
      </c>
      <c r="G350" t="s">
        <v>452</v>
      </c>
      <c r="H350" t="s">
        <v>41</v>
      </c>
      <c r="I350" t="s">
        <v>453</v>
      </c>
      <c r="J350" t="s">
        <v>36</v>
      </c>
      <c r="L350" t="s">
        <v>535</v>
      </c>
      <c r="M350" t="s">
        <v>535</v>
      </c>
      <c r="N350" t="b">
        <v>0</v>
      </c>
      <c r="O350">
        <v>415.65856077000001</v>
      </c>
      <c r="P350">
        <v>9.2963231288082772E-6</v>
      </c>
      <c r="Q350">
        <v>3.4401441697459581E-2</v>
      </c>
      <c r="R350">
        <v>14.29925374437912</v>
      </c>
      <c r="S350">
        <v>3.864096292173312E-3</v>
      </c>
      <c r="T350">
        <f t="shared" si="12"/>
        <v>14.299253744379115</v>
      </c>
      <c r="U350">
        <f t="shared" si="13"/>
        <v>3.864096292173312E-3</v>
      </c>
    </row>
    <row r="351" spans="1:21" x14ac:dyDescent="0.35">
      <c r="A351" t="s">
        <v>27</v>
      </c>
      <c r="B351" t="s">
        <v>28</v>
      </c>
      <c r="C351" t="s">
        <v>29</v>
      </c>
      <c r="D351" t="s">
        <v>30</v>
      </c>
      <c r="E351" t="s">
        <v>536</v>
      </c>
      <c r="F351" t="s">
        <v>537</v>
      </c>
      <c r="G351" t="s">
        <v>452</v>
      </c>
      <c r="H351" t="s">
        <v>41</v>
      </c>
      <c r="I351" t="s">
        <v>453</v>
      </c>
      <c r="J351" t="s">
        <v>36</v>
      </c>
      <c r="L351" t="s">
        <v>538</v>
      </c>
      <c r="M351" t="s">
        <v>538</v>
      </c>
      <c r="N351" t="b">
        <v>0</v>
      </c>
      <c r="O351">
        <v>214.7179222</v>
      </c>
      <c r="P351">
        <v>1.1871133321745789E-6</v>
      </c>
      <c r="Q351">
        <v>4.3929637039537743E-3</v>
      </c>
      <c r="R351">
        <v>0.94324803881297037</v>
      </c>
      <c r="S351">
        <v>2.5489450810044402E-4</v>
      </c>
      <c r="T351">
        <f t="shared" si="12"/>
        <v>0.94324803881297037</v>
      </c>
      <c r="U351">
        <f t="shared" si="13"/>
        <v>2.5489450810044402E-4</v>
      </c>
    </row>
    <row r="352" spans="1:21" x14ac:dyDescent="0.35">
      <c r="A352" t="s">
        <v>27</v>
      </c>
      <c r="B352" t="s">
        <v>28</v>
      </c>
      <c r="C352" t="s">
        <v>39</v>
      </c>
      <c r="D352" t="s">
        <v>40</v>
      </c>
      <c r="E352" t="s">
        <v>536</v>
      </c>
      <c r="F352" t="s">
        <v>537</v>
      </c>
      <c r="G352" t="s">
        <v>452</v>
      </c>
      <c r="H352" t="s">
        <v>41</v>
      </c>
      <c r="I352" t="s">
        <v>453</v>
      </c>
      <c r="J352" t="s">
        <v>36</v>
      </c>
      <c r="L352" t="s">
        <v>538</v>
      </c>
      <c r="M352" t="s">
        <v>538</v>
      </c>
      <c r="N352" t="b">
        <v>0</v>
      </c>
      <c r="O352">
        <v>214.7179222</v>
      </c>
      <c r="P352">
        <v>2.277006836724986E-7</v>
      </c>
      <c r="Q352">
        <v>3.1797973312218922E-3</v>
      </c>
      <c r="R352">
        <v>0.68275947597706976</v>
      </c>
      <c r="S352">
        <v>4.8891417681678371E-5</v>
      </c>
      <c r="T352">
        <f t="shared" si="12"/>
        <v>0.68275947597706987</v>
      </c>
      <c r="U352">
        <f t="shared" si="13"/>
        <v>4.8891417681678364E-5</v>
      </c>
    </row>
    <row r="353" spans="1:21" x14ac:dyDescent="0.35">
      <c r="A353" t="s">
        <v>27</v>
      </c>
      <c r="B353" t="s">
        <v>28</v>
      </c>
      <c r="C353" t="s">
        <v>39</v>
      </c>
      <c r="D353" t="s">
        <v>40</v>
      </c>
      <c r="E353" t="s">
        <v>539</v>
      </c>
      <c r="F353" t="s">
        <v>540</v>
      </c>
      <c r="G353" t="s">
        <v>452</v>
      </c>
      <c r="H353" t="s">
        <v>41</v>
      </c>
      <c r="I353" t="s">
        <v>453</v>
      </c>
      <c r="J353" t="s">
        <v>36</v>
      </c>
      <c r="L353" t="s">
        <v>541</v>
      </c>
      <c r="M353" t="s">
        <v>541</v>
      </c>
      <c r="N353" t="b">
        <v>0</v>
      </c>
      <c r="O353">
        <v>101.99047464</v>
      </c>
      <c r="P353">
        <v>1.0568472795301231E-3</v>
      </c>
      <c r="Q353">
        <v>14.758673995869451</v>
      </c>
      <c r="R353">
        <v>1505.2441658957509</v>
      </c>
      <c r="S353">
        <v>0.10778835566127</v>
      </c>
      <c r="T353">
        <f t="shared" si="12"/>
        <v>1505.2441658957507</v>
      </c>
      <c r="U353">
        <f t="shared" si="13"/>
        <v>0.10778835566127001</v>
      </c>
    </row>
    <row r="354" spans="1:21" x14ac:dyDescent="0.35">
      <c r="A354" t="s">
        <v>27</v>
      </c>
      <c r="B354" t="s">
        <v>28</v>
      </c>
      <c r="C354" t="s">
        <v>29</v>
      </c>
      <c r="D354" t="s">
        <v>30</v>
      </c>
      <c r="E354" t="s">
        <v>539</v>
      </c>
      <c r="F354" t="s">
        <v>540</v>
      </c>
      <c r="G354" t="s">
        <v>452</v>
      </c>
      <c r="H354" t="s">
        <v>41</v>
      </c>
      <c r="I354" t="s">
        <v>453</v>
      </c>
      <c r="J354" t="s">
        <v>36</v>
      </c>
      <c r="L354" t="s">
        <v>541</v>
      </c>
      <c r="M354" t="s">
        <v>541</v>
      </c>
      <c r="N354" t="b">
        <v>0</v>
      </c>
      <c r="O354">
        <v>101.99047464</v>
      </c>
      <c r="P354">
        <v>4.6105218950440166E-3</v>
      </c>
      <c r="Q354">
        <v>17.061433640974361</v>
      </c>
      <c r="R354">
        <v>1740.103715081839</v>
      </c>
      <c r="S354">
        <v>0.47022931641365162</v>
      </c>
      <c r="T354">
        <f t="shared" si="12"/>
        <v>1740.1037150818383</v>
      </c>
      <c r="U354">
        <f t="shared" si="13"/>
        <v>0.47022931641365151</v>
      </c>
    </row>
    <row r="355" spans="1:21" x14ac:dyDescent="0.35">
      <c r="A355" t="s">
        <v>27</v>
      </c>
      <c r="B355" t="s">
        <v>28</v>
      </c>
      <c r="C355" t="s">
        <v>29</v>
      </c>
      <c r="D355" t="s">
        <v>30</v>
      </c>
      <c r="E355" t="s">
        <v>542</v>
      </c>
      <c r="F355" t="s">
        <v>543</v>
      </c>
      <c r="G355" t="s">
        <v>452</v>
      </c>
      <c r="H355" t="s">
        <v>41</v>
      </c>
      <c r="I355" t="s">
        <v>453</v>
      </c>
      <c r="J355" t="s">
        <v>36</v>
      </c>
      <c r="L355" t="s">
        <v>541</v>
      </c>
      <c r="M355" t="s">
        <v>541</v>
      </c>
      <c r="N355" t="b">
        <v>0</v>
      </c>
      <c r="O355">
        <v>101.99047464</v>
      </c>
      <c r="P355">
        <v>2.6087124279802021E-3</v>
      </c>
      <c r="Q355">
        <v>9.6536520141489088</v>
      </c>
      <c r="R355">
        <v>984.58055093243922</v>
      </c>
      <c r="S355">
        <v>0.26606381872896762</v>
      </c>
      <c r="T355">
        <f t="shared" si="12"/>
        <v>984.58055093243922</v>
      </c>
      <c r="U355">
        <f t="shared" si="13"/>
        <v>0.26606381872896762</v>
      </c>
    </row>
    <row r="356" spans="1:21" x14ac:dyDescent="0.35">
      <c r="A356" t="s">
        <v>27</v>
      </c>
      <c r="B356" t="s">
        <v>28</v>
      </c>
      <c r="C356" t="s">
        <v>76</v>
      </c>
      <c r="D356" t="s">
        <v>77</v>
      </c>
      <c r="E356" t="s">
        <v>542</v>
      </c>
      <c r="F356" t="s">
        <v>543</v>
      </c>
      <c r="G356" t="s">
        <v>452</v>
      </c>
      <c r="H356" t="s">
        <v>41</v>
      </c>
      <c r="I356" t="s">
        <v>453</v>
      </c>
      <c r="J356" t="s">
        <v>36</v>
      </c>
      <c r="L356" t="s">
        <v>541</v>
      </c>
      <c r="M356" t="s">
        <v>541</v>
      </c>
      <c r="N356" t="b">
        <v>0</v>
      </c>
      <c r="O356">
        <v>101.99047464</v>
      </c>
      <c r="P356">
        <v>6.3766371265942947E-8</v>
      </c>
      <c r="Q356">
        <v>2.2668235002956029E-4</v>
      </c>
      <c r="R356">
        <v>2.3119440472025469E-2</v>
      </c>
      <c r="S356">
        <v>6.5035624714839792E-6</v>
      </c>
      <c r="T356">
        <f t="shared" si="12"/>
        <v>2.3119440472025472E-2</v>
      </c>
      <c r="U356">
        <f t="shared" si="13"/>
        <v>6.5035624714839792E-6</v>
      </c>
    </row>
    <row r="357" spans="1:21" x14ac:dyDescent="0.35">
      <c r="A357" t="s">
        <v>27</v>
      </c>
      <c r="B357" t="s">
        <v>28</v>
      </c>
      <c r="C357" t="s">
        <v>76</v>
      </c>
      <c r="D357" t="s">
        <v>77</v>
      </c>
      <c r="E357" t="s">
        <v>544</v>
      </c>
      <c r="F357" t="s">
        <v>545</v>
      </c>
      <c r="G357" t="s">
        <v>452</v>
      </c>
      <c r="H357" t="s">
        <v>41</v>
      </c>
      <c r="I357" t="s">
        <v>453</v>
      </c>
      <c r="J357" t="s">
        <v>36</v>
      </c>
      <c r="L357" t="s">
        <v>546</v>
      </c>
      <c r="M357" t="s">
        <v>546</v>
      </c>
      <c r="N357" t="b">
        <v>0</v>
      </c>
      <c r="O357">
        <v>443.00939258</v>
      </c>
      <c r="P357">
        <v>1.651605220171989E-11</v>
      </c>
      <c r="Q357">
        <v>5.8712726660931057E-8</v>
      </c>
      <c r="R357">
        <v>2.6010289374774641E-5</v>
      </c>
      <c r="S357">
        <v>7.3167662537034987E-9</v>
      </c>
      <c r="T357">
        <f t="shared" si="12"/>
        <v>2.6010289374774637E-5</v>
      </c>
      <c r="U357">
        <f t="shared" si="13"/>
        <v>7.3167662537035004E-9</v>
      </c>
    </row>
    <row r="358" spans="1:21" x14ac:dyDescent="0.35">
      <c r="A358" t="s">
        <v>27</v>
      </c>
      <c r="B358" t="s">
        <v>28</v>
      </c>
      <c r="C358" t="s">
        <v>29</v>
      </c>
      <c r="D358" t="s">
        <v>30</v>
      </c>
      <c r="E358" t="s">
        <v>547</v>
      </c>
      <c r="F358" t="s">
        <v>548</v>
      </c>
      <c r="G358" t="s">
        <v>452</v>
      </c>
      <c r="H358" t="s">
        <v>41</v>
      </c>
      <c r="I358" t="s">
        <v>453</v>
      </c>
      <c r="J358" t="s">
        <v>36</v>
      </c>
      <c r="L358" t="s">
        <v>549</v>
      </c>
      <c r="M358" t="s">
        <v>549</v>
      </c>
      <c r="N358" t="b">
        <v>0</v>
      </c>
      <c r="O358">
        <v>129.96680204</v>
      </c>
      <c r="P358">
        <v>3.8984270359847636E-6</v>
      </c>
      <c r="Q358">
        <v>1.4426296131492379E-2</v>
      </c>
      <c r="R358">
        <v>1.874939573492088</v>
      </c>
      <c r="S358">
        <v>5.0666609485321579E-4</v>
      </c>
      <c r="T358">
        <f t="shared" si="12"/>
        <v>1.874939573492088</v>
      </c>
      <c r="U358">
        <f t="shared" si="13"/>
        <v>5.0666609485321579E-4</v>
      </c>
    </row>
    <row r="359" spans="1:21" x14ac:dyDescent="0.35">
      <c r="A359" t="s">
        <v>27</v>
      </c>
      <c r="B359" t="s">
        <v>28</v>
      </c>
      <c r="C359" t="s">
        <v>39</v>
      </c>
      <c r="D359" t="s">
        <v>40</v>
      </c>
      <c r="E359" t="s">
        <v>550</v>
      </c>
      <c r="F359" t="s">
        <v>551</v>
      </c>
      <c r="G359" t="s">
        <v>452</v>
      </c>
      <c r="H359" t="s">
        <v>41</v>
      </c>
      <c r="I359" t="s">
        <v>453</v>
      </c>
      <c r="J359" t="s">
        <v>36</v>
      </c>
      <c r="L359" t="s">
        <v>552</v>
      </c>
      <c r="M359" t="s">
        <v>552</v>
      </c>
      <c r="N359" t="b">
        <v>0</v>
      </c>
      <c r="O359">
        <v>434.14055299</v>
      </c>
      <c r="P359">
        <v>8.720554230379683E-9</v>
      </c>
      <c r="Q359">
        <v>1.217809038659739E-4</v>
      </c>
      <c r="R359">
        <v>5.2870028947995959E-2</v>
      </c>
      <c r="S359">
        <v>3.785946235956319E-6</v>
      </c>
      <c r="T359">
        <f t="shared" si="12"/>
        <v>5.2870028947995938E-2</v>
      </c>
      <c r="U359">
        <f t="shared" si="13"/>
        <v>3.7859462359563194E-6</v>
      </c>
    </row>
    <row r="360" spans="1:21" x14ac:dyDescent="0.35">
      <c r="A360" t="s">
        <v>27</v>
      </c>
      <c r="B360" t="s">
        <v>28</v>
      </c>
      <c r="C360" t="s">
        <v>29</v>
      </c>
      <c r="D360" t="s">
        <v>30</v>
      </c>
      <c r="E360" t="s">
        <v>550</v>
      </c>
      <c r="F360" t="s">
        <v>551</v>
      </c>
      <c r="G360" t="s">
        <v>452</v>
      </c>
      <c r="H360" t="s">
        <v>41</v>
      </c>
      <c r="I360" t="s">
        <v>453</v>
      </c>
      <c r="J360" t="s">
        <v>36</v>
      </c>
      <c r="L360" t="s">
        <v>552</v>
      </c>
      <c r="M360" t="s">
        <v>552</v>
      </c>
      <c r="N360" t="b">
        <v>0</v>
      </c>
      <c r="O360">
        <v>434.14055299</v>
      </c>
      <c r="P360">
        <v>2.806869054695907E-8</v>
      </c>
      <c r="Q360">
        <v>1.038693909404837E-4</v>
      </c>
      <c r="R360">
        <v>4.5093914821636077E-2</v>
      </c>
      <c r="S360">
        <v>1.2185756835762001E-5</v>
      </c>
      <c r="T360">
        <f t="shared" si="12"/>
        <v>4.5093914821636091E-2</v>
      </c>
      <c r="U360">
        <f t="shared" si="13"/>
        <v>1.2185756835761996E-5</v>
      </c>
    </row>
    <row r="361" spans="1:21" x14ac:dyDescent="0.35">
      <c r="A361" t="s">
        <v>27</v>
      </c>
      <c r="B361" t="s">
        <v>28</v>
      </c>
      <c r="C361" t="s">
        <v>29</v>
      </c>
      <c r="D361" t="s">
        <v>30</v>
      </c>
      <c r="E361" t="s">
        <v>553</v>
      </c>
      <c r="F361" t="s">
        <v>554</v>
      </c>
      <c r="G361" t="s">
        <v>452</v>
      </c>
      <c r="H361" t="s">
        <v>41</v>
      </c>
      <c r="I361" t="s">
        <v>453</v>
      </c>
      <c r="J361" t="s">
        <v>36</v>
      </c>
      <c r="L361" t="s">
        <v>555</v>
      </c>
      <c r="M361" t="s">
        <v>555</v>
      </c>
      <c r="N361" t="b">
        <v>0</v>
      </c>
      <c r="O361">
        <v>1.5156161800000001</v>
      </c>
      <c r="P361">
        <v>1.724713579531665E-3</v>
      </c>
      <c r="Q361">
        <v>6.3823764330233006</v>
      </c>
      <c r="R361">
        <v>9.6732329887408035</v>
      </c>
      <c r="S361">
        <v>2.6140038070039079E-3</v>
      </c>
      <c r="T361">
        <f t="shared" si="12"/>
        <v>9.6732329887408017</v>
      </c>
      <c r="U361">
        <f t="shared" si="13"/>
        <v>2.6140038070039083E-3</v>
      </c>
    </row>
    <row r="362" spans="1:21" x14ac:dyDescent="0.35">
      <c r="A362" t="s">
        <v>27</v>
      </c>
      <c r="B362" t="s">
        <v>28</v>
      </c>
      <c r="C362" t="s">
        <v>39</v>
      </c>
      <c r="D362" t="s">
        <v>40</v>
      </c>
      <c r="E362" t="s">
        <v>553</v>
      </c>
      <c r="F362" t="s">
        <v>554</v>
      </c>
      <c r="G362" t="s">
        <v>452</v>
      </c>
      <c r="H362" t="s">
        <v>41</v>
      </c>
      <c r="I362" t="s">
        <v>453</v>
      </c>
      <c r="J362" t="s">
        <v>36</v>
      </c>
      <c r="L362" t="s">
        <v>555</v>
      </c>
      <c r="M362" t="s">
        <v>555</v>
      </c>
      <c r="N362" t="b">
        <v>0</v>
      </c>
      <c r="O362">
        <v>1.5156161800000001</v>
      </c>
      <c r="P362">
        <v>3.7649868080762448E-4</v>
      </c>
      <c r="Q362">
        <v>5.2577334469604056</v>
      </c>
      <c r="R362">
        <v>7.9687058823403643</v>
      </c>
      <c r="S362">
        <v>5.7062749238069122E-4</v>
      </c>
      <c r="T362">
        <f t="shared" si="12"/>
        <v>7.9687058823403634</v>
      </c>
      <c r="U362">
        <f t="shared" si="13"/>
        <v>5.7062749238069122E-4</v>
      </c>
    </row>
    <row r="363" spans="1:21" x14ac:dyDescent="0.35">
      <c r="A363" t="s">
        <v>27</v>
      </c>
      <c r="B363" t="s">
        <v>28</v>
      </c>
      <c r="C363" t="s">
        <v>39</v>
      </c>
      <c r="D363" t="s">
        <v>40</v>
      </c>
      <c r="E363" t="s">
        <v>556</v>
      </c>
      <c r="F363" t="s">
        <v>557</v>
      </c>
      <c r="G363" t="s">
        <v>452</v>
      </c>
      <c r="H363" t="s">
        <v>41</v>
      </c>
      <c r="I363" t="s">
        <v>453</v>
      </c>
      <c r="J363" t="s">
        <v>36</v>
      </c>
      <c r="L363" t="s">
        <v>558</v>
      </c>
      <c r="M363" t="s">
        <v>558</v>
      </c>
      <c r="N363" t="b">
        <v>0</v>
      </c>
      <c r="O363">
        <v>117.45670933</v>
      </c>
      <c r="P363">
        <v>1.855570274135471E-7</v>
      </c>
      <c r="Q363">
        <v>2.5912690776445312E-3</v>
      </c>
      <c r="R363">
        <v>0.30436193884871088</v>
      </c>
      <c r="S363">
        <v>2.1794917833051849E-5</v>
      </c>
      <c r="T363">
        <f t="shared" si="12"/>
        <v>0.30436193884871088</v>
      </c>
      <c r="U363">
        <f t="shared" si="13"/>
        <v>2.1794917833051842E-5</v>
      </c>
    </row>
    <row r="364" spans="1:21" x14ac:dyDescent="0.35">
      <c r="A364" t="s">
        <v>27</v>
      </c>
      <c r="B364" t="s">
        <v>28</v>
      </c>
      <c r="C364" t="s">
        <v>29</v>
      </c>
      <c r="D364" t="s">
        <v>30</v>
      </c>
      <c r="E364" t="s">
        <v>556</v>
      </c>
      <c r="F364" t="s">
        <v>557</v>
      </c>
      <c r="G364" t="s">
        <v>452</v>
      </c>
      <c r="H364" t="s">
        <v>41</v>
      </c>
      <c r="I364" t="s">
        <v>453</v>
      </c>
      <c r="J364" t="s">
        <v>36</v>
      </c>
      <c r="L364" t="s">
        <v>558</v>
      </c>
      <c r="M364" t="s">
        <v>558</v>
      </c>
      <c r="N364" t="b">
        <v>0</v>
      </c>
      <c r="O364">
        <v>117.45670933</v>
      </c>
      <c r="P364">
        <v>8.3554607887918807E-7</v>
      </c>
      <c r="Q364">
        <v>3.0919740331560659E-3</v>
      </c>
      <c r="R364">
        <v>0.36317309526831992</v>
      </c>
      <c r="S364">
        <v>9.8140492918734047E-5</v>
      </c>
      <c r="T364">
        <f t="shared" si="12"/>
        <v>0.36317309526831981</v>
      </c>
      <c r="U364">
        <f t="shared" si="13"/>
        <v>9.8140492918734047E-5</v>
      </c>
    </row>
    <row r="365" spans="1:21" x14ac:dyDescent="0.35">
      <c r="A365" t="s">
        <v>27</v>
      </c>
      <c r="B365" t="s">
        <v>28</v>
      </c>
      <c r="C365" t="s">
        <v>29</v>
      </c>
      <c r="D365" t="s">
        <v>30</v>
      </c>
      <c r="E365" t="s">
        <v>559</v>
      </c>
      <c r="F365" t="s">
        <v>560</v>
      </c>
      <c r="G365" t="s">
        <v>452</v>
      </c>
      <c r="H365" t="s">
        <v>41</v>
      </c>
      <c r="I365" t="s">
        <v>453</v>
      </c>
      <c r="J365" t="s">
        <v>36</v>
      </c>
      <c r="L365" t="s">
        <v>561</v>
      </c>
      <c r="M365" t="s">
        <v>561</v>
      </c>
      <c r="N365" t="b">
        <v>0</v>
      </c>
      <c r="O365">
        <v>305.48687911000002</v>
      </c>
      <c r="P365">
        <v>1.190074177737107E-2</v>
      </c>
      <c r="Q365">
        <v>44.039204397065213</v>
      </c>
      <c r="R365">
        <v>13453.399109746841</v>
      </c>
      <c r="S365">
        <v>3.6355204646630841</v>
      </c>
      <c r="T365">
        <f t="shared" si="12"/>
        <v>13453.399109746842</v>
      </c>
      <c r="U365">
        <f t="shared" si="13"/>
        <v>3.6355204646630828</v>
      </c>
    </row>
    <row r="366" spans="1:21" x14ac:dyDescent="0.35">
      <c r="A366" t="s">
        <v>27</v>
      </c>
      <c r="B366" t="s">
        <v>28</v>
      </c>
      <c r="C366" t="s">
        <v>39</v>
      </c>
      <c r="D366" t="s">
        <v>40</v>
      </c>
      <c r="E366" t="s">
        <v>559</v>
      </c>
      <c r="F366" t="s">
        <v>560</v>
      </c>
      <c r="G366" t="s">
        <v>452</v>
      </c>
      <c r="H366" t="s">
        <v>41</v>
      </c>
      <c r="I366" t="s">
        <v>453</v>
      </c>
      <c r="J366" t="s">
        <v>36</v>
      </c>
      <c r="L366" t="s">
        <v>561</v>
      </c>
      <c r="M366" t="s">
        <v>561</v>
      </c>
      <c r="N366" t="b">
        <v>0</v>
      </c>
      <c r="O366">
        <v>305.48687911000002</v>
      </c>
      <c r="P366">
        <v>2.4136085231456239E-3</v>
      </c>
      <c r="Q366">
        <v>33.705590236836947</v>
      </c>
      <c r="R366">
        <v>10296.615570011811</v>
      </c>
      <c r="S366">
        <v>0.73732573512905286</v>
      </c>
      <c r="T366">
        <f t="shared" si="12"/>
        <v>10296.615570011805</v>
      </c>
      <c r="U366">
        <f t="shared" si="13"/>
        <v>0.73732573512905286</v>
      </c>
    </row>
    <row r="367" spans="1:21" x14ac:dyDescent="0.35">
      <c r="A367" t="s">
        <v>27</v>
      </c>
      <c r="B367" t="s">
        <v>28</v>
      </c>
      <c r="C367" t="s">
        <v>29</v>
      </c>
      <c r="D367" t="s">
        <v>30</v>
      </c>
      <c r="E367" t="s">
        <v>562</v>
      </c>
      <c r="F367" t="s">
        <v>563</v>
      </c>
      <c r="G367" t="s">
        <v>452</v>
      </c>
      <c r="H367" t="s">
        <v>41</v>
      </c>
      <c r="I367" t="s">
        <v>453</v>
      </c>
      <c r="J367" t="s">
        <v>36</v>
      </c>
      <c r="L367" t="s">
        <v>564</v>
      </c>
      <c r="M367" t="s">
        <v>564</v>
      </c>
      <c r="N367" t="b">
        <v>0</v>
      </c>
      <c r="O367">
        <v>43.013270409999997</v>
      </c>
      <c r="P367">
        <v>1.4239880314352049E-2</v>
      </c>
      <c r="Q367">
        <v>52.695286687585558</v>
      </c>
      <c r="R367">
        <v>2266.5966156255899</v>
      </c>
      <c r="S367">
        <v>0.61250382256726066</v>
      </c>
      <c r="T367">
        <f t="shared" si="12"/>
        <v>2266.5966156255904</v>
      </c>
      <c r="U367">
        <f t="shared" si="13"/>
        <v>0.61250382256726044</v>
      </c>
    </row>
    <row r="368" spans="1:21" x14ac:dyDescent="0.35">
      <c r="A368" t="s">
        <v>27</v>
      </c>
      <c r="B368" t="s">
        <v>28</v>
      </c>
      <c r="C368" t="s">
        <v>29</v>
      </c>
      <c r="D368" t="s">
        <v>30</v>
      </c>
      <c r="E368" t="s">
        <v>565</v>
      </c>
      <c r="F368" t="s">
        <v>566</v>
      </c>
      <c r="G368" t="s">
        <v>452</v>
      </c>
      <c r="H368" t="s">
        <v>41</v>
      </c>
      <c r="I368" t="s">
        <v>453</v>
      </c>
      <c r="J368" t="s">
        <v>36</v>
      </c>
      <c r="L368" t="s">
        <v>567</v>
      </c>
      <c r="M368" t="s">
        <v>567</v>
      </c>
      <c r="N368" t="b">
        <v>0</v>
      </c>
      <c r="O368">
        <v>381.48971839000001</v>
      </c>
      <c r="P368">
        <v>3.8749403827714632E-8</v>
      </c>
      <c r="Q368">
        <v>1.4339382765854089E-4</v>
      </c>
      <c r="R368">
        <v>5.4703270932320983E-2</v>
      </c>
      <c r="S368">
        <v>1.478249915401524E-5</v>
      </c>
      <c r="T368">
        <f t="shared" si="12"/>
        <v>5.4703270932320962E-2</v>
      </c>
      <c r="U368">
        <f t="shared" si="13"/>
        <v>1.4782499154015244E-5</v>
      </c>
    </row>
    <row r="369" spans="1:21" x14ac:dyDescent="0.35">
      <c r="A369" t="s">
        <v>27</v>
      </c>
      <c r="B369" t="s">
        <v>28</v>
      </c>
      <c r="C369" t="s">
        <v>39</v>
      </c>
      <c r="D369" t="s">
        <v>40</v>
      </c>
      <c r="E369" t="s">
        <v>565</v>
      </c>
      <c r="F369" t="s">
        <v>566</v>
      </c>
      <c r="G369" t="s">
        <v>452</v>
      </c>
      <c r="H369" t="s">
        <v>41</v>
      </c>
      <c r="I369" t="s">
        <v>453</v>
      </c>
      <c r="J369" t="s">
        <v>36</v>
      </c>
      <c r="L369" t="s">
        <v>567</v>
      </c>
      <c r="M369" t="s">
        <v>567</v>
      </c>
      <c r="N369" t="b">
        <v>0</v>
      </c>
      <c r="O369">
        <v>381.48971839000001</v>
      </c>
      <c r="P369">
        <v>1.9131061996636309E-4</v>
      </c>
      <c r="Q369">
        <v>2.6716169182803382</v>
      </c>
      <c r="R369">
        <v>1019.194385800726</v>
      </c>
      <c r="S369">
        <v>7.2983034535984162E-2</v>
      </c>
      <c r="T369">
        <f t="shared" si="12"/>
        <v>1019.1943858007259</v>
      </c>
      <c r="U369">
        <f t="shared" si="13"/>
        <v>7.2983034535984162E-2</v>
      </c>
    </row>
    <row r="370" spans="1:21" x14ac:dyDescent="0.35">
      <c r="A370" t="s">
        <v>27</v>
      </c>
      <c r="B370" t="s">
        <v>28</v>
      </c>
      <c r="C370" t="s">
        <v>29</v>
      </c>
      <c r="D370" t="s">
        <v>30</v>
      </c>
      <c r="E370" t="s">
        <v>568</v>
      </c>
      <c r="F370" t="s">
        <v>569</v>
      </c>
      <c r="G370" t="s">
        <v>452</v>
      </c>
      <c r="H370" t="s">
        <v>41</v>
      </c>
      <c r="I370" t="s">
        <v>453</v>
      </c>
      <c r="J370" t="s">
        <v>36</v>
      </c>
      <c r="L370" t="s">
        <v>570</v>
      </c>
      <c r="M370" t="s">
        <v>570</v>
      </c>
      <c r="N370" t="b">
        <v>0</v>
      </c>
      <c r="O370">
        <v>536.01392079000004</v>
      </c>
      <c r="P370">
        <v>5.7217663992794642E-3</v>
      </c>
      <c r="Q370">
        <v>21.17364149932779</v>
      </c>
      <c r="R370">
        <v>11349.366597456539</v>
      </c>
      <c r="S370">
        <v>3.066946441522266</v>
      </c>
      <c r="T370">
        <f t="shared" si="12"/>
        <v>11349.366597456543</v>
      </c>
      <c r="U370">
        <f t="shared" si="13"/>
        <v>3.0669464415222665</v>
      </c>
    </row>
    <row r="371" spans="1:21" x14ac:dyDescent="0.35">
      <c r="A371" t="s">
        <v>27</v>
      </c>
      <c r="B371" t="s">
        <v>28</v>
      </c>
      <c r="C371" t="s">
        <v>29</v>
      </c>
      <c r="D371" t="s">
        <v>30</v>
      </c>
      <c r="E371" t="s">
        <v>571</v>
      </c>
      <c r="F371" t="s">
        <v>572</v>
      </c>
      <c r="G371" t="s">
        <v>452</v>
      </c>
      <c r="H371" t="s">
        <v>41</v>
      </c>
      <c r="I371" t="s">
        <v>453</v>
      </c>
      <c r="J371" t="s">
        <v>36</v>
      </c>
      <c r="L371" t="s">
        <v>573</v>
      </c>
      <c r="M371" t="s">
        <v>573</v>
      </c>
      <c r="N371" t="b">
        <v>0</v>
      </c>
      <c r="O371">
        <v>318.86266596000002</v>
      </c>
      <c r="P371">
        <v>5.5582432405515631E-4</v>
      </c>
      <c r="Q371">
        <v>2.0568517050315291</v>
      </c>
      <c r="R371">
        <v>655.85321815072484</v>
      </c>
      <c r="S371">
        <v>0.1772316257736421</v>
      </c>
      <c r="T371">
        <f t="shared" si="12"/>
        <v>655.85321815072496</v>
      </c>
      <c r="U371">
        <f t="shared" si="13"/>
        <v>0.1772316257736421</v>
      </c>
    </row>
    <row r="372" spans="1:21" x14ac:dyDescent="0.35">
      <c r="A372" t="s">
        <v>27</v>
      </c>
      <c r="B372" t="s">
        <v>28</v>
      </c>
      <c r="C372" t="s">
        <v>39</v>
      </c>
      <c r="D372" t="s">
        <v>40</v>
      </c>
      <c r="E372" t="s">
        <v>574</v>
      </c>
      <c r="F372" t="s">
        <v>575</v>
      </c>
      <c r="G372" t="s">
        <v>452</v>
      </c>
      <c r="H372" t="s">
        <v>41</v>
      </c>
      <c r="I372" t="s">
        <v>453</v>
      </c>
      <c r="J372" t="s">
        <v>36</v>
      </c>
      <c r="L372" t="s">
        <v>576</v>
      </c>
      <c r="M372" t="s">
        <v>576</v>
      </c>
      <c r="N372" t="b">
        <v>0</v>
      </c>
      <c r="O372">
        <v>660.78036123000004</v>
      </c>
      <c r="P372">
        <v>2.1096390207056682E-5</v>
      </c>
      <c r="Q372">
        <v>0.29460713159429391</v>
      </c>
      <c r="R372">
        <v>194.6706068358117</v>
      </c>
      <c r="S372">
        <v>1.394008034166795E-2</v>
      </c>
      <c r="T372">
        <f t="shared" si="12"/>
        <v>194.6706068358117</v>
      </c>
      <c r="U372">
        <f t="shared" si="13"/>
        <v>1.394008034166795E-2</v>
      </c>
    </row>
    <row r="373" spans="1:21" x14ac:dyDescent="0.35">
      <c r="A373" t="s">
        <v>27</v>
      </c>
      <c r="B373" t="s">
        <v>28</v>
      </c>
      <c r="C373" t="s">
        <v>29</v>
      </c>
      <c r="D373" t="s">
        <v>30</v>
      </c>
      <c r="E373" t="s">
        <v>574</v>
      </c>
      <c r="F373" t="s">
        <v>575</v>
      </c>
      <c r="G373" t="s">
        <v>452</v>
      </c>
      <c r="H373" t="s">
        <v>41</v>
      </c>
      <c r="I373" t="s">
        <v>453</v>
      </c>
      <c r="J373" t="s">
        <v>36</v>
      </c>
      <c r="L373" t="s">
        <v>576</v>
      </c>
      <c r="M373" t="s">
        <v>576</v>
      </c>
      <c r="N373" t="b">
        <v>0</v>
      </c>
      <c r="O373">
        <v>660.78036123000004</v>
      </c>
      <c r="P373">
        <v>2.4356159004261511E-3</v>
      </c>
      <c r="Q373">
        <v>9.0131009039760919</v>
      </c>
      <c r="R373">
        <v>5955.6800711317619</v>
      </c>
      <c r="S373">
        <v>1.6094071545011239</v>
      </c>
      <c r="T373">
        <f t="shared" si="12"/>
        <v>5955.6800711317619</v>
      </c>
      <c r="U373">
        <f t="shared" si="13"/>
        <v>1.6094071545011239</v>
      </c>
    </row>
    <row r="374" spans="1:21" x14ac:dyDescent="0.35">
      <c r="A374" t="s">
        <v>27</v>
      </c>
      <c r="B374" t="s">
        <v>28</v>
      </c>
      <c r="C374" t="s">
        <v>29</v>
      </c>
      <c r="D374" t="s">
        <v>30</v>
      </c>
      <c r="E374" t="s">
        <v>577</v>
      </c>
      <c r="F374" t="s">
        <v>578</v>
      </c>
      <c r="G374" t="s">
        <v>452</v>
      </c>
      <c r="H374" t="s">
        <v>41</v>
      </c>
      <c r="I374" t="s">
        <v>453</v>
      </c>
      <c r="J374" t="s">
        <v>36</v>
      </c>
      <c r="L374" t="s">
        <v>579</v>
      </c>
      <c r="M374" t="s">
        <v>579</v>
      </c>
      <c r="N374" t="b">
        <v>0</v>
      </c>
      <c r="O374">
        <v>112.84346384</v>
      </c>
      <c r="P374">
        <v>2.8124258915484569E-7</v>
      </c>
      <c r="Q374">
        <v>1.0407502406699679E-3</v>
      </c>
      <c r="R374">
        <v>0.1174418621495128</v>
      </c>
      <c r="S374">
        <v>3.1736387939562807E-5</v>
      </c>
      <c r="T374">
        <f t="shared" si="12"/>
        <v>0.11744186214951281</v>
      </c>
      <c r="U374">
        <f t="shared" si="13"/>
        <v>3.1736387939562807E-5</v>
      </c>
    </row>
    <row r="375" spans="1:21" x14ac:dyDescent="0.35">
      <c r="A375" t="s">
        <v>27</v>
      </c>
      <c r="B375" t="s">
        <v>28</v>
      </c>
      <c r="C375" t="s">
        <v>29</v>
      </c>
      <c r="D375" t="s">
        <v>30</v>
      </c>
      <c r="E375" t="s">
        <v>580</v>
      </c>
      <c r="F375" t="s">
        <v>581</v>
      </c>
      <c r="G375" t="s">
        <v>452</v>
      </c>
      <c r="H375" t="s">
        <v>41</v>
      </c>
      <c r="I375" t="s">
        <v>453</v>
      </c>
      <c r="J375" t="s">
        <v>36</v>
      </c>
      <c r="L375" t="s">
        <v>582</v>
      </c>
      <c r="M375" t="s">
        <v>582</v>
      </c>
      <c r="N375" t="b">
        <v>0</v>
      </c>
      <c r="O375">
        <v>68.627323039999993</v>
      </c>
      <c r="P375">
        <v>2.7671553469938559E-6</v>
      </c>
      <c r="Q375">
        <v>1.023997681862268E-2</v>
      </c>
      <c r="R375">
        <v>0.70274219705373042</v>
      </c>
      <c r="S375">
        <v>1.8990246390001059E-4</v>
      </c>
      <c r="T375">
        <f t="shared" si="12"/>
        <v>0.70274219705373009</v>
      </c>
      <c r="U375">
        <f t="shared" si="13"/>
        <v>1.8990246390001062E-4</v>
      </c>
    </row>
    <row r="376" spans="1:21" x14ac:dyDescent="0.35">
      <c r="A376" t="s">
        <v>27</v>
      </c>
      <c r="B376" t="s">
        <v>28</v>
      </c>
      <c r="C376" t="s">
        <v>39</v>
      </c>
      <c r="D376" t="s">
        <v>40</v>
      </c>
      <c r="E376" t="s">
        <v>583</v>
      </c>
      <c r="F376" t="s">
        <v>584</v>
      </c>
      <c r="G376" t="s">
        <v>452</v>
      </c>
      <c r="H376" t="s">
        <v>41</v>
      </c>
      <c r="I376" t="s">
        <v>453</v>
      </c>
      <c r="J376" t="s">
        <v>36</v>
      </c>
      <c r="L376" t="s">
        <v>585</v>
      </c>
      <c r="M376" t="s">
        <v>585</v>
      </c>
      <c r="N376" t="b">
        <v>0</v>
      </c>
      <c r="O376">
        <v>361.84748588000002</v>
      </c>
      <c r="P376">
        <v>9.7963600100465736E-7</v>
      </c>
      <c r="Q376">
        <v>1.368043297596707E-2</v>
      </c>
      <c r="R376">
        <v>4.9502302781035299</v>
      </c>
      <c r="S376">
        <v>3.5447882404107239E-4</v>
      </c>
      <c r="T376">
        <f t="shared" si="12"/>
        <v>4.9502302781035308</v>
      </c>
      <c r="U376">
        <f t="shared" si="13"/>
        <v>3.5447882404107244E-4</v>
      </c>
    </row>
    <row r="377" spans="1:21" x14ac:dyDescent="0.35">
      <c r="A377" t="s">
        <v>27</v>
      </c>
      <c r="B377" t="s">
        <v>28</v>
      </c>
      <c r="C377" t="s">
        <v>29</v>
      </c>
      <c r="D377" t="s">
        <v>30</v>
      </c>
      <c r="E377" t="s">
        <v>583</v>
      </c>
      <c r="F377" t="s">
        <v>584</v>
      </c>
      <c r="G377" t="s">
        <v>452</v>
      </c>
      <c r="H377" t="s">
        <v>41</v>
      </c>
      <c r="I377" t="s">
        <v>453</v>
      </c>
      <c r="J377" t="s">
        <v>36</v>
      </c>
      <c r="L377" t="s">
        <v>585</v>
      </c>
      <c r="M377" t="s">
        <v>585</v>
      </c>
      <c r="N377" t="b">
        <v>0</v>
      </c>
      <c r="O377">
        <v>361.84748588000002</v>
      </c>
      <c r="P377">
        <v>1.1395743387560839E-4</v>
      </c>
      <c r="Q377">
        <v>0.42170436237476211</v>
      </c>
      <c r="R377">
        <v>152.59266330993611</v>
      </c>
      <c r="S377">
        <v>4.1235210945225247E-2</v>
      </c>
      <c r="T377">
        <f t="shared" si="12"/>
        <v>152.59266330993614</v>
      </c>
      <c r="U377">
        <f t="shared" si="13"/>
        <v>4.1235210945225247E-2</v>
      </c>
    </row>
    <row r="378" spans="1:21" x14ac:dyDescent="0.35">
      <c r="A378" t="s">
        <v>27</v>
      </c>
      <c r="B378" t="s">
        <v>28</v>
      </c>
      <c r="C378" t="s">
        <v>29</v>
      </c>
      <c r="D378" t="s">
        <v>30</v>
      </c>
      <c r="E378" t="s">
        <v>586</v>
      </c>
      <c r="F378" t="s">
        <v>468</v>
      </c>
      <c r="G378" t="s">
        <v>452</v>
      </c>
      <c r="H378" t="s">
        <v>41</v>
      </c>
      <c r="I378" t="s">
        <v>453</v>
      </c>
      <c r="J378" t="s">
        <v>36</v>
      </c>
      <c r="L378" t="s">
        <v>587</v>
      </c>
      <c r="M378" t="s">
        <v>587</v>
      </c>
      <c r="N378" t="b">
        <v>0</v>
      </c>
      <c r="O378">
        <v>122.2271635</v>
      </c>
      <c r="P378">
        <v>1.0341184101299399E-2</v>
      </c>
      <c r="Q378">
        <v>38.267994454830472</v>
      </c>
      <c r="R378">
        <v>4677.3884150476579</v>
      </c>
      <c r="S378">
        <v>1.263973599933123</v>
      </c>
      <c r="T378">
        <f t="shared" si="12"/>
        <v>4677.3884150476579</v>
      </c>
      <c r="U378">
        <f t="shared" si="13"/>
        <v>1.2639735999331223</v>
      </c>
    </row>
    <row r="379" spans="1:21" x14ac:dyDescent="0.35">
      <c r="A379" t="s">
        <v>27</v>
      </c>
      <c r="B379" t="s">
        <v>28</v>
      </c>
      <c r="C379" t="s">
        <v>39</v>
      </c>
      <c r="D379" t="s">
        <v>40</v>
      </c>
      <c r="E379" t="s">
        <v>586</v>
      </c>
      <c r="F379" t="s">
        <v>468</v>
      </c>
      <c r="G379" t="s">
        <v>452</v>
      </c>
      <c r="H379" t="s">
        <v>41</v>
      </c>
      <c r="I379" t="s">
        <v>453</v>
      </c>
      <c r="J379" t="s">
        <v>36</v>
      </c>
      <c r="L379" t="s">
        <v>587</v>
      </c>
      <c r="M379" t="s">
        <v>587</v>
      </c>
      <c r="N379" t="b">
        <v>0</v>
      </c>
      <c r="O379">
        <v>122.2271635</v>
      </c>
      <c r="P379">
        <v>2.456585729393221E-3</v>
      </c>
      <c r="Q379">
        <v>34.30575885963318</v>
      </c>
      <c r="R379">
        <v>4193.0955971279582</v>
      </c>
      <c r="S379">
        <v>0.30026150559831211</v>
      </c>
      <c r="T379">
        <f t="shared" si="12"/>
        <v>4193.0955971279582</v>
      </c>
      <c r="U379">
        <f t="shared" si="13"/>
        <v>0.300261505598312</v>
      </c>
    </row>
    <row r="380" spans="1:21" x14ac:dyDescent="0.35">
      <c r="A380" t="s">
        <v>27</v>
      </c>
      <c r="B380" t="s">
        <v>28</v>
      </c>
      <c r="C380" t="s">
        <v>39</v>
      </c>
      <c r="D380" t="s">
        <v>40</v>
      </c>
      <c r="E380" t="s">
        <v>588</v>
      </c>
      <c r="F380" t="s">
        <v>589</v>
      </c>
      <c r="G380" t="s">
        <v>452</v>
      </c>
      <c r="H380" t="s">
        <v>41</v>
      </c>
      <c r="I380" t="s">
        <v>453</v>
      </c>
      <c r="J380" t="s">
        <v>145</v>
      </c>
      <c r="L380" t="s">
        <v>590</v>
      </c>
      <c r="M380" t="s">
        <v>590</v>
      </c>
      <c r="N380" t="b">
        <v>0</v>
      </c>
      <c r="O380">
        <v>54.427446869999997</v>
      </c>
      <c r="P380">
        <v>2.0932890094798821E-3</v>
      </c>
      <c r="Q380">
        <v>29.232388319895829</v>
      </c>
      <c r="R380">
        <v>1591.044262164339</v>
      </c>
      <c r="S380">
        <v>0.11393237634702121</v>
      </c>
      <c r="T380">
        <f t="shared" si="12"/>
        <v>1591.0442621643388</v>
      </c>
      <c r="U380">
        <f t="shared" si="13"/>
        <v>0.11393237634702121</v>
      </c>
    </row>
    <row r="381" spans="1:21" x14ac:dyDescent="0.35">
      <c r="A381" t="s">
        <v>27</v>
      </c>
      <c r="B381" t="s">
        <v>28</v>
      </c>
      <c r="C381" t="s">
        <v>29</v>
      </c>
      <c r="D381" t="s">
        <v>30</v>
      </c>
      <c r="E381" t="s">
        <v>588</v>
      </c>
      <c r="F381" t="s">
        <v>589</v>
      </c>
      <c r="G381" t="s">
        <v>452</v>
      </c>
      <c r="H381" t="s">
        <v>41</v>
      </c>
      <c r="I381" t="s">
        <v>453</v>
      </c>
      <c r="J381" t="s">
        <v>145</v>
      </c>
      <c r="L381" t="s">
        <v>590</v>
      </c>
      <c r="M381" t="s">
        <v>590</v>
      </c>
      <c r="N381" t="b">
        <v>0</v>
      </c>
      <c r="O381">
        <v>54.427446869999997</v>
      </c>
      <c r="P381">
        <v>2.5430038842191118E-3</v>
      </c>
      <c r="Q381">
        <v>9.4104947350933728</v>
      </c>
      <c r="R381">
        <v>512.18920221470921</v>
      </c>
      <c r="S381">
        <v>0.1384092087985393</v>
      </c>
      <c r="T381">
        <f t="shared" si="12"/>
        <v>512.18920221470921</v>
      </c>
      <c r="U381">
        <f t="shared" si="13"/>
        <v>0.13840920879853932</v>
      </c>
    </row>
    <row r="382" spans="1:21" x14ac:dyDescent="0.35">
      <c r="A382" t="s">
        <v>27</v>
      </c>
      <c r="B382" t="s">
        <v>28</v>
      </c>
      <c r="C382" t="s">
        <v>29</v>
      </c>
      <c r="D382" t="s">
        <v>30</v>
      </c>
      <c r="E382" t="s">
        <v>591</v>
      </c>
      <c r="G382" t="s">
        <v>452</v>
      </c>
      <c r="H382" t="s">
        <v>41</v>
      </c>
      <c r="I382" t="s">
        <v>453</v>
      </c>
      <c r="J382" t="s">
        <v>145</v>
      </c>
      <c r="L382" t="s">
        <v>592</v>
      </c>
      <c r="M382" t="s">
        <v>592</v>
      </c>
      <c r="N382" t="b">
        <v>0</v>
      </c>
      <c r="O382">
        <v>54.427446869999997</v>
      </c>
      <c r="P382">
        <v>2.7598643740814788E-3</v>
      </c>
      <c r="Q382">
        <v>10.21299626124666</v>
      </c>
      <c r="R382">
        <v>555.86731139251117</v>
      </c>
      <c r="S382">
        <v>0.1502123715887255</v>
      </c>
      <c r="T382">
        <f t="shared" si="12"/>
        <v>555.86731139251117</v>
      </c>
      <c r="U382">
        <f t="shared" si="13"/>
        <v>0.1502123715887255</v>
      </c>
    </row>
    <row r="383" spans="1:21" x14ac:dyDescent="0.35">
      <c r="A383" t="s">
        <v>27</v>
      </c>
      <c r="B383" t="s">
        <v>28</v>
      </c>
      <c r="C383" t="s">
        <v>39</v>
      </c>
      <c r="D383" t="s">
        <v>40</v>
      </c>
      <c r="E383" t="s">
        <v>591</v>
      </c>
      <c r="G383" t="s">
        <v>452</v>
      </c>
      <c r="H383" t="s">
        <v>41</v>
      </c>
      <c r="I383" t="s">
        <v>453</v>
      </c>
      <c r="J383" t="s">
        <v>145</v>
      </c>
      <c r="L383" t="s">
        <v>592</v>
      </c>
      <c r="M383" t="s">
        <v>592</v>
      </c>
      <c r="N383" t="b">
        <v>0</v>
      </c>
      <c r="O383">
        <v>54.427446869999997</v>
      </c>
      <c r="P383">
        <v>2.226183700827891E-4</v>
      </c>
      <c r="Q383">
        <v>3.1088237753750638</v>
      </c>
      <c r="R383">
        <v>169.20534086241909</v>
      </c>
      <c r="S383">
        <v>1.2116549509967E-2</v>
      </c>
      <c r="T383">
        <f t="shared" si="12"/>
        <v>169.20534086241909</v>
      </c>
      <c r="U383">
        <f t="shared" si="13"/>
        <v>1.2116549509967E-2</v>
      </c>
    </row>
    <row r="384" spans="1:21" x14ac:dyDescent="0.35">
      <c r="A384" t="s">
        <v>27</v>
      </c>
      <c r="B384" t="s">
        <v>28</v>
      </c>
      <c r="C384" t="s">
        <v>39</v>
      </c>
      <c r="D384" t="s">
        <v>40</v>
      </c>
      <c r="E384" t="s">
        <v>593</v>
      </c>
      <c r="G384" t="s">
        <v>452</v>
      </c>
      <c r="H384" t="s">
        <v>41</v>
      </c>
      <c r="I384" t="s">
        <v>453</v>
      </c>
      <c r="J384" t="s">
        <v>145</v>
      </c>
      <c r="L384" t="s">
        <v>594</v>
      </c>
      <c r="M384" t="s">
        <v>595</v>
      </c>
      <c r="N384" t="b">
        <v>0</v>
      </c>
      <c r="O384">
        <v>54.427446869999997</v>
      </c>
      <c r="P384">
        <v>1.9831676565580801E-3</v>
      </c>
      <c r="Q384">
        <v>27.694564284923121</v>
      </c>
      <c r="R384">
        <v>1507.344426205452</v>
      </c>
      <c r="S384">
        <v>0.1079387522616173</v>
      </c>
      <c r="T384">
        <f t="shared" si="12"/>
        <v>1507.3444262054527</v>
      </c>
      <c r="U384">
        <f t="shared" si="13"/>
        <v>0.10793875226161731</v>
      </c>
    </row>
    <row r="385" spans="1:21" x14ac:dyDescent="0.35">
      <c r="A385" t="s">
        <v>27</v>
      </c>
      <c r="B385" t="s">
        <v>28</v>
      </c>
      <c r="C385" t="s">
        <v>76</v>
      </c>
      <c r="D385" t="s">
        <v>77</v>
      </c>
      <c r="E385" t="s">
        <v>593</v>
      </c>
      <c r="G385" t="s">
        <v>452</v>
      </c>
      <c r="H385" t="s">
        <v>41</v>
      </c>
      <c r="I385" t="s">
        <v>453</v>
      </c>
      <c r="J385" t="s">
        <v>145</v>
      </c>
      <c r="L385" t="s">
        <v>594</v>
      </c>
      <c r="M385" t="s">
        <v>595</v>
      </c>
      <c r="N385" t="b">
        <v>0</v>
      </c>
      <c r="O385">
        <v>54.427446869999997</v>
      </c>
      <c r="P385">
        <v>1.6179536735926941E-3</v>
      </c>
      <c r="Q385">
        <v>5.7516451648054829</v>
      </c>
      <c r="R385">
        <v>313.04736162254278</v>
      </c>
      <c r="S385">
        <v>8.8061087607587685E-2</v>
      </c>
      <c r="T385">
        <f t="shared" si="12"/>
        <v>313.04736162254278</v>
      </c>
      <c r="U385">
        <f t="shared" si="13"/>
        <v>8.8061087607587671E-2</v>
      </c>
    </row>
    <row r="386" spans="1:21" x14ac:dyDescent="0.35">
      <c r="A386" t="s">
        <v>27</v>
      </c>
      <c r="B386" t="s">
        <v>28</v>
      </c>
      <c r="C386" t="s">
        <v>29</v>
      </c>
      <c r="D386" t="s">
        <v>30</v>
      </c>
      <c r="E386" t="s">
        <v>593</v>
      </c>
      <c r="G386" t="s">
        <v>452</v>
      </c>
      <c r="H386" t="s">
        <v>41</v>
      </c>
      <c r="I386" t="s">
        <v>453</v>
      </c>
      <c r="J386" t="s">
        <v>145</v>
      </c>
      <c r="L386" t="s">
        <v>594</v>
      </c>
      <c r="M386" t="s">
        <v>595</v>
      </c>
      <c r="N386" t="b">
        <v>0</v>
      </c>
      <c r="O386">
        <v>54.427446869999997</v>
      </c>
      <c r="P386">
        <v>3.702952959144465E-3</v>
      </c>
      <c r="Q386">
        <v>13.70293594224213</v>
      </c>
      <c r="R386">
        <v>745.81581795939678</v>
      </c>
      <c r="S386">
        <v>0.20154227544594469</v>
      </c>
      <c r="T386">
        <f t="shared" ref="T386:T449" si="14">O386*Q386</f>
        <v>745.8158179593969</v>
      </c>
      <c r="U386">
        <f t="shared" ref="U386:U449" si="15">O386*P386</f>
        <v>0.20154227544594464</v>
      </c>
    </row>
    <row r="387" spans="1:21" x14ac:dyDescent="0.35">
      <c r="A387" t="s">
        <v>27</v>
      </c>
      <c r="B387" t="s">
        <v>28</v>
      </c>
      <c r="C387" t="s">
        <v>39</v>
      </c>
      <c r="D387" t="s">
        <v>40</v>
      </c>
      <c r="E387" t="s">
        <v>596</v>
      </c>
      <c r="F387" t="s">
        <v>597</v>
      </c>
      <c r="G387" t="s">
        <v>452</v>
      </c>
      <c r="H387" t="s">
        <v>41</v>
      </c>
      <c r="I387" t="s">
        <v>453</v>
      </c>
      <c r="J387" t="s">
        <v>145</v>
      </c>
      <c r="L387" t="s">
        <v>598</v>
      </c>
      <c r="M387" t="s">
        <v>598</v>
      </c>
      <c r="N387" t="b">
        <v>0</v>
      </c>
      <c r="O387">
        <v>54.427446869999997</v>
      </c>
      <c r="P387">
        <v>1.6647453841120709E-4</v>
      </c>
      <c r="Q387">
        <v>2.3247856985696331</v>
      </c>
      <c r="R387">
        <v>126.5321500930345</v>
      </c>
      <c r="S387">
        <v>9.0607840945837494E-3</v>
      </c>
      <c r="T387">
        <f t="shared" si="14"/>
        <v>126.53215009303453</v>
      </c>
      <c r="U387">
        <f t="shared" si="15"/>
        <v>9.0607840945837476E-3</v>
      </c>
    </row>
    <row r="388" spans="1:21" x14ac:dyDescent="0.35">
      <c r="A388" t="s">
        <v>27</v>
      </c>
      <c r="B388" t="s">
        <v>28</v>
      </c>
      <c r="C388" t="s">
        <v>76</v>
      </c>
      <c r="D388" t="s">
        <v>77</v>
      </c>
      <c r="E388" t="s">
        <v>596</v>
      </c>
      <c r="F388" t="s">
        <v>597</v>
      </c>
      <c r="G388" t="s">
        <v>452</v>
      </c>
      <c r="H388" t="s">
        <v>41</v>
      </c>
      <c r="I388" t="s">
        <v>453</v>
      </c>
      <c r="J388" t="s">
        <v>145</v>
      </c>
      <c r="L388" t="s">
        <v>598</v>
      </c>
      <c r="M388" t="s">
        <v>598</v>
      </c>
      <c r="N388" t="b">
        <v>0</v>
      </c>
      <c r="O388">
        <v>54.427446869999997</v>
      </c>
      <c r="P388">
        <v>3.2491397176507352E-5</v>
      </c>
      <c r="Q388">
        <v>0.1155032993330798</v>
      </c>
      <c r="R388">
        <v>6.2865496877609059</v>
      </c>
      <c r="S388">
        <v>1.768423793556422E-3</v>
      </c>
      <c r="T388">
        <f t="shared" si="14"/>
        <v>6.2865496877609068</v>
      </c>
      <c r="U388">
        <f t="shared" si="15"/>
        <v>1.7684237935564218E-3</v>
      </c>
    </row>
    <row r="389" spans="1:21" x14ac:dyDescent="0.35">
      <c r="A389" t="s">
        <v>27</v>
      </c>
      <c r="B389" t="s">
        <v>28</v>
      </c>
      <c r="C389" t="s">
        <v>29</v>
      </c>
      <c r="D389" t="s">
        <v>30</v>
      </c>
      <c r="E389" t="s">
        <v>599</v>
      </c>
      <c r="F389" t="s">
        <v>600</v>
      </c>
      <c r="G389" t="s">
        <v>452</v>
      </c>
      <c r="H389" t="s">
        <v>41</v>
      </c>
      <c r="I389" t="s">
        <v>453</v>
      </c>
      <c r="J389" t="s">
        <v>145</v>
      </c>
      <c r="L389" t="s">
        <v>601</v>
      </c>
      <c r="M389" t="s">
        <v>601</v>
      </c>
      <c r="N389" t="b">
        <v>0</v>
      </c>
      <c r="O389">
        <v>111.51933579999999</v>
      </c>
      <c r="P389">
        <v>1.868992921175168E-2</v>
      </c>
      <c r="Q389">
        <v>69.162883131209014</v>
      </c>
      <c r="R389">
        <v>7712.9987888054529</v>
      </c>
      <c r="S389">
        <v>2.0842884918435649</v>
      </c>
      <c r="T389">
        <f t="shared" si="14"/>
        <v>7712.9987888054529</v>
      </c>
      <c r="U389">
        <f t="shared" si="15"/>
        <v>2.0842884918435649</v>
      </c>
    </row>
    <row r="390" spans="1:21" x14ac:dyDescent="0.35">
      <c r="A390" t="s">
        <v>27</v>
      </c>
      <c r="B390" t="s">
        <v>28</v>
      </c>
      <c r="C390" t="s">
        <v>39</v>
      </c>
      <c r="D390" t="s">
        <v>40</v>
      </c>
      <c r="E390" t="s">
        <v>599</v>
      </c>
      <c r="F390" t="s">
        <v>600</v>
      </c>
      <c r="G390" t="s">
        <v>452</v>
      </c>
      <c r="H390" t="s">
        <v>41</v>
      </c>
      <c r="I390" t="s">
        <v>453</v>
      </c>
      <c r="J390" t="s">
        <v>145</v>
      </c>
      <c r="L390" t="s">
        <v>601</v>
      </c>
      <c r="M390" t="s">
        <v>601</v>
      </c>
      <c r="N390" t="b">
        <v>0</v>
      </c>
      <c r="O390">
        <v>111.51933579999999</v>
      </c>
      <c r="P390">
        <v>6.5657664391965357E-3</v>
      </c>
      <c r="Q390">
        <v>91.689696596659815</v>
      </c>
      <c r="R390">
        <v>10225.17406416302</v>
      </c>
      <c r="S390">
        <v>0.73220991231712873</v>
      </c>
      <c r="T390">
        <f t="shared" si="14"/>
        <v>10225.174064163022</v>
      </c>
      <c r="U390">
        <f t="shared" si="15"/>
        <v>0.73220991231712873</v>
      </c>
    </row>
    <row r="391" spans="1:21" x14ac:dyDescent="0.35">
      <c r="A391" t="s">
        <v>27</v>
      </c>
      <c r="B391" t="s">
        <v>28</v>
      </c>
      <c r="C391" t="s">
        <v>29</v>
      </c>
      <c r="D391" t="s">
        <v>30</v>
      </c>
      <c r="E391" t="s">
        <v>602</v>
      </c>
      <c r="F391" t="s">
        <v>603</v>
      </c>
      <c r="G391" t="s">
        <v>452</v>
      </c>
      <c r="H391" t="s">
        <v>41</v>
      </c>
      <c r="I391" t="s">
        <v>453</v>
      </c>
      <c r="J391" t="s">
        <v>36</v>
      </c>
      <c r="L391" t="s">
        <v>604</v>
      </c>
      <c r="M391" t="s">
        <v>604</v>
      </c>
      <c r="N391" t="b">
        <v>0</v>
      </c>
      <c r="O391">
        <v>750.30128981999997</v>
      </c>
      <c r="P391">
        <v>5.0517568342909169E-3</v>
      </c>
      <c r="Q391">
        <v>18.694242422152151</v>
      </c>
      <c r="R391">
        <v>14026.314201548519</v>
      </c>
      <c r="S391">
        <v>3.7903396686254749</v>
      </c>
      <c r="T391">
        <f t="shared" si="14"/>
        <v>14026.314201548519</v>
      </c>
      <c r="U391">
        <f t="shared" si="15"/>
        <v>3.7903396686254749</v>
      </c>
    </row>
    <row r="392" spans="1:21" x14ac:dyDescent="0.35">
      <c r="A392" t="s">
        <v>27</v>
      </c>
      <c r="B392" t="s">
        <v>28</v>
      </c>
      <c r="C392" t="s">
        <v>29</v>
      </c>
      <c r="D392" t="s">
        <v>30</v>
      </c>
      <c r="E392" t="s">
        <v>605</v>
      </c>
      <c r="F392" t="s">
        <v>606</v>
      </c>
      <c r="G392" t="s">
        <v>452</v>
      </c>
      <c r="H392" t="s">
        <v>41</v>
      </c>
      <c r="I392" t="s">
        <v>453</v>
      </c>
      <c r="J392" t="s">
        <v>36</v>
      </c>
      <c r="L392" t="s">
        <v>607</v>
      </c>
      <c r="M392" t="s">
        <v>607</v>
      </c>
      <c r="N392" t="b">
        <v>0</v>
      </c>
      <c r="O392">
        <v>685.17560999</v>
      </c>
      <c r="P392">
        <v>2.1455221345628539E-6</v>
      </c>
      <c r="Q392">
        <v>7.9395965049931377E-3</v>
      </c>
      <c r="R392">
        <v>5.440017878383145</v>
      </c>
      <c r="S392">
        <v>1.470059437296151E-3</v>
      </c>
      <c r="T392">
        <f t="shared" si="14"/>
        <v>5.440017878383145</v>
      </c>
      <c r="U392">
        <f t="shared" si="15"/>
        <v>1.4700594372961504E-3</v>
      </c>
    </row>
    <row r="393" spans="1:21" x14ac:dyDescent="0.35">
      <c r="A393" t="s">
        <v>27</v>
      </c>
      <c r="B393" t="s">
        <v>28</v>
      </c>
      <c r="C393" t="s">
        <v>29</v>
      </c>
      <c r="D393" t="s">
        <v>30</v>
      </c>
      <c r="E393" t="s">
        <v>608</v>
      </c>
      <c r="F393" t="s">
        <v>609</v>
      </c>
      <c r="G393" t="s">
        <v>452</v>
      </c>
      <c r="H393" t="s">
        <v>41</v>
      </c>
      <c r="I393" t="s">
        <v>453</v>
      </c>
      <c r="J393" t="s">
        <v>36</v>
      </c>
      <c r="L393" t="s">
        <v>610</v>
      </c>
      <c r="M393" t="s">
        <v>610</v>
      </c>
      <c r="N393" t="b">
        <v>0</v>
      </c>
      <c r="O393">
        <v>2.4346340199999998</v>
      </c>
      <c r="P393">
        <v>4.5885103642916026E-3</v>
      </c>
      <c r="Q393">
        <v>16.979979029149991</v>
      </c>
      <c r="R393">
        <v>41.340034603255127</v>
      </c>
      <c r="S393">
        <v>1.1171343434026929E-2</v>
      </c>
      <c r="T393">
        <f t="shared" si="14"/>
        <v>41.340034603255134</v>
      </c>
      <c r="U393">
        <f t="shared" si="15"/>
        <v>1.1171343434026927E-2</v>
      </c>
    </row>
    <row r="394" spans="1:21" x14ac:dyDescent="0.35">
      <c r="A394" t="s">
        <v>27</v>
      </c>
      <c r="B394" t="s">
        <v>28</v>
      </c>
      <c r="C394" t="s">
        <v>39</v>
      </c>
      <c r="D394" t="s">
        <v>40</v>
      </c>
      <c r="E394" t="s">
        <v>608</v>
      </c>
      <c r="F394" t="s">
        <v>609</v>
      </c>
      <c r="G394" t="s">
        <v>452</v>
      </c>
      <c r="H394" t="s">
        <v>41</v>
      </c>
      <c r="I394" t="s">
        <v>453</v>
      </c>
      <c r="J394" t="s">
        <v>36</v>
      </c>
      <c r="L394" t="s">
        <v>610</v>
      </c>
      <c r="M394" t="s">
        <v>610</v>
      </c>
      <c r="N394" t="b">
        <v>0</v>
      </c>
      <c r="O394">
        <v>2.4346340199999998</v>
      </c>
      <c r="P394">
        <v>2.330011279647389E-5</v>
      </c>
      <c r="Q394">
        <v>0.32538170414086109</v>
      </c>
      <c r="R394">
        <v>0.79218536638691528</v>
      </c>
      <c r="S394">
        <v>5.6727247284132672E-5</v>
      </c>
      <c r="T394">
        <f t="shared" si="14"/>
        <v>0.79218536638691528</v>
      </c>
      <c r="U394">
        <f t="shared" si="15"/>
        <v>5.6727247284132665E-5</v>
      </c>
    </row>
    <row r="395" spans="1:21" x14ac:dyDescent="0.35">
      <c r="A395" t="s">
        <v>27</v>
      </c>
      <c r="B395" t="s">
        <v>28</v>
      </c>
      <c r="C395" t="s">
        <v>29</v>
      </c>
      <c r="D395" t="s">
        <v>30</v>
      </c>
      <c r="E395" t="s">
        <v>611</v>
      </c>
      <c r="F395" t="s">
        <v>612</v>
      </c>
      <c r="G395" t="s">
        <v>452</v>
      </c>
      <c r="H395" t="s">
        <v>41</v>
      </c>
      <c r="I395" t="s">
        <v>453</v>
      </c>
      <c r="J395" t="s">
        <v>36</v>
      </c>
      <c r="L395" t="s">
        <v>613</v>
      </c>
      <c r="M395" t="s">
        <v>613</v>
      </c>
      <c r="N395" t="b">
        <v>0</v>
      </c>
      <c r="O395">
        <v>716.43095192999999</v>
      </c>
      <c r="P395">
        <v>1.2425225814992331E-8</v>
      </c>
      <c r="Q395">
        <v>4.5980080030525322E-5</v>
      </c>
      <c r="R395">
        <v>3.2941552506086838E-2</v>
      </c>
      <c r="S395">
        <v>8.901816358580162E-6</v>
      </c>
      <c r="T395">
        <f t="shared" si="14"/>
        <v>3.2941552506086838E-2</v>
      </c>
      <c r="U395">
        <f t="shared" si="15"/>
        <v>8.9018163585801654E-6</v>
      </c>
    </row>
    <row r="396" spans="1:21" x14ac:dyDescent="0.35">
      <c r="A396" t="s">
        <v>27</v>
      </c>
      <c r="B396" t="s">
        <v>28</v>
      </c>
      <c r="C396" t="s">
        <v>76</v>
      </c>
      <c r="D396" t="s">
        <v>77</v>
      </c>
      <c r="E396" t="s">
        <v>614</v>
      </c>
      <c r="F396" t="s">
        <v>615</v>
      </c>
      <c r="G396" t="s">
        <v>452</v>
      </c>
      <c r="H396" t="s">
        <v>41</v>
      </c>
      <c r="I396" t="s">
        <v>453</v>
      </c>
      <c r="J396" t="s">
        <v>36</v>
      </c>
      <c r="L396" t="s">
        <v>616</v>
      </c>
      <c r="M396" t="s">
        <v>616</v>
      </c>
      <c r="N396" t="b">
        <v>0</v>
      </c>
      <c r="O396">
        <v>0.64173709999999995</v>
      </c>
      <c r="P396">
        <v>2.5404032883957761E-3</v>
      </c>
      <c r="Q396">
        <v>9.0308508388329987</v>
      </c>
      <c r="R396">
        <v>5.7954320278452558</v>
      </c>
      <c r="S396">
        <v>1.6302710391255691E-3</v>
      </c>
      <c r="T396">
        <f t="shared" si="14"/>
        <v>5.7954320278452558</v>
      </c>
      <c r="U396">
        <f t="shared" si="15"/>
        <v>1.6302710391255689E-3</v>
      </c>
    </row>
    <row r="397" spans="1:21" x14ac:dyDescent="0.35">
      <c r="A397" t="s">
        <v>27</v>
      </c>
      <c r="B397" t="s">
        <v>28</v>
      </c>
      <c r="C397" t="s">
        <v>39</v>
      </c>
      <c r="D397" t="s">
        <v>40</v>
      </c>
      <c r="E397" t="s">
        <v>614</v>
      </c>
      <c r="F397" t="s">
        <v>615</v>
      </c>
      <c r="G397" t="s">
        <v>452</v>
      </c>
      <c r="H397" t="s">
        <v>41</v>
      </c>
      <c r="I397" t="s">
        <v>453</v>
      </c>
      <c r="J397" t="s">
        <v>36</v>
      </c>
      <c r="L397" t="s">
        <v>616</v>
      </c>
      <c r="M397" t="s">
        <v>616</v>
      </c>
      <c r="N397" t="b">
        <v>0</v>
      </c>
      <c r="O397">
        <v>0.64173709999999995</v>
      </c>
      <c r="P397">
        <v>5.3789211995023366E-3</v>
      </c>
      <c r="Q397">
        <v>75.115625474497293</v>
      </c>
      <c r="R397">
        <v>48.204483656690023</v>
      </c>
      <c r="S397">
        <v>3.4518532916971512E-3</v>
      </c>
      <c r="T397">
        <f t="shared" si="14"/>
        <v>48.204483656690016</v>
      </c>
      <c r="U397">
        <f t="shared" si="15"/>
        <v>3.4518532916971508E-3</v>
      </c>
    </row>
    <row r="398" spans="1:21" x14ac:dyDescent="0.35">
      <c r="A398" t="s">
        <v>27</v>
      </c>
      <c r="B398" t="s">
        <v>28</v>
      </c>
      <c r="C398" t="s">
        <v>29</v>
      </c>
      <c r="D398" t="s">
        <v>30</v>
      </c>
      <c r="E398" t="s">
        <v>614</v>
      </c>
      <c r="F398" t="s">
        <v>615</v>
      </c>
      <c r="G398" t="s">
        <v>452</v>
      </c>
      <c r="H398" t="s">
        <v>41</v>
      </c>
      <c r="I398" t="s">
        <v>453</v>
      </c>
      <c r="J398" t="s">
        <v>36</v>
      </c>
      <c r="L398" t="s">
        <v>616</v>
      </c>
      <c r="M398" t="s">
        <v>616</v>
      </c>
      <c r="N398" t="b">
        <v>0</v>
      </c>
      <c r="O398">
        <v>0.64173709999999995</v>
      </c>
      <c r="P398">
        <v>1.1138051245738729E-2</v>
      </c>
      <c r="Q398">
        <v>41.216835435314401</v>
      </c>
      <c r="R398">
        <v>26.450372443435899</v>
      </c>
      <c r="S398">
        <v>7.147700706091757E-3</v>
      </c>
      <c r="T398">
        <f t="shared" si="14"/>
        <v>26.450372443435899</v>
      </c>
      <c r="U398">
        <f t="shared" si="15"/>
        <v>7.1477007060917587E-3</v>
      </c>
    </row>
    <row r="399" spans="1:21" x14ac:dyDescent="0.35">
      <c r="A399" t="s">
        <v>27</v>
      </c>
      <c r="B399" t="s">
        <v>28</v>
      </c>
      <c r="C399" t="s">
        <v>39</v>
      </c>
      <c r="D399" t="s">
        <v>40</v>
      </c>
      <c r="E399" t="s">
        <v>617</v>
      </c>
      <c r="F399" t="s">
        <v>618</v>
      </c>
      <c r="G399" t="s">
        <v>452</v>
      </c>
      <c r="H399" t="s">
        <v>41</v>
      </c>
      <c r="I399" t="s">
        <v>453</v>
      </c>
      <c r="J399" t="s">
        <v>36</v>
      </c>
      <c r="L399" t="s">
        <v>619</v>
      </c>
      <c r="M399" t="s">
        <v>619</v>
      </c>
      <c r="N399" t="b">
        <v>0</v>
      </c>
      <c r="O399">
        <v>10.950999599999999</v>
      </c>
      <c r="P399">
        <v>7.8815669308411805E-5</v>
      </c>
      <c r="Q399">
        <v>1.1006460362052231</v>
      </c>
      <c r="R399">
        <v>12.05317430222498</v>
      </c>
      <c r="S399">
        <v>8.6311036307014995E-4</v>
      </c>
      <c r="T399">
        <f t="shared" si="14"/>
        <v>12.053174302224983</v>
      </c>
      <c r="U399">
        <f t="shared" si="15"/>
        <v>8.6311036307014995E-4</v>
      </c>
    </row>
    <row r="400" spans="1:21" x14ac:dyDescent="0.35">
      <c r="A400" t="s">
        <v>27</v>
      </c>
      <c r="B400" t="s">
        <v>28</v>
      </c>
      <c r="C400" t="s">
        <v>76</v>
      </c>
      <c r="D400" t="s">
        <v>77</v>
      </c>
      <c r="E400" t="s">
        <v>620</v>
      </c>
      <c r="F400" t="s">
        <v>621</v>
      </c>
      <c r="G400" t="s">
        <v>452</v>
      </c>
      <c r="H400" t="s">
        <v>41</v>
      </c>
      <c r="I400" t="s">
        <v>453</v>
      </c>
      <c r="J400" t="s">
        <v>36</v>
      </c>
      <c r="L400" t="s">
        <v>622</v>
      </c>
      <c r="M400" t="s">
        <v>622</v>
      </c>
      <c r="N400" t="b">
        <v>0</v>
      </c>
      <c r="O400">
        <v>169.70566217000001</v>
      </c>
      <c r="P400">
        <v>6.0522432396454052E-9</v>
      </c>
      <c r="Q400">
        <v>2.151505085323992E-5</v>
      </c>
      <c r="R400">
        <v>3.6512259516703052E-3</v>
      </c>
      <c r="S400">
        <v>1.02709994659793E-6</v>
      </c>
      <c r="T400">
        <f t="shared" si="14"/>
        <v>3.6512259516703043E-3</v>
      </c>
      <c r="U400">
        <f t="shared" si="15"/>
        <v>1.0270999465979296E-6</v>
      </c>
    </row>
    <row r="401" spans="1:21" x14ac:dyDescent="0.35">
      <c r="A401" t="s">
        <v>27</v>
      </c>
      <c r="B401" t="s">
        <v>28</v>
      </c>
      <c r="C401" t="s">
        <v>29</v>
      </c>
      <c r="D401" t="s">
        <v>30</v>
      </c>
      <c r="E401" t="s">
        <v>620</v>
      </c>
      <c r="F401" t="s">
        <v>621</v>
      </c>
      <c r="G401" t="s">
        <v>452</v>
      </c>
      <c r="H401" t="s">
        <v>41</v>
      </c>
      <c r="I401" t="s">
        <v>453</v>
      </c>
      <c r="J401" t="s">
        <v>36</v>
      </c>
      <c r="L401" t="s">
        <v>622</v>
      </c>
      <c r="M401" t="s">
        <v>622</v>
      </c>
      <c r="N401" t="b">
        <v>0</v>
      </c>
      <c r="O401">
        <v>169.70566217000001</v>
      </c>
      <c r="P401">
        <v>3.1315487304890303E-2</v>
      </c>
      <c r="Q401">
        <v>115.8843013328885</v>
      </c>
      <c r="R401">
        <v>19666.222092805659</v>
      </c>
      <c r="S401">
        <v>5.3144155092526377</v>
      </c>
      <c r="T401">
        <f t="shared" si="14"/>
        <v>19666.222092805656</v>
      </c>
      <c r="U401">
        <f t="shared" si="15"/>
        <v>5.3144155092526377</v>
      </c>
    </row>
    <row r="402" spans="1:21" x14ac:dyDescent="0.35">
      <c r="A402" t="s">
        <v>27</v>
      </c>
      <c r="B402" t="s">
        <v>28</v>
      </c>
      <c r="C402" t="s">
        <v>39</v>
      </c>
      <c r="D402" t="s">
        <v>40</v>
      </c>
      <c r="E402" t="s">
        <v>620</v>
      </c>
      <c r="F402" t="s">
        <v>621</v>
      </c>
      <c r="G402" t="s">
        <v>452</v>
      </c>
      <c r="H402" t="s">
        <v>41</v>
      </c>
      <c r="I402" t="s">
        <v>453</v>
      </c>
      <c r="J402" t="s">
        <v>36</v>
      </c>
      <c r="L402" t="s">
        <v>622</v>
      </c>
      <c r="M402" t="s">
        <v>622</v>
      </c>
      <c r="N402" t="b">
        <v>0</v>
      </c>
      <c r="O402">
        <v>169.70566217000001</v>
      </c>
      <c r="P402">
        <v>4.0393550336620494E-3</v>
      </c>
      <c r="Q402">
        <v>56.408835268893043</v>
      </c>
      <c r="R402">
        <v>9572.8987415459451</v>
      </c>
      <c r="S402">
        <v>0.68550142072734066</v>
      </c>
      <c r="T402">
        <f t="shared" si="14"/>
        <v>9572.8987415459451</v>
      </c>
      <c r="U402">
        <f t="shared" si="15"/>
        <v>0.68550142072734077</v>
      </c>
    </row>
    <row r="403" spans="1:21" x14ac:dyDescent="0.35">
      <c r="A403" t="s">
        <v>27</v>
      </c>
      <c r="B403" t="s">
        <v>28</v>
      </c>
      <c r="C403" t="s">
        <v>29</v>
      </c>
      <c r="D403" t="s">
        <v>30</v>
      </c>
      <c r="E403" t="s">
        <v>623</v>
      </c>
      <c r="F403" t="s">
        <v>624</v>
      </c>
      <c r="G403" t="s">
        <v>452</v>
      </c>
      <c r="H403" t="s">
        <v>41</v>
      </c>
      <c r="I403" t="s">
        <v>453</v>
      </c>
      <c r="J403" t="s">
        <v>36</v>
      </c>
      <c r="L403" t="s">
        <v>625</v>
      </c>
      <c r="M403" t="s">
        <v>626</v>
      </c>
      <c r="N403" t="b">
        <v>0</v>
      </c>
      <c r="O403">
        <v>6.141282E-2</v>
      </c>
      <c r="P403">
        <v>5.8403291870480203E-3</v>
      </c>
      <c r="Q403">
        <v>21.61238817093054</v>
      </c>
      <c r="R403">
        <v>1.327277704511487</v>
      </c>
      <c r="S403">
        <v>3.5867108510492638E-4</v>
      </c>
      <c r="T403">
        <f t="shared" si="14"/>
        <v>1.3272777045114865</v>
      </c>
      <c r="U403">
        <f t="shared" si="15"/>
        <v>3.5867108510492638E-4</v>
      </c>
    </row>
    <row r="404" spans="1:21" x14ac:dyDescent="0.35">
      <c r="A404" t="s">
        <v>27</v>
      </c>
      <c r="B404" t="s">
        <v>28</v>
      </c>
      <c r="C404" t="s">
        <v>39</v>
      </c>
      <c r="D404" t="s">
        <v>40</v>
      </c>
      <c r="E404" t="s">
        <v>623</v>
      </c>
      <c r="F404" t="s">
        <v>624</v>
      </c>
      <c r="G404" t="s">
        <v>452</v>
      </c>
      <c r="H404" t="s">
        <v>41</v>
      </c>
      <c r="I404" t="s">
        <v>453</v>
      </c>
      <c r="J404" t="s">
        <v>36</v>
      </c>
      <c r="L404" t="s">
        <v>625</v>
      </c>
      <c r="M404" t="s">
        <v>626</v>
      </c>
      <c r="N404" t="b">
        <v>0</v>
      </c>
      <c r="O404">
        <v>6.141282E-2</v>
      </c>
      <c r="P404">
        <v>1.7787100810024491E-3</v>
      </c>
      <c r="Q404">
        <v>24.839352598185361</v>
      </c>
      <c r="R404">
        <v>1.5254546900288899</v>
      </c>
      <c r="S404">
        <v>1.092356020367888E-4</v>
      </c>
      <c r="T404">
        <f t="shared" si="14"/>
        <v>1.5254546900288899</v>
      </c>
      <c r="U404">
        <f t="shared" si="15"/>
        <v>1.0923560203678882E-4</v>
      </c>
    </row>
    <row r="405" spans="1:21" x14ac:dyDescent="0.35">
      <c r="A405" t="s">
        <v>27</v>
      </c>
      <c r="B405" t="s">
        <v>28</v>
      </c>
      <c r="C405" t="s">
        <v>39</v>
      </c>
      <c r="D405" t="s">
        <v>40</v>
      </c>
      <c r="E405" t="s">
        <v>627</v>
      </c>
      <c r="G405" t="s">
        <v>452</v>
      </c>
      <c r="H405" t="s">
        <v>41</v>
      </c>
      <c r="I405" t="s">
        <v>453</v>
      </c>
      <c r="J405" t="s">
        <v>145</v>
      </c>
      <c r="L405" t="s">
        <v>628</v>
      </c>
      <c r="M405" t="s">
        <v>628</v>
      </c>
      <c r="N405" t="b">
        <v>0</v>
      </c>
      <c r="O405">
        <v>54.427446869999997</v>
      </c>
      <c r="P405">
        <v>1.519671836153567E-3</v>
      </c>
      <c r="Q405">
        <v>21.22193210400895</v>
      </c>
      <c r="R405">
        <v>1155.0555820696941</v>
      </c>
      <c r="S405">
        <v>8.271185812208362E-2</v>
      </c>
      <c r="T405">
        <f t="shared" si="14"/>
        <v>1155.0555820696943</v>
      </c>
      <c r="U405">
        <f t="shared" si="15"/>
        <v>8.2711858122083606E-2</v>
      </c>
    </row>
    <row r="406" spans="1:21" x14ac:dyDescent="0.35">
      <c r="A406" t="s">
        <v>27</v>
      </c>
      <c r="B406" t="s">
        <v>28</v>
      </c>
      <c r="C406" t="s">
        <v>29</v>
      </c>
      <c r="D406" t="s">
        <v>30</v>
      </c>
      <c r="E406" t="s">
        <v>627</v>
      </c>
      <c r="G406" t="s">
        <v>452</v>
      </c>
      <c r="H406" t="s">
        <v>41</v>
      </c>
      <c r="I406" t="s">
        <v>453</v>
      </c>
      <c r="J406" t="s">
        <v>145</v>
      </c>
      <c r="L406" t="s">
        <v>628</v>
      </c>
      <c r="M406" t="s">
        <v>628</v>
      </c>
      <c r="N406" t="b">
        <v>0</v>
      </c>
      <c r="O406">
        <v>54.427446869999997</v>
      </c>
      <c r="P406">
        <v>2.3979381499365121E-3</v>
      </c>
      <c r="Q406">
        <v>8.8736727753707036</v>
      </c>
      <c r="R406">
        <v>482.97135352325438</v>
      </c>
      <c r="S406">
        <v>0.1305136512532156</v>
      </c>
      <c r="T406">
        <f t="shared" si="14"/>
        <v>482.97135352325438</v>
      </c>
      <c r="U406">
        <f t="shared" si="15"/>
        <v>0.1305136512532156</v>
      </c>
    </row>
    <row r="407" spans="1:21" x14ac:dyDescent="0.35">
      <c r="A407" t="s">
        <v>27</v>
      </c>
      <c r="B407" t="s">
        <v>28</v>
      </c>
      <c r="C407" t="s">
        <v>39</v>
      </c>
      <c r="D407" t="s">
        <v>40</v>
      </c>
      <c r="E407" t="s">
        <v>629</v>
      </c>
      <c r="F407" t="s">
        <v>630</v>
      </c>
      <c r="G407" t="s">
        <v>452</v>
      </c>
      <c r="H407" t="s">
        <v>41</v>
      </c>
      <c r="I407" t="s">
        <v>453</v>
      </c>
      <c r="J407" t="s">
        <v>36</v>
      </c>
      <c r="L407" t="s">
        <v>631</v>
      </c>
      <c r="M407" t="s">
        <v>631</v>
      </c>
      <c r="N407" t="b">
        <v>0</v>
      </c>
      <c r="O407">
        <v>31.33247536</v>
      </c>
      <c r="P407">
        <v>1.115588040318203E-3</v>
      </c>
      <c r="Q407">
        <v>15.578977700607259</v>
      </c>
      <c r="R407">
        <v>488.12793493826632</v>
      </c>
      <c r="S407">
        <v>3.4954134785180793E-2</v>
      </c>
      <c r="T407">
        <f t="shared" si="14"/>
        <v>488.12793493826643</v>
      </c>
      <c r="U407">
        <f t="shared" si="15"/>
        <v>3.4954134785180786E-2</v>
      </c>
    </row>
    <row r="408" spans="1:21" x14ac:dyDescent="0.35">
      <c r="A408" t="s">
        <v>27</v>
      </c>
      <c r="B408" t="s">
        <v>28</v>
      </c>
      <c r="C408" t="s">
        <v>29</v>
      </c>
      <c r="D408" t="s">
        <v>30</v>
      </c>
      <c r="E408" t="s">
        <v>629</v>
      </c>
      <c r="F408" t="s">
        <v>630</v>
      </c>
      <c r="G408" t="s">
        <v>452</v>
      </c>
      <c r="H408" t="s">
        <v>41</v>
      </c>
      <c r="I408" t="s">
        <v>453</v>
      </c>
      <c r="J408" t="s">
        <v>36</v>
      </c>
      <c r="L408" t="s">
        <v>631</v>
      </c>
      <c r="M408" t="s">
        <v>631</v>
      </c>
      <c r="N408" t="b">
        <v>0</v>
      </c>
      <c r="O408">
        <v>31.33247536</v>
      </c>
      <c r="P408">
        <v>2.9836970947963669E-3</v>
      </c>
      <c r="Q408">
        <v>11.04129882613868</v>
      </c>
      <c r="R408">
        <v>345.95122341238732</v>
      </c>
      <c r="S408">
        <v>9.3486615704410733E-2</v>
      </c>
      <c r="T408">
        <f t="shared" si="14"/>
        <v>345.95122341238715</v>
      </c>
      <c r="U408">
        <f t="shared" si="15"/>
        <v>9.3486615704410747E-2</v>
      </c>
    </row>
    <row r="409" spans="1:21" x14ac:dyDescent="0.35">
      <c r="A409" t="s">
        <v>27</v>
      </c>
      <c r="B409" t="s">
        <v>28</v>
      </c>
      <c r="C409" t="s">
        <v>29</v>
      </c>
      <c r="D409" t="s">
        <v>30</v>
      </c>
      <c r="E409" t="s">
        <v>632</v>
      </c>
      <c r="G409" t="s">
        <v>452</v>
      </c>
      <c r="H409" t="s">
        <v>41</v>
      </c>
      <c r="I409" t="s">
        <v>453</v>
      </c>
      <c r="J409" t="s">
        <v>145</v>
      </c>
      <c r="L409" t="s">
        <v>633</v>
      </c>
      <c r="M409" t="s">
        <v>633</v>
      </c>
      <c r="N409" t="b">
        <v>0</v>
      </c>
      <c r="O409">
        <v>54.427446869999997</v>
      </c>
      <c r="P409">
        <v>2.1260711192325758E-3</v>
      </c>
      <c r="Q409">
        <v>7.8676171900995584</v>
      </c>
      <c r="R409">
        <v>428.21431660764227</v>
      </c>
      <c r="S409">
        <v>0.11571662288387249</v>
      </c>
      <c r="T409">
        <f t="shared" si="14"/>
        <v>428.21431660764239</v>
      </c>
      <c r="U409">
        <f t="shared" si="15"/>
        <v>0.11571662288387245</v>
      </c>
    </row>
    <row r="410" spans="1:21" x14ac:dyDescent="0.35">
      <c r="A410" t="s">
        <v>27</v>
      </c>
      <c r="B410" t="s">
        <v>28</v>
      </c>
      <c r="C410" t="s">
        <v>76</v>
      </c>
      <c r="D410" t="s">
        <v>77</v>
      </c>
      <c r="E410" t="s">
        <v>632</v>
      </c>
      <c r="G410" t="s">
        <v>452</v>
      </c>
      <c r="H410" t="s">
        <v>41</v>
      </c>
      <c r="I410" t="s">
        <v>453</v>
      </c>
      <c r="J410" t="s">
        <v>145</v>
      </c>
      <c r="L410" t="s">
        <v>633</v>
      </c>
      <c r="M410" t="s">
        <v>633</v>
      </c>
      <c r="N410" t="b">
        <v>0</v>
      </c>
      <c r="O410">
        <v>54.427446869999997</v>
      </c>
      <c r="P410">
        <v>9.2669122174226246E-4</v>
      </c>
      <c r="Q410">
        <v>3.2942841144309249</v>
      </c>
      <c r="R410">
        <v>179.2994736128741</v>
      </c>
      <c r="S410">
        <v>5.0437437236272378E-2</v>
      </c>
      <c r="T410">
        <f t="shared" si="14"/>
        <v>179.29947361287415</v>
      </c>
      <c r="U410">
        <f t="shared" si="15"/>
        <v>5.0437437236272378E-2</v>
      </c>
    </row>
    <row r="411" spans="1:21" x14ac:dyDescent="0.35">
      <c r="A411" t="s">
        <v>27</v>
      </c>
      <c r="B411" t="s">
        <v>28</v>
      </c>
      <c r="C411" t="s">
        <v>39</v>
      </c>
      <c r="D411" t="s">
        <v>40</v>
      </c>
      <c r="E411" t="s">
        <v>632</v>
      </c>
      <c r="G411" t="s">
        <v>452</v>
      </c>
      <c r="H411" t="s">
        <v>41</v>
      </c>
      <c r="I411" t="s">
        <v>453</v>
      </c>
      <c r="J411" t="s">
        <v>145</v>
      </c>
      <c r="L411" t="s">
        <v>633</v>
      </c>
      <c r="M411" t="s">
        <v>633</v>
      </c>
      <c r="N411" t="b">
        <v>0</v>
      </c>
      <c r="O411">
        <v>54.427446869999997</v>
      </c>
      <c r="P411">
        <v>1.13923027892965E-3</v>
      </c>
      <c r="Q411">
        <v>15.90913712757199</v>
      </c>
      <c r="R411">
        <v>865.89371575846894</v>
      </c>
      <c r="S411">
        <v>6.200539547913881E-2</v>
      </c>
      <c r="T411">
        <f t="shared" si="14"/>
        <v>865.89371575846883</v>
      </c>
      <c r="U411">
        <f t="shared" si="15"/>
        <v>6.2005395479138803E-2</v>
      </c>
    </row>
    <row r="412" spans="1:21" x14ac:dyDescent="0.35">
      <c r="A412" t="s">
        <v>27</v>
      </c>
      <c r="B412" t="s">
        <v>28</v>
      </c>
      <c r="C412" t="s">
        <v>39</v>
      </c>
      <c r="D412" t="s">
        <v>40</v>
      </c>
      <c r="E412" t="s">
        <v>634</v>
      </c>
      <c r="F412" t="s">
        <v>635</v>
      </c>
      <c r="G412" t="s">
        <v>452</v>
      </c>
      <c r="H412" t="s">
        <v>41</v>
      </c>
      <c r="I412" t="s">
        <v>453</v>
      </c>
      <c r="J412" t="s">
        <v>145</v>
      </c>
      <c r="L412" t="s">
        <v>636</v>
      </c>
      <c r="M412" t="s">
        <v>636</v>
      </c>
      <c r="N412" t="b">
        <v>0</v>
      </c>
      <c r="O412">
        <v>54.427446869999997</v>
      </c>
      <c r="P412">
        <v>2.8802008327822879E-3</v>
      </c>
      <c r="Q412">
        <v>40.22146430898195</v>
      </c>
      <c r="R412">
        <v>2189.1516117107162</v>
      </c>
      <c r="S412">
        <v>0.15676197780118781</v>
      </c>
      <c r="T412">
        <f t="shared" si="14"/>
        <v>2189.1516117107162</v>
      </c>
      <c r="U412">
        <f t="shared" si="15"/>
        <v>0.15676197780118772</v>
      </c>
    </row>
    <row r="413" spans="1:21" x14ac:dyDescent="0.35">
      <c r="A413" t="s">
        <v>27</v>
      </c>
      <c r="B413" t="s">
        <v>28</v>
      </c>
      <c r="C413" t="s">
        <v>29</v>
      </c>
      <c r="D413" t="s">
        <v>30</v>
      </c>
      <c r="E413" t="s">
        <v>637</v>
      </c>
      <c r="F413" t="s">
        <v>638</v>
      </c>
      <c r="G413" t="s">
        <v>452</v>
      </c>
      <c r="H413" t="s">
        <v>41</v>
      </c>
      <c r="I413" t="s">
        <v>453</v>
      </c>
      <c r="J413" t="s">
        <v>36</v>
      </c>
      <c r="L413" t="s">
        <v>639</v>
      </c>
      <c r="M413" t="s">
        <v>639</v>
      </c>
      <c r="N413" t="b">
        <v>0</v>
      </c>
      <c r="O413">
        <v>67.063425210000005</v>
      </c>
      <c r="P413">
        <v>5.5901397553194598E-3</v>
      </c>
      <c r="Q413">
        <v>20.686551468647799</v>
      </c>
      <c r="R413">
        <v>1387.3109972704769</v>
      </c>
      <c r="S413">
        <v>0.37489391939431432</v>
      </c>
      <c r="T413">
        <f t="shared" si="14"/>
        <v>1387.3109972704774</v>
      </c>
      <c r="U413">
        <f t="shared" si="15"/>
        <v>0.37489391939431432</v>
      </c>
    </row>
    <row r="414" spans="1:21" x14ac:dyDescent="0.35">
      <c r="A414" t="s">
        <v>27</v>
      </c>
      <c r="B414" t="s">
        <v>28</v>
      </c>
      <c r="C414" t="s">
        <v>39</v>
      </c>
      <c r="D414" t="s">
        <v>40</v>
      </c>
      <c r="E414" t="s">
        <v>637</v>
      </c>
      <c r="F414" t="s">
        <v>638</v>
      </c>
      <c r="G414" t="s">
        <v>452</v>
      </c>
      <c r="H414" t="s">
        <v>41</v>
      </c>
      <c r="I414" t="s">
        <v>453</v>
      </c>
      <c r="J414" t="s">
        <v>36</v>
      </c>
      <c r="L414" t="s">
        <v>639</v>
      </c>
      <c r="M414" t="s">
        <v>639</v>
      </c>
      <c r="N414" t="b">
        <v>0</v>
      </c>
      <c r="O414">
        <v>67.063425210000005</v>
      </c>
      <c r="P414">
        <v>1.293451585154651E-3</v>
      </c>
      <c r="Q414">
        <v>18.062808737346959</v>
      </c>
      <c r="R414">
        <v>1211.3538228396019</v>
      </c>
      <c r="S414">
        <v>8.6743293643774866E-2</v>
      </c>
      <c r="T414">
        <f t="shared" si="14"/>
        <v>1211.3538228396023</v>
      </c>
      <c r="U414">
        <f t="shared" si="15"/>
        <v>8.6743293643774894E-2</v>
      </c>
    </row>
    <row r="415" spans="1:21" x14ac:dyDescent="0.35">
      <c r="A415" t="s">
        <v>27</v>
      </c>
      <c r="B415" t="s">
        <v>28</v>
      </c>
      <c r="C415" t="s">
        <v>29</v>
      </c>
      <c r="D415" t="s">
        <v>30</v>
      </c>
      <c r="E415" t="s">
        <v>640</v>
      </c>
      <c r="F415" t="s">
        <v>641</v>
      </c>
      <c r="G415" t="s">
        <v>452</v>
      </c>
      <c r="H415" t="s">
        <v>41</v>
      </c>
      <c r="I415" t="s">
        <v>453</v>
      </c>
      <c r="J415" t="s">
        <v>36</v>
      </c>
      <c r="L415" t="s">
        <v>642</v>
      </c>
      <c r="M415" t="s">
        <v>642</v>
      </c>
      <c r="N415" t="b">
        <v>0</v>
      </c>
      <c r="O415">
        <v>24.076028430000001</v>
      </c>
      <c r="P415">
        <v>6.1013770010944126E-3</v>
      </c>
      <c r="Q415">
        <v>22.578406781808731</v>
      </c>
      <c r="R415">
        <v>543.59836358293194</v>
      </c>
      <c r="S415">
        <v>0.14689692614049721</v>
      </c>
      <c r="T415">
        <f t="shared" si="14"/>
        <v>543.59836358293182</v>
      </c>
      <c r="U415">
        <f t="shared" si="15"/>
        <v>0.14689692614049724</v>
      </c>
    </row>
    <row r="416" spans="1:21" x14ac:dyDescent="0.35">
      <c r="A416" t="s">
        <v>27</v>
      </c>
      <c r="B416" t="s">
        <v>28</v>
      </c>
      <c r="C416" t="s">
        <v>29</v>
      </c>
      <c r="D416" t="s">
        <v>30</v>
      </c>
      <c r="E416" t="s">
        <v>643</v>
      </c>
      <c r="F416" t="s">
        <v>644</v>
      </c>
      <c r="G416" t="s">
        <v>452</v>
      </c>
      <c r="H416" t="s">
        <v>41</v>
      </c>
      <c r="I416" t="s">
        <v>645</v>
      </c>
      <c r="J416" t="s">
        <v>36</v>
      </c>
      <c r="L416" t="s">
        <v>646</v>
      </c>
      <c r="M416" t="s">
        <v>646</v>
      </c>
      <c r="N416" t="b">
        <v>0</v>
      </c>
      <c r="O416">
        <v>8.0960233800000001</v>
      </c>
      <c r="P416">
        <v>2.40710437255322E-8</v>
      </c>
      <c r="Q416">
        <v>8.9075927745537617E-5</v>
      </c>
      <c r="R416">
        <v>7.211607936230632E-4</v>
      </c>
      <c r="S416">
        <v>1.9487973278291101E-7</v>
      </c>
      <c r="T416">
        <f t="shared" si="14"/>
        <v>7.211607936230632E-4</v>
      </c>
      <c r="U416">
        <f t="shared" si="15"/>
        <v>1.9487973278291101E-7</v>
      </c>
    </row>
    <row r="417" spans="1:21" x14ac:dyDescent="0.35">
      <c r="A417" t="s">
        <v>27</v>
      </c>
      <c r="B417" t="s">
        <v>28</v>
      </c>
      <c r="C417" t="s">
        <v>39</v>
      </c>
      <c r="D417" t="s">
        <v>40</v>
      </c>
      <c r="E417" t="s">
        <v>643</v>
      </c>
      <c r="F417" t="s">
        <v>644</v>
      </c>
      <c r="G417" t="s">
        <v>452</v>
      </c>
      <c r="H417" t="s">
        <v>41</v>
      </c>
      <c r="I417" t="s">
        <v>645</v>
      </c>
      <c r="J417" t="s">
        <v>36</v>
      </c>
      <c r="L417" t="s">
        <v>646</v>
      </c>
      <c r="M417" t="s">
        <v>646</v>
      </c>
      <c r="N417" t="b">
        <v>0</v>
      </c>
      <c r="O417">
        <v>8.0960233800000001</v>
      </c>
      <c r="P417">
        <v>1.386326682091574E-3</v>
      </c>
      <c r="Q417">
        <v>19.359792042859421</v>
      </c>
      <c r="R417">
        <v>156.73732901092791</v>
      </c>
      <c r="S417">
        <v>1.122373323053121E-2</v>
      </c>
      <c r="T417">
        <f t="shared" si="14"/>
        <v>156.73732901092785</v>
      </c>
      <c r="U417">
        <f t="shared" si="15"/>
        <v>1.122373323053121E-2</v>
      </c>
    </row>
    <row r="418" spans="1:21" x14ac:dyDescent="0.35">
      <c r="A418" t="s">
        <v>27</v>
      </c>
      <c r="B418" t="s">
        <v>28</v>
      </c>
      <c r="C418" t="s">
        <v>76</v>
      </c>
      <c r="D418" t="s">
        <v>77</v>
      </c>
      <c r="E418" t="s">
        <v>643</v>
      </c>
      <c r="F418" t="s">
        <v>644</v>
      </c>
      <c r="G418" t="s">
        <v>452</v>
      </c>
      <c r="H418" t="s">
        <v>41</v>
      </c>
      <c r="I418" t="s">
        <v>645</v>
      </c>
      <c r="J418" t="s">
        <v>36</v>
      </c>
      <c r="L418" t="s">
        <v>646</v>
      </c>
      <c r="M418" t="s">
        <v>646</v>
      </c>
      <c r="N418" t="b">
        <v>0</v>
      </c>
      <c r="O418">
        <v>8.0960233800000001</v>
      </c>
      <c r="P418">
        <v>3.2417832339740799E-3</v>
      </c>
      <c r="Q418">
        <v>11.524178452916789</v>
      </c>
      <c r="R418">
        <v>93.300018190106599</v>
      </c>
      <c r="S418">
        <v>2.6245552855146161E-2</v>
      </c>
      <c r="T418">
        <f t="shared" si="14"/>
        <v>93.300018190106556</v>
      </c>
      <c r="U418">
        <f t="shared" si="15"/>
        <v>2.6245552855146161E-2</v>
      </c>
    </row>
    <row r="419" spans="1:21" x14ac:dyDescent="0.35">
      <c r="A419" t="s">
        <v>27</v>
      </c>
      <c r="B419" t="s">
        <v>28</v>
      </c>
      <c r="C419" t="s">
        <v>29</v>
      </c>
      <c r="D419" t="s">
        <v>30</v>
      </c>
      <c r="E419" t="s">
        <v>647</v>
      </c>
      <c r="F419" t="s">
        <v>648</v>
      </c>
      <c r="G419" t="s">
        <v>452</v>
      </c>
      <c r="H419" t="s">
        <v>41</v>
      </c>
      <c r="I419" t="s">
        <v>645</v>
      </c>
      <c r="J419" t="s">
        <v>36</v>
      </c>
      <c r="L419" t="s">
        <v>649</v>
      </c>
      <c r="M419" t="s">
        <v>649</v>
      </c>
      <c r="N419" t="b">
        <v>0</v>
      </c>
      <c r="O419">
        <v>81.866171690000002</v>
      </c>
      <c r="P419">
        <v>1.0918569872055349E-2</v>
      </c>
      <c r="Q419">
        <v>40.40463521638604</v>
      </c>
      <c r="R419">
        <v>3307.77280369648</v>
      </c>
      <c r="S419">
        <v>0.89386151575494499</v>
      </c>
      <c r="T419">
        <f t="shared" si="14"/>
        <v>3307.77280369648</v>
      </c>
      <c r="U419">
        <f t="shared" si="15"/>
        <v>0.89386151575494455</v>
      </c>
    </row>
    <row r="420" spans="1:21" x14ac:dyDescent="0.35">
      <c r="A420" t="s">
        <v>27</v>
      </c>
      <c r="B420" t="s">
        <v>28</v>
      </c>
      <c r="C420" t="s">
        <v>39</v>
      </c>
      <c r="D420" t="s">
        <v>40</v>
      </c>
      <c r="E420" t="s">
        <v>647</v>
      </c>
      <c r="F420" t="s">
        <v>648</v>
      </c>
      <c r="G420" t="s">
        <v>452</v>
      </c>
      <c r="H420" t="s">
        <v>41</v>
      </c>
      <c r="I420" t="s">
        <v>645</v>
      </c>
      <c r="J420" t="s">
        <v>36</v>
      </c>
      <c r="L420" t="s">
        <v>649</v>
      </c>
      <c r="M420" t="s">
        <v>649</v>
      </c>
      <c r="N420" t="b">
        <v>0</v>
      </c>
      <c r="O420">
        <v>81.866171690000002</v>
      </c>
      <c r="P420">
        <v>2.078319762622876E-2</v>
      </c>
      <c r="Q420">
        <v>290.2334559574324</v>
      </c>
      <c r="R420">
        <v>23760.301935593219</v>
      </c>
      <c r="S420">
        <v>1.701440825136044</v>
      </c>
      <c r="T420">
        <f t="shared" si="14"/>
        <v>23760.301935593216</v>
      </c>
      <c r="U420">
        <f t="shared" si="15"/>
        <v>1.7014408251360442</v>
      </c>
    </row>
    <row r="421" spans="1:21" x14ac:dyDescent="0.35">
      <c r="A421" t="s">
        <v>27</v>
      </c>
      <c r="B421" t="s">
        <v>28</v>
      </c>
      <c r="C421" t="s">
        <v>76</v>
      </c>
      <c r="D421" t="s">
        <v>77</v>
      </c>
      <c r="E421" t="s">
        <v>647</v>
      </c>
      <c r="F421" t="s">
        <v>648</v>
      </c>
      <c r="G421" t="s">
        <v>452</v>
      </c>
      <c r="H421" t="s">
        <v>41</v>
      </c>
      <c r="I421" t="s">
        <v>645</v>
      </c>
      <c r="J421" t="s">
        <v>36</v>
      </c>
      <c r="L421" t="s">
        <v>649</v>
      </c>
      <c r="M421" t="s">
        <v>649</v>
      </c>
      <c r="N421" t="b">
        <v>0</v>
      </c>
      <c r="O421">
        <v>81.866171690000002</v>
      </c>
      <c r="P421">
        <v>4.6327609846567787E-2</v>
      </c>
      <c r="Q421">
        <v>164.68949483536659</v>
      </c>
      <c r="R421">
        <v>13482.498459731491</v>
      </c>
      <c r="S421">
        <v>3.7926640616864531</v>
      </c>
      <c r="T421">
        <f t="shared" si="14"/>
        <v>13482.498459731489</v>
      </c>
      <c r="U421">
        <f t="shared" si="15"/>
        <v>3.7926640616864531</v>
      </c>
    </row>
    <row r="422" spans="1:21" x14ac:dyDescent="0.35">
      <c r="A422" t="s">
        <v>27</v>
      </c>
      <c r="B422" t="s">
        <v>28</v>
      </c>
      <c r="C422" t="s">
        <v>39</v>
      </c>
      <c r="D422" t="s">
        <v>40</v>
      </c>
      <c r="E422" t="s">
        <v>650</v>
      </c>
      <c r="F422" t="s">
        <v>651</v>
      </c>
      <c r="G422" t="s">
        <v>452</v>
      </c>
      <c r="H422" t="s">
        <v>41</v>
      </c>
      <c r="I422" t="s">
        <v>645</v>
      </c>
      <c r="J422" t="s">
        <v>36</v>
      </c>
      <c r="L422" t="s">
        <v>652</v>
      </c>
      <c r="M422" t="s">
        <v>652</v>
      </c>
      <c r="N422" t="b">
        <v>0</v>
      </c>
      <c r="O422">
        <v>45.028523870000001</v>
      </c>
      <c r="P422">
        <v>3.1838235125068502E-12</v>
      </c>
      <c r="Q422">
        <v>4.4461498072232379E-8</v>
      </c>
      <c r="R422">
        <v>2.0020356272414749E-6</v>
      </c>
      <c r="S422">
        <v>1.4336287303078201E-10</v>
      </c>
      <c r="T422">
        <f t="shared" si="14"/>
        <v>2.0020356272414745E-6</v>
      </c>
      <c r="U422">
        <f t="shared" si="15"/>
        <v>1.4336287303078196E-10</v>
      </c>
    </row>
    <row r="423" spans="1:21" x14ac:dyDescent="0.35">
      <c r="A423" t="s">
        <v>27</v>
      </c>
      <c r="B423" t="s">
        <v>28</v>
      </c>
      <c r="C423" t="s">
        <v>39</v>
      </c>
      <c r="D423" t="s">
        <v>40</v>
      </c>
      <c r="E423" t="s">
        <v>653</v>
      </c>
      <c r="F423" t="s">
        <v>654</v>
      </c>
      <c r="G423" t="s">
        <v>452</v>
      </c>
      <c r="H423" t="s">
        <v>41</v>
      </c>
      <c r="I423" t="s">
        <v>645</v>
      </c>
      <c r="J423" t="s">
        <v>36</v>
      </c>
      <c r="L423" t="s">
        <v>655</v>
      </c>
      <c r="M423" t="s">
        <v>655</v>
      </c>
      <c r="N423" t="b">
        <v>0</v>
      </c>
      <c r="O423">
        <v>158.73289281999999</v>
      </c>
      <c r="P423">
        <v>9.2137698889013307E-9</v>
      </c>
      <c r="Q423">
        <v>1.2866856801080229E-4</v>
      </c>
      <c r="R423">
        <v>2.0423934015361571E-2</v>
      </c>
      <c r="S423">
        <v>1.462528348243118E-6</v>
      </c>
      <c r="T423">
        <f t="shared" si="14"/>
        <v>2.042393401536156E-2</v>
      </c>
      <c r="U423">
        <f t="shared" si="15"/>
        <v>1.462528348243118E-6</v>
      </c>
    </row>
    <row r="424" spans="1:21" x14ac:dyDescent="0.35">
      <c r="A424" t="s">
        <v>27</v>
      </c>
      <c r="B424" t="s">
        <v>28</v>
      </c>
      <c r="C424" t="s">
        <v>76</v>
      </c>
      <c r="D424" t="s">
        <v>77</v>
      </c>
      <c r="E424" t="s">
        <v>653</v>
      </c>
      <c r="F424" t="s">
        <v>654</v>
      </c>
      <c r="G424" t="s">
        <v>452</v>
      </c>
      <c r="H424" t="s">
        <v>41</v>
      </c>
      <c r="I424" t="s">
        <v>645</v>
      </c>
      <c r="J424" t="s">
        <v>36</v>
      </c>
      <c r="L424" t="s">
        <v>655</v>
      </c>
      <c r="M424" t="s">
        <v>655</v>
      </c>
      <c r="N424" t="b">
        <v>0</v>
      </c>
      <c r="O424">
        <v>158.73289281999999</v>
      </c>
      <c r="P424">
        <v>4.2511399415800269E-8</v>
      </c>
      <c r="Q424">
        <v>1.511232916552317E-4</v>
      </c>
      <c r="R424">
        <v>2.3988237256915491E-2</v>
      </c>
      <c r="S424">
        <v>6.7479574070964336E-6</v>
      </c>
      <c r="T424">
        <f t="shared" si="14"/>
        <v>2.3988237256915491E-2</v>
      </c>
      <c r="U424">
        <f t="shared" si="15"/>
        <v>6.7479574070964345E-6</v>
      </c>
    </row>
    <row r="425" spans="1:21" x14ac:dyDescent="0.35">
      <c r="A425" t="s">
        <v>27</v>
      </c>
      <c r="B425" t="s">
        <v>28</v>
      </c>
      <c r="C425" t="s">
        <v>29</v>
      </c>
      <c r="D425" t="s">
        <v>30</v>
      </c>
      <c r="E425" t="s">
        <v>653</v>
      </c>
      <c r="F425" t="s">
        <v>654</v>
      </c>
      <c r="G425" t="s">
        <v>452</v>
      </c>
      <c r="H425" t="s">
        <v>41</v>
      </c>
      <c r="I425" t="s">
        <v>645</v>
      </c>
      <c r="J425" t="s">
        <v>36</v>
      </c>
      <c r="L425" t="s">
        <v>655</v>
      </c>
      <c r="M425" t="s">
        <v>655</v>
      </c>
      <c r="N425" t="b">
        <v>0</v>
      </c>
      <c r="O425">
        <v>158.73289281999999</v>
      </c>
      <c r="P425">
        <v>3.5192017928007832E-8</v>
      </c>
      <c r="Q425">
        <v>1.3022956885121859E-4</v>
      </c>
      <c r="R425">
        <v>2.0671716194455299E-2</v>
      </c>
      <c r="S425">
        <v>5.5861308098859846E-6</v>
      </c>
      <c r="T425">
        <f t="shared" si="14"/>
        <v>2.0671716194455288E-2</v>
      </c>
      <c r="U425">
        <f t="shared" si="15"/>
        <v>5.5861308098859855E-6</v>
      </c>
    </row>
    <row r="426" spans="1:21" x14ac:dyDescent="0.35">
      <c r="A426" t="s">
        <v>27</v>
      </c>
      <c r="B426" t="s">
        <v>28</v>
      </c>
      <c r="C426" t="s">
        <v>76</v>
      </c>
      <c r="D426" t="s">
        <v>77</v>
      </c>
      <c r="E426" t="s">
        <v>656</v>
      </c>
      <c r="F426" t="s">
        <v>657</v>
      </c>
      <c r="G426" t="s">
        <v>452</v>
      </c>
      <c r="H426" t="s">
        <v>41</v>
      </c>
      <c r="I426" t="s">
        <v>645</v>
      </c>
      <c r="J426" t="s">
        <v>36</v>
      </c>
      <c r="L426" t="s">
        <v>658</v>
      </c>
      <c r="M426" t="s">
        <v>658</v>
      </c>
      <c r="N426" t="b">
        <v>0</v>
      </c>
      <c r="O426">
        <v>169.30789494999999</v>
      </c>
      <c r="P426">
        <v>6.9465601910095192E-9</v>
      </c>
      <c r="Q426">
        <v>2.4694248041064899E-5</v>
      </c>
      <c r="R426">
        <v>4.1809311532058592E-3</v>
      </c>
      <c r="S426">
        <v>1.1761074830832911E-6</v>
      </c>
      <c r="T426">
        <f t="shared" si="14"/>
        <v>4.1809311532058592E-3</v>
      </c>
      <c r="U426">
        <f t="shared" si="15"/>
        <v>1.1761074830832915E-6</v>
      </c>
    </row>
    <row r="427" spans="1:21" x14ac:dyDescent="0.35">
      <c r="A427" t="s">
        <v>27</v>
      </c>
      <c r="B427" t="s">
        <v>28</v>
      </c>
      <c r="C427" t="s">
        <v>39</v>
      </c>
      <c r="D427" t="s">
        <v>40</v>
      </c>
      <c r="E427" t="s">
        <v>656</v>
      </c>
      <c r="F427" t="s">
        <v>657</v>
      </c>
      <c r="G427" t="s">
        <v>452</v>
      </c>
      <c r="H427" t="s">
        <v>41</v>
      </c>
      <c r="I427" t="s">
        <v>645</v>
      </c>
      <c r="J427" t="s">
        <v>36</v>
      </c>
      <c r="L427" t="s">
        <v>658</v>
      </c>
      <c r="M427" t="s">
        <v>658</v>
      </c>
      <c r="N427" t="b">
        <v>0</v>
      </c>
      <c r="O427">
        <v>169.30789494999999</v>
      </c>
      <c r="P427">
        <v>1.5055728111568289E-9</v>
      </c>
      <c r="Q427">
        <v>2.102504186488283E-5</v>
      </c>
      <c r="R427">
        <v>3.5597055793789348E-3</v>
      </c>
      <c r="S427">
        <v>2.549053633509166E-7</v>
      </c>
      <c r="T427">
        <f t="shared" si="14"/>
        <v>3.559705579378934E-3</v>
      </c>
      <c r="U427">
        <f t="shared" si="15"/>
        <v>2.5490536335091655E-7</v>
      </c>
    </row>
    <row r="428" spans="1:21" x14ac:dyDescent="0.35">
      <c r="A428" t="s">
        <v>27</v>
      </c>
      <c r="B428" t="s">
        <v>28</v>
      </c>
      <c r="C428" t="s">
        <v>29</v>
      </c>
      <c r="D428" t="s">
        <v>30</v>
      </c>
      <c r="E428" t="s">
        <v>656</v>
      </c>
      <c r="F428" t="s">
        <v>657</v>
      </c>
      <c r="G428" t="s">
        <v>452</v>
      </c>
      <c r="H428" t="s">
        <v>41</v>
      </c>
      <c r="I428" t="s">
        <v>645</v>
      </c>
      <c r="J428" t="s">
        <v>36</v>
      </c>
      <c r="L428" t="s">
        <v>658</v>
      </c>
      <c r="M428" t="s">
        <v>658</v>
      </c>
      <c r="N428" t="b">
        <v>0</v>
      </c>
      <c r="O428">
        <v>169.30789494999999</v>
      </c>
      <c r="P428">
        <v>5.7505392468715616E-9</v>
      </c>
      <c r="Q428">
        <v>2.1280116653557541E-5</v>
      </c>
      <c r="R428">
        <v>3.602891754904265E-3</v>
      </c>
      <c r="S428">
        <v>9.7361169471518247E-7</v>
      </c>
      <c r="T428">
        <f t="shared" si="14"/>
        <v>3.6028917549042654E-3</v>
      </c>
      <c r="U428">
        <f t="shared" si="15"/>
        <v>9.7361169471518247E-7</v>
      </c>
    </row>
    <row r="429" spans="1:21" x14ac:dyDescent="0.35">
      <c r="A429" t="s">
        <v>27</v>
      </c>
      <c r="B429" t="s">
        <v>28</v>
      </c>
      <c r="C429" t="s">
        <v>29</v>
      </c>
      <c r="D429" t="s">
        <v>30</v>
      </c>
      <c r="E429" t="s">
        <v>659</v>
      </c>
      <c r="F429" t="s">
        <v>660</v>
      </c>
      <c r="G429" t="s">
        <v>452</v>
      </c>
      <c r="H429" t="s">
        <v>41</v>
      </c>
      <c r="I429" t="s">
        <v>645</v>
      </c>
      <c r="J429" t="s">
        <v>36</v>
      </c>
      <c r="L429" t="s">
        <v>661</v>
      </c>
      <c r="M429" t="s">
        <v>661</v>
      </c>
      <c r="N429" t="b">
        <v>0</v>
      </c>
      <c r="O429">
        <v>3.87139246</v>
      </c>
      <c r="P429">
        <v>1.1866616909660501E-3</v>
      </c>
      <c r="Q429">
        <v>4.3912923863276454</v>
      </c>
      <c r="R429">
        <v>17.000416234084248</v>
      </c>
      <c r="S429">
        <v>4.5940331229768171E-3</v>
      </c>
      <c r="T429">
        <f t="shared" si="14"/>
        <v>17.000416234084252</v>
      </c>
      <c r="U429">
        <f t="shared" si="15"/>
        <v>4.5940331229768162E-3</v>
      </c>
    </row>
    <row r="430" spans="1:21" x14ac:dyDescent="0.35">
      <c r="A430" t="s">
        <v>27</v>
      </c>
      <c r="B430" t="s">
        <v>28</v>
      </c>
      <c r="C430" t="s">
        <v>39</v>
      </c>
      <c r="D430" t="s">
        <v>40</v>
      </c>
      <c r="E430" t="s">
        <v>659</v>
      </c>
      <c r="F430" t="s">
        <v>660</v>
      </c>
      <c r="G430" t="s">
        <v>452</v>
      </c>
      <c r="H430" t="s">
        <v>41</v>
      </c>
      <c r="I430" t="s">
        <v>645</v>
      </c>
      <c r="J430" t="s">
        <v>36</v>
      </c>
      <c r="L430" t="s">
        <v>661</v>
      </c>
      <c r="M430" t="s">
        <v>661</v>
      </c>
      <c r="N430" t="b">
        <v>0</v>
      </c>
      <c r="O430">
        <v>3.87139246</v>
      </c>
      <c r="P430">
        <v>3.670775938126784E-3</v>
      </c>
      <c r="Q430">
        <v>51.261697344560297</v>
      </c>
      <c r="R430">
        <v>198.4541485865328</v>
      </c>
      <c r="S430">
        <v>1.421101428921346E-2</v>
      </c>
      <c r="T430">
        <f t="shared" si="14"/>
        <v>198.45414858653277</v>
      </c>
      <c r="U430">
        <f t="shared" si="15"/>
        <v>1.4211014289213458E-2</v>
      </c>
    </row>
    <row r="431" spans="1:21" x14ac:dyDescent="0.35">
      <c r="A431" t="s">
        <v>27</v>
      </c>
      <c r="B431" t="s">
        <v>28</v>
      </c>
      <c r="C431" t="s">
        <v>76</v>
      </c>
      <c r="D431" t="s">
        <v>77</v>
      </c>
      <c r="E431" t="s">
        <v>659</v>
      </c>
      <c r="F431" t="s">
        <v>660</v>
      </c>
      <c r="G431" t="s">
        <v>452</v>
      </c>
      <c r="H431" t="s">
        <v>41</v>
      </c>
      <c r="I431" t="s">
        <v>645</v>
      </c>
      <c r="J431" t="s">
        <v>36</v>
      </c>
      <c r="L431" t="s">
        <v>661</v>
      </c>
      <c r="M431" t="s">
        <v>661</v>
      </c>
      <c r="N431" t="b">
        <v>0</v>
      </c>
      <c r="O431">
        <v>3.87139246</v>
      </c>
      <c r="P431">
        <v>9.7920776598990865E-3</v>
      </c>
      <c r="Q431">
        <v>34.809745819790741</v>
      </c>
      <c r="R431">
        <v>134.7621875012544</v>
      </c>
      <c r="S431">
        <v>3.7908975620267772E-2</v>
      </c>
      <c r="T431">
        <f t="shared" si="14"/>
        <v>134.7621875012544</v>
      </c>
      <c r="U431">
        <f t="shared" si="15"/>
        <v>3.7908975620267765E-2</v>
      </c>
    </row>
    <row r="432" spans="1:21" x14ac:dyDescent="0.35">
      <c r="A432" t="s">
        <v>27</v>
      </c>
      <c r="B432" t="s">
        <v>28</v>
      </c>
      <c r="C432" t="s">
        <v>76</v>
      </c>
      <c r="D432" t="s">
        <v>77</v>
      </c>
      <c r="E432" t="s">
        <v>662</v>
      </c>
      <c r="F432" t="s">
        <v>663</v>
      </c>
      <c r="G432" t="s">
        <v>452</v>
      </c>
      <c r="H432" t="s">
        <v>41</v>
      </c>
      <c r="I432" t="s">
        <v>645</v>
      </c>
      <c r="J432" t="s">
        <v>36</v>
      </c>
      <c r="L432" t="s">
        <v>664</v>
      </c>
      <c r="M432" t="s">
        <v>664</v>
      </c>
      <c r="N432" t="b">
        <v>0</v>
      </c>
      <c r="O432">
        <v>39.508152340000002</v>
      </c>
      <c r="P432">
        <v>8.8987668757441168E-3</v>
      </c>
      <c r="Q432">
        <v>31.634125444366461</v>
      </c>
      <c r="R432">
        <v>1249.805847198701</v>
      </c>
      <c r="S432">
        <v>0.35157383736504438</v>
      </c>
      <c r="T432">
        <f t="shared" si="14"/>
        <v>1249.8058471987003</v>
      </c>
      <c r="U432">
        <f t="shared" si="15"/>
        <v>0.35157383736504444</v>
      </c>
    </row>
    <row r="433" spans="1:21" x14ac:dyDescent="0.35">
      <c r="A433" t="s">
        <v>27</v>
      </c>
      <c r="B433" t="s">
        <v>28</v>
      </c>
      <c r="C433" t="s">
        <v>29</v>
      </c>
      <c r="D433" t="s">
        <v>30</v>
      </c>
      <c r="E433" t="s">
        <v>665</v>
      </c>
      <c r="F433" t="s">
        <v>666</v>
      </c>
      <c r="G433" t="s">
        <v>452</v>
      </c>
      <c r="H433" t="s">
        <v>41</v>
      </c>
      <c r="I433" t="s">
        <v>645</v>
      </c>
      <c r="J433" t="s">
        <v>36</v>
      </c>
      <c r="L433" t="s">
        <v>667</v>
      </c>
      <c r="M433" t="s">
        <v>667</v>
      </c>
      <c r="N433" t="b">
        <v>0</v>
      </c>
      <c r="O433">
        <v>71.657646670000005</v>
      </c>
      <c r="P433">
        <v>3.1962681604622511E-3</v>
      </c>
      <c r="Q433">
        <v>11.827927154430149</v>
      </c>
      <c r="R433">
        <v>847.56142487065449</v>
      </c>
      <c r="S433">
        <v>0.2290370545049748</v>
      </c>
      <c r="T433">
        <f t="shared" si="14"/>
        <v>847.56142487065426</v>
      </c>
      <c r="U433">
        <f t="shared" si="15"/>
        <v>0.22903705450497486</v>
      </c>
    </row>
    <row r="434" spans="1:21" x14ac:dyDescent="0.35">
      <c r="A434" t="s">
        <v>27</v>
      </c>
      <c r="B434" t="s">
        <v>28</v>
      </c>
      <c r="C434" t="s">
        <v>76</v>
      </c>
      <c r="D434" t="s">
        <v>77</v>
      </c>
      <c r="E434" t="s">
        <v>665</v>
      </c>
      <c r="F434" t="s">
        <v>666</v>
      </c>
      <c r="G434" t="s">
        <v>452</v>
      </c>
      <c r="H434" t="s">
        <v>41</v>
      </c>
      <c r="I434" t="s">
        <v>645</v>
      </c>
      <c r="J434" t="s">
        <v>36</v>
      </c>
      <c r="L434" t="s">
        <v>667</v>
      </c>
      <c r="M434" t="s">
        <v>667</v>
      </c>
      <c r="N434" t="b">
        <v>0</v>
      </c>
      <c r="O434">
        <v>71.657646670000005</v>
      </c>
      <c r="P434">
        <v>6.3330364729171969E-3</v>
      </c>
      <c r="Q434">
        <v>22.5132395336807</v>
      </c>
      <c r="R434">
        <v>1613.245763901567</v>
      </c>
      <c r="S434">
        <v>0.45381048992452361</v>
      </c>
      <c r="T434">
        <f t="shared" si="14"/>
        <v>1613.2457639015672</v>
      </c>
      <c r="U434">
        <f t="shared" si="15"/>
        <v>0.45381048992452355</v>
      </c>
    </row>
    <row r="435" spans="1:21" x14ac:dyDescent="0.35">
      <c r="A435" t="s">
        <v>27</v>
      </c>
      <c r="B435" t="s">
        <v>28</v>
      </c>
      <c r="C435" t="s">
        <v>39</v>
      </c>
      <c r="D435" t="s">
        <v>40</v>
      </c>
      <c r="E435" t="s">
        <v>665</v>
      </c>
      <c r="F435" t="s">
        <v>666</v>
      </c>
      <c r="G435" t="s">
        <v>452</v>
      </c>
      <c r="H435" t="s">
        <v>41</v>
      </c>
      <c r="I435" t="s">
        <v>645</v>
      </c>
      <c r="J435" t="s">
        <v>36</v>
      </c>
      <c r="L435" t="s">
        <v>667</v>
      </c>
      <c r="M435" t="s">
        <v>667</v>
      </c>
      <c r="N435" t="b">
        <v>0</v>
      </c>
      <c r="O435">
        <v>71.657646670000005</v>
      </c>
      <c r="P435">
        <v>3.431499642812072E-3</v>
      </c>
      <c r="Q435">
        <v>47.920248768320128</v>
      </c>
      <c r="R435">
        <v>3433.8522545787869</v>
      </c>
      <c r="S435">
        <v>0.24589318895285869</v>
      </c>
      <c r="T435">
        <f t="shared" si="14"/>
        <v>3433.8522545787869</v>
      </c>
      <c r="U435">
        <f t="shared" si="15"/>
        <v>0.24589318895285867</v>
      </c>
    </row>
    <row r="436" spans="1:21" x14ac:dyDescent="0.35">
      <c r="A436" t="s">
        <v>27</v>
      </c>
      <c r="B436" t="s">
        <v>28</v>
      </c>
      <c r="C436" t="s">
        <v>39</v>
      </c>
      <c r="D436" t="s">
        <v>40</v>
      </c>
      <c r="E436" t="s">
        <v>668</v>
      </c>
      <c r="F436" t="s">
        <v>669</v>
      </c>
      <c r="G436" t="s">
        <v>452</v>
      </c>
      <c r="H436" t="s">
        <v>41</v>
      </c>
      <c r="I436" t="s">
        <v>645</v>
      </c>
      <c r="J436" t="s">
        <v>36</v>
      </c>
      <c r="L436" t="s">
        <v>670</v>
      </c>
      <c r="M436" t="s">
        <v>670</v>
      </c>
      <c r="N436" t="b">
        <v>0</v>
      </c>
      <c r="O436">
        <v>4.3596946699999997</v>
      </c>
      <c r="P436">
        <v>1.232266021988025E-9</v>
      </c>
      <c r="Q436">
        <v>1.7208363826033569E-5</v>
      </c>
      <c r="R436">
        <v>7.5023212051779364E-5</v>
      </c>
      <c r="S436">
        <v>5.3723036080832942E-9</v>
      </c>
      <c r="T436">
        <f t="shared" si="14"/>
        <v>7.5023212051779351E-5</v>
      </c>
      <c r="U436">
        <f t="shared" si="15"/>
        <v>5.372303608083295E-9</v>
      </c>
    </row>
    <row r="437" spans="1:21" x14ac:dyDescent="0.35">
      <c r="A437" t="s">
        <v>27</v>
      </c>
      <c r="B437" t="s">
        <v>28</v>
      </c>
      <c r="C437" t="s">
        <v>76</v>
      </c>
      <c r="D437" t="s">
        <v>77</v>
      </c>
      <c r="E437" t="s">
        <v>668</v>
      </c>
      <c r="F437" t="s">
        <v>669</v>
      </c>
      <c r="G437" t="s">
        <v>452</v>
      </c>
      <c r="H437" t="s">
        <v>41</v>
      </c>
      <c r="I437" t="s">
        <v>645</v>
      </c>
      <c r="J437" t="s">
        <v>36</v>
      </c>
      <c r="L437" t="s">
        <v>670</v>
      </c>
      <c r="M437" t="s">
        <v>670</v>
      </c>
      <c r="N437" t="b">
        <v>0</v>
      </c>
      <c r="O437">
        <v>4.3596946699999997</v>
      </c>
      <c r="P437">
        <v>2.068842158650706E-5</v>
      </c>
      <c r="Q437">
        <v>7.3545035267459716E-2</v>
      </c>
      <c r="R437">
        <v>0.32063389826050609</v>
      </c>
      <c r="S437">
        <v>9.0195201321407759E-5</v>
      </c>
      <c r="T437">
        <f t="shared" si="14"/>
        <v>0.32063389826050614</v>
      </c>
      <c r="U437">
        <f t="shared" si="15"/>
        <v>9.0195201321407773E-5</v>
      </c>
    </row>
    <row r="438" spans="1:21" x14ac:dyDescent="0.35">
      <c r="A438" t="s">
        <v>27</v>
      </c>
      <c r="B438" t="s">
        <v>28</v>
      </c>
      <c r="C438" t="s">
        <v>29</v>
      </c>
      <c r="D438" t="s">
        <v>30</v>
      </c>
      <c r="E438" t="s">
        <v>671</v>
      </c>
      <c r="F438" t="s">
        <v>672</v>
      </c>
      <c r="G438" t="s">
        <v>452</v>
      </c>
      <c r="H438" t="s">
        <v>41</v>
      </c>
      <c r="I438" t="s">
        <v>645</v>
      </c>
      <c r="J438" t="s">
        <v>36</v>
      </c>
      <c r="L438" t="s">
        <v>673</v>
      </c>
      <c r="M438" t="s">
        <v>673</v>
      </c>
      <c r="N438" t="b">
        <v>0</v>
      </c>
      <c r="O438">
        <v>217.69004828000001</v>
      </c>
      <c r="P438">
        <v>4.4555475504004431E-6</v>
      </c>
      <c r="Q438">
        <v>1.6487944444440669E-2</v>
      </c>
      <c r="R438">
        <v>3.5892614221482471</v>
      </c>
      <c r="S438">
        <v>9.6992836136050825E-4</v>
      </c>
      <c r="T438">
        <f t="shared" si="14"/>
        <v>3.5892614221482471</v>
      </c>
      <c r="U438">
        <f t="shared" si="15"/>
        <v>9.6992836136050825E-4</v>
      </c>
    </row>
    <row r="439" spans="1:21" x14ac:dyDescent="0.35">
      <c r="A439" t="s">
        <v>27</v>
      </c>
      <c r="B439" t="s">
        <v>28</v>
      </c>
      <c r="C439" t="s">
        <v>39</v>
      </c>
      <c r="D439" t="s">
        <v>40</v>
      </c>
      <c r="E439" t="s">
        <v>671</v>
      </c>
      <c r="F439" t="s">
        <v>672</v>
      </c>
      <c r="G439" t="s">
        <v>452</v>
      </c>
      <c r="H439" t="s">
        <v>41</v>
      </c>
      <c r="I439" t="s">
        <v>645</v>
      </c>
      <c r="J439" t="s">
        <v>36</v>
      </c>
      <c r="L439" t="s">
        <v>673</v>
      </c>
      <c r="M439" t="s">
        <v>673</v>
      </c>
      <c r="N439" t="b">
        <v>0</v>
      </c>
      <c r="O439">
        <v>217.69004828000001</v>
      </c>
      <c r="P439">
        <v>3.9592850410884474E-9</v>
      </c>
      <c r="Q439">
        <v>5.5290672843598377E-5</v>
      </c>
      <c r="R439">
        <v>1.203622924075662E-2</v>
      </c>
      <c r="S439">
        <v>8.6189695174882595E-7</v>
      </c>
      <c r="T439">
        <f t="shared" si="14"/>
        <v>1.2036229240756617E-2</v>
      </c>
      <c r="U439">
        <f t="shared" si="15"/>
        <v>8.6189695174882595E-7</v>
      </c>
    </row>
    <row r="440" spans="1:21" x14ac:dyDescent="0.35">
      <c r="A440" t="s">
        <v>27</v>
      </c>
      <c r="B440" t="s">
        <v>28</v>
      </c>
      <c r="C440" t="s">
        <v>76</v>
      </c>
      <c r="D440" t="s">
        <v>77</v>
      </c>
      <c r="E440" t="s">
        <v>671</v>
      </c>
      <c r="F440" t="s">
        <v>672</v>
      </c>
      <c r="G440" t="s">
        <v>452</v>
      </c>
      <c r="H440" t="s">
        <v>41</v>
      </c>
      <c r="I440" t="s">
        <v>645</v>
      </c>
      <c r="J440" t="s">
        <v>36</v>
      </c>
      <c r="L440" t="s">
        <v>673</v>
      </c>
      <c r="M440" t="s">
        <v>673</v>
      </c>
      <c r="N440" t="b">
        <v>0</v>
      </c>
      <c r="O440">
        <v>217.69004828000001</v>
      </c>
      <c r="P440">
        <v>2.349513441709845E-3</v>
      </c>
      <c r="Q440">
        <v>8.3522586877588463</v>
      </c>
      <c r="R440">
        <v>1818.203596985273</v>
      </c>
      <c r="S440">
        <v>0.51146569456032531</v>
      </c>
      <c r="T440">
        <f t="shared" si="14"/>
        <v>1818.2035969852727</v>
      </c>
      <c r="U440">
        <f t="shared" si="15"/>
        <v>0.5114656945603252</v>
      </c>
    </row>
    <row r="441" spans="1:21" x14ac:dyDescent="0.35">
      <c r="A441" t="s">
        <v>27</v>
      </c>
      <c r="B441" t="s">
        <v>28</v>
      </c>
      <c r="C441" t="s">
        <v>39</v>
      </c>
      <c r="D441" t="s">
        <v>40</v>
      </c>
      <c r="E441" t="s">
        <v>674</v>
      </c>
      <c r="F441" t="s">
        <v>675</v>
      </c>
      <c r="G441" t="s">
        <v>452</v>
      </c>
      <c r="H441" t="s">
        <v>41</v>
      </c>
      <c r="I441" t="s">
        <v>645</v>
      </c>
      <c r="J441" t="s">
        <v>36</v>
      </c>
      <c r="L441" t="s">
        <v>676</v>
      </c>
      <c r="M441" t="s">
        <v>676</v>
      </c>
      <c r="N441" t="b">
        <v>0</v>
      </c>
      <c r="O441">
        <v>86.142033209999994</v>
      </c>
      <c r="P441">
        <v>9.9332672868713157E-4</v>
      </c>
      <c r="Q441">
        <v>13.87162141969538</v>
      </c>
      <c r="R441">
        <v>1194.929673011947</v>
      </c>
      <c r="S441">
        <v>8.5567184050947542E-2</v>
      </c>
      <c r="T441">
        <f t="shared" si="14"/>
        <v>1194.9296730119468</v>
      </c>
      <c r="U441">
        <f t="shared" si="15"/>
        <v>8.5567184050947542E-2</v>
      </c>
    </row>
    <row r="442" spans="1:21" x14ac:dyDescent="0.35">
      <c r="A442" t="s">
        <v>27</v>
      </c>
      <c r="B442" t="s">
        <v>28</v>
      </c>
      <c r="C442" t="s">
        <v>76</v>
      </c>
      <c r="D442" t="s">
        <v>77</v>
      </c>
      <c r="E442" t="s">
        <v>674</v>
      </c>
      <c r="F442" t="s">
        <v>675</v>
      </c>
      <c r="G442" t="s">
        <v>452</v>
      </c>
      <c r="H442" t="s">
        <v>41</v>
      </c>
      <c r="I442" t="s">
        <v>645</v>
      </c>
      <c r="J442" t="s">
        <v>36</v>
      </c>
      <c r="L442" t="s">
        <v>676</v>
      </c>
      <c r="M442" t="s">
        <v>676</v>
      </c>
      <c r="N442" t="b">
        <v>0</v>
      </c>
      <c r="O442">
        <v>86.142033209999994</v>
      </c>
      <c r="P442">
        <v>2.012877928864211E-3</v>
      </c>
      <c r="Q442">
        <v>7.1555569209764736</v>
      </c>
      <c r="R442">
        <v>616.39422192280074</v>
      </c>
      <c r="S442">
        <v>0.1733933973958969</v>
      </c>
      <c r="T442">
        <f t="shared" si="14"/>
        <v>616.39422192280074</v>
      </c>
      <c r="U442">
        <f t="shared" si="15"/>
        <v>0.17339339739589688</v>
      </c>
    </row>
    <row r="443" spans="1:21" x14ac:dyDescent="0.35">
      <c r="A443" t="s">
        <v>27</v>
      </c>
      <c r="B443" t="s">
        <v>28</v>
      </c>
      <c r="C443" t="s">
        <v>39</v>
      </c>
      <c r="D443" t="s">
        <v>40</v>
      </c>
      <c r="E443" t="s">
        <v>677</v>
      </c>
      <c r="F443" t="s">
        <v>678</v>
      </c>
      <c r="G443" t="s">
        <v>452</v>
      </c>
      <c r="H443" t="s">
        <v>41</v>
      </c>
      <c r="I443" t="s">
        <v>645</v>
      </c>
      <c r="J443" t="s">
        <v>36</v>
      </c>
      <c r="L443" t="s">
        <v>679</v>
      </c>
      <c r="M443" t="s">
        <v>679</v>
      </c>
      <c r="N443" t="b">
        <v>0</v>
      </c>
      <c r="O443">
        <v>64.771637100000007</v>
      </c>
      <c r="P443">
        <v>3.3081026498469469E-6</v>
      </c>
      <c r="Q443">
        <v>4.6197032910630091E-2</v>
      </c>
      <c r="R443">
        <v>2.9922574507840891</v>
      </c>
      <c r="S443">
        <v>2.1427122432543481E-4</v>
      </c>
      <c r="T443">
        <f t="shared" si="14"/>
        <v>2.9922574507840891</v>
      </c>
      <c r="U443">
        <f t="shared" si="15"/>
        <v>2.1427122432543484E-4</v>
      </c>
    </row>
    <row r="444" spans="1:21" x14ac:dyDescent="0.35">
      <c r="A444" t="s">
        <v>27</v>
      </c>
      <c r="B444" t="s">
        <v>28</v>
      </c>
      <c r="C444" t="s">
        <v>76</v>
      </c>
      <c r="D444" t="s">
        <v>77</v>
      </c>
      <c r="E444" t="s">
        <v>680</v>
      </c>
      <c r="F444" t="s">
        <v>681</v>
      </c>
      <c r="G444" t="s">
        <v>452</v>
      </c>
      <c r="H444" t="s">
        <v>41</v>
      </c>
      <c r="I444" t="s">
        <v>645</v>
      </c>
      <c r="J444" t="s">
        <v>36</v>
      </c>
      <c r="L444" t="s">
        <v>682</v>
      </c>
      <c r="M444" t="s">
        <v>682</v>
      </c>
      <c r="N444" t="b">
        <v>0</v>
      </c>
      <c r="O444">
        <v>57.560637040000003</v>
      </c>
      <c r="P444">
        <v>3.055191511890877E-3</v>
      </c>
      <c r="Q444">
        <v>10.860865656247221</v>
      </c>
      <c r="R444">
        <v>625.15834597944774</v>
      </c>
      <c r="S444">
        <v>0.17585876970363959</v>
      </c>
      <c r="T444">
        <f t="shared" si="14"/>
        <v>625.15834597944774</v>
      </c>
      <c r="U444">
        <f t="shared" si="15"/>
        <v>0.17585876970363962</v>
      </c>
    </row>
    <row r="445" spans="1:21" x14ac:dyDescent="0.35">
      <c r="A445" t="s">
        <v>27</v>
      </c>
      <c r="B445" t="s">
        <v>28</v>
      </c>
      <c r="C445" t="s">
        <v>76</v>
      </c>
      <c r="D445" t="s">
        <v>77</v>
      </c>
      <c r="E445" t="s">
        <v>683</v>
      </c>
      <c r="F445" t="s">
        <v>684</v>
      </c>
      <c r="G445" t="s">
        <v>452</v>
      </c>
      <c r="H445" t="s">
        <v>41</v>
      </c>
      <c r="I445" t="s">
        <v>645</v>
      </c>
      <c r="J445" t="s">
        <v>36</v>
      </c>
      <c r="L445" t="s">
        <v>685</v>
      </c>
      <c r="M445" t="s">
        <v>685</v>
      </c>
      <c r="N445" t="b">
        <v>0</v>
      </c>
      <c r="O445">
        <v>35.551672289999999</v>
      </c>
      <c r="P445">
        <v>1.583058149164826E-4</v>
      </c>
      <c r="Q445">
        <v>0.5627595460772099</v>
      </c>
      <c r="R445">
        <v>20.007042960206121</v>
      </c>
      <c r="S445">
        <v>5.628036453512183E-3</v>
      </c>
      <c r="T445">
        <f t="shared" si="14"/>
        <v>20.007042960206121</v>
      </c>
      <c r="U445">
        <f t="shared" si="15"/>
        <v>5.628036453512183E-3</v>
      </c>
    </row>
    <row r="446" spans="1:21" x14ac:dyDescent="0.35">
      <c r="A446" t="s">
        <v>27</v>
      </c>
      <c r="B446" t="s">
        <v>28</v>
      </c>
      <c r="C446" t="s">
        <v>39</v>
      </c>
      <c r="D446" t="s">
        <v>40</v>
      </c>
      <c r="E446" t="s">
        <v>683</v>
      </c>
      <c r="F446" t="s">
        <v>684</v>
      </c>
      <c r="G446" t="s">
        <v>452</v>
      </c>
      <c r="H446" t="s">
        <v>41</v>
      </c>
      <c r="I446" t="s">
        <v>645</v>
      </c>
      <c r="J446" t="s">
        <v>36</v>
      </c>
      <c r="L446" t="s">
        <v>685</v>
      </c>
      <c r="M446" t="s">
        <v>685</v>
      </c>
      <c r="N446" t="b">
        <v>0</v>
      </c>
      <c r="O446">
        <v>35.551672289999999</v>
      </c>
      <c r="P446">
        <v>2.288712543568058E-5</v>
      </c>
      <c r="Q446">
        <v>0.31961441312311539</v>
      </c>
      <c r="R446">
        <v>11.36282687451367</v>
      </c>
      <c r="S446">
        <v>8.1367558314943925E-4</v>
      </c>
      <c r="T446">
        <f t="shared" si="14"/>
        <v>11.362826874513674</v>
      </c>
      <c r="U446">
        <f t="shared" si="15"/>
        <v>8.1367558314943947E-4</v>
      </c>
    </row>
    <row r="447" spans="1:21" x14ac:dyDescent="0.35">
      <c r="A447" t="s">
        <v>27</v>
      </c>
      <c r="B447" t="s">
        <v>28</v>
      </c>
      <c r="C447" t="s">
        <v>29</v>
      </c>
      <c r="D447" t="s">
        <v>30</v>
      </c>
      <c r="E447" t="s">
        <v>683</v>
      </c>
      <c r="F447" t="s">
        <v>684</v>
      </c>
      <c r="G447" t="s">
        <v>452</v>
      </c>
      <c r="H447" t="s">
        <v>41</v>
      </c>
      <c r="I447" t="s">
        <v>645</v>
      </c>
      <c r="J447" t="s">
        <v>36</v>
      </c>
      <c r="L447" t="s">
        <v>685</v>
      </c>
      <c r="M447" t="s">
        <v>685</v>
      </c>
      <c r="N447" t="b">
        <v>0</v>
      </c>
      <c r="O447">
        <v>35.551672289999999</v>
      </c>
      <c r="P447">
        <v>9.5173117874558901E-6</v>
      </c>
      <c r="Q447">
        <v>3.5219219688922339E-2</v>
      </c>
      <c r="R447">
        <v>1.252102156690083</v>
      </c>
      <c r="S447">
        <v>3.3835634974938592E-4</v>
      </c>
      <c r="T447">
        <f t="shared" si="14"/>
        <v>1.2521021566900827</v>
      </c>
      <c r="U447">
        <f t="shared" si="15"/>
        <v>3.3835634974938592E-4</v>
      </c>
    </row>
    <row r="448" spans="1:21" x14ac:dyDescent="0.35">
      <c r="A448" t="s">
        <v>27</v>
      </c>
      <c r="B448" t="s">
        <v>28</v>
      </c>
      <c r="C448" t="s">
        <v>39</v>
      </c>
      <c r="D448" t="s">
        <v>40</v>
      </c>
      <c r="E448" t="s">
        <v>686</v>
      </c>
      <c r="F448" t="s">
        <v>687</v>
      </c>
      <c r="G448" t="s">
        <v>452</v>
      </c>
      <c r="H448" t="s">
        <v>41</v>
      </c>
      <c r="I448" t="s">
        <v>645</v>
      </c>
      <c r="J448" t="s">
        <v>36</v>
      </c>
      <c r="L448" t="s">
        <v>688</v>
      </c>
      <c r="M448" t="s">
        <v>688</v>
      </c>
      <c r="N448" t="b">
        <v>0</v>
      </c>
      <c r="O448">
        <v>9.3904086499999995</v>
      </c>
      <c r="P448">
        <v>1.774094827634498E-6</v>
      </c>
      <c r="Q448">
        <v>2.4774901450715689E-2</v>
      </c>
      <c r="R448">
        <v>0.2326464488856981</v>
      </c>
      <c r="S448">
        <v>1.6659475415339248E-5</v>
      </c>
      <c r="T448">
        <f t="shared" si="14"/>
        <v>0.23264644888569813</v>
      </c>
      <c r="U448">
        <f t="shared" si="15"/>
        <v>1.6659475415339248E-5</v>
      </c>
    </row>
    <row r="449" spans="1:21" x14ac:dyDescent="0.35">
      <c r="A449" t="s">
        <v>27</v>
      </c>
      <c r="B449" t="s">
        <v>28</v>
      </c>
      <c r="C449" t="s">
        <v>39</v>
      </c>
      <c r="D449" t="s">
        <v>40</v>
      </c>
      <c r="E449" t="s">
        <v>689</v>
      </c>
      <c r="F449" t="s">
        <v>690</v>
      </c>
      <c r="G449" t="s">
        <v>452</v>
      </c>
      <c r="H449" t="s">
        <v>41</v>
      </c>
      <c r="I449" t="s">
        <v>645</v>
      </c>
      <c r="J449" t="s">
        <v>36</v>
      </c>
      <c r="L449" t="s">
        <v>691</v>
      </c>
      <c r="M449" t="s">
        <v>691</v>
      </c>
      <c r="N449" t="b">
        <v>0</v>
      </c>
      <c r="O449">
        <v>0.47921637</v>
      </c>
      <c r="P449">
        <v>3.0335008907364408E-10</v>
      </c>
      <c r="Q449">
        <v>4.2362270859479138E-6</v>
      </c>
      <c r="R449">
        <v>2.0300693666236368E-6</v>
      </c>
      <c r="S449">
        <v>1.4537032852504839E-10</v>
      </c>
      <c r="T449">
        <f t="shared" si="14"/>
        <v>2.0300693666236372E-6</v>
      </c>
      <c r="U449">
        <f t="shared" si="15"/>
        <v>1.4537032852504839E-10</v>
      </c>
    </row>
    <row r="450" spans="1:21" x14ac:dyDescent="0.35">
      <c r="A450" t="s">
        <v>27</v>
      </c>
      <c r="B450" t="s">
        <v>28</v>
      </c>
      <c r="C450" t="s">
        <v>39</v>
      </c>
      <c r="D450" t="s">
        <v>40</v>
      </c>
      <c r="E450" t="s">
        <v>692</v>
      </c>
      <c r="F450" t="s">
        <v>693</v>
      </c>
      <c r="G450" t="s">
        <v>452</v>
      </c>
      <c r="H450" t="s">
        <v>41</v>
      </c>
      <c r="I450" t="s">
        <v>645</v>
      </c>
      <c r="J450" t="s">
        <v>36</v>
      </c>
      <c r="L450" t="s">
        <v>694</v>
      </c>
      <c r="M450" t="s">
        <v>694</v>
      </c>
      <c r="N450" t="b">
        <v>0</v>
      </c>
      <c r="O450">
        <v>18.484933380000001</v>
      </c>
      <c r="P450">
        <v>1.586842599548578E-6</v>
      </c>
      <c r="Q450">
        <v>2.215995921369825E-2</v>
      </c>
      <c r="R450">
        <v>0.40962536976872937</v>
      </c>
      <c r="S450">
        <v>2.9332679737201479E-5</v>
      </c>
      <c r="T450">
        <f t="shared" ref="T450:T513" si="16">O450*Q450</f>
        <v>0.40962536976872937</v>
      </c>
      <c r="U450">
        <f t="shared" ref="U450:U513" si="17">O450*P450</f>
        <v>2.9332679737201482E-5</v>
      </c>
    </row>
    <row r="451" spans="1:21" x14ac:dyDescent="0.35">
      <c r="A451" t="s">
        <v>27</v>
      </c>
      <c r="B451" t="s">
        <v>28</v>
      </c>
      <c r="C451" t="s">
        <v>39</v>
      </c>
      <c r="D451" t="s">
        <v>40</v>
      </c>
      <c r="E451" t="s">
        <v>695</v>
      </c>
      <c r="F451" t="s">
        <v>696</v>
      </c>
      <c r="G451" t="s">
        <v>452</v>
      </c>
      <c r="H451" t="s">
        <v>41</v>
      </c>
      <c r="I451" t="s">
        <v>645</v>
      </c>
      <c r="J451" t="s">
        <v>36</v>
      </c>
      <c r="L451" t="s">
        <v>697</v>
      </c>
      <c r="M451" t="s">
        <v>697</v>
      </c>
      <c r="N451" t="b">
        <v>0</v>
      </c>
      <c r="O451">
        <v>209.88483607000001</v>
      </c>
      <c r="P451">
        <v>5.2425439559387974E-3</v>
      </c>
      <c r="Q451">
        <v>73.211142852273554</v>
      </c>
      <c r="R451">
        <v>15365.90871604679</v>
      </c>
      <c r="S451">
        <v>1.1003304787819841</v>
      </c>
      <c r="T451">
        <f t="shared" si="16"/>
        <v>15365.908716046788</v>
      </c>
      <c r="U451">
        <f t="shared" si="17"/>
        <v>1.1003304787819839</v>
      </c>
    </row>
    <row r="452" spans="1:21" x14ac:dyDescent="0.35">
      <c r="A452" t="s">
        <v>27</v>
      </c>
      <c r="B452" t="s">
        <v>28</v>
      </c>
      <c r="C452" t="s">
        <v>29</v>
      </c>
      <c r="D452" t="s">
        <v>30</v>
      </c>
      <c r="E452" t="s">
        <v>695</v>
      </c>
      <c r="F452" t="s">
        <v>696</v>
      </c>
      <c r="G452" t="s">
        <v>452</v>
      </c>
      <c r="H452" t="s">
        <v>41</v>
      </c>
      <c r="I452" t="s">
        <v>645</v>
      </c>
      <c r="J452" t="s">
        <v>36</v>
      </c>
      <c r="L452" t="s">
        <v>697</v>
      </c>
      <c r="M452" t="s">
        <v>697</v>
      </c>
      <c r="N452" t="b">
        <v>0</v>
      </c>
      <c r="O452">
        <v>209.88483607000001</v>
      </c>
      <c r="P452">
        <v>5.821855426332603E-4</v>
      </c>
      <c r="Q452">
        <v>2.1544025228573811</v>
      </c>
      <c r="R452">
        <v>452.1764203387159</v>
      </c>
      <c r="S452">
        <v>0.1221919171779058</v>
      </c>
      <c r="T452">
        <f t="shared" si="16"/>
        <v>452.1764203387159</v>
      </c>
      <c r="U452">
        <f t="shared" si="17"/>
        <v>0.12219191717790584</v>
      </c>
    </row>
    <row r="453" spans="1:21" x14ac:dyDescent="0.35">
      <c r="A453" t="s">
        <v>27</v>
      </c>
      <c r="B453" t="s">
        <v>28</v>
      </c>
      <c r="C453" t="s">
        <v>76</v>
      </c>
      <c r="D453" t="s">
        <v>77</v>
      </c>
      <c r="E453" t="s">
        <v>695</v>
      </c>
      <c r="F453" t="s">
        <v>696</v>
      </c>
      <c r="G453" t="s">
        <v>452</v>
      </c>
      <c r="H453" t="s">
        <v>41</v>
      </c>
      <c r="I453" t="s">
        <v>645</v>
      </c>
      <c r="J453" t="s">
        <v>36</v>
      </c>
      <c r="L453" t="s">
        <v>697</v>
      </c>
      <c r="M453" t="s">
        <v>697</v>
      </c>
      <c r="N453" t="b">
        <v>0</v>
      </c>
      <c r="O453">
        <v>209.88483607000001</v>
      </c>
      <c r="P453">
        <v>9.1805491680748488E-3</v>
      </c>
      <c r="Q453">
        <v>32.635830119638797</v>
      </c>
      <c r="R453">
        <v>6849.7658546687589</v>
      </c>
      <c r="S453">
        <v>1.9268580571739651</v>
      </c>
      <c r="T453">
        <f t="shared" si="16"/>
        <v>6849.7658546687571</v>
      </c>
      <c r="U453">
        <f t="shared" si="17"/>
        <v>1.9268580571739646</v>
      </c>
    </row>
    <row r="454" spans="1:21" x14ac:dyDescent="0.35">
      <c r="A454" t="s">
        <v>27</v>
      </c>
      <c r="B454" t="s">
        <v>28</v>
      </c>
      <c r="C454" t="s">
        <v>29</v>
      </c>
      <c r="D454" t="s">
        <v>30</v>
      </c>
      <c r="E454" t="s">
        <v>698</v>
      </c>
      <c r="F454" t="s">
        <v>699</v>
      </c>
      <c r="G454" t="s">
        <v>452</v>
      </c>
      <c r="H454" t="s">
        <v>41</v>
      </c>
      <c r="I454" t="s">
        <v>645</v>
      </c>
      <c r="J454" t="s">
        <v>36</v>
      </c>
      <c r="L454" t="s">
        <v>700</v>
      </c>
      <c r="M454" t="s">
        <v>700</v>
      </c>
      <c r="N454" t="b">
        <v>0</v>
      </c>
      <c r="O454">
        <v>32.181537740000003</v>
      </c>
      <c r="P454">
        <v>1.052308829009456E-9</v>
      </c>
      <c r="Q454">
        <v>3.8941138692466542E-6</v>
      </c>
      <c r="R454">
        <v>1.253185724470186E-4</v>
      </c>
      <c r="S454">
        <v>3.3864916294903023E-8</v>
      </c>
      <c r="T454">
        <f t="shared" si="16"/>
        <v>1.2531857244701863E-4</v>
      </c>
      <c r="U454">
        <f t="shared" si="17"/>
        <v>3.3864916294903016E-8</v>
      </c>
    </row>
    <row r="455" spans="1:21" x14ac:dyDescent="0.35">
      <c r="A455" t="s">
        <v>27</v>
      </c>
      <c r="B455" t="s">
        <v>28</v>
      </c>
      <c r="C455" t="s">
        <v>76</v>
      </c>
      <c r="D455" t="s">
        <v>77</v>
      </c>
      <c r="E455" t="s">
        <v>698</v>
      </c>
      <c r="F455" t="s">
        <v>699</v>
      </c>
      <c r="G455" t="s">
        <v>452</v>
      </c>
      <c r="H455" t="s">
        <v>41</v>
      </c>
      <c r="I455" t="s">
        <v>645</v>
      </c>
      <c r="J455" t="s">
        <v>36</v>
      </c>
      <c r="L455" t="s">
        <v>700</v>
      </c>
      <c r="M455" t="s">
        <v>700</v>
      </c>
      <c r="N455" t="b">
        <v>0</v>
      </c>
      <c r="O455">
        <v>32.181537740000003</v>
      </c>
      <c r="P455">
        <v>1.271172364870669E-9</v>
      </c>
      <c r="Q455">
        <v>4.5188762233270817E-6</v>
      </c>
      <c r="R455">
        <v>1.4542438572338919E-4</v>
      </c>
      <c r="S455">
        <v>4.0908281434130483E-8</v>
      </c>
      <c r="T455">
        <f t="shared" si="16"/>
        <v>1.4542438572338916E-4</v>
      </c>
      <c r="U455">
        <f t="shared" si="17"/>
        <v>4.090828143413049E-8</v>
      </c>
    </row>
    <row r="456" spans="1:21" x14ac:dyDescent="0.35">
      <c r="A456" t="s">
        <v>27</v>
      </c>
      <c r="B456" t="s">
        <v>28</v>
      </c>
      <c r="C456" t="s">
        <v>39</v>
      </c>
      <c r="D456" t="s">
        <v>40</v>
      </c>
      <c r="E456" t="s">
        <v>701</v>
      </c>
      <c r="F456" t="s">
        <v>702</v>
      </c>
      <c r="G456" t="s">
        <v>452</v>
      </c>
      <c r="H456" t="s">
        <v>41</v>
      </c>
      <c r="I456" t="s">
        <v>645</v>
      </c>
      <c r="J456" t="s">
        <v>36</v>
      </c>
      <c r="L456" t="s">
        <v>703</v>
      </c>
      <c r="M456" t="s">
        <v>703</v>
      </c>
      <c r="N456" t="b">
        <v>0</v>
      </c>
      <c r="O456">
        <v>54.732766400000003</v>
      </c>
      <c r="P456">
        <v>3.6392429851043859E-7</v>
      </c>
      <c r="Q456">
        <v>5.0821345571131346E-3</v>
      </c>
      <c r="R456">
        <v>0.27815928352784069</v>
      </c>
      <c r="S456">
        <v>1.991858361765571E-5</v>
      </c>
      <c r="T456">
        <f t="shared" si="16"/>
        <v>0.27815928352784064</v>
      </c>
      <c r="U456">
        <f t="shared" si="17"/>
        <v>1.9918583617655703E-5</v>
      </c>
    </row>
    <row r="457" spans="1:21" x14ac:dyDescent="0.35">
      <c r="A457" t="s">
        <v>27</v>
      </c>
      <c r="B457" t="s">
        <v>28</v>
      </c>
      <c r="C457" t="s">
        <v>76</v>
      </c>
      <c r="D457" t="s">
        <v>77</v>
      </c>
      <c r="E457" t="s">
        <v>704</v>
      </c>
      <c r="F457" t="s">
        <v>705</v>
      </c>
      <c r="G457" t="s">
        <v>452</v>
      </c>
      <c r="H457" t="s">
        <v>41</v>
      </c>
      <c r="I457" t="s">
        <v>645</v>
      </c>
      <c r="J457" t="s">
        <v>36</v>
      </c>
      <c r="L457" t="s">
        <v>706</v>
      </c>
      <c r="M457" t="s">
        <v>706</v>
      </c>
      <c r="N457" t="b">
        <v>0</v>
      </c>
      <c r="O457">
        <v>49.744520399999999</v>
      </c>
      <c r="P457">
        <v>2.0423777185769941E-4</v>
      </c>
      <c r="Q457">
        <v>0.72604253888650183</v>
      </c>
      <c r="R457">
        <v>36.116637886907377</v>
      </c>
      <c r="S457">
        <v>1.015971000862587E-2</v>
      </c>
      <c r="T457">
        <f t="shared" si="16"/>
        <v>36.116637886907384</v>
      </c>
      <c r="U457">
        <f t="shared" si="17"/>
        <v>1.0159710008625873E-2</v>
      </c>
    </row>
    <row r="458" spans="1:21" x14ac:dyDescent="0.35">
      <c r="A458" t="s">
        <v>27</v>
      </c>
      <c r="B458" t="s">
        <v>28</v>
      </c>
      <c r="C458" t="s">
        <v>39</v>
      </c>
      <c r="D458" t="s">
        <v>40</v>
      </c>
      <c r="E458" t="s">
        <v>704</v>
      </c>
      <c r="F458" t="s">
        <v>705</v>
      </c>
      <c r="G458" t="s">
        <v>452</v>
      </c>
      <c r="H458" t="s">
        <v>41</v>
      </c>
      <c r="I458" t="s">
        <v>645</v>
      </c>
      <c r="J458" t="s">
        <v>36</v>
      </c>
      <c r="L458" t="s">
        <v>706</v>
      </c>
      <c r="M458" t="s">
        <v>706</v>
      </c>
      <c r="N458" t="b">
        <v>0</v>
      </c>
      <c r="O458">
        <v>49.744520399999999</v>
      </c>
      <c r="P458">
        <v>1.355773350090563E-8</v>
      </c>
      <c r="Q458">
        <v>1.89331204932189E-4</v>
      </c>
      <c r="R458">
        <v>9.4181899861058554E-3</v>
      </c>
      <c r="S458">
        <v>6.7442295071356372E-7</v>
      </c>
      <c r="T458">
        <f t="shared" si="16"/>
        <v>9.4181899861058554E-3</v>
      </c>
      <c r="U458">
        <f t="shared" si="17"/>
        <v>6.7442295071356351E-7</v>
      </c>
    </row>
    <row r="459" spans="1:21" x14ac:dyDescent="0.35">
      <c r="A459" t="s">
        <v>27</v>
      </c>
      <c r="B459" t="s">
        <v>28</v>
      </c>
      <c r="C459" t="s">
        <v>76</v>
      </c>
      <c r="D459" t="s">
        <v>77</v>
      </c>
      <c r="E459" t="s">
        <v>707</v>
      </c>
      <c r="F459" t="s">
        <v>708</v>
      </c>
      <c r="G459" t="s">
        <v>452</v>
      </c>
      <c r="H459" t="s">
        <v>41</v>
      </c>
      <c r="I459" t="s">
        <v>645</v>
      </c>
      <c r="J459" t="s">
        <v>36</v>
      </c>
      <c r="L459" t="s">
        <v>709</v>
      </c>
      <c r="M459" t="s">
        <v>709</v>
      </c>
      <c r="N459" t="b">
        <v>0</v>
      </c>
      <c r="O459">
        <v>67.773162119999995</v>
      </c>
      <c r="P459">
        <v>8.3709870717522968E-9</v>
      </c>
      <c r="Q459">
        <v>2.9757927004783872E-5</v>
      </c>
      <c r="R459">
        <v>2.0167888112503432E-3</v>
      </c>
      <c r="S459">
        <v>5.6732826391829244E-7</v>
      </c>
      <c r="T459">
        <f t="shared" si="16"/>
        <v>2.0167888112503432E-3</v>
      </c>
      <c r="U459">
        <f t="shared" si="17"/>
        <v>5.6732826391829244E-7</v>
      </c>
    </row>
    <row r="460" spans="1:21" x14ac:dyDescent="0.35">
      <c r="A460" t="s">
        <v>27</v>
      </c>
      <c r="B460" t="s">
        <v>28</v>
      </c>
      <c r="C460" t="s">
        <v>29</v>
      </c>
      <c r="D460" t="s">
        <v>30</v>
      </c>
      <c r="E460" t="s">
        <v>707</v>
      </c>
      <c r="F460" t="s">
        <v>708</v>
      </c>
      <c r="G460" t="s">
        <v>452</v>
      </c>
      <c r="H460" t="s">
        <v>41</v>
      </c>
      <c r="I460" t="s">
        <v>645</v>
      </c>
      <c r="J460" t="s">
        <v>36</v>
      </c>
      <c r="L460" t="s">
        <v>709</v>
      </c>
      <c r="M460" t="s">
        <v>709</v>
      </c>
      <c r="N460" t="b">
        <v>0</v>
      </c>
      <c r="O460">
        <v>67.773162119999995</v>
      </c>
      <c r="P460">
        <v>6.9297160559405154E-9</v>
      </c>
      <c r="Q460">
        <v>2.5643710914010299E-5</v>
      </c>
      <c r="R460">
        <v>1.7379553771336329E-3</v>
      </c>
      <c r="S460">
        <v>4.6964876970482348E-7</v>
      </c>
      <c r="T460">
        <f t="shared" si="16"/>
        <v>1.7379553771336334E-3</v>
      </c>
      <c r="U460">
        <f t="shared" si="17"/>
        <v>4.6964876970482348E-7</v>
      </c>
    </row>
    <row r="461" spans="1:21" x14ac:dyDescent="0.35">
      <c r="A461" t="s">
        <v>27</v>
      </c>
      <c r="B461" t="s">
        <v>28</v>
      </c>
      <c r="C461" t="s">
        <v>39</v>
      </c>
      <c r="D461" t="s">
        <v>40</v>
      </c>
      <c r="E461" t="s">
        <v>707</v>
      </c>
      <c r="F461" t="s">
        <v>708</v>
      </c>
      <c r="G461" t="s">
        <v>452</v>
      </c>
      <c r="H461" t="s">
        <v>41</v>
      </c>
      <c r="I461" t="s">
        <v>645</v>
      </c>
      <c r="J461" t="s">
        <v>36</v>
      </c>
      <c r="L461" t="s">
        <v>709</v>
      </c>
      <c r="M461" t="s">
        <v>709</v>
      </c>
      <c r="N461" t="b">
        <v>0</v>
      </c>
      <c r="O461">
        <v>67.773162119999995</v>
      </c>
      <c r="P461">
        <v>1.814298039788505E-9</v>
      </c>
      <c r="Q461">
        <v>2.533633176639155E-5</v>
      </c>
      <c r="R461">
        <v>1.71712332032976E-3</v>
      </c>
      <c r="S461">
        <v>1.2296071518458461E-7</v>
      </c>
      <c r="T461">
        <f t="shared" si="16"/>
        <v>1.7171233203297604E-3</v>
      </c>
      <c r="U461">
        <f t="shared" si="17"/>
        <v>1.2296071518458456E-7</v>
      </c>
    </row>
    <row r="462" spans="1:21" x14ac:dyDescent="0.35">
      <c r="A462" t="s">
        <v>27</v>
      </c>
      <c r="B462" t="s">
        <v>28</v>
      </c>
      <c r="C462" t="s">
        <v>39</v>
      </c>
      <c r="D462" t="s">
        <v>40</v>
      </c>
      <c r="E462" t="s">
        <v>710</v>
      </c>
      <c r="F462" t="s">
        <v>711</v>
      </c>
      <c r="G462" t="s">
        <v>452</v>
      </c>
      <c r="H462" t="s">
        <v>41</v>
      </c>
      <c r="I462" t="s">
        <v>645</v>
      </c>
      <c r="J462" t="s">
        <v>36</v>
      </c>
      <c r="L462" t="s">
        <v>712</v>
      </c>
      <c r="M462" t="s">
        <v>712</v>
      </c>
      <c r="N462" t="b">
        <v>0</v>
      </c>
      <c r="O462">
        <v>32.946213380000003</v>
      </c>
      <c r="P462">
        <v>3.5299457026877519E-7</v>
      </c>
      <c r="Q462">
        <v>4.929502952616906E-3</v>
      </c>
      <c r="R462">
        <v>0.16240845613425661</v>
      </c>
      <c r="S462">
        <v>1.162983443405647E-5</v>
      </c>
      <c r="T462">
        <f t="shared" si="16"/>
        <v>0.16240845613425664</v>
      </c>
      <c r="U462">
        <f t="shared" si="17"/>
        <v>1.1629834434056472E-5</v>
      </c>
    </row>
    <row r="463" spans="1:21" x14ac:dyDescent="0.35">
      <c r="A463" t="s">
        <v>27</v>
      </c>
      <c r="B463" t="s">
        <v>28</v>
      </c>
      <c r="C463" t="s">
        <v>29</v>
      </c>
      <c r="D463" t="s">
        <v>30</v>
      </c>
      <c r="E463" t="s">
        <v>710</v>
      </c>
      <c r="F463" t="s">
        <v>711</v>
      </c>
      <c r="G463" t="s">
        <v>452</v>
      </c>
      <c r="H463" t="s">
        <v>41</v>
      </c>
      <c r="I463" t="s">
        <v>645</v>
      </c>
      <c r="J463" t="s">
        <v>36</v>
      </c>
      <c r="L463" t="s">
        <v>712</v>
      </c>
      <c r="M463" t="s">
        <v>712</v>
      </c>
      <c r="N463" t="b">
        <v>0</v>
      </c>
      <c r="O463">
        <v>32.946213380000003</v>
      </c>
      <c r="P463">
        <v>1.001517194469049E-5</v>
      </c>
      <c r="Q463">
        <v>3.7061572513289967E-2</v>
      </c>
      <c r="R463">
        <v>1.2210384762211941</v>
      </c>
      <c r="S463">
        <v>3.299619919271624E-4</v>
      </c>
      <c r="T463">
        <f t="shared" si="16"/>
        <v>1.2210384762211943</v>
      </c>
      <c r="U463">
        <f t="shared" si="17"/>
        <v>3.2996199192716251E-4</v>
      </c>
    </row>
    <row r="464" spans="1:21" x14ac:dyDescent="0.35">
      <c r="A464" t="s">
        <v>27</v>
      </c>
      <c r="B464" t="s">
        <v>28</v>
      </c>
      <c r="C464" t="s">
        <v>76</v>
      </c>
      <c r="D464" t="s">
        <v>77</v>
      </c>
      <c r="E464" t="s">
        <v>710</v>
      </c>
      <c r="F464" t="s">
        <v>711</v>
      </c>
      <c r="G464" t="s">
        <v>452</v>
      </c>
      <c r="H464" t="s">
        <v>41</v>
      </c>
      <c r="I464" t="s">
        <v>645</v>
      </c>
      <c r="J464" t="s">
        <v>36</v>
      </c>
      <c r="L464" t="s">
        <v>712</v>
      </c>
      <c r="M464" t="s">
        <v>712</v>
      </c>
      <c r="N464" t="b">
        <v>0</v>
      </c>
      <c r="O464">
        <v>32.946213380000003</v>
      </c>
      <c r="P464">
        <v>1.6286557097361791E-4</v>
      </c>
      <c r="Q464">
        <v>0.57896897117185986</v>
      </c>
      <c r="R464">
        <v>19.074835264627161</v>
      </c>
      <c r="S464">
        <v>5.3658038535523492E-3</v>
      </c>
      <c r="T464">
        <f t="shared" si="16"/>
        <v>19.074835264627165</v>
      </c>
      <c r="U464">
        <f t="shared" si="17"/>
        <v>5.36580385355235E-3</v>
      </c>
    </row>
    <row r="465" spans="1:21" x14ac:dyDescent="0.35">
      <c r="A465" t="s">
        <v>27</v>
      </c>
      <c r="B465" t="s">
        <v>28</v>
      </c>
      <c r="C465" t="s">
        <v>76</v>
      </c>
      <c r="D465" t="s">
        <v>77</v>
      </c>
      <c r="E465" t="s">
        <v>713</v>
      </c>
      <c r="F465" t="s">
        <v>714</v>
      </c>
      <c r="G465" t="s">
        <v>452</v>
      </c>
      <c r="H465" t="s">
        <v>41</v>
      </c>
      <c r="I465" t="s">
        <v>645</v>
      </c>
      <c r="J465" t="s">
        <v>36</v>
      </c>
      <c r="L465" t="s">
        <v>715</v>
      </c>
      <c r="M465" t="s">
        <v>715</v>
      </c>
      <c r="N465" t="b">
        <v>0</v>
      </c>
      <c r="O465">
        <v>53.49538364</v>
      </c>
      <c r="P465">
        <v>1.4554376087293391E-8</v>
      </c>
      <c r="Q465">
        <v>5.173918648941194E-5</v>
      </c>
      <c r="R465">
        <v>2.767807630472597E-3</v>
      </c>
      <c r="S465">
        <v>7.785919324306018E-7</v>
      </c>
      <c r="T465">
        <f t="shared" si="16"/>
        <v>2.7678076304725966E-3</v>
      </c>
      <c r="U465">
        <f t="shared" si="17"/>
        <v>7.7859193243060202E-7</v>
      </c>
    </row>
    <row r="466" spans="1:21" x14ac:dyDescent="0.35">
      <c r="A466" t="s">
        <v>27</v>
      </c>
      <c r="B466" t="s">
        <v>28</v>
      </c>
      <c r="C466" t="s">
        <v>76</v>
      </c>
      <c r="D466" t="s">
        <v>77</v>
      </c>
      <c r="E466" t="s">
        <v>716</v>
      </c>
      <c r="F466" t="s">
        <v>717</v>
      </c>
      <c r="G466" t="s">
        <v>452</v>
      </c>
      <c r="H466" t="s">
        <v>41</v>
      </c>
      <c r="I466" t="s">
        <v>645</v>
      </c>
      <c r="J466" t="s">
        <v>36</v>
      </c>
      <c r="L466" t="s">
        <v>718</v>
      </c>
      <c r="M466" t="s">
        <v>718</v>
      </c>
      <c r="N466" t="b">
        <v>0</v>
      </c>
      <c r="O466">
        <v>71.352824049999995</v>
      </c>
      <c r="P466">
        <v>1.93535844358689E-4</v>
      </c>
      <c r="Q466">
        <v>0.68799837819239418</v>
      </c>
      <c r="R466">
        <v>49.090627225847257</v>
      </c>
      <c r="S466">
        <v>1.380932904989372E-2</v>
      </c>
      <c r="T466">
        <f t="shared" si="16"/>
        <v>49.090627225847257</v>
      </c>
      <c r="U466">
        <f t="shared" si="17"/>
        <v>1.380932904989372E-2</v>
      </c>
    </row>
    <row r="467" spans="1:21" x14ac:dyDescent="0.35">
      <c r="A467" t="s">
        <v>27</v>
      </c>
      <c r="B467" t="s">
        <v>28</v>
      </c>
      <c r="C467" t="s">
        <v>39</v>
      </c>
      <c r="D467" t="s">
        <v>40</v>
      </c>
      <c r="E467" t="s">
        <v>716</v>
      </c>
      <c r="F467" t="s">
        <v>717</v>
      </c>
      <c r="G467" t="s">
        <v>452</v>
      </c>
      <c r="H467" t="s">
        <v>41</v>
      </c>
      <c r="I467" t="s">
        <v>645</v>
      </c>
      <c r="J467" t="s">
        <v>36</v>
      </c>
      <c r="L467" t="s">
        <v>718</v>
      </c>
      <c r="M467" t="s">
        <v>718</v>
      </c>
      <c r="N467" t="b">
        <v>0</v>
      </c>
      <c r="O467">
        <v>71.352824049999995</v>
      </c>
      <c r="P467">
        <v>1.49474882168933E-9</v>
      </c>
      <c r="Q467">
        <v>2.0873886882531388E-5</v>
      </c>
      <c r="R467">
        <v>1.4894107779688649E-3</v>
      </c>
      <c r="S467">
        <v>1.0665454967294361E-7</v>
      </c>
      <c r="T467">
        <f t="shared" si="16"/>
        <v>1.4894107779688651E-3</v>
      </c>
      <c r="U467">
        <f t="shared" si="17"/>
        <v>1.0665454967294358E-7</v>
      </c>
    </row>
    <row r="468" spans="1:21" x14ac:dyDescent="0.35">
      <c r="A468" t="s">
        <v>27</v>
      </c>
      <c r="B468" t="s">
        <v>28</v>
      </c>
      <c r="C468" t="s">
        <v>39</v>
      </c>
      <c r="D468" t="s">
        <v>40</v>
      </c>
      <c r="E468" t="s">
        <v>719</v>
      </c>
      <c r="F468" t="s">
        <v>720</v>
      </c>
      <c r="G468" t="s">
        <v>452</v>
      </c>
      <c r="H468" t="s">
        <v>41</v>
      </c>
      <c r="I468" t="s">
        <v>645</v>
      </c>
      <c r="J468" t="s">
        <v>36</v>
      </c>
      <c r="L468" t="s">
        <v>721</v>
      </c>
      <c r="M468" t="s">
        <v>721</v>
      </c>
      <c r="N468" t="b">
        <v>0</v>
      </c>
      <c r="O468">
        <v>0.42006296999999998</v>
      </c>
      <c r="P468">
        <v>2.3204273298045629E-3</v>
      </c>
      <c r="Q468">
        <v>32.404332352463882</v>
      </c>
      <c r="R468">
        <v>13.611860088843059</v>
      </c>
      <c r="S468">
        <v>9.7472559582687435E-4</v>
      </c>
      <c r="T468">
        <f t="shared" si="16"/>
        <v>13.611860088843065</v>
      </c>
      <c r="U468">
        <f t="shared" si="17"/>
        <v>9.7472559582687413E-4</v>
      </c>
    </row>
    <row r="469" spans="1:21" x14ac:dyDescent="0.35">
      <c r="A469" t="s">
        <v>27</v>
      </c>
      <c r="B469" t="s">
        <v>28</v>
      </c>
      <c r="C469" t="s">
        <v>76</v>
      </c>
      <c r="D469" t="s">
        <v>77</v>
      </c>
      <c r="E469" t="s">
        <v>719</v>
      </c>
      <c r="F469" t="s">
        <v>720</v>
      </c>
      <c r="G469" t="s">
        <v>452</v>
      </c>
      <c r="H469" t="s">
        <v>41</v>
      </c>
      <c r="I469" t="s">
        <v>645</v>
      </c>
      <c r="J469" t="s">
        <v>36</v>
      </c>
      <c r="L469" t="s">
        <v>721</v>
      </c>
      <c r="M469" t="s">
        <v>721</v>
      </c>
      <c r="N469" t="b">
        <v>0</v>
      </c>
      <c r="O469">
        <v>0.42006296999999998</v>
      </c>
      <c r="P469">
        <v>4.6335350375688016E-3</v>
      </c>
      <c r="Q469">
        <v>16.471701155454969</v>
      </c>
      <c r="R469">
        <v>6.919151708312846</v>
      </c>
      <c r="S469">
        <v>1.946376489480213E-3</v>
      </c>
      <c r="T469">
        <f t="shared" si="16"/>
        <v>6.919151708312846</v>
      </c>
      <c r="U469">
        <f t="shared" si="17"/>
        <v>1.9463764894802123E-3</v>
      </c>
    </row>
    <row r="470" spans="1:21" x14ac:dyDescent="0.35">
      <c r="A470" t="s">
        <v>27</v>
      </c>
      <c r="B470" t="s">
        <v>28</v>
      </c>
      <c r="C470" t="s">
        <v>29</v>
      </c>
      <c r="D470" t="s">
        <v>30</v>
      </c>
      <c r="E470" t="s">
        <v>722</v>
      </c>
      <c r="F470" t="s">
        <v>723</v>
      </c>
      <c r="G470" t="s">
        <v>452</v>
      </c>
      <c r="H470" t="s">
        <v>41</v>
      </c>
      <c r="I470" t="s">
        <v>645</v>
      </c>
      <c r="J470" t="s">
        <v>36</v>
      </c>
      <c r="L470" t="s">
        <v>724</v>
      </c>
      <c r="M470" t="s">
        <v>724</v>
      </c>
      <c r="N470" t="b">
        <v>0</v>
      </c>
      <c r="O470">
        <v>78.909164189999998</v>
      </c>
      <c r="P470">
        <v>3.4134391921175379E-5</v>
      </c>
      <c r="Q470">
        <v>0.12631577853781889</v>
      </c>
      <c r="R470">
        <v>9.9674725084284308</v>
      </c>
      <c r="S470">
        <v>2.693516336633838E-3</v>
      </c>
      <c r="T470">
        <f t="shared" si="16"/>
        <v>9.967472508428429</v>
      </c>
      <c r="U470">
        <f t="shared" si="17"/>
        <v>2.6935163366338375E-3</v>
      </c>
    </row>
    <row r="471" spans="1:21" x14ac:dyDescent="0.35">
      <c r="A471" t="s">
        <v>27</v>
      </c>
      <c r="B471" t="s">
        <v>28</v>
      </c>
      <c r="C471" t="s">
        <v>76</v>
      </c>
      <c r="D471" t="s">
        <v>77</v>
      </c>
      <c r="E471" t="s">
        <v>722</v>
      </c>
      <c r="F471" t="s">
        <v>723</v>
      </c>
      <c r="G471" t="s">
        <v>452</v>
      </c>
      <c r="H471" t="s">
        <v>41</v>
      </c>
      <c r="I471" t="s">
        <v>645</v>
      </c>
      <c r="J471" t="s">
        <v>36</v>
      </c>
      <c r="L471" t="s">
        <v>724</v>
      </c>
      <c r="M471" t="s">
        <v>724</v>
      </c>
      <c r="N471" t="b">
        <v>0</v>
      </c>
      <c r="O471">
        <v>78.909164189999998</v>
      </c>
      <c r="P471">
        <v>8.8021329433667203E-4</v>
      </c>
      <c r="Q471">
        <v>3.129060257409761</v>
      </c>
      <c r="R471">
        <v>246.91152961235051</v>
      </c>
      <c r="S471">
        <v>6.9456895365033244E-2</v>
      </c>
      <c r="T471">
        <f t="shared" si="16"/>
        <v>246.91152961235048</v>
      </c>
      <c r="U471">
        <f t="shared" si="17"/>
        <v>6.9456895365033244E-2</v>
      </c>
    </row>
    <row r="472" spans="1:21" x14ac:dyDescent="0.35">
      <c r="A472" t="s">
        <v>27</v>
      </c>
      <c r="B472" t="s">
        <v>28</v>
      </c>
      <c r="C472" t="s">
        <v>39</v>
      </c>
      <c r="D472" t="s">
        <v>40</v>
      </c>
      <c r="E472" t="s">
        <v>722</v>
      </c>
      <c r="F472" t="s">
        <v>723</v>
      </c>
      <c r="G472" t="s">
        <v>452</v>
      </c>
      <c r="H472" t="s">
        <v>41</v>
      </c>
      <c r="I472" t="s">
        <v>645</v>
      </c>
      <c r="J472" t="s">
        <v>36</v>
      </c>
      <c r="L472" t="s">
        <v>724</v>
      </c>
      <c r="M472" t="s">
        <v>724</v>
      </c>
      <c r="N472" t="b">
        <v>0</v>
      </c>
      <c r="O472">
        <v>78.909164189999998</v>
      </c>
      <c r="P472">
        <v>3.2329015149413918E-5</v>
      </c>
      <c r="Q472">
        <v>0.45146863169280188</v>
      </c>
      <c r="R472">
        <v>35.625012384881948</v>
      </c>
      <c r="S472">
        <v>2.5510555645260999E-3</v>
      </c>
      <c r="T472">
        <f t="shared" si="16"/>
        <v>35.625012384881941</v>
      </c>
      <c r="U472">
        <f t="shared" si="17"/>
        <v>2.5510555645261003E-3</v>
      </c>
    </row>
    <row r="473" spans="1:21" x14ac:dyDescent="0.35">
      <c r="A473" t="s">
        <v>27</v>
      </c>
      <c r="B473" t="s">
        <v>28</v>
      </c>
      <c r="C473" t="s">
        <v>39</v>
      </c>
      <c r="D473" t="s">
        <v>40</v>
      </c>
      <c r="E473" t="s">
        <v>725</v>
      </c>
      <c r="F473" t="s">
        <v>726</v>
      </c>
      <c r="G473" t="s">
        <v>452</v>
      </c>
      <c r="H473" t="s">
        <v>41</v>
      </c>
      <c r="I473" t="s">
        <v>645</v>
      </c>
      <c r="J473" t="s">
        <v>145</v>
      </c>
      <c r="L473" t="s">
        <v>727</v>
      </c>
      <c r="M473" t="s">
        <v>727</v>
      </c>
      <c r="N473" t="b">
        <v>0</v>
      </c>
      <c r="O473">
        <v>33.993810140000001</v>
      </c>
      <c r="P473">
        <v>1.022309261872568E-8</v>
      </c>
      <c r="Q473">
        <v>1.4276357058555609E-4</v>
      </c>
      <c r="R473">
        <v>4.8530777133938821E-3</v>
      </c>
      <c r="S473">
        <v>3.4752186952459618E-7</v>
      </c>
      <c r="T473">
        <f t="shared" si="16"/>
        <v>4.8530777133938821E-3</v>
      </c>
      <c r="U473">
        <f t="shared" si="17"/>
        <v>3.4752186952459618E-7</v>
      </c>
    </row>
    <row r="474" spans="1:21" x14ac:dyDescent="0.35">
      <c r="A474" t="s">
        <v>27</v>
      </c>
      <c r="B474" t="s">
        <v>28</v>
      </c>
      <c r="C474" t="s">
        <v>29</v>
      </c>
      <c r="D474" t="s">
        <v>30</v>
      </c>
      <c r="E474" t="s">
        <v>725</v>
      </c>
      <c r="F474" t="s">
        <v>726</v>
      </c>
      <c r="G474" t="s">
        <v>452</v>
      </c>
      <c r="H474" t="s">
        <v>41</v>
      </c>
      <c r="I474" t="s">
        <v>645</v>
      </c>
      <c r="J474" t="s">
        <v>145</v>
      </c>
      <c r="L474" t="s">
        <v>727</v>
      </c>
      <c r="M474" t="s">
        <v>727</v>
      </c>
      <c r="N474" t="b">
        <v>0</v>
      </c>
      <c r="O474">
        <v>33.993810140000001</v>
      </c>
      <c r="P474">
        <v>3.9047128708645743E-8</v>
      </c>
      <c r="Q474">
        <v>1.44495571325507E-4</v>
      </c>
      <c r="R474">
        <v>4.911955017710112E-3</v>
      </c>
      <c r="S474">
        <v>1.3273606798338469E-6</v>
      </c>
      <c r="T474">
        <f t="shared" si="16"/>
        <v>4.9119550177101129E-3</v>
      </c>
      <c r="U474">
        <f t="shared" si="17"/>
        <v>1.3273606798338467E-6</v>
      </c>
    </row>
    <row r="475" spans="1:21" x14ac:dyDescent="0.35">
      <c r="A475" t="s">
        <v>27</v>
      </c>
      <c r="B475" t="s">
        <v>28</v>
      </c>
      <c r="C475" t="s">
        <v>76</v>
      </c>
      <c r="D475" t="s">
        <v>77</v>
      </c>
      <c r="E475" t="s">
        <v>725</v>
      </c>
      <c r="F475" t="s">
        <v>726</v>
      </c>
      <c r="G475" t="s">
        <v>452</v>
      </c>
      <c r="H475" t="s">
        <v>41</v>
      </c>
      <c r="I475" t="s">
        <v>645</v>
      </c>
      <c r="J475" t="s">
        <v>145</v>
      </c>
      <c r="L475" t="s">
        <v>727</v>
      </c>
      <c r="M475" t="s">
        <v>727</v>
      </c>
      <c r="N475" t="b">
        <v>0</v>
      </c>
      <c r="O475">
        <v>33.993810140000001</v>
      </c>
      <c r="P475">
        <v>4.7168312092272377E-8</v>
      </c>
      <c r="Q475">
        <v>1.6767809771409481E-4</v>
      </c>
      <c r="R475">
        <v>5.7000174183293069E-3</v>
      </c>
      <c r="S475">
        <v>1.6034306458889741E-6</v>
      </c>
      <c r="T475">
        <f t="shared" si="16"/>
        <v>5.7000174183293069E-3</v>
      </c>
      <c r="U475">
        <f t="shared" si="17"/>
        <v>1.6034306458889734E-6</v>
      </c>
    </row>
    <row r="476" spans="1:21" x14ac:dyDescent="0.35">
      <c r="A476" t="s">
        <v>27</v>
      </c>
      <c r="B476" t="s">
        <v>28</v>
      </c>
      <c r="C476" t="s">
        <v>39</v>
      </c>
      <c r="D476" t="s">
        <v>40</v>
      </c>
      <c r="E476" t="s">
        <v>728</v>
      </c>
      <c r="F476" t="s">
        <v>729</v>
      </c>
      <c r="G476" t="s">
        <v>452</v>
      </c>
      <c r="H476" t="s">
        <v>41</v>
      </c>
      <c r="I476" t="s">
        <v>645</v>
      </c>
      <c r="J476" t="s">
        <v>36</v>
      </c>
      <c r="L476" t="s">
        <v>730</v>
      </c>
      <c r="M476" t="s">
        <v>730</v>
      </c>
      <c r="N476" t="b">
        <v>0</v>
      </c>
      <c r="O476">
        <v>11.37433998</v>
      </c>
      <c r="P476">
        <v>1.831230763896605E-6</v>
      </c>
      <c r="Q476">
        <v>2.5572794082010651E-2</v>
      </c>
      <c r="R476">
        <v>0.29087365412732119</v>
      </c>
      <c r="S476">
        <v>2.0829041290395101E-5</v>
      </c>
      <c r="T476">
        <f t="shared" si="16"/>
        <v>0.29087365412732114</v>
      </c>
      <c r="U476">
        <f t="shared" si="17"/>
        <v>2.0829041290395094E-5</v>
      </c>
    </row>
    <row r="477" spans="1:21" x14ac:dyDescent="0.35">
      <c r="A477" t="s">
        <v>27</v>
      </c>
      <c r="B477" t="s">
        <v>28</v>
      </c>
      <c r="C477" t="s">
        <v>39</v>
      </c>
      <c r="D477" t="s">
        <v>40</v>
      </c>
      <c r="E477" t="s">
        <v>731</v>
      </c>
      <c r="F477" t="s">
        <v>732</v>
      </c>
      <c r="G477" t="s">
        <v>452</v>
      </c>
      <c r="H477" t="s">
        <v>41</v>
      </c>
      <c r="I477" t="s">
        <v>645</v>
      </c>
      <c r="J477" t="s">
        <v>36</v>
      </c>
      <c r="L477" t="s">
        <v>733</v>
      </c>
      <c r="M477" t="s">
        <v>733</v>
      </c>
      <c r="N477" t="b">
        <v>0</v>
      </c>
      <c r="O477">
        <v>7.38250428</v>
      </c>
      <c r="P477">
        <v>1.9524885849301909E-7</v>
      </c>
      <c r="Q477">
        <v>2.7266136804981792E-3</v>
      </c>
      <c r="R477">
        <v>2.0129237166184359E-2</v>
      </c>
      <c r="S477">
        <v>1.441425533489828E-6</v>
      </c>
      <c r="T477">
        <f t="shared" si="16"/>
        <v>2.0129237166184359E-2</v>
      </c>
      <c r="U477">
        <f t="shared" si="17"/>
        <v>1.4414255334898278E-6</v>
      </c>
    </row>
    <row r="478" spans="1:21" x14ac:dyDescent="0.35">
      <c r="A478" t="s">
        <v>27</v>
      </c>
      <c r="B478" t="s">
        <v>28</v>
      </c>
      <c r="C478" t="s">
        <v>76</v>
      </c>
      <c r="D478" t="s">
        <v>77</v>
      </c>
      <c r="E478" t="s">
        <v>731</v>
      </c>
      <c r="F478" t="s">
        <v>732</v>
      </c>
      <c r="G478" t="s">
        <v>452</v>
      </c>
      <c r="H478" t="s">
        <v>41</v>
      </c>
      <c r="I478" t="s">
        <v>645</v>
      </c>
      <c r="J478" t="s">
        <v>36</v>
      </c>
      <c r="L478" t="s">
        <v>733</v>
      </c>
      <c r="M478" t="s">
        <v>733</v>
      </c>
      <c r="N478" t="b">
        <v>0</v>
      </c>
      <c r="O478">
        <v>7.38250428</v>
      </c>
      <c r="P478">
        <v>1.0680567266523919E-6</v>
      </c>
      <c r="Q478">
        <v>3.796822744589084E-3</v>
      </c>
      <c r="R478">
        <v>2.8030060162330259E-2</v>
      </c>
      <c r="S478">
        <v>7.8849333557940769E-6</v>
      </c>
      <c r="T478">
        <f t="shared" si="16"/>
        <v>2.8030060162330259E-2</v>
      </c>
      <c r="U478">
        <f t="shared" si="17"/>
        <v>7.8849333557940736E-6</v>
      </c>
    </row>
    <row r="479" spans="1:21" x14ac:dyDescent="0.35">
      <c r="A479" t="s">
        <v>27</v>
      </c>
      <c r="B479" t="s">
        <v>28</v>
      </c>
      <c r="C479" t="s">
        <v>29</v>
      </c>
      <c r="D479" t="s">
        <v>30</v>
      </c>
      <c r="E479" t="s">
        <v>731</v>
      </c>
      <c r="F479" t="s">
        <v>732</v>
      </c>
      <c r="G479" t="s">
        <v>452</v>
      </c>
      <c r="H479" t="s">
        <v>41</v>
      </c>
      <c r="I479" t="s">
        <v>645</v>
      </c>
      <c r="J479" t="s">
        <v>36</v>
      </c>
      <c r="L479" t="s">
        <v>733</v>
      </c>
      <c r="M479" t="s">
        <v>733</v>
      </c>
      <c r="N479" t="b">
        <v>0</v>
      </c>
      <c r="O479">
        <v>7.38250428</v>
      </c>
      <c r="P479">
        <v>8.2032887209825066E-7</v>
      </c>
      <c r="Q479">
        <v>3.035662108041248E-3</v>
      </c>
      <c r="R479">
        <v>2.2410788505248341E-2</v>
      </c>
      <c r="S479">
        <v>6.0560814092729082E-6</v>
      </c>
      <c r="T479">
        <f t="shared" si="16"/>
        <v>2.2410788505248337E-2</v>
      </c>
      <c r="U479">
        <f t="shared" si="17"/>
        <v>6.0560814092729082E-6</v>
      </c>
    </row>
    <row r="480" spans="1:21" x14ac:dyDescent="0.35">
      <c r="A480" t="s">
        <v>27</v>
      </c>
      <c r="B480" t="s">
        <v>28</v>
      </c>
      <c r="C480" t="s">
        <v>76</v>
      </c>
      <c r="D480" t="s">
        <v>77</v>
      </c>
      <c r="E480" t="s">
        <v>734</v>
      </c>
      <c r="F480" t="s">
        <v>735</v>
      </c>
      <c r="G480" t="s">
        <v>452</v>
      </c>
      <c r="H480" t="s">
        <v>41</v>
      </c>
      <c r="I480" t="s">
        <v>645</v>
      </c>
      <c r="J480" t="s">
        <v>36</v>
      </c>
      <c r="L480" t="s">
        <v>736</v>
      </c>
      <c r="M480" t="s">
        <v>736</v>
      </c>
      <c r="N480" t="b">
        <v>0</v>
      </c>
      <c r="O480">
        <v>57.243154320000002</v>
      </c>
      <c r="P480">
        <v>1.942950123178844E-3</v>
      </c>
      <c r="Q480">
        <v>6.9069713576070324</v>
      </c>
      <c r="R480">
        <v>395.37682730731927</v>
      </c>
      <c r="S480">
        <v>0.11122059373718959</v>
      </c>
      <c r="T480">
        <f t="shared" si="16"/>
        <v>395.37682730731927</v>
      </c>
      <c r="U480">
        <f t="shared" si="17"/>
        <v>0.11122059373718958</v>
      </c>
    </row>
    <row r="481" spans="1:21" x14ac:dyDescent="0.35">
      <c r="A481" t="s">
        <v>27</v>
      </c>
      <c r="B481" t="s">
        <v>28</v>
      </c>
      <c r="C481" t="s">
        <v>39</v>
      </c>
      <c r="D481" t="s">
        <v>40</v>
      </c>
      <c r="E481" t="s">
        <v>734</v>
      </c>
      <c r="F481" t="s">
        <v>735</v>
      </c>
      <c r="G481" t="s">
        <v>452</v>
      </c>
      <c r="H481" t="s">
        <v>41</v>
      </c>
      <c r="I481" t="s">
        <v>645</v>
      </c>
      <c r="J481" t="s">
        <v>36</v>
      </c>
      <c r="L481" t="s">
        <v>736</v>
      </c>
      <c r="M481" t="s">
        <v>736</v>
      </c>
      <c r="N481" t="b">
        <v>0</v>
      </c>
      <c r="O481">
        <v>57.243154320000002</v>
      </c>
      <c r="P481">
        <v>1.132312935749504E-3</v>
      </c>
      <c r="Q481">
        <v>15.81253772774318</v>
      </c>
      <c r="R481">
        <v>905.15953734002483</v>
      </c>
      <c r="S481">
        <v>6.4817164119641113E-2</v>
      </c>
      <c r="T481">
        <f t="shared" si="16"/>
        <v>905.15953734002505</v>
      </c>
      <c r="U481">
        <f t="shared" si="17"/>
        <v>6.4817164119641113E-2</v>
      </c>
    </row>
    <row r="482" spans="1:21" x14ac:dyDescent="0.35">
      <c r="A482" t="s">
        <v>27</v>
      </c>
      <c r="B482" t="s">
        <v>28</v>
      </c>
      <c r="C482" t="s">
        <v>39</v>
      </c>
      <c r="D482" t="s">
        <v>40</v>
      </c>
      <c r="E482" t="s">
        <v>737</v>
      </c>
      <c r="F482" t="s">
        <v>738</v>
      </c>
      <c r="G482" t="s">
        <v>452</v>
      </c>
      <c r="H482" t="s">
        <v>41</v>
      </c>
      <c r="I482" t="s">
        <v>645</v>
      </c>
      <c r="J482" t="s">
        <v>36</v>
      </c>
      <c r="L482" t="s">
        <v>736</v>
      </c>
      <c r="M482" t="s">
        <v>736</v>
      </c>
      <c r="N482" t="b">
        <v>0</v>
      </c>
      <c r="O482">
        <v>105.37258032</v>
      </c>
      <c r="P482">
        <v>1.2683589270324749E-3</v>
      </c>
      <c r="Q482">
        <v>17.712394474011148</v>
      </c>
      <c r="R482">
        <v>1866.4007093722639</v>
      </c>
      <c r="S482">
        <v>0.13365025291331839</v>
      </c>
      <c r="T482">
        <f t="shared" si="16"/>
        <v>1866.4007093722639</v>
      </c>
      <c r="U482">
        <f t="shared" si="17"/>
        <v>0.13365025291331847</v>
      </c>
    </row>
    <row r="483" spans="1:21" x14ac:dyDescent="0.35">
      <c r="A483" t="s">
        <v>27</v>
      </c>
      <c r="B483" t="s">
        <v>28</v>
      </c>
      <c r="C483" t="s">
        <v>29</v>
      </c>
      <c r="D483" t="s">
        <v>30</v>
      </c>
      <c r="E483" t="s">
        <v>737</v>
      </c>
      <c r="F483" t="s">
        <v>738</v>
      </c>
      <c r="G483" t="s">
        <v>452</v>
      </c>
      <c r="H483" t="s">
        <v>41</v>
      </c>
      <c r="I483" t="s">
        <v>645</v>
      </c>
      <c r="J483" t="s">
        <v>36</v>
      </c>
      <c r="L483" t="s">
        <v>736</v>
      </c>
      <c r="M483" t="s">
        <v>736</v>
      </c>
      <c r="N483" t="b">
        <v>0</v>
      </c>
      <c r="O483">
        <v>105.37258032</v>
      </c>
      <c r="P483">
        <v>1.5726807419486739E-10</v>
      </c>
      <c r="Q483">
        <v>5.81977240928805E-7</v>
      </c>
      <c r="R483">
        <v>6.1324443564182493E-5</v>
      </c>
      <c r="S483">
        <v>1.657174277987038E-8</v>
      </c>
      <c r="T483">
        <f t="shared" si="16"/>
        <v>6.1324443564182493E-5</v>
      </c>
      <c r="U483">
        <f t="shared" si="17"/>
        <v>1.6571742779870383E-8</v>
      </c>
    </row>
    <row r="484" spans="1:21" x14ac:dyDescent="0.35">
      <c r="A484" t="s">
        <v>27</v>
      </c>
      <c r="B484" t="s">
        <v>28</v>
      </c>
      <c r="C484" t="s">
        <v>76</v>
      </c>
      <c r="D484" t="s">
        <v>77</v>
      </c>
      <c r="E484" t="s">
        <v>737</v>
      </c>
      <c r="F484" t="s">
        <v>738</v>
      </c>
      <c r="G484" t="s">
        <v>452</v>
      </c>
      <c r="H484" t="s">
        <v>41</v>
      </c>
      <c r="I484" t="s">
        <v>645</v>
      </c>
      <c r="J484" t="s">
        <v>36</v>
      </c>
      <c r="L484" t="s">
        <v>736</v>
      </c>
      <c r="M484" t="s">
        <v>736</v>
      </c>
      <c r="N484" t="b">
        <v>0</v>
      </c>
      <c r="O484">
        <v>105.37258032</v>
      </c>
      <c r="P484">
        <v>2.9896097695720301E-3</v>
      </c>
      <c r="Q484">
        <v>10.62772986425008</v>
      </c>
      <c r="R484">
        <v>1119.8713187399539</v>
      </c>
      <c r="S484">
        <v>0.31502289556968538</v>
      </c>
      <c r="T484">
        <f t="shared" si="16"/>
        <v>1119.8713187399542</v>
      </c>
      <c r="U484">
        <f t="shared" si="17"/>
        <v>0.31502289556968543</v>
      </c>
    </row>
    <row r="485" spans="1:21" x14ac:dyDescent="0.35">
      <c r="A485" t="s">
        <v>27</v>
      </c>
      <c r="B485" t="s">
        <v>28</v>
      </c>
      <c r="C485" t="s">
        <v>76</v>
      </c>
      <c r="D485" t="s">
        <v>77</v>
      </c>
      <c r="E485" t="s">
        <v>739</v>
      </c>
      <c r="F485" t="s">
        <v>740</v>
      </c>
      <c r="G485" t="s">
        <v>452</v>
      </c>
      <c r="H485" t="s">
        <v>41</v>
      </c>
      <c r="I485" t="s">
        <v>645</v>
      </c>
      <c r="J485" t="s">
        <v>36</v>
      </c>
      <c r="L485" t="s">
        <v>741</v>
      </c>
      <c r="M485" t="s">
        <v>741</v>
      </c>
      <c r="N485" t="b">
        <v>0</v>
      </c>
      <c r="O485">
        <v>22.738107729999999</v>
      </c>
      <c r="P485">
        <v>7.070360508050889E-3</v>
      </c>
      <c r="Q485">
        <v>25.134344384077771</v>
      </c>
      <c r="R485">
        <v>571.50743032808077</v>
      </c>
      <c r="S485">
        <v>0.16076661892199859</v>
      </c>
      <c r="T485">
        <f t="shared" si="16"/>
        <v>571.50743032808089</v>
      </c>
      <c r="U485">
        <f t="shared" si="17"/>
        <v>0.16076661892199864</v>
      </c>
    </row>
    <row r="486" spans="1:21" x14ac:dyDescent="0.35">
      <c r="A486" t="s">
        <v>27</v>
      </c>
      <c r="B486" t="s">
        <v>28</v>
      </c>
      <c r="C486" t="s">
        <v>29</v>
      </c>
      <c r="D486" t="s">
        <v>30</v>
      </c>
      <c r="E486" t="s">
        <v>739</v>
      </c>
      <c r="F486" t="s">
        <v>740</v>
      </c>
      <c r="G486" t="s">
        <v>452</v>
      </c>
      <c r="H486" t="s">
        <v>41</v>
      </c>
      <c r="I486" t="s">
        <v>645</v>
      </c>
      <c r="J486" t="s">
        <v>36</v>
      </c>
      <c r="L486" t="s">
        <v>741</v>
      </c>
      <c r="M486" t="s">
        <v>741</v>
      </c>
      <c r="N486" t="b">
        <v>0</v>
      </c>
      <c r="O486">
        <v>22.738107729999999</v>
      </c>
      <c r="P486">
        <v>1.3551714441196571E-4</v>
      </c>
      <c r="Q486">
        <v>0.50148699414798448</v>
      </c>
      <c r="R486">
        <v>11.402865298130751</v>
      </c>
      <c r="S486">
        <v>3.0814034289012439E-3</v>
      </c>
      <c r="T486">
        <f t="shared" si="16"/>
        <v>11.402865298130751</v>
      </c>
      <c r="U486">
        <f t="shared" si="17"/>
        <v>3.0814034289012439E-3</v>
      </c>
    </row>
    <row r="487" spans="1:21" x14ac:dyDescent="0.35">
      <c r="A487" t="s">
        <v>27</v>
      </c>
      <c r="B487" t="s">
        <v>28</v>
      </c>
      <c r="C487" t="s">
        <v>39</v>
      </c>
      <c r="D487" t="s">
        <v>40</v>
      </c>
      <c r="E487" t="s">
        <v>739</v>
      </c>
      <c r="F487" t="s">
        <v>740</v>
      </c>
      <c r="G487" t="s">
        <v>452</v>
      </c>
      <c r="H487" t="s">
        <v>41</v>
      </c>
      <c r="I487" t="s">
        <v>645</v>
      </c>
      <c r="J487" t="s">
        <v>36</v>
      </c>
      <c r="L487" t="s">
        <v>741</v>
      </c>
      <c r="M487" t="s">
        <v>741</v>
      </c>
      <c r="N487" t="b">
        <v>0</v>
      </c>
      <c r="O487">
        <v>22.738107729999999</v>
      </c>
      <c r="P487">
        <v>2.306489657941415E-3</v>
      </c>
      <c r="Q487">
        <v>32.209695379578768</v>
      </c>
      <c r="R487">
        <v>732.38752349134529</v>
      </c>
      <c r="S487">
        <v>5.2445210320402752E-2</v>
      </c>
      <c r="T487">
        <f t="shared" si="16"/>
        <v>732.38752349134529</v>
      </c>
      <c r="U487">
        <f t="shared" si="17"/>
        <v>5.2445210320402745E-2</v>
      </c>
    </row>
    <row r="488" spans="1:21" x14ac:dyDescent="0.35">
      <c r="A488" t="s">
        <v>27</v>
      </c>
      <c r="B488" t="s">
        <v>28</v>
      </c>
      <c r="C488" t="s">
        <v>39</v>
      </c>
      <c r="D488" t="s">
        <v>40</v>
      </c>
      <c r="E488" t="s">
        <v>742</v>
      </c>
      <c r="F488" t="s">
        <v>743</v>
      </c>
      <c r="G488" t="s">
        <v>452</v>
      </c>
      <c r="H488" t="s">
        <v>41</v>
      </c>
      <c r="I488" t="s">
        <v>645</v>
      </c>
      <c r="J488" t="s">
        <v>36</v>
      </c>
      <c r="L488" t="s">
        <v>744</v>
      </c>
      <c r="M488" t="s">
        <v>744</v>
      </c>
      <c r="N488" t="b">
        <v>0</v>
      </c>
      <c r="O488">
        <v>50.177049429999997</v>
      </c>
      <c r="P488">
        <v>4.7374553092275912E-3</v>
      </c>
      <c r="Q488">
        <v>66.157674654730542</v>
      </c>
      <c r="R488">
        <v>3319.5969113242718</v>
      </c>
      <c r="S488">
        <v>0.23771152922352881</v>
      </c>
      <c r="T488">
        <f t="shared" si="16"/>
        <v>3319.5969113242722</v>
      </c>
      <c r="U488">
        <f t="shared" si="17"/>
        <v>0.23771152922352876</v>
      </c>
    </row>
    <row r="489" spans="1:21" x14ac:dyDescent="0.35">
      <c r="A489" t="s">
        <v>27</v>
      </c>
      <c r="B489" t="s">
        <v>28</v>
      </c>
      <c r="C489" t="s">
        <v>29</v>
      </c>
      <c r="D489" t="s">
        <v>30</v>
      </c>
      <c r="E489" t="s">
        <v>742</v>
      </c>
      <c r="F489" t="s">
        <v>743</v>
      </c>
      <c r="G489" t="s">
        <v>452</v>
      </c>
      <c r="H489" t="s">
        <v>41</v>
      </c>
      <c r="I489" t="s">
        <v>645</v>
      </c>
      <c r="J489" t="s">
        <v>36</v>
      </c>
      <c r="L489" t="s">
        <v>744</v>
      </c>
      <c r="M489" t="s">
        <v>744</v>
      </c>
      <c r="N489" t="b">
        <v>0</v>
      </c>
      <c r="O489">
        <v>50.177049429999997</v>
      </c>
      <c r="P489">
        <v>5.1473704177633039E-7</v>
      </c>
      <c r="Q489">
        <v>1.90480645808417E-3</v>
      </c>
      <c r="R489">
        <v>9.5577567801872626E-2</v>
      </c>
      <c r="S489">
        <v>2.58279859886629E-5</v>
      </c>
      <c r="T489">
        <f t="shared" si="16"/>
        <v>9.5577567801872612E-2</v>
      </c>
      <c r="U489">
        <f t="shared" si="17"/>
        <v>2.5827985988662904E-5</v>
      </c>
    </row>
    <row r="490" spans="1:21" x14ac:dyDescent="0.35">
      <c r="A490" t="s">
        <v>27</v>
      </c>
      <c r="B490" t="s">
        <v>28</v>
      </c>
      <c r="C490" t="s">
        <v>76</v>
      </c>
      <c r="D490" t="s">
        <v>77</v>
      </c>
      <c r="E490" t="s">
        <v>742</v>
      </c>
      <c r="F490" t="s">
        <v>743</v>
      </c>
      <c r="G490" t="s">
        <v>452</v>
      </c>
      <c r="H490" t="s">
        <v>41</v>
      </c>
      <c r="I490" t="s">
        <v>645</v>
      </c>
      <c r="J490" t="s">
        <v>36</v>
      </c>
      <c r="L490" t="s">
        <v>744</v>
      </c>
      <c r="M490" t="s">
        <v>744</v>
      </c>
      <c r="N490" t="b">
        <v>0</v>
      </c>
      <c r="O490">
        <v>50.177049429999997</v>
      </c>
      <c r="P490">
        <v>3.9428798097340661E-3</v>
      </c>
      <c r="Q490">
        <v>14.01649871884719</v>
      </c>
      <c r="R490">
        <v>703.30654905112704</v>
      </c>
      <c r="S490">
        <v>0.19784207510957519</v>
      </c>
      <c r="T490">
        <f t="shared" si="16"/>
        <v>703.30654905112704</v>
      </c>
      <c r="U490">
        <f t="shared" si="17"/>
        <v>0.19784207510957522</v>
      </c>
    </row>
    <row r="491" spans="1:21" x14ac:dyDescent="0.35">
      <c r="A491" t="s">
        <v>27</v>
      </c>
      <c r="B491" t="s">
        <v>28</v>
      </c>
      <c r="C491" t="s">
        <v>39</v>
      </c>
      <c r="D491" t="s">
        <v>40</v>
      </c>
      <c r="E491" t="s">
        <v>745</v>
      </c>
      <c r="F491" t="s">
        <v>746</v>
      </c>
      <c r="G491" t="s">
        <v>452</v>
      </c>
      <c r="H491" t="s">
        <v>41</v>
      </c>
      <c r="I491" t="s">
        <v>645</v>
      </c>
      <c r="J491" t="s">
        <v>36</v>
      </c>
      <c r="L491" t="s">
        <v>747</v>
      </c>
      <c r="M491" t="s">
        <v>747</v>
      </c>
      <c r="N491" t="b">
        <v>0</v>
      </c>
      <c r="O491">
        <v>13.065891410000001</v>
      </c>
      <c r="P491">
        <v>7.6135934372744096E-5</v>
      </c>
      <c r="Q491">
        <v>1.0632240405423821</v>
      </c>
      <c r="R491">
        <v>13.891969858228199</v>
      </c>
      <c r="S491">
        <v>9.9478385091316085E-4</v>
      </c>
      <c r="T491">
        <f t="shared" si="16"/>
        <v>13.891969858228203</v>
      </c>
      <c r="U491">
        <f t="shared" si="17"/>
        <v>9.9478385091316085E-4</v>
      </c>
    </row>
    <row r="492" spans="1:21" x14ac:dyDescent="0.35">
      <c r="A492" t="s">
        <v>27</v>
      </c>
      <c r="B492" t="s">
        <v>28</v>
      </c>
      <c r="C492" t="s">
        <v>39</v>
      </c>
      <c r="D492" t="s">
        <v>40</v>
      </c>
      <c r="E492" t="s">
        <v>748</v>
      </c>
      <c r="F492" t="s">
        <v>749</v>
      </c>
      <c r="G492" t="s">
        <v>452</v>
      </c>
      <c r="H492" t="s">
        <v>41</v>
      </c>
      <c r="I492" t="s">
        <v>645</v>
      </c>
      <c r="J492" t="s">
        <v>36</v>
      </c>
      <c r="L492" t="s">
        <v>750</v>
      </c>
      <c r="M492" t="s">
        <v>750</v>
      </c>
      <c r="N492" t="b">
        <v>0</v>
      </c>
      <c r="O492">
        <v>121.3874163</v>
      </c>
      <c r="P492">
        <v>3.4356617281419092E-3</v>
      </c>
      <c r="Q492">
        <v>47.978371509151103</v>
      </c>
      <c r="R492">
        <v>5823.9705557773841</v>
      </c>
      <c r="S492">
        <v>0.41704610045993928</v>
      </c>
      <c r="T492">
        <f t="shared" si="16"/>
        <v>5823.9705557773841</v>
      </c>
      <c r="U492">
        <f t="shared" si="17"/>
        <v>0.41704610045993934</v>
      </c>
    </row>
    <row r="493" spans="1:21" x14ac:dyDescent="0.35">
      <c r="A493" t="s">
        <v>27</v>
      </c>
      <c r="B493" t="s">
        <v>28</v>
      </c>
      <c r="C493" t="s">
        <v>29</v>
      </c>
      <c r="D493" t="s">
        <v>30</v>
      </c>
      <c r="E493" t="s">
        <v>748</v>
      </c>
      <c r="F493" t="s">
        <v>749</v>
      </c>
      <c r="G493" t="s">
        <v>452</v>
      </c>
      <c r="H493" t="s">
        <v>41</v>
      </c>
      <c r="I493" t="s">
        <v>645</v>
      </c>
      <c r="J493" t="s">
        <v>36</v>
      </c>
      <c r="L493" t="s">
        <v>750</v>
      </c>
      <c r="M493" t="s">
        <v>750</v>
      </c>
      <c r="N493" t="b">
        <v>0</v>
      </c>
      <c r="O493">
        <v>121.3874163</v>
      </c>
      <c r="P493">
        <v>2.9639772998327728E-4</v>
      </c>
      <c r="Q493">
        <v>1.096832488070604</v>
      </c>
      <c r="R493">
        <v>133.14166184079119</v>
      </c>
      <c r="S493">
        <v>3.5978954639855079E-2</v>
      </c>
      <c r="T493">
        <f t="shared" si="16"/>
        <v>133.14166184079119</v>
      </c>
      <c r="U493">
        <f t="shared" si="17"/>
        <v>3.5978954639855072E-2</v>
      </c>
    </row>
    <row r="494" spans="1:21" x14ac:dyDescent="0.35">
      <c r="A494" t="s">
        <v>27</v>
      </c>
      <c r="B494" t="s">
        <v>28</v>
      </c>
      <c r="C494" t="s">
        <v>76</v>
      </c>
      <c r="D494" t="s">
        <v>77</v>
      </c>
      <c r="E494" t="s">
        <v>748</v>
      </c>
      <c r="F494" t="s">
        <v>749</v>
      </c>
      <c r="G494" t="s">
        <v>452</v>
      </c>
      <c r="H494" t="s">
        <v>41</v>
      </c>
      <c r="I494" t="s">
        <v>645</v>
      </c>
      <c r="J494" t="s">
        <v>36</v>
      </c>
      <c r="L494" t="s">
        <v>750</v>
      </c>
      <c r="M494" t="s">
        <v>750</v>
      </c>
      <c r="N494" t="b">
        <v>0</v>
      </c>
      <c r="O494">
        <v>121.3874163</v>
      </c>
      <c r="P494">
        <v>9.62214678845804E-3</v>
      </c>
      <c r="Q494">
        <v>34.205660492115832</v>
      </c>
      <c r="R494">
        <v>4152.1367499729276</v>
      </c>
      <c r="S494">
        <v>1.1680075379102639</v>
      </c>
      <c r="T494">
        <f t="shared" si="16"/>
        <v>4152.1367499729276</v>
      </c>
      <c r="U494">
        <f t="shared" si="17"/>
        <v>1.1680075379102641</v>
      </c>
    </row>
    <row r="495" spans="1:21" x14ac:dyDescent="0.35">
      <c r="A495" t="s">
        <v>27</v>
      </c>
      <c r="B495" t="s">
        <v>28</v>
      </c>
      <c r="C495" t="s">
        <v>39</v>
      </c>
      <c r="D495" t="s">
        <v>40</v>
      </c>
      <c r="E495" t="s">
        <v>751</v>
      </c>
      <c r="F495" t="s">
        <v>752</v>
      </c>
      <c r="G495" t="s">
        <v>452</v>
      </c>
      <c r="H495" t="s">
        <v>41</v>
      </c>
      <c r="I495" t="s">
        <v>645</v>
      </c>
      <c r="J495" t="s">
        <v>36</v>
      </c>
      <c r="L495" t="s">
        <v>753</v>
      </c>
      <c r="M495" t="s">
        <v>753</v>
      </c>
      <c r="N495" t="b">
        <v>0</v>
      </c>
      <c r="O495">
        <v>22.719495980000001</v>
      </c>
      <c r="P495">
        <v>8.0262883991557046E-6</v>
      </c>
      <c r="Q495">
        <v>0.1120856117760311</v>
      </c>
      <c r="R495">
        <v>2.5465286061613792</v>
      </c>
      <c r="S495">
        <v>1.823532270189387E-4</v>
      </c>
      <c r="T495">
        <f t="shared" si="16"/>
        <v>2.5465286061613797</v>
      </c>
      <c r="U495">
        <f t="shared" si="17"/>
        <v>1.8235322701893868E-4</v>
      </c>
    </row>
    <row r="496" spans="1:21" x14ac:dyDescent="0.35">
      <c r="A496" t="s">
        <v>27</v>
      </c>
      <c r="B496" t="s">
        <v>28</v>
      </c>
      <c r="C496" t="s">
        <v>29</v>
      </c>
      <c r="D496" t="s">
        <v>30</v>
      </c>
      <c r="E496" t="s">
        <v>751</v>
      </c>
      <c r="F496" t="s">
        <v>752</v>
      </c>
      <c r="G496" t="s">
        <v>452</v>
      </c>
      <c r="H496" t="s">
        <v>41</v>
      </c>
      <c r="I496" t="s">
        <v>645</v>
      </c>
      <c r="J496" t="s">
        <v>36</v>
      </c>
      <c r="L496" t="s">
        <v>753</v>
      </c>
      <c r="M496" t="s">
        <v>753</v>
      </c>
      <c r="N496" t="b">
        <v>0</v>
      </c>
      <c r="O496">
        <v>22.719495980000001</v>
      </c>
      <c r="P496">
        <v>2.5122400852693332E-5</v>
      </c>
      <c r="Q496">
        <v>9.2966519801353842E-2</v>
      </c>
      <c r="R496">
        <v>2.1121524729014491</v>
      </c>
      <c r="S496">
        <v>5.707682851807148E-4</v>
      </c>
      <c r="T496">
        <f t="shared" si="16"/>
        <v>2.1121524729014491</v>
      </c>
      <c r="U496">
        <f t="shared" si="17"/>
        <v>5.707682851807148E-4</v>
      </c>
    </row>
    <row r="497" spans="1:21" x14ac:dyDescent="0.35">
      <c r="A497" t="s">
        <v>27</v>
      </c>
      <c r="B497" t="s">
        <v>28</v>
      </c>
      <c r="C497" t="s">
        <v>39</v>
      </c>
      <c r="D497" t="s">
        <v>40</v>
      </c>
      <c r="E497" t="s">
        <v>754</v>
      </c>
      <c r="F497" t="s">
        <v>755</v>
      </c>
      <c r="G497" t="s">
        <v>452</v>
      </c>
      <c r="H497" t="s">
        <v>41</v>
      </c>
      <c r="I497" t="s">
        <v>645</v>
      </c>
      <c r="J497" t="s">
        <v>36</v>
      </c>
      <c r="L497" t="s">
        <v>756</v>
      </c>
      <c r="M497" t="s">
        <v>756</v>
      </c>
      <c r="N497" t="b">
        <v>0</v>
      </c>
      <c r="O497">
        <v>22.768172870000001</v>
      </c>
      <c r="P497">
        <v>9.1078169793167215E-18</v>
      </c>
      <c r="Q497">
        <v>1.2718895550504059E-13</v>
      </c>
      <c r="R497">
        <v>2.8958601260935019E-12</v>
      </c>
      <c r="S497">
        <v>2.0736835145340429E-16</v>
      </c>
      <c r="T497">
        <f t="shared" si="16"/>
        <v>2.8958601260935027E-12</v>
      </c>
      <c r="U497">
        <f t="shared" si="17"/>
        <v>2.0736835145340434E-16</v>
      </c>
    </row>
    <row r="498" spans="1:21" x14ac:dyDescent="0.35">
      <c r="A498" t="s">
        <v>27</v>
      </c>
      <c r="B498" t="s">
        <v>28</v>
      </c>
      <c r="C498" t="s">
        <v>29</v>
      </c>
      <c r="D498" t="s">
        <v>30</v>
      </c>
      <c r="E498" t="s">
        <v>757</v>
      </c>
      <c r="F498" t="s">
        <v>758</v>
      </c>
      <c r="G498" t="s">
        <v>452</v>
      </c>
      <c r="H498" t="s">
        <v>41</v>
      </c>
      <c r="I498" t="s">
        <v>645</v>
      </c>
      <c r="J498" t="s">
        <v>36</v>
      </c>
      <c r="L498" t="s">
        <v>759</v>
      </c>
      <c r="M498" t="s">
        <v>759</v>
      </c>
      <c r="N498" t="b">
        <v>0</v>
      </c>
      <c r="O498">
        <v>31.345234390000002</v>
      </c>
      <c r="P498">
        <v>1.4062562508336511E-5</v>
      </c>
      <c r="Q498">
        <v>5.2039114555760463E-2</v>
      </c>
      <c r="R498">
        <v>1.6311782431983719</v>
      </c>
      <c r="S498">
        <v>4.4079431794783418E-4</v>
      </c>
      <c r="T498">
        <f t="shared" si="16"/>
        <v>1.6311782431983726</v>
      </c>
      <c r="U498">
        <f t="shared" si="17"/>
        <v>4.4079431794783429E-4</v>
      </c>
    </row>
    <row r="499" spans="1:21" x14ac:dyDescent="0.35">
      <c r="A499" t="s">
        <v>27</v>
      </c>
      <c r="B499" t="s">
        <v>28</v>
      </c>
      <c r="C499" t="s">
        <v>76</v>
      </c>
      <c r="D499" t="s">
        <v>77</v>
      </c>
      <c r="E499" t="s">
        <v>757</v>
      </c>
      <c r="F499" t="s">
        <v>758</v>
      </c>
      <c r="G499" t="s">
        <v>452</v>
      </c>
      <c r="H499" t="s">
        <v>41</v>
      </c>
      <c r="I499" t="s">
        <v>645</v>
      </c>
      <c r="J499" t="s">
        <v>36</v>
      </c>
      <c r="L499" t="s">
        <v>759</v>
      </c>
      <c r="M499" t="s">
        <v>759</v>
      </c>
      <c r="N499" t="b">
        <v>0</v>
      </c>
      <c r="O499">
        <v>31.345234390000002</v>
      </c>
      <c r="P499">
        <v>2.3074118015035349E-5</v>
      </c>
      <c r="Q499">
        <v>8.2025920444702902E-2</v>
      </c>
      <c r="R499">
        <v>2.5711217023947062</v>
      </c>
      <c r="S499">
        <v>7.2326363752380461E-4</v>
      </c>
      <c r="T499">
        <f t="shared" si="16"/>
        <v>2.5711217023947057</v>
      </c>
      <c r="U499">
        <f t="shared" si="17"/>
        <v>7.2326363752380461E-4</v>
      </c>
    </row>
    <row r="500" spans="1:21" x14ac:dyDescent="0.35">
      <c r="A500" t="s">
        <v>27</v>
      </c>
      <c r="B500" t="s">
        <v>28</v>
      </c>
      <c r="C500" t="s">
        <v>39</v>
      </c>
      <c r="D500" t="s">
        <v>40</v>
      </c>
      <c r="E500" t="s">
        <v>757</v>
      </c>
      <c r="F500" t="s">
        <v>758</v>
      </c>
      <c r="G500" t="s">
        <v>452</v>
      </c>
      <c r="H500" t="s">
        <v>41</v>
      </c>
      <c r="I500" t="s">
        <v>645</v>
      </c>
      <c r="J500" t="s">
        <v>36</v>
      </c>
      <c r="L500" t="s">
        <v>759</v>
      </c>
      <c r="M500" t="s">
        <v>759</v>
      </c>
      <c r="N500" t="b">
        <v>0</v>
      </c>
      <c r="O500">
        <v>31.345234390000002</v>
      </c>
      <c r="P500">
        <v>7.3884645057445125E-8</v>
      </c>
      <c r="Q500">
        <v>1.0317852075923139E-3</v>
      </c>
      <c r="R500">
        <v>3.2341549172115881E-2</v>
      </c>
      <c r="S500">
        <v>2.3159315171475731E-6</v>
      </c>
      <c r="T500">
        <f t="shared" si="16"/>
        <v>3.2341549172115888E-2</v>
      </c>
      <c r="U500">
        <f t="shared" si="17"/>
        <v>2.3159315171475726E-6</v>
      </c>
    </row>
    <row r="501" spans="1:21" x14ac:dyDescent="0.35">
      <c r="A501" t="s">
        <v>27</v>
      </c>
      <c r="B501" t="s">
        <v>28</v>
      </c>
      <c r="C501" t="s">
        <v>29</v>
      </c>
      <c r="D501" t="s">
        <v>30</v>
      </c>
      <c r="E501" t="s">
        <v>760</v>
      </c>
      <c r="F501" t="s">
        <v>761</v>
      </c>
      <c r="G501" t="s">
        <v>452</v>
      </c>
      <c r="H501" t="s">
        <v>41</v>
      </c>
      <c r="I501" t="s">
        <v>645</v>
      </c>
      <c r="J501" t="s">
        <v>36</v>
      </c>
      <c r="L501" t="s">
        <v>762</v>
      </c>
      <c r="M501" t="s">
        <v>762</v>
      </c>
      <c r="N501" t="b">
        <v>0</v>
      </c>
      <c r="O501">
        <v>22.706096800000001</v>
      </c>
      <c r="P501">
        <v>4.9925435931021632E-4</v>
      </c>
      <c r="Q501">
        <v>1.847512128831807</v>
      </c>
      <c r="R501">
        <v>41.949789236429083</v>
      </c>
      <c r="S501">
        <v>1.133611781031975E-2</v>
      </c>
      <c r="T501">
        <f t="shared" si="16"/>
        <v>41.949789236429083</v>
      </c>
      <c r="U501">
        <f t="shared" si="17"/>
        <v>1.1336117810319754E-2</v>
      </c>
    </row>
    <row r="502" spans="1:21" x14ac:dyDescent="0.35">
      <c r="A502" t="s">
        <v>27</v>
      </c>
      <c r="B502" t="s">
        <v>28</v>
      </c>
      <c r="C502" t="s">
        <v>39</v>
      </c>
      <c r="D502" t="s">
        <v>40</v>
      </c>
      <c r="E502" t="s">
        <v>760</v>
      </c>
      <c r="F502" t="s">
        <v>761</v>
      </c>
      <c r="G502" t="s">
        <v>452</v>
      </c>
      <c r="H502" t="s">
        <v>41</v>
      </c>
      <c r="I502" t="s">
        <v>645</v>
      </c>
      <c r="J502" t="s">
        <v>36</v>
      </c>
      <c r="L502" t="s">
        <v>762</v>
      </c>
      <c r="M502" t="s">
        <v>762</v>
      </c>
      <c r="N502" t="b">
        <v>0</v>
      </c>
      <c r="O502">
        <v>22.706096800000001</v>
      </c>
      <c r="P502">
        <v>1.028136627958582E-2</v>
      </c>
      <c r="Q502">
        <v>143.57735132742729</v>
      </c>
      <c r="R502">
        <v>3260.081237528173</v>
      </c>
      <c r="S502">
        <v>0.23344969798053139</v>
      </c>
      <c r="T502">
        <f t="shared" si="16"/>
        <v>3260.081237528173</v>
      </c>
      <c r="U502">
        <f t="shared" si="17"/>
        <v>0.2334496979805315</v>
      </c>
    </row>
    <row r="503" spans="1:21" x14ac:dyDescent="0.35">
      <c r="A503" t="s">
        <v>27</v>
      </c>
      <c r="B503" t="s">
        <v>28</v>
      </c>
      <c r="C503" t="s">
        <v>76</v>
      </c>
      <c r="D503" t="s">
        <v>77</v>
      </c>
      <c r="E503" t="s">
        <v>760</v>
      </c>
      <c r="F503" t="s">
        <v>761</v>
      </c>
      <c r="G503" t="s">
        <v>452</v>
      </c>
      <c r="H503" t="s">
        <v>41</v>
      </c>
      <c r="I503" t="s">
        <v>645</v>
      </c>
      <c r="J503" t="s">
        <v>36</v>
      </c>
      <c r="L503" t="s">
        <v>762</v>
      </c>
      <c r="M503" t="s">
        <v>762</v>
      </c>
      <c r="N503" t="b">
        <v>0</v>
      </c>
      <c r="O503">
        <v>22.706096800000001</v>
      </c>
      <c r="P503">
        <v>1.076952679318707E-2</v>
      </c>
      <c r="Q503">
        <v>38.284468658322638</v>
      </c>
      <c r="R503">
        <v>869.29085129243992</v>
      </c>
      <c r="S503">
        <v>0.2445339178562991</v>
      </c>
      <c r="T503">
        <f t="shared" si="16"/>
        <v>869.29085129243992</v>
      </c>
      <c r="U503">
        <f t="shared" si="17"/>
        <v>0.24453391785629919</v>
      </c>
    </row>
    <row r="504" spans="1:21" x14ac:dyDescent="0.35">
      <c r="A504" t="s">
        <v>27</v>
      </c>
      <c r="B504" t="s">
        <v>28</v>
      </c>
      <c r="C504" t="s">
        <v>76</v>
      </c>
      <c r="D504" t="s">
        <v>77</v>
      </c>
      <c r="E504" t="s">
        <v>763</v>
      </c>
      <c r="F504" t="s">
        <v>764</v>
      </c>
      <c r="G504" t="s">
        <v>452</v>
      </c>
      <c r="H504" t="s">
        <v>41</v>
      </c>
      <c r="I504" t="s">
        <v>645</v>
      </c>
      <c r="J504" t="s">
        <v>36</v>
      </c>
      <c r="L504" t="s">
        <v>765</v>
      </c>
      <c r="M504" t="s">
        <v>765</v>
      </c>
      <c r="N504" t="b">
        <v>0</v>
      </c>
      <c r="O504">
        <v>61.331053019999999</v>
      </c>
      <c r="P504">
        <v>8.3143627354556563E-7</v>
      </c>
      <c r="Q504">
        <v>2.9556633793867818E-3</v>
      </c>
      <c r="R504">
        <v>0.18127394743044309</v>
      </c>
      <c r="S504">
        <v>5.0992862175574311E-5</v>
      </c>
      <c r="T504">
        <f t="shared" si="16"/>
        <v>0.18127394743044309</v>
      </c>
      <c r="U504">
        <f t="shared" si="17"/>
        <v>5.0992862175574311E-5</v>
      </c>
    </row>
    <row r="505" spans="1:21" x14ac:dyDescent="0.35">
      <c r="A505" t="s">
        <v>27</v>
      </c>
      <c r="B505" t="s">
        <v>28</v>
      </c>
      <c r="C505" t="s">
        <v>76</v>
      </c>
      <c r="D505" t="s">
        <v>77</v>
      </c>
      <c r="E505" t="s">
        <v>766</v>
      </c>
      <c r="F505" t="s">
        <v>767</v>
      </c>
      <c r="G505" t="s">
        <v>452</v>
      </c>
      <c r="H505" t="s">
        <v>41</v>
      </c>
      <c r="I505" t="s">
        <v>645</v>
      </c>
      <c r="J505" t="s">
        <v>36</v>
      </c>
      <c r="L505" t="s">
        <v>768</v>
      </c>
      <c r="M505" t="s">
        <v>768</v>
      </c>
      <c r="N505" t="b">
        <v>0</v>
      </c>
      <c r="O505">
        <v>3.8395992699999999</v>
      </c>
      <c r="P505">
        <v>2.0356759890951171E-5</v>
      </c>
      <c r="Q505">
        <v>7.2366014867351877E-2</v>
      </c>
      <c r="R505">
        <v>0.27785649785749339</v>
      </c>
      <c r="S505">
        <v>7.8161800416861384E-5</v>
      </c>
      <c r="T505">
        <f t="shared" si="16"/>
        <v>0.27785649785749339</v>
      </c>
      <c r="U505">
        <f t="shared" si="17"/>
        <v>7.8161800416861398E-5</v>
      </c>
    </row>
    <row r="506" spans="1:21" x14ac:dyDescent="0.35">
      <c r="A506" t="s">
        <v>27</v>
      </c>
      <c r="B506" t="s">
        <v>28</v>
      </c>
      <c r="C506" t="s">
        <v>39</v>
      </c>
      <c r="D506" t="s">
        <v>40</v>
      </c>
      <c r="E506" t="s">
        <v>766</v>
      </c>
      <c r="F506" t="s">
        <v>767</v>
      </c>
      <c r="G506" t="s">
        <v>452</v>
      </c>
      <c r="H506" t="s">
        <v>41</v>
      </c>
      <c r="I506" t="s">
        <v>645</v>
      </c>
      <c r="J506" t="s">
        <v>36</v>
      </c>
      <c r="L506" t="s">
        <v>768</v>
      </c>
      <c r="M506" t="s">
        <v>768</v>
      </c>
      <c r="N506" t="b">
        <v>0</v>
      </c>
      <c r="O506">
        <v>3.8395992699999999</v>
      </c>
      <c r="P506">
        <v>2.446695950533442E-8</v>
      </c>
      <c r="Q506">
        <v>3.4167649953162208E-4</v>
      </c>
      <c r="R506">
        <v>1.3119008381777719E-3</v>
      </c>
      <c r="S506">
        <v>9.3943319855801606E-8</v>
      </c>
      <c r="T506">
        <f t="shared" si="16"/>
        <v>1.3119008381777715E-3</v>
      </c>
      <c r="U506">
        <f t="shared" si="17"/>
        <v>9.3943319855801593E-8</v>
      </c>
    </row>
    <row r="507" spans="1:21" x14ac:dyDescent="0.35">
      <c r="A507" t="s">
        <v>27</v>
      </c>
      <c r="B507" t="s">
        <v>28</v>
      </c>
      <c r="C507" t="s">
        <v>76</v>
      </c>
      <c r="D507" t="s">
        <v>77</v>
      </c>
      <c r="E507" t="s">
        <v>769</v>
      </c>
      <c r="F507" t="s">
        <v>770</v>
      </c>
      <c r="G507" t="s">
        <v>452</v>
      </c>
      <c r="H507" t="s">
        <v>41</v>
      </c>
      <c r="I507" t="s">
        <v>645</v>
      </c>
      <c r="J507" t="s">
        <v>36</v>
      </c>
      <c r="L507" t="s">
        <v>771</v>
      </c>
      <c r="M507" t="s">
        <v>771</v>
      </c>
      <c r="N507" t="b">
        <v>0</v>
      </c>
      <c r="O507">
        <v>3.5921581499999999</v>
      </c>
      <c r="P507">
        <v>2.64056318946839E-3</v>
      </c>
      <c r="Q507">
        <v>9.3869081352279498</v>
      </c>
      <c r="R507">
        <v>33.719258561260382</v>
      </c>
      <c r="S507">
        <v>9.485320581638871E-3</v>
      </c>
      <c r="T507">
        <f t="shared" si="16"/>
        <v>33.719258561260382</v>
      </c>
      <c r="U507">
        <f t="shared" si="17"/>
        <v>9.485320581638871E-3</v>
      </c>
    </row>
    <row r="508" spans="1:21" x14ac:dyDescent="0.35">
      <c r="A508" t="s">
        <v>27</v>
      </c>
      <c r="B508" t="s">
        <v>28</v>
      </c>
      <c r="C508" t="s">
        <v>39</v>
      </c>
      <c r="D508" t="s">
        <v>40</v>
      </c>
      <c r="E508" t="s">
        <v>769</v>
      </c>
      <c r="F508" t="s">
        <v>770</v>
      </c>
      <c r="G508" t="s">
        <v>452</v>
      </c>
      <c r="H508" t="s">
        <v>41</v>
      </c>
      <c r="I508" t="s">
        <v>645</v>
      </c>
      <c r="J508" t="s">
        <v>36</v>
      </c>
      <c r="L508" t="s">
        <v>771</v>
      </c>
      <c r="M508" t="s">
        <v>771</v>
      </c>
      <c r="N508" t="b">
        <v>0</v>
      </c>
      <c r="O508">
        <v>3.5921581499999999</v>
      </c>
      <c r="P508">
        <v>1.76762653065533E-3</v>
      </c>
      <c r="Q508">
        <v>24.684572896843211</v>
      </c>
      <c r="R508">
        <v>88.67088971066444</v>
      </c>
      <c r="S508">
        <v>6.3495940482497671E-3</v>
      </c>
      <c r="T508">
        <f t="shared" si="16"/>
        <v>88.67088971066444</v>
      </c>
      <c r="U508">
        <f t="shared" si="17"/>
        <v>6.3495940482497688E-3</v>
      </c>
    </row>
    <row r="509" spans="1:21" x14ac:dyDescent="0.35">
      <c r="A509" t="s">
        <v>27</v>
      </c>
      <c r="B509" t="s">
        <v>28</v>
      </c>
      <c r="C509" t="s">
        <v>76</v>
      </c>
      <c r="D509" t="s">
        <v>77</v>
      </c>
      <c r="E509" t="s">
        <v>772</v>
      </c>
      <c r="F509" t="s">
        <v>773</v>
      </c>
      <c r="G509" t="s">
        <v>452</v>
      </c>
      <c r="H509" t="s">
        <v>41</v>
      </c>
      <c r="I509" t="s">
        <v>645</v>
      </c>
      <c r="J509" t="s">
        <v>36</v>
      </c>
      <c r="L509" t="s">
        <v>774</v>
      </c>
      <c r="M509" t="s">
        <v>774</v>
      </c>
      <c r="N509" t="b">
        <v>0</v>
      </c>
      <c r="O509">
        <v>0.93908736999999998</v>
      </c>
      <c r="P509">
        <v>3.9617735446460514E-3</v>
      </c>
      <c r="Q509">
        <v>14.0836638428092</v>
      </c>
      <c r="R509">
        <v>13.22579083810778</v>
      </c>
      <c r="S509">
        <v>3.7204514985772381E-3</v>
      </c>
      <c r="T509">
        <f t="shared" si="16"/>
        <v>13.225790838107784</v>
      </c>
      <c r="U509">
        <f t="shared" si="17"/>
        <v>3.7204514985772377E-3</v>
      </c>
    </row>
    <row r="510" spans="1:21" x14ac:dyDescent="0.35">
      <c r="A510" t="s">
        <v>27</v>
      </c>
      <c r="B510" t="s">
        <v>28</v>
      </c>
      <c r="C510" t="s">
        <v>76</v>
      </c>
      <c r="D510" t="s">
        <v>77</v>
      </c>
      <c r="E510" t="s">
        <v>775</v>
      </c>
      <c r="F510" t="s">
        <v>776</v>
      </c>
      <c r="G510" t="s">
        <v>452</v>
      </c>
      <c r="H510" t="s">
        <v>41</v>
      </c>
      <c r="I510" t="s">
        <v>645</v>
      </c>
      <c r="J510" t="s">
        <v>36</v>
      </c>
      <c r="L510" t="s">
        <v>777</v>
      </c>
      <c r="M510" t="s">
        <v>777</v>
      </c>
      <c r="N510" t="b">
        <v>0</v>
      </c>
      <c r="O510">
        <v>1.3708788300000001</v>
      </c>
      <c r="P510">
        <v>1.9663776776943221E-5</v>
      </c>
      <c r="Q510">
        <v>6.9902537054587835E-2</v>
      </c>
      <c r="R510">
        <v>9.582790821142502E-2</v>
      </c>
      <c r="S510">
        <v>2.69566553013571E-5</v>
      </c>
      <c r="T510">
        <f t="shared" si="16"/>
        <v>9.582790821142502E-2</v>
      </c>
      <c r="U510">
        <f t="shared" si="17"/>
        <v>2.6956655301357097E-5</v>
      </c>
    </row>
    <row r="511" spans="1:21" x14ac:dyDescent="0.35">
      <c r="A511" t="s">
        <v>27</v>
      </c>
      <c r="B511" t="s">
        <v>28</v>
      </c>
      <c r="C511" t="s">
        <v>39</v>
      </c>
      <c r="D511" t="s">
        <v>40</v>
      </c>
      <c r="E511" t="s">
        <v>775</v>
      </c>
      <c r="F511" t="s">
        <v>776</v>
      </c>
      <c r="G511" t="s">
        <v>452</v>
      </c>
      <c r="H511" t="s">
        <v>41</v>
      </c>
      <c r="I511" t="s">
        <v>645</v>
      </c>
      <c r="J511" t="s">
        <v>36</v>
      </c>
      <c r="L511" t="s">
        <v>777</v>
      </c>
      <c r="M511" t="s">
        <v>777</v>
      </c>
      <c r="N511" t="b">
        <v>0</v>
      </c>
      <c r="O511">
        <v>1.3708788300000001</v>
      </c>
      <c r="P511">
        <v>1.7201800544810589E-8</v>
      </c>
      <c r="Q511">
        <v>2.4021991757948501E-4</v>
      </c>
      <c r="R511">
        <v>3.293123995540608E-4</v>
      </c>
      <c r="S511">
        <v>2.3581584204763308E-8</v>
      </c>
      <c r="T511">
        <f t="shared" si="16"/>
        <v>3.2931239955406085E-4</v>
      </c>
      <c r="U511">
        <f t="shared" si="17"/>
        <v>2.3581584204763305E-8</v>
      </c>
    </row>
    <row r="512" spans="1:21" x14ac:dyDescent="0.35">
      <c r="A512" t="s">
        <v>27</v>
      </c>
      <c r="B512" t="s">
        <v>28</v>
      </c>
      <c r="C512" t="s">
        <v>76</v>
      </c>
      <c r="D512" t="s">
        <v>77</v>
      </c>
      <c r="E512" t="s">
        <v>778</v>
      </c>
      <c r="F512" t="s">
        <v>779</v>
      </c>
      <c r="G512" t="s">
        <v>452</v>
      </c>
      <c r="H512" t="s">
        <v>41</v>
      </c>
      <c r="I512" t="s">
        <v>645</v>
      </c>
      <c r="J512" t="s">
        <v>36</v>
      </c>
      <c r="L512" t="s">
        <v>780</v>
      </c>
      <c r="M512" t="s">
        <v>780</v>
      </c>
      <c r="N512" t="b">
        <v>0</v>
      </c>
      <c r="O512">
        <v>3.3217791600000002</v>
      </c>
      <c r="P512">
        <v>8.3262428722544433E-3</v>
      </c>
      <c r="Q512">
        <v>29.598866357439459</v>
      </c>
      <c r="R512">
        <v>98.320897425767512</v>
      </c>
      <c r="S512">
        <v>2.7657940054153351E-2</v>
      </c>
      <c r="T512">
        <f t="shared" si="16"/>
        <v>98.320897425767512</v>
      </c>
      <c r="U512">
        <f t="shared" si="17"/>
        <v>2.7657940054153354E-2</v>
      </c>
    </row>
    <row r="513" spans="1:21" x14ac:dyDescent="0.35">
      <c r="A513" t="s">
        <v>27</v>
      </c>
      <c r="B513" t="s">
        <v>28</v>
      </c>
      <c r="C513" t="s">
        <v>29</v>
      </c>
      <c r="D513" t="s">
        <v>30</v>
      </c>
      <c r="E513" t="s">
        <v>778</v>
      </c>
      <c r="F513" t="s">
        <v>779</v>
      </c>
      <c r="G513" t="s">
        <v>452</v>
      </c>
      <c r="H513" t="s">
        <v>41</v>
      </c>
      <c r="I513" t="s">
        <v>645</v>
      </c>
      <c r="J513" t="s">
        <v>36</v>
      </c>
      <c r="L513" t="s">
        <v>780</v>
      </c>
      <c r="M513" t="s">
        <v>780</v>
      </c>
      <c r="N513" t="b">
        <v>0</v>
      </c>
      <c r="O513">
        <v>3.3217791600000002</v>
      </c>
      <c r="P513">
        <v>8.4327141448040837E-4</v>
      </c>
      <c r="Q513">
        <v>3.1205619682564629</v>
      </c>
      <c r="R513">
        <v>10.365817713642899</v>
      </c>
      <c r="S513">
        <v>2.8011614108447431E-3</v>
      </c>
      <c r="T513">
        <f t="shared" si="16"/>
        <v>10.365817713642901</v>
      </c>
      <c r="U513">
        <f t="shared" si="17"/>
        <v>2.8011614108447427E-3</v>
      </c>
    </row>
    <row r="514" spans="1:21" x14ac:dyDescent="0.35">
      <c r="A514" t="s">
        <v>27</v>
      </c>
      <c r="B514" t="s">
        <v>28</v>
      </c>
      <c r="C514" t="s">
        <v>39</v>
      </c>
      <c r="D514" t="s">
        <v>40</v>
      </c>
      <c r="E514" t="s">
        <v>778</v>
      </c>
      <c r="F514" t="s">
        <v>779</v>
      </c>
      <c r="G514" t="s">
        <v>452</v>
      </c>
      <c r="H514" t="s">
        <v>41</v>
      </c>
      <c r="I514" t="s">
        <v>645</v>
      </c>
      <c r="J514" t="s">
        <v>36</v>
      </c>
      <c r="L514" t="s">
        <v>780</v>
      </c>
      <c r="M514" t="s">
        <v>780</v>
      </c>
      <c r="N514" t="b">
        <v>0</v>
      </c>
      <c r="O514">
        <v>3.3217791600000002</v>
      </c>
      <c r="P514">
        <v>3.9249853803797769E-3</v>
      </c>
      <c r="Q514">
        <v>54.811684516360337</v>
      </c>
      <c r="R514">
        <v>182.07231135094051</v>
      </c>
      <c r="S514">
        <v>1.3037934639850221E-2</v>
      </c>
      <c r="T514">
        <f t="shared" ref="T514:T577" si="18">O514*Q514</f>
        <v>182.07231135094045</v>
      </c>
      <c r="U514">
        <f t="shared" ref="U514:U577" si="19">O514*P514</f>
        <v>1.3037934639850217E-2</v>
      </c>
    </row>
    <row r="515" spans="1:21" x14ac:dyDescent="0.35">
      <c r="A515" t="s">
        <v>27</v>
      </c>
      <c r="B515" t="s">
        <v>28</v>
      </c>
      <c r="C515" t="s">
        <v>39</v>
      </c>
      <c r="D515" t="s">
        <v>40</v>
      </c>
      <c r="E515" t="s">
        <v>781</v>
      </c>
      <c r="F515" t="s">
        <v>782</v>
      </c>
      <c r="G515" t="s">
        <v>452</v>
      </c>
      <c r="H515" t="s">
        <v>41</v>
      </c>
      <c r="I515" t="s">
        <v>645</v>
      </c>
      <c r="J515" t="s">
        <v>36</v>
      </c>
      <c r="L515" t="s">
        <v>783</v>
      </c>
      <c r="M515" t="s">
        <v>783</v>
      </c>
      <c r="N515" t="b">
        <v>0</v>
      </c>
      <c r="O515">
        <v>4.6044877199999998</v>
      </c>
      <c r="P515">
        <v>1.8631825200757001E-8</v>
      </c>
      <c r="Q515">
        <v>2.6018994362956102E-4</v>
      </c>
      <c r="R515">
        <v>1.1980414003098061E-3</v>
      </c>
      <c r="S515">
        <v>8.5790010338072157E-8</v>
      </c>
      <c r="T515">
        <f t="shared" si="18"/>
        <v>1.1980414003098059E-3</v>
      </c>
      <c r="U515">
        <f t="shared" si="19"/>
        <v>8.5790010338072143E-8</v>
      </c>
    </row>
    <row r="516" spans="1:21" x14ac:dyDescent="0.35">
      <c r="A516" t="s">
        <v>27</v>
      </c>
      <c r="B516" t="s">
        <v>28</v>
      </c>
      <c r="C516" t="s">
        <v>29</v>
      </c>
      <c r="D516" t="s">
        <v>30</v>
      </c>
      <c r="E516" t="s">
        <v>781</v>
      </c>
      <c r="F516" t="s">
        <v>782</v>
      </c>
      <c r="G516" t="s">
        <v>452</v>
      </c>
      <c r="H516" t="s">
        <v>41</v>
      </c>
      <c r="I516" t="s">
        <v>645</v>
      </c>
      <c r="J516" t="s">
        <v>36</v>
      </c>
      <c r="L516" t="s">
        <v>783</v>
      </c>
      <c r="M516" t="s">
        <v>783</v>
      </c>
      <c r="N516" t="b">
        <v>0</v>
      </c>
      <c r="O516">
        <v>4.6044877199999998</v>
      </c>
      <c r="P516">
        <v>9.1014467798778205E-8</v>
      </c>
      <c r="Q516">
        <v>3.3680293425927382E-4</v>
      </c>
      <c r="R516">
        <v>1.5508049748567941E-3</v>
      </c>
      <c r="S516">
        <v>4.1907499932180972E-7</v>
      </c>
      <c r="T516">
        <f t="shared" si="18"/>
        <v>1.5508049748567936E-3</v>
      </c>
      <c r="U516">
        <f t="shared" si="19"/>
        <v>4.1907499932180966E-7</v>
      </c>
    </row>
    <row r="517" spans="1:21" x14ac:dyDescent="0.35">
      <c r="A517" t="s">
        <v>27</v>
      </c>
      <c r="B517" t="s">
        <v>28</v>
      </c>
      <c r="C517" t="s">
        <v>76</v>
      </c>
      <c r="D517" t="s">
        <v>77</v>
      </c>
      <c r="E517" t="s">
        <v>781</v>
      </c>
      <c r="F517" t="s">
        <v>782</v>
      </c>
      <c r="G517" t="s">
        <v>452</v>
      </c>
      <c r="H517" t="s">
        <v>41</v>
      </c>
      <c r="I517" t="s">
        <v>645</v>
      </c>
      <c r="J517" t="s">
        <v>36</v>
      </c>
      <c r="L517" t="s">
        <v>783</v>
      </c>
      <c r="M517" t="s">
        <v>783</v>
      </c>
      <c r="N517" t="b">
        <v>0</v>
      </c>
      <c r="O517">
        <v>4.6044877199999998</v>
      </c>
      <c r="P517">
        <v>6.9258241014864182E-8</v>
      </c>
      <c r="Q517">
        <v>2.4620533551590249E-4</v>
      </c>
      <c r="R517">
        <v>1.133649443981453E-3</v>
      </c>
      <c r="S517">
        <v>3.1889872026174238E-7</v>
      </c>
      <c r="T517">
        <f t="shared" si="18"/>
        <v>1.1336494439814528E-3</v>
      </c>
      <c r="U517">
        <f t="shared" si="19"/>
        <v>3.1889872026174244E-7</v>
      </c>
    </row>
    <row r="518" spans="1:21" x14ac:dyDescent="0.35">
      <c r="A518" t="s">
        <v>27</v>
      </c>
      <c r="B518" t="s">
        <v>28</v>
      </c>
      <c r="C518" t="s">
        <v>39</v>
      </c>
      <c r="D518" t="s">
        <v>40</v>
      </c>
      <c r="E518" t="s">
        <v>784</v>
      </c>
      <c r="F518" t="s">
        <v>785</v>
      </c>
      <c r="G518" t="s">
        <v>452</v>
      </c>
      <c r="H518" t="s">
        <v>41</v>
      </c>
      <c r="I518" t="s">
        <v>645</v>
      </c>
      <c r="J518" t="s">
        <v>36</v>
      </c>
      <c r="L518" t="s">
        <v>786</v>
      </c>
      <c r="M518" t="s">
        <v>786</v>
      </c>
      <c r="N518" t="b">
        <v>0</v>
      </c>
      <c r="O518">
        <v>3.6697682299999999</v>
      </c>
      <c r="P518">
        <v>1.22304153475264E-3</v>
      </c>
      <c r="Q518">
        <v>17.07954559228968</v>
      </c>
      <c r="R518">
        <v>62.677973797421203</v>
      </c>
      <c r="S518">
        <v>4.488278968205678E-3</v>
      </c>
      <c r="T518">
        <f t="shared" si="18"/>
        <v>62.677973797421195</v>
      </c>
      <c r="U518">
        <f t="shared" si="19"/>
        <v>4.4882789682056789E-3</v>
      </c>
    </row>
    <row r="519" spans="1:21" x14ac:dyDescent="0.35">
      <c r="A519" t="s">
        <v>27</v>
      </c>
      <c r="B519" t="s">
        <v>28</v>
      </c>
      <c r="C519" t="s">
        <v>76</v>
      </c>
      <c r="D519" t="s">
        <v>77</v>
      </c>
      <c r="E519" t="s">
        <v>784</v>
      </c>
      <c r="F519" t="s">
        <v>785</v>
      </c>
      <c r="G519" t="s">
        <v>452</v>
      </c>
      <c r="H519" t="s">
        <v>41</v>
      </c>
      <c r="I519" t="s">
        <v>645</v>
      </c>
      <c r="J519" t="s">
        <v>36</v>
      </c>
      <c r="L519" t="s">
        <v>786</v>
      </c>
      <c r="M519" t="s">
        <v>786</v>
      </c>
      <c r="N519" t="b">
        <v>0</v>
      </c>
      <c r="O519">
        <v>3.6697682299999999</v>
      </c>
      <c r="P519">
        <v>2.8178159746339699E-3</v>
      </c>
      <c r="Q519">
        <v>10.01702205096332</v>
      </c>
      <c r="R519">
        <v>36.760149281834622</v>
      </c>
      <c r="S519">
        <v>1.034073154169823E-2</v>
      </c>
      <c r="T519">
        <f t="shared" si="18"/>
        <v>36.760149281834629</v>
      </c>
      <c r="U519">
        <f t="shared" si="19"/>
        <v>1.0340731541698229E-2</v>
      </c>
    </row>
    <row r="520" spans="1:21" x14ac:dyDescent="0.35">
      <c r="A520" t="s">
        <v>27</v>
      </c>
      <c r="B520" t="s">
        <v>28</v>
      </c>
      <c r="C520" t="s">
        <v>76</v>
      </c>
      <c r="D520" t="s">
        <v>77</v>
      </c>
      <c r="E520" t="s">
        <v>787</v>
      </c>
      <c r="F520" t="s">
        <v>788</v>
      </c>
      <c r="G520" t="s">
        <v>452</v>
      </c>
      <c r="H520" t="s">
        <v>41</v>
      </c>
      <c r="I520" t="s">
        <v>645</v>
      </c>
      <c r="J520" t="s">
        <v>36</v>
      </c>
      <c r="L520" t="s">
        <v>789</v>
      </c>
      <c r="M520" t="s">
        <v>789</v>
      </c>
      <c r="N520" t="b">
        <v>0</v>
      </c>
      <c r="O520">
        <v>8.0846050300000005</v>
      </c>
      <c r="P520">
        <v>1.207795888745434E-3</v>
      </c>
      <c r="Q520">
        <v>4.2935799071113676</v>
      </c>
      <c r="R520">
        <v>34.711897713739504</v>
      </c>
      <c r="S520">
        <v>9.7645527173646548E-3</v>
      </c>
      <c r="T520">
        <f t="shared" si="18"/>
        <v>34.711897713739496</v>
      </c>
      <c r="U520">
        <f t="shared" si="19"/>
        <v>9.7645527173646565E-3</v>
      </c>
    </row>
    <row r="521" spans="1:21" x14ac:dyDescent="0.35">
      <c r="A521" t="s">
        <v>27</v>
      </c>
      <c r="B521" t="s">
        <v>28</v>
      </c>
      <c r="C521" t="s">
        <v>39</v>
      </c>
      <c r="D521" t="s">
        <v>40</v>
      </c>
      <c r="E521" t="s">
        <v>787</v>
      </c>
      <c r="F521" t="s">
        <v>788</v>
      </c>
      <c r="G521" t="s">
        <v>452</v>
      </c>
      <c r="H521" t="s">
        <v>41</v>
      </c>
      <c r="I521" t="s">
        <v>645</v>
      </c>
      <c r="J521" t="s">
        <v>36</v>
      </c>
      <c r="L521" t="s">
        <v>789</v>
      </c>
      <c r="M521" t="s">
        <v>789</v>
      </c>
      <c r="N521" t="b">
        <v>0</v>
      </c>
      <c r="O521">
        <v>8.0846050300000005</v>
      </c>
      <c r="P521">
        <v>2.5588497101858371E-7</v>
      </c>
      <c r="Q521">
        <v>3.573385616685157E-3</v>
      </c>
      <c r="R521">
        <v>2.8889411330782482E-2</v>
      </c>
      <c r="S521">
        <v>2.0687289237982462E-6</v>
      </c>
      <c r="T521">
        <f t="shared" si="18"/>
        <v>2.8889411330782475E-2</v>
      </c>
      <c r="U521">
        <f t="shared" si="19"/>
        <v>2.0687289237982462E-6</v>
      </c>
    </row>
    <row r="522" spans="1:21" x14ac:dyDescent="0.35">
      <c r="A522" t="s">
        <v>27</v>
      </c>
      <c r="B522" t="s">
        <v>28</v>
      </c>
      <c r="C522" t="s">
        <v>39</v>
      </c>
      <c r="D522" t="s">
        <v>40</v>
      </c>
      <c r="E522" t="s">
        <v>790</v>
      </c>
      <c r="F522" t="s">
        <v>791</v>
      </c>
      <c r="G522" t="s">
        <v>452</v>
      </c>
      <c r="H522" t="s">
        <v>41</v>
      </c>
      <c r="I522" t="s">
        <v>645</v>
      </c>
      <c r="J522" t="s">
        <v>36</v>
      </c>
      <c r="L522" t="s">
        <v>792</v>
      </c>
      <c r="M522" t="s">
        <v>792</v>
      </c>
      <c r="N522" t="b">
        <v>0</v>
      </c>
      <c r="O522">
        <v>9.1941971099999993</v>
      </c>
      <c r="P522">
        <v>2.4252870805236311E-2</v>
      </c>
      <c r="Q522">
        <v>338.68679099743127</v>
      </c>
      <c r="R522">
        <v>3113.9531149837562</v>
      </c>
      <c r="S522">
        <v>0.22298567466670699</v>
      </c>
      <c r="T522">
        <f t="shared" si="18"/>
        <v>3113.9531149837562</v>
      </c>
      <c r="U522">
        <f t="shared" si="19"/>
        <v>0.22298567466670705</v>
      </c>
    </row>
    <row r="523" spans="1:21" x14ac:dyDescent="0.35">
      <c r="A523" t="s">
        <v>27</v>
      </c>
      <c r="B523" t="s">
        <v>28</v>
      </c>
      <c r="C523" t="s">
        <v>76</v>
      </c>
      <c r="D523" t="s">
        <v>77</v>
      </c>
      <c r="E523" t="s">
        <v>790</v>
      </c>
      <c r="F523" t="s">
        <v>791</v>
      </c>
      <c r="G523" t="s">
        <v>452</v>
      </c>
      <c r="H523" t="s">
        <v>41</v>
      </c>
      <c r="I523" t="s">
        <v>645</v>
      </c>
      <c r="J523" t="s">
        <v>36</v>
      </c>
      <c r="L523" t="s">
        <v>792</v>
      </c>
      <c r="M523" t="s">
        <v>792</v>
      </c>
      <c r="N523" t="b">
        <v>0</v>
      </c>
      <c r="O523">
        <v>9.1941971099999993</v>
      </c>
      <c r="P523">
        <v>3.5541554869319307E-2</v>
      </c>
      <c r="Q523">
        <v>126.3462703229727</v>
      </c>
      <c r="R523">
        <v>1161.6525134627541</v>
      </c>
      <c r="S523">
        <v>0.32677606106440199</v>
      </c>
      <c r="T523">
        <f t="shared" si="18"/>
        <v>1161.6525134627543</v>
      </c>
      <c r="U523">
        <f t="shared" si="19"/>
        <v>0.32677606106440199</v>
      </c>
    </row>
    <row r="524" spans="1:21" x14ac:dyDescent="0.35">
      <c r="A524" t="s">
        <v>27</v>
      </c>
      <c r="B524" t="s">
        <v>28</v>
      </c>
      <c r="C524" t="s">
        <v>39</v>
      </c>
      <c r="D524" t="s">
        <v>40</v>
      </c>
      <c r="E524" t="s">
        <v>793</v>
      </c>
      <c r="F524" t="s">
        <v>794</v>
      </c>
      <c r="G524" t="s">
        <v>452</v>
      </c>
      <c r="H524" t="s">
        <v>41</v>
      </c>
      <c r="I524" t="s">
        <v>645</v>
      </c>
      <c r="J524" t="s">
        <v>36</v>
      </c>
      <c r="L524" t="s">
        <v>795</v>
      </c>
      <c r="M524" t="s">
        <v>795</v>
      </c>
      <c r="N524" t="b">
        <v>0</v>
      </c>
      <c r="O524">
        <v>8.7603791399999995</v>
      </c>
      <c r="P524">
        <v>7.6256438193784554E-3</v>
      </c>
      <c r="Q524">
        <v>106.49068537968979</v>
      </c>
      <c r="R524">
        <v>932.89877880453753</v>
      </c>
      <c r="S524">
        <v>6.6803531044352937E-2</v>
      </c>
      <c r="T524">
        <f t="shared" si="18"/>
        <v>932.89877880453741</v>
      </c>
      <c r="U524">
        <f t="shared" si="19"/>
        <v>6.6803531044352951E-2</v>
      </c>
    </row>
    <row r="525" spans="1:21" x14ac:dyDescent="0.35">
      <c r="A525" t="s">
        <v>27</v>
      </c>
      <c r="B525" t="s">
        <v>28</v>
      </c>
      <c r="C525" t="s">
        <v>76</v>
      </c>
      <c r="D525" t="s">
        <v>77</v>
      </c>
      <c r="E525" t="s">
        <v>793</v>
      </c>
      <c r="F525" t="s">
        <v>794</v>
      </c>
      <c r="G525" t="s">
        <v>452</v>
      </c>
      <c r="H525" t="s">
        <v>41</v>
      </c>
      <c r="I525" t="s">
        <v>645</v>
      </c>
      <c r="J525" t="s">
        <v>36</v>
      </c>
      <c r="L525" t="s">
        <v>795</v>
      </c>
      <c r="M525" t="s">
        <v>795</v>
      </c>
      <c r="N525" t="b">
        <v>0</v>
      </c>
      <c r="O525">
        <v>8.7603791399999995</v>
      </c>
      <c r="P525">
        <v>2.0460202788571441E-2</v>
      </c>
      <c r="Q525">
        <v>72.733742850941155</v>
      </c>
      <c r="R525">
        <v>637.17516364550897</v>
      </c>
      <c r="S525">
        <v>0.17923913370917111</v>
      </c>
      <c r="T525">
        <f t="shared" si="18"/>
        <v>637.17516364550897</v>
      </c>
      <c r="U525">
        <f t="shared" si="19"/>
        <v>0.17923913370917108</v>
      </c>
    </row>
    <row r="526" spans="1:21" x14ac:dyDescent="0.35">
      <c r="A526" t="s">
        <v>27</v>
      </c>
      <c r="B526" t="s">
        <v>28</v>
      </c>
      <c r="C526" t="s">
        <v>29</v>
      </c>
      <c r="D526" t="s">
        <v>30</v>
      </c>
      <c r="E526" t="s">
        <v>793</v>
      </c>
      <c r="F526" t="s">
        <v>794</v>
      </c>
      <c r="G526" t="s">
        <v>452</v>
      </c>
      <c r="H526" t="s">
        <v>41</v>
      </c>
      <c r="I526" t="s">
        <v>645</v>
      </c>
      <c r="J526" t="s">
        <v>36</v>
      </c>
      <c r="L526" t="s">
        <v>795</v>
      </c>
      <c r="M526" t="s">
        <v>795</v>
      </c>
      <c r="N526" t="b">
        <v>0</v>
      </c>
      <c r="O526">
        <v>8.7603791399999995</v>
      </c>
      <c r="P526">
        <v>1.2213530997628899E-4</v>
      </c>
      <c r="Q526">
        <v>0.45196694296587769</v>
      </c>
      <c r="R526">
        <v>3.9594017791278451</v>
      </c>
      <c r="S526">
        <v>1.069951621773716E-3</v>
      </c>
      <c r="T526">
        <f t="shared" si="18"/>
        <v>3.9594017791278446</v>
      </c>
      <c r="U526">
        <f t="shared" si="19"/>
        <v>1.0699516217737158E-3</v>
      </c>
    </row>
    <row r="527" spans="1:21" x14ac:dyDescent="0.35">
      <c r="A527" t="s">
        <v>27</v>
      </c>
      <c r="B527" t="s">
        <v>28</v>
      </c>
      <c r="C527" t="s">
        <v>29</v>
      </c>
      <c r="D527" t="s">
        <v>30</v>
      </c>
      <c r="E527" t="s">
        <v>796</v>
      </c>
      <c r="F527" t="s">
        <v>797</v>
      </c>
      <c r="G527" t="s">
        <v>452</v>
      </c>
      <c r="H527" t="s">
        <v>41</v>
      </c>
      <c r="I527" t="s">
        <v>645</v>
      </c>
      <c r="J527" t="s">
        <v>36</v>
      </c>
      <c r="L527" t="s">
        <v>798</v>
      </c>
      <c r="M527" t="s">
        <v>798</v>
      </c>
      <c r="N527" t="b">
        <v>0</v>
      </c>
      <c r="O527">
        <v>6.2709699299999997</v>
      </c>
      <c r="P527">
        <v>6.7031386848218494E-3</v>
      </c>
      <c r="Q527">
        <v>24.80525165280541</v>
      </c>
      <c r="R527">
        <v>155.55298722082549</v>
      </c>
      <c r="S527">
        <v>4.203518112913756E-2</v>
      </c>
      <c r="T527">
        <f t="shared" si="18"/>
        <v>155.55298722082551</v>
      </c>
      <c r="U527">
        <f t="shared" si="19"/>
        <v>4.203518112913756E-2</v>
      </c>
    </row>
    <row r="528" spans="1:21" x14ac:dyDescent="0.35">
      <c r="A528" t="s">
        <v>27</v>
      </c>
      <c r="B528" t="s">
        <v>28</v>
      </c>
      <c r="C528" t="s">
        <v>39</v>
      </c>
      <c r="D528" t="s">
        <v>40</v>
      </c>
      <c r="E528" t="s">
        <v>796</v>
      </c>
      <c r="F528" t="s">
        <v>797</v>
      </c>
      <c r="G528" t="s">
        <v>452</v>
      </c>
      <c r="H528" t="s">
        <v>41</v>
      </c>
      <c r="I528" t="s">
        <v>645</v>
      </c>
      <c r="J528" t="s">
        <v>36</v>
      </c>
      <c r="L528" t="s">
        <v>798</v>
      </c>
      <c r="M528" t="s">
        <v>798</v>
      </c>
      <c r="N528" t="b">
        <v>0</v>
      </c>
      <c r="O528">
        <v>6.2709699299999997</v>
      </c>
      <c r="P528">
        <v>3.6005805671298338E-2</v>
      </c>
      <c r="Q528">
        <v>502.81432157121179</v>
      </c>
      <c r="R528">
        <v>3153.1334909464199</v>
      </c>
      <c r="S528">
        <v>0.2257913246701353</v>
      </c>
      <c r="T528">
        <f t="shared" si="18"/>
        <v>3153.1334909464194</v>
      </c>
      <c r="U528">
        <f t="shared" si="19"/>
        <v>0.22579132467013532</v>
      </c>
    </row>
    <row r="529" spans="1:21" x14ac:dyDescent="0.35">
      <c r="A529" t="s">
        <v>27</v>
      </c>
      <c r="B529" t="s">
        <v>28</v>
      </c>
      <c r="C529" t="s">
        <v>76</v>
      </c>
      <c r="D529" t="s">
        <v>77</v>
      </c>
      <c r="E529" t="s">
        <v>796</v>
      </c>
      <c r="F529" t="s">
        <v>797</v>
      </c>
      <c r="G529" t="s">
        <v>452</v>
      </c>
      <c r="H529" t="s">
        <v>41</v>
      </c>
      <c r="I529" t="s">
        <v>645</v>
      </c>
      <c r="J529" t="s">
        <v>36</v>
      </c>
      <c r="L529" t="s">
        <v>798</v>
      </c>
      <c r="M529" t="s">
        <v>798</v>
      </c>
      <c r="N529" t="b">
        <v>0</v>
      </c>
      <c r="O529">
        <v>6.2709699299999997</v>
      </c>
      <c r="P529">
        <v>6.0650443314255197E-2</v>
      </c>
      <c r="Q529">
        <v>215.60557309230001</v>
      </c>
      <c r="R529">
        <v>1352.056065602231</v>
      </c>
      <c r="S529">
        <v>0.38033710626486389</v>
      </c>
      <c r="T529">
        <f t="shared" si="18"/>
        <v>1352.0560656022303</v>
      </c>
      <c r="U529">
        <f t="shared" si="19"/>
        <v>0.38033710626486383</v>
      </c>
    </row>
    <row r="530" spans="1:21" x14ac:dyDescent="0.35">
      <c r="A530" t="s">
        <v>27</v>
      </c>
      <c r="B530" t="s">
        <v>28</v>
      </c>
      <c r="C530" t="s">
        <v>39</v>
      </c>
      <c r="D530" t="s">
        <v>40</v>
      </c>
      <c r="E530" t="s">
        <v>799</v>
      </c>
      <c r="F530" t="s">
        <v>800</v>
      </c>
      <c r="G530" t="s">
        <v>452</v>
      </c>
      <c r="H530" t="s">
        <v>41</v>
      </c>
      <c r="I530" t="s">
        <v>645</v>
      </c>
      <c r="J530" t="s">
        <v>36</v>
      </c>
      <c r="L530" t="s">
        <v>801</v>
      </c>
      <c r="M530" t="s">
        <v>801</v>
      </c>
      <c r="N530" t="b">
        <v>0</v>
      </c>
      <c r="O530">
        <v>8.4584609700000009</v>
      </c>
      <c r="P530">
        <v>1.675708633763422E-2</v>
      </c>
      <c r="Q530">
        <v>234.00956710390281</v>
      </c>
      <c r="R530">
        <v>1979.3607899549579</v>
      </c>
      <c r="S530">
        <v>0.1417391607577993</v>
      </c>
      <c r="T530">
        <f t="shared" si="18"/>
        <v>1979.3607899549581</v>
      </c>
      <c r="U530">
        <f t="shared" si="19"/>
        <v>0.1417391607577993</v>
      </c>
    </row>
    <row r="531" spans="1:21" x14ac:dyDescent="0.35">
      <c r="A531" t="s">
        <v>27</v>
      </c>
      <c r="B531" t="s">
        <v>28</v>
      </c>
      <c r="C531" t="s">
        <v>29</v>
      </c>
      <c r="D531" t="s">
        <v>30</v>
      </c>
      <c r="E531" t="s">
        <v>799</v>
      </c>
      <c r="F531" t="s">
        <v>800</v>
      </c>
      <c r="G531" t="s">
        <v>452</v>
      </c>
      <c r="H531" t="s">
        <v>41</v>
      </c>
      <c r="I531" t="s">
        <v>645</v>
      </c>
      <c r="J531" t="s">
        <v>36</v>
      </c>
      <c r="L531" t="s">
        <v>801</v>
      </c>
      <c r="M531" t="s">
        <v>801</v>
      </c>
      <c r="N531" t="b">
        <v>0</v>
      </c>
      <c r="O531">
        <v>8.4584609700000009</v>
      </c>
      <c r="P531">
        <v>3.9198164196364528E-3</v>
      </c>
      <c r="Q531">
        <v>14.50544846133749</v>
      </c>
      <c r="R531">
        <v>122.69376966256981</v>
      </c>
      <c r="S531">
        <v>3.3155614195060079E-2</v>
      </c>
      <c r="T531">
        <f t="shared" si="18"/>
        <v>122.69376966256972</v>
      </c>
      <c r="U531">
        <f t="shared" si="19"/>
        <v>3.3155614195060079E-2</v>
      </c>
    </row>
    <row r="532" spans="1:21" x14ac:dyDescent="0.35">
      <c r="A532" t="s">
        <v>27</v>
      </c>
      <c r="B532" t="s">
        <v>28</v>
      </c>
      <c r="C532" t="s">
        <v>76</v>
      </c>
      <c r="D532" t="s">
        <v>77</v>
      </c>
      <c r="E532" t="s">
        <v>799</v>
      </c>
      <c r="F532" t="s">
        <v>800</v>
      </c>
      <c r="G532" t="s">
        <v>452</v>
      </c>
      <c r="H532" t="s">
        <v>41</v>
      </c>
      <c r="I532" t="s">
        <v>645</v>
      </c>
      <c r="J532" t="s">
        <v>36</v>
      </c>
      <c r="L532" t="s">
        <v>801</v>
      </c>
      <c r="M532" t="s">
        <v>801</v>
      </c>
      <c r="N532" t="b">
        <v>0</v>
      </c>
      <c r="O532">
        <v>8.4584609700000009</v>
      </c>
      <c r="P532">
        <v>5.5990160623759312E-2</v>
      </c>
      <c r="Q532">
        <v>199.03878700880361</v>
      </c>
      <c r="R532">
        <v>1683.561811430108</v>
      </c>
      <c r="S532">
        <v>0.47359058834009898</v>
      </c>
      <c r="T532">
        <f t="shared" si="18"/>
        <v>1683.5618114301085</v>
      </c>
      <c r="U532">
        <f t="shared" si="19"/>
        <v>0.47359058834009904</v>
      </c>
    </row>
    <row r="533" spans="1:21" x14ac:dyDescent="0.35">
      <c r="A533" t="s">
        <v>27</v>
      </c>
      <c r="B533" t="s">
        <v>28</v>
      </c>
      <c r="C533" t="s">
        <v>29</v>
      </c>
      <c r="D533" t="s">
        <v>30</v>
      </c>
      <c r="E533" t="s">
        <v>802</v>
      </c>
      <c r="F533" t="s">
        <v>803</v>
      </c>
      <c r="G533" t="s">
        <v>452</v>
      </c>
      <c r="H533" t="s">
        <v>41</v>
      </c>
      <c r="I533" t="s">
        <v>645</v>
      </c>
      <c r="J533" t="s">
        <v>36</v>
      </c>
      <c r="L533" t="s">
        <v>804</v>
      </c>
      <c r="M533" t="s">
        <v>804</v>
      </c>
      <c r="N533" t="b">
        <v>0</v>
      </c>
      <c r="O533">
        <v>8.4594216499999995</v>
      </c>
      <c r="P533">
        <v>1.8648530195864109E-3</v>
      </c>
      <c r="Q533">
        <v>6.9009684300697716</v>
      </c>
      <c r="R533">
        <v>58.378201743298739</v>
      </c>
      <c r="S533">
        <v>1.5775578007957161E-2</v>
      </c>
      <c r="T533">
        <f t="shared" si="18"/>
        <v>58.378201743298732</v>
      </c>
      <c r="U533">
        <f t="shared" si="19"/>
        <v>1.5775578007957158E-2</v>
      </c>
    </row>
    <row r="534" spans="1:21" x14ac:dyDescent="0.35">
      <c r="A534" t="s">
        <v>27</v>
      </c>
      <c r="B534" t="s">
        <v>28</v>
      </c>
      <c r="C534" t="s">
        <v>76</v>
      </c>
      <c r="D534" t="s">
        <v>77</v>
      </c>
      <c r="E534" t="s">
        <v>802</v>
      </c>
      <c r="F534" t="s">
        <v>803</v>
      </c>
      <c r="G534" t="s">
        <v>452</v>
      </c>
      <c r="H534" t="s">
        <v>41</v>
      </c>
      <c r="I534" t="s">
        <v>645</v>
      </c>
      <c r="J534" t="s">
        <v>36</v>
      </c>
      <c r="L534" t="s">
        <v>804</v>
      </c>
      <c r="M534" t="s">
        <v>804</v>
      </c>
      <c r="N534" t="b">
        <v>0</v>
      </c>
      <c r="O534">
        <v>8.4594216499999995</v>
      </c>
      <c r="P534">
        <v>8.4536694120177225E-3</v>
      </c>
      <c r="Q534">
        <v>30.051853518480922</v>
      </c>
      <c r="R534">
        <v>254.2213002768662</v>
      </c>
      <c r="S534">
        <v>7.1513154045965491E-2</v>
      </c>
      <c r="T534">
        <f t="shared" si="18"/>
        <v>254.22130027686617</v>
      </c>
      <c r="U534">
        <f t="shared" si="19"/>
        <v>7.1513154045965491E-2</v>
      </c>
    </row>
    <row r="535" spans="1:21" x14ac:dyDescent="0.35">
      <c r="A535" t="s">
        <v>27</v>
      </c>
      <c r="B535" t="s">
        <v>28</v>
      </c>
      <c r="C535" t="s">
        <v>39</v>
      </c>
      <c r="D535" t="s">
        <v>40</v>
      </c>
      <c r="E535" t="s">
        <v>802</v>
      </c>
      <c r="F535" t="s">
        <v>803</v>
      </c>
      <c r="G535" t="s">
        <v>452</v>
      </c>
      <c r="H535" t="s">
        <v>41</v>
      </c>
      <c r="I535" t="s">
        <v>645</v>
      </c>
      <c r="J535" t="s">
        <v>36</v>
      </c>
      <c r="L535" t="s">
        <v>804</v>
      </c>
      <c r="M535" t="s">
        <v>804</v>
      </c>
      <c r="N535" t="b">
        <v>0</v>
      </c>
      <c r="O535">
        <v>8.4594216499999995</v>
      </c>
      <c r="P535">
        <v>7.9822658318327976E-3</v>
      </c>
      <c r="Q535">
        <v>111.4708448819261</v>
      </c>
      <c r="R535">
        <v>942.9788785379576</v>
      </c>
      <c r="S535">
        <v>6.7525352393861621E-2</v>
      </c>
      <c r="T535">
        <f t="shared" si="18"/>
        <v>942.97887853795726</v>
      </c>
      <c r="U535">
        <f t="shared" si="19"/>
        <v>6.7525352393861621E-2</v>
      </c>
    </row>
    <row r="536" spans="1:21" x14ac:dyDescent="0.35">
      <c r="A536" t="s">
        <v>27</v>
      </c>
      <c r="B536" t="s">
        <v>28</v>
      </c>
      <c r="C536" t="s">
        <v>39</v>
      </c>
      <c r="D536" t="s">
        <v>40</v>
      </c>
      <c r="E536" t="s">
        <v>805</v>
      </c>
      <c r="F536" t="s">
        <v>806</v>
      </c>
      <c r="G536" t="s">
        <v>452</v>
      </c>
      <c r="H536" t="s">
        <v>41</v>
      </c>
      <c r="I536" t="s">
        <v>645</v>
      </c>
      <c r="J536" t="s">
        <v>36</v>
      </c>
      <c r="L536" t="s">
        <v>807</v>
      </c>
      <c r="M536" t="s">
        <v>807</v>
      </c>
      <c r="N536" t="b">
        <v>0</v>
      </c>
      <c r="O536">
        <v>2.6790455099999999</v>
      </c>
      <c r="P536">
        <v>6.1828952022750035E-4</v>
      </c>
      <c r="Q536">
        <v>8.6342971599049481</v>
      </c>
      <c r="R536">
        <v>23.131675038249099</v>
      </c>
      <c r="S536">
        <v>1.6564257630455391E-3</v>
      </c>
      <c r="T536">
        <f t="shared" si="18"/>
        <v>23.131675038249103</v>
      </c>
      <c r="U536">
        <f t="shared" si="19"/>
        <v>1.6564257630455389E-3</v>
      </c>
    </row>
    <row r="537" spans="1:21" x14ac:dyDescent="0.35">
      <c r="A537" t="s">
        <v>27</v>
      </c>
      <c r="B537" t="s">
        <v>28</v>
      </c>
      <c r="C537" t="s">
        <v>76</v>
      </c>
      <c r="D537" t="s">
        <v>77</v>
      </c>
      <c r="E537" t="s">
        <v>805</v>
      </c>
      <c r="F537" t="s">
        <v>806</v>
      </c>
      <c r="G537" t="s">
        <v>452</v>
      </c>
      <c r="H537" t="s">
        <v>41</v>
      </c>
      <c r="I537" t="s">
        <v>645</v>
      </c>
      <c r="J537" t="s">
        <v>36</v>
      </c>
      <c r="L537" t="s">
        <v>807</v>
      </c>
      <c r="M537" t="s">
        <v>807</v>
      </c>
      <c r="N537" t="b">
        <v>0</v>
      </c>
      <c r="O537">
        <v>2.6790455099999999</v>
      </c>
      <c r="P537">
        <v>3.632903882570824E-3</v>
      </c>
      <c r="Q537">
        <v>12.91456881085689</v>
      </c>
      <c r="R537">
        <v>34.598717586312198</v>
      </c>
      <c r="S537">
        <v>9.7327148348629322E-3</v>
      </c>
      <c r="T537">
        <f t="shared" si="18"/>
        <v>34.598717586312191</v>
      </c>
      <c r="U537">
        <f t="shared" si="19"/>
        <v>9.7327148348629322E-3</v>
      </c>
    </row>
    <row r="538" spans="1:21" x14ac:dyDescent="0.35">
      <c r="A538" t="s">
        <v>27</v>
      </c>
      <c r="B538" t="s">
        <v>28</v>
      </c>
      <c r="C538" t="s">
        <v>39</v>
      </c>
      <c r="D538" t="s">
        <v>40</v>
      </c>
      <c r="E538" t="s">
        <v>808</v>
      </c>
      <c r="F538" t="s">
        <v>809</v>
      </c>
      <c r="G538" t="s">
        <v>452</v>
      </c>
      <c r="H538" t="s">
        <v>41</v>
      </c>
      <c r="I538" t="s">
        <v>645</v>
      </c>
      <c r="J538" t="s">
        <v>36</v>
      </c>
      <c r="L538" t="s">
        <v>810</v>
      </c>
      <c r="M538" t="s">
        <v>810</v>
      </c>
      <c r="N538" t="b">
        <v>0</v>
      </c>
      <c r="O538">
        <v>345.85716686000001</v>
      </c>
      <c r="P538">
        <v>1.261164295955001E-8</v>
      </c>
      <c r="Q538">
        <v>1.7611922800714899E-4</v>
      </c>
      <c r="R538">
        <v>6.0912097228122929E-2</v>
      </c>
      <c r="S538">
        <v>4.3618271034398338E-6</v>
      </c>
      <c r="T538">
        <f t="shared" si="18"/>
        <v>6.0912097228122915E-2</v>
      </c>
      <c r="U538">
        <f t="shared" si="19"/>
        <v>4.3618271034398321E-6</v>
      </c>
    </row>
    <row r="539" spans="1:21" x14ac:dyDescent="0.35">
      <c r="A539" t="s">
        <v>27</v>
      </c>
      <c r="B539" t="s">
        <v>28</v>
      </c>
      <c r="C539" t="s">
        <v>39</v>
      </c>
      <c r="D539" t="s">
        <v>40</v>
      </c>
      <c r="E539" t="s">
        <v>811</v>
      </c>
      <c r="F539" t="s">
        <v>812</v>
      </c>
      <c r="G539" t="s">
        <v>452</v>
      </c>
      <c r="H539" t="s">
        <v>41</v>
      </c>
      <c r="I539" t="s">
        <v>645</v>
      </c>
      <c r="J539" t="s">
        <v>36</v>
      </c>
      <c r="L539" t="s">
        <v>813</v>
      </c>
      <c r="M539" t="s">
        <v>813</v>
      </c>
      <c r="N539" t="b">
        <v>0</v>
      </c>
      <c r="O539">
        <v>30.586384240000001</v>
      </c>
      <c r="P539">
        <v>5.1577489432337544E-9</v>
      </c>
      <c r="Q539">
        <v>7.2026996407249113E-5</v>
      </c>
      <c r="R539">
        <v>2.2030453877652208E-3</v>
      </c>
      <c r="S539">
        <v>1.577568909912015E-7</v>
      </c>
      <c r="T539">
        <f t="shared" si="18"/>
        <v>2.2030453877652208E-3</v>
      </c>
      <c r="U539">
        <f t="shared" si="19"/>
        <v>1.5775689099120155E-7</v>
      </c>
    </row>
    <row r="540" spans="1:21" x14ac:dyDescent="0.35">
      <c r="A540" t="s">
        <v>27</v>
      </c>
      <c r="B540" t="s">
        <v>28</v>
      </c>
      <c r="C540" t="s">
        <v>76</v>
      </c>
      <c r="D540" t="s">
        <v>77</v>
      </c>
      <c r="E540" t="s">
        <v>811</v>
      </c>
      <c r="F540" t="s">
        <v>812</v>
      </c>
      <c r="G540" t="s">
        <v>452</v>
      </c>
      <c r="H540" t="s">
        <v>41</v>
      </c>
      <c r="I540" t="s">
        <v>645</v>
      </c>
      <c r="J540" t="s">
        <v>36</v>
      </c>
      <c r="L540" t="s">
        <v>813</v>
      </c>
      <c r="M540" t="s">
        <v>813</v>
      </c>
      <c r="N540" t="b">
        <v>0</v>
      </c>
      <c r="O540">
        <v>30.586384240000001</v>
      </c>
      <c r="P540">
        <v>1.806565082386176E-4</v>
      </c>
      <c r="Q540">
        <v>0.64221377228558663</v>
      </c>
      <c r="R540">
        <v>19.64299720334682</v>
      </c>
      <c r="S540">
        <v>5.525629376443084E-3</v>
      </c>
      <c r="T540">
        <f t="shared" si="18"/>
        <v>19.642997203346816</v>
      </c>
      <c r="U540">
        <f t="shared" si="19"/>
        <v>5.525629376443084E-3</v>
      </c>
    </row>
    <row r="541" spans="1:21" x14ac:dyDescent="0.35">
      <c r="A541" t="s">
        <v>27</v>
      </c>
      <c r="B541" t="s">
        <v>28</v>
      </c>
      <c r="C541" t="s">
        <v>76</v>
      </c>
      <c r="D541" t="s">
        <v>77</v>
      </c>
      <c r="E541" t="s">
        <v>814</v>
      </c>
      <c r="F541" t="s">
        <v>815</v>
      </c>
      <c r="G541" t="s">
        <v>452</v>
      </c>
      <c r="H541" t="s">
        <v>41</v>
      </c>
      <c r="I541" t="s">
        <v>645</v>
      </c>
      <c r="J541" t="s">
        <v>36</v>
      </c>
      <c r="L541" t="s">
        <v>816</v>
      </c>
      <c r="M541" t="s">
        <v>816</v>
      </c>
      <c r="N541" t="b">
        <v>0</v>
      </c>
      <c r="O541">
        <v>24.00686546</v>
      </c>
      <c r="P541">
        <v>1.9619003461156329E-4</v>
      </c>
      <c r="Q541">
        <v>0.69743372902077727</v>
      </c>
      <c r="R541">
        <v>16.743197699867899</v>
      </c>
      <c r="S541">
        <v>4.7099077655125424E-3</v>
      </c>
      <c r="T541">
        <f t="shared" si="18"/>
        <v>16.743197699867899</v>
      </c>
      <c r="U541">
        <f t="shared" si="19"/>
        <v>4.7099077655125433E-3</v>
      </c>
    </row>
    <row r="542" spans="1:21" x14ac:dyDescent="0.35">
      <c r="A542" t="s">
        <v>27</v>
      </c>
      <c r="B542" t="s">
        <v>28</v>
      </c>
      <c r="C542" t="s">
        <v>39</v>
      </c>
      <c r="D542" t="s">
        <v>40</v>
      </c>
      <c r="E542" t="s">
        <v>814</v>
      </c>
      <c r="F542" t="s">
        <v>815</v>
      </c>
      <c r="G542" t="s">
        <v>452</v>
      </c>
      <c r="H542" t="s">
        <v>41</v>
      </c>
      <c r="I542" t="s">
        <v>645</v>
      </c>
      <c r="J542" t="s">
        <v>36</v>
      </c>
      <c r="L542" t="s">
        <v>816</v>
      </c>
      <c r="M542" t="s">
        <v>816</v>
      </c>
      <c r="N542" t="b">
        <v>0</v>
      </c>
      <c r="O542">
        <v>24.00686546</v>
      </c>
      <c r="P542">
        <v>2.489093918264115E-5</v>
      </c>
      <c r="Q542">
        <v>0.34759729618733748</v>
      </c>
      <c r="R542">
        <v>8.3447215238291825</v>
      </c>
      <c r="S542">
        <v>5.9755342813070842E-4</v>
      </c>
      <c r="T542">
        <f t="shared" si="18"/>
        <v>8.3447215238291825</v>
      </c>
      <c r="U542">
        <f t="shared" si="19"/>
        <v>5.9755342813070842E-4</v>
      </c>
    </row>
    <row r="543" spans="1:21" x14ac:dyDescent="0.35">
      <c r="A543" t="s">
        <v>27</v>
      </c>
      <c r="B543" t="s">
        <v>28</v>
      </c>
      <c r="C543" t="s">
        <v>39</v>
      </c>
      <c r="D543" t="s">
        <v>40</v>
      </c>
      <c r="E543" t="s">
        <v>817</v>
      </c>
      <c r="F543" t="s">
        <v>818</v>
      </c>
      <c r="G543" t="s">
        <v>452</v>
      </c>
      <c r="H543" t="s">
        <v>41</v>
      </c>
      <c r="I543" t="s">
        <v>645</v>
      </c>
      <c r="J543" t="s">
        <v>36</v>
      </c>
      <c r="L543" t="s">
        <v>819</v>
      </c>
      <c r="M543" t="s">
        <v>819</v>
      </c>
      <c r="N543" t="b">
        <v>0</v>
      </c>
      <c r="O543">
        <v>90.561366949999993</v>
      </c>
      <c r="P543">
        <v>2.4787854072852211E-5</v>
      </c>
      <c r="Q543">
        <v>0.34615773196772781</v>
      </c>
      <c r="R543">
        <v>31.348517387309141</v>
      </c>
      <c r="S543">
        <v>2.244821948594621E-3</v>
      </c>
      <c r="T543">
        <f t="shared" si="18"/>
        <v>31.348517387309141</v>
      </c>
      <c r="U543">
        <f t="shared" si="19"/>
        <v>2.244821948594621E-3</v>
      </c>
    </row>
    <row r="544" spans="1:21" x14ac:dyDescent="0.35">
      <c r="A544" t="s">
        <v>27</v>
      </c>
      <c r="B544" t="s">
        <v>28</v>
      </c>
      <c r="C544" t="s">
        <v>29</v>
      </c>
      <c r="D544" t="s">
        <v>30</v>
      </c>
      <c r="E544" t="s">
        <v>817</v>
      </c>
      <c r="F544" t="s">
        <v>818</v>
      </c>
      <c r="G544" t="s">
        <v>452</v>
      </c>
      <c r="H544" t="s">
        <v>41</v>
      </c>
      <c r="I544" t="s">
        <v>645</v>
      </c>
      <c r="J544" t="s">
        <v>36</v>
      </c>
      <c r="L544" t="s">
        <v>819</v>
      </c>
      <c r="M544" t="s">
        <v>819</v>
      </c>
      <c r="N544" t="b">
        <v>0</v>
      </c>
      <c r="O544">
        <v>90.561366949999993</v>
      </c>
      <c r="P544">
        <v>4.325216116844379E-5</v>
      </c>
      <c r="Q544">
        <v>0.16005647395306141</v>
      </c>
      <c r="R544">
        <v>14.49493307038631</v>
      </c>
      <c r="S544">
        <v>3.9169748389559786E-3</v>
      </c>
      <c r="T544">
        <f t="shared" si="18"/>
        <v>14.49493307038631</v>
      </c>
      <c r="U544">
        <f t="shared" si="19"/>
        <v>3.9169748389559786E-3</v>
      </c>
    </row>
    <row r="545" spans="1:21" x14ac:dyDescent="0.35">
      <c r="A545" t="s">
        <v>27</v>
      </c>
      <c r="B545" t="s">
        <v>28</v>
      </c>
      <c r="C545" t="s">
        <v>76</v>
      </c>
      <c r="D545" t="s">
        <v>77</v>
      </c>
      <c r="E545" t="s">
        <v>817</v>
      </c>
      <c r="F545" t="s">
        <v>818</v>
      </c>
      <c r="G545" t="s">
        <v>452</v>
      </c>
      <c r="H545" t="s">
        <v>41</v>
      </c>
      <c r="I545" t="s">
        <v>645</v>
      </c>
      <c r="J545" t="s">
        <v>36</v>
      </c>
      <c r="L545" t="s">
        <v>819</v>
      </c>
      <c r="M545" t="s">
        <v>819</v>
      </c>
      <c r="N545" t="b">
        <v>0</v>
      </c>
      <c r="O545">
        <v>90.561366949999993</v>
      </c>
      <c r="P545">
        <v>9.4047105568538026E-4</v>
      </c>
      <c r="Q545">
        <v>3.3432698898362019</v>
      </c>
      <c r="R545">
        <v>302.77109130634238</v>
      </c>
      <c r="S545">
        <v>8.5170344379777593E-2</v>
      </c>
      <c r="T545">
        <f t="shared" si="18"/>
        <v>302.77109130634233</v>
      </c>
      <c r="U545">
        <f t="shared" si="19"/>
        <v>8.5170344379777593E-2</v>
      </c>
    </row>
    <row r="546" spans="1:21" x14ac:dyDescent="0.35">
      <c r="A546" t="s">
        <v>27</v>
      </c>
      <c r="B546" t="s">
        <v>28</v>
      </c>
      <c r="C546" t="s">
        <v>39</v>
      </c>
      <c r="D546" t="s">
        <v>40</v>
      </c>
      <c r="E546" t="s">
        <v>820</v>
      </c>
      <c r="F546" t="s">
        <v>821</v>
      </c>
      <c r="G546" t="s">
        <v>452</v>
      </c>
      <c r="H546" t="s">
        <v>41</v>
      </c>
      <c r="I546" t="s">
        <v>645</v>
      </c>
      <c r="J546" t="s">
        <v>36</v>
      </c>
      <c r="L546" t="s">
        <v>822</v>
      </c>
      <c r="M546" t="s">
        <v>822</v>
      </c>
      <c r="N546" t="b">
        <v>0</v>
      </c>
      <c r="O546">
        <v>57.990629810000001</v>
      </c>
      <c r="P546">
        <v>2.7314225984480869E-8</v>
      </c>
      <c r="Q546">
        <v>3.8143804177050871E-4</v>
      </c>
      <c r="R546">
        <v>2.2119832275764889E-2</v>
      </c>
      <c r="S546">
        <v>1.583969167612713E-6</v>
      </c>
      <c r="T546">
        <f t="shared" si="18"/>
        <v>2.2119832275764889E-2</v>
      </c>
      <c r="U546">
        <f t="shared" si="19"/>
        <v>1.583969167612713E-6</v>
      </c>
    </row>
    <row r="547" spans="1:21" x14ac:dyDescent="0.35">
      <c r="A547" t="s">
        <v>27</v>
      </c>
      <c r="B547" t="s">
        <v>28</v>
      </c>
      <c r="C547" t="s">
        <v>29</v>
      </c>
      <c r="D547" t="s">
        <v>30</v>
      </c>
      <c r="E547" t="s">
        <v>820</v>
      </c>
      <c r="F547" t="s">
        <v>821</v>
      </c>
      <c r="G547" t="s">
        <v>452</v>
      </c>
      <c r="H547" t="s">
        <v>41</v>
      </c>
      <c r="I547" t="s">
        <v>645</v>
      </c>
      <c r="J547" t="s">
        <v>36</v>
      </c>
      <c r="L547" t="s">
        <v>822</v>
      </c>
      <c r="M547" t="s">
        <v>822</v>
      </c>
      <c r="N547" t="b">
        <v>0</v>
      </c>
      <c r="O547">
        <v>57.990629810000001</v>
      </c>
      <c r="P547">
        <v>9.4394229654707527E-8</v>
      </c>
      <c r="Q547">
        <v>3.4930988768882339E-4</v>
      </c>
      <c r="R547">
        <v>2.0256700385935241E-2</v>
      </c>
      <c r="S547">
        <v>5.4739808281062687E-6</v>
      </c>
      <c r="T547">
        <f t="shared" si="18"/>
        <v>2.0256700385935234E-2</v>
      </c>
      <c r="U547">
        <f t="shared" si="19"/>
        <v>5.4739808281062687E-6</v>
      </c>
    </row>
    <row r="548" spans="1:21" x14ac:dyDescent="0.35">
      <c r="A548" t="s">
        <v>27</v>
      </c>
      <c r="B548" t="s">
        <v>28</v>
      </c>
      <c r="C548" t="s">
        <v>76</v>
      </c>
      <c r="D548" t="s">
        <v>77</v>
      </c>
      <c r="E548" t="s">
        <v>820</v>
      </c>
      <c r="F548" t="s">
        <v>821</v>
      </c>
      <c r="G548" t="s">
        <v>452</v>
      </c>
      <c r="H548" t="s">
        <v>41</v>
      </c>
      <c r="I548" t="s">
        <v>645</v>
      </c>
      <c r="J548" t="s">
        <v>36</v>
      </c>
      <c r="L548" t="s">
        <v>822</v>
      </c>
      <c r="M548" t="s">
        <v>822</v>
      </c>
      <c r="N548" t="b">
        <v>0</v>
      </c>
      <c r="O548">
        <v>57.990629810000001</v>
      </c>
      <c r="P548">
        <v>1.9946168655200181E-7</v>
      </c>
      <c r="Q548">
        <v>7.0906408739955908E-4</v>
      </c>
      <c r="R548">
        <v>4.1119073003953323E-2</v>
      </c>
      <c r="S548">
        <v>1.156690882611539E-5</v>
      </c>
      <c r="T548">
        <f t="shared" si="18"/>
        <v>4.1119073003953316E-2</v>
      </c>
      <c r="U548">
        <f t="shared" si="19"/>
        <v>1.1566908826115392E-5</v>
      </c>
    </row>
    <row r="549" spans="1:21" x14ac:dyDescent="0.35">
      <c r="A549" t="s">
        <v>27</v>
      </c>
      <c r="B549" t="s">
        <v>28</v>
      </c>
      <c r="C549" t="s">
        <v>76</v>
      </c>
      <c r="D549" t="s">
        <v>77</v>
      </c>
      <c r="E549" t="s">
        <v>823</v>
      </c>
      <c r="F549" t="s">
        <v>824</v>
      </c>
      <c r="G549" t="s">
        <v>452</v>
      </c>
      <c r="H549" t="s">
        <v>41</v>
      </c>
      <c r="I549" t="s">
        <v>645</v>
      </c>
      <c r="J549" t="s">
        <v>36</v>
      </c>
      <c r="L549" t="s">
        <v>825</v>
      </c>
      <c r="M549" t="s">
        <v>825</v>
      </c>
      <c r="N549" t="b">
        <v>0</v>
      </c>
      <c r="O549">
        <v>17.03242002</v>
      </c>
      <c r="P549">
        <v>6.785553454109382E-7</v>
      </c>
      <c r="Q549">
        <v>2.4121887018059549E-3</v>
      </c>
      <c r="R549">
        <v>4.1085411136657563E-2</v>
      </c>
      <c r="S549">
        <v>1.155743964985528E-5</v>
      </c>
      <c r="T549">
        <f t="shared" si="18"/>
        <v>4.1085411136657556E-2</v>
      </c>
      <c r="U549">
        <f t="shared" si="19"/>
        <v>1.1557439649855279E-5</v>
      </c>
    </row>
    <row r="550" spans="1:21" x14ac:dyDescent="0.35">
      <c r="A550" t="s">
        <v>27</v>
      </c>
      <c r="B550" t="s">
        <v>28</v>
      </c>
      <c r="C550" t="s">
        <v>29</v>
      </c>
      <c r="D550" t="s">
        <v>30</v>
      </c>
      <c r="E550" t="s">
        <v>823</v>
      </c>
      <c r="F550" t="s">
        <v>824</v>
      </c>
      <c r="G550" t="s">
        <v>452</v>
      </c>
      <c r="H550" t="s">
        <v>41</v>
      </c>
      <c r="I550" t="s">
        <v>645</v>
      </c>
      <c r="J550" t="s">
        <v>36</v>
      </c>
      <c r="L550" t="s">
        <v>825</v>
      </c>
      <c r="M550" t="s">
        <v>825</v>
      </c>
      <c r="N550" t="b">
        <v>0</v>
      </c>
      <c r="O550">
        <v>17.03242002</v>
      </c>
      <c r="P550">
        <v>5.6172537740604176E-7</v>
      </c>
      <c r="Q550">
        <v>2.0786888055702351E-3</v>
      </c>
      <c r="R550">
        <v>3.5405100827344348E-2</v>
      </c>
      <c r="S550">
        <v>9.5675425638727207E-6</v>
      </c>
      <c r="T550">
        <f t="shared" si="18"/>
        <v>3.5405100827344362E-2</v>
      </c>
      <c r="U550">
        <f t="shared" si="19"/>
        <v>9.5675425638727207E-6</v>
      </c>
    </row>
    <row r="551" spans="1:21" x14ac:dyDescent="0.35">
      <c r="A551" t="s">
        <v>27</v>
      </c>
      <c r="B551" t="s">
        <v>28</v>
      </c>
      <c r="C551" t="s">
        <v>39</v>
      </c>
      <c r="D551" t="s">
        <v>40</v>
      </c>
      <c r="E551" t="s">
        <v>823</v>
      </c>
      <c r="F551" t="s">
        <v>824</v>
      </c>
      <c r="G551" t="s">
        <v>452</v>
      </c>
      <c r="H551" t="s">
        <v>41</v>
      </c>
      <c r="I551" t="s">
        <v>645</v>
      </c>
      <c r="J551" t="s">
        <v>36</v>
      </c>
      <c r="L551" t="s">
        <v>825</v>
      </c>
      <c r="M551" t="s">
        <v>825</v>
      </c>
      <c r="N551" t="b">
        <v>0</v>
      </c>
      <c r="O551">
        <v>17.03242002</v>
      </c>
      <c r="P551">
        <v>1.47067678221344E-7</v>
      </c>
      <c r="Q551">
        <v>2.0537725367124628E-3</v>
      </c>
      <c r="R551">
        <v>3.4980716470827539E-2</v>
      </c>
      <c r="S551">
        <v>2.5049184668321368E-6</v>
      </c>
      <c r="T551">
        <f t="shared" si="18"/>
        <v>3.4980716470827539E-2</v>
      </c>
      <c r="U551">
        <f t="shared" si="19"/>
        <v>2.5049184668321377E-6</v>
      </c>
    </row>
    <row r="552" spans="1:21" x14ac:dyDescent="0.35">
      <c r="A552" t="s">
        <v>27</v>
      </c>
      <c r="B552" t="s">
        <v>28</v>
      </c>
      <c r="C552" t="s">
        <v>76</v>
      </c>
      <c r="D552" t="s">
        <v>77</v>
      </c>
      <c r="E552" t="s">
        <v>826</v>
      </c>
      <c r="F552" t="s">
        <v>827</v>
      </c>
      <c r="G552" t="s">
        <v>452</v>
      </c>
      <c r="H552" t="s">
        <v>41</v>
      </c>
      <c r="I552" t="s">
        <v>645</v>
      </c>
      <c r="J552" t="s">
        <v>36</v>
      </c>
      <c r="L552" t="s">
        <v>828</v>
      </c>
      <c r="M552" t="s">
        <v>828</v>
      </c>
      <c r="N552" t="b">
        <v>0</v>
      </c>
      <c r="O552">
        <v>100.84136264</v>
      </c>
      <c r="P552">
        <v>3.3614491307931341E-4</v>
      </c>
      <c r="Q552">
        <v>1.1949577392370421</v>
      </c>
      <c r="R552">
        <v>120.5011667218771</v>
      </c>
      <c r="S552">
        <v>3.3897311079422322E-2</v>
      </c>
      <c r="T552">
        <f t="shared" si="18"/>
        <v>120.50116672187711</v>
      </c>
      <c r="U552">
        <f t="shared" si="19"/>
        <v>3.3897311079422322E-2</v>
      </c>
    </row>
    <row r="553" spans="1:21" x14ac:dyDescent="0.35">
      <c r="A553" t="s">
        <v>27</v>
      </c>
      <c r="B553" t="s">
        <v>28</v>
      </c>
      <c r="C553" t="s">
        <v>29</v>
      </c>
      <c r="D553" t="s">
        <v>30</v>
      </c>
      <c r="E553" t="s">
        <v>826</v>
      </c>
      <c r="F553" t="s">
        <v>827</v>
      </c>
      <c r="G553" t="s">
        <v>452</v>
      </c>
      <c r="H553" t="s">
        <v>41</v>
      </c>
      <c r="I553" t="s">
        <v>645</v>
      </c>
      <c r="J553" t="s">
        <v>36</v>
      </c>
      <c r="L553" t="s">
        <v>828</v>
      </c>
      <c r="M553" t="s">
        <v>828</v>
      </c>
      <c r="N553" t="b">
        <v>0</v>
      </c>
      <c r="O553">
        <v>100.84136264</v>
      </c>
      <c r="P553">
        <v>1.0063749363920269E-5</v>
      </c>
      <c r="Q553">
        <v>3.724133533266398E-2</v>
      </c>
      <c r="R553">
        <v>3.7554670014790128</v>
      </c>
      <c r="S553">
        <v>1.014842199125153E-3</v>
      </c>
      <c r="T553">
        <f t="shared" si="18"/>
        <v>3.7554670014790132</v>
      </c>
      <c r="U553">
        <f t="shared" si="19"/>
        <v>1.0148421991251532E-3</v>
      </c>
    </row>
    <row r="554" spans="1:21" x14ac:dyDescent="0.35">
      <c r="A554" t="s">
        <v>27</v>
      </c>
      <c r="B554" t="s">
        <v>28</v>
      </c>
      <c r="C554" t="s">
        <v>39</v>
      </c>
      <c r="D554" t="s">
        <v>40</v>
      </c>
      <c r="E554" t="s">
        <v>826</v>
      </c>
      <c r="F554" t="s">
        <v>827</v>
      </c>
      <c r="G554" t="s">
        <v>452</v>
      </c>
      <c r="H554" t="s">
        <v>41</v>
      </c>
      <c r="I554" t="s">
        <v>645</v>
      </c>
      <c r="J554" t="s">
        <v>36</v>
      </c>
      <c r="L554" t="s">
        <v>828</v>
      </c>
      <c r="M554" t="s">
        <v>828</v>
      </c>
      <c r="N554" t="b">
        <v>0</v>
      </c>
      <c r="O554">
        <v>100.84136264</v>
      </c>
      <c r="P554">
        <v>2.190494796135017E-5</v>
      </c>
      <c r="Q554">
        <v>0.30589848894893029</v>
      </c>
      <c r="R554">
        <v>30.847220455127118</v>
      </c>
      <c r="S554">
        <v>2.2089248009808408E-3</v>
      </c>
      <c r="T554">
        <f t="shared" si="18"/>
        <v>30.847220455127111</v>
      </c>
      <c r="U554">
        <f t="shared" si="19"/>
        <v>2.2089248009808412E-3</v>
      </c>
    </row>
    <row r="555" spans="1:21" x14ac:dyDescent="0.35">
      <c r="A555" t="s">
        <v>27</v>
      </c>
      <c r="B555" t="s">
        <v>28</v>
      </c>
      <c r="C555" t="s">
        <v>39</v>
      </c>
      <c r="D555" t="s">
        <v>40</v>
      </c>
      <c r="E555" t="s">
        <v>829</v>
      </c>
      <c r="F555" t="s">
        <v>830</v>
      </c>
      <c r="G555" t="s">
        <v>452</v>
      </c>
      <c r="H555" t="s">
        <v>41</v>
      </c>
      <c r="I555" t="s">
        <v>645</v>
      </c>
      <c r="J555" t="s">
        <v>36</v>
      </c>
      <c r="L555" t="s">
        <v>831</v>
      </c>
      <c r="M555" t="s">
        <v>831</v>
      </c>
      <c r="N555" t="b">
        <v>0</v>
      </c>
      <c r="O555">
        <v>105.43952778000001</v>
      </c>
      <c r="P555">
        <v>1.447407781870611E-3</v>
      </c>
      <c r="Q555">
        <v>20.212778142562271</v>
      </c>
      <c r="R555">
        <v>2131.2257824736721</v>
      </c>
      <c r="S555">
        <v>0.15261399302553441</v>
      </c>
      <c r="T555">
        <f t="shared" si="18"/>
        <v>2131.2257824736716</v>
      </c>
      <c r="U555">
        <f t="shared" si="19"/>
        <v>0.15261399302553447</v>
      </c>
    </row>
    <row r="556" spans="1:21" x14ac:dyDescent="0.35">
      <c r="A556" t="s">
        <v>27</v>
      </c>
      <c r="B556" t="s">
        <v>28</v>
      </c>
      <c r="C556" t="s">
        <v>29</v>
      </c>
      <c r="D556" t="s">
        <v>30</v>
      </c>
      <c r="E556" t="s">
        <v>829</v>
      </c>
      <c r="F556" t="s">
        <v>830</v>
      </c>
      <c r="G556" t="s">
        <v>452</v>
      </c>
      <c r="H556" t="s">
        <v>41</v>
      </c>
      <c r="I556" t="s">
        <v>645</v>
      </c>
      <c r="J556" t="s">
        <v>36</v>
      </c>
      <c r="L556" t="s">
        <v>831</v>
      </c>
      <c r="M556" t="s">
        <v>831</v>
      </c>
      <c r="N556" t="b">
        <v>0</v>
      </c>
      <c r="O556">
        <v>105.43952778000001</v>
      </c>
      <c r="P556">
        <v>6.4884984771470653E-6</v>
      </c>
      <c r="Q556">
        <v>2.4010966375933671E-2</v>
      </c>
      <c r="R556">
        <v>2.5317049562199041</v>
      </c>
      <c r="S556">
        <v>6.8414421543163577E-4</v>
      </c>
      <c r="T556">
        <f t="shared" si="18"/>
        <v>2.5317049562199045</v>
      </c>
      <c r="U556">
        <f t="shared" si="19"/>
        <v>6.8414421543163577E-4</v>
      </c>
    </row>
    <row r="557" spans="1:21" x14ac:dyDescent="0.35">
      <c r="A557" t="s">
        <v>27</v>
      </c>
      <c r="B557" t="s">
        <v>28</v>
      </c>
      <c r="C557" t="s">
        <v>76</v>
      </c>
      <c r="D557" t="s">
        <v>77</v>
      </c>
      <c r="E557" t="s">
        <v>829</v>
      </c>
      <c r="F557" t="s">
        <v>830</v>
      </c>
      <c r="G557" t="s">
        <v>452</v>
      </c>
      <c r="H557" t="s">
        <v>41</v>
      </c>
      <c r="I557" t="s">
        <v>645</v>
      </c>
      <c r="J557" t="s">
        <v>36</v>
      </c>
      <c r="L557" t="s">
        <v>831</v>
      </c>
      <c r="M557" t="s">
        <v>831</v>
      </c>
      <c r="N557" t="b">
        <v>0</v>
      </c>
      <c r="O557">
        <v>105.43952778000001</v>
      </c>
      <c r="P557">
        <v>3.0575791643772882E-3</v>
      </c>
      <c r="Q557">
        <v>10.86935349499244</v>
      </c>
      <c r="R557">
        <v>1146.0594997858959</v>
      </c>
      <c r="S557">
        <v>0.32238970324190819</v>
      </c>
      <c r="T557">
        <f t="shared" si="18"/>
        <v>1146.0594997858955</v>
      </c>
      <c r="U557">
        <f t="shared" si="19"/>
        <v>0.3223897032419083</v>
      </c>
    </row>
    <row r="558" spans="1:21" x14ac:dyDescent="0.35">
      <c r="A558" t="s">
        <v>27</v>
      </c>
      <c r="B558" t="s">
        <v>28</v>
      </c>
      <c r="C558" t="s">
        <v>39</v>
      </c>
      <c r="D558" t="s">
        <v>40</v>
      </c>
      <c r="E558" t="s">
        <v>832</v>
      </c>
      <c r="F558" t="s">
        <v>833</v>
      </c>
      <c r="G558" t="s">
        <v>452</v>
      </c>
      <c r="H558" t="s">
        <v>41</v>
      </c>
      <c r="I558" t="s">
        <v>645</v>
      </c>
      <c r="J558" t="s">
        <v>36</v>
      </c>
      <c r="L558" t="s">
        <v>834</v>
      </c>
      <c r="M558" t="s">
        <v>834</v>
      </c>
      <c r="N558" t="b">
        <v>0</v>
      </c>
      <c r="O558">
        <v>77.041533999999999</v>
      </c>
      <c r="P558">
        <v>1.5535416420341189E-8</v>
      </c>
      <c r="Q558">
        <v>2.169491758921234E-4</v>
      </c>
      <c r="R558">
        <v>1.6714097310765001E-2</v>
      </c>
      <c r="S558">
        <v>1.1968723123518741E-6</v>
      </c>
      <c r="T558">
        <f t="shared" si="18"/>
        <v>1.6714097310765005E-2</v>
      </c>
      <c r="U558">
        <f t="shared" si="19"/>
        <v>1.1968723123518739E-6</v>
      </c>
    </row>
    <row r="559" spans="1:21" x14ac:dyDescent="0.35">
      <c r="A559" t="s">
        <v>27</v>
      </c>
      <c r="B559" t="s">
        <v>28</v>
      </c>
      <c r="C559" t="s">
        <v>29</v>
      </c>
      <c r="D559" t="s">
        <v>30</v>
      </c>
      <c r="E559" t="s">
        <v>832</v>
      </c>
      <c r="F559" t="s">
        <v>833</v>
      </c>
      <c r="G559" t="s">
        <v>452</v>
      </c>
      <c r="H559" t="s">
        <v>41</v>
      </c>
      <c r="I559" t="s">
        <v>645</v>
      </c>
      <c r="J559" t="s">
        <v>36</v>
      </c>
      <c r="L559" t="s">
        <v>834</v>
      </c>
      <c r="M559" t="s">
        <v>834</v>
      </c>
      <c r="N559" t="b">
        <v>0</v>
      </c>
      <c r="O559">
        <v>77.041533999999999</v>
      </c>
      <c r="P559">
        <v>4.7554217325245858E-8</v>
      </c>
      <c r="Q559">
        <v>1.759764169247936E-4</v>
      </c>
      <c r="R559">
        <v>1.3557493107709659E-2</v>
      </c>
      <c r="S559">
        <v>3.6636498509063182E-6</v>
      </c>
      <c r="T559">
        <f t="shared" si="18"/>
        <v>1.3557493107709661E-2</v>
      </c>
      <c r="U559">
        <f t="shared" si="19"/>
        <v>3.6636498509063178E-6</v>
      </c>
    </row>
    <row r="560" spans="1:21" x14ac:dyDescent="0.35">
      <c r="A560" t="s">
        <v>27</v>
      </c>
      <c r="B560" t="s">
        <v>28</v>
      </c>
      <c r="C560" t="s">
        <v>76</v>
      </c>
      <c r="D560" t="s">
        <v>77</v>
      </c>
      <c r="E560" t="s">
        <v>832</v>
      </c>
      <c r="F560" t="s">
        <v>833</v>
      </c>
      <c r="G560" t="s">
        <v>452</v>
      </c>
      <c r="H560" t="s">
        <v>41</v>
      </c>
      <c r="I560" t="s">
        <v>645</v>
      </c>
      <c r="J560" t="s">
        <v>36</v>
      </c>
      <c r="L560" t="s">
        <v>834</v>
      </c>
      <c r="M560" t="s">
        <v>834</v>
      </c>
      <c r="N560" t="b">
        <v>0</v>
      </c>
      <c r="O560">
        <v>77.041533999999999</v>
      </c>
      <c r="P560">
        <v>5.9986542853180831E-8</v>
      </c>
      <c r="Q560">
        <v>2.1324548087261889E-4</v>
      </c>
      <c r="R560">
        <v>1.6428758964994222E-2</v>
      </c>
      <c r="S560">
        <v>4.6214552807657882E-6</v>
      </c>
      <c r="T560">
        <f t="shared" si="18"/>
        <v>1.6428758964994218E-2</v>
      </c>
      <c r="U560">
        <f t="shared" si="19"/>
        <v>4.6214552807657882E-6</v>
      </c>
    </row>
    <row r="561" spans="1:21" x14ac:dyDescent="0.35">
      <c r="A561" t="s">
        <v>27</v>
      </c>
      <c r="B561" t="s">
        <v>28</v>
      </c>
      <c r="C561" t="s">
        <v>76</v>
      </c>
      <c r="D561" t="s">
        <v>77</v>
      </c>
      <c r="E561" t="s">
        <v>835</v>
      </c>
      <c r="F561" t="s">
        <v>836</v>
      </c>
      <c r="G561" t="s">
        <v>452</v>
      </c>
      <c r="H561" t="s">
        <v>41</v>
      </c>
      <c r="I561" t="s">
        <v>645</v>
      </c>
      <c r="J561" t="s">
        <v>36</v>
      </c>
      <c r="L561" t="s">
        <v>837</v>
      </c>
      <c r="M561" t="s">
        <v>837</v>
      </c>
      <c r="N561" t="b">
        <v>0</v>
      </c>
      <c r="O561">
        <v>35.826044969999998</v>
      </c>
      <c r="P561">
        <v>3.5446743442855722E-4</v>
      </c>
      <c r="Q561">
        <v>1.2600922625830751</v>
      </c>
      <c r="R561">
        <v>45.144122065650279</v>
      </c>
      <c r="S561">
        <v>1.269916624623801E-2</v>
      </c>
      <c r="T561">
        <f t="shared" si="18"/>
        <v>45.144122065650294</v>
      </c>
      <c r="U561">
        <f t="shared" si="19"/>
        <v>1.2699166246238017E-2</v>
      </c>
    </row>
    <row r="562" spans="1:21" x14ac:dyDescent="0.35">
      <c r="A562" t="s">
        <v>27</v>
      </c>
      <c r="B562" t="s">
        <v>28</v>
      </c>
      <c r="C562" t="s">
        <v>29</v>
      </c>
      <c r="D562" t="s">
        <v>30</v>
      </c>
      <c r="E562" t="s">
        <v>835</v>
      </c>
      <c r="F562" t="s">
        <v>836</v>
      </c>
      <c r="G562" t="s">
        <v>452</v>
      </c>
      <c r="H562" t="s">
        <v>41</v>
      </c>
      <c r="I562" t="s">
        <v>645</v>
      </c>
      <c r="J562" t="s">
        <v>36</v>
      </c>
      <c r="L562" t="s">
        <v>837</v>
      </c>
      <c r="M562" t="s">
        <v>837</v>
      </c>
      <c r="N562" t="b">
        <v>0</v>
      </c>
      <c r="O562">
        <v>35.826044969999998</v>
      </c>
      <c r="P562">
        <v>1.1492545224557151E-5</v>
      </c>
      <c r="Q562">
        <v>4.2528655579198077E-2</v>
      </c>
      <c r="R562">
        <v>1.523633527293992</v>
      </c>
      <c r="S562">
        <v>4.1173244203474328E-4</v>
      </c>
      <c r="T562">
        <f t="shared" si="18"/>
        <v>1.5236335272939916</v>
      </c>
      <c r="U562">
        <f t="shared" si="19"/>
        <v>4.1173244203474322E-4</v>
      </c>
    </row>
    <row r="563" spans="1:21" x14ac:dyDescent="0.35">
      <c r="A563" t="s">
        <v>27</v>
      </c>
      <c r="B563" t="s">
        <v>28</v>
      </c>
      <c r="C563" t="s">
        <v>39</v>
      </c>
      <c r="D563" t="s">
        <v>40</v>
      </c>
      <c r="E563" t="s">
        <v>835</v>
      </c>
      <c r="F563" t="s">
        <v>836</v>
      </c>
      <c r="G563" t="s">
        <v>452</v>
      </c>
      <c r="H563" t="s">
        <v>41</v>
      </c>
      <c r="I563" t="s">
        <v>645</v>
      </c>
      <c r="J563" t="s">
        <v>36</v>
      </c>
      <c r="L563" t="s">
        <v>837</v>
      </c>
      <c r="M563" t="s">
        <v>837</v>
      </c>
      <c r="N563" t="b">
        <v>0</v>
      </c>
      <c r="O563">
        <v>35.826044969999998</v>
      </c>
      <c r="P563">
        <v>2.5036733514987251E-5</v>
      </c>
      <c r="Q563">
        <v>0.34963328668777971</v>
      </c>
      <c r="R563">
        <v>12.525977851885299</v>
      </c>
      <c r="S563">
        <v>8.9696714080983919E-4</v>
      </c>
      <c r="T563">
        <f t="shared" si="18"/>
        <v>12.525977851885298</v>
      </c>
      <c r="U563">
        <f t="shared" si="19"/>
        <v>8.9696714080983941E-4</v>
      </c>
    </row>
    <row r="564" spans="1:21" x14ac:dyDescent="0.35">
      <c r="A564" t="s">
        <v>27</v>
      </c>
      <c r="B564" t="s">
        <v>28</v>
      </c>
      <c r="C564" t="s">
        <v>76</v>
      </c>
      <c r="D564" t="s">
        <v>77</v>
      </c>
      <c r="E564" t="s">
        <v>838</v>
      </c>
      <c r="F564" t="s">
        <v>839</v>
      </c>
      <c r="G564" t="s">
        <v>452</v>
      </c>
      <c r="H564" t="s">
        <v>41</v>
      </c>
      <c r="I564" t="s">
        <v>645</v>
      </c>
      <c r="J564" t="s">
        <v>36</v>
      </c>
      <c r="L564" t="s">
        <v>840</v>
      </c>
      <c r="M564" t="s">
        <v>840</v>
      </c>
      <c r="N564" t="b">
        <v>0</v>
      </c>
      <c r="O564">
        <v>7.0893212800000001</v>
      </c>
      <c r="P564">
        <v>2.8499201110752121E-2</v>
      </c>
      <c r="Q564">
        <v>101.31148681500579</v>
      </c>
      <c r="R564">
        <v>718.2296793860603</v>
      </c>
      <c r="S564">
        <v>0.2020399928974547</v>
      </c>
      <c r="T564">
        <f t="shared" si="18"/>
        <v>718.22967938605996</v>
      </c>
      <c r="U564">
        <f t="shared" si="19"/>
        <v>0.20203999289745464</v>
      </c>
    </row>
    <row r="565" spans="1:21" x14ac:dyDescent="0.35">
      <c r="A565" t="s">
        <v>27</v>
      </c>
      <c r="B565" t="s">
        <v>28</v>
      </c>
      <c r="C565" t="s">
        <v>29</v>
      </c>
      <c r="D565" t="s">
        <v>30</v>
      </c>
      <c r="E565" t="s">
        <v>838</v>
      </c>
      <c r="F565" t="s">
        <v>839</v>
      </c>
      <c r="G565" t="s">
        <v>452</v>
      </c>
      <c r="H565" t="s">
        <v>41</v>
      </c>
      <c r="I565" t="s">
        <v>645</v>
      </c>
      <c r="J565" t="s">
        <v>36</v>
      </c>
      <c r="L565" t="s">
        <v>840</v>
      </c>
      <c r="M565" t="s">
        <v>840</v>
      </c>
      <c r="N565" t="b">
        <v>0</v>
      </c>
      <c r="O565">
        <v>7.0893212800000001</v>
      </c>
      <c r="P565">
        <v>9.8700691090937475E-4</v>
      </c>
      <c r="Q565">
        <v>3.652461325856609</v>
      </c>
      <c r="R565">
        <v>25.893471801772272</v>
      </c>
      <c r="S565">
        <v>6.9972090970168944E-3</v>
      </c>
      <c r="T565">
        <f t="shared" si="18"/>
        <v>25.893471801772272</v>
      </c>
      <c r="U565">
        <f t="shared" si="19"/>
        <v>6.9972090970168944E-3</v>
      </c>
    </row>
    <row r="566" spans="1:21" x14ac:dyDescent="0.35">
      <c r="A566" t="s">
        <v>27</v>
      </c>
      <c r="B566" t="s">
        <v>28</v>
      </c>
      <c r="C566" t="s">
        <v>39</v>
      </c>
      <c r="D566" t="s">
        <v>40</v>
      </c>
      <c r="E566" t="s">
        <v>838</v>
      </c>
      <c r="F566" t="s">
        <v>839</v>
      </c>
      <c r="G566" t="s">
        <v>452</v>
      </c>
      <c r="H566" t="s">
        <v>41</v>
      </c>
      <c r="I566" t="s">
        <v>645</v>
      </c>
      <c r="J566" t="s">
        <v>36</v>
      </c>
      <c r="L566" t="s">
        <v>840</v>
      </c>
      <c r="M566" t="s">
        <v>840</v>
      </c>
      <c r="N566" t="b">
        <v>0</v>
      </c>
      <c r="O566">
        <v>7.0893212800000001</v>
      </c>
      <c r="P566">
        <v>1.850711003949489E-2</v>
      </c>
      <c r="Q566">
        <v>258.4483197988896</v>
      </c>
      <c r="R566">
        <v>1832.223173330513</v>
      </c>
      <c r="S566">
        <v>0.13120284903429269</v>
      </c>
      <c r="T566">
        <f t="shared" si="18"/>
        <v>1832.2231733305134</v>
      </c>
      <c r="U566">
        <f t="shared" si="19"/>
        <v>0.13120284903429277</v>
      </c>
    </row>
    <row r="567" spans="1:21" x14ac:dyDescent="0.35">
      <c r="A567" t="s">
        <v>27</v>
      </c>
      <c r="B567" t="s">
        <v>28</v>
      </c>
      <c r="C567" t="s">
        <v>39</v>
      </c>
      <c r="D567" t="s">
        <v>40</v>
      </c>
      <c r="E567" t="s">
        <v>841</v>
      </c>
      <c r="F567" t="s">
        <v>842</v>
      </c>
      <c r="G567" t="s">
        <v>452</v>
      </c>
      <c r="H567" t="s">
        <v>41</v>
      </c>
      <c r="I567" t="s">
        <v>645</v>
      </c>
      <c r="J567" t="s">
        <v>36</v>
      </c>
      <c r="L567" t="s">
        <v>843</v>
      </c>
      <c r="M567" t="s">
        <v>843</v>
      </c>
      <c r="N567" t="b">
        <v>0</v>
      </c>
      <c r="O567">
        <v>75.251365390000004</v>
      </c>
      <c r="P567">
        <v>1.5658229861192021E-9</v>
      </c>
      <c r="Q567">
        <v>2.1866424255401081E-5</v>
      </c>
      <c r="R567">
        <v>1.6454782814159449E-3</v>
      </c>
      <c r="S567">
        <v>1.17830317664517E-7</v>
      </c>
      <c r="T567">
        <f t="shared" si="18"/>
        <v>1.6454782814159456E-3</v>
      </c>
      <c r="U567">
        <f t="shared" si="19"/>
        <v>1.1783031766451698E-7</v>
      </c>
    </row>
    <row r="568" spans="1:21" x14ac:dyDescent="0.35">
      <c r="A568" t="s">
        <v>27</v>
      </c>
      <c r="B568" t="s">
        <v>28</v>
      </c>
      <c r="C568" t="s">
        <v>76</v>
      </c>
      <c r="D568" t="s">
        <v>77</v>
      </c>
      <c r="E568" t="s">
        <v>841</v>
      </c>
      <c r="F568" t="s">
        <v>842</v>
      </c>
      <c r="G568" t="s">
        <v>452</v>
      </c>
      <c r="H568" t="s">
        <v>41</v>
      </c>
      <c r="I568" t="s">
        <v>645</v>
      </c>
      <c r="J568" t="s">
        <v>36</v>
      </c>
      <c r="L568" t="s">
        <v>843</v>
      </c>
      <c r="M568" t="s">
        <v>843</v>
      </c>
      <c r="N568" t="b">
        <v>0</v>
      </c>
      <c r="O568">
        <v>75.251365390000004</v>
      </c>
      <c r="P568">
        <v>9.3747115954097832E-9</v>
      </c>
      <c r="Q568">
        <v>3.3326055930547282E-5</v>
      </c>
      <c r="R568">
        <v>2.50783121183719E-3</v>
      </c>
      <c r="S568">
        <v>7.0545984769205143E-7</v>
      </c>
      <c r="T568">
        <f t="shared" si="18"/>
        <v>2.50783121183719E-3</v>
      </c>
      <c r="U568">
        <f t="shared" si="19"/>
        <v>7.0545984769205143E-7</v>
      </c>
    </row>
    <row r="569" spans="1:21" x14ac:dyDescent="0.35">
      <c r="A569" t="s">
        <v>27</v>
      </c>
      <c r="B569" t="s">
        <v>28</v>
      </c>
      <c r="C569" t="s">
        <v>76</v>
      </c>
      <c r="D569" t="s">
        <v>77</v>
      </c>
      <c r="E569" t="s">
        <v>844</v>
      </c>
      <c r="F569" t="s">
        <v>845</v>
      </c>
      <c r="G569" t="s">
        <v>452</v>
      </c>
      <c r="H569" t="s">
        <v>41</v>
      </c>
      <c r="I569" t="s">
        <v>645</v>
      </c>
      <c r="J569" t="s">
        <v>36</v>
      </c>
      <c r="L569" t="s">
        <v>846</v>
      </c>
      <c r="M569" t="s">
        <v>846</v>
      </c>
      <c r="N569" t="b">
        <v>0</v>
      </c>
      <c r="O569">
        <v>32.022561840000002</v>
      </c>
      <c r="P569">
        <v>2.3898380899704909E-8</v>
      </c>
      <c r="Q569">
        <v>8.4956083225328841E-5</v>
      </c>
      <c r="R569">
        <v>2.72051142876728E-3</v>
      </c>
      <c r="S569">
        <v>7.6528738023667548E-7</v>
      </c>
      <c r="T569">
        <f t="shared" si="18"/>
        <v>2.7205114287672796E-3</v>
      </c>
      <c r="U569">
        <f t="shared" si="19"/>
        <v>7.6528738023667537E-7</v>
      </c>
    </row>
    <row r="570" spans="1:21" x14ac:dyDescent="0.35">
      <c r="A570" t="s">
        <v>27</v>
      </c>
      <c r="B570" t="s">
        <v>28</v>
      </c>
      <c r="C570" t="s">
        <v>39</v>
      </c>
      <c r="D570" t="s">
        <v>40</v>
      </c>
      <c r="E570" t="s">
        <v>844</v>
      </c>
      <c r="F570" t="s">
        <v>845</v>
      </c>
      <c r="G570" t="s">
        <v>452</v>
      </c>
      <c r="H570" t="s">
        <v>41</v>
      </c>
      <c r="I570" t="s">
        <v>645</v>
      </c>
      <c r="J570" t="s">
        <v>36</v>
      </c>
      <c r="L570" t="s">
        <v>846</v>
      </c>
      <c r="M570" t="s">
        <v>846</v>
      </c>
      <c r="N570" t="b">
        <v>0</v>
      </c>
      <c r="O570">
        <v>32.022561840000002</v>
      </c>
      <c r="P570">
        <v>5.9736112832735382E-9</v>
      </c>
      <c r="Q570">
        <v>8.3420360931504544E-5</v>
      </c>
      <c r="R570">
        <v>2.6713336666442239E-3</v>
      </c>
      <c r="S570">
        <v>1.9129033672674859E-7</v>
      </c>
      <c r="T570">
        <f t="shared" si="18"/>
        <v>2.6713336666442243E-3</v>
      </c>
      <c r="U570">
        <f t="shared" si="19"/>
        <v>1.9129033672674865E-7</v>
      </c>
    </row>
    <row r="571" spans="1:21" x14ac:dyDescent="0.35">
      <c r="A571" t="s">
        <v>27</v>
      </c>
      <c r="B571" t="s">
        <v>28</v>
      </c>
      <c r="C571" t="s">
        <v>29</v>
      </c>
      <c r="D571" t="s">
        <v>30</v>
      </c>
      <c r="E571" t="s">
        <v>847</v>
      </c>
      <c r="F571" t="s">
        <v>848</v>
      </c>
      <c r="G571" t="s">
        <v>452</v>
      </c>
      <c r="H571" t="s">
        <v>41</v>
      </c>
      <c r="I571" t="s">
        <v>645</v>
      </c>
      <c r="J571" t="s">
        <v>36</v>
      </c>
      <c r="L571" t="s">
        <v>849</v>
      </c>
      <c r="M571" t="s">
        <v>849</v>
      </c>
      <c r="N571" t="b">
        <v>0</v>
      </c>
      <c r="O571">
        <v>71.988742619999996</v>
      </c>
      <c r="P571">
        <v>9.1053905045314975E-6</v>
      </c>
      <c r="Q571">
        <v>3.3694887347832263E-2</v>
      </c>
      <c r="R571">
        <v>2.4256525728929912</v>
      </c>
      <c r="S571">
        <v>6.5548561348530989E-4</v>
      </c>
      <c r="T571">
        <f t="shared" si="18"/>
        <v>2.4256525728929912</v>
      </c>
      <c r="U571">
        <f t="shared" si="19"/>
        <v>6.5548561348530989E-4</v>
      </c>
    </row>
    <row r="572" spans="1:21" x14ac:dyDescent="0.35">
      <c r="A572" t="s">
        <v>27</v>
      </c>
      <c r="B572" t="s">
        <v>28</v>
      </c>
      <c r="C572" t="s">
        <v>76</v>
      </c>
      <c r="D572" t="s">
        <v>77</v>
      </c>
      <c r="E572" t="s">
        <v>847</v>
      </c>
      <c r="F572" t="s">
        <v>848</v>
      </c>
      <c r="G572" t="s">
        <v>452</v>
      </c>
      <c r="H572" t="s">
        <v>41</v>
      </c>
      <c r="I572" t="s">
        <v>645</v>
      </c>
      <c r="J572" t="s">
        <v>36</v>
      </c>
      <c r="L572" t="s">
        <v>849</v>
      </c>
      <c r="M572" t="s">
        <v>849</v>
      </c>
      <c r="N572" t="b">
        <v>0</v>
      </c>
      <c r="O572">
        <v>71.988742619999996</v>
      </c>
      <c r="P572">
        <v>1.006879179979704E-4</v>
      </c>
      <c r="Q572">
        <v>0.3579343377745845</v>
      </c>
      <c r="R572">
        <v>25.767242916914711</v>
      </c>
      <c r="S572">
        <v>7.2483966136995554E-3</v>
      </c>
      <c r="T572">
        <f t="shared" si="18"/>
        <v>25.767242916914707</v>
      </c>
      <c r="U572">
        <f t="shared" si="19"/>
        <v>7.2483966136995563E-3</v>
      </c>
    </row>
    <row r="573" spans="1:21" x14ac:dyDescent="0.35">
      <c r="A573" t="s">
        <v>27</v>
      </c>
      <c r="B573" t="s">
        <v>28</v>
      </c>
      <c r="C573" t="s">
        <v>39</v>
      </c>
      <c r="D573" t="s">
        <v>40</v>
      </c>
      <c r="E573" t="s">
        <v>847</v>
      </c>
      <c r="F573" t="s">
        <v>848</v>
      </c>
      <c r="G573" t="s">
        <v>452</v>
      </c>
      <c r="H573" t="s">
        <v>41</v>
      </c>
      <c r="I573" t="s">
        <v>645</v>
      </c>
      <c r="J573" t="s">
        <v>36</v>
      </c>
      <c r="L573" t="s">
        <v>849</v>
      </c>
      <c r="M573" t="s">
        <v>849</v>
      </c>
      <c r="N573" t="b">
        <v>0</v>
      </c>
      <c r="O573">
        <v>71.988742619999996</v>
      </c>
      <c r="P573">
        <v>2.2529776968070149E-8</v>
      </c>
      <c r="Q573">
        <v>3.1462410881090609E-4</v>
      </c>
      <c r="R573">
        <v>2.2649393991235191E-2</v>
      </c>
      <c r="S573">
        <v>1.6218903154404061E-6</v>
      </c>
      <c r="T573">
        <f t="shared" si="18"/>
        <v>2.2649393991235191E-2</v>
      </c>
      <c r="U573">
        <f t="shared" si="19"/>
        <v>1.6218903154404059E-6</v>
      </c>
    </row>
    <row r="574" spans="1:21" x14ac:dyDescent="0.35">
      <c r="A574" t="s">
        <v>27</v>
      </c>
      <c r="B574" t="s">
        <v>28</v>
      </c>
      <c r="C574" t="s">
        <v>29</v>
      </c>
      <c r="D574" t="s">
        <v>30</v>
      </c>
      <c r="E574" t="s">
        <v>850</v>
      </c>
      <c r="F574" t="s">
        <v>851</v>
      </c>
      <c r="G574" t="s">
        <v>452</v>
      </c>
      <c r="H574" t="s">
        <v>41</v>
      </c>
      <c r="I574" t="s">
        <v>645</v>
      </c>
      <c r="J574" t="s">
        <v>36</v>
      </c>
      <c r="L574" t="s">
        <v>852</v>
      </c>
      <c r="M574" t="s">
        <v>852</v>
      </c>
      <c r="N574" t="b">
        <v>0</v>
      </c>
      <c r="O574">
        <v>34.922916209999997</v>
      </c>
      <c r="P574">
        <v>1.2460703408925969E-5</v>
      </c>
      <c r="Q574">
        <v>4.6111366385610399E-2</v>
      </c>
      <c r="R574">
        <v>1.610343384613282</v>
      </c>
      <c r="S574">
        <v>4.3516410106758278E-4</v>
      </c>
      <c r="T574">
        <f t="shared" si="18"/>
        <v>1.6103433846132824</v>
      </c>
      <c r="U574">
        <f t="shared" si="19"/>
        <v>4.3516410106758294E-4</v>
      </c>
    </row>
    <row r="575" spans="1:21" x14ac:dyDescent="0.35">
      <c r="A575" t="s">
        <v>27</v>
      </c>
      <c r="B575" t="s">
        <v>28</v>
      </c>
      <c r="C575" t="s">
        <v>76</v>
      </c>
      <c r="D575" t="s">
        <v>77</v>
      </c>
      <c r="E575" t="s">
        <v>850</v>
      </c>
      <c r="F575" t="s">
        <v>851</v>
      </c>
      <c r="G575" t="s">
        <v>452</v>
      </c>
      <c r="H575" t="s">
        <v>41</v>
      </c>
      <c r="I575" t="s">
        <v>645</v>
      </c>
      <c r="J575" t="s">
        <v>36</v>
      </c>
      <c r="L575" t="s">
        <v>852</v>
      </c>
      <c r="M575" t="s">
        <v>852</v>
      </c>
      <c r="N575" t="b">
        <v>0</v>
      </c>
      <c r="O575">
        <v>34.922916209999997</v>
      </c>
      <c r="P575">
        <v>3.9118347717348841E-4</v>
      </c>
      <c r="Q575">
        <v>1.390613706535021</v>
      </c>
      <c r="R575">
        <v>48.564285953800074</v>
      </c>
      <c r="S575">
        <v>1.3661267796066179E-2</v>
      </c>
      <c r="T575">
        <f t="shared" si="18"/>
        <v>48.564285953800066</v>
      </c>
      <c r="U575">
        <f t="shared" si="19"/>
        <v>1.3661267796066183E-2</v>
      </c>
    </row>
    <row r="576" spans="1:21" x14ac:dyDescent="0.35">
      <c r="A576" t="s">
        <v>27</v>
      </c>
      <c r="B576" t="s">
        <v>28</v>
      </c>
      <c r="C576" t="s">
        <v>39</v>
      </c>
      <c r="D576" t="s">
        <v>40</v>
      </c>
      <c r="E576" t="s">
        <v>850</v>
      </c>
      <c r="F576" t="s">
        <v>851</v>
      </c>
      <c r="G576" t="s">
        <v>452</v>
      </c>
      <c r="H576" t="s">
        <v>41</v>
      </c>
      <c r="I576" t="s">
        <v>645</v>
      </c>
      <c r="J576" t="s">
        <v>36</v>
      </c>
      <c r="L576" t="s">
        <v>852</v>
      </c>
      <c r="M576" t="s">
        <v>852</v>
      </c>
      <c r="N576" t="b">
        <v>0</v>
      </c>
      <c r="O576">
        <v>34.922916209999997</v>
      </c>
      <c r="P576">
        <v>2.534026249529591E-5</v>
      </c>
      <c r="Q576">
        <v>0.35387201195626489</v>
      </c>
      <c r="R576">
        <v>12.35824262261276</v>
      </c>
      <c r="S576">
        <v>8.8495586386262454E-4</v>
      </c>
      <c r="T576">
        <f t="shared" si="18"/>
        <v>12.358242622612755</v>
      </c>
      <c r="U576">
        <f t="shared" si="19"/>
        <v>8.8495586386262454E-4</v>
      </c>
    </row>
    <row r="577" spans="1:21" x14ac:dyDescent="0.35">
      <c r="A577" t="s">
        <v>27</v>
      </c>
      <c r="B577" t="s">
        <v>28</v>
      </c>
      <c r="C577" t="s">
        <v>39</v>
      </c>
      <c r="D577" t="s">
        <v>40</v>
      </c>
      <c r="E577" t="s">
        <v>853</v>
      </c>
      <c r="F577" t="s">
        <v>854</v>
      </c>
      <c r="G577" t="s">
        <v>452</v>
      </c>
      <c r="H577" t="s">
        <v>41</v>
      </c>
      <c r="I577" t="s">
        <v>645</v>
      </c>
      <c r="J577" t="s">
        <v>36</v>
      </c>
      <c r="L577" t="s">
        <v>855</v>
      </c>
      <c r="M577" t="s">
        <v>855</v>
      </c>
      <c r="N577" t="b">
        <v>0</v>
      </c>
      <c r="O577">
        <v>26.159180240000001</v>
      </c>
      <c r="P577">
        <v>1.3666429310829041E-3</v>
      </c>
      <c r="Q577">
        <v>19.08491215266185</v>
      </c>
      <c r="R577">
        <v>499.24565686604791</v>
      </c>
      <c r="S577">
        <v>3.5750258757919567E-2</v>
      </c>
      <c r="T577">
        <f t="shared" si="18"/>
        <v>499.24565686604774</v>
      </c>
      <c r="U577">
        <f t="shared" si="19"/>
        <v>3.5750258757919588E-2</v>
      </c>
    </row>
    <row r="578" spans="1:21" x14ac:dyDescent="0.35">
      <c r="A578" t="s">
        <v>27</v>
      </c>
      <c r="B578" t="s">
        <v>28</v>
      </c>
      <c r="C578" t="s">
        <v>39</v>
      </c>
      <c r="D578" t="s">
        <v>40</v>
      </c>
      <c r="E578" t="s">
        <v>856</v>
      </c>
      <c r="F578" t="s">
        <v>857</v>
      </c>
      <c r="G578" t="s">
        <v>452</v>
      </c>
      <c r="H578" t="s">
        <v>41</v>
      </c>
      <c r="I578" t="s">
        <v>645</v>
      </c>
      <c r="J578" t="s">
        <v>36</v>
      </c>
      <c r="L578" t="s">
        <v>858</v>
      </c>
      <c r="M578" t="s">
        <v>858</v>
      </c>
      <c r="N578" t="b">
        <v>0</v>
      </c>
      <c r="O578">
        <v>5.0921162600000001</v>
      </c>
      <c r="P578">
        <v>8.1705064605400891E-9</v>
      </c>
      <c r="Q578">
        <v>1.140995899481987E-4</v>
      </c>
      <c r="R578">
        <v>5.8100837723455527E-4</v>
      </c>
      <c r="S578">
        <v>4.1605168800151237E-8</v>
      </c>
      <c r="T578">
        <f t="shared" ref="T578:T641" si="20">O578*Q578</f>
        <v>5.8100837723455516E-4</v>
      </c>
      <c r="U578">
        <f t="shared" ref="U578:U641" si="21">O578*P578</f>
        <v>4.1605168800151237E-8</v>
      </c>
    </row>
    <row r="579" spans="1:21" x14ac:dyDescent="0.35">
      <c r="A579" t="s">
        <v>27</v>
      </c>
      <c r="B579" t="s">
        <v>28</v>
      </c>
      <c r="C579" t="s">
        <v>76</v>
      </c>
      <c r="D579" t="s">
        <v>77</v>
      </c>
      <c r="E579" t="s">
        <v>856</v>
      </c>
      <c r="F579" t="s">
        <v>857</v>
      </c>
      <c r="G579" t="s">
        <v>452</v>
      </c>
      <c r="H579" t="s">
        <v>41</v>
      </c>
      <c r="I579" t="s">
        <v>645</v>
      </c>
      <c r="J579" t="s">
        <v>36</v>
      </c>
      <c r="L579" t="s">
        <v>858</v>
      </c>
      <c r="M579" t="s">
        <v>858</v>
      </c>
      <c r="N579" t="b">
        <v>0</v>
      </c>
      <c r="O579">
        <v>5.0921162600000001</v>
      </c>
      <c r="P579">
        <v>1.6261015118536969E-4</v>
      </c>
      <c r="Q579">
        <v>0.57806098226336977</v>
      </c>
      <c r="R579">
        <v>2.9435537270548768</v>
      </c>
      <c r="S579">
        <v>8.2802979489207944E-4</v>
      </c>
      <c r="T579">
        <f t="shared" si="20"/>
        <v>2.9435537270548768</v>
      </c>
      <c r="U579">
        <f t="shared" si="21"/>
        <v>8.2802979489207923E-4</v>
      </c>
    </row>
    <row r="580" spans="1:21" x14ac:dyDescent="0.35">
      <c r="A580" t="s">
        <v>27</v>
      </c>
      <c r="B580" t="s">
        <v>28</v>
      </c>
      <c r="C580" t="s">
        <v>29</v>
      </c>
      <c r="D580" t="s">
        <v>30</v>
      </c>
      <c r="E580" t="s">
        <v>856</v>
      </c>
      <c r="F580" t="s">
        <v>857</v>
      </c>
      <c r="G580" t="s">
        <v>452</v>
      </c>
      <c r="H580" t="s">
        <v>41</v>
      </c>
      <c r="I580" t="s">
        <v>645</v>
      </c>
      <c r="J580" t="s">
        <v>36</v>
      </c>
      <c r="L580" t="s">
        <v>858</v>
      </c>
      <c r="M580" t="s">
        <v>858</v>
      </c>
      <c r="N580" t="b">
        <v>0</v>
      </c>
      <c r="O580">
        <v>5.0921162600000001</v>
      </c>
      <c r="P580">
        <v>1.966554418330924E-5</v>
      </c>
      <c r="Q580">
        <v>7.277318809782525E-2</v>
      </c>
      <c r="R580">
        <v>0.37056953440497442</v>
      </c>
      <c r="S580">
        <v>1.0013923729757741E-4</v>
      </c>
      <c r="T580">
        <f t="shared" si="20"/>
        <v>0.37056953440497442</v>
      </c>
      <c r="U580">
        <f t="shared" si="21"/>
        <v>1.0013923729757741E-4</v>
      </c>
    </row>
    <row r="581" spans="1:21" x14ac:dyDescent="0.35">
      <c r="A581" t="s">
        <v>27</v>
      </c>
      <c r="B581" t="s">
        <v>28</v>
      </c>
      <c r="C581" t="s">
        <v>29</v>
      </c>
      <c r="D581" t="s">
        <v>30</v>
      </c>
      <c r="E581" t="s">
        <v>859</v>
      </c>
      <c r="F581" t="s">
        <v>860</v>
      </c>
      <c r="G581" t="s">
        <v>452</v>
      </c>
      <c r="H581" t="s">
        <v>41</v>
      </c>
      <c r="I581" t="s">
        <v>645</v>
      </c>
      <c r="J581" t="s">
        <v>36</v>
      </c>
      <c r="L581" t="s">
        <v>861</v>
      </c>
      <c r="M581" t="s">
        <v>861</v>
      </c>
      <c r="N581" t="b">
        <v>0</v>
      </c>
      <c r="O581">
        <v>77.352352210000006</v>
      </c>
      <c r="P581">
        <v>2.579130909674111E-6</v>
      </c>
      <c r="Q581">
        <v>9.5441843393242552E-3</v>
      </c>
      <c r="R581">
        <v>0.73826510857257599</v>
      </c>
      <c r="S581">
        <v>1.9950184252080951E-4</v>
      </c>
      <c r="T581">
        <f t="shared" si="20"/>
        <v>0.73826510857257599</v>
      </c>
      <c r="U581">
        <f t="shared" si="21"/>
        <v>1.9950184252080953E-4</v>
      </c>
    </row>
    <row r="582" spans="1:21" x14ac:dyDescent="0.35">
      <c r="A582" t="s">
        <v>27</v>
      </c>
      <c r="B582" t="s">
        <v>28</v>
      </c>
      <c r="C582" t="s">
        <v>76</v>
      </c>
      <c r="D582" t="s">
        <v>77</v>
      </c>
      <c r="E582" t="s">
        <v>859</v>
      </c>
      <c r="F582" t="s">
        <v>860</v>
      </c>
      <c r="G582" t="s">
        <v>452</v>
      </c>
      <c r="H582" t="s">
        <v>41</v>
      </c>
      <c r="I582" t="s">
        <v>645</v>
      </c>
      <c r="J582" t="s">
        <v>36</v>
      </c>
      <c r="L582" t="s">
        <v>861</v>
      </c>
      <c r="M582" t="s">
        <v>861</v>
      </c>
      <c r="N582" t="b">
        <v>0</v>
      </c>
      <c r="O582">
        <v>77.352352210000006</v>
      </c>
      <c r="P582">
        <v>3.1155492268470559E-6</v>
      </c>
      <c r="Q582">
        <v>1.107543061261927E-2</v>
      </c>
      <c r="R582">
        <v>0.85671060962474177</v>
      </c>
      <c r="S582">
        <v>2.4099506112266661E-4</v>
      </c>
      <c r="T582">
        <f t="shared" si="20"/>
        <v>0.85671060962474188</v>
      </c>
      <c r="U582">
        <f t="shared" si="21"/>
        <v>2.4099506112266667E-4</v>
      </c>
    </row>
    <row r="583" spans="1:21" x14ac:dyDescent="0.35">
      <c r="A583" t="s">
        <v>27</v>
      </c>
      <c r="B583" t="s">
        <v>28</v>
      </c>
      <c r="C583" t="s">
        <v>39</v>
      </c>
      <c r="D583" t="s">
        <v>40</v>
      </c>
      <c r="E583" t="s">
        <v>859</v>
      </c>
      <c r="F583" t="s">
        <v>860</v>
      </c>
      <c r="G583" t="s">
        <v>452</v>
      </c>
      <c r="H583" t="s">
        <v>41</v>
      </c>
      <c r="I583" t="s">
        <v>645</v>
      </c>
      <c r="J583" t="s">
        <v>36</v>
      </c>
      <c r="L583" t="s">
        <v>861</v>
      </c>
      <c r="M583" t="s">
        <v>861</v>
      </c>
      <c r="N583" t="b">
        <v>0</v>
      </c>
      <c r="O583">
        <v>77.352352210000006</v>
      </c>
      <c r="P583">
        <v>6.7525308624439186E-7</v>
      </c>
      <c r="Q583">
        <v>9.4297826730618435E-3</v>
      </c>
      <c r="R583">
        <v>0.72941587059043511</v>
      </c>
      <c r="S583">
        <v>5.2232414558065709E-5</v>
      </c>
      <c r="T583">
        <f t="shared" si="20"/>
        <v>0.72941587059043511</v>
      </c>
      <c r="U583">
        <f t="shared" si="21"/>
        <v>5.2232414558065709E-5</v>
      </c>
    </row>
    <row r="584" spans="1:21" x14ac:dyDescent="0.35">
      <c r="A584" t="s">
        <v>27</v>
      </c>
      <c r="B584" t="s">
        <v>28</v>
      </c>
      <c r="C584" t="s">
        <v>76</v>
      </c>
      <c r="D584" t="s">
        <v>77</v>
      </c>
      <c r="E584" t="s">
        <v>862</v>
      </c>
      <c r="F584" t="s">
        <v>863</v>
      </c>
      <c r="G584" t="s">
        <v>452</v>
      </c>
      <c r="H584" t="s">
        <v>41</v>
      </c>
      <c r="I584" t="s">
        <v>645</v>
      </c>
      <c r="J584" t="s">
        <v>36</v>
      </c>
      <c r="L584" t="s">
        <v>864</v>
      </c>
      <c r="M584" t="s">
        <v>864</v>
      </c>
      <c r="N584" t="b">
        <v>0</v>
      </c>
      <c r="O584">
        <v>53.859106910000001</v>
      </c>
      <c r="P584">
        <v>9.7834984428491327E-9</v>
      </c>
      <c r="Q584">
        <v>3.4779247658398021E-5</v>
      </c>
      <c r="R584">
        <v>1.8731792178830261E-3</v>
      </c>
      <c r="S584">
        <v>5.2693048858722999E-7</v>
      </c>
      <c r="T584">
        <f t="shared" si="20"/>
        <v>1.8731792178830263E-3</v>
      </c>
      <c r="U584">
        <f t="shared" si="21"/>
        <v>5.2693048858722999E-7</v>
      </c>
    </row>
    <row r="585" spans="1:21" x14ac:dyDescent="0.35">
      <c r="A585" t="s">
        <v>27</v>
      </c>
      <c r="B585" t="s">
        <v>28</v>
      </c>
      <c r="C585" t="s">
        <v>29</v>
      </c>
      <c r="D585" t="s">
        <v>30</v>
      </c>
      <c r="E585" t="s">
        <v>862</v>
      </c>
      <c r="F585" t="s">
        <v>863</v>
      </c>
      <c r="G585" t="s">
        <v>452</v>
      </c>
      <c r="H585" t="s">
        <v>41</v>
      </c>
      <c r="I585" t="s">
        <v>645</v>
      </c>
      <c r="J585" t="s">
        <v>36</v>
      </c>
      <c r="L585" t="s">
        <v>864</v>
      </c>
      <c r="M585" t="s">
        <v>864</v>
      </c>
      <c r="N585" t="b">
        <v>0</v>
      </c>
      <c r="O585">
        <v>53.859106910000001</v>
      </c>
      <c r="P585">
        <v>1.4525320142101221E-8</v>
      </c>
      <c r="Q585">
        <v>5.3751568989350252E-5</v>
      </c>
      <c r="R585">
        <v>2.8950115007776562E-3</v>
      </c>
      <c r="S585">
        <v>7.8232077043540614E-7</v>
      </c>
      <c r="T585">
        <f t="shared" si="20"/>
        <v>2.8950115007776557E-3</v>
      </c>
      <c r="U585">
        <f t="shared" si="21"/>
        <v>7.8232077043540603E-7</v>
      </c>
    </row>
    <row r="586" spans="1:21" x14ac:dyDescent="0.35">
      <c r="A586" t="s">
        <v>27</v>
      </c>
      <c r="B586" t="s">
        <v>28</v>
      </c>
      <c r="C586" t="s">
        <v>39</v>
      </c>
      <c r="D586" t="s">
        <v>40</v>
      </c>
      <c r="E586" t="s">
        <v>862</v>
      </c>
      <c r="F586" t="s">
        <v>863</v>
      </c>
      <c r="G586" t="s">
        <v>452</v>
      </c>
      <c r="H586" t="s">
        <v>41</v>
      </c>
      <c r="I586" t="s">
        <v>645</v>
      </c>
      <c r="J586" t="s">
        <v>36</v>
      </c>
      <c r="L586" t="s">
        <v>864</v>
      </c>
      <c r="M586" t="s">
        <v>864</v>
      </c>
      <c r="N586" t="b">
        <v>0</v>
      </c>
      <c r="O586">
        <v>53.859106910000001</v>
      </c>
      <c r="P586">
        <v>1.5107550066906671E-9</v>
      </c>
      <c r="Q586">
        <v>2.109741025334174E-5</v>
      </c>
      <c r="R586">
        <v>1.136287674358863E-3</v>
      </c>
      <c r="S586">
        <v>8.1367915420170416E-8</v>
      </c>
      <c r="T586">
        <f t="shared" si="20"/>
        <v>1.136287674358863E-3</v>
      </c>
      <c r="U586">
        <f t="shared" si="21"/>
        <v>8.1367915420170403E-8</v>
      </c>
    </row>
    <row r="587" spans="1:21" x14ac:dyDescent="0.35">
      <c r="A587" t="s">
        <v>27</v>
      </c>
      <c r="B587" t="s">
        <v>28</v>
      </c>
      <c r="C587" t="s">
        <v>39</v>
      </c>
      <c r="D587" t="s">
        <v>40</v>
      </c>
      <c r="E587" t="s">
        <v>865</v>
      </c>
      <c r="F587" t="s">
        <v>866</v>
      </c>
      <c r="G587" t="s">
        <v>452</v>
      </c>
      <c r="H587" t="s">
        <v>41</v>
      </c>
      <c r="I587" t="s">
        <v>645</v>
      </c>
      <c r="J587" t="s">
        <v>145</v>
      </c>
      <c r="L587" t="s">
        <v>867</v>
      </c>
      <c r="M587" t="s">
        <v>867</v>
      </c>
      <c r="N587" t="b">
        <v>0</v>
      </c>
      <c r="O587">
        <v>75.102934759999997</v>
      </c>
      <c r="P587">
        <v>2.5914149116663739E-5</v>
      </c>
      <c r="Q587">
        <v>0.36188623096350359</v>
      </c>
      <c r="R587">
        <v>27.178717994594301</v>
      </c>
      <c r="S587">
        <v>1.9462286504697091E-3</v>
      </c>
      <c r="T587">
        <f t="shared" si="20"/>
        <v>27.178717994594301</v>
      </c>
      <c r="U587">
        <f t="shared" si="21"/>
        <v>1.9462286504697084E-3</v>
      </c>
    </row>
    <row r="588" spans="1:21" x14ac:dyDescent="0.35">
      <c r="A588" t="s">
        <v>27</v>
      </c>
      <c r="B588" t="s">
        <v>28</v>
      </c>
      <c r="C588" t="s">
        <v>76</v>
      </c>
      <c r="D588" t="s">
        <v>77</v>
      </c>
      <c r="E588" t="s">
        <v>865</v>
      </c>
      <c r="F588" t="s">
        <v>866</v>
      </c>
      <c r="G588" t="s">
        <v>452</v>
      </c>
      <c r="H588" t="s">
        <v>41</v>
      </c>
      <c r="I588" t="s">
        <v>645</v>
      </c>
      <c r="J588" t="s">
        <v>145</v>
      </c>
      <c r="L588" t="s">
        <v>867</v>
      </c>
      <c r="M588" t="s">
        <v>867</v>
      </c>
      <c r="N588" t="b">
        <v>0</v>
      </c>
      <c r="O588">
        <v>75.102934759999997</v>
      </c>
      <c r="P588">
        <v>1.5805234378997439E-3</v>
      </c>
      <c r="Q588">
        <v>5.6185848444423891</v>
      </c>
      <c r="R588">
        <v>421.97221101568152</v>
      </c>
      <c r="S588">
        <v>0.1187019486432354</v>
      </c>
      <c r="T588">
        <f t="shared" si="20"/>
        <v>421.97221101568147</v>
      </c>
      <c r="U588">
        <f t="shared" si="21"/>
        <v>0.11870194864323537</v>
      </c>
    </row>
    <row r="589" spans="1:21" x14ac:dyDescent="0.35">
      <c r="A589" t="s">
        <v>27</v>
      </c>
      <c r="B589" t="s">
        <v>28</v>
      </c>
      <c r="C589" t="s">
        <v>29</v>
      </c>
      <c r="D589" t="s">
        <v>30</v>
      </c>
      <c r="E589" t="s">
        <v>865</v>
      </c>
      <c r="F589" t="s">
        <v>866</v>
      </c>
      <c r="G589" t="s">
        <v>452</v>
      </c>
      <c r="H589" t="s">
        <v>41</v>
      </c>
      <c r="I589" t="s">
        <v>645</v>
      </c>
      <c r="J589" t="s">
        <v>145</v>
      </c>
      <c r="L589" t="s">
        <v>867</v>
      </c>
      <c r="M589" t="s">
        <v>867</v>
      </c>
      <c r="N589" t="b">
        <v>0</v>
      </c>
      <c r="O589">
        <v>75.102934759999997</v>
      </c>
      <c r="P589">
        <v>8.5173846644649387E-5</v>
      </c>
      <c r="Q589">
        <v>0.31518946565166223</v>
      </c>
      <c r="R589">
        <v>23.67165387587605</v>
      </c>
      <c r="S589">
        <v>6.3968058478113474E-3</v>
      </c>
      <c r="T589">
        <f t="shared" si="20"/>
        <v>23.671653875876046</v>
      </c>
      <c r="U589">
        <f t="shared" si="21"/>
        <v>6.3968058478113474E-3</v>
      </c>
    </row>
    <row r="590" spans="1:21" x14ac:dyDescent="0.35">
      <c r="A590" t="s">
        <v>27</v>
      </c>
      <c r="B590" t="s">
        <v>28</v>
      </c>
      <c r="C590" t="s">
        <v>76</v>
      </c>
      <c r="D590" t="s">
        <v>77</v>
      </c>
      <c r="E590" t="s">
        <v>868</v>
      </c>
      <c r="F590" t="s">
        <v>869</v>
      </c>
      <c r="G590" t="s">
        <v>452</v>
      </c>
      <c r="H590" t="s">
        <v>41</v>
      </c>
      <c r="I590" t="s">
        <v>645</v>
      </c>
      <c r="J590" t="s">
        <v>36</v>
      </c>
      <c r="L590" t="s">
        <v>870</v>
      </c>
      <c r="M590" t="s">
        <v>870</v>
      </c>
      <c r="N590" t="b">
        <v>0</v>
      </c>
      <c r="O590">
        <v>162.05067081000001</v>
      </c>
      <c r="P590">
        <v>1.83309229363361E-3</v>
      </c>
      <c r="Q590">
        <v>6.516439005270386</v>
      </c>
      <c r="R590">
        <v>1055.993312096515</v>
      </c>
      <c r="S590">
        <v>0.29705383583996797</v>
      </c>
      <c r="T590">
        <f t="shared" si="20"/>
        <v>1055.9933120965152</v>
      </c>
      <c r="U590">
        <f t="shared" si="21"/>
        <v>0.29705383583996803</v>
      </c>
    </row>
    <row r="591" spans="1:21" x14ac:dyDescent="0.35">
      <c r="A591" t="s">
        <v>27</v>
      </c>
      <c r="B591" t="s">
        <v>28</v>
      </c>
      <c r="C591" t="s">
        <v>29</v>
      </c>
      <c r="D591" t="s">
        <v>30</v>
      </c>
      <c r="E591" t="s">
        <v>868</v>
      </c>
      <c r="F591" t="s">
        <v>869</v>
      </c>
      <c r="G591" t="s">
        <v>452</v>
      </c>
      <c r="H591" t="s">
        <v>41</v>
      </c>
      <c r="I591" t="s">
        <v>645</v>
      </c>
      <c r="J591" t="s">
        <v>36</v>
      </c>
      <c r="L591" t="s">
        <v>870</v>
      </c>
      <c r="M591" t="s">
        <v>870</v>
      </c>
      <c r="N591" t="b">
        <v>0</v>
      </c>
      <c r="O591">
        <v>162.05067081000001</v>
      </c>
      <c r="P591">
        <v>7.2041579023992234E-8</v>
      </c>
      <c r="Q591">
        <v>2.6659294715205331E-4</v>
      </c>
      <c r="R591">
        <v>4.3201565919205119E-2</v>
      </c>
      <c r="S591">
        <v>1.167438620704957E-5</v>
      </c>
      <c r="T591">
        <f t="shared" si="20"/>
        <v>4.3201565919205119E-2</v>
      </c>
      <c r="U591">
        <f t="shared" si="21"/>
        <v>1.1674386207049568E-5</v>
      </c>
    </row>
    <row r="592" spans="1:21" x14ac:dyDescent="0.35">
      <c r="A592" t="s">
        <v>27</v>
      </c>
      <c r="B592" t="s">
        <v>28</v>
      </c>
      <c r="C592" t="s">
        <v>39</v>
      </c>
      <c r="D592" t="s">
        <v>40</v>
      </c>
      <c r="E592" t="s">
        <v>868</v>
      </c>
      <c r="F592" t="s">
        <v>869</v>
      </c>
      <c r="G592" t="s">
        <v>452</v>
      </c>
      <c r="H592" t="s">
        <v>41</v>
      </c>
      <c r="I592" t="s">
        <v>645</v>
      </c>
      <c r="J592" t="s">
        <v>36</v>
      </c>
      <c r="L592" t="s">
        <v>870</v>
      </c>
      <c r="M592" t="s">
        <v>870</v>
      </c>
      <c r="N592" t="b">
        <v>0</v>
      </c>
      <c r="O592">
        <v>162.05067081000001</v>
      </c>
      <c r="P592">
        <v>9.7951721614519729E-4</v>
      </c>
      <c r="Q592">
        <v>13.67877416768855</v>
      </c>
      <c r="R592">
        <v>2216.6545297324292</v>
      </c>
      <c r="S592">
        <v>0.15873142194627299</v>
      </c>
      <c r="T592">
        <f t="shared" si="20"/>
        <v>2216.6545297324292</v>
      </c>
      <c r="U592">
        <f t="shared" si="21"/>
        <v>0.15873142194627299</v>
      </c>
    </row>
    <row r="593" spans="1:21" x14ac:dyDescent="0.35">
      <c r="A593" t="s">
        <v>27</v>
      </c>
      <c r="B593" t="s">
        <v>28</v>
      </c>
      <c r="C593" t="s">
        <v>39</v>
      </c>
      <c r="D593" t="s">
        <v>40</v>
      </c>
      <c r="E593" t="s">
        <v>871</v>
      </c>
      <c r="F593" t="s">
        <v>872</v>
      </c>
      <c r="G593" t="s">
        <v>452</v>
      </c>
      <c r="H593" t="s">
        <v>41</v>
      </c>
      <c r="I593" t="s">
        <v>645</v>
      </c>
      <c r="J593" t="s">
        <v>36</v>
      </c>
      <c r="L593" t="s">
        <v>873</v>
      </c>
      <c r="M593" t="s">
        <v>873</v>
      </c>
      <c r="N593" t="b">
        <v>0</v>
      </c>
      <c r="O593">
        <v>116.57976942000001</v>
      </c>
      <c r="P593">
        <v>1.1727044829567281E-3</v>
      </c>
      <c r="Q593">
        <v>16.37659810710587</v>
      </c>
      <c r="R593">
        <v>1909.180031210411</v>
      </c>
      <c r="S593">
        <v>0.1367136182208957</v>
      </c>
      <c r="T593">
        <f t="shared" si="20"/>
        <v>1909.180031210411</v>
      </c>
      <c r="U593">
        <f t="shared" si="21"/>
        <v>0.1367136182208957</v>
      </c>
    </row>
    <row r="594" spans="1:21" x14ac:dyDescent="0.35">
      <c r="A594" t="s">
        <v>27</v>
      </c>
      <c r="B594" t="s">
        <v>28</v>
      </c>
      <c r="C594" t="s">
        <v>29</v>
      </c>
      <c r="D594" t="s">
        <v>30</v>
      </c>
      <c r="E594" t="s">
        <v>871</v>
      </c>
      <c r="F594" t="s">
        <v>872</v>
      </c>
      <c r="G594" t="s">
        <v>452</v>
      </c>
      <c r="H594" t="s">
        <v>41</v>
      </c>
      <c r="I594" t="s">
        <v>645</v>
      </c>
      <c r="J594" t="s">
        <v>36</v>
      </c>
      <c r="L594" t="s">
        <v>873</v>
      </c>
      <c r="M594" t="s">
        <v>873</v>
      </c>
      <c r="N594" t="b">
        <v>0</v>
      </c>
      <c r="O594">
        <v>116.57976942000001</v>
      </c>
      <c r="P594">
        <v>1.2408845282445369E-7</v>
      </c>
      <c r="Q594">
        <v>4.5919463168613429E-4</v>
      </c>
      <c r="R594">
        <v>5.3532804280871357E-2</v>
      </c>
      <c r="S594">
        <v>1.446620321795937E-5</v>
      </c>
      <c r="T594">
        <f t="shared" si="20"/>
        <v>5.3532804280871364E-2</v>
      </c>
      <c r="U594">
        <f t="shared" si="21"/>
        <v>1.4466203217959359E-5</v>
      </c>
    </row>
    <row r="595" spans="1:21" x14ac:dyDescent="0.35">
      <c r="A595" t="s">
        <v>27</v>
      </c>
      <c r="B595" t="s">
        <v>28</v>
      </c>
      <c r="C595" t="s">
        <v>76</v>
      </c>
      <c r="D595" t="s">
        <v>77</v>
      </c>
      <c r="E595" t="s">
        <v>871</v>
      </c>
      <c r="F595" t="s">
        <v>872</v>
      </c>
      <c r="G595" t="s">
        <v>452</v>
      </c>
      <c r="H595" t="s">
        <v>41</v>
      </c>
      <c r="I595" t="s">
        <v>645</v>
      </c>
      <c r="J595" t="s">
        <v>36</v>
      </c>
      <c r="L595" t="s">
        <v>873</v>
      </c>
      <c r="M595" t="s">
        <v>873</v>
      </c>
      <c r="N595" t="b">
        <v>0</v>
      </c>
      <c r="O595">
        <v>116.57976942000001</v>
      </c>
      <c r="P595">
        <v>1.3385227431923349E-3</v>
      </c>
      <c r="Q595">
        <v>4.758299319392286</v>
      </c>
      <c r="R595">
        <v>554.72143748609562</v>
      </c>
      <c r="S595">
        <v>0.15604467276478831</v>
      </c>
      <c r="T595">
        <f t="shared" si="20"/>
        <v>554.72143748609562</v>
      </c>
      <c r="U595">
        <f t="shared" si="21"/>
        <v>0.15604467276478828</v>
      </c>
    </row>
    <row r="596" spans="1:21" x14ac:dyDescent="0.35">
      <c r="A596" t="s">
        <v>27</v>
      </c>
      <c r="B596" t="s">
        <v>28</v>
      </c>
      <c r="C596" t="s">
        <v>76</v>
      </c>
      <c r="D596" t="s">
        <v>77</v>
      </c>
      <c r="E596" t="s">
        <v>874</v>
      </c>
      <c r="F596" t="s">
        <v>875</v>
      </c>
      <c r="G596" t="s">
        <v>452</v>
      </c>
      <c r="H596" t="s">
        <v>41</v>
      </c>
      <c r="I596" t="s">
        <v>645</v>
      </c>
      <c r="J596" t="s">
        <v>36</v>
      </c>
      <c r="L596" t="s">
        <v>876</v>
      </c>
      <c r="M596" t="s">
        <v>876</v>
      </c>
      <c r="N596" t="b">
        <v>0</v>
      </c>
      <c r="O596">
        <v>22.146644989999999</v>
      </c>
      <c r="P596">
        <v>6.1576133415959116E-9</v>
      </c>
      <c r="Q596">
        <v>2.1889629833646039E-5</v>
      </c>
      <c r="R596">
        <v>4.8478186088827158E-4</v>
      </c>
      <c r="S596">
        <v>1.3637047666201221E-7</v>
      </c>
      <c r="T596">
        <f t="shared" si="20"/>
        <v>4.8478186088827158E-4</v>
      </c>
      <c r="U596">
        <f t="shared" si="21"/>
        <v>1.3637047666201223E-7</v>
      </c>
    </row>
    <row r="597" spans="1:21" x14ac:dyDescent="0.35">
      <c r="A597" t="s">
        <v>27</v>
      </c>
      <c r="B597" t="s">
        <v>28</v>
      </c>
      <c r="C597" t="s">
        <v>39</v>
      </c>
      <c r="D597" t="s">
        <v>40</v>
      </c>
      <c r="E597" t="s">
        <v>874</v>
      </c>
      <c r="F597" t="s">
        <v>875</v>
      </c>
      <c r="G597" t="s">
        <v>452</v>
      </c>
      <c r="H597" t="s">
        <v>41</v>
      </c>
      <c r="I597" t="s">
        <v>645</v>
      </c>
      <c r="J597" t="s">
        <v>36</v>
      </c>
      <c r="L597" t="s">
        <v>876</v>
      </c>
      <c r="M597" t="s">
        <v>876</v>
      </c>
      <c r="N597" t="b">
        <v>0</v>
      </c>
      <c r="O597">
        <v>22.146644989999999</v>
      </c>
      <c r="P597">
        <v>2.240186632089976E-9</v>
      </c>
      <c r="Q597">
        <v>3.128378606189934E-5</v>
      </c>
      <c r="R597">
        <v>6.9283090385599479E-4</v>
      </c>
      <c r="S597">
        <v>4.9612618052240432E-8</v>
      </c>
      <c r="T597">
        <f t="shared" si="20"/>
        <v>6.9283090385599479E-4</v>
      </c>
      <c r="U597">
        <f t="shared" si="21"/>
        <v>4.9612618052240439E-8</v>
      </c>
    </row>
    <row r="598" spans="1:21" x14ac:dyDescent="0.35">
      <c r="A598" t="s">
        <v>27</v>
      </c>
      <c r="B598" t="s">
        <v>28</v>
      </c>
      <c r="C598" t="s">
        <v>29</v>
      </c>
      <c r="D598" t="s">
        <v>30</v>
      </c>
      <c r="E598" t="s">
        <v>877</v>
      </c>
      <c r="F598" t="s">
        <v>878</v>
      </c>
      <c r="G598" t="s">
        <v>452</v>
      </c>
      <c r="H598" t="s">
        <v>41</v>
      </c>
      <c r="I598" t="s">
        <v>645</v>
      </c>
      <c r="J598" t="s">
        <v>36</v>
      </c>
      <c r="L598" t="s">
        <v>879</v>
      </c>
      <c r="M598" t="s">
        <v>879</v>
      </c>
      <c r="N598" t="b">
        <v>0</v>
      </c>
      <c r="O598">
        <v>154.96276397</v>
      </c>
      <c r="P598">
        <v>8.0330830893780416E-8</v>
      </c>
      <c r="Q598">
        <v>2.9726767854455289E-4</v>
      </c>
      <c r="R598">
        <v>4.6065421106209391E-2</v>
      </c>
      <c r="S598">
        <v>1.2448287587306881E-5</v>
      </c>
      <c r="T598">
        <f t="shared" si="20"/>
        <v>4.6065421106209384E-2</v>
      </c>
      <c r="U598">
        <f t="shared" si="21"/>
        <v>1.2448287587306879E-5</v>
      </c>
    </row>
    <row r="599" spans="1:21" x14ac:dyDescent="0.35">
      <c r="A599" t="s">
        <v>27</v>
      </c>
      <c r="B599" t="s">
        <v>28</v>
      </c>
      <c r="C599" t="s">
        <v>76</v>
      </c>
      <c r="D599" t="s">
        <v>77</v>
      </c>
      <c r="E599" t="s">
        <v>880</v>
      </c>
      <c r="F599" t="s">
        <v>881</v>
      </c>
      <c r="G599" t="s">
        <v>452</v>
      </c>
      <c r="H599" t="s">
        <v>41</v>
      </c>
      <c r="I599" t="s">
        <v>645</v>
      </c>
      <c r="J599" t="s">
        <v>36</v>
      </c>
      <c r="L599" t="s">
        <v>882</v>
      </c>
      <c r="M599" t="s">
        <v>882</v>
      </c>
      <c r="N599" t="b">
        <v>0</v>
      </c>
      <c r="O599">
        <v>100.58758148</v>
      </c>
      <c r="P599">
        <v>5.8087582859343593E-3</v>
      </c>
      <c r="Q599">
        <v>20.649488952690991</v>
      </c>
      <c r="R599">
        <v>2077.0821525491651</v>
      </c>
      <c r="S599">
        <v>0.58428894738404746</v>
      </c>
      <c r="T599">
        <f t="shared" si="20"/>
        <v>2077.0821525491647</v>
      </c>
      <c r="U599">
        <f t="shared" si="21"/>
        <v>0.58428894738404746</v>
      </c>
    </row>
    <row r="600" spans="1:21" x14ac:dyDescent="0.35">
      <c r="A600" t="s">
        <v>27</v>
      </c>
      <c r="B600" t="s">
        <v>28</v>
      </c>
      <c r="C600" t="s">
        <v>29</v>
      </c>
      <c r="D600" t="s">
        <v>30</v>
      </c>
      <c r="E600" t="s">
        <v>883</v>
      </c>
      <c r="F600" t="s">
        <v>884</v>
      </c>
      <c r="G600" t="s">
        <v>452</v>
      </c>
      <c r="H600" t="s">
        <v>41</v>
      </c>
      <c r="I600" t="s">
        <v>645</v>
      </c>
      <c r="J600" t="s">
        <v>36</v>
      </c>
      <c r="L600" t="s">
        <v>885</v>
      </c>
      <c r="M600" t="s">
        <v>885</v>
      </c>
      <c r="N600" t="b">
        <v>0</v>
      </c>
      <c r="O600">
        <v>98.442093760000006</v>
      </c>
      <c r="P600">
        <v>5.6480638719325554E-6</v>
      </c>
      <c r="Q600">
        <v>2.0900902141804501E-2</v>
      </c>
      <c r="R600">
        <v>2.0575285683121032</v>
      </c>
      <c r="S600">
        <v>5.5600723324325323E-4</v>
      </c>
      <c r="T600">
        <f t="shared" si="20"/>
        <v>2.0575285683121036</v>
      </c>
      <c r="U600">
        <f t="shared" si="21"/>
        <v>5.5600723324325323E-4</v>
      </c>
    </row>
    <row r="601" spans="1:21" x14ac:dyDescent="0.35">
      <c r="A601" t="s">
        <v>27</v>
      </c>
      <c r="B601" t="s">
        <v>28</v>
      </c>
      <c r="C601" t="s">
        <v>76</v>
      </c>
      <c r="D601" t="s">
        <v>77</v>
      </c>
      <c r="E601" t="s">
        <v>883</v>
      </c>
      <c r="F601" t="s">
        <v>884</v>
      </c>
      <c r="G601" t="s">
        <v>452</v>
      </c>
      <c r="H601" t="s">
        <v>41</v>
      </c>
      <c r="I601" t="s">
        <v>645</v>
      </c>
      <c r="J601" t="s">
        <v>36</v>
      </c>
      <c r="L601" t="s">
        <v>885</v>
      </c>
      <c r="M601" t="s">
        <v>885</v>
      </c>
      <c r="N601" t="b">
        <v>0</v>
      </c>
      <c r="O601">
        <v>98.442093760000006</v>
      </c>
      <c r="P601">
        <v>2.8610019542719802E-3</v>
      </c>
      <c r="Q601">
        <v>10.170543400199969</v>
      </c>
      <c r="R601">
        <v>1001.209586992635</v>
      </c>
      <c r="S601">
        <v>0.28164302262998547</v>
      </c>
      <c r="T601">
        <f t="shared" si="20"/>
        <v>1001.2095869926346</v>
      </c>
      <c r="U601">
        <f t="shared" si="21"/>
        <v>0.28164302262998553</v>
      </c>
    </row>
    <row r="602" spans="1:21" x14ac:dyDescent="0.35">
      <c r="A602" t="s">
        <v>27</v>
      </c>
      <c r="B602" t="s">
        <v>28</v>
      </c>
      <c r="C602" t="s">
        <v>39</v>
      </c>
      <c r="D602" t="s">
        <v>40</v>
      </c>
      <c r="E602" t="s">
        <v>883</v>
      </c>
      <c r="F602" t="s">
        <v>884</v>
      </c>
      <c r="G602" t="s">
        <v>452</v>
      </c>
      <c r="H602" t="s">
        <v>41</v>
      </c>
      <c r="I602" t="s">
        <v>645</v>
      </c>
      <c r="J602" t="s">
        <v>36</v>
      </c>
      <c r="L602" t="s">
        <v>885</v>
      </c>
      <c r="M602" t="s">
        <v>885</v>
      </c>
      <c r="N602" t="b">
        <v>0</v>
      </c>
      <c r="O602">
        <v>98.442093760000006</v>
      </c>
      <c r="P602">
        <v>7.0905851872929762E-4</v>
      </c>
      <c r="Q602">
        <v>9.9018691958713845</v>
      </c>
      <c r="R602">
        <v>974.76073577922671</v>
      </c>
      <c r="S602">
        <v>6.9801205182076234E-2</v>
      </c>
      <c r="T602">
        <f t="shared" si="20"/>
        <v>974.76073577922671</v>
      </c>
      <c r="U602">
        <f t="shared" si="21"/>
        <v>6.9801205182076234E-2</v>
      </c>
    </row>
    <row r="603" spans="1:21" x14ac:dyDescent="0.35">
      <c r="A603" t="s">
        <v>27</v>
      </c>
      <c r="B603" t="s">
        <v>28</v>
      </c>
      <c r="C603" t="s">
        <v>39</v>
      </c>
      <c r="D603" t="s">
        <v>40</v>
      </c>
      <c r="E603" t="s">
        <v>886</v>
      </c>
      <c r="F603" t="s">
        <v>887</v>
      </c>
      <c r="G603" t="s">
        <v>452</v>
      </c>
      <c r="H603" t="s">
        <v>41</v>
      </c>
      <c r="I603" t="s">
        <v>645</v>
      </c>
      <c r="J603" t="s">
        <v>36</v>
      </c>
      <c r="L603" t="s">
        <v>888</v>
      </c>
      <c r="M603" t="s">
        <v>888</v>
      </c>
      <c r="N603" t="b">
        <v>0</v>
      </c>
      <c r="O603">
        <v>91.695799449999996</v>
      </c>
      <c r="P603">
        <v>1.6583357386397959E-2</v>
      </c>
      <c r="Q603">
        <v>231.58347489114689</v>
      </c>
      <c r="R603">
        <v>21235.231869552721</v>
      </c>
      <c r="S603">
        <v>1.520624213110823</v>
      </c>
      <c r="T603">
        <f t="shared" si="20"/>
        <v>21235.231869552714</v>
      </c>
      <c r="U603">
        <f t="shared" si="21"/>
        <v>1.5206242131108234</v>
      </c>
    </row>
    <row r="604" spans="1:21" x14ac:dyDescent="0.35">
      <c r="A604" t="s">
        <v>27</v>
      </c>
      <c r="B604" t="s">
        <v>28</v>
      </c>
      <c r="C604" t="s">
        <v>76</v>
      </c>
      <c r="D604" t="s">
        <v>77</v>
      </c>
      <c r="E604" t="s">
        <v>886</v>
      </c>
      <c r="F604" t="s">
        <v>887</v>
      </c>
      <c r="G604" t="s">
        <v>452</v>
      </c>
      <c r="H604" t="s">
        <v>41</v>
      </c>
      <c r="I604" t="s">
        <v>645</v>
      </c>
      <c r="J604" t="s">
        <v>36</v>
      </c>
      <c r="L604" t="s">
        <v>888</v>
      </c>
      <c r="M604" t="s">
        <v>888</v>
      </c>
      <c r="N604" t="b">
        <v>0</v>
      </c>
      <c r="O604">
        <v>91.695799449999996</v>
      </c>
      <c r="P604">
        <v>2.736165827362989E-2</v>
      </c>
      <c r="Q604">
        <v>97.267648684359642</v>
      </c>
      <c r="R604">
        <v>8919.0348067340983</v>
      </c>
      <c r="S604">
        <v>2.5089491296781992</v>
      </c>
      <c r="T604">
        <f t="shared" si="20"/>
        <v>8919.0348067340983</v>
      </c>
      <c r="U604">
        <f t="shared" si="21"/>
        <v>2.5089491296781996</v>
      </c>
    </row>
    <row r="605" spans="1:21" x14ac:dyDescent="0.35">
      <c r="A605" t="s">
        <v>27</v>
      </c>
      <c r="B605" t="s">
        <v>28</v>
      </c>
      <c r="C605" t="s">
        <v>29</v>
      </c>
      <c r="D605" t="s">
        <v>30</v>
      </c>
      <c r="E605" t="s">
        <v>889</v>
      </c>
      <c r="F605" t="s">
        <v>890</v>
      </c>
      <c r="G605" t="s">
        <v>452</v>
      </c>
      <c r="H605" t="s">
        <v>41</v>
      </c>
      <c r="I605" t="s">
        <v>645</v>
      </c>
      <c r="J605" t="s">
        <v>145</v>
      </c>
      <c r="L605" t="s">
        <v>891</v>
      </c>
      <c r="M605" t="s">
        <v>891</v>
      </c>
      <c r="N605" t="b">
        <v>0</v>
      </c>
      <c r="O605">
        <v>111.51933579999999</v>
      </c>
      <c r="P605">
        <v>2.4860425665222137E-4</v>
      </c>
      <c r="Q605">
        <v>0.91997069405417931</v>
      </c>
      <c r="R605">
        <v>102.5945207563871</v>
      </c>
      <c r="S605">
        <v>2.772418157890846E-2</v>
      </c>
      <c r="T605">
        <f t="shared" si="20"/>
        <v>102.59452075638708</v>
      </c>
      <c r="U605">
        <f t="shared" si="21"/>
        <v>2.7724181578908456E-2</v>
      </c>
    </row>
    <row r="606" spans="1:21" x14ac:dyDescent="0.35">
      <c r="A606" t="s">
        <v>27</v>
      </c>
      <c r="B606" t="s">
        <v>28</v>
      </c>
      <c r="C606" t="s">
        <v>76</v>
      </c>
      <c r="D606" t="s">
        <v>77</v>
      </c>
      <c r="E606" t="s">
        <v>889</v>
      </c>
      <c r="F606" t="s">
        <v>890</v>
      </c>
      <c r="G606" t="s">
        <v>452</v>
      </c>
      <c r="H606" t="s">
        <v>41</v>
      </c>
      <c r="I606" t="s">
        <v>645</v>
      </c>
      <c r="J606" t="s">
        <v>145</v>
      </c>
      <c r="L606" t="s">
        <v>891</v>
      </c>
      <c r="M606" t="s">
        <v>891</v>
      </c>
      <c r="N606" t="b">
        <v>0</v>
      </c>
      <c r="O606">
        <v>111.51933579999999</v>
      </c>
      <c r="P606">
        <v>3.813737210970892E-3</v>
      </c>
      <c r="Q606">
        <v>13.55741115912908</v>
      </c>
      <c r="R606">
        <v>1511.9134876335829</v>
      </c>
      <c r="S606">
        <v>0.42530544068321829</v>
      </c>
      <c r="T606">
        <f t="shared" si="20"/>
        <v>1511.9134876335829</v>
      </c>
      <c r="U606">
        <f t="shared" si="21"/>
        <v>0.42530544068321835</v>
      </c>
    </row>
    <row r="607" spans="1:21" x14ac:dyDescent="0.35">
      <c r="A607" t="s">
        <v>27</v>
      </c>
      <c r="B607" t="s">
        <v>28</v>
      </c>
      <c r="C607" t="s">
        <v>39</v>
      </c>
      <c r="D607" t="s">
        <v>40</v>
      </c>
      <c r="E607" t="s">
        <v>889</v>
      </c>
      <c r="F607" t="s">
        <v>890</v>
      </c>
      <c r="G607" t="s">
        <v>452</v>
      </c>
      <c r="H607" t="s">
        <v>41</v>
      </c>
      <c r="I607" t="s">
        <v>645</v>
      </c>
      <c r="J607" t="s">
        <v>145</v>
      </c>
      <c r="L607" t="s">
        <v>891</v>
      </c>
      <c r="M607" t="s">
        <v>891</v>
      </c>
      <c r="N607" t="b">
        <v>0</v>
      </c>
      <c r="O607">
        <v>111.51933579999999</v>
      </c>
      <c r="P607">
        <v>2.5442580577233059E-3</v>
      </c>
      <c r="Q607">
        <v>35.530086477581747</v>
      </c>
      <c r="R607">
        <v>3962.2916448964788</v>
      </c>
      <c r="S607">
        <v>0.28373396870110112</v>
      </c>
      <c r="T607">
        <f t="shared" si="20"/>
        <v>3962.2916448964779</v>
      </c>
      <c r="U607">
        <f t="shared" si="21"/>
        <v>0.28373396870110112</v>
      </c>
    </row>
    <row r="608" spans="1:21" x14ac:dyDescent="0.35">
      <c r="A608" t="s">
        <v>27</v>
      </c>
      <c r="B608" t="s">
        <v>28</v>
      </c>
      <c r="C608" t="s">
        <v>39</v>
      </c>
      <c r="D608" t="s">
        <v>40</v>
      </c>
      <c r="E608" t="s">
        <v>892</v>
      </c>
      <c r="F608" t="s">
        <v>893</v>
      </c>
      <c r="G608" t="s">
        <v>452</v>
      </c>
      <c r="H608" t="s">
        <v>41</v>
      </c>
      <c r="I608" t="s">
        <v>645</v>
      </c>
      <c r="J608" t="s">
        <v>145</v>
      </c>
      <c r="L608" t="s">
        <v>894</v>
      </c>
      <c r="M608" t="s">
        <v>894</v>
      </c>
      <c r="N608" t="b">
        <v>0</v>
      </c>
      <c r="O608">
        <v>111.51933579999999</v>
      </c>
      <c r="P608">
        <v>1.0743203208825401E-3</v>
      </c>
      <c r="Q608">
        <v>15.00268174044284</v>
      </c>
      <c r="R608">
        <v>1673.0891029129741</v>
      </c>
      <c r="S608">
        <v>0.1198074886212637</v>
      </c>
      <c r="T608">
        <f t="shared" si="20"/>
        <v>1673.0891029129734</v>
      </c>
      <c r="U608">
        <f t="shared" si="21"/>
        <v>0.11980748862126374</v>
      </c>
    </row>
    <row r="609" spans="1:21" x14ac:dyDescent="0.35">
      <c r="A609" t="s">
        <v>27</v>
      </c>
      <c r="B609" t="s">
        <v>28</v>
      </c>
      <c r="C609" t="s">
        <v>76</v>
      </c>
      <c r="D609" t="s">
        <v>77</v>
      </c>
      <c r="E609" t="s">
        <v>892</v>
      </c>
      <c r="F609" t="s">
        <v>893</v>
      </c>
      <c r="G609" t="s">
        <v>452</v>
      </c>
      <c r="H609" t="s">
        <v>41</v>
      </c>
      <c r="I609" t="s">
        <v>645</v>
      </c>
      <c r="J609" t="s">
        <v>145</v>
      </c>
      <c r="L609" t="s">
        <v>894</v>
      </c>
      <c r="M609" t="s">
        <v>894</v>
      </c>
      <c r="N609" t="b">
        <v>0</v>
      </c>
      <c r="O609">
        <v>111.51933579999999</v>
      </c>
      <c r="P609">
        <v>3.911552074047738E-3</v>
      </c>
      <c r="Q609">
        <v>13.90513210654829</v>
      </c>
      <c r="R609">
        <v>1550.69109673352</v>
      </c>
      <c r="S609">
        <v>0.43621368924491621</v>
      </c>
      <c r="T609">
        <f t="shared" si="20"/>
        <v>1550.69109673352</v>
      </c>
      <c r="U609">
        <f t="shared" si="21"/>
        <v>0.43621368924491616</v>
      </c>
    </row>
    <row r="610" spans="1:21" x14ac:dyDescent="0.35">
      <c r="A610" t="s">
        <v>27</v>
      </c>
      <c r="B610" t="s">
        <v>28</v>
      </c>
      <c r="C610" t="s">
        <v>29</v>
      </c>
      <c r="D610" t="s">
        <v>30</v>
      </c>
      <c r="E610" t="s">
        <v>892</v>
      </c>
      <c r="F610" t="s">
        <v>893</v>
      </c>
      <c r="G610" t="s">
        <v>452</v>
      </c>
      <c r="H610" t="s">
        <v>41</v>
      </c>
      <c r="I610" t="s">
        <v>645</v>
      </c>
      <c r="J610" t="s">
        <v>145</v>
      </c>
      <c r="L610" t="s">
        <v>894</v>
      </c>
      <c r="M610" t="s">
        <v>894</v>
      </c>
      <c r="N610" t="b">
        <v>0</v>
      </c>
      <c r="O610">
        <v>111.51933579999999</v>
      </c>
      <c r="P610">
        <v>3.2499979603225088E-4</v>
      </c>
      <c r="Q610">
        <v>1.2026756578891631</v>
      </c>
      <c r="R610">
        <v>134.1215905506275</v>
      </c>
      <c r="S610">
        <v>3.6243761388652103E-2</v>
      </c>
      <c r="T610">
        <f t="shared" si="20"/>
        <v>134.1215905506275</v>
      </c>
      <c r="U610">
        <f t="shared" si="21"/>
        <v>3.6243761388652089E-2</v>
      </c>
    </row>
    <row r="611" spans="1:21" x14ac:dyDescent="0.35">
      <c r="A611" t="s">
        <v>27</v>
      </c>
      <c r="B611" t="s">
        <v>28</v>
      </c>
      <c r="C611" t="s">
        <v>29</v>
      </c>
      <c r="D611" t="s">
        <v>30</v>
      </c>
      <c r="E611" t="s">
        <v>895</v>
      </c>
      <c r="F611" t="s">
        <v>896</v>
      </c>
      <c r="G611" t="s">
        <v>452</v>
      </c>
      <c r="H611" t="s">
        <v>41</v>
      </c>
      <c r="I611" t="s">
        <v>645</v>
      </c>
      <c r="J611" t="s">
        <v>36</v>
      </c>
      <c r="L611" t="s">
        <v>897</v>
      </c>
      <c r="M611" t="s">
        <v>897</v>
      </c>
      <c r="N611" t="b">
        <v>0</v>
      </c>
      <c r="O611">
        <v>155.18575777000001</v>
      </c>
      <c r="P611">
        <v>1.3447053655063249E-4</v>
      </c>
      <c r="Q611">
        <v>0.49761397695367199</v>
      </c>
      <c r="R611">
        <v>77.22260209049891</v>
      </c>
      <c r="S611">
        <v>2.0867912112348379E-2</v>
      </c>
      <c r="T611">
        <f t="shared" si="20"/>
        <v>77.22260209049891</v>
      </c>
      <c r="U611">
        <f t="shared" si="21"/>
        <v>2.0867912112348386E-2</v>
      </c>
    </row>
    <row r="612" spans="1:21" x14ac:dyDescent="0.35">
      <c r="A612" t="s">
        <v>27</v>
      </c>
      <c r="B612" t="s">
        <v>28</v>
      </c>
      <c r="C612" t="s">
        <v>39</v>
      </c>
      <c r="D612" t="s">
        <v>40</v>
      </c>
      <c r="E612" t="s">
        <v>895</v>
      </c>
      <c r="F612" t="s">
        <v>896</v>
      </c>
      <c r="G612" t="s">
        <v>452</v>
      </c>
      <c r="H612" t="s">
        <v>41</v>
      </c>
      <c r="I612" t="s">
        <v>645</v>
      </c>
      <c r="J612" t="s">
        <v>36</v>
      </c>
      <c r="L612" t="s">
        <v>897</v>
      </c>
      <c r="M612" t="s">
        <v>897</v>
      </c>
      <c r="N612" t="b">
        <v>0</v>
      </c>
      <c r="O612">
        <v>155.18575777000001</v>
      </c>
      <c r="P612">
        <v>8.974016584014508E-4</v>
      </c>
      <c r="Q612">
        <v>12.532045808537379</v>
      </c>
      <c r="R612">
        <v>1944.795025206226</v>
      </c>
      <c r="S612">
        <v>0.13926395638308381</v>
      </c>
      <c r="T612">
        <f t="shared" si="20"/>
        <v>1944.7950252062258</v>
      </c>
      <c r="U612">
        <f t="shared" si="21"/>
        <v>0.13926395638308384</v>
      </c>
    </row>
    <row r="613" spans="1:21" x14ac:dyDescent="0.35">
      <c r="A613" t="s">
        <v>27</v>
      </c>
      <c r="B613" t="s">
        <v>28</v>
      </c>
      <c r="C613" t="s">
        <v>76</v>
      </c>
      <c r="D613" t="s">
        <v>77</v>
      </c>
      <c r="E613" t="s">
        <v>895</v>
      </c>
      <c r="F613" t="s">
        <v>896</v>
      </c>
      <c r="G613" t="s">
        <v>452</v>
      </c>
      <c r="H613" t="s">
        <v>41</v>
      </c>
      <c r="I613" t="s">
        <v>645</v>
      </c>
      <c r="J613" t="s">
        <v>36</v>
      </c>
      <c r="L613" t="s">
        <v>897</v>
      </c>
      <c r="M613" t="s">
        <v>897</v>
      </c>
      <c r="N613" t="b">
        <v>0</v>
      </c>
      <c r="O613">
        <v>155.18575777000001</v>
      </c>
      <c r="P613">
        <v>2.4762411600728058E-3</v>
      </c>
      <c r="Q613">
        <v>8.802761616529752</v>
      </c>
      <c r="R613">
        <v>1366.06323192984</v>
      </c>
      <c r="S613">
        <v>0.38427736084716241</v>
      </c>
      <c r="T613">
        <f t="shared" si="20"/>
        <v>1366.0632319298397</v>
      </c>
      <c r="U613">
        <f t="shared" si="21"/>
        <v>0.38427736084716224</v>
      </c>
    </row>
    <row r="614" spans="1:21" x14ac:dyDescent="0.35">
      <c r="A614" t="s">
        <v>27</v>
      </c>
      <c r="B614" t="s">
        <v>28</v>
      </c>
      <c r="C614" t="s">
        <v>29</v>
      </c>
      <c r="D614" t="s">
        <v>30</v>
      </c>
      <c r="E614" t="s">
        <v>898</v>
      </c>
      <c r="F614" t="s">
        <v>899</v>
      </c>
      <c r="G614" t="s">
        <v>452</v>
      </c>
      <c r="H614" t="s">
        <v>41</v>
      </c>
      <c r="I614" t="s">
        <v>645</v>
      </c>
      <c r="J614" t="s">
        <v>36</v>
      </c>
      <c r="L614" t="s">
        <v>900</v>
      </c>
      <c r="M614" t="s">
        <v>900</v>
      </c>
      <c r="N614" t="b">
        <v>0</v>
      </c>
      <c r="O614">
        <v>155.18575777000001</v>
      </c>
      <c r="P614">
        <v>3.4932886197229202E-8</v>
      </c>
      <c r="Q614">
        <v>1.2927064078849701E-4</v>
      </c>
      <c r="R614">
        <v>2.0060962348176371E-2</v>
      </c>
      <c r="S614">
        <v>5.4210864156101882E-6</v>
      </c>
      <c r="T614">
        <f t="shared" si="20"/>
        <v>2.0060962348176382E-2</v>
      </c>
      <c r="U614">
        <f t="shared" si="21"/>
        <v>5.4210864156101882E-6</v>
      </c>
    </row>
    <row r="615" spans="1:21" x14ac:dyDescent="0.35">
      <c r="A615" t="s">
        <v>27</v>
      </c>
      <c r="B615" t="s">
        <v>28</v>
      </c>
      <c r="C615" t="s">
        <v>76</v>
      </c>
      <c r="D615" t="s">
        <v>77</v>
      </c>
      <c r="E615" t="s">
        <v>898</v>
      </c>
      <c r="F615" t="s">
        <v>899</v>
      </c>
      <c r="G615" t="s">
        <v>452</v>
      </c>
      <c r="H615" t="s">
        <v>41</v>
      </c>
      <c r="I615" t="s">
        <v>645</v>
      </c>
      <c r="J615" t="s">
        <v>36</v>
      </c>
      <c r="L615" t="s">
        <v>900</v>
      </c>
      <c r="M615" t="s">
        <v>900</v>
      </c>
      <c r="N615" t="b">
        <v>0</v>
      </c>
      <c r="O615">
        <v>155.18575777000001</v>
      </c>
      <c r="P615">
        <v>1.706230702074115E-3</v>
      </c>
      <c r="Q615">
        <v>6.0654601721913988</v>
      </c>
      <c r="R615">
        <v>941.27303304527697</v>
      </c>
      <c r="S615">
        <v>0.26478270443181068</v>
      </c>
      <c r="T615">
        <f t="shared" si="20"/>
        <v>941.27303304527697</v>
      </c>
      <c r="U615">
        <f t="shared" si="21"/>
        <v>0.26478270443181068</v>
      </c>
    </row>
    <row r="616" spans="1:21" x14ac:dyDescent="0.35">
      <c r="A616" t="s">
        <v>27</v>
      </c>
      <c r="B616" t="s">
        <v>28</v>
      </c>
      <c r="C616" t="s">
        <v>39</v>
      </c>
      <c r="D616" t="s">
        <v>40</v>
      </c>
      <c r="E616" t="s">
        <v>898</v>
      </c>
      <c r="F616" t="s">
        <v>899</v>
      </c>
      <c r="G616" t="s">
        <v>452</v>
      </c>
      <c r="H616" t="s">
        <v>41</v>
      </c>
      <c r="I616" t="s">
        <v>645</v>
      </c>
      <c r="J616" t="s">
        <v>36</v>
      </c>
      <c r="L616" t="s">
        <v>900</v>
      </c>
      <c r="M616" t="s">
        <v>900</v>
      </c>
      <c r="N616" t="b">
        <v>0</v>
      </c>
      <c r="O616">
        <v>155.18575777000001</v>
      </c>
      <c r="P616">
        <v>7.5735864088030962E-4</v>
      </c>
      <c r="Q616">
        <v>10.576371340688739</v>
      </c>
      <c r="R616">
        <v>1641.302200961693</v>
      </c>
      <c r="S616">
        <v>0.1175312745886682</v>
      </c>
      <c r="T616">
        <f t="shared" si="20"/>
        <v>1641.302200961693</v>
      </c>
      <c r="U616">
        <f t="shared" si="21"/>
        <v>0.11753127458866816</v>
      </c>
    </row>
    <row r="617" spans="1:21" x14ac:dyDescent="0.35">
      <c r="A617" t="s">
        <v>27</v>
      </c>
      <c r="B617" t="s">
        <v>28</v>
      </c>
      <c r="C617" t="s">
        <v>76</v>
      </c>
      <c r="D617" t="s">
        <v>77</v>
      </c>
      <c r="E617" t="s">
        <v>901</v>
      </c>
      <c r="F617" t="s">
        <v>630</v>
      </c>
      <c r="G617" t="s">
        <v>452</v>
      </c>
      <c r="H617" t="s">
        <v>41</v>
      </c>
      <c r="I617" t="s">
        <v>645</v>
      </c>
      <c r="J617" t="s">
        <v>36</v>
      </c>
      <c r="L617" t="s">
        <v>902</v>
      </c>
      <c r="M617" t="s">
        <v>902</v>
      </c>
      <c r="N617" t="b">
        <v>0</v>
      </c>
      <c r="O617">
        <v>31.33247536</v>
      </c>
      <c r="P617">
        <v>4.5683009068393041E-3</v>
      </c>
      <c r="Q617">
        <v>16.23980108395449</v>
      </c>
      <c r="R617">
        <v>508.83316731430529</v>
      </c>
      <c r="S617">
        <v>0.14313617560060821</v>
      </c>
      <c r="T617">
        <f t="shared" si="20"/>
        <v>508.83316731430534</v>
      </c>
      <c r="U617">
        <f t="shared" si="21"/>
        <v>0.14313617560060815</v>
      </c>
    </row>
    <row r="618" spans="1:21" x14ac:dyDescent="0.35">
      <c r="A618" t="s">
        <v>27</v>
      </c>
      <c r="B618" t="s">
        <v>28</v>
      </c>
      <c r="C618" t="s">
        <v>39</v>
      </c>
      <c r="D618" t="s">
        <v>40</v>
      </c>
      <c r="E618" t="s">
        <v>901</v>
      </c>
      <c r="F618" t="s">
        <v>630</v>
      </c>
      <c r="G618" t="s">
        <v>452</v>
      </c>
      <c r="H618" t="s">
        <v>41</v>
      </c>
      <c r="I618" t="s">
        <v>645</v>
      </c>
      <c r="J618" t="s">
        <v>36</v>
      </c>
      <c r="L618" t="s">
        <v>902</v>
      </c>
      <c r="M618" t="s">
        <v>902</v>
      </c>
      <c r="N618" t="b">
        <v>0</v>
      </c>
      <c r="O618">
        <v>31.33247536</v>
      </c>
      <c r="P618">
        <v>5.6756125114288862E-3</v>
      </c>
      <c r="Q618">
        <v>79.258863986761412</v>
      </c>
      <c r="R618">
        <v>2483.3764029267932</v>
      </c>
      <c r="S618">
        <v>0.17783098916725329</v>
      </c>
      <c r="T618">
        <f t="shared" si="20"/>
        <v>2483.3764029267932</v>
      </c>
      <c r="U618">
        <f t="shared" si="21"/>
        <v>0.17783098916725329</v>
      </c>
    </row>
    <row r="619" spans="1:21" x14ac:dyDescent="0.35">
      <c r="A619" t="s">
        <v>27</v>
      </c>
      <c r="B619" t="s">
        <v>28</v>
      </c>
      <c r="C619" t="s">
        <v>39</v>
      </c>
      <c r="D619" t="s">
        <v>40</v>
      </c>
      <c r="E619" t="s">
        <v>903</v>
      </c>
      <c r="F619" t="s">
        <v>904</v>
      </c>
      <c r="G619" t="s">
        <v>452</v>
      </c>
      <c r="H619" t="s">
        <v>41</v>
      </c>
      <c r="I619" t="s">
        <v>645</v>
      </c>
      <c r="J619" t="s">
        <v>36</v>
      </c>
      <c r="L619" t="s">
        <v>905</v>
      </c>
      <c r="M619" t="s">
        <v>905</v>
      </c>
      <c r="N619" t="b">
        <v>0</v>
      </c>
      <c r="O619">
        <v>120.63185874</v>
      </c>
      <c r="P619">
        <v>8.0862663098815284E-3</v>
      </c>
      <c r="Q619">
        <v>112.9231920475622</v>
      </c>
      <c r="R619">
        <v>13622.13455155142</v>
      </c>
      <c r="S619">
        <v>0.97546133522764955</v>
      </c>
      <c r="T619">
        <f t="shared" si="20"/>
        <v>13622.134551551415</v>
      </c>
      <c r="U619">
        <f t="shared" si="21"/>
        <v>0.97546133522764955</v>
      </c>
    </row>
    <row r="620" spans="1:21" x14ac:dyDescent="0.35">
      <c r="A620" t="s">
        <v>27</v>
      </c>
      <c r="B620" t="s">
        <v>28</v>
      </c>
      <c r="C620" t="s">
        <v>76</v>
      </c>
      <c r="D620" t="s">
        <v>77</v>
      </c>
      <c r="E620" t="s">
        <v>903</v>
      </c>
      <c r="F620" t="s">
        <v>904</v>
      </c>
      <c r="G620" t="s">
        <v>452</v>
      </c>
      <c r="H620" t="s">
        <v>41</v>
      </c>
      <c r="I620" t="s">
        <v>645</v>
      </c>
      <c r="J620" t="s">
        <v>36</v>
      </c>
      <c r="L620" t="s">
        <v>905</v>
      </c>
      <c r="M620" t="s">
        <v>905</v>
      </c>
      <c r="N620" t="b">
        <v>0</v>
      </c>
      <c r="O620">
        <v>120.63185874</v>
      </c>
      <c r="P620">
        <v>2.259044698366881E-2</v>
      </c>
      <c r="Q620">
        <v>80.3065237806819</v>
      </c>
      <c r="R620">
        <v>9687.5252326116697</v>
      </c>
      <c r="S620">
        <v>2.7251276094073948</v>
      </c>
      <c r="T620">
        <f t="shared" si="20"/>
        <v>9687.5252326116697</v>
      </c>
      <c r="U620">
        <f t="shared" si="21"/>
        <v>2.7251276094073948</v>
      </c>
    </row>
    <row r="621" spans="1:21" x14ac:dyDescent="0.35">
      <c r="A621" t="s">
        <v>27</v>
      </c>
      <c r="B621" t="s">
        <v>28</v>
      </c>
      <c r="C621" t="s">
        <v>29</v>
      </c>
      <c r="D621" t="s">
        <v>30</v>
      </c>
      <c r="E621" t="s">
        <v>903</v>
      </c>
      <c r="F621" t="s">
        <v>904</v>
      </c>
      <c r="G621" t="s">
        <v>452</v>
      </c>
      <c r="H621" t="s">
        <v>41</v>
      </c>
      <c r="I621" t="s">
        <v>645</v>
      </c>
      <c r="J621" t="s">
        <v>36</v>
      </c>
      <c r="L621" t="s">
        <v>905</v>
      </c>
      <c r="M621" t="s">
        <v>905</v>
      </c>
      <c r="N621" t="b">
        <v>0</v>
      </c>
      <c r="O621">
        <v>120.63185874</v>
      </c>
      <c r="P621">
        <v>1.117017726260385E-3</v>
      </c>
      <c r="Q621">
        <v>4.1335719135982281</v>
      </c>
      <c r="R621">
        <v>498.64046317281287</v>
      </c>
      <c r="S621">
        <v>0.13474792456431869</v>
      </c>
      <c r="T621">
        <f t="shared" si="20"/>
        <v>498.64046317281293</v>
      </c>
      <c r="U621">
        <f t="shared" si="21"/>
        <v>0.13474792456431875</v>
      </c>
    </row>
    <row r="622" spans="1:21" x14ac:dyDescent="0.35">
      <c r="A622" t="s">
        <v>27</v>
      </c>
      <c r="B622" t="s">
        <v>28</v>
      </c>
      <c r="C622" t="s">
        <v>29</v>
      </c>
      <c r="D622" t="s">
        <v>30</v>
      </c>
      <c r="E622" t="s">
        <v>906</v>
      </c>
      <c r="F622" t="s">
        <v>907</v>
      </c>
      <c r="G622" t="s">
        <v>452</v>
      </c>
      <c r="H622" t="s">
        <v>41</v>
      </c>
      <c r="I622" t="s">
        <v>645</v>
      </c>
      <c r="J622" t="s">
        <v>36</v>
      </c>
      <c r="L622" t="s">
        <v>908</v>
      </c>
      <c r="M622" t="s">
        <v>908</v>
      </c>
      <c r="N622" t="b">
        <v>0</v>
      </c>
      <c r="O622">
        <v>23.072457109999998</v>
      </c>
      <c r="P622">
        <v>1.627742608392841E-21</v>
      </c>
      <c r="Q622">
        <v>6.0235312031667179E-18</v>
      </c>
      <c r="R622">
        <v>1.3897766533581081E-16</v>
      </c>
      <c r="S622">
        <v>3.7556021518263358E-20</v>
      </c>
      <c r="T622">
        <f t="shared" si="20"/>
        <v>1.3897766533581078E-16</v>
      </c>
      <c r="U622">
        <f t="shared" si="21"/>
        <v>3.7556021518263345E-20</v>
      </c>
    </row>
    <row r="623" spans="1:21" x14ac:dyDescent="0.35">
      <c r="A623" t="s">
        <v>27</v>
      </c>
      <c r="B623" t="s">
        <v>28</v>
      </c>
      <c r="C623" t="s">
        <v>39</v>
      </c>
      <c r="D623" t="s">
        <v>40</v>
      </c>
      <c r="E623" t="s">
        <v>909</v>
      </c>
      <c r="F623" t="s">
        <v>910</v>
      </c>
      <c r="G623" t="s">
        <v>452</v>
      </c>
      <c r="H623" t="s">
        <v>41</v>
      </c>
      <c r="I623" t="s">
        <v>645</v>
      </c>
      <c r="J623" t="s">
        <v>36</v>
      </c>
      <c r="L623" t="s">
        <v>911</v>
      </c>
      <c r="M623" t="s">
        <v>911</v>
      </c>
      <c r="N623" t="b">
        <v>0</v>
      </c>
      <c r="O623">
        <v>108.21078897</v>
      </c>
      <c r="P623">
        <v>2.2320202120783162E-3</v>
      </c>
      <c r="Q623">
        <v>31.169743538443139</v>
      </c>
      <c r="R623">
        <v>3372.9025402874918</v>
      </c>
      <c r="S623">
        <v>0.24152866814598131</v>
      </c>
      <c r="T623">
        <f t="shared" si="20"/>
        <v>3372.9025402874913</v>
      </c>
      <c r="U623">
        <f t="shared" si="21"/>
        <v>0.24152866814598131</v>
      </c>
    </row>
    <row r="624" spans="1:21" x14ac:dyDescent="0.35">
      <c r="A624" t="s">
        <v>27</v>
      </c>
      <c r="B624" t="s">
        <v>28</v>
      </c>
      <c r="C624" t="s">
        <v>76</v>
      </c>
      <c r="D624" t="s">
        <v>77</v>
      </c>
      <c r="E624" t="s">
        <v>909</v>
      </c>
      <c r="F624" t="s">
        <v>910</v>
      </c>
      <c r="G624" t="s">
        <v>452</v>
      </c>
      <c r="H624" t="s">
        <v>41</v>
      </c>
      <c r="I624" t="s">
        <v>645</v>
      </c>
      <c r="J624" t="s">
        <v>36</v>
      </c>
      <c r="L624" t="s">
        <v>911</v>
      </c>
      <c r="M624" t="s">
        <v>911</v>
      </c>
      <c r="N624" t="b">
        <v>0</v>
      </c>
      <c r="O624">
        <v>108.21078897</v>
      </c>
      <c r="P624">
        <v>1.791011268079475E-3</v>
      </c>
      <c r="Q624">
        <v>6.3668456447750579</v>
      </c>
      <c r="R624">
        <v>688.96139047131737</v>
      </c>
      <c r="S624">
        <v>0.19380674237304019</v>
      </c>
      <c r="T624">
        <f t="shared" si="20"/>
        <v>688.96139047131737</v>
      </c>
      <c r="U624">
        <f t="shared" si="21"/>
        <v>0.19380674237304016</v>
      </c>
    </row>
    <row r="625" spans="1:21" x14ac:dyDescent="0.35">
      <c r="A625" t="s">
        <v>27</v>
      </c>
      <c r="B625" t="s">
        <v>28</v>
      </c>
      <c r="C625" t="s">
        <v>39</v>
      </c>
      <c r="D625" t="s">
        <v>40</v>
      </c>
      <c r="E625" t="s">
        <v>912</v>
      </c>
      <c r="F625" t="s">
        <v>913</v>
      </c>
      <c r="G625" t="s">
        <v>452</v>
      </c>
      <c r="H625" t="s">
        <v>41</v>
      </c>
      <c r="I625" t="s">
        <v>645</v>
      </c>
      <c r="J625" t="s">
        <v>36</v>
      </c>
      <c r="L625" t="s">
        <v>914</v>
      </c>
      <c r="M625" t="s">
        <v>914</v>
      </c>
      <c r="N625" t="b">
        <v>0</v>
      </c>
      <c r="O625">
        <v>226.25363250999999</v>
      </c>
      <c r="P625">
        <v>6.0836319205006236E-9</v>
      </c>
      <c r="Q625">
        <v>8.4956778490694656E-5</v>
      </c>
      <c r="R625">
        <v>1.9221779739867099E-2</v>
      </c>
      <c r="S625">
        <v>1.376443820867054E-6</v>
      </c>
      <c r="T625">
        <f t="shared" si="20"/>
        <v>1.9221779739867099E-2</v>
      </c>
      <c r="U625">
        <f t="shared" si="21"/>
        <v>1.3764438208670536E-6</v>
      </c>
    </row>
    <row r="626" spans="1:21" x14ac:dyDescent="0.35">
      <c r="A626" t="s">
        <v>27</v>
      </c>
      <c r="B626" t="s">
        <v>28</v>
      </c>
      <c r="C626" t="s">
        <v>39</v>
      </c>
      <c r="D626" t="s">
        <v>40</v>
      </c>
      <c r="E626" t="s">
        <v>915</v>
      </c>
      <c r="F626" t="s">
        <v>916</v>
      </c>
      <c r="G626" t="s">
        <v>452</v>
      </c>
      <c r="H626" t="s">
        <v>41</v>
      </c>
      <c r="I626" t="s">
        <v>645</v>
      </c>
      <c r="J626" t="s">
        <v>36</v>
      </c>
      <c r="L626" t="s">
        <v>917</v>
      </c>
      <c r="M626" t="s">
        <v>917</v>
      </c>
      <c r="N626" t="b">
        <v>0</v>
      </c>
      <c r="O626">
        <v>228.38915384000001</v>
      </c>
      <c r="P626">
        <v>5.7155878652608353E-9</v>
      </c>
      <c r="Q626">
        <v>7.981711230371556E-5</v>
      </c>
      <c r="R626">
        <v>1.8229362740997849E-2</v>
      </c>
      <c r="S626">
        <v>1.3053782762450941E-6</v>
      </c>
      <c r="T626">
        <f t="shared" si="20"/>
        <v>1.8229362740997849E-2</v>
      </c>
      <c r="U626">
        <f t="shared" si="21"/>
        <v>1.3053782762450941E-6</v>
      </c>
    </row>
    <row r="627" spans="1:21" x14ac:dyDescent="0.35">
      <c r="A627" t="s">
        <v>27</v>
      </c>
      <c r="B627" t="s">
        <v>28</v>
      </c>
      <c r="C627" t="s">
        <v>39</v>
      </c>
      <c r="D627" t="s">
        <v>40</v>
      </c>
      <c r="E627" t="s">
        <v>918</v>
      </c>
      <c r="F627" t="s">
        <v>919</v>
      </c>
      <c r="G627" t="s">
        <v>920</v>
      </c>
      <c r="H627" t="s">
        <v>41</v>
      </c>
      <c r="I627" t="s">
        <v>921</v>
      </c>
      <c r="J627" t="s">
        <v>145</v>
      </c>
      <c r="L627" t="s">
        <v>922</v>
      </c>
      <c r="M627" t="s">
        <v>922</v>
      </c>
      <c r="N627" t="b">
        <v>0</v>
      </c>
      <c r="O627">
        <v>54.427446869999997</v>
      </c>
      <c r="P627">
        <v>1.3738338318102781E-3</v>
      </c>
      <c r="Q627">
        <v>19.185331732318769</v>
      </c>
      <c r="R627">
        <v>1044.208623544105</v>
      </c>
      <c r="S627">
        <v>7.4774267889062412E-2</v>
      </c>
      <c r="T627">
        <f t="shared" si="20"/>
        <v>1044.2086235441047</v>
      </c>
      <c r="U627">
        <f t="shared" si="21"/>
        <v>7.4774267889062426E-2</v>
      </c>
    </row>
    <row r="628" spans="1:21" x14ac:dyDescent="0.35">
      <c r="A628" t="s">
        <v>27</v>
      </c>
      <c r="B628" t="s">
        <v>28</v>
      </c>
      <c r="C628" t="s">
        <v>39</v>
      </c>
      <c r="D628" t="s">
        <v>40</v>
      </c>
      <c r="E628" t="s">
        <v>923</v>
      </c>
      <c r="F628" t="s">
        <v>924</v>
      </c>
      <c r="G628" t="s">
        <v>920</v>
      </c>
      <c r="H628" t="s">
        <v>41</v>
      </c>
      <c r="I628" t="s">
        <v>921</v>
      </c>
      <c r="J628" t="s">
        <v>145</v>
      </c>
      <c r="L628" t="s">
        <v>925</v>
      </c>
      <c r="M628" t="s">
        <v>925</v>
      </c>
      <c r="N628" t="b">
        <v>0</v>
      </c>
      <c r="O628">
        <v>138.32673435000001</v>
      </c>
      <c r="P628">
        <v>3.4378761005227211E-3</v>
      </c>
      <c r="Q628">
        <v>48.009294804036607</v>
      </c>
      <c r="R628">
        <v>6640.9689686888078</v>
      </c>
      <c r="S628">
        <v>0.47555017408522032</v>
      </c>
      <c r="T628">
        <f t="shared" si="20"/>
        <v>6640.9689686888078</v>
      </c>
      <c r="U628">
        <f t="shared" si="21"/>
        <v>0.47555017408522038</v>
      </c>
    </row>
    <row r="629" spans="1:21" x14ac:dyDescent="0.35">
      <c r="A629" t="s">
        <v>27</v>
      </c>
      <c r="B629" t="s">
        <v>28</v>
      </c>
      <c r="C629" t="s">
        <v>76</v>
      </c>
      <c r="D629" t="s">
        <v>77</v>
      </c>
      <c r="E629" t="s">
        <v>923</v>
      </c>
      <c r="F629" t="s">
        <v>924</v>
      </c>
      <c r="G629" t="s">
        <v>920</v>
      </c>
      <c r="H629" t="s">
        <v>41</v>
      </c>
      <c r="I629" t="s">
        <v>921</v>
      </c>
      <c r="J629" t="s">
        <v>145</v>
      </c>
      <c r="L629" t="s">
        <v>925</v>
      </c>
      <c r="M629" t="s">
        <v>925</v>
      </c>
      <c r="N629" t="b">
        <v>0</v>
      </c>
      <c r="O629">
        <v>138.32673435000001</v>
      </c>
      <c r="P629">
        <v>5.551703906214513E-3</v>
      </c>
      <c r="Q629">
        <v>19.73568925351622</v>
      </c>
      <c r="R629">
        <v>2729.9734445852878</v>
      </c>
      <c r="S629">
        <v>0.7679490714247923</v>
      </c>
      <c r="T629">
        <f t="shared" si="20"/>
        <v>2729.9734445852882</v>
      </c>
      <c r="U629">
        <f t="shared" si="21"/>
        <v>0.7679490714247923</v>
      </c>
    </row>
    <row r="630" spans="1:21" x14ac:dyDescent="0.35">
      <c r="A630" t="s">
        <v>27</v>
      </c>
      <c r="B630" t="s">
        <v>28</v>
      </c>
      <c r="C630" t="s">
        <v>76</v>
      </c>
      <c r="D630" t="s">
        <v>77</v>
      </c>
      <c r="E630" t="s">
        <v>918</v>
      </c>
      <c r="F630" t="s">
        <v>919</v>
      </c>
      <c r="G630" t="s">
        <v>920</v>
      </c>
      <c r="H630" t="s">
        <v>41</v>
      </c>
      <c r="I630" t="s">
        <v>921</v>
      </c>
      <c r="J630" t="s">
        <v>145</v>
      </c>
      <c r="L630" t="s">
        <v>922</v>
      </c>
      <c r="M630" t="s">
        <v>922</v>
      </c>
      <c r="N630" t="b">
        <v>0</v>
      </c>
      <c r="O630">
        <v>54.427446869999997</v>
      </c>
      <c r="P630">
        <v>4.4834920013355466E-3</v>
      </c>
      <c r="Q630">
        <v>15.93831486760938</v>
      </c>
      <c r="R630">
        <v>867.48178565414071</v>
      </c>
      <c r="S630">
        <v>0.2440250226947604</v>
      </c>
      <c r="T630">
        <f t="shared" si="20"/>
        <v>867.48178565414059</v>
      </c>
      <c r="U630">
        <f t="shared" si="21"/>
        <v>0.24402502269476042</v>
      </c>
    </row>
    <row r="631" spans="1:21" x14ac:dyDescent="0.35">
      <c r="A631" t="s">
        <v>27</v>
      </c>
      <c r="B631" t="s">
        <v>28</v>
      </c>
      <c r="C631" t="s">
        <v>39</v>
      </c>
      <c r="D631" t="s">
        <v>40</v>
      </c>
      <c r="E631" t="s">
        <v>926</v>
      </c>
      <c r="G631" t="s">
        <v>920</v>
      </c>
      <c r="H631" t="s">
        <v>41</v>
      </c>
      <c r="I631" t="s">
        <v>921</v>
      </c>
      <c r="J631" t="s">
        <v>145</v>
      </c>
      <c r="L631" t="s">
        <v>927</v>
      </c>
      <c r="M631" t="s">
        <v>927</v>
      </c>
      <c r="N631" t="b">
        <v>0</v>
      </c>
      <c r="O631">
        <v>138.32673435000001</v>
      </c>
      <c r="P631">
        <v>4.8778952843532113E-3</v>
      </c>
      <c r="Q631">
        <v>68.118892561057152</v>
      </c>
      <c r="R631">
        <v>9422.6639555095444</v>
      </c>
      <c r="S631">
        <v>0.67474332518584446</v>
      </c>
      <c r="T631">
        <f t="shared" si="20"/>
        <v>9422.6639555095444</v>
      </c>
      <c r="U631">
        <f t="shared" si="21"/>
        <v>0.67474332518584446</v>
      </c>
    </row>
    <row r="632" spans="1:21" x14ac:dyDescent="0.35">
      <c r="A632" t="s">
        <v>27</v>
      </c>
      <c r="B632" t="s">
        <v>28</v>
      </c>
      <c r="C632" t="s">
        <v>76</v>
      </c>
      <c r="D632" t="s">
        <v>77</v>
      </c>
      <c r="E632" t="s">
        <v>928</v>
      </c>
      <c r="G632" t="s">
        <v>920</v>
      </c>
      <c r="H632" t="s">
        <v>41</v>
      </c>
      <c r="I632" t="s">
        <v>921</v>
      </c>
      <c r="J632" t="s">
        <v>145</v>
      </c>
      <c r="L632" t="s">
        <v>929</v>
      </c>
      <c r="M632" t="s">
        <v>929</v>
      </c>
      <c r="N632" t="b">
        <v>0</v>
      </c>
      <c r="O632">
        <v>138.32673435000001</v>
      </c>
      <c r="P632">
        <v>5.197747992627566E-3</v>
      </c>
      <c r="Q632">
        <v>18.47741539057175</v>
      </c>
      <c r="R632">
        <v>2555.9205302062201</v>
      </c>
      <c r="S632">
        <v>0.71898750579443915</v>
      </c>
      <c r="T632">
        <f t="shared" si="20"/>
        <v>2555.9205302062201</v>
      </c>
      <c r="U632">
        <f t="shared" si="21"/>
        <v>0.71898750579443915</v>
      </c>
    </row>
    <row r="633" spans="1:21" x14ac:dyDescent="0.35">
      <c r="A633" t="s">
        <v>27</v>
      </c>
      <c r="B633" t="s">
        <v>28</v>
      </c>
      <c r="C633" t="s">
        <v>39</v>
      </c>
      <c r="D633" t="s">
        <v>40</v>
      </c>
      <c r="E633" t="s">
        <v>928</v>
      </c>
      <c r="G633" t="s">
        <v>920</v>
      </c>
      <c r="H633" t="s">
        <v>41</v>
      </c>
      <c r="I633" t="s">
        <v>921</v>
      </c>
      <c r="J633" t="s">
        <v>145</v>
      </c>
      <c r="L633" t="s">
        <v>929</v>
      </c>
      <c r="M633" t="s">
        <v>929</v>
      </c>
      <c r="N633" t="b">
        <v>0</v>
      </c>
      <c r="O633">
        <v>138.32673435000001</v>
      </c>
      <c r="P633">
        <v>4.0728866354367522E-3</v>
      </c>
      <c r="Q633">
        <v>56.877097797204783</v>
      </c>
      <c r="R633">
        <v>7867.6231975929168</v>
      </c>
      <c r="S633">
        <v>0.56338910765772499</v>
      </c>
      <c r="T633">
        <f t="shared" si="20"/>
        <v>7867.6231975929168</v>
      </c>
      <c r="U633">
        <f t="shared" si="21"/>
        <v>0.56338910765772499</v>
      </c>
    </row>
    <row r="634" spans="1:21" x14ac:dyDescent="0.35">
      <c r="A634" t="s">
        <v>27</v>
      </c>
      <c r="B634" t="s">
        <v>28</v>
      </c>
      <c r="C634" t="s">
        <v>39</v>
      </c>
      <c r="D634" t="s">
        <v>40</v>
      </c>
      <c r="E634" t="s">
        <v>930</v>
      </c>
      <c r="F634" t="s">
        <v>931</v>
      </c>
      <c r="G634" t="s">
        <v>920</v>
      </c>
      <c r="H634" t="s">
        <v>41</v>
      </c>
      <c r="I634" t="s">
        <v>921</v>
      </c>
      <c r="J634" t="s">
        <v>145</v>
      </c>
      <c r="L634" t="s">
        <v>932</v>
      </c>
      <c r="M634" t="s">
        <v>932</v>
      </c>
      <c r="N634" t="b">
        <v>0</v>
      </c>
      <c r="O634">
        <v>138.32673435000001</v>
      </c>
      <c r="P634">
        <v>3.4017376048317239E-3</v>
      </c>
      <c r="Q634">
        <v>47.504627491232732</v>
      </c>
      <c r="R634">
        <v>6571.1599873754576</v>
      </c>
      <c r="S634">
        <v>0.47055125399196318</v>
      </c>
      <c r="T634">
        <f t="shared" si="20"/>
        <v>6571.1599873754576</v>
      </c>
      <c r="U634">
        <f t="shared" si="21"/>
        <v>0.47055125399196318</v>
      </c>
    </row>
    <row r="635" spans="1:21" x14ac:dyDescent="0.35">
      <c r="A635" t="s">
        <v>27</v>
      </c>
      <c r="B635" t="s">
        <v>28</v>
      </c>
      <c r="C635" t="s">
        <v>76</v>
      </c>
      <c r="D635" t="s">
        <v>77</v>
      </c>
      <c r="E635" t="s">
        <v>930</v>
      </c>
      <c r="F635" t="s">
        <v>931</v>
      </c>
      <c r="G635" t="s">
        <v>920</v>
      </c>
      <c r="H635" t="s">
        <v>41</v>
      </c>
      <c r="I635" t="s">
        <v>921</v>
      </c>
      <c r="J635" t="s">
        <v>145</v>
      </c>
      <c r="L635" t="s">
        <v>932</v>
      </c>
      <c r="M635" t="s">
        <v>932</v>
      </c>
      <c r="N635" t="b">
        <v>0</v>
      </c>
      <c r="O635">
        <v>138.32673435000001</v>
      </c>
      <c r="P635">
        <v>4.0252848420184199E-3</v>
      </c>
      <c r="Q635">
        <v>14.30943943354732</v>
      </c>
      <c r="R635">
        <v>1979.378027221715</v>
      </c>
      <c r="S635">
        <v>0.55680450702496376</v>
      </c>
      <c r="T635">
        <f t="shared" si="20"/>
        <v>1979.3780272217148</v>
      </c>
      <c r="U635">
        <f t="shared" si="21"/>
        <v>0.55680450702496376</v>
      </c>
    </row>
    <row r="636" spans="1:21" x14ac:dyDescent="0.35">
      <c r="A636" t="s">
        <v>27</v>
      </c>
      <c r="B636" t="s">
        <v>28</v>
      </c>
      <c r="C636" t="s">
        <v>76</v>
      </c>
      <c r="D636" t="s">
        <v>77</v>
      </c>
      <c r="E636" t="s">
        <v>933</v>
      </c>
      <c r="F636" t="s">
        <v>934</v>
      </c>
      <c r="G636" t="s">
        <v>920</v>
      </c>
      <c r="H636" t="s">
        <v>41</v>
      </c>
      <c r="I636" t="s">
        <v>921</v>
      </c>
      <c r="J636" t="s">
        <v>145</v>
      </c>
      <c r="L636" t="s">
        <v>935</v>
      </c>
      <c r="M636" t="s">
        <v>935</v>
      </c>
      <c r="N636" t="b">
        <v>0</v>
      </c>
      <c r="O636">
        <v>138.32673435000001</v>
      </c>
      <c r="P636">
        <v>1.5680370214469E-3</v>
      </c>
      <c r="Q636">
        <v>5.574197024204449</v>
      </c>
      <c r="R636">
        <v>771.06047098168938</v>
      </c>
      <c r="S636">
        <v>0.21690144051665061</v>
      </c>
      <c r="T636">
        <f t="shared" si="20"/>
        <v>771.06047098168938</v>
      </c>
      <c r="U636">
        <f t="shared" si="21"/>
        <v>0.21690144051665061</v>
      </c>
    </row>
    <row r="637" spans="1:21" x14ac:dyDescent="0.35">
      <c r="A637" t="s">
        <v>27</v>
      </c>
      <c r="B637" t="s">
        <v>28</v>
      </c>
      <c r="C637" t="s">
        <v>76</v>
      </c>
      <c r="D637" t="s">
        <v>77</v>
      </c>
      <c r="E637" t="s">
        <v>936</v>
      </c>
      <c r="F637" t="s">
        <v>937</v>
      </c>
      <c r="G637" t="s">
        <v>920</v>
      </c>
      <c r="H637" t="s">
        <v>41</v>
      </c>
      <c r="I637" t="s">
        <v>921</v>
      </c>
      <c r="J637" t="s">
        <v>145</v>
      </c>
      <c r="L637" t="s">
        <v>938</v>
      </c>
      <c r="M637" t="s">
        <v>938</v>
      </c>
      <c r="N637" t="b">
        <v>0</v>
      </c>
      <c r="O637">
        <v>138.32673435000001</v>
      </c>
      <c r="P637">
        <v>1.401809082284378E-4</v>
      </c>
      <c r="Q637">
        <v>0.49832752084909632</v>
      </c>
      <c r="R637">
        <v>68.932018595787028</v>
      </c>
      <c r="S637">
        <v>1.9390767253456839E-2</v>
      </c>
      <c r="T637">
        <f t="shared" si="20"/>
        <v>68.932018595787042</v>
      </c>
      <c r="U637">
        <f t="shared" si="21"/>
        <v>1.9390767253456846E-2</v>
      </c>
    </row>
    <row r="638" spans="1:21" x14ac:dyDescent="0.35">
      <c r="A638" t="s">
        <v>27</v>
      </c>
      <c r="B638" t="s">
        <v>28</v>
      </c>
      <c r="C638" t="s">
        <v>39</v>
      </c>
      <c r="D638" t="s">
        <v>40</v>
      </c>
      <c r="E638" t="s">
        <v>939</v>
      </c>
      <c r="G638" t="s">
        <v>920</v>
      </c>
      <c r="H638" t="s">
        <v>41</v>
      </c>
      <c r="I638" t="s">
        <v>921</v>
      </c>
      <c r="J638" t="s">
        <v>145</v>
      </c>
      <c r="L638" t="s">
        <v>940</v>
      </c>
      <c r="M638" t="s">
        <v>940</v>
      </c>
      <c r="N638" t="b">
        <v>0</v>
      </c>
      <c r="O638">
        <v>138.32673435000001</v>
      </c>
      <c r="P638">
        <v>1.8309324172273199E-3</v>
      </c>
      <c r="Q638">
        <v>25.568627726743419</v>
      </c>
      <c r="R638">
        <v>3536.8247752512821</v>
      </c>
      <c r="S638">
        <v>0.25326690209060693</v>
      </c>
      <c r="T638">
        <f t="shared" si="20"/>
        <v>3536.8247752512816</v>
      </c>
      <c r="U638">
        <f t="shared" si="21"/>
        <v>0.25326690209060687</v>
      </c>
    </row>
    <row r="639" spans="1:21" x14ac:dyDescent="0.35">
      <c r="A639" t="s">
        <v>27</v>
      </c>
      <c r="B639" t="s">
        <v>28</v>
      </c>
      <c r="C639" t="s">
        <v>39</v>
      </c>
      <c r="D639" t="s">
        <v>40</v>
      </c>
      <c r="E639" t="s">
        <v>941</v>
      </c>
      <c r="G639" t="s">
        <v>920</v>
      </c>
      <c r="H639" t="s">
        <v>41</v>
      </c>
      <c r="I639" t="s">
        <v>921</v>
      </c>
      <c r="J639" t="s">
        <v>145</v>
      </c>
      <c r="L639" t="s">
        <v>942</v>
      </c>
      <c r="M639" t="s">
        <v>942</v>
      </c>
      <c r="N639" t="b">
        <v>0</v>
      </c>
      <c r="O639">
        <v>138.32673435000001</v>
      </c>
      <c r="P639">
        <v>1.187993531399642E-3</v>
      </c>
      <c r="Q639">
        <v>16.59010680041143</v>
      </c>
      <c r="R639">
        <v>2294.8552962186409</v>
      </c>
      <c r="S639">
        <v>0.16433126562743661</v>
      </c>
      <c r="T639">
        <f t="shared" si="20"/>
        <v>2294.8552962186404</v>
      </c>
      <c r="U639">
        <f t="shared" si="21"/>
        <v>0.16433126562743666</v>
      </c>
    </row>
    <row r="640" spans="1:21" x14ac:dyDescent="0.35">
      <c r="A640" t="s">
        <v>27</v>
      </c>
      <c r="B640" t="s">
        <v>28</v>
      </c>
      <c r="C640" t="s">
        <v>76</v>
      </c>
      <c r="D640" t="s">
        <v>77</v>
      </c>
      <c r="E640" t="s">
        <v>941</v>
      </c>
      <c r="G640" t="s">
        <v>920</v>
      </c>
      <c r="H640" t="s">
        <v>41</v>
      </c>
      <c r="I640" t="s">
        <v>921</v>
      </c>
      <c r="J640" t="s">
        <v>145</v>
      </c>
      <c r="L640" t="s">
        <v>942</v>
      </c>
      <c r="M640" t="s">
        <v>942</v>
      </c>
      <c r="N640" t="b">
        <v>0</v>
      </c>
      <c r="O640">
        <v>138.32673435000001</v>
      </c>
      <c r="P640">
        <v>6.090311050542368E-4</v>
      </c>
      <c r="Q640">
        <v>2.165037768246493</v>
      </c>
      <c r="R640">
        <v>299.4826042259495</v>
      </c>
      <c r="S640">
        <v>8.4245283879724367E-2</v>
      </c>
      <c r="T640">
        <f t="shared" si="20"/>
        <v>299.4826042259495</v>
      </c>
      <c r="U640">
        <f t="shared" si="21"/>
        <v>8.4245283879724367E-2</v>
      </c>
    </row>
    <row r="641" spans="1:21" x14ac:dyDescent="0.35">
      <c r="A641" t="s">
        <v>27</v>
      </c>
      <c r="B641" t="s">
        <v>28</v>
      </c>
      <c r="C641" t="s">
        <v>39</v>
      </c>
      <c r="D641" t="s">
        <v>40</v>
      </c>
      <c r="E641" t="s">
        <v>943</v>
      </c>
      <c r="G641" t="s">
        <v>920</v>
      </c>
      <c r="H641" t="s">
        <v>41</v>
      </c>
      <c r="I641" t="s">
        <v>921</v>
      </c>
      <c r="J641" t="s">
        <v>145</v>
      </c>
      <c r="L641" t="s">
        <v>944</v>
      </c>
      <c r="M641" t="s">
        <v>944</v>
      </c>
      <c r="N641" t="b">
        <v>0</v>
      </c>
      <c r="O641">
        <v>33.993810140000001</v>
      </c>
      <c r="P641">
        <v>7.1599429133411326E-3</v>
      </c>
      <c r="Q641">
        <v>99.987259591583836</v>
      </c>
      <c r="R641">
        <v>3398.9479189751951</v>
      </c>
      <c r="S641">
        <v>0.24339374000935701</v>
      </c>
      <c r="T641">
        <f t="shared" si="20"/>
        <v>3398.9479189751951</v>
      </c>
      <c r="U641">
        <f t="shared" si="21"/>
        <v>0.24339374000935693</v>
      </c>
    </row>
    <row r="642" spans="1:21" x14ac:dyDescent="0.35">
      <c r="A642" t="s">
        <v>27</v>
      </c>
      <c r="B642" t="s">
        <v>28</v>
      </c>
      <c r="C642" t="s">
        <v>76</v>
      </c>
      <c r="D642" t="s">
        <v>77</v>
      </c>
      <c r="E642" t="s">
        <v>943</v>
      </c>
      <c r="G642" t="s">
        <v>920</v>
      </c>
      <c r="H642" t="s">
        <v>41</v>
      </c>
      <c r="I642" t="s">
        <v>921</v>
      </c>
      <c r="J642" t="s">
        <v>145</v>
      </c>
      <c r="L642" t="s">
        <v>944</v>
      </c>
      <c r="M642" t="s">
        <v>944</v>
      </c>
      <c r="N642" t="b">
        <v>0</v>
      </c>
      <c r="O642">
        <v>33.993810140000001</v>
      </c>
      <c r="P642">
        <v>1.021708994836184E-3</v>
      </c>
      <c r="Q642">
        <v>3.6320617183920469</v>
      </c>
      <c r="R642">
        <v>123.4676164717814</v>
      </c>
      <c r="S642">
        <v>3.473178158879147E-2</v>
      </c>
      <c r="T642">
        <f t="shared" ref="T642:T705" si="22">O642*Q642</f>
        <v>123.4676164717814</v>
      </c>
      <c r="U642">
        <f t="shared" ref="U642:U705" si="23">O642*P642</f>
        <v>3.4731781588791477E-2</v>
      </c>
    </row>
    <row r="643" spans="1:21" x14ac:dyDescent="0.35">
      <c r="A643" t="s">
        <v>27</v>
      </c>
      <c r="B643" t="s">
        <v>28</v>
      </c>
      <c r="C643" t="s">
        <v>76</v>
      </c>
      <c r="D643" t="s">
        <v>77</v>
      </c>
      <c r="E643" t="s">
        <v>945</v>
      </c>
      <c r="F643" t="s">
        <v>946</v>
      </c>
      <c r="G643" t="s">
        <v>920</v>
      </c>
      <c r="H643" t="s">
        <v>41</v>
      </c>
      <c r="I643" t="s">
        <v>921</v>
      </c>
      <c r="J643" t="s">
        <v>145</v>
      </c>
      <c r="L643" t="s">
        <v>947</v>
      </c>
      <c r="M643" t="s">
        <v>947</v>
      </c>
      <c r="N643" t="b">
        <v>0</v>
      </c>
      <c r="O643">
        <v>94.323511679999996</v>
      </c>
      <c r="P643">
        <v>2.253403331371383E-4</v>
      </c>
      <c r="Q643">
        <v>0.80105979465154598</v>
      </c>
      <c r="R643">
        <v>75.558772897193492</v>
      </c>
      <c r="S643">
        <v>2.1254891544635949E-2</v>
      </c>
      <c r="T643">
        <f t="shared" si="22"/>
        <v>75.558772897193492</v>
      </c>
      <c r="U643">
        <f t="shared" si="23"/>
        <v>2.1254891544635956E-2</v>
      </c>
    </row>
    <row r="644" spans="1:21" x14ac:dyDescent="0.35">
      <c r="A644" t="s">
        <v>27</v>
      </c>
      <c r="B644" t="s">
        <v>28</v>
      </c>
      <c r="C644" t="s">
        <v>39</v>
      </c>
      <c r="D644" t="s">
        <v>40</v>
      </c>
      <c r="E644" t="s">
        <v>945</v>
      </c>
      <c r="F644" t="s">
        <v>946</v>
      </c>
      <c r="G644" t="s">
        <v>920</v>
      </c>
      <c r="H644" t="s">
        <v>41</v>
      </c>
      <c r="I644" t="s">
        <v>921</v>
      </c>
      <c r="J644" t="s">
        <v>145</v>
      </c>
      <c r="L644" t="s">
        <v>947</v>
      </c>
      <c r="M644" t="s">
        <v>947</v>
      </c>
      <c r="N644" t="b">
        <v>0</v>
      </c>
      <c r="O644">
        <v>94.323511679999996</v>
      </c>
      <c r="P644">
        <v>1.416343753206793E-3</v>
      </c>
      <c r="Q644">
        <v>19.778974809831489</v>
      </c>
      <c r="R644">
        <v>1865.6223614935659</v>
      </c>
      <c r="S644">
        <v>0.133594516548496</v>
      </c>
      <c r="T644">
        <f t="shared" si="22"/>
        <v>1865.6223614935661</v>
      </c>
      <c r="U644">
        <f t="shared" si="23"/>
        <v>0.13359451654849597</v>
      </c>
    </row>
    <row r="645" spans="1:21" x14ac:dyDescent="0.35">
      <c r="A645" t="s">
        <v>27</v>
      </c>
      <c r="B645" t="s">
        <v>28</v>
      </c>
      <c r="C645" t="s">
        <v>39</v>
      </c>
      <c r="D645" t="s">
        <v>40</v>
      </c>
      <c r="E645" t="s">
        <v>948</v>
      </c>
      <c r="F645" t="s">
        <v>949</v>
      </c>
      <c r="G645" t="s">
        <v>920</v>
      </c>
      <c r="H645" t="s">
        <v>41</v>
      </c>
      <c r="I645" t="s">
        <v>921</v>
      </c>
      <c r="J645" t="s">
        <v>145</v>
      </c>
      <c r="L645" t="s">
        <v>950</v>
      </c>
      <c r="M645" t="s">
        <v>950</v>
      </c>
      <c r="N645" t="b">
        <v>0</v>
      </c>
      <c r="O645">
        <v>91.455062609999999</v>
      </c>
      <c r="P645">
        <v>2.512620675238956E-3</v>
      </c>
      <c r="Q645">
        <v>35.08827636630744</v>
      </c>
      <c r="R645">
        <v>3209.0005119576299</v>
      </c>
      <c r="S645">
        <v>0.22979188116915919</v>
      </c>
      <c r="T645">
        <f t="shared" si="22"/>
        <v>3209.0005119576304</v>
      </c>
      <c r="U645">
        <f t="shared" si="23"/>
        <v>0.22979188116915919</v>
      </c>
    </row>
    <row r="646" spans="1:21" x14ac:dyDescent="0.35">
      <c r="A646" t="s">
        <v>27</v>
      </c>
      <c r="B646" t="s">
        <v>28</v>
      </c>
      <c r="C646" t="s">
        <v>39</v>
      </c>
      <c r="D646" t="s">
        <v>40</v>
      </c>
      <c r="E646" t="s">
        <v>951</v>
      </c>
      <c r="F646" t="s">
        <v>952</v>
      </c>
      <c r="G646" t="s">
        <v>920</v>
      </c>
      <c r="H646" t="s">
        <v>41</v>
      </c>
      <c r="I646" t="s">
        <v>921</v>
      </c>
      <c r="J646" t="s">
        <v>145</v>
      </c>
      <c r="L646" t="s">
        <v>953</v>
      </c>
      <c r="M646" t="s">
        <v>953</v>
      </c>
      <c r="N646" t="b">
        <v>0</v>
      </c>
      <c r="O646">
        <v>33.993810140000001</v>
      </c>
      <c r="P646">
        <v>2.8992360420606559E-4</v>
      </c>
      <c r="Q646">
        <v>4.0487287435581161</v>
      </c>
      <c r="R646">
        <v>137.63171621687539</v>
      </c>
      <c r="S646">
        <v>9.855607956485499E-3</v>
      </c>
      <c r="T646">
        <f t="shared" si="22"/>
        <v>137.63171621687536</v>
      </c>
      <c r="U646">
        <f t="shared" si="23"/>
        <v>9.855607956485499E-3</v>
      </c>
    </row>
    <row r="647" spans="1:21" x14ac:dyDescent="0.35">
      <c r="A647" t="s">
        <v>27</v>
      </c>
      <c r="B647" t="s">
        <v>28</v>
      </c>
      <c r="C647" t="s">
        <v>76</v>
      </c>
      <c r="D647" t="s">
        <v>77</v>
      </c>
      <c r="E647" t="s">
        <v>951</v>
      </c>
      <c r="F647" t="s">
        <v>952</v>
      </c>
      <c r="G647" t="s">
        <v>920</v>
      </c>
      <c r="H647" t="s">
        <v>41</v>
      </c>
      <c r="I647" t="s">
        <v>921</v>
      </c>
      <c r="J647" t="s">
        <v>145</v>
      </c>
      <c r="L647" t="s">
        <v>953</v>
      </c>
      <c r="M647" t="s">
        <v>953</v>
      </c>
      <c r="N647" t="b">
        <v>0</v>
      </c>
      <c r="O647">
        <v>33.993810140000001</v>
      </c>
      <c r="P647">
        <v>5.7329067741627049E-4</v>
      </c>
      <c r="Q647">
        <v>2.0379845273737018</v>
      </c>
      <c r="R647">
        <v>69.278859091799248</v>
      </c>
      <c r="S647">
        <v>1.9488334443120689E-2</v>
      </c>
      <c r="T647">
        <f t="shared" si="22"/>
        <v>69.278859091799248</v>
      </c>
      <c r="U647">
        <f t="shared" si="23"/>
        <v>1.9488334443120685E-2</v>
      </c>
    </row>
    <row r="648" spans="1:21" x14ac:dyDescent="0.35">
      <c r="A648" t="s">
        <v>27</v>
      </c>
      <c r="B648" t="s">
        <v>28</v>
      </c>
      <c r="C648" t="s">
        <v>39</v>
      </c>
      <c r="D648" t="s">
        <v>40</v>
      </c>
      <c r="E648" t="s">
        <v>954</v>
      </c>
      <c r="G648" t="s">
        <v>920</v>
      </c>
      <c r="H648" t="s">
        <v>41</v>
      </c>
      <c r="I648" t="s">
        <v>921</v>
      </c>
      <c r="J648" t="s">
        <v>145</v>
      </c>
      <c r="L648" t="s">
        <v>955</v>
      </c>
      <c r="M648" t="s">
        <v>955</v>
      </c>
      <c r="N648" t="b">
        <v>0</v>
      </c>
      <c r="O648">
        <v>94.323511679999996</v>
      </c>
      <c r="P648">
        <v>8.0650114002658792E-4</v>
      </c>
      <c r="Q648">
        <v>11.262637122216489</v>
      </c>
      <c r="R648">
        <v>1062.331484144989</v>
      </c>
      <c r="S648">
        <v>7.6072019701231175E-2</v>
      </c>
      <c r="T648">
        <f t="shared" si="22"/>
        <v>1062.3314841449885</v>
      </c>
      <c r="U648">
        <f t="shared" si="23"/>
        <v>7.6072019701231175E-2</v>
      </c>
    </row>
    <row r="649" spans="1:21" x14ac:dyDescent="0.35">
      <c r="A649" t="s">
        <v>27</v>
      </c>
      <c r="B649" t="s">
        <v>28</v>
      </c>
      <c r="C649" t="s">
        <v>76</v>
      </c>
      <c r="D649" t="s">
        <v>77</v>
      </c>
      <c r="E649" t="s">
        <v>956</v>
      </c>
      <c r="G649" t="s">
        <v>920</v>
      </c>
      <c r="H649" t="s">
        <v>41</v>
      </c>
      <c r="I649" t="s">
        <v>921</v>
      </c>
      <c r="J649" t="s">
        <v>145</v>
      </c>
      <c r="L649" t="s">
        <v>957</v>
      </c>
      <c r="M649" t="s">
        <v>957</v>
      </c>
      <c r="N649" t="b">
        <v>0</v>
      </c>
      <c r="O649">
        <v>94.323511679999996</v>
      </c>
      <c r="P649">
        <v>1.3773734411786039E-3</v>
      </c>
      <c r="Q649">
        <v>4.8964092250522251</v>
      </c>
      <c r="R649">
        <v>461.84651272927329</v>
      </c>
      <c r="S649">
        <v>0.1299186998667318</v>
      </c>
      <c r="T649">
        <f t="shared" si="22"/>
        <v>461.84651272927329</v>
      </c>
      <c r="U649">
        <f t="shared" si="23"/>
        <v>0.12991869986673182</v>
      </c>
    </row>
    <row r="650" spans="1:21" x14ac:dyDescent="0.35">
      <c r="A650" t="s">
        <v>27</v>
      </c>
      <c r="B650" t="s">
        <v>28</v>
      </c>
      <c r="C650" t="s">
        <v>39</v>
      </c>
      <c r="D650" t="s">
        <v>40</v>
      </c>
      <c r="E650" t="s">
        <v>956</v>
      </c>
      <c r="G650" t="s">
        <v>920</v>
      </c>
      <c r="H650" t="s">
        <v>41</v>
      </c>
      <c r="I650" t="s">
        <v>921</v>
      </c>
      <c r="J650" t="s">
        <v>145</v>
      </c>
      <c r="L650" t="s">
        <v>957</v>
      </c>
      <c r="M650" t="s">
        <v>957</v>
      </c>
      <c r="N650" t="b">
        <v>0</v>
      </c>
      <c r="O650">
        <v>94.323511679999996</v>
      </c>
      <c r="P650">
        <v>4.4779054960150032E-4</v>
      </c>
      <c r="Q650">
        <v>6.2533110204324318</v>
      </c>
      <c r="R650">
        <v>589.83425507443121</v>
      </c>
      <c r="S650">
        <v>4.2237177135530733E-2</v>
      </c>
      <c r="T650">
        <f t="shared" si="22"/>
        <v>589.83425507443121</v>
      </c>
      <c r="U650">
        <f t="shared" si="23"/>
        <v>4.2237177135530733E-2</v>
      </c>
    </row>
    <row r="651" spans="1:21" x14ac:dyDescent="0.35">
      <c r="A651" t="s">
        <v>27</v>
      </c>
      <c r="B651" t="s">
        <v>28</v>
      </c>
      <c r="C651" t="s">
        <v>39</v>
      </c>
      <c r="D651" t="s">
        <v>40</v>
      </c>
      <c r="E651" t="s">
        <v>958</v>
      </c>
      <c r="G651" t="s">
        <v>920</v>
      </c>
      <c r="H651" t="s">
        <v>41</v>
      </c>
      <c r="I651" t="s">
        <v>921</v>
      </c>
      <c r="J651" t="s">
        <v>145</v>
      </c>
      <c r="L651" t="s">
        <v>959</v>
      </c>
      <c r="M651" t="s">
        <v>959</v>
      </c>
      <c r="N651" t="b">
        <v>0</v>
      </c>
      <c r="O651">
        <v>91.455062609999999</v>
      </c>
      <c r="P651">
        <v>2.146944872405463E-3</v>
      </c>
      <c r="Q651">
        <v>29.981682379902111</v>
      </c>
      <c r="R651">
        <v>2741.976639207081</v>
      </c>
      <c r="S651">
        <v>0.19634897772606011</v>
      </c>
      <c r="T651">
        <f t="shared" si="22"/>
        <v>2741.9766392070815</v>
      </c>
      <c r="U651">
        <f t="shared" si="23"/>
        <v>0.19634897772606008</v>
      </c>
    </row>
    <row r="652" spans="1:21" x14ac:dyDescent="0.35">
      <c r="A652" t="s">
        <v>27</v>
      </c>
      <c r="B652" t="s">
        <v>28</v>
      </c>
      <c r="C652" t="s">
        <v>76</v>
      </c>
      <c r="D652" t="s">
        <v>77</v>
      </c>
      <c r="E652" t="s">
        <v>958</v>
      </c>
      <c r="G652" t="s">
        <v>920</v>
      </c>
      <c r="H652" t="s">
        <v>41</v>
      </c>
      <c r="I652" t="s">
        <v>921</v>
      </c>
      <c r="J652" t="s">
        <v>145</v>
      </c>
      <c r="L652" t="s">
        <v>959</v>
      </c>
      <c r="M652" t="s">
        <v>959</v>
      </c>
      <c r="N652" t="b">
        <v>0</v>
      </c>
      <c r="O652">
        <v>91.455062609999999</v>
      </c>
      <c r="P652">
        <v>1.2283916583907819E-3</v>
      </c>
      <c r="Q652">
        <v>4.366795575043982</v>
      </c>
      <c r="R652">
        <v>399.36556272071829</v>
      </c>
      <c r="S652">
        <v>0.1123426360277307</v>
      </c>
      <c r="T652">
        <f t="shared" si="22"/>
        <v>399.36556272071834</v>
      </c>
      <c r="U652">
        <f t="shared" si="23"/>
        <v>0.11234263602773069</v>
      </c>
    </row>
    <row r="653" spans="1:21" x14ac:dyDescent="0.35">
      <c r="A653" t="s">
        <v>27</v>
      </c>
      <c r="B653" t="s">
        <v>28</v>
      </c>
      <c r="C653" t="s">
        <v>39</v>
      </c>
      <c r="D653" t="s">
        <v>40</v>
      </c>
      <c r="E653" t="s">
        <v>960</v>
      </c>
      <c r="G653" t="s">
        <v>920</v>
      </c>
      <c r="H653" t="s">
        <v>41</v>
      </c>
      <c r="I653" t="s">
        <v>921</v>
      </c>
      <c r="J653" t="s">
        <v>145</v>
      </c>
      <c r="L653" t="s">
        <v>961</v>
      </c>
      <c r="M653" t="s">
        <v>961</v>
      </c>
      <c r="N653" t="b">
        <v>0</v>
      </c>
      <c r="O653">
        <v>91.455062609999999</v>
      </c>
      <c r="P653">
        <v>2.4568079066688421E-3</v>
      </c>
      <c r="Q653">
        <v>34.308861523607128</v>
      </c>
      <c r="R653">
        <v>3137.7190787193099</v>
      </c>
      <c r="S653">
        <v>0.22468752092514199</v>
      </c>
      <c r="T653">
        <f t="shared" si="22"/>
        <v>3137.7190787193099</v>
      </c>
      <c r="U653">
        <f t="shared" si="23"/>
        <v>0.22468752092514199</v>
      </c>
    </row>
    <row r="654" spans="1:21" x14ac:dyDescent="0.35">
      <c r="A654" t="s">
        <v>27</v>
      </c>
      <c r="B654" t="s">
        <v>28</v>
      </c>
      <c r="C654" t="s">
        <v>76</v>
      </c>
      <c r="D654" t="s">
        <v>77</v>
      </c>
      <c r="E654" t="s">
        <v>962</v>
      </c>
      <c r="G654" t="s">
        <v>920</v>
      </c>
      <c r="H654" t="s">
        <v>41</v>
      </c>
      <c r="I654" t="s">
        <v>921</v>
      </c>
      <c r="J654" t="s">
        <v>145</v>
      </c>
      <c r="L654" t="s">
        <v>963</v>
      </c>
      <c r="M654" t="s">
        <v>963</v>
      </c>
      <c r="N654" t="b">
        <v>0</v>
      </c>
      <c r="O654">
        <v>33.993810140000001</v>
      </c>
      <c r="P654">
        <v>4.1378475211737629E-4</v>
      </c>
      <c r="Q654">
        <v>1.470958722508684</v>
      </c>
      <c r="R654">
        <v>50.003491536737172</v>
      </c>
      <c r="S654">
        <v>1.406612030230505E-2</v>
      </c>
      <c r="T654">
        <f t="shared" si="22"/>
        <v>50.003491536737151</v>
      </c>
      <c r="U654">
        <f t="shared" si="23"/>
        <v>1.4066120302305054E-2</v>
      </c>
    </row>
    <row r="655" spans="1:21" x14ac:dyDescent="0.35">
      <c r="A655" t="s">
        <v>27</v>
      </c>
      <c r="B655" t="s">
        <v>28</v>
      </c>
      <c r="C655" t="s">
        <v>39</v>
      </c>
      <c r="D655" t="s">
        <v>40</v>
      </c>
      <c r="E655" t="s">
        <v>962</v>
      </c>
      <c r="G655" t="s">
        <v>920</v>
      </c>
      <c r="H655" t="s">
        <v>41</v>
      </c>
      <c r="I655" t="s">
        <v>921</v>
      </c>
      <c r="J655" t="s">
        <v>145</v>
      </c>
      <c r="L655" t="s">
        <v>963</v>
      </c>
      <c r="M655" t="s">
        <v>963</v>
      </c>
      <c r="N655" t="b">
        <v>0</v>
      </c>
      <c r="O655">
        <v>33.993810140000001</v>
      </c>
      <c r="P655">
        <v>8.9682239170039418E-5</v>
      </c>
      <c r="Q655">
        <v>1.252395645772659</v>
      </c>
      <c r="R655">
        <v>42.573699802558458</v>
      </c>
      <c r="S655">
        <v>3.0486410112763912E-3</v>
      </c>
      <c r="T655">
        <f t="shared" si="22"/>
        <v>42.573699802558465</v>
      </c>
      <c r="U655">
        <f t="shared" si="23"/>
        <v>3.0486410112763912E-3</v>
      </c>
    </row>
    <row r="656" spans="1:21" x14ac:dyDescent="0.35">
      <c r="A656" t="s">
        <v>27</v>
      </c>
      <c r="B656" t="s">
        <v>28</v>
      </c>
      <c r="C656" t="s">
        <v>76</v>
      </c>
      <c r="D656" t="s">
        <v>77</v>
      </c>
      <c r="E656" t="s">
        <v>964</v>
      </c>
      <c r="G656" t="s">
        <v>920</v>
      </c>
      <c r="H656" t="s">
        <v>41</v>
      </c>
      <c r="I656" t="s">
        <v>921</v>
      </c>
      <c r="J656" t="s">
        <v>145</v>
      </c>
      <c r="L656" t="s">
        <v>965</v>
      </c>
      <c r="M656" t="s">
        <v>965</v>
      </c>
      <c r="N656" t="b">
        <v>0</v>
      </c>
      <c r="O656">
        <v>7.0978034900000004</v>
      </c>
      <c r="P656">
        <v>7.1542256561998516E-4</v>
      </c>
      <c r="Q656">
        <v>2.543247564810561</v>
      </c>
      <c r="R656">
        <v>18.051471441446399</v>
      </c>
      <c r="S656">
        <v>5.0779287830822854E-3</v>
      </c>
      <c r="T656">
        <f t="shared" si="22"/>
        <v>18.051471441446402</v>
      </c>
      <c r="U656">
        <f t="shared" si="23"/>
        <v>5.0779287830822846E-3</v>
      </c>
    </row>
    <row r="657" spans="1:21" x14ac:dyDescent="0.35">
      <c r="A657" t="s">
        <v>27</v>
      </c>
      <c r="B657" t="s">
        <v>28</v>
      </c>
      <c r="C657" t="s">
        <v>39</v>
      </c>
      <c r="D657" t="s">
        <v>40</v>
      </c>
      <c r="E657" t="s">
        <v>964</v>
      </c>
      <c r="G657" t="s">
        <v>920</v>
      </c>
      <c r="H657" t="s">
        <v>41</v>
      </c>
      <c r="I657" t="s">
        <v>921</v>
      </c>
      <c r="J657" t="s">
        <v>145</v>
      </c>
      <c r="L657" t="s">
        <v>965</v>
      </c>
      <c r="M657" t="s">
        <v>965</v>
      </c>
      <c r="N657" t="b">
        <v>0</v>
      </c>
      <c r="O657">
        <v>7.0978034900000004</v>
      </c>
      <c r="P657">
        <v>2.945043049286757E-3</v>
      </c>
      <c r="Q657">
        <v>41.1269736981763</v>
      </c>
      <c r="R657">
        <v>291.91117744805399</v>
      </c>
      <c r="S657">
        <v>2.090333683342779E-2</v>
      </c>
      <c r="T657">
        <f t="shared" si="22"/>
        <v>291.91117744805399</v>
      </c>
      <c r="U657">
        <f t="shared" si="23"/>
        <v>2.0903336833427787E-2</v>
      </c>
    </row>
    <row r="658" spans="1:21" x14ac:dyDescent="0.35">
      <c r="A658" t="s">
        <v>27</v>
      </c>
      <c r="B658" t="s">
        <v>28</v>
      </c>
      <c r="C658" t="s">
        <v>39</v>
      </c>
      <c r="D658" t="s">
        <v>40</v>
      </c>
      <c r="E658" t="s">
        <v>966</v>
      </c>
      <c r="F658" t="s">
        <v>967</v>
      </c>
      <c r="G658" t="s">
        <v>920</v>
      </c>
      <c r="H658" t="s">
        <v>41</v>
      </c>
      <c r="I658" t="s">
        <v>921</v>
      </c>
      <c r="J658" t="s">
        <v>145</v>
      </c>
      <c r="L658" t="s">
        <v>968</v>
      </c>
      <c r="M658" t="s">
        <v>968</v>
      </c>
      <c r="N658" t="b">
        <v>0</v>
      </c>
      <c r="O658">
        <v>91.455062609999999</v>
      </c>
      <c r="P658">
        <v>6.092916466292112E-4</v>
      </c>
      <c r="Q658">
        <v>8.5086435430907645</v>
      </c>
      <c r="R658">
        <v>778.15852795953811</v>
      </c>
      <c r="S658">
        <v>5.5722805690224503E-2</v>
      </c>
      <c r="T658">
        <f t="shared" si="22"/>
        <v>778.15852795953811</v>
      </c>
      <c r="U658">
        <f t="shared" si="23"/>
        <v>5.5722805690224503E-2</v>
      </c>
    </row>
    <row r="659" spans="1:21" x14ac:dyDescent="0.35">
      <c r="A659" t="s">
        <v>27</v>
      </c>
      <c r="B659" t="s">
        <v>28</v>
      </c>
      <c r="C659" t="s">
        <v>76</v>
      </c>
      <c r="D659" t="s">
        <v>77</v>
      </c>
      <c r="E659" t="s">
        <v>966</v>
      </c>
      <c r="F659" t="s">
        <v>967</v>
      </c>
      <c r="G659" t="s">
        <v>920</v>
      </c>
      <c r="H659" t="s">
        <v>41</v>
      </c>
      <c r="I659" t="s">
        <v>921</v>
      </c>
      <c r="J659" t="s">
        <v>145</v>
      </c>
      <c r="L659" t="s">
        <v>968</v>
      </c>
      <c r="M659" t="s">
        <v>968</v>
      </c>
      <c r="N659" t="b">
        <v>0</v>
      </c>
      <c r="O659">
        <v>91.455062609999999</v>
      </c>
      <c r="P659">
        <v>9.3706882005018032E-4</v>
      </c>
      <c r="Q659">
        <v>3.331175320961882</v>
      </c>
      <c r="R659">
        <v>304.65284754345578</v>
      </c>
      <c r="S659">
        <v>8.5699687607568062E-2</v>
      </c>
      <c r="T659">
        <f t="shared" si="22"/>
        <v>304.65284754345578</v>
      </c>
      <c r="U659">
        <f t="shared" si="23"/>
        <v>8.5699687607568062E-2</v>
      </c>
    </row>
    <row r="660" spans="1:21" x14ac:dyDescent="0.35">
      <c r="A660" t="s">
        <v>27</v>
      </c>
      <c r="B660" t="s">
        <v>28</v>
      </c>
      <c r="C660" t="s">
        <v>76</v>
      </c>
      <c r="D660" t="s">
        <v>77</v>
      </c>
      <c r="E660" t="s">
        <v>969</v>
      </c>
      <c r="G660" t="s">
        <v>920</v>
      </c>
      <c r="H660" t="s">
        <v>41</v>
      </c>
      <c r="I660" t="s">
        <v>921</v>
      </c>
      <c r="J660" t="s">
        <v>145</v>
      </c>
      <c r="L660" t="s">
        <v>970</v>
      </c>
      <c r="M660" t="s">
        <v>970</v>
      </c>
      <c r="N660" t="b">
        <v>0</v>
      </c>
      <c r="O660">
        <v>33.993810140000001</v>
      </c>
      <c r="P660">
        <v>4.6234780470045794E-3</v>
      </c>
      <c r="Q660">
        <v>16.43594967375601</v>
      </c>
      <c r="R660">
        <v>558.7205526802569</v>
      </c>
      <c r="S660">
        <v>0.15716963491633171</v>
      </c>
      <c r="T660">
        <f t="shared" si="22"/>
        <v>558.72055268025679</v>
      </c>
      <c r="U660">
        <f t="shared" si="23"/>
        <v>0.15716963491633168</v>
      </c>
    </row>
    <row r="661" spans="1:21" x14ac:dyDescent="0.35">
      <c r="A661" t="s">
        <v>27</v>
      </c>
      <c r="B661" t="s">
        <v>28</v>
      </c>
      <c r="C661" t="s">
        <v>39</v>
      </c>
      <c r="D661" t="s">
        <v>40</v>
      </c>
      <c r="E661" t="s">
        <v>969</v>
      </c>
      <c r="G661" t="s">
        <v>920</v>
      </c>
      <c r="H661" t="s">
        <v>41</v>
      </c>
      <c r="I661" t="s">
        <v>921</v>
      </c>
      <c r="J661" t="s">
        <v>145</v>
      </c>
      <c r="L661" t="s">
        <v>970</v>
      </c>
      <c r="M661" t="s">
        <v>970</v>
      </c>
      <c r="N661" t="b">
        <v>0</v>
      </c>
      <c r="O661">
        <v>33.993810140000001</v>
      </c>
      <c r="P661">
        <v>1.002076228974411E-3</v>
      </c>
      <c r="Q661">
        <v>13.993806549815719</v>
      </c>
      <c r="R661">
        <v>475.70280299032419</v>
      </c>
      <c r="S661">
        <v>3.4064389073563288E-2</v>
      </c>
      <c r="T661">
        <f t="shared" si="22"/>
        <v>475.70280299032402</v>
      </c>
      <c r="U661">
        <f t="shared" si="23"/>
        <v>3.4064389073563295E-2</v>
      </c>
    </row>
    <row r="662" spans="1:21" x14ac:dyDescent="0.35">
      <c r="A662" t="s">
        <v>27</v>
      </c>
      <c r="B662" t="s">
        <v>28</v>
      </c>
      <c r="C662" t="s">
        <v>76</v>
      </c>
      <c r="D662" t="s">
        <v>77</v>
      </c>
      <c r="E662" t="s">
        <v>971</v>
      </c>
      <c r="F662" t="s">
        <v>972</v>
      </c>
      <c r="G662" t="s">
        <v>920</v>
      </c>
      <c r="H662" t="s">
        <v>41</v>
      </c>
      <c r="I662" t="s">
        <v>921</v>
      </c>
      <c r="J662" t="s">
        <v>145</v>
      </c>
      <c r="L662" t="s">
        <v>973</v>
      </c>
      <c r="M662" t="s">
        <v>973</v>
      </c>
      <c r="N662" t="b">
        <v>0</v>
      </c>
      <c r="O662">
        <v>33.993810140000001</v>
      </c>
      <c r="P662">
        <v>3.3379614237687448E-4</v>
      </c>
      <c r="Q662">
        <v>1.1866081209046939</v>
      </c>
      <c r="R662">
        <v>40.337331172616317</v>
      </c>
      <c r="S662">
        <v>1.1347002689423879E-2</v>
      </c>
      <c r="T662">
        <f t="shared" si="22"/>
        <v>40.337331172616331</v>
      </c>
      <c r="U662">
        <f t="shared" si="23"/>
        <v>1.1347002689423879E-2</v>
      </c>
    </row>
    <row r="663" spans="1:21" x14ac:dyDescent="0.35">
      <c r="A663" t="s">
        <v>27</v>
      </c>
      <c r="B663" t="s">
        <v>28</v>
      </c>
      <c r="C663" t="s">
        <v>39</v>
      </c>
      <c r="D663" t="s">
        <v>40</v>
      </c>
      <c r="E663" t="s">
        <v>971</v>
      </c>
      <c r="F663" t="s">
        <v>972</v>
      </c>
      <c r="G663" t="s">
        <v>920</v>
      </c>
      <c r="H663" t="s">
        <v>41</v>
      </c>
      <c r="I663" t="s">
        <v>921</v>
      </c>
      <c r="J663" t="s">
        <v>145</v>
      </c>
      <c r="L663" t="s">
        <v>973</v>
      </c>
      <c r="M663" t="s">
        <v>973</v>
      </c>
      <c r="N663" t="b">
        <v>0</v>
      </c>
      <c r="O663">
        <v>33.993810140000001</v>
      </c>
      <c r="P663">
        <v>1.4675860902667049E-4</v>
      </c>
      <c r="Q663">
        <v>2.0494564433897078</v>
      </c>
      <c r="R663">
        <v>69.668833226789388</v>
      </c>
      <c r="S663">
        <v>4.9888842916631284E-3</v>
      </c>
      <c r="T663">
        <f t="shared" si="22"/>
        <v>69.668833226789388</v>
      </c>
      <c r="U663">
        <f t="shared" si="23"/>
        <v>4.9888842916631267E-3</v>
      </c>
    </row>
    <row r="664" spans="1:21" x14ac:dyDescent="0.35">
      <c r="A664" t="s">
        <v>27</v>
      </c>
      <c r="B664" t="s">
        <v>28</v>
      </c>
      <c r="C664" t="s">
        <v>39</v>
      </c>
      <c r="D664" t="s">
        <v>40</v>
      </c>
      <c r="E664" t="s">
        <v>974</v>
      </c>
      <c r="F664" t="s">
        <v>975</v>
      </c>
      <c r="G664" t="s">
        <v>920</v>
      </c>
      <c r="H664" t="s">
        <v>41</v>
      </c>
      <c r="I664" t="s">
        <v>921</v>
      </c>
      <c r="J664" t="s">
        <v>145</v>
      </c>
      <c r="L664" t="s">
        <v>976</v>
      </c>
      <c r="M664" t="s">
        <v>976</v>
      </c>
      <c r="N664" t="b">
        <v>0</v>
      </c>
      <c r="O664">
        <v>22.262271330000001</v>
      </c>
      <c r="P664">
        <v>1.5094190167413881E-4</v>
      </c>
      <c r="Q664">
        <v>2.107875340432952</v>
      </c>
      <c r="R664">
        <v>46.926092758534487</v>
      </c>
      <c r="S664">
        <v>3.3603095701358601E-3</v>
      </c>
      <c r="T664">
        <f t="shared" si="22"/>
        <v>46.926092758534502</v>
      </c>
      <c r="U664">
        <f t="shared" si="23"/>
        <v>3.3603095701358597E-3</v>
      </c>
    </row>
    <row r="665" spans="1:21" x14ac:dyDescent="0.35">
      <c r="A665" t="s">
        <v>27</v>
      </c>
      <c r="B665" t="s">
        <v>28</v>
      </c>
      <c r="C665" t="s">
        <v>76</v>
      </c>
      <c r="D665" t="s">
        <v>77</v>
      </c>
      <c r="E665" t="s">
        <v>974</v>
      </c>
      <c r="F665" t="s">
        <v>975</v>
      </c>
      <c r="G665" t="s">
        <v>920</v>
      </c>
      <c r="H665" t="s">
        <v>41</v>
      </c>
      <c r="I665" t="s">
        <v>921</v>
      </c>
      <c r="J665" t="s">
        <v>145</v>
      </c>
      <c r="L665" t="s">
        <v>976</v>
      </c>
      <c r="M665" t="s">
        <v>976</v>
      </c>
      <c r="N665" t="b">
        <v>0</v>
      </c>
      <c r="O665">
        <v>22.262271330000001</v>
      </c>
      <c r="P665">
        <v>1.7410604063662871E-4</v>
      </c>
      <c r="Q665">
        <v>0.61892758929708724</v>
      </c>
      <c r="R665">
        <v>13.77873392655456</v>
      </c>
      <c r="S665">
        <v>3.8759959168446351E-3</v>
      </c>
      <c r="T665">
        <f t="shared" si="22"/>
        <v>13.77873392655456</v>
      </c>
      <c r="U665">
        <f t="shared" si="23"/>
        <v>3.8759959168446342E-3</v>
      </c>
    </row>
    <row r="666" spans="1:21" x14ac:dyDescent="0.35">
      <c r="A666" t="s">
        <v>27</v>
      </c>
      <c r="B666" t="s">
        <v>28</v>
      </c>
      <c r="C666" t="s">
        <v>76</v>
      </c>
      <c r="D666" t="s">
        <v>77</v>
      </c>
      <c r="E666" t="s">
        <v>977</v>
      </c>
      <c r="F666" t="s">
        <v>978</v>
      </c>
      <c r="G666" t="s">
        <v>920</v>
      </c>
      <c r="H666" t="s">
        <v>41</v>
      </c>
      <c r="I666" t="s">
        <v>921</v>
      </c>
      <c r="J666" t="s">
        <v>145</v>
      </c>
      <c r="L666" t="s">
        <v>979</v>
      </c>
      <c r="M666" t="s">
        <v>979</v>
      </c>
      <c r="N666" t="b">
        <v>0</v>
      </c>
      <c r="O666">
        <v>33.993810140000001</v>
      </c>
      <c r="P666">
        <v>1.2907496593344951E-4</v>
      </c>
      <c r="Q666">
        <v>0.45884713253875797</v>
      </c>
      <c r="R666">
        <v>15.597962306805959</v>
      </c>
      <c r="S666">
        <v>4.387749885768651E-3</v>
      </c>
      <c r="T666">
        <f t="shared" si="22"/>
        <v>15.597962306805956</v>
      </c>
      <c r="U666">
        <f t="shared" si="23"/>
        <v>4.387749885768651E-3</v>
      </c>
    </row>
    <row r="667" spans="1:21" x14ac:dyDescent="0.35">
      <c r="A667" t="s">
        <v>27</v>
      </c>
      <c r="B667" t="s">
        <v>28</v>
      </c>
      <c r="C667" t="s">
        <v>39</v>
      </c>
      <c r="D667" t="s">
        <v>40</v>
      </c>
      <c r="E667" t="s">
        <v>977</v>
      </c>
      <c r="F667" t="s">
        <v>978</v>
      </c>
      <c r="G667" t="s">
        <v>920</v>
      </c>
      <c r="H667" t="s">
        <v>41</v>
      </c>
      <c r="I667" t="s">
        <v>921</v>
      </c>
      <c r="J667" t="s">
        <v>145</v>
      </c>
      <c r="L667" t="s">
        <v>979</v>
      </c>
      <c r="M667" t="s">
        <v>979</v>
      </c>
      <c r="N667" t="b">
        <v>0</v>
      </c>
      <c r="O667">
        <v>33.993810140000001</v>
      </c>
      <c r="P667">
        <v>1.1188087580799709E-4</v>
      </c>
      <c r="Q667">
        <v>1.5623954419949111</v>
      </c>
      <c r="R667">
        <v>53.111774018776401</v>
      </c>
      <c r="S667">
        <v>3.8032572505139711E-3</v>
      </c>
      <c r="T667">
        <f t="shared" si="22"/>
        <v>53.111774018776394</v>
      </c>
      <c r="U667">
        <f t="shared" si="23"/>
        <v>3.8032572505139724E-3</v>
      </c>
    </row>
    <row r="668" spans="1:21" x14ac:dyDescent="0.35">
      <c r="A668" t="s">
        <v>27</v>
      </c>
      <c r="B668" t="s">
        <v>28</v>
      </c>
      <c r="C668" t="s">
        <v>76</v>
      </c>
      <c r="D668" t="s">
        <v>77</v>
      </c>
      <c r="E668" t="s">
        <v>980</v>
      </c>
      <c r="F668" t="s">
        <v>981</v>
      </c>
      <c r="G668" t="s">
        <v>920</v>
      </c>
      <c r="H668" t="s">
        <v>41</v>
      </c>
      <c r="I668" t="s">
        <v>921</v>
      </c>
      <c r="J668" t="s">
        <v>145</v>
      </c>
      <c r="L668" t="s">
        <v>982</v>
      </c>
      <c r="M668" t="s">
        <v>982</v>
      </c>
      <c r="N668" t="b">
        <v>0</v>
      </c>
      <c r="O668">
        <v>33.993810140000001</v>
      </c>
      <c r="P668">
        <v>2.4838656272878909E-4</v>
      </c>
      <c r="Q668">
        <v>0.8829865748562461</v>
      </c>
      <c r="R668">
        <v>30.016077981832129</v>
      </c>
      <c r="S668">
        <v>8.4436056547296592E-3</v>
      </c>
      <c r="T668">
        <f t="shared" si="22"/>
        <v>30.016077981832129</v>
      </c>
      <c r="U668">
        <f t="shared" si="23"/>
        <v>8.4436056547296575E-3</v>
      </c>
    </row>
    <row r="669" spans="1:21" x14ac:dyDescent="0.35">
      <c r="A669" t="s">
        <v>27</v>
      </c>
      <c r="B669" t="s">
        <v>28</v>
      </c>
      <c r="C669" t="s">
        <v>39</v>
      </c>
      <c r="D669" t="s">
        <v>40</v>
      </c>
      <c r="E669" t="s">
        <v>980</v>
      </c>
      <c r="F669" t="s">
        <v>981</v>
      </c>
      <c r="G669" t="s">
        <v>920</v>
      </c>
      <c r="H669" t="s">
        <v>41</v>
      </c>
      <c r="I669" t="s">
        <v>921</v>
      </c>
      <c r="J669" t="s">
        <v>145</v>
      </c>
      <c r="L669" t="s">
        <v>982</v>
      </c>
      <c r="M669" t="s">
        <v>982</v>
      </c>
      <c r="N669" t="b">
        <v>0</v>
      </c>
      <c r="O669">
        <v>33.993810140000001</v>
      </c>
      <c r="P669">
        <v>1.1197556129343299E-4</v>
      </c>
      <c r="Q669">
        <v>1.563717707036187</v>
      </c>
      <c r="R669">
        <v>53.156722845544287</v>
      </c>
      <c r="S669">
        <v>3.806475970928896E-3</v>
      </c>
      <c r="T669">
        <f t="shared" si="22"/>
        <v>53.15672284554428</v>
      </c>
      <c r="U669">
        <f t="shared" si="23"/>
        <v>3.8064759709288943E-3</v>
      </c>
    </row>
    <row r="670" spans="1:21" x14ac:dyDescent="0.35">
      <c r="A670" t="s">
        <v>27</v>
      </c>
      <c r="B670" t="s">
        <v>28</v>
      </c>
      <c r="C670" t="s">
        <v>39</v>
      </c>
      <c r="D670" t="s">
        <v>40</v>
      </c>
      <c r="E670" t="s">
        <v>983</v>
      </c>
      <c r="F670" t="s">
        <v>984</v>
      </c>
      <c r="G670" t="s">
        <v>920</v>
      </c>
      <c r="H670" t="s">
        <v>41</v>
      </c>
      <c r="I670" t="s">
        <v>921</v>
      </c>
      <c r="J670" t="s">
        <v>145</v>
      </c>
      <c r="L670" t="s">
        <v>985</v>
      </c>
      <c r="M670" t="s">
        <v>985</v>
      </c>
      <c r="N670" t="b">
        <v>0</v>
      </c>
      <c r="O670">
        <v>33.993810140000001</v>
      </c>
      <c r="P670">
        <v>2.4833280002679778E-3</v>
      </c>
      <c r="Q670">
        <v>34.6792096555942</v>
      </c>
      <c r="R670">
        <v>1178.878468837524</v>
      </c>
      <c r="S670">
        <v>8.4417780556455504E-2</v>
      </c>
      <c r="T670">
        <f t="shared" si="22"/>
        <v>1178.878468837524</v>
      </c>
      <c r="U670">
        <f t="shared" si="23"/>
        <v>8.4417780556455504E-2</v>
      </c>
    </row>
    <row r="671" spans="1:21" x14ac:dyDescent="0.35">
      <c r="A671" t="s">
        <v>27</v>
      </c>
      <c r="B671" t="s">
        <v>28</v>
      </c>
      <c r="C671" t="s">
        <v>39</v>
      </c>
      <c r="D671" t="s">
        <v>40</v>
      </c>
      <c r="E671" t="s">
        <v>986</v>
      </c>
      <c r="G671" t="s">
        <v>920</v>
      </c>
      <c r="H671" t="s">
        <v>41</v>
      </c>
      <c r="I671" t="s">
        <v>921</v>
      </c>
      <c r="J671" t="s">
        <v>145</v>
      </c>
      <c r="L671" t="s">
        <v>987</v>
      </c>
      <c r="M671" t="s">
        <v>987</v>
      </c>
      <c r="N671" t="b">
        <v>0</v>
      </c>
      <c r="O671">
        <v>33.993810140000001</v>
      </c>
      <c r="P671">
        <v>1.490878617550064E-3</v>
      </c>
      <c r="Q671">
        <v>20.819840207770319</v>
      </c>
      <c r="R671">
        <v>707.74569516808253</v>
      </c>
      <c r="S671">
        <v>5.0680644666782557E-2</v>
      </c>
      <c r="T671">
        <f t="shared" si="22"/>
        <v>707.74569516808242</v>
      </c>
      <c r="U671">
        <f t="shared" si="23"/>
        <v>5.068064466678255E-2</v>
      </c>
    </row>
    <row r="672" spans="1:21" x14ac:dyDescent="0.35">
      <c r="A672" t="s">
        <v>27</v>
      </c>
      <c r="B672" t="s">
        <v>28</v>
      </c>
      <c r="C672" t="s">
        <v>76</v>
      </c>
      <c r="D672" t="s">
        <v>77</v>
      </c>
      <c r="E672" t="s">
        <v>986</v>
      </c>
      <c r="G672" t="s">
        <v>920</v>
      </c>
      <c r="H672" t="s">
        <v>41</v>
      </c>
      <c r="I672" t="s">
        <v>921</v>
      </c>
      <c r="J672" t="s">
        <v>145</v>
      </c>
      <c r="L672" t="s">
        <v>987</v>
      </c>
      <c r="M672" t="s">
        <v>987</v>
      </c>
      <c r="N672" t="b">
        <v>0</v>
      </c>
      <c r="O672">
        <v>33.993810140000001</v>
      </c>
      <c r="P672">
        <v>6.8787626726222609E-3</v>
      </c>
      <c r="Q672">
        <v>24.453235411851612</v>
      </c>
      <c r="R672">
        <v>831.25864189920833</v>
      </c>
      <c r="S672">
        <v>0.23383535229124011</v>
      </c>
      <c r="T672">
        <f t="shared" si="22"/>
        <v>831.25864189920844</v>
      </c>
      <c r="U672">
        <f t="shared" si="23"/>
        <v>0.23383535229124011</v>
      </c>
    </row>
    <row r="673" spans="1:21" x14ac:dyDescent="0.35">
      <c r="A673" t="s">
        <v>27</v>
      </c>
      <c r="B673" t="s">
        <v>28</v>
      </c>
      <c r="C673" t="s">
        <v>39</v>
      </c>
      <c r="D673" t="s">
        <v>40</v>
      </c>
      <c r="E673" t="s">
        <v>988</v>
      </c>
      <c r="F673" t="s">
        <v>989</v>
      </c>
      <c r="G673" t="s">
        <v>920</v>
      </c>
      <c r="H673" t="s">
        <v>41</v>
      </c>
      <c r="I673" t="s">
        <v>921</v>
      </c>
      <c r="J673" t="s">
        <v>145</v>
      </c>
      <c r="L673" t="s">
        <v>990</v>
      </c>
      <c r="M673" t="s">
        <v>990</v>
      </c>
      <c r="N673" t="b">
        <v>0</v>
      </c>
      <c r="O673">
        <v>33.993810140000001</v>
      </c>
      <c r="P673">
        <v>3.0680847483679258E-3</v>
      </c>
      <c r="Q673">
        <v>42.845227943429428</v>
      </c>
      <c r="R673">
        <v>1456.4725441139631</v>
      </c>
      <c r="S673">
        <v>0.10429589042944901</v>
      </c>
      <c r="T673">
        <f t="shared" si="22"/>
        <v>1456.4725441139626</v>
      </c>
      <c r="U673">
        <f t="shared" si="23"/>
        <v>0.10429589042944895</v>
      </c>
    </row>
    <row r="674" spans="1:21" x14ac:dyDescent="0.35">
      <c r="A674" t="s">
        <v>27</v>
      </c>
      <c r="B674" t="s">
        <v>28</v>
      </c>
      <c r="C674" t="s">
        <v>76</v>
      </c>
      <c r="D674" t="s">
        <v>77</v>
      </c>
      <c r="E674" t="s">
        <v>988</v>
      </c>
      <c r="F674" t="s">
        <v>989</v>
      </c>
      <c r="G674" t="s">
        <v>920</v>
      </c>
      <c r="H674" t="s">
        <v>41</v>
      </c>
      <c r="I674" t="s">
        <v>921</v>
      </c>
      <c r="J674" t="s">
        <v>145</v>
      </c>
      <c r="L674" t="s">
        <v>990</v>
      </c>
      <c r="M674" t="s">
        <v>990</v>
      </c>
      <c r="N674" t="b">
        <v>0</v>
      </c>
      <c r="O674">
        <v>33.993810140000001</v>
      </c>
      <c r="P674">
        <v>2.4095063599325751E-3</v>
      </c>
      <c r="Q674">
        <v>8.5655268323603693</v>
      </c>
      <c r="R674">
        <v>291.174892888334</v>
      </c>
      <c r="S674">
        <v>8.1908301730670444E-2</v>
      </c>
      <c r="T674">
        <f t="shared" si="22"/>
        <v>291.174892888334</v>
      </c>
      <c r="U674">
        <f t="shared" si="23"/>
        <v>8.1908301730670457E-2</v>
      </c>
    </row>
    <row r="675" spans="1:21" x14ac:dyDescent="0.35">
      <c r="A675" t="s">
        <v>27</v>
      </c>
      <c r="B675" t="s">
        <v>28</v>
      </c>
      <c r="C675" t="s">
        <v>39</v>
      </c>
      <c r="D675" t="s">
        <v>40</v>
      </c>
      <c r="E675" t="s">
        <v>991</v>
      </c>
      <c r="G675" t="s">
        <v>920</v>
      </c>
      <c r="H675" t="s">
        <v>41</v>
      </c>
      <c r="I675" t="s">
        <v>921</v>
      </c>
      <c r="J675" t="s">
        <v>145</v>
      </c>
      <c r="L675" t="s">
        <v>992</v>
      </c>
      <c r="M675" t="s">
        <v>993</v>
      </c>
      <c r="N675" t="b">
        <v>0</v>
      </c>
      <c r="O675">
        <v>33.993810140000001</v>
      </c>
      <c r="P675">
        <v>5.6300568941093278E-3</v>
      </c>
      <c r="Q675">
        <v>78.622688337050803</v>
      </c>
      <c r="R675">
        <v>2672.6847400260972</v>
      </c>
      <c r="S675">
        <v>0.19138708513575059</v>
      </c>
      <c r="T675">
        <f t="shared" si="22"/>
        <v>2672.6847400260972</v>
      </c>
      <c r="U675">
        <f t="shared" si="23"/>
        <v>0.19138708513575059</v>
      </c>
    </row>
    <row r="676" spans="1:21" x14ac:dyDescent="0.35">
      <c r="A676" t="s">
        <v>27</v>
      </c>
      <c r="B676" t="s">
        <v>28</v>
      </c>
      <c r="C676" t="s">
        <v>76</v>
      </c>
      <c r="D676" t="s">
        <v>77</v>
      </c>
      <c r="E676" t="s">
        <v>994</v>
      </c>
      <c r="F676" t="s">
        <v>995</v>
      </c>
      <c r="G676" t="s">
        <v>920</v>
      </c>
      <c r="H676" t="s">
        <v>41</v>
      </c>
      <c r="I676" t="s">
        <v>921</v>
      </c>
      <c r="J676" t="s">
        <v>145</v>
      </c>
      <c r="L676" t="s">
        <v>996</v>
      </c>
      <c r="M676" t="s">
        <v>997</v>
      </c>
      <c r="N676" t="b">
        <v>0</v>
      </c>
      <c r="O676">
        <v>22.262271330000001</v>
      </c>
      <c r="P676">
        <v>5.3744243272011161E-3</v>
      </c>
      <c r="Q676">
        <v>19.105480088635119</v>
      </c>
      <c r="R676">
        <v>425.3313816231074</v>
      </c>
      <c r="S676">
        <v>0.1196468926147039</v>
      </c>
      <c r="T676">
        <f t="shared" si="22"/>
        <v>425.33138162310746</v>
      </c>
      <c r="U676">
        <f t="shared" si="23"/>
        <v>0.11964689261470395</v>
      </c>
    </row>
    <row r="677" spans="1:21" x14ac:dyDescent="0.35">
      <c r="A677" t="s">
        <v>27</v>
      </c>
      <c r="B677" t="s">
        <v>28</v>
      </c>
      <c r="C677" t="s">
        <v>39</v>
      </c>
      <c r="D677" t="s">
        <v>40</v>
      </c>
      <c r="E677" t="s">
        <v>994</v>
      </c>
      <c r="F677" t="s">
        <v>995</v>
      </c>
      <c r="G677" t="s">
        <v>920</v>
      </c>
      <c r="H677" t="s">
        <v>41</v>
      </c>
      <c r="I677" t="s">
        <v>921</v>
      </c>
      <c r="J677" t="s">
        <v>145</v>
      </c>
      <c r="L677" t="s">
        <v>996</v>
      </c>
      <c r="M677" t="s">
        <v>997</v>
      </c>
      <c r="N677" t="b">
        <v>0</v>
      </c>
      <c r="O677">
        <v>22.262271330000001</v>
      </c>
      <c r="P677">
        <v>1.747250492364462E-3</v>
      </c>
      <c r="Q677">
        <v>24.400025344621689</v>
      </c>
      <c r="R677">
        <v>543.19998468084486</v>
      </c>
      <c r="S677">
        <v>3.8897764542493753E-2</v>
      </c>
      <c r="T677">
        <f t="shared" si="22"/>
        <v>543.19998468084486</v>
      </c>
      <c r="U677">
        <f t="shared" si="23"/>
        <v>3.8897764542493746E-2</v>
      </c>
    </row>
    <row r="678" spans="1:21" x14ac:dyDescent="0.35">
      <c r="A678" t="s">
        <v>27</v>
      </c>
      <c r="B678" t="s">
        <v>28</v>
      </c>
      <c r="C678" t="s">
        <v>76</v>
      </c>
      <c r="D678" t="s">
        <v>77</v>
      </c>
      <c r="E678" t="s">
        <v>998</v>
      </c>
      <c r="G678" t="s">
        <v>920</v>
      </c>
      <c r="H678" t="s">
        <v>41</v>
      </c>
      <c r="I678" t="s">
        <v>921</v>
      </c>
      <c r="J678" t="s">
        <v>145</v>
      </c>
      <c r="L678" t="s">
        <v>999</v>
      </c>
      <c r="M678" t="s">
        <v>999</v>
      </c>
      <c r="N678" t="b">
        <v>0</v>
      </c>
      <c r="O678">
        <v>22.262271330000001</v>
      </c>
      <c r="P678">
        <v>4.4914338312651084E-3</v>
      </c>
      <c r="Q678">
        <v>15.966547188756531</v>
      </c>
      <c r="R678">
        <v>355.4516057193465</v>
      </c>
      <c r="S678">
        <v>9.9989518612365283E-2</v>
      </c>
      <c r="T678">
        <f t="shared" si="22"/>
        <v>355.45160571934662</v>
      </c>
      <c r="U678">
        <f t="shared" si="23"/>
        <v>9.9989518612365283E-2</v>
      </c>
    </row>
    <row r="679" spans="1:21" x14ac:dyDescent="0.35">
      <c r="A679" t="s">
        <v>27</v>
      </c>
      <c r="B679" t="s">
        <v>28</v>
      </c>
      <c r="C679" t="s">
        <v>39</v>
      </c>
      <c r="D679" t="s">
        <v>40</v>
      </c>
      <c r="E679" t="s">
        <v>998</v>
      </c>
      <c r="G679" t="s">
        <v>920</v>
      </c>
      <c r="H679" t="s">
        <v>41</v>
      </c>
      <c r="I679" t="s">
        <v>921</v>
      </c>
      <c r="J679" t="s">
        <v>145</v>
      </c>
      <c r="L679" t="s">
        <v>999</v>
      </c>
      <c r="M679" t="s">
        <v>999</v>
      </c>
      <c r="N679" t="b">
        <v>0</v>
      </c>
      <c r="O679">
        <v>22.262271330000001</v>
      </c>
      <c r="P679">
        <v>1.668787014837283E-3</v>
      </c>
      <c r="Q679">
        <v>23.304297600570798</v>
      </c>
      <c r="R679">
        <v>518.80659633897517</v>
      </c>
      <c r="S679">
        <v>3.7150989316288331E-2</v>
      </c>
      <c r="T679">
        <f t="shared" si="22"/>
        <v>518.80659633897506</v>
      </c>
      <c r="U679">
        <f t="shared" si="23"/>
        <v>3.7150989316288331E-2</v>
      </c>
    </row>
    <row r="680" spans="1:21" x14ac:dyDescent="0.35">
      <c r="A680" t="s">
        <v>27</v>
      </c>
      <c r="B680" t="s">
        <v>28</v>
      </c>
      <c r="C680" t="s">
        <v>39</v>
      </c>
      <c r="D680" t="s">
        <v>40</v>
      </c>
      <c r="E680" t="s">
        <v>1000</v>
      </c>
      <c r="F680" t="s">
        <v>1001</v>
      </c>
      <c r="G680" t="s">
        <v>920</v>
      </c>
      <c r="H680" t="s">
        <v>41</v>
      </c>
      <c r="I680" t="s">
        <v>921</v>
      </c>
      <c r="J680" t="s">
        <v>145</v>
      </c>
      <c r="L680" t="s">
        <v>1002</v>
      </c>
      <c r="M680" t="s">
        <v>1002</v>
      </c>
      <c r="N680" t="b">
        <v>0</v>
      </c>
      <c r="O680">
        <v>33.993810140000001</v>
      </c>
      <c r="P680">
        <v>2.2570057150796009E-3</v>
      </c>
      <c r="Q680">
        <v>31.518661400617841</v>
      </c>
      <c r="R680">
        <v>1071.439391519549</v>
      </c>
      <c r="S680">
        <v>7.6724223763310909E-2</v>
      </c>
      <c r="T680">
        <f t="shared" si="22"/>
        <v>1071.4393915195494</v>
      </c>
      <c r="U680">
        <f t="shared" si="23"/>
        <v>7.6724223763310895E-2</v>
      </c>
    </row>
    <row r="681" spans="1:21" x14ac:dyDescent="0.35">
      <c r="A681" t="s">
        <v>27</v>
      </c>
      <c r="B681" t="s">
        <v>28</v>
      </c>
      <c r="C681" t="s">
        <v>76</v>
      </c>
      <c r="D681" t="s">
        <v>77</v>
      </c>
      <c r="E681" t="s">
        <v>1000</v>
      </c>
      <c r="F681" t="s">
        <v>1001</v>
      </c>
      <c r="G681" t="s">
        <v>920</v>
      </c>
      <c r="H681" t="s">
        <v>41</v>
      </c>
      <c r="I681" t="s">
        <v>921</v>
      </c>
      <c r="J681" t="s">
        <v>145</v>
      </c>
      <c r="L681" t="s">
        <v>1002</v>
      </c>
      <c r="M681" t="s">
        <v>1002</v>
      </c>
      <c r="N681" t="b">
        <v>0</v>
      </c>
      <c r="O681">
        <v>33.993810140000001</v>
      </c>
      <c r="P681">
        <v>2.603398920207182E-3</v>
      </c>
      <c r="Q681">
        <v>9.2547932959166932</v>
      </c>
      <c r="R681">
        <v>314.60568618633692</v>
      </c>
      <c r="S681">
        <v>8.8499448612203963E-2</v>
      </c>
      <c r="T681">
        <f t="shared" si="22"/>
        <v>314.60568618633692</v>
      </c>
      <c r="U681">
        <f t="shared" si="23"/>
        <v>8.8499448612203963E-2</v>
      </c>
    </row>
    <row r="682" spans="1:21" x14ac:dyDescent="0.35">
      <c r="A682" t="s">
        <v>27</v>
      </c>
      <c r="B682" t="s">
        <v>28</v>
      </c>
      <c r="C682" t="s">
        <v>39</v>
      </c>
      <c r="D682" t="s">
        <v>40</v>
      </c>
      <c r="E682" t="s">
        <v>1003</v>
      </c>
      <c r="F682" t="s">
        <v>1004</v>
      </c>
      <c r="G682" t="s">
        <v>920</v>
      </c>
      <c r="H682" t="s">
        <v>41</v>
      </c>
      <c r="I682" t="s">
        <v>921</v>
      </c>
      <c r="J682" t="s">
        <v>145</v>
      </c>
      <c r="L682" t="s">
        <v>1005</v>
      </c>
      <c r="M682" t="s">
        <v>1005</v>
      </c>
      <c r="N682" t="b">
        <v>0</v>
      </c>
      <c r="O682">
        <v>33.993810140000001</v>
      </c>
      <c r="P682">
        <v>2.168794074140053E-3</v>
      </c>
      <c r="Q682">
        <v>30.28680238325224</v>
      </c>
      <c r="R682">
        <v>1029.5638099639759</v>
      </c>
      <c r="S682">
        <v>7.3725573989074047E-2</v>
      </c>
      <c r="T682">
        <f t="shared" si="22"/>
        <v>1029.5638099639762</v>
      </c>
      <c r="U682">
        <f t="shared" si="23"/>
        <v>7.3725573989074047E-2</v>
      </c>
    </row>
    <row r="683" spans="1:21" x14ac:dyDescent="0.35">
      <c r="A683" t="s">
        <v>27</v>
      </c>
      <c r="B683" t="s">
        <v>28</v>
      </c>
      <c r="C683" t="s">
        <v>76</v>
      </c>
      <c r="D683" t="s">
        <v>77</v>
      </c>
      <c r="E683" t="s">
        <v>1003</v>
      </c>
      <c r="F683" t="s">
        <v>1004</v>
      </c>
      <c r="G683" t="s">
        <v>920</v>
      </c>
      <c r="H683" t="s">
        <v>41</v>
      </c>
      <c r="I683" t="s">
        <v>921</v>
      </c>
      <c r="J683" t="s">
        <v>145</v>
      </c>
      <c r="L683" t="s">
        <v>1005</v>
      </c>
      <c r="M683" t="s">
        <v>1005</v>
      </c>
      <c r="N683" t="b">
        <v>0</v>
      </c>
      <c r="O683">
        <v>33.993810140000001</v>
      </c>
      <c r="P683">
        <v>2.5016488405256439E-3</v>
      </c>
      <c r="Q683">
        <v>8.893083091619328</v>
      </c>
      <c r="R683">
        <v>302.30977817575172</v>
      </c>
      <c r="S683">
        <v>8.5040575721779893E-2</v>
      </c>
      <c r="T683">
        <f t="shared" si="22"/>
        <v>302.30977817575166</v>
      </c>
      <c r="U683">
        <f t="shared" si="23"/>
        <v>8.5040575721779879E-2</v>
      </c>
    </row>
    <row r="684" spans="1:21" x14ac:dyDescent="0.35">
      <c r="A684" t="s">
        <v>27</v>
      </c>
      <c r="B684" t="s">
        <v>28</v>
      </c>
      <c r="C684" t="s">
        <v>39</v>
      </c>
      <c r="D684" t="s">
        <v>40</v>
      </c>
      <c r="E684" t="s">
        <v>1006</v>
      </c>
      <c r="F684" t="s">
        <v>1007</v>
      </c>
      <c r="G684" t="s">
        <v>920</v>
      </c>
      <c r="H684" t="s">
        <v>41</v>
      </c>
      <c r="I684" t="s">
        <v>921</v>
      </c>
      <c r="J684" t="s">
        <v>145</v>
      </c>
      <c r="L684" t="s">
        <v>1008</v>
      </c>
      <c r="M684" t="s">
        <v>1008</v>
      </c>
      <c r="N684" t="b">
        <v>0</v>
      </c>
      <c r="O684">
        <v>111.51933579999999</v>
      </c>
      <c r="P684">
        <v>1.4314146400853009E-3</v>
      </c>
      <c r="Q684">
        <v>19.989436917816871</v>
      </c>
      <c r="R684">
        <v>2229.2087280909359</v>
      </c>
      <c r="S684">
        <v>0.15963040991670879</v>
      </c>
      <c r="T684">
        <f t="shared" si="22"/>
        <v>2229.2087280909363</v>
      </c>
      <c r="U684">
        <f t="shared" si="23"/>
        <v>0.15963040991670882</v>
      </c>
    </row>
    <row r="685" spans="1:21" x14ac:dyDescent="0.35">
      <c r="A685" t="s">
        <v>27</v>
      </c>
      <c r="B685" t="s">
        <v>28</v>
      </c>
      <c r="C685" t="s">
        <v>76</v>
      </c>
      <c r="D685" t="s">
        <v>77</v>
      </c>
      <c r="E685" t="s">
        <v>1006</v>
      </c>
      <c r="F685" t="s">
        <v>1007</v>
      </c>
      <c r="G685" t="s">
        <v>920</v>
      </c>
      <c r="H685" t="s">
        <v>41</v>
      </c>
      <c r="I685" t="s">
        <v>921</v>
      </c>
      <c r="J685" t="s">
        <v>145</v>
      </c>
      <c r="L685" t="s">
        <v>1008</v>
      </c>
      <c r="M685" t="s">
        <v>1008</v>
      </c>
      <c r="N685" t="b">
        <v>0</v>
      </c>
      <c r="O685">
        <v>111.51933579999999</v>
      </c>
      <c r="P685">
        <v>1.0422044914437101E-3</v>
      </c>
      <c r="Q685">
        <v>3.7049209268397192</v>
      </c>
      <c r="R685">
        <v>413.17032095268581</v>
      </c>
      <c r="S685">
        <v>0.1162259526535793</v>
      </c>
      <c r="T685">
        <f t="shared" si="22"/>
        <v>413.17032095268587</v>
      </c>
      <c r="U685">
        <f t="shared" si="23"/>
        <v>0.11622595265357932</v>
      </c>
    </row>
    <row r="686" spans="1:21" x14ac:dyDescent="0.35">
      <c r="A686" t="s">
        <v>27</v>
      </c>
      <c r="B686" t="s">
        <v>28</v>
      </c>
      <c r="C686" t="s">
        <v>39</v>
      </c>
      <c r="D686" t="s">
        <v>40</v>
      </c>
      <c r="E686" t="s">
        <v>1009</v>
      </c>
      <c r="F686" t="s">
        <v>1010</v>
      </c>
      <c r="G686" t="s">
        <v>920</v>
      </c>
      <c r="H686" t="s">
        <v>41</v>
      </c>
      <c r="I686" t="s">
        <v>921</v>
      </c>
      <c r="J686" t="s">
        <v>145</v>
      </c>
      <c r="L686" t="s">
        <v>1011</v>
      </c>
      <c r="M686" t="s">
        <v>1011</v>
      </c>
      <c r="N686" t="b">
        <v>0</v>
      </c>
      <c r="O686">
        <v>22.262271330000001</v>
      </c>
      <c r="P686">
        <v>4.4144332831631593E-3</v>
      </c>
      <c r="Q686">
        <v>61.646732659128503</v>
      </c>
      <c r="R686">
        <v>1372.3962890654909</v>
      </c>
      <c r="S686">
        <v>9.827531151796097E-2</v>
      </c>
      <c r="T686">
        <f t="shared" si="22"/>
        <v>1372.3962890654911</v>
      </c>
      <c r="U686">
        <f t="shared" si="23"/>
        <v>9.8275311517960984E-2</v>
      </c>
    </row>
    <row r="687" spans="1:21" x14ac:dyDescent="0.35">
      <c r="A687" t="s">
        <v>27</v>
      </c>
      <c r="B687" t="s">
        <v>28</v>
      </c>
      <c r="C687" t="s">
        <v>76</v>
      </c>
      <c r="D687" t="s">
        <v>77</v>
      </c>
      <c r="E687" t="s">
        <v>1012</v>
      </c>
      <c r="F687" t="s">
        <v>1013</v>
      </c>
      <c r="G687" t="s">
        <v>920</v>
      </c>
      <c r="H687" t="s">
        <v>41</v>
      </c>
      <c r="I687" t="s">
        <v>921</v>
      </c>
      <c r="J687" t="s">
        <v>145</v>
      </c>
      <c r="L687" t="s">
        <v>1014</v>
      </c>
      <c r="M687" t="s">
        <v>1014</v>
      </c>
      <c r="N687" t="b">
        <v>0</v>
      </c>
      <c r="O687">
        <v>22.262271330000001</v>
      </c>
      <c r="P687">
        <v>2.0291917118416668E-3</v>
      </c>
      <c r="Q687">
        <v>7.2135506030660332</v>
      </c>
      <c r="R687">
        <v>160.5900207781412</v>
      </c>
      <c r="S687">
        <v>4.5174416469606363E-2</v>
      </c>
      <c r="T687">
        <f t="shared" si="22"/>
        <v>160.59002077814117</v>
      </c>
      <c r="U687">
        <f t="shared" si="23"/>
        <v>4.5174416469606363E-2</v>
      </c>
    </row>
    <row r="688" spans="1:21" x14ac:dyDescent="0.35">
      <c r="A688" t="s">
        <v>27</v>
      </c>
      <c r="B688" t="s">
        <v>28</v>
      </c>
      <c r="C688" t="s">
        <v>39</v>
      </c>
      <c r="D688" t="s">
        <v>40</v>
      </c>
      <c r="E688" t="s">
        <v>1012</v>
      </c>
      <c r="F688" t="s">
        <v>1013</v>
      </c>
      <c r="G688" t="s">
        <v>920</v>
      </c>
      <c r="H688" t="s">
        <v>41</v>
      </c>
      <c r="I688" t="s">
        <v>921</v>
      </c>
      <c r="J688" t="s">
        <v>145</v>
      </c>
      <c r="L688" t="s">
        <v>1014</v>
      </c>
      <c r="M688" t="s">
        <v>1014</v>
      </c>
      <c r="N688" t="b">
        <v>0</v>
      </c>
      <c r="O688">
        <v>22.262271330000001</v>
      </c>
      <c r="P688">
        <v>3.9581160308786176E-3</v>
      </c>
      <c r="Q688">
        <v>55.274347835322438</v>
      </c>
      <c r="R688">
        <v>1230.532529098746</v>
      </c>
      <c r="S688">
        <v>8.8116653035042444E-2</v>
      </c>
      <c r="T688">
        <f t="shared" si="22"/>
        <v>1230.5325290987464</v>
      </c>
      <c r="U688">
        <f t="shared" si="23"/>
        <v>8.8116653035042444E-2</v>
      </c>
    </row>
    <row r="689" spans="1:21" x14ac:dyDescent="0.35">
      <c r="A689" t="s">
        <v>27</v>
      </c>
      <c r="B689" t="s">
        <v>28</v>
      </c>
      <c r="C689" t="s">
        <v>39</v>
      </c>
      <c r="D689" t="s">
        <v>40</v>
      </c>
      <c r="E689" t="s">
        <v>1015</v>
      </c>
      <c r="F689" t="s">
        <v>1016</v>
      </c>
      <c r="G689" t="s">
        <v>920</v>
      </c>
      <c r="H689" t="s">
        <v>41</v>
      </c>
      <c r="I689" t="s">
        <v>921</v>
      </c>
      <c r="J689" t="s">
        <v>145</v>
      </c>
      <c r="L689" t="s">
        <v>1017</v>
      </c>
      <c r="M689" t="s">
        <v>1017</v>
      </c>
      <c r="N689" t="b">
        <v>0</v>
      </c>
      <c r="O689">
        <v>33.993810140000001</v>
      </c>
      <c r="P689">
        <v>1.2219635453196089E-5</v>
      </c>
      <c r="Q689">
        <v>0.1706449167208641</v>
      </c>
      <c r="R689">
        <v>5.8008709003651644</v>
      </c>
      <c r="S689">
        <v>4.1539196757596069E-4</v>
      </c>
      <c r="T689">
        <f t="shared" si="22"/>
        <v>5.8008709003651653</v>
      </c>
      <c r="U689">
        <f t="shared" si="23"/>
        <v>4.1539196757596074E-4</v>
      </c>
    </row>
    <row r="690" spans="1:21" x14ac:dyDescent="0.35">
      <c r="A690" t="s">
        <v>27</v>
      </c>
      <c r="B690" t="s">
        <v>28</v>
      </c>
      <c r="C690" t="s">
        <v>76</v>
      </c>
      <c r="D690" t="s">
        <v>77</v>
      </c>
      <c r="E690" t="s">
        <v>1015</v>
      </c>
      <c r="F690" t="s">
        <v>1016</v>
      </c>
      <c r="G690" t="s">
        <v>920</v>
      </c>
      <c r="H690" t="s">
        <v>41</v>
      </c>
      <c r="I690" t="s">
        <v>921</v>
      </c>
      <c r="J690" t="s">
        <v>145</v>
      </c>
      <c r="L690" t="s">
        <v>1017</v>
      </c>
      <c r="M690" t="s">
        <v>1017</v>
      </c>
      <c r="N690" t="b">
        <v>0</v>
      </c>
      <c r="O690">
        <v>33.993810140000001</v>
      </c>
      <c r="P690">
        <v>2.373904454056291E-5</v>
      </c>
      <c r="Q690">
        <v>8.4389660209271869E-2</v>
      </c>
      <c r="R690">
        <v>2.8687260869331008</v>
      </c>
      <c r="S690">
        <v>8.0698057301689901E-4</v>
      </c>
      <c r="T690">
        <f t="shared" si="22"/>
        <v>2.8687260869331008</v>
      </c>
      <c r="U690">
        <f t="shared" si="23"/>
        <v>8.0698057301689912E-4</v>
      </c>
    </row>
    <row r="691" spans="1:21" x14ac:dyDescent="0.35">
      <c r="A691" t="s">
        <v>27</v>
      </c>
      <c r="B691" t="s">
        <v>28</v>
      </c>
      <c r="C691" t="s">
        <v>39</v>
      </c>
      <c r="D691" t="s">
        <v>40</v>
      </c>
      <c r="E691" t="s">
        <v>1018</v>
      </c>
      <c r="G691" t="s">
        <v>920</v>
      </c>
      <c r="H691" t="s">
        <v>41</v>
      </c>
      <c r="I691" t="s">
        <v>921</v>
      </c>
      <c r="J691" t="s">
        <v>145</v>
      </c>
      <c r="L691" t="s">
        <v>1019</v>
      </c>
      <c r="M691" t="s">
        <v>1019</v>
      </c>
      <c r="N691" t="b">
        <v>0</v>
      </c>
      <c r="O691">
        <v>33.993810140000001</v>
      </c>
      <c r="P691">
        <v>3.9113441912426768E-3</v>
      </c>
      <c r="Q691">
        <v>54.621187869124839</v>
      </c>
      <c r="R691">
        <v>1856.7822900443009</v>
      </c>
      <c r="S691">
        <v>0.1329614918292954</v>
      </c>
      <c r="T691">
        <f t="shared" si="22"/>
        <v>1856.7822900443009</v>
      </c>
      <c r="U691">
        <f t="shared" si="23"/>
        <v>0.1329614918292954</v>
      </c>
    </row>
    <row r="692" spans="1:21" x14ac:dyDescent="0.35">
      <c r="A692" t="s">
        <v>27</v>
      </c>
      <c r="B692" t="s">
        <v>28</v>
      </c>
      <c r="C692" t="s">
        <v>76</v>
      </c>
      <c r="D692" t="s">
        <v>77</v>
      </c>
      <c r="E692" t="s">
        <v>1020</v>
      </c>
      <c r="F692" t="s">
        <v>1021</v>
      </c>
      <c r="G692" t="s">
        <v>920</v>
      </c>
      <c r="H692" t="s">
        <v>41</v>
      </c>
      <c r="I692" t="s">
        <v>921</v>
      </c>
      <c r="J692" t="s">
        <v>145</v>
      </c>
      <c r="L692" t="s">
        <v>1022</v>
      </c>
      <c r="M692" t="s">
        <v>1022</v>
      </c>
      <c r="N692" t="b">
        <v>0</v>
      </c>
      <c r="O692">
        <v>33.993810140000001</v>
      </c>
      <c r="P692">
        <v>1.4141723399759541E-5</v>
      </c>
      <c r="Q692">
        <v>5.0272252130452333E-2</v>
      </c>
      <c r="R692">
        <v>1.708945394232807</v>
      </c>
      <c r="S692">
        <v>4.8073106030382099E-4</v>
      </c>
      <c r="T692">
        <f t="shared" si="22"/>
        <v>1.7089453942328072</v>
      </c>
      <c r="U692">
        <f t="shared" si="23"/>
        <v>4.8073106030382116E-4</v>
      </c>
    </row>
    <row r="693" spans="1:21" x14ac:dyDescent="0.35">
      <c r="A693" t="s">
        <v>27</v>
      </c>
      <c r="B693" t="s">
        <v>28</v>
      </c>
      <c r="C693" t="s">
        <v>39</v>
      </c>
      <c r="D693" t="s">
        <v>40</v>
      </c>
      <c r="E693" t="s">
        <v>1020</v>
      </c>
      <c r="F693" t="s">
        <v>1021</v>
      </c>
      <c r="G693" t="s">
        <v>920</v>
      </c>
      <c r="H693" t="s">
        <v>41</v>
      </c>
      <c r="I693" t="s">
        <v>921</v>
      </c>
      <c r="J693" t="s">
        <v>145</v>
      </c>
      <c r="L693" t="s">
        <v>1022</v>
      </c>
      <c r="M693" t="s">
        <v>1022</v>
      </c>
      <c r="N693" t="b">
        <v>0</v>
      </c>
      <c r="O693">
        <v>33.993810140000001</v>
      </c>
      <c r="P693">
        <v>6.8221357954481463E-6</v>
      </c>
      <c r="Q693">
        <v>9.5269846562254346E-2</v>
      </c>
      <c r="R693">
        <v>3.2385850761042061</v>
      </c>
      <c r="S693">
        <v>2.3191038897976221E-4</v>
      </c>
      <c r="T693">
        <f t="shared" si="22"/>
        <v>3.2385850761042061</v>
      </c>
      <c r="U693">
        <f t="shared" si="23"/>
        <v>2.3191038897976216E-4</v>
      </c>
    </row>
    <row r="694" spans="1:21" x14ac:dyDescent="0.35">
      <c r="A694" t="s">
        <v>27</v>
      </c>
      <c r="B694" t="s">
        <v>28</v>
      </c>
      <c r="C694" t="s">
        <v>39</v>
      </c>
      <c r="D694" t="s">
        <v>40</v>
      </c>
      <c r="E694" t="s">
        <v>1023</v>
      </c>
      <c r="F694" t="s">
        <v>1024</v>
      </c>
      <c r="G694" t="s">
        <v>920</v>
      </c>
      <c r="H694" t="s">
        <v>41</v>
      </c>
      <c r="I694" t="s">
        <v>921</v>
      </c>
      <c r="J694" t="s">
        <v>145</v>
      </c>
      <c r="L694" t="s">
        <v>1025</v>
      </c>
      <c r="M694" t="s">
        <v>1025</v>
      </c>
      <c r="N694" t="b">
        <v>0</v>
      </c>
      <c r="O694">
        <v>33.993810140000001</v>
      </c>
      <c r="P694">
        <v>6.2047672341147231E-5</v>
      </c>
      <c r="Q694">
        <v>0.86648410420534838</v>
      </c>
      <c r="R694">
        <v>29.455096127684591</v>
      </c>
      <c r="S694">
        <v>2.1092367931938882E-3</v>
      </c>
      <c r="T694">
        <f t="shared" si="22"/>
        <v>29.455096127684588</v>
      </c>
      <c r="U694">
        <f t="shared" si="23"/>
        <v>2.1092367931938882E-3</v>
      </c>
    </row>
    <row r="695" spans="1:21" x14ac:dyDescent="0.35">
      <c r="A695" t="s">
        <v>27</v>
      </c>
      <c r="B695" t="s">
        <v>28</v>
      </c>
      <c r="C695" t="s">
        <v>76</v>
      </c>
      <c r="D695" t="s">
        <v>77</v>
      </c>
      <c r="E695" t="s">
        <v>1023</v>
      </c>
      <c r="F695" t="s">
        <v>1024</v>
      </c>
      <c r="G695" t="s">
        <v>920</v>
      </c>
      <c r="H695" t="s">
        <v>41</v>
      </c>
      <c r="I695" t="s">
        <v>921</v>
      </c>
      <c r="J695" t="s">
        <v>145</v>
      </c>
      <c r="L695" t="s">
        <v>1025</v>
      </c>
      <c r="M695" t="s">
        <v>1025</v>
      </c>
      <c r="N695" t="b">
        <v>0</v>
      </c>
      <c r="O695">
        <v>33.993810140000001</v>
      </c>
      <c r="P695">
        <v>7.1570481657528661E-5</v>
      </c>
      <c r="Q695">
        <v>0.25442509355305132</v>
      </c>
      <c r="R695">
        <v>8.648878325094163</v>
      </c>
      <c r="S695">
        <v>2.4329533650943821E-3</v>
      </c>
      <c r="T695">
        <f t="shared" si="22"/>
        <v>8.6488783250941648</v>
      </c>
      <c r="U695">
        <f t="shared" si="23"/>
        <v>2.4329533650943817E-3</v>
      </c>
    </row>
    <row r="696" spans="1:21" x14ac:dyDescent="0.35">
      <c r="A696" t="s">
        <v>27</v>
      </c>
      <c r="B696" t="s">
        <v>28</v>
      </c>
      <c r="C696" t="s">
        <v>39</v>
      </c>
      <c r="D696" t="s">
        <v>40</v>
      </c>
      <c r="E696" t="s">
        <v>1026</v>
      </c>
      <c r="F696" t="s">
        <v>1027</v>
      </c>
      <c r="G696" t="s">
        <v>920</v>
      </c>
      <c r="H696" t="s">
        <v>41</v>
      </c>
      <c r="I696" t="s">
        <v>921</v>
      </c>
      <c r="J696" t="s">
        <v>145</v>
      </c>
      <c r="L696" t="s">
        <v>1028</v>
      </c>
      <c r="M696" t="s">
        <v>1028</v>
      </c>
      <c r="N696" t="b">
        <v>0</v>
      </c>
      <c r="O696">
        <v>33.993810140000001</v>
      </c>
      <c r="P696">
        <v>2.0051796480004898E-3</v>
      </c>
      <c r="Q696">
        <v>28.001957616003871</v>
      </c>
      <c r="R696">
        <v>951.89323074676247</v>
      </c>
      <c r="S696">
        <v>6.8163696250720676E-2</v>
      </c>
      <c r="T696">
        <f t="shared" si="22"/>
        <v>951.89323074676258</v>
      </c>
      <c r="U696">
        <f t="shared" si="23"/>
        <v>6.8163696250720676E-2</v>
      </c>
    </row>
    <row r="697" spans="1:21" x14ac:dyDescent="0.35">
      <c r="A697" t="s">
        <v>27</v>
      </c>
      <c r="B697" t="s">
        <v>28</v>
      </c>
      <c r="C697" t="s">
        <v>76</v>
      </c>
      <c r="D697" t="s">
        <v>77</v>
      </c>
      <c r="E697" t="s">
        <v>1026</v>
      </c>
      <c r="F697" t="s">
        <v>1027</v>
      </c>
      <c r="G697" t="s">
        <v>920</v>
      </c>
      <c r="H697" t="s">
        <v>41</v>
      </c>
      <c r="I697" t="s">
        <v>921</v>
      </c>
      <c r="J697" t="s">
        <v>145</v>
      </c>
      <c r="L697" t="s">
        <v>1028</v>
      </c>
      <c r="M697" t="s">
        <v>1028</v>
      </c>
      <c r="N697" t="b">
        <v>0</v>
      </c>
      <c r="O697">
        <v>33.993810140000001</v>
      </c>
      <c r="P697">
        <v>8.3517669436205134E-3</v>
      </c>
      <c r="Q697">
        <v>29.68960158926647</v>
      </c>
      <c r="R697">
        <v>1009.262679557767</v>
      </c>
      <c r="S697">
        <v>0.28390837981496381</v>
      </c>
      <c r="T697">
        <f t="shared" si="22"/>
        <v>1009.2626795577667</v>
      </c>
      <c r="U697">
        <f t="shared" si="23"/>
        <v>0.28390837981496381</v>
      </c>
    </row>
    <row r="698" spans="1:21" x14ac:dyDescent="0.35">
      <c r="A698" t="s">
        <v>27</v>
      </c>
      <c r="B698" t="s">
        <v>28</v>
      </c>
      <c r="C698" t="s">
        <v>76</v>
      </c>
      <c r="D698" t="s">
        <v>77</v>
      </c>
      <c r="E698" t="s">
        <v>1029</v>
      </c>
      <c r="F698" t="s">
        <v>1030</v>
      </c>
      <c r="G698" t="s">
        <v>920</v>
      </c>
      <c r="H698" t="s">
        <v>41</v>
      </c>
      <c r="I698" t="s">
        <v>921</v>
      </c>
      <c r="J698" t="s">
        <v>145</v>
      </c>
      <c r="L698" t="s">
        <v>1031</v>
      </c>
      <c r="M698" t="s">
        <v>1031</v>
      </c>
      <c r="N698" t="b">
        <v>0</v>
      </c>
      <c r="O698">
        <v>138.32673435000001</v>
      </c>
      <c r="P698">
        <v>1.035406659716547E-3</v>
      </c>
      <c r="Q698">
        <v>3.6807553919280318</v>
      </c>
      <c r="R698">
        <v>509.14687330655909</v>
      </c>
      <c r="S698">
        <v>0.14322442196283169</v>
      </c>
      <c r="T698">
        <f t="shared" si="22"/>
        <v>509.14687330655903</v>
      </c>
      <c r="U698">
        <f t="shared" si="23"/>
        <v>0.14322442196283167</v>
      </c>
    </row>
    <row r="699" spans="1:21" x14ac:dyDescent="0.35">
      <c r="A699" t="s">
        <v>27</v>
      </c>
      <c r="B699" t="s">
        <v>28</v>
      </c>
      <c r="C699" t="s">
        <v>39</v>
      </c>
      <c r="D699" t="s">
        <v>40</v>
      </c>
      <c r="E699" t="s">
        <v>1029</v>
      </c>
      <c r="F699" t="s">
        <v>1030</v>
      </c>
      <c r="G699" t="s">
        <v>920</v>
      </c>
      <c r="H699" t="s">
        <v>41</v>
      </c>
      <c r="I699" t="s">
        <v>921</v>
      </c>
      <c r="J699" t="s">
        <v>145</v>
      </c>
      <c r="L699" t="s">
        <v>1031</v>
      </c>
      <c r="M699" t="s">
        <v>1031</v>
      </c>
      <c r="N699" t="b">
        <v>0</v>
      </c>
      <c r="O699">
        <v>138.32673435000001</v>
      </c>
      <c r="P699">
        <v>8.9740774844041774E-4</v>
      </c>
      <c r="Q699">
        <v>12.532130854789081</v>
      </c>
      <c r="R699">
        <v>1733.528735589847</v>
      </c>
      <c r="S699">
        <v>0.1241354832221493</v>
      </c>
      <c r="T699">
        <f t="shared" si="22"/>
        <v>1733.5287355898477</v>
      </c>
      <c r="U699">
        <f t="shared" si="23"/>
        <v>0.1241354832221493</v>
      </c>
    </row>
    <row r="700" spans="1:21" x14ac:dyDescent="0.35">
      <c r="A700" t="s">
        <v>27</v>
      </c>
      <c r="B700" t="s">
        <v>28</v>
      </c>
      <c r="C700" t="s">
        <v>76</v>
      </c>
      <c r="D700" t="s">
        <v>77</v>
      </c>
      <c r="E700" t="s">
        <v>1032</v>
      </c>
      <c r="F700" t="s">
        <v>1033</v>
      </c>
      <c r="G700" t="s">
        <v>920</v>
      </c>
      <c r="H700" t="s">
        <v>41</v>
      </c>
      <c r="I700" t="s">
        <v>921</v>
      </c>
      <c r="J700" t="s">
        <v>145</v>
      </c>
      <c r="L700" t="s">
        <v>1034</v>
      </c>
      <c r="M700" t="s">
        <v>1034</v>
      </c>
      <c r="N700" t="b">
        <v>0</v>
      </c>
      <c r="O700">
        <v>33.993810140000001</v>
      </c>
      <c r="P700">
        <v>5.5224195844803575E-4</v>
      </c>
      <c r="Q700">
        <v>1.963158675030124</v>
      </c>
      <c r="R700">
        <v>66.73524327366799</v>
      </c>
      <c r="S700">
        <v>1.8772808286824299E-2</v>
      </c>
      <c r="T700">
        <f t="shared" si="22"/>
        <v>66.73524327366799</v>
      </c>
      <c r="U700">
        <f t="shared" si="23"/>
        <v>1.8772808286824295E-2</v>
      </c>
    </row>
    <row r="701" spans="1:21" x14ac:dyDescent="0.35">
      <c r="A701" t="s">
        <v>27</v>
      </c>
      <c r="B701" t="s">
        <v>28</v>
      </c>
      <c r="C701" t="s">
        <v>39</v>
      </c>
      <c r="D701" t="s">
        <v>40</v>
      </c>
      <c r="E701" t="s">
        <v>1032</v>
      </c>
      <c r="F701" t="s">
        <v>1033</v>
      </c>
      <c r="G701" t="s">
        <v>920</v>
      </c>
      <c r="H701" t="s">
        <v>41</v>
      </c>
      <c r="I701" t="s">
        <v>921</v>
      </c>
      <c r="J701" t="s">
        <v>145</v>
      </c>
      <c r="L701" t="s">
        <v>1034</v>
      </c>
      <c r="M701" t="s">
        <v>1034</v>
      </c>
      <c r="N701" t="b">
        <v>0</v>
      </c>
      <c r="O701">
        <v>33.993810140000001</v>
      </c>
      <c r="P701">
        <v>3.5907280721277052E-4</v>
      </c>
      <c r="Q701">
        <v>5.0143843912727917</v>
      </c>
      <c r="R701">
        <v>170.45803096590669</v>
      </c>
      <c r="S701">
        <v>1.2206252834827741E-2</v>
      </c>
      <c r="T701">
        <f t="shared" si="22"/>
        <v>170.45803096590674</v>
      </c>
      <c r="U701">
        <f t="shared" si="23"/>
        <v>1.2206252834827744E-2</v>
      </c>
    </row>
    <row r="702" spans="1:21" x14ac:dyDescent="0.35">
      <c r="A702" t="s">
        <v>27</v>
      </c>
      <c r="B702" t="s">
        <v>28</v>
      </c>
      <c r="C702" t="s">
        <v>76</v>
      </c>
      <c r="D702" t="s">
        <v>77</v>
      </c>
      <c r="E702" t="s">
        <v>1035</v>
      </c>
      <c r="F702" t="s">
        <v>1036</v>
      </c>
      <c r="G702" t="s">
        <v>920</v>
      </c>
      <c r="H702" t="s">
        <v>41</v>
      </c>
      <c r="I702" t="s">
        <v>921</v>
      </c>
      <c r="J702" t="s">
        <v>145</v>
      </c>
      <c r="L702" t="s">
        <v>1037</v>
      </c>
      <c r="M702" t="s">
        <v>1037</v>
      </c>
      <c r="N702" t="b">
        <v>0</v>
      </c>
      <c r="O702">
        <v>33.993810140000001</v>
      </c>
      <c r="P702">
        <v>9.9859356021197304E-4</v>
      </c>
      <c r="Q702">
        <v>3.5498889220019638</v>
      </c>
      <c r="R702">
        <v>120.674250032624</v>
      </c>
      <c r="S702">
        <v>3.3945999892872468E-2</v>
      </c>
      <c r="T702">
        <f t="shared" si="22"/>
        <v>120.67425003262403</v>
      </c>
      <c r="U702">
        <f t="shared" si="23"/>
        <v>3.3945999892872468E-2</v>
      </c>
    </row>
    <row r="703" spans="1:21" x14ac:dyDescent="0.35">
      <c r="A703" t="s">
        <v>27</v>
      </c>
      <c r="B703" t="s">
        <v>28</v>
      </c>
      <c r="C703" t="s">
        <v>39</v>
      </c>
      <c r="D703" t="s">
        <v>40</v>
      </c>
      <c r="E703" t="s">
        <v>1035</v>
      </c>
      <c r="F703" t="s">
        <v>1036</v>
      </c>
      <c r="G703" t="s">
        <v>920</v>
      </c>
      <c r="H703" t="s">
        <v>41</v>
      </c>
      <c r="I703" t="s">
        <v>921</v>
      </c>
      <c r="J703" t="s">
        <v>145</v>
      </c>
      <c r="L703" t="s">
        <v>1037</v>
      </c>
      <c r="M703" t="s">
        <v>1037</v>
      </c>
      <c r="N703" t="b">
        <v>0</v>
      </c>
      <c r="O703">
        <v>33.993810140000001</v>
      </c>
      <c r="P703">
        <v>1.341876115205312E-3</v>
      </c>
      <c r="Q703">
        <v>18.739048215144209</v>
      </c>
      <c r="R703">
        <v>637.01164722991825</v>
      </c>
      <c r="S703">
        <v>4.5615481891690159E-2</v>
      </c>
      <c r="T703">
        <f t="shared" si="22"/>
        <v>637.01164722991814</v>
      </c>
      <c r="U703">
        <f t="shared" si="23"/>
        <v>4.5615481891690145E-2</v>
      </c>
    </row>
    <row r="704" spans="1:21" x14ac:dyDescent="0.35">
      <c r="A704" t="s">
        <v>27</v>
      </c>
      <c r="B704" t="s">
        <v>28</v>
      </c>
      <c r="C704" t="s">
        <v>39</v>
      </c>
      <c r="D704" t="s">
        <v>40</v>
      </c>
      <c r="E704" t="s">
        <v>1038</v>
      </c>
      <c r="F704" t="s">
        <v>1039</v>
      </c>
      <c r="G704" t="s">
        <v>920</v>
      </c>
      <c r="H704" t="s">
        <v>41</v>
      </c>
      <c r="I704" t="s">
        <v>921</v>
      </c>
      <c r="J704" t="s">
        <v>145</v>
      </c>
      <c r="L704" t="s">
        <v>1037</v>
      </c>
      <c r="M704" t="s">
        <v>1037</v>
      </c>
      <c r="N704" t="b">
        <v>0</v>
      </c>
      <c r="O704">
        <v>33.993810140000001</v>
      </c>
      <c r="P704">
        <v>2.563174403879492E-3</v>
      </c>
      <c r="Q704">
        <v>35.79424970297822</v>
      </c>
      <c r="R704">
        <v>1216.782928506793</v>
      </c>
      <c r="S704">
        <v>8.7132064041187118E-2</v>
      </c>
      <c r="T704">
        <f t="shared" si="22"/>
        <v>1216.782928506793</v>
      </c>
      <c r="U704">
        <f t="shared" si="23"/>
        <v>8.7132064041187132E-2</v>
      </c>
    </row>
    <row r="705" spans="1:21" x14ac:dyDescent="0.35">
      <c r="A705" t="s">
        <v>27</v>
      </c>
      <c r="B705" t="s">
        <v>28</v>
      </c>
      <c r="C705" t="s">
        <v>76</v>
      </c>
      <c r="D705" t="s">
        <v>77</v>
      </c>
      <c r="E705" t="s">
        <v>1038</v>
      </c>
      <c r="F705" t="s">
        <v>1039</v>
      </c>
      <c r="G705" t="s">
        <v>920</v>
      </c>
      <c r="H705" t="s">
        <v>41</v>
      </c>
      <c r="I705" t="s">
        <v>921</v>
      </c>
      <c r="J705" t="s">
        <v>145</v>
      </c>
      <c r="L705" t="s">
        <v>1037</v>
      </c>
      <c r="M705" t="s">
        <v>1037</v>
      </c>
      <c r="N705" t="b">
        <v>0</v>
      </c>
      <c r="O705">
        <v>33.993810140000001</v>
      </c>
      <c r="P705">
        <v>1.90745595774021E-3</v>
      </c>
      <c r="Q705">
        <v>6.780793551433753</v>
      </c>
      <c r="R705">
        <v>230.5050085859753</v>
      </c>
      <c r="S705">
        <v>6.4841695677832573E-2</v>
      </c>
      <c r="T705">
        <f t="shared" si="22"/>
        <v>230.50500858597533</v>
      </c>
      <c r="U705">
        <f t="shared" si="23"/>
        <v>6.4841695677832559E-2</v>
      </c>
    </row>
    <row r="706" spans="1:21" x14ac:dyDescent="0.35">
      <c r="A706" t="s">
        <v>27</v>
      </c>
      <c r="B706" t="s">
        <v>28</v>
      </c>
      <c r="C706" t="s">
        <v>39</v>
      </c>
      <c r="D706" t="s">
        <v>40</v>
      </c>
      <c r="E706" t="s">
        <v>1040</v>
      </c>
      <c r="F706" t="s">
        <v>1041</v>
      </c>
      <c r="G706" t="s">
        <v>920</v>
      </c>
      <c r="H706" t="s">
        <v>41</v>
      </c>
      <c r="I706" t="s">
        <v>921</v>
      </c>
      <c r="J706" t="s">
        <v>145</v>
      </c>
      <c r="L706" t="s">
        <v>1042</v>
      </c>
      <c r="M706" t="s">
        <v>1042</v>
      </c>
      <c r="N706" t="b">
        <v>0</v>
      </c>
      <c r="O706">
        <v>33.993810140000001</v>
      </c>
      <c r="P706">
        <v>5.2816498392475994E-4</v>
      </c>
      <c r="Q706">
        <v>7.3757249176483164</v>
      </c>
      <c r="R706">
        <v>250.72899249540399</v>
      </c>
      <c r="S706">
        <v>1.795434018613444E-2</v>
      </c>
      <c r="T706">
        <f t="shared" ref="T706:T769" si="24">O706*Q706</f>
        <v>250.72899249540401</v>
      </c>
      <c r="U706">
        <f t="shared" ref="U706:U769" si="25">O706*P706</f>
        <v>1.795434018613444E-2</v>
      </c>
    </row>
    <row r="707" spans="1:21" x14ac:dyDescent="0.35">
      <c r="A707" t="s">
        <v>27</v>
      </c>
      <c r="B707" t="s">
        <v>28</v>
      </c>
      <c r="C707" t="s">
        <v>76</v>
      </c>
      <c r="D707" t="s">
        <v>77</v>
      </c>
      <c r="E707" t="s">
        <v>1043</v>
      </c>
      <c r="G707" t="s">
        <v>920</v>
      </c>
      <c r="H707" t="s">
        <v>41</v>
      </c>
      <c r="I707" t="s">
        <v>921</v>
      </c>
      <c r="J707" t="s">
        <v>145</v>
      </c>
      <c r="L707" t="s">
        <v>1044</v>
      </c>
      <c r="M707" t="s">
        <v>1044</v>
      </c>
      <c r="N707" t="b">
        <v>0</v>
      </c>
      <c r="O707">
        <v>33.993810140000001</v>
      </c>
      <c r="P707">
        <v>4.4259367093427756E-3</v>
      </c>
      <c r="Q707">
        <v>15.73371221284726</v>
      </c>
      <c r="R707">
        <v>534.84882576092912</v>
      </c>
      <c r="S707">
        <v>0.1504544521890547</v>
      </c>
      <c r="T707">
        <f t="shared" si="24"/>
        <v>534.848825760929</v>
      </c>
      <c r="U707">
        <f t="shared" si="25"/>
        <v>0.15045445218905468</v>
      </c>
    </row>
    <row r="708" spans="1:21" x14ac:dyDescent="0.35">
      <c r="A708" t="s">
        <v>27</v>
      </c>
      <c r="B708" t="s">
        <v>28</v>
      </c>
      <c r="C708" t="s">
        <v>39</v>
      </c>
      <c r="D708" t="s">
        <v>40</v>
      </c>
      <c r="E708" t="s">
        <v>1043</v>
      </c>
      <c r="G708" t="s">
        <v>920</v>
      </c>
      <c r="H708" t="s">
        <v>41</v>
      </c>
      <c r="I708" t="s">
        <v>921</v>
      </c>
      <c r="J708" t="s">
        <v>145</v>
      </c>
      <c r="L708" t="s">
        <v>1044</v>
      </c>
      <c r="M708" t="s">
        <v>1044</v>
      </c>
      <c r="N708" t="b">
        <v>0</v>
      </c>
      <c r="O708">
        <v>33.993810140000001</v>
      </c>
      <c r="P708">
        <v>9.5926182027641254E-4</v>
      </c>
      <c r="Q708">
        <v>13.395911364259099</v>
      </c>
      <c r="R708">
        <v>455.37806756889228</v>
      </c>
      <c r="S708">
        <v>3.2608964193027168E-2</v>
      </c>
      <c r="T708">
        <f t="shared" si="24"/>
        <v>455.37806756889222</v>
      </c>
      <c r="U708">
        <f t="shared" si="25"/>
        <v>3.2608964193027168E-2</v>
      </c>
    </row>
    <row r="709" spans="1:21" x14ac:dyDescent="0.35">
      <c r="A709" t="s">
        <v>27</v>
      </c>
      <c r="B709" t="s">
        <v>28</v>
      </c>
      <c r="C709" t="s">
        <v>39</v>
      </c>
      <c r="D709" t="s">
        <v>40</v>
      </c>
      <c r="E709" t="s">
        <v>1045</v>
      </c>
      <c r="G709" t="s">
        <v>920</v>
      </c>
      <c r="H709" t="s">
        <v>41</v>
      </c>
      <c r="I709" t="s">
        <v>921</v>
      </c>
      <c r="J709" t="s">
        <v>145</v>
      </c>
      <c r="L709" t="s">
        <v>1046</v>
      </c>
      <c r="M709" t="s">
        <v>1046</v>
      </c>
      <c r="N709" t="b">
        <v>0</v>
      </c>
      <c r="O709">
        <v>33.993810140000001</v>
      </c>
      <c r="P709">
        <v>2.655326786522352E-3</v>
      </c>
      <c r="Q709">
        <v>37.081140438954073</v>
      </c>
      <c r="R709">
        <v>1260.5292478564811</v>
      </c>
      <c r="S709">
        <v>9.0264674640697151E-2</v>
      </c>
      <c r="T709">
        <f t="shared" si="24"/>
        <v>1260.5292478564811</v>
      </c>
      <c r="U709">
        <f t="shared" si="25"/>
        <v>9.0264674640697151E-2</v>
      </c>
    </row>
    <row r="710" spans="1:21" x14ac:dyDescent="0.35">
      <c r="A710" t="s">
        <v>27</v>
      </c>
      <c r="B710" t="s">
        <v>28</v>
      </c>
      <c r="C710" t="s">
        <v>39</v>
      </c>
      <c r="D710" t="s">
        <v>40</v>
      </c>
      <c r="E710" t="s">
        <v>1047</v>
      </c>
      <c r="F710" t="s">
        <v>1048</v>
      </c>
      <c r="G710" t="s">
        <v>920</v>
      </c>
      <c r="H710" t="s">
        <v>41</v>
      </c>
      <c r="I710" t="s">
        <v>921</v>
      </c>
      <c r="J710" t="s">
        <v>145</v>
      </c>
      <c r="L710" t="s">
        <v>1049</v>
      </c>
      <c r="M710" t="s">
        <v>1049</v>
      </c>
      <c r="N710" t="b">
        <v>0</v>
      </c>
      <c r="O710">
        <v>33.993810140000001</v>
      </c>
      <c r="P710">
        <v>1.697951855898061E-3</v>
      </c>
      <c r="Q710">
        <v>23.711579134709531</v>
      </c>
      <c r="R710">
        <v>806.04691922490144</v>
      </c>
      <c r="S710">
        <v>5.7719853016259343E-2</v>
      </c>
      <c r="T710">
        <f t="shared" si="24"/>
        <v>806.04691922490133</v>
      </c>
      <c r="U710">
        <f t="shared" si="25"/>
        <v>5.7719853016259329E-2</v>
      </c>
    </row>
    <row r="711" spans="1:21" x14ac:dyDescent="0.35">
      <c r="A711" t="s">
        <v>27</v>
      </c>
      <c r="B711" t="s">
        <v>28</v>
      </c>
      <c r="C711" t="s">
        <v>39</v>
      </c>
      <c r="D711" t="s">
        <v>40</v>
      </c>
      <c r="E711" t="s">
        <v>1050</v>
      </c>
      <c r="F711" t="s">
        <v>1051</v>
      </c>
      <c r="G711" t="s">
        <v>920</v>
      </c>
      <c r="H711" t="s">
        <v>41</v>
      </c>
      <c r="I711" t="s">
        <v>921</v>
      </c>
      <c r="J711" t="s">
        <v>145</v>
      </c>
      <c r="L711" t="s">
        <v>1052</v>
      </c>
      <c r="M711" t="s">
        <v>1052</v>
      </c>
      <c r="N711" t="b">
        <v>0</v>
      </c>
      <c r="O711">
        <v>33.993810140000001</v>
      </c>
      <c r="P711">
        <v>1.5635883636757951E-3</v>
      </c>
      <c r="Q711">
        <v>21.835218172190309</v>
      </c>
      <c r="R711">
        <v>742.26226091091519</v>
      </c>
      <c r="S711">
        <v>5.3152325971908249E-2</v>
      </c>
      <c r="T711">
        <f t="shared" si="24"/>
        <v>742.26226091091519</v>
      </c>
      <c r="U711">
        <f t="shared" si="25"/>
        <v>5.3152325971908249E-2</v>
      </c>
    </row>
    <row r="712" spans="1:21" x14ac:dyDescent="0.35">
      <c r="A712" t="s">
        <v>27</v>
      </c>
      <c r="B712" t="s">
        <v>28</v>
      </c>
      <c r="C712" t="s">
        <v>39</v>
      </c>
      <c r="D712" t="s">
        <v>40</v>
      </c>
      <c r="E712" t="s">
        <v>1053</v>
      </c>
      <c r="F712" t="s">
        <v>1054</v>
      </c>
      <c r="G712" t="s">
        <v>920</v>
      </c>
      <c r="H712" t="s">
        <v>41</v>
      </c>
      <c r="I712" t="s">
        <v>921</v>
      </c>
      <c r="J712" t="s">
        <v>145</v>
      </c>
      <c r="L712" t="s">
        <v>1055</v>
      </c>
      <c r="M712" t="s">
        <v>1055</v>
      </c>
      <c r="N712" t="b">
        <v>0</v>
      </c>
      <c r="O712">
        <v>33.993810140000001</v>
      </c>
      <c r="P712">
        <v>2.8274197126441302E-3</v>
      </c>
      <c r="Q712">
        <v>39.484385867901757</v>
      </c>
      <c r="R712">
        <v>1342.224716687952</v>
      </c>
      <c r="S712">
        <v>9.6114768897717903E-2</v>
      </c>
      <c r="T712">
        <f t="shared" si="24"/>
        <v>1342.2247166879515</v>
      </c>
      <c r="U712">
        <f t="shared" si="25"/>
        <v>9.6114768897717917E-2</v>
      </c>
    </row>
    <row r="713" spans="1:21" x14ac:dyDescent="0.35">
      <c r="A713" t="s">
        <v>27</v>
      </c>
      <c r="B713" t="s">
        <v>28</v>
      </c>
      <c r="C713" t="s">
        <v>76</v>
      </c>
      <c r="D713" t="s">
        <v>77</v>
      </c>
      <c r="E713" t="s">
        <v>1053</v>
      </c>
      <c r="F713" t="s">
        <v>1054</v>
      </c>
      <c r="G713" t="s">
        <v>920</v>
      </c>
      <c r="H713" t="s">
        <v>41</v>
      </c>
      <c r="I713" t="s">
        <v>921</v>
      </c>
      <c r="J713" t="s">
        <v>145</v>
      </c>
      <c r="L713" t="s">
        <v>1055</v>
      </c>
      <c r="M713" t="s">
        <v>1055</v>
      </c>
      <c r="N713" t="b">
        <v>0</v>
      </c>
      <c r="O713">
        <v>33.993810140000001</v>
      </c>
      <c r="P713">
        <v>1.8665096880698441E-3</v>
      </c>
      <c r="Q713">
        <v>6.6352341217602007</v>
      </c>
      <c r="R713">
        <v>225.5568889695659</v>
      </c>
      <c r="S713">
        <v>6.3449775960716909E-2</v>
      </c>
      <c r="T713">
        <f t="shared" si="24"/>
        <v>225.5568889695659</v>
      </c>
      <c r="U713">
        <f t="shared" si="25"/>
        <v>6.3449775960716909E-2</v>
      </c>
    </row>
    <row r="714" spans="1:21" x14ac:dyDescent="0.35">
      <c r="A714" t="s">
        <v>27</v>
      </c>
      <c r="B714" t="s">
        <v>28</v>
      </c>
      <c r="C714" t="s">
        <v>76</v>
      </c>
      <c r="D714" t="s">
        <v>77</v>
      </c>
      <c r="E714" t="s">
        <v>1056</v>
      </c>
      <c r="G714" t="s">
        <v>920</v>
      </c>
      <c r="H714" t="s">
        <v>41</v>
      </c>
      <c r="I714" t="s">
        <v>921</v>
      </c>
      <c r="J714" t="s">
        <v>145</v>
      </c>
      <c r="L714" t="s">
        <v>1057</v>
      </c>
      <c r="M714" t="s">
        <v>1057</v>
      </c>
      <c r="N714" t="b">
        <v>0</v>
      </c>
      <c r="O714">
        <v>33.993810140000001</v>
      </c>
      <c r="P714">
        <v>3.3378547448440691E-3</v>
      </c>
      <c r="Q714">
        <v>11.86570197734747</v>
      </c>
      <c r="R714">
        <v>403.36042019577229</v>
      </c>
      <c r="S714">
        <v>0.1134664004711274</v>
      </c>
      <c r="T714">
        <f t="shared" si="24"/>
        <v>403.36042019577246</v>
      </c>
      <c r="U714">
        <f t="shared" si="25"/>
        <v>0.11346640047112744</v>
      </c>
    </row>
    <row r="715" spans="1:21" x14ac:dyDescent="0.35">
      <c r="A715" t="s">
        <v>27</v>
      </c>
      <c r="B715" t="s">
        <v>28</v>
      </c>
      <c r="C715" t="s">
        <v>39</v>
      </c>
      <c r="D715" t="s">
        <v>40</v>
      </c>
      <c r="E715" t="s">
        <v>1056</v>
      </c>
      <c r="G715" t="s">
        <v>920</v>
      </c>
      <c r="H715" t="s">
        <v>41</v>
      </c>
      <c r="I715" t="s">
        <v>921</v>
      </c>
      <c r="J715" t="s">
        <v>145</v>
      </c>
      <c r="L715" t="s">
        <v>1057</v>
      </c>
      <c r="M715" t="s">
        <v>1057</v>
      </c>
      <c r="N715" t="b">
        <v>0</v>
      </c>
      <c r="O715">
        <v>33.993810140000001</v>
      </c>
      <c r="P715">
        <v>7.2343479553118727E-4</v>
      </c>
      <c r="Q715">
        <v>10.102631204444471</v>
      </c>
      <c r="R715">
        <v>343.42692707832492</v>
      </c>
      <c r="S715">
        <v>2.4592305087956901E-2</v>
      </c>
      <c r="T715">
        <f t="shared" si="24"/>
        <v>343.42692707832487</v>
      </c>
      <c r="U715">
        <f t="shared" si="25"/>
        <v>2.4592305087956901E-2</v>
      </c>
    </row>
    <row r="716" spans="1:21" x14ac:dyDescent="0.35">
      <c r="A716" t="s">
        <v>27</v>
      </c>
      <c r="B716" t="s">
        <v>28</v>
      </c>
      <c r="C716" t="s">
        <v>76</v>
      </c>
      <c r="D716" t="s">
        <v>77</v>
      </c>
      <c r="E716" t="s">
        <v>1058</v>
      </c>
      <c r="F716" t="s">
        <v>1059</v>
      </c>
      <c r="G716" t="s">
        <v>920</v>
      </c>
      <c r="H716" t="s">
        <v>41</v>
      </c>
      <c r="I716" t="s">
        <v>921</v>
      </c>
      <c r="J716" t="s">
        <v>145</v>
      </c>
      <c r="L716" t="s">
        <v>1060</v>
      </c>
      <c r="M716" t="s">
        <v>1060</v>
      </c>
      <c r="N716" t="b">
        <v>0</v>
      </c>
      <c r="O716">
        <v>22.262271330000001</v>
      </c>
      <c r="P716">
        <v>1.4572258587593409E-3</v>
      </c>
      <c r="Q716">
        <v>5.1802756786920447</v>
      </c>
      <c r="R716">
        <v>115.3247027232422</v>
      </c>
      <c r="S716">
        <v>3.2441157456792713E-2</v>
      </c>
      <c r="T716">
        <f t="shared" si="24"/>
        <v>115.3247027232422</v>
      </c>
      <c r="U716">
        <f t="shared" si="25"/>
        <v>3.2441157456792706E-2</v>
      </c>
    </row>
    <row r="717" spans="1:21" x14ac:dyDescent="0.35">
      <c r="A717" t="s">
        <v>27</v>
      </c>
      <c r="B717" t="s">
        <v>28</v>
      </c>
      <c r="C717" t="s">
        <v>39</v>
      </c>
      <c r="D717" t="s">
        <v>40</v>
      </c>
      <c r="E717" t="s">
        <v>1058</v>
      </c>
      <c r="F717" t="s">
        <v>1059</v>
      </c>
      <c r="G717" t="s">
        <v>920</v>
      </c>
      <c r="H717" t="s">
        <v>41</v>
      </c>
      <c r="I717" t="s">
        <v>921</v>
      </c>
      <c r="J717" t="s">
        <v>145</v>
      </c>
      <c r="L717" t="s">
        <v>1060</v>
      </c>
      <c r="M717" t="s">
        <v>1060</v>
      </c>
      <c r="N717" t="b">
        <v>0</v>
      </c>
      <c r="O717">
        <v>22.262271330000001</v>
      </c>
      <c r="P717">
        <v>1.9401228350793291E-3</v>
      </c>
      <c r="Q717">
        <v>27.093451428108331</v>
      </c>
      <c r="R717">
        <v>603.16176695872355</v>
      </c>
      <c r="S717">
        <v>4.3191540968064858E-2</v>
      </c>
      <c r="T717">
        <f t="shared" si="24"/>
        <v>603.16176695872366</v>
      </c>
      <c r="U717">
        <f t="shared" si="25"/>
        <v>4.3191540968064865E-2</v>
      </c>
    </row>
    <row r="718" spans="1:21" x14ac:dyDescent="0.35">
      <c r="A718" t="s">
        <v>27</v>
      </c>
      <c r="B718" t="s">
        <v>28</v>
      </c>
      <c r="C718" t="s">
        <v>39</v>
      </c>
      <c r="D718" t="s">
        <v>40</v>
      </c>
      <c r="E718" t="s">
        <v>1061</v>
      </c>
      <c r="F718" t="s">
        <v>1062</v>
      </c>
      <c r="G718" t="s">
        <v>920</v>
      </c>
      <c r="H718" t="s">
        <v>41</v>
      </c>
      <c r="I718" t="s">
        <v>921</v>
      </c>
      <c r="J718" t="s">
        <v>145</v>
      </c>
      <c r="L718" t="s">
        <v>1063</v>
      </c>
      <c r="M718" t="s">
        <v>1063</v>
      </c>
      <c r="N718" t="b">
        <v>0</v>
      </c>
      <c r="O718">
        <v>33.993810140000001</v>
      </c>
      <c r="P718">
        <v>3.525755636031253E-3</v>
      </c>
      <c r="Q718">
        <v>49.236516031360487</v>
      </c>
      <c r="R718">
        <v>1673.7367779251349</v>
      </c>
      <c r="S718">
        <v>0.1198538676912814</v>
      </c>
      <c r="T718">
        <f t="shared" si="24"/>
        <v>1673.7367779251347</v>
      </c>
      <c r="U718">
        <f t="shared" si="25"/>
        <v>0.11985386769128137</v>
      </c>
    </row>
    <row r="719" spans="1:21" x14ac:dyDescent="0.35">
      <c r="A719" t="s">
        <v>27</v>
      </c>
      <c r="B719" t="s">
        <v>28</v>
      </c>
      <c r="C719" t="s">
        <v>39</v>
      </c>
      <c r="D719" t="s">
        <v>40</v>
      </c>
      <c r="E719" t="s">
        <v>1064</v>
      </c>
      <c r="F719" t="s">
        <v>1065</v>
      </c>
      <c r="G719" t="s">
        <v>920</v>
      </c>
      <c r="H719" t="s">
        <v>41</v>
      </c>
      <c r="I719" t="s">
        <v>921</v>
      </c>
      <c r="J719" t="s">
        <v>145</v>
      </c>
      <c r="L719" t="s">
        <v>1066</v>
      </c>
      <c r="M719" t="s">
        <v>1066</v>
      </c>
      <c r="N719" t="b">
        <v>0</v>
      </c>
      <c r="O719">
        <v>22.262271330000001</v>
      </c>
      <c r="P719">
        <v>4.6041920391684628E-3</v>
      </c>
      <c r="Q719">
        <v>64.296678088319709</v>
      </c>
      <c r="R719">
        <v>1431.3900932198389</v>
      </c>
      <c r="S719">
        <v>0.1024997724313943</v>
      </c>
      <c r="T719">
        <f t="shared" si="24"/>
        <v>1431.3900932198392</v>
      </c>
      <c r="U719">
        <f t="shared" si="25"/>
        <v>0.10249977243139431</v>
      </c>
    </row>
    <row r="720" spans="1:21" x14ac:dyDescent="0.35">
      <c r="A720" t="s">
        <v>27</v>
      </c>
      <c r="B720" t="s">
        <v>28</v>
      </c>
      <c r="C720" t="s">
        <v>39</v>
      </c>
      <c r="D720" t="s">
        <v>40</v>
      </c>
      <c r="E720" t="s">
        <v>1067</v>
      </c>
      <c r="F720" t="s">
        <v>1068</v>
      </c>
      <c r="G720" t="s">
        <v>920</v>
      </c>
      <c r="H720" t="s">
        <v>41</v>
      </c>
      <c r="I720" t="s">
        <v>921</v>
      </c>
      <c r="J720" t="s">
        <v>145</v>
      </c>
      <c r="L720" t="s">
        <v>1069</v>
      </c>
      <c r="M720" t="s">
        <v>1069</v>
      </c>
      <c r="N720" t="b">
        <v>0</v>
      </c>
      <c r="O720">
        <v>22.262271330000001</v>
      </c>
      <c r="P720">
        <v>6.8552987828454856E-3</v>
      </c>
      <c r="Q720">
        <v>95.732961459937627</v>
      </c>
      <c r="R720">
        <v>2131.2331632455639</v>
      </c>
      <c r="S720">
        <v>0.15261452155192501</v>
      </c>
      <c r="T720">
        <f t="shared" si="24"/>
        <v>2131.2331632455644</v>
      </c>
      <c r="U720">
        <f t="shared" si="25"/>
        <v>0.15261452155192495</v>
      </c>
    </row>
    <row r="721" spans="1:21" x14ac:dyDescent="0.35">
      <c r="A721" t="s">
        <v>27</v>
      </c>
      <c r="B721" t="s">
        <v>28</v>
      </c>
      <c r="C721" t="s">
        <v>39</v>
      </c>
      <c r="D721" t="s">
        <v>40</v>
      </c>
      <c r="E721" t="s">
        <v>1070</v>
      </c>
      <c r="F721" t="s">
        <v>1070</v>
      </c>
      <c r="G721" t="s">
        <v>920</v>
      </c>
      <c r="H721" t="s">
        <v>41</v>
      </c>
      <c r="I721" t="s">
        <v>921</v>
      </c>
      <c r="J721" t="s">
        <v>145</v>
      </c>
      <c r="L721" t="s">
        <v>1071</v>
      </c>
      <c r="M721" t="s">
        <v>1071</v>
      </c>
      <c r="N721" t="b">
        <v>0</v>
      </c>
      <c r="O721">
        <v>22.262271330000001</v>
      </c>
      <c r="P721">
        <v>1.9926778909183972E-3</v>
      </c>
      <c r="Q721">
        <v>27.827372923661009</v>
      </c>
      <c r="R721">
        <v>619.50052642763671</v>
      </c>
      <c r="S721">
        <v>4.4361535880917513E-2</v>
      </c>
      <c r="T721">
        <f t="shared" si="24"/>
        <v>619.50052642763683</v>
      </c>
      <c r="U721">
        <f t="shared" si="25"/>
        <v>4.4361535880917506E-2</v>
      </c>
    </row>
    <row r="722" spans="1:21" x14ac:dyDescent="0.35">
      <c r="A722" t="s">
        <v>27</v>
      </c>
      <c r="B722" t="s">
        <v>28</v>
      </c>
      <c r="C722" t="s">
        <v>76</v>
      </c>
      <c r="D722" t="s">
        <v>77</v>
      </c>
      <c r="E722" t="s">
        <v>1070</v>
      </c>
      <c r="F722" t="s">
        <v>1070</v>
      </c>
      <c r="G722" t="s">
        <v>920</v>
      </c>
      <c r="H722" t="s">
        <v>41</v>
      </c>
      <c r="I722" t="s">
        <v>921</v>
      </c>
      <c r="J722" t="s">
        <v>145</v>
      </c>
      <c r="L722" t="s">
        <v>1071</v>
      </c>
      <c r="M722" t="s">
        <v>1071</v>
      </c>
      <c r="N722" t="b">
        <v>0</v>
      </c>
      <c r="O722">
        <v>22.262271330000001</v>
      </c>
      <c r="P722">
        <v>2.298502881651651E-3</v>
      </c>
      <c r="Q722">
        <v>8.1709218263261896</v>
      </c>
      <c r="R722">
        <v>181.9032787138928</v>
      </c>
      <c r="S722">
        <v>5.1169894804115927E-2</v>
      </c>
      <c r="T722">
        <f t="shared" si="24"/>
        <v>181.90327871389277</v>
      </c>
      <c r="U722">
        <f t="shared" si="25"/>
        <v>5.1169894804115934E-2</v>
      </c>
    </row>
    <row r="723" spans="1:21" x14ac:dyDescent="0.35">
      <c r="A723" t="s">
        <v>27</v>
      </c>
      <c r="B723" t="s">
        <v>28</v>
      </c>
      <c r="C723" t="s">
        <v>39</v>
      </c>
      <c r="D723" t="s">
        <v>40</v>
      </c>
      <c r="E723" t="s">
        <v>1072</v>
      </c>
      <c r="F723" t="s">
        <v>1073</v>
      </c>
      <c r="G723" t="s">
        <v>920</v>
      </c>
      <c r="H723" t="s">
        <v>41</v>
      </c>
      <c r="I723" t="s">
        <v>921</v>
      </c>
      <c r="J723" t="s">
        <v>145</v>
      </c>
      <c r="L723" t="s">
        <v>1074</v>
      </c>
      <c r="M723" t="s">
        <v>1074</v>
      </c>
      <c r="N723" t="b">
        <v>0</v>
      </c>
      <c r="O723">
        <v>22.262271330000001</v>
      </c>
      <c r="P723">
        <v>4.0606528250810309E-3</v>
      </c>
      <c r="Q723">
        <v>56.706254930629349</v>
      </c>
      <c r="R723">
        <v>1262.4100333738211</v>
      </c>
      <c r="S723">
        <v>9.0399354968884946E-2</v>
      </c>
      <c r="T723">
        <f t="shared" si="24"/>
        <v>1262.4100333738209</v>
      </c>
      <c r="U723">
        <f t="shared" si="25"/>
        <v>9.0399354968884946E-2</v>
      </c>
    </row>
    <row r="724" spans="1:21" x14ac:dyDescent="0.35">
      <c r="A724" t="s">
        <v>27</v>
      </c>
      <c r="B724" t="s">
        <v>28</v>
      </c>
      <c r="C724" t="s">
        <v>76</v>
      </c>
      <c r="D724" t="s">
        <v>77</v>
      </c>
      <c r="E724" t="s">
        <v>1075</v>
      </c>
      <c r="F724" t="s">
        <v>1076</v>
      </c>
      <c r="G724" t="s">
        <v>920</v>
      </c>
      <c r="H724" t="s">
        <v>41</v>
      </c>
      <c r="I724" t="s">
        <v>921</v>
      </c>
      <c r="J724" t="s">
        <v>145</v>
      </c>
      <c r="L724" t="s">
        <v>1077</v>
      </c>
      <c r="M724" t="s">
        <v>1077</v>
      </c>
      <c r="N724" t="b">
        <v>0</v>
      </c>
      <c r="O724">
        <v>33.993810140000001</v>
      </c>
      <c r="P724">
        <v>2.099753153652747E-3</v>
      </c>
      <c r="Q724">
        <v>7.4643886723126114</v>
      </c>
      <c r="R724">
        <v>253.7430113377616</v>
      </c>
      <c r="S724">
        <v>7.1378610046137714E-2</v>
      </c>
      <c r="T724">
        <f t="shared" si="24"/>
        <v>253.7430113377616</v>
      </c>
      <c r="U724">
        <f t="shared" si="25"/>
        <v>7.1378610046137728E-2</v>
      </c>
    </row>
    <row r="725" spans="1:21" x14ac:dyDescent="0.35">
      <c r="A725" t="s">
        <v>27</v>
      </c>
      <c r="B725" t="s">
        <v>28</v>
      </c>
      <c r="C725" t="s">
        <v>39</v>
      </c>
      <c r="D725" t="s">
        <v>40</v>
      </c>
      <c r="E725" t="s">
        <v>1075</v>
      </c>
      <c r="F725" t="s">
        <v>1076</v>
      </c>
      <c r="G725" t="s">
        <v>920</v>
      </c>
      <c r="H725" t="s">
        <v>41</v>
      </c>
      <c r="I725" t="s">
        <v>921</v>
      </c>
      <c r="J725" t="s">
        <v>145</v>
      </c>
      <c r="L725" t="s">
        <v>1077</v>
      </c>
      <c r="M725" t="s">
        <v>1077</v>
      </c>
      <c r="N725" t="b">
        <v>0</v>
      </c>
      <c r="O725">
        <v>33.993810140000001</v>
      </c>
      <c r="P725">
        <v>1.4411282863425021E-3</v>
      </c>
      <c r="Q725">
        <v>20.125086165535009</v>
      </c>
      <c r="R725">
        <v>684.12835816233769</v>
      </c>
      <c r="S725">
        <v>4.8989441353310563E-2</v>
      </c>
      <c r="T725">
        <f t="shared" si="24"/>
        <v>684.12835816233769</v>
      </c>
      <c r="U725">
        <f t="shared" si="25"/>
        <v>4.898944135331057E-2</v>
      </c>
    </row>
    <row r="726" spans="1:21" x14ac:dyDescent="0.35">
      <c r="A726" t="s">
        <v>27</v>
      </c>
      <c r="B726" t="s">
        <v>28</v>
      </c>
      <c r="C726" t="s">
        <v>39</v>
      </c>
      <c r="D726" t="s">
        <v>40</v>
      </c>
      <c r="E726" t="s">
        <v>1078</v>
      </c>
      <c r="F726" t="s">
        <v>1079</v>
      </c>
      <c r="G726" t="s">
        <v>920</v>
      </c>
      <c r="H726" t="s">
        <v>41</v>
      </c>
      <c r="I726" t="s">
        <v>921</v>
      </c>
      <c r="J726" t="s">
        <v>145</v>
      </c>
      <c r="L726" t="s">
        <v>1080</v>
      </c>
      <c r="M726" t="s">
        <v>1080</v>
      </c>
      <c r="N726" t="b">
        <v>0</v>
      </c>
      <c r="O726">
        <v>22.262271330000001</v>
      </c>
      <c r="P726">
        <v>2.1020995604544099E-3</v>
      </c>
      <c r="Q726">
        <v>29.3554260114106</v>
      </c>
      <c r="R726">
        <v>653.5184588737626</v>
      </c>
      <c r="S726">
        <v>4.6797510777509807E-2</v>
      </c>
      <c r="T726">
        <f t="shared" si="24"/>
        <v>653.51845887376248</v>
      </c>
      <c r="U726">
        <f t="shared" si="25"/>
        <v>4.6797510777509814E-2</v>
      </c>
    </row>
    <row r="727" spans="1:21" x14ac:dyDescent="0.35">
      <c r="A727" t="s">
        <v>27</v>
      </c>
      <c r="B727" t="s">
        <v>28</v>
      </c>
      <c r="C727" t="s">
        <v>39</v>
      </c>
      <c r="D727" t="s">
        <v>40</v>
      </c>
      <c r="E727" t="s">
        <v>1081</v>
      </c>
      <c r="F727" t="s">
        <v>1082</v>
      </c>
      <c r="G727" t="s">
        <v>920</v>
      </c>
      <c r="H727" t="s">
        <v>41</v>
      </c>
      <c r="I727" t="s">
        <v>921</v>
      </c>
      <c r="J727" t="s">
        <v>145</v>
      </c>
      <c r="L727" t="s">
        <v>1083</v>
      </c>
      <c r="M727" t="s">
        <v>1083</v>
      </c>
      <c r="N727" t="b">
        <v>0</v>
      </c>
      <c r="O727">
        <v>33.993810140000001</v>
      </c>
      <c r="P727">
        <v>3.5452025540950519E-3</v>
      </c>
      <c r="Q727">
        <v>49.508088593912383</v>
      </c>
      <c r="R727">
        <v>1682.968564055757</v>
      </c>
      <c r="S727">
        <v>0.1205149425317503</v>
      </c>
      <c r="T727">
        <f t="shared" si="24"/>
        <v>1682.968564055757</v>
      </c>
      <c r="U727">
        <f t="shared" si="25"/>
        <v>0.12051494253175027</v>
      </c>
    </row>
    <row r="728" spans="1:21" x14ac:dyDescent="0.35">
      <c r="A728" t="s">
        <v>27</v>
      </c>
      <c r="B728" t="s">
        <v>28</v>
      </c>
      <c r="C728" t="s">
        <v>39</v>
      </c>
      <c r="D728" t="s">
        <v>40</v>
      </c>
      <c r="E728" t="s">
        <v>1084</v>
      </c>
      <c r="F728" t="s">
        <v>1085</v>
      </c>
      <c r="G728" t="s">
        <v>920</v>
      </c>
      <c r="H728" t="s">
        <v>41</v>
      </c>
      <c r="I728" t="s">
        <v>921</v>
      </c>
      <c r="J728" t="s">
        <v>145</v>
      </c>
      <c r="L728" t="s">
        <v>1085</v>
      </c>
      <c r="M728" t="s">
        <v>1085</v>
      </c>
      <c r="N728" t="b">
        <v>0</v>
      </c>
      <c r="O728">
        <v>33.993810140000001</v>
      </c>
      <c r="P728">
        <v>4.3959808685694766E-3</v>
      </c>
      <c r="Q728">
        <v>61.389048150969607</v>
      </c>
      <c r="R728">
        <v>2086.8476475193788</v>
      </c>
      <c r="S728">
        <v>0.1494361390252231</v>
      </c>
      <c r="T728">
        <f t="shared" si="24"/>
        <v>2086.8476475193788</v>
      </c>
      <c r="U728">
        <f t="shared" si="25"/>
        <v>0.1494361390252231</v>
      </c>
    </row>
    <row r="729" spans="1:21" x14ac:dyDescent="0.35">
      <c r="A729" t="s">
        <v>27</v>
      </c>
      <c r="B729" t="s">
        <v>28</v>
      </c>
      <c r="C729" t="s">
        <v>76</v>
      </c>
      <c r="D729" t="s">
        <v>77</v>
      </c>
      <c r="E729" t="s">
        <v>1084</v>
      </c>
      <c r="F729" t="s">
        <v>1085</v>
      </c>
      <c r="G729" t="s">
        <v>920</v>
      </c>
      <c r="H729" t="s">
        <v>41</v>
      </c>
      <c r="I729" t="s">
        <v>921</v>
      </c>
      <c r="J729" t="s">
        <v>145</v>
      </c>
      <c r="L729" t="s">
        <v>1085</v>
      </c>
      <c r="M729" t="s">
        <v>1085</v>
      </c>
      <c r="N729" t="b">
        <v>0</v>
      </c>
      <c r="O729">
        <v>33.993810140000001</v>
      </c>
      <c r="P729">
        <v>1.2292429529925919E-3</v>
      </c>
      <c r="Q729">
        <v>4.3698218325692979</v>
      </c>
      <c r="R729">
        <v>148.5468937219876</v>
      </c>
      <c r="S729">
        <v>4.1786651559963132E-2</v>
      </c>
      <c r="T729">
        <f t="shared" si="24"/>
        <v>148.54689372198757</v>
      </c>
      <c r="U729">
        <f t="shared" si="25"/>
        <v>4.1786651559963119E-2</v>
      </c>
    </row>
    <row r="730" spans="1:21" x14ac:dyDescent="0.35">
      <c r="A730" t="s">
        <v>27</v>
      </c>
      <c r="B730" t="s">
        <v>28</v>
      </c>
      <c r="C730" t="s">
        <v>76</v>
      </c>
      <c r="D730" t="s">
        <v>77</v>
      </c>
      <c r="E730" t="s">
        <v>1086</v>
      </c>
      <c r="F730" t="s">
        <v>1087</v>
      </c>
      <c r="G730" t="s">
        <v>920</v>
      </c>
      <c r="H730" t="s">
        <v>41</v>
      </c>
      <c r="I730" t="s">
        <v>921</v>
      </c>
      <c r="J730" t="s">
        <v>145</v>
      </c>
      <c r="L730" t="s">
        <v>1087</v>
      </c>
      <c r="M730" t="s">
        <v>1087</v>
      </c>
      <c r="N730" t="b">
        <v>0</v>
      </c>
      <c r="O730">
        <v>33.993810140000001</v>
      </c>
      <c r="P730">
        <v>1.3939391307762851E-3</v>
      </c>
      <c r="Q730">
        <v>4.9552984071291144</v>
      </c>
      <c r="R730">
        <v>168.44947323899149</v>
      </c>
      <c r="S730">
        <v>4.7385302158325669E-2</v>
      </c>
      <c r="T730">
        <f t="shared" si="24"/>
        <v>168.44947323899154</v>
      </c>
      <c r="U730">
        <f t="shared" si="25"/>
        <v>4.7385302158325669E-2</v>
      </c>
    </row>
    <row r="731" spans="1:21" x14ac:dyDescent="0.35">
      <c r="A731" t="s">
        <v>27</v>
      </c>
      <c r="B731" t="s">
        <v>28</v>
      </c>
      <c r="C731" t="s">
        <v>39</v>
      </c>
      <c r="D731" t="s">
        <v>40</v>
      </c>
      <c r="E731" t="s">
        <v>1086</v>
      </c>
      <c r="F731" t="s">
        <v>1087</v>
      </c>
      <c r="G731" t="s">
        <v>920</v>
      </c>
      <c r="H731" t="s">
        <v>41</v>
      </c>
      <c r="I731" t="s">
        <v>921</v>
      </c>
      <c r="J731" t="s">
        <v>145</v>
      </c>
      <c r="L731" t="s">
        <v>1087</v>
      </c>
      <c r="M731" t="s">
        <v>1087</v>
      </c>
      <c r="N731" t="b">
        <v>0</v>
      </c>
      <c r="O731">
        <v>33.993810140000001</v>
      </c>
      <c r="P731">
        <v>6.3169962907456989E-4</v>
      </c>
      <c r="Q731">
        <v>8.8215668142404517</v>
      </c>
      <c r="R731">
        <v>299.87866742061459</v>
      </c>
      <c r="S731">
        <v>2.1473877256269348E-2</v>
      </c>
      <c r="T731">
        <f t="shared" si="24"/>
        <v>299.87866742061459</v>
      </c>
      <c r="U731">
        <f t="shared" si="25"/>
        <v>2.1473877256269352E-2</v>
      </c>
    </row>
    <row r="732" spans="1:21" x14ac:dyDescent="0.35">
      <c r="A732" t="s">
        <v>27</v>
      </c>
      <c r="B732" t="s">
        <v>28</v>
      </c>
      <c r="C732" t="s">
        <v>76</v>
      </c>
      <c r="D732" t="s">
        <v>77</v>
      </c>
      <c r="E732" t="s">
        <v>1088</v>
      </c>
      <c r="F732" t="s">
        <v>1089</v>
      </c>
      <c r="G732" t="s">
        <v>920</v>
      </c>
      <c r="H732" t="s">
        <v>41</v>
      </c>
      <c r="I732" t="s">
        <v>921</v>
      </c>
      <c r="J732" t="s">
        <v>145</v>
      </c>
      <c r="L732" t="s">
        <v>1090</v>
      </c>
      <c r="M732" t="s">
        <v>1090</v>
      </c>
      <c r="N732" t="b">
        <v>0</v>
      </c>
      <c r="O732">
        <v>33.993810140000001</v>
      </c>
      <c r="P732">
        <v>1.941587958304752E-5</v>
      </c>
      <c r="Q732">
        <v>6.9021290131446339E-2</v>
      </c>
      <c r="R732">
        <v>2.3462966323462431</v>
      </c>
      <c r="S732">
        <v>6.6001972424721978E-4</v>
      </c>
      <c r="T732">
        <f t="shared" si="24"/>
        <v>2.3462966323462426</v>
      </c>
      <c r="U732">
        <f t="shared" si="25"/>
        <v>6.6001972424721978E-4</v>
      </c>
    </row>
    <row r="733" spans="1:21" x14ac:dyDescent="0.35">
      <c r="A733" t="s">
        <v>27</v>
      </c>
      <c r="B733" t="s">
        <v>28</v>
      </c>
      <c r="C733" t="s">
        <v>39</v>
      </c>
      <c r="D733" t="s">
        <v>40</v>
      </c>
      <c r="E733" t="s">
        <v>1088</v>
      </c>
      <c r="F733" t="s">
        <v>1089</v>
      </c>
      <c r="G733" t="s">
        <v>920</v>
      </c>
      <c r="H733" t="s">
        <v>41</v>
      </c>
      <c r="I733" t="s">
        <v>921</v>
      </c>
      <c r="J733" t="s">
        <v>145</v>
      </c>
      <c r="L733" t="s">
        <v>1090</v>
      </c>
      <c r="M733" t="s">
        <v>1090</v>
      </c>
      <c r="N733" t="b">
        <v>0</v>
      </c>
      <c r="O733">
        <v>33.993810140000001</v>
      </c>
      <c r="P733">
        <v>8.7397958712188925E-6</v>
      </c>
      <c r="Q733">
        <v>0.12204960977059411</v>
      </c>
      <c r="R733">
        <v>4.1489312622026642</v>
      </c>
      <c r="S733">
        <v>2.9709896150857088E-4</v>
      </c>
      <c r="T733">
        <f t="shared" si="24"/>
        <v>4.1489312622026651</v>
      </c>
      <c r="U733">
        <f t="shared" si="25"/>
        <v>2.9709896150857093E-4</v>
      </c>
    </row>
    <row r="734" spans="1:21" x14ac:dyDescent="0.35">
      <c r="A734" t="s">
        <v>27</v>
      </c>
      <c r="B734" t="s">
        <v>28</v>
      </c>
      <c r="C734" t="s">
        <v>39</v>
      </c>
      <c r="D734" t="s">
        <v>40</v>
      </c>
      <c r="E734" t="s">
        <v>1091</v>
      </c>
      <c r="F734" t="s">
        <v>1092</v>
      </c>
      <c r="G734" t="s">
        <v>920</v>
      </c>
      <c r="H734" t="s">
        <v>41</v>
      </c>
      <c r="I734" t="s">
        <v>921</v>
      </c>
      <c r="J734" t="s">
        <v>145</v>
      </c>
      <c r="L734" t="s">
        <v>1093</v>
      </c>
      <c r="M734" t="s">
        <v>1093</v>
      </c>
      <c r="N734" t="b">
        <v>0</v>
      </c>
      <c r="O734">
        <v>33.993810140000001</v>
      </c>
      <c r="P734">
        <v>3.7055378516014407E-5</v>
      </c>
      <c r="Q734">
        <v>0.51747140944957482</v>
      </c>
      <c r="R734">
        <v>17.590824845707051</v>
      </c>
      <c r="S734">
        <v>1.259653501939229E-3</v>
      </c>
      <c r="T734">
        <f t="shared" si="24"/>
        <v>17.590824845707047</v>
      </c>
      <c r="U734">
        <f t="shared" si="25"/>
        <v>1.2596535019392288E-3</v>
      </c>
    </row>
    <row r="735" spans="1:21" x14ac:dyDescent="0.35">
      <c r="A735" t="s">
        <v>27</v>
      </c>
      <c r="B735" t="s">
        <v>28</v>
      </c>
      <c r="C735" t="s">
        <v>76</v>
      </c>
      <c r="D735" t="s">
        <v>77</v>
      </c>
      <c r="E735" t="s">
        <v>1091</v>
      </c>
      <c r="F735" t="s">
        <v>1092</v>
      </c>
      <c r="G735" t="s">
        <v>920</v>
      </c>
      <c r="H735" t="s">
        <v>41</v>
      </c>
      <c r="I735" t="s">
        <v>921</v>
      </c>
      <c r="J735" t="s">
        <v>145</v>
      </c>
      <c r="L735" t="s">
        <v>1093</v>
      </c>
      <c r="M735" t="s">
        <v>1093</v>
      </c>
      <c r="N735" t="b">
        <v>0</v>
      </c>
      <c r="O735">
        <v>33.993810140000001</v>
      </c>
      <c r="P735">
        <v>1.8999026356798229E-5</v>
      </c>
      <c r="Q735">
        <v>6.7539423325046116E-2</v>
      </c>
      <c r="R735">
        <v>2.2959223334767049</v>
      </c>
      <c r="S735">
        <v>6.4584929481785491E-4</v>
      </c>
      <c r="T735">
        <f t="shared" si="24"/>
        <v>2.2959223334767054</v>
      </c>
      <c r="U735">
        <f t="shared" si="25"/>
        <v>6.4584929481785491E-4</v>
      </c>
    </row>
    <row r="736" spans="1:21" x14ac:dyDescent="0.35">
      <c r="A736" t="s">
        <v>27</v>
      </c>
      <c r="B736" t="s">
        <v>28</v>
      </c>
      <c r="C736" t="s">
        <v>39</v>
      </c>
      <c r="D736" t="s">
        <v>40</v>
      </c>
      <c r="E736" t="s">
        <v>1094</v>
      </c>
      <c r="F736" t="s">
        <v>1095</v>
      </c>
      <c r="G736" t="s">
        <v>920</v>
      </c>
      <c r="H736" t="s">
        <v>41</v>
      </c>
      <c r="I736" t="s">
        <v>921</v>
      </c>
      <c r="J736" t="s">
        <v>145</v>
      </c>
      <c r="L736" t="s">
        <v>1096</v>
      </c>
      <c r="M736" t="s">
        <v>1096</v>
      </c>
      <c r="N736" t="b">
        <v>0</v>
      </c>
      <c r="O736">
        <v>33.993810140000001</v>
      </c>
      <c r="P736">
        <v>9.8123056494295617E-4</v>
      </c>
      <c r="Q736">
        <v>13.7027007622279</v>
      </c>
      <c r="R736">
        <v>465.80700811640872</v>
      </c>
      <c r="S736">
        <v>3.3355765528235791E-2</v>
      </c>
      <c r="T736">
        <f t="shared" si="24"/>
        <v>465.80700811640855</v>
      </c>
      <c r="U736">
        <f t="shared" si="25"/>
        <v>3.3355765528235791E-2</v>
      </c>
    </row>
    <row r="737" spans="1:21" x14ac:dyDescent="0.35">
      <c r="A737" t="s">
        <v>27</v>
      </c>
      <c r="B737" t="s">
        <v>28</v>
      </c>
      <c r="C737" t="s">
        <v>76</v>
      </c>
      <c r="D737" t="s">
        <v>77</v>
      </c>
      <c r="E737" t="s">
        <v>1094</v>
      </c>
      <c r="F737" t="s">
        <v>1095</v>
      </c>
      <c r="G737" t="s">
        <v>920</v>
      </c>
      <c r="H737" t="s">
        <v>41</v>
      </c>
      <c r="I737" t="s">
        <v>921</v>
      </c>
      <c r="J737" t="s">
        <v>145</v>
      </c>
      <c r="L737" t="s">
        <v>1096</v>
      </c>
      <c r="M737" t="s">
        <v>1096</v>
      </c>
      <c r="N737" t="b">
        <v>0</v>
      </c>
      <c r="O737">
        <v>33.993810140000001</v>
      </c>
      <c r="P737">
        <v>1.1318240847505449E-3</v>
      </c>
      <c r="Q737">
        <v>4.023508602697274</v>
      </c>
      <c r="R737">
        <v>136.77438753674781</v>
      </c>
      <c r="S737">
        <v>3.8475013048889298E-2</v>
      </c>
      <c r="T737">
        <f t="shared" si="24"/>
        <v>136.77438753674784</v>
      </c>
      <c r="U737">
        <f t="shared" si="25"/>
        <v>3.8475013048889298E-2</v>
      </c>
    </row>
    <row r="738" spans="1:21" x14ac:dyDescent="0.35">
      <c r="A738" t="s">
        <v>27</v>
      </c>
      <c r="B738" t="s">
        <v>28</v>
      </c>
      <c r="C738" t="s">
        <v>76</v>
      </c>
      <c r="D738" t="s">
        <v>77</v>
      </c>
      <c r="E738" t="s">
        <v>1097</v>
      </c>
      <c r="F738" t="s">
        <v>1098</v>
      </c>
      <c r="G738" t="s">
        <v>920</v>
      </c>
      <c r="H738" t="s">
        <v>41</v>
      </c>
      <c r="I738" t="s">
        <v>921</v>
      </c>
      <c r="J738" t="s">
        <v>145</v>
      </c>
      <c r="L738" t="s">
        <v>1099</v>
      </c>
      <c r="M738" t="s">
        <v>1099</v>
      </c>
      <c r="N738" t="b">
        <v>0</v>
      </c>
      <c r="O738">
        <v>33.993810140000001</v>
      </c>
      <c r="P738">
        <v>3.6381250023112358E-5</v>
      </c>
      <c r="Q738">
        <v>0.12933129310208599</v>
      </c>
      <c r="R738">
        <v>4.3964634228730048</v>
      </c>
      <c r="S738">
        <v>1.2367373059415519E-3</v>
      </c>
      <c r="T738">
        <f t="shared" si="24"/>
        <v>4.3964634228730031</v>
      </c>
      <c r="U738">
        <f t="shared" si="25"/>
        <v>1.2367373059415522E-3</v>
      </c>
    </row>
    <row r="739" spans="1:21" x14ac:dyDescent="0.35">
      <c r="A739" t="s">
        <v>27</v>
      </c>
      <c r="B739" t="s">
        <v>28</v>
      </c>
      <c r="C739" t="s">
        <v>39</v>
      </c>
      <c r="D739" t="s">
        <v>40</v>
      </c>
      <c r="E739" t="s">
        <v>1097</v>
      </c>
      <c r="F739" t="s">
        <v>1098</v>
      </c>
      <c r="G739" t="s">
        <v>920</v>
      </c>
      <c r="H739" t="s">
        <v>41</v>
      </c>
      <c r="I739" t="s">
        <v>921</v>
      </c>
      <c r="J739" t="s">
        <v>145</v>
      </c>
      <c r="L739" t="s">
        <v>1099</v>
      </c>
      <c r="M739" t="s">
        <v>1099</v>
      </c>
      <c r="N739" t="b">
        <v>0</v>
      </c>
      <c r="O739">
        <v>33.993810140000001</v>
      </c>
      <c r="P739">
        <v>1.1039293341141979E-5</v>
      </c>
      <c r="Q739">
        <v>0.1541616605562196</v>
      </c>
      <c r="R739">
        <v>5.2405422198152554</v>
      </c>
      <c r="S739">
        <v>3.7526764191854668E-4</v>
      </c>
      <c r="T739">
        <f t="shared" si="24"/>
        <v>5.2405422198152563</v>
      </c>
      <c r="U739">
        <f t="shared" si="25"/>
        <v>3.7526764191854673E-4</v>
      </c>
    </row>
    <row r="740" spans="1:21" x14ac:dyDescent="0.35">
      <c r="A740" t="s">
        <v>27</v>
      </c>
      <c r="B740" t="s">
        <v>28</v>
      </c>
      <c r="C740" t="s">
        <v>39</v>
      </c>
      <c r="D740" t="s">
        <v>40</v>
      </c>
      <c r="E740" t="s">
        <v>1100</v>
      </c>
      <c r="F740" t="s">
        <v>1101</v>
      </c>
      <c r="G740" t="s">
        <v>920</v>
      </c>
      <c r="H740" t="s">
        <v>41</v>
      </c>
      <c r="I740" t="s">
        <v>921</v>
      </c>
      <c r="J740" t="s">
        <v>145</v>
      </c>
      <c r="L740" t="s">
        <v>1102</v>
      </c>
      <c r="M740" t="s">
        <v>1102</v>
      </c>
      <c r="N740" t="b">
        <v>0</v>
      </c>
      <c r="O740">
        <v>33.993810140000001</v>
      </c>
      <c r="P740">
        <v>1.682730300171014E-3</v>
      </c>
      <c r="Q740">
        <v>23.499012964519519</v>
      </c>
      <c r="R740">
        <v>798.82098519327508</v>
      </c>
      <c r="S740">
        <v>5.7202414340838663E-2</v>
      </c>
      <c r="T740">
        <f t="shared" si="24"/>
        <v>798.82098519327508</v>
      </c>
      <c r="U740">
        <f t="shared" si="25"/>
        <v>5.7202414340838663E-2</v>
      </c>
    </row>
    <row r="741" spans="1:21" x14ac:dyDescent="0.35">
      <c r="A741" t="s">
        <v>27</v>
      </c>
      <c r="B741" t="s">
        <v>28</v>
      </c>
      <c r="C741" t="s">
        <v>76</v>
      </c>
      <c r="D741" t="s">
        <v>77</v>
      </c>
      <c r="E741" t="s">
        <v>1100</v>
      </c>
      <c r="F741" t="s">
        <v>1101</v>
      </c>
      <c r="G741" t="s">
        <v>920</v>
      </c>
      <c r="H741" t="s">
        <v>41</v>
      </c>
      <c r="I741" t="s">
        <v>921</v>
      </c>
      <c r="J741" t="s">
        <v>145</v>
      </c>
      <c r="L741" t="s">
        <v>1102</v>
      </c>
      <c r="M741" t="s">
        <v>1102</v>
      </c>
      <c r="N741" t="b">
        <v>0</v>
      </c>
      <c r="O741">
        <v>33.993810140000001</v>
      </c>
      <c r="P741">
        <v>5.1759643116548156E-3</v>
      </c>
      <c r="Q741">
        <v>18.399976830133632</v>
      </c>
      <c r="R741">
        <v>625.48531894396172</v>
      </c>
      <c r="S741">
        <v>0.17595074810180961</v>
      </c>
      <c r="T741">
        <f t="shared" si="24"/>
        <v>625.48531894396172</v>
      </c>
      <c r="U741">
        <f t="shared" si="25"/>
        <v>0.17595074810180961</v>
      </c>
    </row>
    <row r="742" spans="1:21" x14ac:dyDescent="0.35">
      <c r="A742" t="s">
        <v>27</v>
      </c>
      <c r="B742" t="s">
        <v>28</v>
      </c>
      <c r="C742" t="s">
        <v>39</v>
      </c>
      <c r="D742" t="s">
        <v>40</v>
      </c>
      <c r="E742" t="s">
        <v>1103</v>
      </c>
      <c r="F742" t="s">
        <v>1104</v>
      </c>
      <c r="G742" t="s">
        <v>920</v>
      </c>
      <c r="H742" t="s">
        <v>41</v>
      </c>
      <c r="I742" t="s">
        <v>921</v>
      </c>
      <c r="J742" t="s">
        <v>145</v>
      </c>
      <c r="L742" t="s">
        <v>1105</v>
      </c>
      <c r="M742" t="s">
        <v>1105</v>
      </c>
      <c r="N742" t="b">
        <v>0</v>
      </c>
      <c r="O742">
        <v>33.993810140000001</v>
      </c>
      <c r="P742">
        <v>1.8115820707965821E-3</v>
      </c>
      <c r="Q742">
        <v>25.298403768930541</v>
      </c>
      <c r="R742">
        <v>859.98913456608534</v>
      </c>
      <c r="S742">
        <v>6.1582576967687049E-2</v>
      </c>
      <c r="T742">
        <f t="shared" si="24"/>
        <v>859.98913456608523</v>
      </c>
      <c r="U742">
        <f t="shared" si="25"/>
        <v>6.1582576967687049E-2</v>
      </c>
    </row>
    <row r="743" spans="1:21" x14ac:dyDescent="0.35">
      <c r="A743" t="s">
        <v>27</v>
      </c>
      <c r="B743" t="s">
        <v>28</v>
      </c>
      <c r="C743" t="s">
        <v>39</v>
      </c>
      <c r="D743" t="s">
        <v>40</v>
      </c>
      <c r="E743" t="s">
        <v>1106</v>
      </c>
      <c r="G743" t="s">
        <v>920</v>
      </c>
      <c r="H743" t="s">
        <v>41</v>
      </c>
      <c r="I743" t="s">
        <v>921</v>
      </c>
      <c r="J743" t="s">
        <v>145</v>
      </c>
      <c r="L743" t="s">
        <v>1107</v>
      </c>
      <c r="M743" t="s">
        <v>1107</v>
      </c>
      <c r="N743" t="b">
        <v>0</v>
      </c>
      <c r="O743">
        <v>33.993810140000001</v>
      </c>
      <c r="P743">
        <v>1.178657334469749E-3</v>
      </c>
      <c r="Q743">
        <v>16.459728561740292</v>
      </c>
      <c r="R743">
        <v>559.52888768373464</v>
      </c>
      <c r="S743">
        <v>4.006705364808312E-2</v>
      </c>
      <c r="T743">
        <f t="shared" si="24"/>
        <v>559.52888768373475</v>
      </c>
      <c r="U743">
        <f t="shared" si="25"/>
        <v>4.0067053648083127E-2</v>
      </c>
    </row>
    <row r="744" spans="1:21" x14ac:dyDescent="0.35">
      <c r="A744" t="s">
        <v>27</v>
      </c>
      <c r="B744" t="s">
        <v>28</v>
      </c>
      <c r="C744" t="s">
        <v>76</v>
      </c>
      <c r="D744" t="s">
        <v>77</v>
      </c>
      <c r="E744" t="s">
        <v>1108</v>
      </c>
      <c r="F744" t="s">
        <v>1109</v>
      </c>
      <c r="G744" t="s">
        <v>920</v>
      </c>
      <c r="H744" t="s">
        <v>41</v>
      </c>
      <c r="I744" t="s">
        <v>921</v>
      </c>
      <c r="J744" t="s">
        <v>145</v>
      </c>
      <c r="L744" t="s">
        <v>1110</v>
      </c>
      <c r="M744" t="s">
        <v>1110</v>
      </c>
      <c r="N744" t="b">
        <v>0</v>
      </c>
      <c r="O744">
        <v>33.993810140000001</v>
      </c>
      <c r="P744">
        <v>1.222193190107634E-3</v>
      </c>
      <c r="Q744">
        <v>4.3447607104419506</v>
      </c>
      <c r="R744">
        <v>147.6949706944952</v>
      </c>
      <c r="S744">
        <v>4.1547003258919822E-2</v>
      </c>
      <c r="T744">
        <f t="shared" si="24"/>
        <v>147.6949706944952</v>
      </c>
      <c r="U744">
        <f t="shared" si="25"/>
        <v>4.1547003258919836E-2</v>
      </c>
    </row>
    <row r="745" spans="1:21" x14ac:dyDescent="0.35">
      <c r="A745" t="s">
        <v>27</v>
      </c>
      <c r="B745" t="s">
        <v>28</v>
      </c>
      <c r="C745" t="s">
        <v>39</v>
      </c>
      <c r="D745" t="s">
        <v>40</v>
      </c>
      <c r="E745" t="s">
        <v>1108</v>
      </c>
      <c r="F745" t="s">
        <v>1109</v>
      </c>
      <c r="G745" t="s">
        <v>920</v>
      </c>
      <c r="H745" t="s">
        <v>41</v>
      </c>
      <c r="I745" t="s">
        <v>921</v>
      </c>
      <c r="J745" t="s">
        <v>145</v>
      </c>
      <c r="L745" t="s">
        <v>1110</v>
      </c>
      <c r="M745" t="s">
        <v>1110</v>
      </c>
      <c r="N745" t="b">
        <v>0</v>
      </c>
      <c r="O745">
        <v>33.993810140000001</v>
      </c>
      <c r="P745">
        <v>7.9468123472234105E-4</v>
      </c>
      <c r="Q745">
        <v>11.097574362036999</v>
      </c>
      <c r="R745">
        <v>377.24883587761752</v>
      </c>
      <c r="S745">
        <v>2.7014243014972041E-2</v>
      </c>
      <c r="T745">
        <f t="shared" si="24"/>
        <v>377.24883587761741</v>
      </c>
      <c r="U745">
        <f t="shared" si="25"/>
        <v>2.7014243014972038E-2</v>
      </c>
    </row>
    <row r="746" spans="1:21" x14ac:dyDescent="0.35">
      <c r="A746" t="s">
        <v>27</v>
      </c>
      <c r="B746" t="s">
        <v>28</v>
      </c>
      <c r="C746" t="s">
        <v>39</v>
      </c>
      <c r="D746" t="s">
        <v>40</v>
      </c>
      <c r="E746" t="s">
        <v>1111</v>
      </c>
      <c r="F746" t="s">
        <v>1112</v>
      </c>
      <c r="G746" t="s">
        <v>920</v>
      </c>
      <c r="H746" t="s">
        <v>41</v>
      </c>
      <c r="I746" t="s">
        <v>921</v>
      </c>
      <c r="J746" t="s">
        <v>145</v>
      </c>
      <c r="L746" t="s">
        <v>1113</v>
      </c>
      <c r="M746" t="s">
        <v>1114</v>
      </c>
      <c r="N746" t="b">
        <v>0</v>
      </c>
      <c r="O746">
        <v>6.7813413599999999</v>
      </c>
      <c r="P746">
        <v>1.230711645937012E-3</v>
      </c>
      <c r="Q746">
        <v>17.186657256079499</v>
      </c>
      <c r="R746">
        <v>116.54858969079601</v>
      </c>
      <c r="S746">
        <v>8.3458757868263324E-3</v>
      </c>
      <c r="T746">
        <f t="shared" si="24"/>
        <v>116.54858969079602</v>
      </c>
      <c r="U746">
        <f t="shared" si="25"/>
        <v>8.3458757868263359E-3</v>
      </c>
    </row>
    <row r="747" spans="1:21" x14ac:dyDescent="0.35">
      <c r="A747" t="s">
        <v>27</v>
      </c>
      <c r="B747" t="s">
        <v>28</v>
      </c>
      <c r="C747" t="s">
        <v>76</v>
      </c>
      <c r="D747" t="s">
        <v>77</v>
      </c>
      <c r="E747" t="s">
        <v>1115</v>
      </c>
      <c r="F747" t="s">
        <v>1116</v>
      </c>
      <c r="G747" t="s">
        <v>920</v>
      </c>
      <c r="H747" t="s">
        <v>41</v>
      </c>
      <c r="I747" t="s">
        <v>921</v>
      </c>
      <c r="J747" t="s">
        <v>145</v>
      </c>
      <c r="L747" t="s">
        <v>1117</v>
      </c>
      <c r="M747" t="s">
        <v>1117</v>
      </c>
      <c r="N747" t="b">
        <v>0</v>
      </c>
      <c r="O747">
        <v>7.0978034900000004</v>
      </c>
      <c r="P747">
        <v>3.123832657305573E-4</v>
      </c>
      <c r="Q747">
        <v>1.110487728561266</v>
      </c>
      <c r="R747">
        <v>7.8820236753843238</v>
      </c>
      <c r="S747">
        <v>2.2172350337199471E-3</v>
      </c>
      <c r="T747">
        <f t="shared" si="24"/>
        <v>7.8820236753843265</v>
      </c>
      <c r="U747">
        <f t="shared" si="25"/>
        <v>2.2172350337199471E-3</v>
      </c>
    </row>
    <row r="748" spans="1:21" x14ac:dyDescent="0.35">
      <c r="A748" t="s">
        <v>27</v>
      </c>
      <c r="B748" t="s">
        <v>28</v>
      </c>
      <c r="C748" t="s">
        <v>39</v>
      </c>
      <c r="D748" t="s">
        <v>40</v>
      </c>
      <c r="E748" t="s">
        <v>1115</v>
      </c>
      <c r="F748" t="s">
        <v>1116</v>
      </c>
      <c r="G748" t="s">
        <v>920</v>
      </c>
      <c r="H748" t="s">
        <v>41</v>
      </c>
      <c r="I748" t="s">
        <v>921</v>
      </c>
      <c r="J748" t="s">
        <v>145</v>
      </c>
      <c r="L748" t="s">
        <v>1117</v>
      </c>
      <c r="M748" t="s">
        <v>1117</v>
      </c>
      <c r="N748" t="b">
        <v>0</v>
      </c>
      <c r="O748">
        <v>7.0978034900000004</v>
      </c>
      <c r="P748">
        <v>1.016705580884957E-4</v>
      </c>
      <c r="Q748">
        <v>1.4198102704804729</v>
      </c>
      <c r="R748">
        <v>10.077534292954139</v>
      </c>
      <c r="S748">
        <v>7.216376420307722E-4</v>
      </c>
      <c r="T748">
        <f t="shared" si="24"/>
        <v>10.077534292954144</v>
      </c>
      <c r="U748">
        <f t="shared" si="25"/>
        <v>7.2163764203077253E-4</v>
      </c>
    </row>
    <row r="749" spans="1:21" x14ac:dyDescent="0.35">
      <c r="A749" t="s">
        <v>27</v>
      </c>
      <c r="B749" t="s">
        <v>28</v>
      </c>
      <c r="C749" t="s">
        <v>39</v>
      </c>
      <c r="D749" t="s">
        <v>40</v>
      </c>
      <c r="E749" t="s">
        <v>1118</v>
      </c>
      <c r="F749" t="s">
        <v>1119</v>
      </c>
      <c r="G749" t="s">
        <v>920</v>
      </c>
      <c r="H749" t="s">
        <v>41</v>
      </c>
      <c r="I749" t="s">
        <v>921</v>
      </c>
      <c r="J749" t="s">
        <v>145</v>
      </c>
      <c r="L749" t="s">
        <v>1120</v>
      </c>
      <c r="M749" t="s">
        <v>1120</v>
      </c>
      <c r="N749" t="b">
        <v>0</v>
      </c>
      <c r="O749">
        <v>7.0978034900000004</v>
      </c>
      <c r="P749">
        <v>1.959848894118389E-4</v>
      </c>
      <c r="Q749">
        <v>2.7368922142013372</v>
      </c>
      <c r="R749">
        <v>19.42592310971208</v>
      </c>
      <c r="S749">
        <v>1.391062232054614E-3</v>
      </c>
      <c r="T749">
        <f t="shared" si="24"/>
        <v>19.42592310971208</v>
      </c>
      <c r="U749">
        <f t="shared" si="25"/>
        <v>1.3910622320546142E-3</v>
      </c>
    </row>
    <row r="750" spans="1:21" x14ac:dyDescent="0.35">
      <c r="A750" t="s">
        <v>27</v>
      </c>
      <c r="B750" t="s">
        <v>28</v>
      </c>
      <c r="C750" t="s">
        <v>76</v>
      </c>
      <c r="D750" t="s">
        <v>77</v>
      </c>
      <c r="E750" t="s">
        <v>1118</v>
      </c>
      <c r="F750" t="s">
        <v>1119</v>
      </c>
      <c r="G750" t="s">
        <v>920</v>
      </c>
      <c r="H750" t="s">
        <v>41</v>
      </c>
      <c r="I750" t="s">
        <v>921</v>
      </c>
      <c r="J750" t="s">
        <v>145</v>
      </c>
      <c r="L750" t="s">
        <v>1120</v>
      </c>
      <c r="M750" t="s">
        <v>1120</v>
      </c>
      <c r="N750" t="b">
        <v>0</v>
      </c>
      <c r="O750">
        <v>7.0978034900000004</v>
      </c>
      <c r="P750">
        <v>9.0425476654924081E-4</v>
      </c>
      <c r="Q750">
        <v>3.2145250143203699</v>
      </c>
      <c r="R750">
        <v>22.816066865335429</v>
      </c>
      <c r="S750">
        <v>6.4182226378623371E-3</v>
      </c>
      <c r="T750">
        <f t="shared" si="24"/>
        <v>22.816066865335422</v>
      </c>
      <c r="U750">
        <f t="shared" si="25"/>
        <v>6.4182226378623371E-3</v>
      </c>
    </row>
    <row r="751" spans="1:21" x14ac:dyDescent="0.35">
      <c r="A751" t="s">
        <v>27</v>
      </c>
      <c r="B751" t="s">
        <v>28</v>
      </c>
      <c r="C751" t="s">
        <v>39</v>
      </c>
      <c r="D751" t="s">
        <v>40</v>
      </c>
      <c r="E751" t="s">
        <v>1121</v>
      </c>
      <c r="G751" t="s">
        <v>920</v>
      </c>
      <c r="H751" t="s">
        <v>41</v>
      </c>
      <c r="I751" t="s">
        <v>921</v>
      </c>
      <c r="J751" t="s">
        <v>145</v>
      </c>
      <c r="L751" t="s">
        <v>1122</v>
      </c>
      <c r="M751" t="s">
        <v>1122</v>
      </c>
      <c r="N751" t="b">
        <v>0</v>
      </c>
      <c r="O751">
        <v>7.0978034900000004</v>
      </c>
      <c r="P751">
        <v>2.3137336448807262E-3</v>
      </c>
      <c r="Q751">
        <v>32.310856298226497</v>
      </c>
      <c r="R751">
        <v>229.3361085984406</v>
      </c>
      <c r="S751">
        <v>1.642242673956484E-2</v>
      </c>
      <c r="T751">
        <f t="shared" si="24"/>
        <v>229.33610859844052</v>
      </c>
      <c r="U751">
        <f t="shared" si="25"/>
        <v>1.642242673956484E-2</v>
      </c>
    </row>
    <row r="752" spans="1:21" x14ac:dyDescent="0.35">
      <c r="A752" t="s">
        <v>27</v>
      </c>
      <c r="B752" t="s">
        <v>28</v>
      </c>
      <c r="C752" t="s">
        <v>39</v>
      </c>
      <c r="D752" t="s">
        <v>40</v>
      </c>
      <c r="E752" t="s">
        <v>1123</v>
      </c>
      <c r="G752" t="s">
        <v>920</v>
      </c>
      <c r="H752" t="s">
        <v>41</v>
      </c>
      <c r="I752" t="s">
        <v>921</v>
      </c>
      <c r="J752" t="s">
        <v>145</v>
      </c>
      <c r="L752" t="s">
        <v>1124</v>
      </c>
      <c r="M752" t="s">
        <v>1124</v>
      </c>
      <c r="N752" t="b">
        <v>0</v>
      </c>
      <c r="O752">
        <v>7.0978034900000004</v>
      </c>
      <c r="P752">
        <v>3.5383797615947359E-4</v>
      </c>
      <c r="Q752">
        <v>4.9412809576589858</v>
      </c>
      <c r="R752">
        <v>35.072241226342491</v>
      </c>
      <c r="S752">
        <v>2.511472422079249E-3</v>
      </c>
      <c r="T752">
        <f t="shared" si="24"/>
        <v>35.072241226342491</v>
      </c>
      <c r="U752">
        <f t="shared" si="25"/>
        <v>2.5114724220792486E-3</v>
      </c>
    </row>
    <row r="753" spans="1:21" x14ac:dyDescent="0.35">
      <c r="A753" t="s">
        <v>27</v>
      </c>
      <c r="B753" t="s">
        <v>28</v>
      </c>
      <c r="C753" t="s">
        <v>76</v>
      </c>
      <c r="D753" t="s">
        <v>77</v>
      </c>
      <c r="E753" t="s">
        <v>1123</v>
      </c>
      <c r="G753" t="s">
        <v>920</v>
      </c>
      <c r="H753" t="s">
        <v>41</v>
      </c>
      <c r="I753" t="s">
        <v>921</v>
      </c>
      <c r="J753" t="s">
        <v>145</v>
      </c>
      <c r="L753" t="s">
        <v>1124</v>
      </c>
      <c r="M753" t="s">
        <v>1124</v>
      </c>
      <c r="N753" t="b">
        <v>0</v>
      </c>
      <c r="O753">
        <v>7.0978034900000004</v>
      </c>
      <c r="P753">
        <v>8.1529339901984779E-4</v>
      </c>
      <c r="Q753">
        <v>2.8982772578140081</v>
      </c>
      <c r="R753">
        <v>20.571402435499898</v>
      </c>
      <c r="S753">
        <v>5.7867923329370389E-3</v>
      </c>
      <c r="T753">
        <f t="shared" si="24"/>
        <v>20.571402435499898</v>
      </c>
      <c r="U753">
        <f t="shared" si="25"/>
        <v>5.7867923329370389E-3</v>
      </c>
    </row>
    <row r="754" spans="1:21" x14ac:dyDescent="0.35">
      <c r="A754" t="s">
        <v>27</v>
      </c>
      <c r="B754" t="s">
        <v>28</v>
      </c>
      <c r="C754" t="s">
        <v>76</v>
      </c>
      <c r="D754" t="s">
        <v>77</v>
      </c>
      <c r="E754" t="s">
        <v>1125</v>
      </c>
      <c r="G754" t="s">
        <v>920</v>
      </c>
      <c r="H754" t="s">
        <v>41</v>
      </c>
      <c r="I754" t="s">
        <v>921</v>
      </c>
      <c r="J754" t="s">
        <v>145</v>
      </c>
      <c r="L754" t="s">
        <v>1126</v>
      </c>
      <c r="M754" t="s">
        <v>1126</v>
      </c>
      <c r="N754" t="b">
        <v>0</v>
      </c>
      <c r="O754">
        <v>7.0978034900000004</v>
      </c>
      <c r="P754">
        <v>2.797270936580928E-3</v>
      </c>
      <c r="Q754">
        <v>9.94398672819284</v>
      </c>
      <c r="R754">
        <v>70.580463703880824</v>
      </c>
      <c r="S754">
        <v>1.985447941613968E-2</v>
      </c>
      <c r="T754">
        <f t="shared" si="24"/>
        <v>70.580463703880824</v>
      </c>
      <c r="U754">
        <f t="shared" si="25"/>
        <v>1.985447941613968E-2</v>
      </c>
    </row>
    <row r="755" spans="1:21" x14ac:dyDescent="0.35">
      <c r="A755" t="s">
        <v>27</v>
      </c>
      <c r="B755" t="s">
        <v>28</v>
      </c>
      <c r="C755" t="s">
        <v>39</v>
      </c>
      <c r="D755" t="s">
        <v>40</v>
      </c>
      <c r="E755" t="s">
        <v>1125</v>
      </c>
      <c r="G755" t="s">
        <v>920</v>
      </c>
      <c r="H755" t="s">
        <v>41</v>
      </c>
      <c r="I755" t="s">
        <v>921</v>
      </c>
      <c r="J755" t="s">
        <v>145</v>
      </c>
      <c r="L755" t="s">
        <v>1126</v>
      </c>
      <c r="M755" t="s">
        <v>1126</v>
      </c>
      <c r="N755" t="b">
        <v>0</v>
      </c>
      <c r="O755">
        <v>7.0978034900000004</v>
      </c>
      <c r="P755">
        <v>1.818811878355012E-3</v>
      </c>
      <c r="Q755">
        <v>25.399366675184311</v>
      </c>
      <c r="R755">
        <v>180.27971343091289</v>
      </c>
      <c r="S755">
        <v>1.290956929784166E-2</v>
      </c>
      <c r="T755">
        <f t="shared" si="24"/>
        <v>180.27971343091292</v>
      </c>
      <c r="U755">
        <f t="shared" si="25"/>
        <v>1.290956929784166E-2</v>
      </c>
    </row>
    <row r="756" spans="1:21" x14ac:dyDescent="0.35">
      <c r="A756" t="s">
        <v>27</v>
      </c>
      <c r="B756" t="s">
        <v>28</v>
      </c>
      <c r="C756" t="s">
        <v>39</v>
      </c>
      <c r="D756" t="s">
        <v>40</v>
      </c>
      <c r="E756" t="s">
        <v>1127</v>
      </c>
      <c r="G756" t="s">
        <v>920</v>
      </c>
      <c r="H756" t="s">
        <v>41</v>
      </c>
      <c r="I756" t="s">
        <v>921</v>
      </c>
      <c r="J756" t="s">
        <v>145</v>
      </c>
      <c r="L756" t="s">
        <v>1128</v>
      </c>
      <c r="M756" t="s">
        <v>1128</v>
      </c>
      <c r="N756" t="b">
        <v>0</v>
      </c>
      <c r="O756">
        <v>6.7813413599999999</v>
      </c>
      <c r="P756">
        <v>3.192887289333355E-4</v>
      </c>
      <c r="Q756">
        <v>4.4588072015265263</v>
      </c>
      <c r="R756">
        <v>30.236693691977688</v>
      </c>
      <c r="S756">
        <v>2.1652058632974569E-3</v>
      </c>
      <c r="T756">
        <f t="shared" si="24"/>
        <v>30.236693691977688</v>
      </c>
      <c r="U756">
        <f t="shared" si="25"/>
        <v>2.1652058632974564E-3</v>
      </c>
    </row>
    <row r="757" spans="1:21" x14ac:dyDescent="0.35">
      <c r="A757" t="s">
        <v>27</v>
      </c>
      <c r="B757" t="s">
        <v>28</v>
      </c>
      <c r="C757" t="s">
        <v>76</v>
      </c>
      <c r="D757" t="s">
        <v>77</v>
      </c>
      <c r="E757" t="s">
        <v>1127</v>
      </c>
      <c r="G757" t="s">
        <v>920</v>
      </c>
      <c r="H757" t="s">
        <v>41</v>
      </c>
      <c r="I757" t="s">
        <v>921</v>
      </c>
      <c r="J757" t="s">
        <v>145</v>
      </c>
      <c r="L757" t="s">
        <v>1128</v>
      </c>
      <c r="M757" t="s">
        <v>1128</v>
      </c>
      <c r="N757" t="b">
        <v>0</v>
      </c>
      <c r="O757">
        <v>6.7813413599999999</v>
      </c>
      <c r="P757">
        <v>4.9105520814673868E-4</v>
      </c>
      <c r="Q757">
        <v>1.7456465903119249</v>
      </c>
      <c r="R757">
        <v>11.83782542282523</v>
      </c>
      <c r="S757">
        <v>3.3300129930488882E-3</v>
      </c>
      <c r="T757">
        <f t="shared" si="24"/>
        <v>11.837825422825231</v>
      </c>
      <c r="U757">
        <f t="shared" si="25"/>
        <v>3.3300129930488877E-3</v>
      </c>
    </row>
    <row r="758" spans="1:21" x14ac:dyDescent="0.35">
      <c r="A758" t="s">
        <v>27</v>
      </c>
      <c r="B758" t="s">
        <v>28</v>
      </c>
      <c r="C758" t="s">
        <v>39</v>
      </c>
      <c r="D758" t="s">
        <v>40</v>
      </c>
      <c r="E758" t="s">
        <v>1129</v>
      </c>
      <c r="F758" t="s">
        <v>1130</v>
      </c>
      <c r="G758" t="s">
        <v>920</v>
      </c>
      <c r="H758" t="s">
        <v>41</v>
      </c>
      <c r="I758" t="s">
        <v>921</v>
      </c>
      <c r="J758" t="s">
        <v>145</v>
      </c>
      <c r="L758" t="s">
        <v>1131</v>
      </c>
      <c r="M758" t="s">
        <v>1131</v>
      </c>
      <c r="N758" t="b">
        <v>0</v>
      </c>
      <c r="O758">
        <v>7.0978034900000004</v>
      </c>
      <c r="P758">
        <v>3.2874341556987192E-3</v>
      </c>
      <c r="Q758">
        <v>45.908401267224768</v>
      </c>
      <c r="R758">
        <v>325.84881073482842</v>
      </c>
      <c r="S758">
        <v>2.3333561623463579E-2</v>
      </c>
      <c r="T758">
        <f t="shared" si="24"/>
        <v>325.84881073482842</v>
      </c>
      <c r="U758">
        <f t="shared" si="25"/>
        <v>2.3333561623463575E-2</v>
      </c>
    </row>
    <row r="759" spans="1:21" x14ac:dyDescent="0.35">
      <c r="A759" t="s">
        <v>27</v>
      </c>
      <c r="B759" t="s">
        <v>28</v>
      </c>
      <c r="C759" t="s">
        <v>76</v>
      </c>
      <c r="D759" t="s">
        <v>77</v>
      </c>
      <c r="E759" t="s">
        <v>1132</v>
      </c>
      <c r="F759" t="s">
        <v>1133</v>
      </c>
      <c r="G759" t="s">
        <v>920</v>
      </c>
      <c r="H759" t="s">
        <v>41</v>
      </c>
      <c r="I759" t="s">
        <v>921</v>
      </c>
      <c r="J759" t="s">
        <v>145</v>
      </c>
      <c r="L759" t="s">
        <v>1134</v>
      </c>
      <c r="M759" t="s">
        <v>1134</v>
      </c>
      <c r="N759" t="b">
        <v>0</v>
      </c>
      <c r="O759">
        <v>6.7813413599999999</v>
      </c>
      <c r="P759">
        <v>8.5229953045696887E-4</v>
      </c>
      <c r="Q759">
        <v>3.029829934767883</v>
      </c>
      <c r="R759">
        <v>20.546311050407539</v>
      </c>
      <c r="S759">
        <v>5.7797340569964223E-3</v>
      </c>
      <c r="T759">
        <f t="shared" si="24"/>
        <v>20.546311050407546</v>
      </c>
      <c r="U759">
        <f t="shared" si="25"/>
        <v>5.7797340569964223E-3</v>
      </c>
    </row>
    <row r="760" spans="1:21" x14ac:dyDescent="0.35">
      <c r="A760" t="s">
        <v>27</v>
      </c>
      <c r="B760" t="s">
        <v>28</v>
      </c>
      <c r="C760" t="s">
        <v>39</v>
      </c>
      <c r="D760" t="s">
        <v>40</v>
      </c>
      <c r="E760" t="s">
        <v>1135</v>
      </c>
      <c r="F760" t="s">
        <v>1136</v>
      </c>
      <c r="G760" t="s">
        <v>920</v>
      </c>
      <c r="H760" t="s">
        <v>41</v>
      </c>
      <c r="I760" t="s">
        <v>921</v>
      </c>
      <c r="J760" t="s">
        <v>145</v>
      </c>
      <c r="L760" t="s">
        <v>1137</v>
      </c>
      <c r="M760" t="s">
        <v>1137</v>
      </c>
      <c r="N760" t="b">
        <v>0</v>
      </c>
      <c r="O760">
        <v>54.427446869999997</v>
      </c>
      <c r="P760">
        <v>2.9586592289349402E-4</v>
      </c>
      <c r="Q760">
        <v>4.1317121092590821</v>
      </c>
      <c r="R760">
        <v>224.87854130883429</v>
      </c>
      <c r="S760">
        <v>1.6103226798929161E-2</v>
      </c>
      <c r="T760">
        <f t="shared" si="24"/>
        <v>224.87854130883431</v>
      </c>
      <c r="U760">
        <f t="shared" si="25"/>
        <v>1.6103226798929161E-2</v>
      </c>
    </row>
    <row r="761" spans="1:21" x14ac:dyDescent="0.35">
      <c r="A761" t="s">
        <v>27</v>
      </c>
      <c r="B761" t="s">
        <v>28</v>
      </c>
      <c r="C761" t="s">
        <v>76</v>
      </c>
      <c r="D761" t="s">
        <v>77</v>
      </c>
      <c r="E761" t="s">
        <v>1135</v>
      </c>
      <c r="F761" t="s">
        <v>1136</v>
      </c>
      <c r="G761" t="s">
        <v>920</v>
      </c>
      <c r="H761" t="s">
        <v>41</v>
      </c>
      <c r="I761" t="s">
        <v>921</v>
      </c>
      <c r="J761" t="s">
        <v>145</v>
      </c>
      <c r="L761" t="s">
        <v>1137</v>
      </c>
      <c r="M761" t="s">
        <v>1137</v>
      </c>
      <c r="N761" t="b">
        <v>0</v>
      </c>
      <c r="O761">
        <v>54.427446869999997</v>
      </c>
      <c r="P761">
        <v>6.3355969611666991E-5</v>
      </c>
      <c r="Q761">
        <v>0.22522341784319991</v>
      </c>
      <c r="R761">
        <v>12.25833560854057</v>
      </c>
      <c r="S761">
        <v>3.4483036699363401E-3</v>
      </c>
      <c r="T761">
        <f t="shared" si="24"/>
        <v>12.258335608540571</v>
      </c>
      <c r="U761">
        <f t="shared" si="25"/>
        <v>3.4483036699363397E-3</v>
      </c>
    </row>
    <row r="762" spans="1:21" x14ac:dyDescent="0.35">
      <c r="A762" t="s">
        <v>27</v>
      </c>
      <c r="B762" t="s">
        <v>28</v>
      </c>
      <c r="C762" t="s">
        <v>29</v>
      </c>
      <c r="D762" t="s">
        <v>30</v>
      </c>
      <c r="E762" t="s">
        <v>1135</v>
      </c>
      <c r="F762" t="s">
        <v>1136</v>
      </c>
      <c r="G762" t="s">
        <v>920</v>
      </c>
      <c r="H762" t="s">
        <v>41</v>
      </c>
      <c r="I762" t="s">
        <v>921</v>
      </c>
      <c r="J762" t="s">
        <v>145</v>
      </c>
      <c r="L762" t="s">
        <v>1137</v>
      </c>
      <c r="M762" t="s">
        <v>1137</v>
      </c>
      <c r="N762" t="b">
        <v>0</v>
      </c>
      <c r="O762">
        <v>54.427446869999997</v>
      </c>
      <c r="P762">
        <v>9.5575961565097506E-7</v>
      </c>
      <c r="Q762">
        <v>3.536829372110941E-3</v>
      </c>
      <c r="R762">
        <v>0.19250059273882369</v>
      </c>
      <c r="S762">
        <v>5.2019555701335057E-5</v>
      </c>
      <c r="T762">
        <f t="shared" si="24"/>
        <v>0.19250059273882369</v>
      </c>
      <c r="U762">
        <f t="shared" si="25"/>
        <v>5.2019555701335063E-5</v>
      </c>
    </row>
    <row r="763" spans="1:21" x14ac:dyDescent="0.35">
      <c r="A763" t="s">
        <v>27</v>
      </c>
      <c r="B763" t="s">
        <v>28</v>
      </c>
      <c r="C763" t="s">
        <v>76</v>
      </c>
      <c r="D763" t="s">
        <v>77</v>
      </c>
      <c r="E763" t="s">
        <v>1138</v>
      </c>
      <c r="F763" t="s">
        <v>1139</v>
      </c>
      <c r="G763" t="s">
        <v>920</v>
      </c>
      <c r="H763" t="s">
        <v>41</v>
      </c>
      <c r="I763" t="s">
        <v>921</v>
      </c>
      <c r="J763" t="s">
        <v>145</v>
      </c>
      <c r="L763" t="s">
        <v>1140</v>
      </c>
      <c r="M763" t="s">
        <v>1140</v>
      </c>
      <c r="N763" t="b">
        <v>0</v>
      </c>
      <c r="O763">
        <v>54.427446869999997</v>
      </c>
      <c r="P763">
        <v>4.7413003499908821E-3</v>
      </c>
      <c r="Q763">
        <v>16.854794842402061</v>
      </c>
      <c r="R763">
        <v>917.363450789588</v>
      </c>
      <c r="S763">
        <v>0.2580568728938411</v>
      </c>
      <c r="T763">
        <f t="shared" si="24"/>
        <v>917.36345078958811</v>
      </c>
      <c r="U763">
        <f t="shared" si="25"/>
        <v>0.2580568728938411</v>
      </c>
    </row>
    <row r="764" spans="1:21" x14ac:dyDescent="0.35">
      <c r="A764" t="s">
        <v>27</v>
      </c>
      <c r="B764" t="s">
        <v>28</v>
      </c>
      <c r="C764" t="s">
        <v>39</v>
      </c>
      <c r="D764" t="s">
        <v>40</v>
      </c>
      <c r="E764" t="s">
        <v>1138</v>
      </c>
      <c r="F764" t="s">
        <v>1139</v>
      </c>
      <c r="G764" t="s">
        <v>920</v>
      </c>
      <c r="H764" t="s">
        <v>41</v>
      </c>
      <c r="I764" t="s">
        <v>921</v>
      </c>
      <c r="J764" t="s">
        <v>145</v>
      </c>
      <c r="L764" t="s">
        <v>1140</v>
      </c>
      <c r="M764" t="s">
        <v>1140</v>
      </c>
      <c r="N764" t="b">
        <v>0</v>
      </c>
      <c r="O764">
        <v>54.427446869999997</v>
      </c>
      <c r="P764">
        <v>1.878247505370196E-3</v>
      </c>
      <c r="Q764">
        <v>26.229374056427879</v>
      </c>
      <c r="R764">
        <v>1427.597862889585</v>
      </c>
      <c r="S764">
        <v>0.10222821630724641</v>
      </c>
      <c r="T764">
        <f t="shared" si="24"/>
        <v>1427.5978628895848</v>
      </c>
      <c r="U764">
        <f t="shared" si="25"/>
        <v>0.10222821630724638</v>
      </c>
    </row>
    <row r="765" spans="1:21" x14ac:dyDescent="0.35">
      <c r="A765" t="s">
        <v>27</v>
      </c>
      <c r="B765" t="s">
        <v>28</v>
      </c>
      <c r="C765" t="s">
        <v>39</v>
      </c>
      <c r="D765" t="s">
        <v>40</v>
      </c>
      <c r="E765" t="s">
        <v>1141</v>
      </c>
      <c r="F765" t="s">
        <v>1142</v>
      </c>
      <c r="G765" t="s">
        <v>920</v>
      </c>
      <c r="H765" t="s">
        <v>41</v>
      </c>
      <c r="I765" t="s">
        <v>921</v>
      </c>
      <c r="J765" t="s">
        <v>145</v>
      </c>
      <c r="L765" t="s">
        <v>1143</v>
      </c>
      <c r="M765" t="s">
        <v>1143</v>
      </c>
      <c r="N765" t="b">
        <v>0</v>
      </c>
      <c r="O765">
        <v>111.51933579999999</v>
      </c>
      <c r="P765">
        <v>4.5848143475110621E-4</v>
      </c>
      <c r="Q765">
        <v>6.4026072259546396</v>
      </c>
      <c r="R765">
        <v>714.0145052267419</v>
      </c>
      <c r="S765">
        <v>5.1129545080074397E-2</v>
      </c>
      <c r="T765">
        <f t="shared" si="24"/>
        <v>714.0145052267419</v>
      </c>
      <c r="U765">
        <f t="shared" si="25"/>
        <v>5.1129545080074397E-2</v>
      </c>
    </row>
    <row r="766" spans="1:21" x14ac:dyDescent="0.35">
      <c r="A766" t="s">
        <v>27</v>
      </c>
      <c r="B766" t="s">
        <v>28</v>
      </c>
      <c r="C766" t="s">
        <v>76</v>
      </c>
      <c r="D766" t="s">
        <v>77</v>
      </c>
      <c r="E766" t="s">
        <v>1141</v>
      </c>
      <c r="F766" t="s">
        <v>1142</v>
      </c>
      <c r="G766" t="s">
        <v>920</v>
      </c>
      <c r="H766" t="s">
        <v>41</v>
      </c>
      <c r="I766" t="s">
        <v>921</v>
      </c>
      <c r="J766" t="s">
        <v>145</v>
      </c>
      <c r="L766" t="s">
        <v>1143</v>
      </c>
      <c r="M766" t="s">
        <v>1143</v>
      </c>
      <c r="N766" t="b">
        <v>0</v>
      </c>
      <c r="O766">
        <v>111.51933579999999</v>
      </c>
      <c r="P766">
        <v>1.563546177580909E-3</v>
      </c>
      <c r="Q766">
        <v>5.5582325742765546</v>
      </c>
      <c r="R766">
        <v>619.85040490524545</v>
      </c>
      <c r="S766">
        <v>0.17436563121645179</v>
      </c>
      <c r="T766">
        <f t="shared" si="24"/>
        <v>619.85040490524545</v>
      </c>
      <c r="U766">
        <f t="shared" si="25"/>
        <v>0.17436563121645182</v>
      </c>
    </row>
    <row r="767" spans="1:21" x14ac:dyDescent="0.35">
      <c r="A767" t="s">
        <v>27</v>
      </c>
      <c r="B767" t="s">
        <v>28</v>
      </c>
      <c r="C767" t="s">
        <v>76</v>
      </c>
      <c r="D767" t="s">
        <v>77</v>
      </c>
      <c r="E767" t="s">
        <v>1144</v>
      </c>
      <c r="F767" t="s">
        <v>1145</v>
      </c>
      <c r="G767" t="s">
        <v>920</v>
      </c>
      <c r="H767" t="s">
        <v>41</v>
      </c>
      <c r="I767" t="s">
        <v>921</v>
      </c>
      <c r="J767" t="s">
        <v>145</v>
      </c>
      <c r="L767" t="s">
        <v>1146</v>
      </c>
      <c r="M767" t="s">
        <v>1146</v>
      </c>
      <c r="N767" t="b">
        <v>0</v>
      </c>
      <c r="O767">
        <v>91.455062609999999</v>
      </c>
      <c r="P767">
        <v>2.3772418638609389E-3</v>
      </c>
      <c r="Q767">
        <v>8.4508301411916786</v>
      </c>
      <c r="R767">
        <v>772.87119966916009</v>
      </c>
      <c r="S767">
        <v>0.21741080349851519</v>
      </c>
      <c r="T767">
        <f t="shared" si="24"/>
        <v>772.87119966916009</v>
      </c>
      <c r="U767">
        <f t="shared" si="25"/>
        <v>0.21741080349851527</v>
      </c>
    </row>
    <row r="768" spans="1:21" x14ac:dyDescent="0.35">
      <c r="A768" t="s">
        <v>27</v>
      </c>
      <c r="B768" t="s">
        <v>28</v>
      </c>
      <c r="C768" t="s">
        <v>39</v>
      </c>
      <c r="D768" t="s">
        <v>40</v>
      </c>
      <c r="E768" t="s">
        <v>1144</v>
      </c>
      <c r="F768" t="s">
        <v>1145</v>
      </c>
      <c r="G768" t="s">
        <v>920</v>
      </c>
      <c r="H768" t="s">
        <v>41</v>
      </c>
      <c r="I768" t="s">
        <v>921</v>
      </c>
      <c r="J768" t="s">
        <v>145</v>
      </c>
      <c r="L768" t="s">
        <v>1146</v>
      </c>
      <c r="M768" t="s">
        <v>1146</v>
      </c>
      <c r="N768" t="b">
        <v>0</v>
      </c>
      <c r="O768">
        <v>91.455062609999999</v>
      </c>
      <c r="P768">
        <v>8.1440693228889771E-4</v>
      </c>
      <c r="Q768">
        <v>11.37304002804634</v>
      </c>
      <c r="R768">
        <v>1040.1220878310151</v>
      </c>
      <c r="S768">
        <v>7.4481636982499169E-2</v>
      </c>
      <c r="T768">
        <f t="shared" si="24"/>
        <v>1040.1220878310141</v>
      </c>
      <c r="U768">
        <f t="shared" si="25"/>
        <v>7.4481636982499169E-2</v>
      </c>
    </row>
    <row r="769" spans="1:21" x14ac:dyDescent="0.35">
      <c r="A769" t="s">
        <v>27</v>
      </c>
      <c r="B769" t="s">
        <v>28</v>
      </c>
      <c r="C769" t="s">
        <v>76</v>
      </c>
      <c r="D769" t="s">
        <v>77</v>
      </c>
      <c r="E769" t="s">
        <v>1147</v>
      </c>
      <c r="F769" t="s">
        <v>1148</v>
      </c>
      <c r="G769" t="s">
        <v>920</v>
      </c>
      <c r="H769" t="s">
        <v>41</v>
      </c>
      <c r="I769" t="s">
        <v>921</v>
      </c>
      <c r="J769" t="s">
        <v>145</v>
      </c>
      <c r="L769" t="s">
        <v>1149</v>
      </c>
      <c r="M769" t="s">
        <v>1149</v>
      </c>
      <c r="N769" t="b">
        <v>0</v>
      </c>
      <c r="O769">
        <v>111.51933579999999</v>
      </c>
      <c r="P769">
        <v>9.4860557372845997E-4</v>
      </c>
      <c r="Q769">
        <v>3.372187195772788</v>
      </c>
      <c r="R769">
        <v>376.06407626584581</v>
      </c>
      <c r="S769">
        <v>0.1057878635183758</v>
      </c>
      <c r="T769">
        <f t="shared" si="24"/>
        <v>376.06407626584587</v>
      </c>
      <c r="U769">
        <f t="shared" si="25"/>
        <v>0.10578786351837578</v>
      </c>
    </row>
    <row r="770" spans="1:21" x14ac:dyDescent="0.35">
      <c r="A770" t="s">
        <v>27</v>
      </c>
      <c r="B770" t="s">
        <v>28</v>
      </c>
      <c r="C770" t="s">
        <v>39</v>
      </c>
      <c r="D770" t="s">
        <v>40</v>
      </c>
      <c r="E770" t="s">
        <v>1147</v>
      </c>
      <c r="F770" t="s">
        <v>1148</v>
      </c>
      <c r="G770" t="s">
        <v>920</v>
      </c>
      <c r="H770" t="s">
        <v>41</v>
      </c>
      <c r="I770" t="s">
        <v>921</v>
      </c>
      <c r="J770" t="s">
        <v>145</v>
      </c>
      <c r="L770" t="s">
        <v>1149</v>
      </c>
      <c r="M770" t="s">
        <v>1149</v>
      </c>
      <c r="N770" t="b">
        <v>0</v>
      </c>
      <c r="O770">
        <v>111.51933579999999</v>
      </c>
      <c r="P770">
        <v>3.425055195229474E-4</v>
      </c>
      <c r="Q770">
        <v>4.7830253266796658</v>
      </c>
      <c r="R770">
        <v>533.3998075458943</v>
      </c>
      <c r="S770">
        <v>3.8195988045033033E-2</v>
      </c>
      <c r="T770">
        <f t="shared" ref="T770:T833" si="26">O770*Q770</f>
        <v>533.3998075458943</v>
      </c>
      <c r="U770">
        <f t="shared" ref="U770:U833" si="27">O770*P770</f>
        <v>3.8195988045033026E-2</v>
      </c>
    </row>
    <row r="771" spans="1:21" x14ac:dyDescent="0.35">
      <c r="A771" t="s">
        <v>27</v>
      </c>
      <c r="B771" t="s">
        <v>28</v>
      </c>
      <c r="C771" t="s">
        <v>39</v>
      </c>
      <c r="D771" t="s">
        <v>40</v>
      </c>
      <c r="E771" t="s">
        <v>1150</v>
      </c>
      <c r="F771" t="s">
        <v>1150</v>
      </c>
      <c r="G771" t="s">
        <v>920</v>
      </c>
      <c r="H771" t="s">
        <v>41</v>
      </c>
      <c r="I771" t="s">
        <v>921</v>
      </c>
      <c r="J771" t="s">
        <v>145</v>
      </c>
      <c r="L771" t="s">
        <v>1151</v>
      </c>
      <c r="M771" t="s">
        <v>1151</v>
      </c>
      <c r="N771" t="b">
        <v>0</v>
      </c>
      <c r="O771">
        <v>54.427446869999997</v>
      </c>
      <c r="P771">
        <v>3.6074908809903262E-4</v>
      </c>
      <c r="Q771">
        <v>5.0377933393819729</v>
      </c>
      <c r="R771">
        <v>274.19422932125218</v>
      </c>
      <c r="S771">
        <v>1.9634651825911051E-2</v>
      </c>
      <c r="T771">
        <f t="shared" si="26"/>
        <v>274.19422932125218</v>
      </c>
      <c r="U771">
        <f t="shared" si="27"/>
        <v>1.9634651825911047E-2</v>
      </c>
    </row>
    <row r="772" spans="1:21" x14ac:dyDescent="0.35">
      <c r="A772" t="s">
        <v>27</v>
      </c>
      <c r="B772" t="s">
        <v>28</v>
      </c>
      <c r="C772" t="s">
        <v>76</v>
      </c>
      <c r="D772" t="s">
        <v>77</v>
      </c>
      <c r="E772" t="s">
        <v>1150</v>
      </c>
      <c r="F772" t="s">
        <v>1150</v>
      </c>
      <c r="G772" t="s">
        <v>920</v>
      </c>
      <c r="H772" t="s">
        <v>41</v>
      </c>
      <c r="I772" t="s">
        <v>921</v>
      </c>
      <c r="J772" t="s">
        <v>145</v>
      </c>
      <c r="L772" t="s">
        <v>1151</v>
      </c>
      <c r="M772" t="s">
        <v>1151</v>
      </c>
      <c r="N772" t="b">
        <v>0</v>
      </c>
      <c r="O772">
        <v>54.427446869999997</v>
      </c>
      <c r="P772">
        <v>6.036900429572887E-4</v>
      </c>
      <c r="Q772">
        <v>2.146050887171818</v>
      </c>
      <c r="R772">
        <v>116.80407064186051</v>
      </c>
      <c r="S772">
        <v>3.2857307739005838E-2</v>
      </c>
      <c r="T772">
        <f t="shared" si="26"/>
        <v>116.80407064186048</v>
      </c>
      <c r="U772">
        <f t="shared" si="27"/>
        <v>3.2857307739005845E-2</v>
      </c>
    </row>
    <row r="773" spans="1:21" x14ac:dyDescent="0.35">
      <c r="A773" t="s">
        <v>27</v>
      </c>
      <c r="B773" t="s">
        <v>28</v>
      </c>
      <c r="C773" t="s">
        <v>39</v>
      </c>
      <c r="D773" t="s">
        <v>40</v>
      </c>
      <c r="E773" t="s">
        <v>1152</v>
      </c>
      <c r="F773" t="s">
        <v>1153</v>
      </c>
      <c r="G773" t="s">
        <v>920</v>
      </c>
      <c r="H773" t="s">
        <v>41</v>
      </c>
      <c r="I773" t="s">
        <v>921</v>
      </c>
      <c r="J773" t="s">
        <v>145</v>
      </c>
      <c r="L773" t="s">
        <v>1154</v>
      </c>
      <c r="M773" t="s">
        <v>1154</v>
      </c>
      <c r="N773" t="b">
        <v>0</v>
      </c>
      <c r="O773">
        <v>6.7813413599999999</v>
      </c>
      <c r="P773">
        <v>3.3673986365244721E-6</v>
      </c>
      <c r="Q773">
        <v>4.7025090240754561E-2</v>
      </c>
      <c r="R773">
        <v>0.31889318940736128</v>
      </c>
      <c r="S773">
        <v>2.2835479649471011E-5</v>
      </c>
      <c r="T773">
        <f t="shared" si="26"/>
        <v>0.31889318940736128</v>
      </c>
      <c r="U773">
        <f t="shared" si="27"/>
        <v>2.2835479649471007E-5</v>
      </c>
    </row>
    <row r="774" spans="1:21" x14ac:dyDescent="0.35">
      <c r="A774" t="s">
        <v>27</v>
      </c>
      <c r="B774" t="s">
        <v>28</v>
      </c>
      <c r="C774" t="s">
        <v>76</v>
      </c>
      <c r="D774" t="s">
        <v>77</v>
      </c>
      <c r="E774" t="s">
        <v>1152</v>
      </c>
      <c r="F774" t="s">
        <v>1153</v>
      </c>
      <c r="G774" t="s">
        <v>920</v>
      </c>
      <c r="H774" t="s">
        <v>41</v>
      </c>
      <c r="I774" t="s">
        <v>921</v>
      </c>
      <c r="J774" t="s">
        <v>145</v>
      </c>
      <c r="L774" t="s">
        <v>1154</v>
      </c>
      <c r="M774" t="s">
        <v>1154</v>
      </c>
      <c r="N774" t="b">
        <v>0</v>
      </c>
      <c r="O774">
        <v>6.7813413599999999</v>
      </c>
      <c r="P774">
        <v>7.7887008968277023E-6</v>
      </c>
      <c r="Q774">
        <v>2.7687964485337078E-2</v>
      </c>
      <c r="R774">
        <v>0.1877615387386275</v>
      </c>
      <c r="S774">
        <v>5.2817839532326788E-5</v>
      </c>
      <c r="T774">
        <f t="shared" si="26"/>
        <v>0.18776153873862744</v>
      </c>
      <c r="U774">
        <f t="shared" si="27"/>
        <v>5.2817839532326788E-5</v>
      </c>
    </row>
    <row r="775" spans="1:21" x14ac:dyDescent="0.35">
      <c r="A775" t="s">
        <v>27</v>
      </c>
      <c r="B775" t="s">
        <v>28</v>
      </c>
      <c r="C775" t="s">
        <v>76</v>
      </c>
      <c r="D775" t="s">
        <v>77</v>
      </c>
      <c r="E775" t="s">
        <v>1155</v>
      </c>
      <c r="F775" t="s">
        <v>1156</v>
      </c>
      <c r="G775" t="s">
        <v>920</v>
      </c>
      <c r="H775" t="s">
        <v>41</v>
      </c>
      <c r="I775" t="s">
        <v>921</v>
      </c>
      <c r="J775" t="s">
        <v>145</v>
      </c>
      <c r="L775" t="s">
        <v>1157</v>
      </c>
      <c r="M775" t="s">
        <v>1157</v>
      </c>
      <c r="N775" t="b">
        <v>0</v>
      </c>
      <c r="O775">
        <v>54.427446869999997</v>
      </c>
      <c r="P775">
        <v>2.940259745855092E-4</v>
      </c>
      <c r="Q775">
        <v>1.045229602462457</v>
      </c>
      <c r="R775">
        <v>56.889178654976597</v>
      </c>
      <c r="S775">
        <v>1.600308311015277E-2</v>
      </c>
      <c r="T775">
        <f t="shared" si="26"/>
        <v>56.889178654976597</v>
      </c>
      <c r="U775">
        <f t="shared" si="27"/>
        <v>1.600308311015277E-2</v>
      </c>
    </row>
    <row r="776" spans="1:21" x14ac:dyDescent="0.35">
      <c r="A776" t="s">
        <v>27</v>
      </c>
      <c r="B776" t="s">
        <v>28</v>
      </c>
      <c r="C776" t="s">
        <v>39</v>
      </c>
      <c r="D776" t="s">
        <v>40</v>
      </c>
      <c r="E776" t="s">
        <v>1155</v>
      </c>
      <c r="F776" t="s">
        <v>1156</v>
      </c>
      <c r="G776" t="s">
        <v>920</v>
      </c>
      <c r="H776" t="s">
        <v>41</v>
      </c>
      <c r="I776" t="s">
        <v>921</v>
      </c>
      <c r="J776" t="s">
        <v>145</v>
      </c>
      <c r="L776" t="s">
        <v>1157</v>
      </c>
      <c r="M776" t="s">
        <v>1157</v>
      </c>
      <c r="N776" t="b">
        <v>0</v>
      </c>
      <c r="O776">
        <v>54.427446869999997</v>
      </c>
      <c r="P776">
        <v>6.0352409428672505E-4</v>
      </c>
      <c r="Q776">
        <v>8.4281007566110446</v>
      </c>
      <c r="R776">
        <v>458.72000614545442</v>
      </c>
      <c r="S776">
        <v>3.2848275576555598E-2</v>
      </c>
      <c r="T776">
        <f t="shared" si="26"/>
        <v>458.72000614545442</v>
      </c>
      <c r="U776">
        <f t="shared" si="27"/>
        <v>3.2848275576555598E-2</v>
      </c>
    </row>
    <row r="777" spans="1:21" x14ac:dyDescent="0.35">
      <c r="A777" t="s">
        <v>27</v>
      </c>
      <c r="B777" t="s">
        <v>28</v>
      </c>
      <c r="C777" t="s">
        <v>76</v>
      </c>
      <c r="D777" t="s">
        <v>77</v>
      </c>
      <c r="E777" t="s">
        <v>1158</v>
      </c>
      <c r="F777" t="s">
        <v>1159</v>
      </c>
      <c r="G777" t="s">
        <v>920</v>
      </c>
      <c r="H777" t="s">
        <v>41</v>
      </c>
      <c r="I777" t="s">
        <v>921</v>
      </c>
      <c r="J777" t="s">
        <v>145</v>
      </c>
      <c r="L777" t="s">
        <v>1160</v>
      </c>
      <c r="M777" t="s">
        <v>1160</v>
      </c>
      <c r="N777" t="b">
        <v>0</v>
      </c>
      <c r="O777">
        <v>54.427446869999997</v>
      </c>
      <c r="P777">
        <v>2.940259745855092E-4</v>
      </c>
      <c r="Q777">
        <v>1.045229602462457</v>
      </c>
      <c r="R777">
        <v>56.889178654976597</v>
      </c>
      <c r="S777">
        <v>1.600308311015277E-2</v>
      </c>
      <c r="T777">
        <f t="shared" si="26"/>
        <v>56.889178654976597</v>
      </c>
      <c r="U777">
        <f t="shared" si="27"/>
        <v>1.600308311015277E-2</v>
      </c>
    </row>
    <row r="778" spans="1:21" x14ac:dyDescent="0.35">
      <c r="A778" t="s">
        <v>27</v>
      </c>
      <c r="B778" t="s">
        <v>28</v>
      </c>
      <c r="C778" t="s">
        <v>39</v>
      </c>
      <c r="D778" t="s">
        <v>40</v>
      </c>
      <c r="E778" t="s">
        <v>1158</v>
      </c>
      <c r="F778" t="s">
        <v>1159</v>
      </c>
      <c r="G778" t="s">
        <v>920</v>
      </c>
      <c r="H778" t="s">
        <v>41</v>
      </c>
      <c r="I778" t="s">
        <v>921</v>
      </c>
      <c r="J778" t="s">
        <v>145</v>
      </c>
      <c r="L778" t="s">
        <v>1160</v>
      </c>
      <c r="M778" t="s">
        <v>1160</v>
      </c>
      <c r="N778" t="b">
        <v>0</v>
      </c>
      <c r="O778">
        <v>54.427446869999997</v>
      </c>
      <c r="P778">
        <v>6.0352409428672505E-4</v>
      </c>
      <c r="Q778">
        <v>8.4281007566110446</v>
      </c>
      <c r="R778">
        <v>458.72000614545442</v>
      </c>
      <c r="S778">
        <v>3.2848275576555598E-2</v>
      </c>
      <c r="T778">
        <f t="shared" si="26"/>
        <v>458.72000614545442</v>
      </c>
      <c r="U778">
        <f t="shared" si="27"/>
        <v>3.2848275576555598E-2</v>
      </c>
    </row>
    <row r="779" spans="1:21" x14ac:dyDescent="0.35">
      <c r="A779" t="s">
        <v>27</v>
      </c>
      <c r="B779" t="s">
        <v>28</v>
      </c>
      <c r="C779" t="s">
        <v>76</v>
      </c>
      <c r="D779" t="s">
        <v>77</v>
      </c>
      <c r="E779" t="s">
        <v>1161</v>
      </c>
      <c r="F779" t="s">
        <v>1162</v>
      </c>
      <c r="G779" t="s">
        <v>920</v>
      </c>
      <c r="H779" t="s">
        <v>41</v>
      </c>
      <c r="I779" t="s">
        <v>921</v>
      </c>
      <c r="J779" t="s">
        <v>145</v>
      </c>
      <c r="L779" t="s">
        <v>1163</v>
      </c>
      <c r="M779" t="s">
        <v>1163</v>
      </c>
      <c r="N779" t="b">
        <v>0</v>
      </c>
      <c r="O779">
        <v>6.7813413599999999</v>
      </c>
      <c r="P779">
        <v>4.3242518610975746E-3</v>
      </c>
      <c r="Q779">
        <v>15.372233899043129</v>
      </c>
      <c r="R779">
        <v>104.24436553517521</v>
      </c>
      <c r="S779">
        <v>2.9324227996717959E-2</v>
      </c>
      <c r="T779">
        <f t="shared" si="26"/>
        <v>104.24436553517523</v>
      </c>
      <c r="U779">
        <f t="shared" si="27"/>
        <v>2.9324227996717956E-2</v>
      </c>
    </row>
    <row r="780" spans="1:21" x14ac:dyDescent="0.35">
      <c r="A780" t="s">
        <v>27</v>
      </c>
      <c r="B780" t="s">
        <v>28</v>
      </c>
      <c r="C780" t="s">
        <v>39</v>
      </c>
      <c r="D780" t="s">
        <v>40</v>
      </c>
      <c r="E780" t="s">
        <v>1161</v>
      </c>
      <c r="F780" t="s">
        <v>1162</v>
      </c>
      <c r="G780" t="s">
        <v>920</v>
      </c>
      <c r="H780" t="s">
        <v>41</v>
      </c>
      <c r="I780" t="s">
        <v>921</v>
      </c>
      <c r="J780" t="s">
        <v>145</v>
      </c>
      <c r="L780" t="s">
        <v>1163</v>
      </c>
      <c r="M780" t="s">
        <v>1163</v>
      </c>
      <c r="N780" t="b">
        <v>0</v>
      </c>
      <c r="O780">
        <v>6.7813413599999999</v>
      </c>
      <c r="P780">
        <v>1.8744588970074131E-3</v>
      </c>
      <c r="Q780">
        <v>26.176466851378159</v>
      </c>
      <c r="R780">
        <v>177.51155731791971</v>
      </c>
      <c r="S780">
        <v>1.2711345645896349E-2</v>
      </c>
      <c r="T780">
        <f t="shared" si="26"/>
        <v>177.51155731791968</v>
      </c>
      <c r="U780">
        <f t="shared" si="27"/>
        <v>1.2711345645896351E-2</v>
      </c>
    </row>
    <row r="781" spans="1:21" x14ac:dyDescent="0.35">
      <c r="A781" t="s">
        <v>27</v>
      </c>
      <c r="B781" t="s">
        <v>28</v>
      </c>
      <c r="C781" t="s">
        <v>39</v>
      </c>
      <c r="D781" t="s">
        <v>40</v>
      </c>
      <c r="E781" t="s">
        <v>1164</v>
      </c>
      <c r="F781" t="s">
        <v>1164</v>
      </c>
      <c r="G781" t="s">
        <v>920</v>
      </c>
      <c r="H781" t="s">
        <v>41</v>
      </c>
      <c r="I781" t="s">
        <v>921</v>
      </c>
      <c r="J781" t="s">
        <v>145</v>
      </c>
      <c r="L781" t="s">
        <v>1165</v>
      </c>
      <c r="M781" t="s">
        <v>1165</v>
      </c>
      <c r="N781" t="b">
        <v>0</v>
      </c>
      <c r="O781">
        <v>6.7813413599999999</v>
      </c>
      <c r="P781">
        <v>2.8454409770004431E-4</v>
      </c>
      <c r="Q781">
        <v>3.9736049443878838</v>
      </c>
      <c r="R781">
        <v>26.946371557678059</v>
      </c>
      <c r="S781">
        <v>1.9295906584771911E-3</v>
      </c>
      <c r="T781">
        <f t="shared" si="26"/>
        <v>26.946371557678056</v>
      </c>
      <c r="U781">
        <f t="shared" si="27"/>
        <v>1.9295906584771913E-3</v>
      </c>
    </row>
    <row r="782" spans="1:21" x14ac:dyDescent="0.35">
      <c r="A782" t="s">
        <v>27</v>
      </c>
      <c r="B782" t="s">
        <v>28</v>
      </c>
      <c r="C782" t="s">
        <v>76</v>
      </c>
      <c r="D782" t="s">
        <v>77</v>
      </c>
      <c r="E782" t="s">
        <v>1164</v>
      </c>
      <c r="F782" t="s">
        <v>1164</v>
      </c>
      <c r="G782" t="s">
        <v>920</v>
      </c>
      <c r="H782" t="s">
        <v>41</v>
      </c>
      <c r="I782" t="s">
        <v>921</v>
      </c>
      <c r="J782" t="s">
        <v>145</v>
      </c>
      <c r="L782" t="s">
        <v>1165</v>
      </c>
      <c r="M782" t="s">
        <v>1165</v>
      </c>
      <c r="N782" t="b">
        <v>0</v>
      </c>
      <c r="O782">
        <v>6.7813413599999999</v>
      </c>
      <c r="P782">
        <v>1.0211114025465619E-3</v>
      </c>
      <c r="Q782">
        <v>3.6299373443390519</v>
      </c>
      <c r="R782">
        <v>24.61584424737498</v>
      </c>
      <c r="S782">
        <v>6.9245049872566104E-3</v>
      </c>
      <c r="T782">
        <f t="shared" si="26"/>
        <v>24.615844247374973</v>
      </c>
      <c r="U782">
        <f t="shared" si="27"/>
        <v>6.9245049872566095E-3</v>
      </c>
    </row>
    <row r="783" spans="1:21" x14ac:dyDescent="0.35">
      <c r="A783" t="s">
        <v>27</v>
      </c>
      <c r="B783" t="s">
        <v>28</v>
      </c>
      <c r="C783" t="s">
        <v>39</v>
      </c>
      <c r="D783" t="s">
        <v>40</v>
      </c>
      <c r="E783" t="s">
        <v>1166</v>
      </c>
      <c r="F783" t="s">
        <v>1116</v>
      </c>
      <c r="G783" t="s">
        <v>920</v>
      </c>
      <c r="H783" t="s">
        <v>41</v>
      </c>
      <c r="I783" t="s">
        <v>921</v>
      </c>
      <c r="J783" t="s">
        <v>145</v>
      </c>
      <c r="L783" t="s">
        <v>1167</v>
      </c>
      <c r="M783" t="s">
        <v>1167</v>
      </c>
      <c r="N783" t="b">
        <v>0</v>
      </c>
      <c r="O783">
        <v>7.0978034900000004</v>
      </c>
      <c r="P783">
        <v>4.3751264725999238E-4</v>
      </c>
      <c r="Q783">
        <v>6.1097820423504334</v>
      </c>
      <c r="R783">
        <v>43.366032303334237</v>
      </c>
      <c r="S783">
        <v>3.1053787946411131E-3</v>
      </c>
      <c r="T783">
        <f t="shared" si="26"/>
        <v>43.366032303334237</v>
      </c>
      <c r="U783">
        <f t="shared" si="27"/>
        <v>3.1053787946411131E-3</v>
      </c>
    </row>
    <row r="784" spans="1:21" x14ac:dyDescent="0.35">
      <c r="A784" t="s">
        <v>27</v>
      </c>
      <c r="B784" t="s">
        <v>28</v>
      </c>
      <c r="C784" t="s">
        <v>76</v>
      </c>
      <c r="D784" t="s">
        <v>77</v>
      </c>
      <c r="E784" t="s">
        <v>1166</v>
      </c>
      <c r="F784" t="s">
        <v>1116</v>
      </c>
      <c r="G784" t="s">
        <v>920</v>
      </c>
      <c r="H784" t="s">
        <v>41</v>
      </c>
      <c r="I784" t="s">
        <v>921</v>
      </c>
      <c r="J784" t="s">
        <v>145</v>
      </c>
      <c r="L784" t="s">
        <v>1167</v>
      </c>
      <c r="M784" t="s">
        <v>1167</v>
      </c>
      <c r="N784" t="b">
        <v>0</v>
      </c>
      <c r="O784">
        <v>7.0978034900000004</v>
      </c>
      <c r="P784">
        <v>8.8718037137801948E-4</v>
      </c>
      <c r="Q784">
        <v>3.1538274405694078</v>
      </c>
      <c r="R784">
        <v>22.38524741453131</v>
      </c>
      <c r="S784">
        <v>6.2970319362264044E-3</v>
      </c>
      <c r="T784">
        <f t="shared" si="26"/>
        <v>22.38524741453131</v>
      </c>
      <c r="U784">
        <f t="shared" si="27"/>
        <v>6.2970319362264035E-3</v>
      </c>
    </row>
    <row r="785" spans="1:21" x14ac:dyDescent="0.35">
      <c r="A785" t="s">
        <v>27</v>
      </c>
      <c r="B785" t="s">
        <v>28</v>
      </c>
      <c r="C785" t="s">
        <v>39</v>
      </c>
      <c r="D785" t="s">
        <v>40</v>
      </c>
      <c r="E785" t="s">
        <v>1168</v>
      </c>
      <c r="F785" t="s">
        <v>1169</v>
      </c>
      <c r="G785" t="s">
        <v>920</v>
      </c>
      <c r="H785" t="s">
        <v>41</v>
      </c>
      <c r="I785" t="s">
        <v>921</v>
      </c>
      <c r="J785" t="s">
        <v>145</v>
      </c>
      <c r="L785" t="s">
        <v>1170</v>
      </c>
      <c r="M785" t="s">
        <v>1170</v>
      </c>
      <c r="N785" t="b">
        <v>0</v>
      </c>
      <c r="O785">
        <v>7.0978034900000004</v>
      </c>
      <c r="P785">
        <v>2.5391631900800208E-3</v>
      </c>
      <c r="Q785">
        <v>35.458937606731872</v>
      </c>
      <c r="R785">
        <v>251.68057109675371</v>
      </c>
      <c r="S785">
        <v>1.8022481352229509E-2</v>
      </c>
      <c r="T785">
        <f t="shared" si="26"/>
        <v>251.68057109675374</v>
      </c>
      <c r="U785">
        <f t="shared" si="27"/>
        <v>1.8022481352229506E-2</v>
      </c>
    </row>
    <row r="786" spans="1:21" x14ac:dyDescent="0.35">
      <c r="A786" t="s">
        <v>27</v>
      </c>
      <c r="B786" t="s">
        <v>28</v>
      </c>
      <c r="C786" t="s">
        <v>39</v>
      </c>
      <c r="D786" t="s">
        <v>40</v>
      </c>
      <c r="E786" t="s">
        <v>1171</v>
      </c>
      <c r="F786" t="s">
        <v>1172</v>
      </c>
      <c r="G786" t="s">
        <v>920</v>
      </c>
      <c r="H786" t="s">
        <v>41</v>
      </c>
      <c r="I786" t="s">
        <v>921</v>
      </c>
      <c r="J786" t="s">
        <v>145</v>
      </c>
      <c r="L786" t="s">
        <v>1173</v>
      </c>
      <c r="M786" t="s">
        <v>1173</v>
      </c>
      <c r="N786" t="b">
        <v>0</v>
      </c>
      <c r="O786">
        <v>6.7813413599999999</v>
      </c>
      <c r="P786">
        <v>1.1082500586702881E-3</v>
      </c>
      <c r="Q786">
        <v>15.476504163487119</v>
      </c>
      <c r="R786">
        <v>104.9514577920674</v>
      </c>
      <c r="S786">
        <v>7.5154219600832512E-3</v>
      </c>
      <c r="T786">
        <f t="shared" si="26"/>
        <v>104.9514577920674</v>
      </c>
      <c r="U786">
        <f t="shared" si="27"/>
        <v>7.5154219600832512E-3</v>
      </c>
    </row>
    <row r="787" spans="1:21" x14ac:dyDescent="0.35">
      <c r="A787" t="s">
        <v>27</v>
      </c>
      <c r="B787" t="s">
        <v>28</v>
      </c>
      <c r="C787" t="s">
        <v>76</v>
      </c>
      <c r="D787" t="s">
        <v>77</v>
      </c>
      <c r="E787" t="s">
        <v>1171</v>
      </c>
      <c r="F787" t="s">
        <v>1172</v>
      </c>
      <c r="G787" t="s">
        <v>920</v>
      </c>
      <c r="H787" t="s">
        <v>41</v>
      </c>
      <c r="I787" t="s">
        <v>921</v>
      </c>
      <c r="J787" t="s">
        <v>145</v>
      </c>
      <c r="L787" t="s">
        <v>1173</v>
      </c>
      <c r="M787" t="s">
        <v>1173</v>
      </c>
      <c r="N787" t="b">
        <v>0</v>
      </c>
      <c r="O787">
        <v>6.7813413599999999</v>
      </c>
      <c r="P787">
        <v>2.1257761012069571E-3</v>
      </c>
      <c r="Q787">
        <v>7.5568973534430217</v>
      </c>
      <c r="R787">
        <v>51.245900576177696</v>
      </c>
      <c r="S787">
        <v>1.441561339721428E-2</v>
      </c>
      <c r="T787">
        <f t="shared" si="26"/>
        <v>51.245900576177704</v>
      </c>
      <c r="U787">
        <f t="shared" si="27"/>
        <v>1.4415613397214283E-2</v>
      </c>
    </row>
    <row r="788" spans="1:21" x14ac:dyDescent="0.35">
      <c r="A788" t="s">
        <v>27</v>
      </c>
      <c r="B788" t="s">
        <v>28</v>
      </c>
      <c r="C788" t="s">
        <v>76</v>
      </c>
      <c r="D788" t="s">
        <v>77</v>
      </c>
      <c r="E788" t="s">
        <v>1174</v>
      </c>
      <c r="F788" t="s">
        <v>1175</v>
      </c>
      <c r="G788" t="s">
        <v>920</v>
      </c>
      <c r="H788" t="s">
        <v>41</v>
      </c>
      <c r="I788" t="s">
        <v>921</v>
      </c>
      <c r="J788" t="s">
        <v>145</v>
      </c>
      <c r="L788" t="s">
        <v>1176</v>
      </c>
      <c r="M788" t="s">
        <v>1176</v>
      </c>
      <c r="N788" t="b">
        <v>0</v>
      </c>
      <c r="O788">
        <v>54.427446869999997</v>
      </c>
      <c r="P788">
        <v>1.431077393569134E-4</v>
      </c>
      <c r="Q788">
        <v>0.5087320796340945</v>
      </c>
      <c r="R788">
        <v>27.688988235349289</v>
      </c>
      <c r="S788">
        <v>7.7889888805342117E-3</v>
      </c>
      <c r="T788">
        <f t="shared" si="26"/>
        <v>27.688988235349285</v>
      </c>
      <c r="U788">
        <f t="shared" si="27"/>
        <v>7.7889888805342117E-3</v>
      </c>
    </row>
    <row r="789" spans="1:21" x14ac:dyDescent="0.35">
      <c r="A789" t="s">
        <v>27</v>
      </c>
      <c r="B789" t="s">
        <v>28</v>
      </c>
      <c r="C789" t="s">
        <v>39</v>
      </c>
      <c r="D789" t="s">
        <v>40</v>
      </c>
      <c r="E789" t="s">
        <v>1174</v>
      </c>
      <c r="F789" t="s">
        <v>1175</v>
      </c>
      <c r="G789" t="s">
        <v>920</v>
      </c>
      <c r="H789" t="s">
        <v>41</v>
      </c>
      <c r="I789" t="s">
        <v>921</v>
      </c>
      <c r="J789" t="s">
        <v>145</v>
      </c>
      <c r="L789" t="s">
        <v>1176</v>
      </c>
      <c r="M789" t="s">
        <v>1176</v>
      </c>
      <c r="N789" t="b">
        <v>0</v>
      </c>
      <c r="O789">
        <v>54.427446869999997</v>
      </c>
      <c r="P789">
        <v>4.1355544273074113E-5</v>
      </c>
      <c r="Q789">
        <v>0.57752241754306388</v>
      </c>
      <c r="R789">
        <v>31.433070697059069</v>
      </c>
      <c r="S789">
        <v>2.2508766887026741E-3</v>
      </c>
      <c r="T789">
        <f t="shared" si="26"/>
        <v>31.433070697059065</v>
      </c>
      <c r="U789">
        <f t="shared" si="27"/>
        <v>2.2508766887026741E-3</v>
      </c>
    </row>
    <row r="790" spans="1:21" x14ac:dyDescent="0.35">
      <c r="A790" t="s">
        <v>27</v>
      </c>
      <c r="B790" t="s">
        <v>28</v>
      </c>
      <c r="C790" t="s">
        <v>76</v>
      </c>
      <c r="D790" t="s">
        <v>77</v>
      </c>
      <c r="E790" t="s">
        <v>1177</v>
      </c>
      <c r="F790" t="s">
        <v>1177</v>
      </c>
      <c r="G790" t="s">
        <v>920</v>
      </c>
      <c r="H790" t="s">
        <v>41</v>
      </c>
      <c r="I790" t="s">
        <v>921</v>
      </c>
      <c r="J790" t="s">
        <v>145</v>
      </c>
      <c r="L790" t="s">
        <v>1178</v>
      </c>
      <c r="M790" t="s">
        <v>1178</v>
      </c>
      <c r="N790" t="b">
        <v>0</v>
      </c>
      <c r="O790">
        <v>138.32673435000001</v>
      </c>
      <c r="P790">
        <v>1.151904496402587E-3</v>
      </c>
      <c r="Q790">
        <v>4.0948922303442323</v>
      </c>
      <c r="R790">
        <v>566.43306973870563</v>
      </c>
      <c r="S790">
        <v>0.1593391872704511</v>
      </c>
      <c r="T790">
        <f t="shared" si="26"/>
        <v>566.43306973870563</v>
      </c>
      <c r="U790">
        <f t="shared" si="27"/>
        <v>0.15933918727045121</v>
      </c>
    </row>
    <row r="791" spans="1:21" x14ac:dyDescent="0.35">
      <c r="A791" t="s">
        <v>27</v>
      </c>
      <c r="B791" t="s">
        <v>28</v>
      </c>
      <c r="C791" t="s">
        <v>29</v>
      </c>
      <c r="D791" t="s">
        <v>30</v>
      </c>
      <c r="E791" t="s">
        <v>219</v>
      </c>
      <c r="F791" t="s">
        <v>220</v>
      </c>
      <c r="G791" t="s">
        <v>128</v>
      </c>
      <c r="H791" t="s">
        <v>46</v>
      </c>
      <c r="J791" t="s">
        <v>36</v>
      </c>
      <c r="L791" t="s">
        <v>222</v>
      </c>
      <c r="M791" t="s">
        <v>222</v>
      </c>
      <c r="N791" t="b">
        <v>0</v>
      </c>
      <c r="O791">
        <v>0.16</v>
      </c>
      <c r="P791">
        <v>8.0773777450618249E-4</v>
      </c>
      <c r="Q791">
        <v>2.989068212398974</v>
      </c>
      <c r="R791">
        <v>0.47825091398383579</v>
      </c>
      <c r="S791">
        <v>1.2923804392098921E-4</v>
      </c>
      <c r="T791">
        <f t="shared" si="26"/>
        <v>0.47825091398383585</v>
      </c>
      <c r="U791">
        <f t="shared" si="27"/>
        <v>1.2923804392098921E-4</v>
      </c>
    </row>
    <row r="792" spans="1:21" x14ac:dyDescent="0.35">
      <c r="A792" t="s">
        <v>27</v>
      </c>
      <c r="B792" t="s">
        <v>28</v>
      </c>
      <c r="C792" t="s">
        <v>29</v>
      </c>
      <c r="D792" t="s">
        <v>30</v>
      </c>
      <c r="E792" t="s">
        <v>643</v>
      </c>
      <c r="F792" t="s">
        <v>644</v>
      </c>
      <c r="G792" t="s">
        <v>452</v>
      </c>
      <c r="H792" t="s">
        <v>46</v>
      </c>
      <c r="J792" t="s">
        <v>36</v>
      </c>
      <c r="L792" t="s">
        <v>646</v>
      </c>
      <c r="M792" t="s">
        <v>646</v>
      </c>
      <c r="N792" t="b">
        <v>0</v>
      </c>
      <c r="O792">
        <v>8.0960233800000001</v>
      </c>
      <c r="P792">
        <v>2.40710437255322E-8</v>
      </c>
      <c r="Q792">
        <v>8.9075927745537617E-5</v>
      </c>
      <c r="R792">
        <v>7.211607936230632E-4</v>
      </c>
      <c r="S792">
        <v>1.9487973278291101E-7</v>
      </c>
      <c r="T792">
        <f t="shared" si="26"/>
        <v>7.211607936230632E-4</v>
      </c>
      <c r="U792">
        <f t="shared" si="27"/>
        <v>1.9487973278291101E-7</v>
      </c>
    </row>
    <row r="793" spans="1:21" x14ac:dyDescent="0.35">
      <c r="A793" t="s">
        <v>27</v>
      </c>
      <c r="B793" t="s">
        <v>28</v>
      </c>
      <c r="C793" t="s">
        <v>39</v>
      </c>
      <c r="D793" t="s">
        <v>40</v>
      </c>
      <c r="E793" t="s">
        <v>643</v>
      </c>
      <c r="F793" t="s">
        <v>644</v>
      </c>
      <c r="G793" t="s">
        <v>452</v>
      </c>
      <c r="H793" t="s">
        <v>46</v>
      </c>
      <c r="J793" t="s">
        <v>36</v>
      </c>
      <c r="L793" t="s">
        <v>646</v>
      </c>
      <c r="M793" t="s">
        <v>646</v>
      </c>
      <c r="N793" t="b">
        <v>0</v>
      </c>
      <c r="O793">
        <v>8.0960233800000001</v>
      </c>
      <c r="P793">
        <v>1.386326682091574E-3</v>
      </c>
      <c r="Q793">
        <v>19.359792042859421</v>
      </c>
      <c r="R793">
        <v>156.73732901092791</v>
      </c>
      <c r="S793">
        <v>1.122373323053121E-2</v>
      </c>
      <c r="T793">
        <f t="shared" si="26"/>
        <v>156.73732901092785</v>
      </c>
      <c r="U793">
        <f t="shared" si="27"/>
        <v>1.122373323053121E-2</v>
      </c>
    </row>
    <row r="794" spans="1:21" x14ac:dyDescent="0.35">
      <c r="A794" t="s">
        <v>27</v>
      </c>
      <c r="B794" t="s">
        <v>28</v>
      </c>
      <c r="C794" t="s">
        <v>39</v>
      </c>
      <c r="D794" t="s">
        <v>40</v>
      </c>
      <c r="E794" t="s">
        <v>219</v>
      </c>
      <c r="F794" t="s">
        <v>220</v>
      </c>
      <c r="G794" t="s">
        <v>128</v>
      </c>
      <c r="H794" t="s">
        <v>46</v>
      </c>
      <c r="J794" t="s">
        <v>36</v>
      </c>
      <c r="L794" t="s">
        <v>222</v>
      </c>
      <c r="M794" t="s">
        <v>222</v>
      </c>
      <c r="N794" t="b">
        <v>0</v>
      </c>
      <c r="O794">
        <v>0.16</v>
      </c>
      <c r="P794">
        <v>3.7566700663238859E-4</v>
      </c>
      <c r="Q794">
        <v>5.2461192731239104</v>
      </c>
      <c r="R794">
        <v>0.83937908369982572</v>
      </c>
      <c r="S794">
        <v>6.0106721061182168E-5</v>
      </c>
      <c r="T794">
        <f t="shared" si="26"/>
        <v>0.83937908369982572</v>
      </c>
      <c r="U794">
        <f t="shared" si="27"/>
        <v>6.0106721061182175E-5</v>
      </c>
    </row>
    <row r="795" spans="1:21" x14ac:dyDescent="0.35">
      <c r="A795" t="s">
        <v>27</v>
      </c>
      <c r="B795" t="s">
        <v>28</v>
      </c>
      <c r="C795" t="s">
        <v>29</v>
      </c>
      <c r="D795" t="s">
        <v>30</v>
      </c>
      <c r="E795" t="s">
        <v>223</v>
      </c>
      <c r="F795" t="s">
        <v>224</v>
      </c>
      <c r="G795" t="s">
        <v>128</v>
      </c>
      <c r="H795" t="s">
        <v>46</v>
      </c>
      <c r="J795" t="s">
        <v>36</v>
      </c>
      <c r="L795" t="s">
        <v>222</v>
      </c>
      <c r="M795" t="s">
        <v>222</v>
      </c>
      <c r="N795" t="b">
        <v>0</v>
      </c>
      <c r="O795">
        <v>0.16</v>
      </c>
      <c r="P795">
        <v>8.066325396205692E-4</v>
      </c>
      <c r="Q795">
        <v>2.984978243391593</v>
      </c>
      <c r="R795">
        <v>0.47759651894265481</v>
      </c>
      <c r="S795">
        <v>1.2906120633929109E-4</v>
      </c>
      <c r="T795">
        <f t="shared" si="26"/>
        <v>0.47759651894265487</v>
      </c>
      <c r="U795">
        <f t="shared" si="27"/>
        <v>1.2906120633929106E-4</v>
      </c>
    </row>
    <row r="796" spans="1:21" x14ac:dyDescent="0.35">
      <c r="A796" t="s">
        <v>27</v>
      </c>
      <c r="B796" t="s">
        <v>28</v>
      </c>
      <c r="C796" t="s">
        <v>76</v>
      </c>
      <c r="D796" t="s">
        <v>77</v>
      </c>
      <c r="E796" t="s">
        <v>643</v>
      </c>
      <c r="F796" t="s">
        <v>644</v>
      </c>
      <c r="G796" t="s">
        <v>452</v>
      </c>
      <c r="H796" t="s">
        <v>46</v>
      </c>
      <c r="J796" t="s">
        <v>36</v>
      </c>
      <c r="L796" t="s">
        <v>646</v>
      </c>
      <c r="M796" t="s">
        <v>646</v>
      </c>
      <c r="N796" t="b">
        <v>0</v>
      </c>
      <c r="O796">
        <v>8.0960233800000001</v>
      </c>
      <c r="P796">
        <v>3.2417832339740799E-3</v>
      </c>
      <c r="Q796">
        <v>11.524178452916789</v>
      </c>
      <c r="R796">
        <v>93.300018190106599</v>
      </c>
      <c r="S796">
        <v>2.6245552855146161E-2</v>
      </c>
      <c r="T796">
        <f t="shared" si="26"/>
        <v>93.300018190106556</v>
      </c>
      <c r="U796">
        <f t="shared" si="27"/>
        <v>2.6245552855146161E-2</v>
      </c>
    </row>
    <row r="797" spans="1:21" x14ac:dyDescent="0.35">
      <c r="A797" t="s">
        <v>27</v>
      </c>
      <c r="B797" t="s">
        <v>28</v>
      </c>
      <c r="C797" t="s">
        <v>29</v>
      </c>
      <c r="D797" t="s">
        <v>30</v>
      </c>
      <c r="E797" t="s">
        <v>450</v>
      </c>
      <c r="F797" t="s">
        <v>451</v>
      </c>
      <c r="G797" t="s">
        <v>452</v>
      </c>
      <c r="H797" t="s">
        <v>46</v>
      </c>
      <c r="J797" t="s">
        <v>36</v>
      </c>
      <c r="L797" t="s">
        <v>454</v>
      </c>
      <c r="M797" t="s">
        <v>454</v>
      </c>
      <c r="N797" t="b">
        <v>0</v>
      </c>
      <c r="O797">
        <v>51.366424739999999</v>
      </c>
      <c r="P797">
        <v>1.4789074137073531E-3</v>
      </c>
      <c r="Q797">
        <v>5.4727601938591652</v>
      </c>
      <c r="R797">
        <v>281.11612461793459</v>
      </c>
      <c r="S797">
        <v>7.5966186363626773E-2</v>
      </c>
      <c r="T797">
        <f t="shared" si="26"/>
        <v>281.11612461793464</v>
      </c>
      <c r="U797">
        <f t="shared" si="27"/>
        <v>7.59661863636268E-2</v>
      </c>
    </row>
    <row r="798" spans="1:21" x14ac:dyDescent="0.35">
      <c r="A798" t="s">
        <v>27</v>
      </c>
      <c r="B798" t="s">
        <v>28</v>
      </c>
      <c r="C798" t="s">
        <v>39</v>
      </c>
      <c r="D798" t="s">
        <v>40</v>
      </c>
      <c r="E798" t="s">
        <v>450</v>
      </c>
      <c r="F798" t="s">
        <v>451</v>
      </c>
      <c r="G798" t="s">
        <v>452</v>
      </c>
      <c r="H798" t="s">
        <v>46</v>
      </c>
      <c r="J798" t="s">
        <v>36</v>
      </c>
      <c r="L798" t="s">
        <v>454</v>
      </c>
      <c r="M798" t="s">
        <v>454</v>
      </c>
      <c r="N798" t="b">
        <v>0</v>
      </c>
      <c r="O798">
        <v>51.366424739999999</v>
      </c>
      <c r="P798">
        <v>6.567732352949164E-4</v>
      </c>
      <c r="Q798">
        <v>9.171715021341317</v>
      </c>
      <c r="R798">
        <v>471.11820938045622</v>
      </c>
      <c r="S798">
        <v>3.3736092962022637E-2</v>
      </c>
      <c r="T798">
        <f t="shared" si="26"/>
        <v>471.11820938045622</v>
      </c>
      <c r="U798">
        <f t="shared" si="27"/>
        <v>3.3736092962022637E-2</v>
      </c>
    </row>
    <row r="799" spans="1:21" x14ac:dyDescent="0.35">
      <c r="A799" t="s">
        <v>27</v>
      </c>
      <c r="B799" t="s">
        <v>28</v>
      </c>
      <c r="C799" t="s">
        <v>39</v>
      </c>
      <c r="D799" t="s">
        <v>40</v>
      </c>
      <c r="E799" t="s">
        <v>455</v>
      </c>
      <c r="F799" t="s">
        <v>456</v>
      </c>
      <c r="G799" t="s">
        <v>452</v>
      </c>
      <c r="H799" t="s">
        <v>46</v>
      </c>
      <c r="J799" t="s">
        <v>36</v>
      </c>
      <c r="L799" t="s">
        <v>457</v>
      </c>
      <c r="M799" t="s">
        <v>457</v>
      </c>
      <c r="N799" t="b">
        <v>0</v>
      </c>
      <c r="O799">
        <v>55.558979000000001</v>
      </c>
      <c r="P799">
        <v>3.7595018679678969E-3</v>
      </c>
      <c r="Q799">
        <v>52.500738309956503</v>
      </c>
      <c r="R799">
        <v>2916.8874172473688</v>
      </c>
      <c r="S799">
        <v>0.20887408533288909</v>
      </c>
      <c r="T799">
        <f t="shared" si="26"/>
        <v>2916.8874172473688</v>
      </c>
      <c r="U799">
        <f t="shared" si="27"/>
        <v>0.20887408533288915</v>
      </c>
    </row>
    <row r="800" spans="1:21" x14ac:dyDescent="0.35">
      <c r="A800" t="s">
        <v>27</v>
      </c>
      <c r="B800" t="s">
        <v>28</v>
      </c>
      <c r="C800" t="s">
        <v>29</v>
      </c>
      <c r="D800" t="s">
        <v>30</v>
      </c>
      <c r="E800" t="s">
        <v>455</v>
      </c>
      <c r="F800" t="s">
        <v>456</v>
      </c>
      <c r="G800" t="s">
        <v>452</v>
      </c>
      <c r="H800" t="s">
        <v>46</v>
      </c>
      <c r="J800" t="s">
        <v>36</v>
      </c>
      <c r="L800" t="s">
        <v>457</v>
      </c>
      <c r="M800" t="s">
        <v>457</v>
      </c>
      <c r="N800" t="b">
        <v>0</v>
      </c>
      <c r="O800">
        <v>55.558979000000001</v>
      </c>
      <c r="P800">
        <v>1.7678685611841501E-2</v>
      </c>
      <c r="Q800">
        <v>65.420732900174741</v>
      </c>
      <c r="R800">
        <v>3634.709125365418</v>
      </c>
      <c r="S800">
        <v>0.98220972265590434</v>
      </c>
      <c r="T800">
        <f t="shared" si="26"/>
        <v>3634.7091253654175</v>
      </c>
      <c r="U800">
        <f t="shared" si="27"/>
        <v>0.98220972265590412</v>
      </c>
    </row>
    <row r="801" spans="1:21" x14ac:dyDescent="0.35">
      <c r="A801" t="s">
        <v>27</v>
      </c>
      <c r="B801" t="s">
        <v>28</v>
      </c>
      <c r="C801" t="s">
        <v>76</v>
      </c>
      <c r="D801" t="s">
        <v>77</v>
      </c>
      <c r="E801" t="s">
        <v>455</v>
      </c>
      <c r="F801" t="s">
        <v>456</v>
      </c>
      <c r="G801" t="s">
        <v>452</v>
      </c>
      <c r="H801" t="s">
        <v>46</v>
      </c>
      <c r="J801" t="s">
        <v>36</v>
      </c>
      <c r="L801" t="s">
        <v>457</v>
      </c>
      <c r="M801" t="s">
        <v>457</v>
      </c>
      <c r="N801" t="b">
        <v>0</v>
      </c>
      <c r="O801">
        <v>55.558979000000001</v>
      </c>
      <c r="P801">
        <v>7.1397211053294716E-3</v>
      </c>
      <c r="Q801">
        <v>25.38091358471473</v>
      </c>
      <c r="R801">
        <v>1410.1376448539811</v>
      </c>
      <c r="S801">
        <v>0.39667561495685688</v>
      </c>
      <c r="T801">
        <f t="shared" si="26"/>
        <v>1410.1376448539804</v>
      </c>
      <c r="U801">
        <f t="shared" si="27"/>
        <v>0.39667561495685688</v>
      </c>
    </row>
    <row r="802" spans="1:21" x14ac:dyDescent="0.35">
      <c r="A802" t="s">
        <v>27</v>
      </c>
      <c r="B802" t="s">
        <v>28</v>
      </c>
      <c r="C802" t="s">
        <v>39</v>
      </c>
      <c r="D802" t="s">
        <v>40</v>
      </c>
      <c r="E802" t="s">
        <v>458</v>
      </c>
      <c r="F802" t="s">
        <v>459</v>
      </c>
      <c r="G802" t="s">
        <v>452</v>
      </c>
      <c r="H802" t="s">
        <v>46</v>
      </c>
      <c r="J802" t="s">
        <v>36</v>
      </c>
      <c r="L802" t="s">
        <v>460</v>
      </c>
      <c r="M802" t="s">
        <v>460</v>
      </c>
      <c r="N802" t="b">
        <v>0</v>
      </c>
      <c r="O802">
        <v>70.169577059999995</v>
      </c>
      <c r="P802">
        <v>9.4825412554055814E-4</v>
      </c>
      <c r="Q802">
        <v>13.24219097229788</v>
      </c>
      <c r="R802">
        <v>929.19893987389207</v>
      </c>
      <c r="S802">
        <v>6.6538590934581102E-2</v>
      </c>
      <c r="T802">
        <f t="shared" si="26"/>
        <v>929.19893987389241</v>
      </c>
      <c r="U802">
        <f t="shared" si="27"/>
        <v>6.6538590934581102E-2</v>
      </c>
    </row>
    <row r="803" spans="1:21" x14ac:dyDescent="0.35">
      <c r="A803" t="s">
        <v>27</v>
      </c>
      <c r="B803" t="s">
        <v>28</v>
      </c>
      <c r="C803" t="s">
        <v>29</v>
      </c>
      <c r="D803" t="s">
        <v>30</v>
      </c>
      <c r="E803" t="s">
        <v>458</v>
      </c>
      <c r="F803" t="s">
        <v>459</v>
      </c>
      <c r="G803" t="s">
        <v>452</v>
      </c>
      <c r="H803" t="s">
        <v>46</v>
      </c>
      <c r="J803" t="s">
        <v>36</v>
      </c>
      <c r="L803" t="s">
        <v>460</v>
      </c>
      <c r="M803" t="s">
        <v>460</v>
      </c>
      <c r="N803" t="b">
        <v>0</v>
      </c>
      <c r="O803">
        <v>70.169577059999995</v>
      </c>
      <c r="P803">
        <v>5.813783451782405E-4</v>
      </c>
      <c r="Q803">
        <v>2.1514154541203721</v>
      </c>
      <c r="R803">
        <v>150.96391249597431</v>
      </c>
      <c r="S803">
        <v>4.0795072592999818E-2</v>
      </c>
      <c r="T803">
        <f t="shared" si="26"/>
        <v>150.96391249597434</v>
      </c>
      <c r="U803">
        <f t="shared" si="27"/>
        <v>4.0795072592999825E-2</v>
      </c>
    </row>
    <row r="804" spans="1:21" x14ac:dyDescent="0.35">
      <c r="A804" t="s">
        <v>27</v>
      </c>
      <c r="B804" t="s">
        <v>28</v>
      </c>
      <c r="C804" t="s">
        <v>29</v>
      </c>
      <c r="D804" t="s">
        <v>30</v>
      </c>
      <c r="E804" t="s">
        <v>461</v>
      </c>
      <c r="F804" t="s">
        <v>462</v>
      </c>
      <c r="G804" t="s">
        <v>452</v>
      </c>
      <c r="H804" t="s">
        <v>46</v>
      </c>
      <c r="J804" t="s">
        <v>36</v>
      </c>
      <c r="L804" t="s">
        <v>463</v>
      </c>
      <c r="M804" t="s">
        <v>463</v>
      </c>
      <c r="N804" t="b">
        <v>0</v>
      </c>
      <c r="O804">
        <v>49.773496280000003</v>
      </c>
      <c r="P804">
        <v>3.8405005793393552E-5</v>
      </c>
      <c r="Q804">
        <v>0.14211936798945929</v>
      </c>
      <c r="R804">
        <v>7.0737778339393049</v>
      </c>
      <c r="S804">
        <v>1.9115514129908521E-3</v>
      </c>
      <c r="T804">
        <f t="shared" si="26"/>
        <v>7.0737778339393032</v>
      </c>
      <c r="U804">
        <f t="shared" si="27"/>
        <v>1.9115514129908525E-3</v>
      </c>
    </row>
    <row r="805" spans="1:21" x14ac:dyDescent="0.35">
      <c r="A805" t="s">
        <v>27</v>
      </c>
      <c r="B805" t="s">
        <v>28</v>
      </c>
      <c r="C805" t="s">
        <v>76</v>
      </c>
      <c r="D805" t="s">
        <v>77</v>
      </c>
      <c r="E805" t="s">
        <v>467</v>
      </c>
      <c r="F805" t="s">
        <v>468</v>
      </c>
      <c r="G805" t="s">
        <v>452</v>
      </c>
      <c r="H805" t="s">
        <v>46</v>
      </c>
      <c r="J805" t="s">
        <v>36</v>
      </c>
      <c r="L805" t="s">
        <v>469</v>
      </c>
      <c r="M805" t="s">
        <v>469</v>
      </c>
      <c r="N805" t="b">
        <v>0</v>
      </c>
      <c r="O805">
        <v>122.2271635</v>
      </c>
      <c r="P805">
        <v>2.28198747569483E-3</v>
      </c>
      <c r="Q805">
        <v>8.1122113969939225</v>
      </c>
      <c r="R805">
        <v>991.53258876693963</v>
      </c>
      <c r="S805">
        <v>0.27892085629670432</v>
      </c>
      <c r="T805">
        <f t="shared" si="26"/>
        <v>991.53258876693963</v>
      </c>
      <c r="U805">
        <f t="shared" si="27"/>
        <v>0.27892085629670427</v>
      </c>
    </row>
    <row r="806" spans="1:21" x14ac:dyDescent="0.35">
      <c r="A806" t="s">
        <v>27</v>
      </c>
      <c r="B806" t="s">
        <v>28</v>
      </c>
      <c r="C806" t="s">
        <v>29</v>
      </c>
      <c r="D806" t="s">
        <v>30</v>
      </c>
      <c r="E806" t="s">
        <v>467</v>
      </c>
      <c r="F806" t="s">
        <v>468</v>
      </c>
      <c r="G806" t="s">
        <v>452</v>
      </c>
      <c r="H806" t="s">
        <v>46</v>
      </c>
      <c r="J806" t="s">
        <v>36</v>
      </c>
      <c r="L806" t="s">
        <v>469</v>
      </c>
      <c r="M806" t="s">
        <v>469</v>
      </c>
      <c r="N806" t="b">
        <v>0</v>
      </c>
      <c r="O806">
        <v>122.2271635</v>
      </c>
      <c r="P806">
        <v>1.024440595848347E-2</v>
      </c>
      <c r="Q806">
        <v>37.909862794437373</v>
      </c>
      <c r="R806">
        <v>4633.6149980382643</v>
      </c>
      <c r="S806">
        <v>1.2521446820479329</v>
      </c>
      <c r="T806">
        <f t="shared" si="26"/>
        <v>4633.6149980382643</v>
      </c>
      <c r="U806">
        <f t="shared" si="27"/>
        <v>1.2521446820479332</v>
      </c>
    </row>
    <row r="807" spans="1:21" x14ac:dyDescent="0.35">
      <c r="A807" t="s">
        <v>27</v>
      </c>
      <c r="B807" t="s">
        <v>28</v>
      </c>
      <c r="C807" t="s">
        <v>39</v>
      </c>
      <c r="D807" t="s">
        <v>40</v>
      </c>
      <c r="E807" t="s">
        <v>467</v>
      </c>
      <c r="F807" t="s">
        <v>468</v>
      </c>
      <c r="G807" t="s">
        <v>452</v>
      </c>
      <c r="H807" t="s">
        <v>46</v>
      </c>
      <c r="J807" t="s">
        <v>36</v>
      </c>
      <c r="L807" t="s">
        <v>469</v>
      </c>
      <c r="M807" t="s">
        <v>469</v>
      </c>
      <c r="N807" t="b">
        <v>0</v>
      </c>
      <c r="O807">
        <v>122.2271635</v>
      </c>
      <c r="P807">
        <v>8.7927217065826015E-4</v>
      </c>
      <c r="Q807">
        <v>12.278870913265081</v>
      </c>
      <c r="R807">
        <v>1500.8115627110451</v>
      </c>
      <c r="S807">
        <v>0.1074709433640471</v>
      </c>
      <c r="T807">
        <f t="shared" si="26"/>
        <v>1500.8115627110453</v>
      </c>
      <c r="U807">
        <f t="shared" si="27"/>
        <v>0.10747094336404707</v>
      </c>
    </row>
    <row r="808" spans="1:21" x14ac:dyDescent="0.35">
      <c r="A808" t="s">
        <v>27</v>
      </c>
      <c r="B808" t="s">
        <v>28</v>
      </c>
      <c r="C808" t="s">
        <v>39</v>
      </c>
      <c r="D808" t="s">
        <v>40</v>
      </c>
      <c r="E808" t="s">
        <v>470</v>
      </c>
      <c r="F808" t="s">
        <v>471</v>
      </c>
      <c r="G808" t="s">
        <v>452</v>
      </c>
      <c r="H808" t="s">
        <v>46</v>
      </c>
      <c r="J808" t="s">
        <v>36</v>
      </c>
      <c r="L808" t="s">
        <v>472</v>
      </c>
      <c r="M808" t="s">
        <v>472</v>
      </c>
      <c r="N808" t="b">
        <v>0</v>
      </c>
      <c r="O808">
        <v>147.15787048000001</v>
      </c>
      <c r="P808">
        <v>3.6193629052035938E-8</v>
      </c>
      <c r="Q808">
        <v>5.0543723984786278E-4</v>
      </c>
      <c r="R808">
        <v>7.4379067877300489E-2</v>
      </c>
      <c r="S808">
        <v>5.32617737624067E-6</v>
      </c>
      <c r="T808">
        <f t="shared" si="26"/>
        <v>7.4379067877300489E-2</v>
      </c>
      <c r="U808">
        <f t="shared" si="27"/>
        <v>5.32617737624067E-6</v>
      </c>
    </row>
    <row r="809" spans="1:21" x14ac:dyDescent="0.35">
      <c r="A809" t="s">
        <v>27</v>
      </c>
      <c r="B809" t="s">
        <v>28</v>
      </c>
      <c r="C809" t="s">
        <v>29</v>
      </c>
      <c r="D809" t="s">
        <v>30</v>
      </c>
      <c r="E809" t="s">
        <v>470</v>
      </c>
      <c r="F809" t="s">
        <v>471</v>
      </c>
      <c r="G809" t="s">
        <v>452</v>
      </c>
      <c r="H809" t="s">
        <v>46</v>
      </c>
      <c r="J809" t="s">
        <v>36</v>
      </c>
      <c r="L809" t="s">
        <v>472</v>
      </c>
      <c r="M809" t="s">
        <v>472</v>
      </c>
      <c r="N809" t="b">
        <v>0</v>
      </c>
      <c r="O809">
        <v>147.15787048000001</v>
      </c>
      <c r="P809">
        <v>1.934928120511092E-7</v>
      </c>
      <c r="Q809">
        <v>7.1602843408338399E-4</v>
      </c>
      <c r="R809">
        <v>0.1053692195628398</v>
      </c>
      <c r="S809">
        <v>2.8473990174628109E-5</v>
      </c>
      <c r="T809">
        <f t="shared" si="26"/>
        <v>0.10536921956283984</v>
      </c>
      <c r="U809">
        <f t="shared" si="27"/>
        <v>2.8473990174628115E-5</v>
      </c>
    </row>
    <row r="810" spans="1:21" x14ac:dyDescent="0.35">
      <c r="A810" t="s">
        <v>27</v>
      </c>
      <c r="B810" t="s">
        <v>28</v>
      </c>
      <c r="C810" t="s">
        <v>29</v>
      </c>
      <c r="D810" t="s">
        <v>30</v>
      </c>
      <c r="E810" t="s">
        <v>473</v>
      </c>
      <c r="F810" t="s">
        <v>474</v>
      </c>
      <c r="G810" t="s">
        <v>452</v>
      </c>
      <c r="H810" t="s">
        <v>46</v>
      </c>
      <c r="J810" t="s">
        <v>36</v>
      </c>
      <c r="L810" t="s">
        <v>475</v>
      </c>
      <c r="M810" t="s">
        <v>475</v>
      </c>
      <c r="N810" t="b">
        <v>0</v>
      </c>
      <c r="O810">
        <v>99.168502970000006</v>
      </c>
      <c r="P810">
        <v>4.9753917442587778E-8</v>
      </c>
      <c r="Q810">
        <v>1.8411650137432529E-4</v>
      </c>
      <c r="R810">
        <v>1.825855781336579E-2</v>
      </c>
      <c r="S810">
        <v>4.9340215096744014E-6</v>
      </c>
      <c r="T810">
        <f t="shared" si="26"/>
        <v>1.8258557813365786E-2</v>
      </c>
      <c r="U810">
        <f t="shared" si="27"/>
        <v>4.9340215096744014E-6</v>
      </c>
    </row>
    <row r="811" spans="1:21" x14ac:dyDescent="0.35">
      <c r="A811" t="s">
        <v>27</v>
      </c>
      <c r="B811" t="s">
        <v>28</v>
      </c>
      <c r="C811" t="s">
        <v>29</v>
      </c>
      <c r="D811" t="s">
        <v>30</v>
      </c>
      <c r="E811" t="s">
        <v>476</v>
      </c>
      <c r="F811" t="s">
        <v>477</v>
      </c>
      <c r="G811" t="s">
        <v>452</v>
      </c>
      <c r="H811" t="s">
        <v>46</v>
      </c>
      <c r="J811" t="s">
        <v>36</v>
      </c>
      <c r="L811" t="s">
        <v>478</v>
      </c>
      <c r="M811" t="s">
        <v>478</v>
      </c>
      <c r="N811" t="b">
        <v>0</v>
      </c>
      <c r="O811">
        <v>0.51333318999999999</v>
      </c>
      <c r="P811">
        <v>5.5046335546703185E-4</v>
      </c>
      <c r="Q811">
        <v>2.0370132112775021</v>
      </c>
      <c r="R811">
        <v>1.0456664898172241</v>
      </c>
      <c r="S811">
        <v>2.8257111023999542E-4</v>
      </c>
      <c r="T811">
        <f t="shared" si="26"/>
        <v>1.0456664898172241</v>
      </c>
      <c r="U811">
        <f t="shared" si="27"/>
        <v>2.8257111023999537E-4</v>
      </c>
    </row>
    <row r="812" spans="1:21" x14ac:dyDescent="0.35">
      <c r="A812" t="s">
        <v>27</v>
      </c>
      <c r="B812" t="s">
        <v>28</v>
      </c>
      <c r="C812" t="s">
        <v>39</v>
      </c>
      <c r="D812" t="s">
        <v>40</v>
      </c>
      <c r="E812" t="s">
        <v>479</v>
      </c>
      <c r="F812" t="s">
        <v>480</v>
      </c>
      <c r="G812" t="s">
        <v>452</v>
      </c>
      <c r="H812" t="s">
        <v>46</v>
      </c>
      <c r="J812" t="s">
        <v>36</v>
      </c>
      <c r="L812" t="s">
        <v>481</v>
      </c>
      <c r="M812" t="s">
        <v>481</v>
      </c>
      <c r="N812" t="b">
        <v>0</v>
      </c>
      <c r="O812">
        <v>0.39514375000000002</v>
      </c>
      <c r="P812">
        <v>5.1741360772084098E-9</v>
      </c>
      <c r="Q812">
        <v>7.2255839659006473E-5</v>
      </c>
      <c r="R812">
        <v>2.8551443442258541E-5</v>
      </c>
      <c r="S812">
        <v>2.044527532558421E-9</v>
      </c>
      <c r="T812">
        <f t="shared" si="26"/>
        <v>2.8551443442258541E-5</v>
      </c>
      <c r="U812">
        <f t="shared" si="27"/>
        <v>2.0445275325584206E-9</v>
      </c>
    </row>
    <row r="813" spans="1:21" x14ac:dyDescent="0.35">
      <c r="A813" t="s">
        <v>27</v>
      </c>
      <c r="B813" t="s">
        <v>28</v>
      </c>
      <c r="C813" t="s">
        <v>29</v>
      </c>
      <c r="D813" t="s">
        <v>30</v>
      </c>
      <c r="E813" t="s">
        <v>479</v>
      </c>
      <c r="F813" t="s">
        <v>480</v>
      </c>
      <c r="G813" t="s">
        <v>452</v>
      </c>
      <c r="H813" t="s">
        <v>46</v>
      </c>
      <c r="J813" t="s">
        <v>36</v>
      </c>
      <c r="L813" t="s">
        <v>481</v>
      </c>
      <c r="M813" t="s">
        <v>481</v>
      </c>
      <c r="N813" t="b">
        <v>0</v>
      </c>
      <c r="O813">
        <v>0.39514375000000002</v>
      </c>
      <c r="P813">
        <v>1.9125986005707769E-8</v>
      </c>
      <c r="Q813">
        <v>7.0776529964070798E-5</v>
      </c>
      <c r="R813">
        <v>2.7966903461990299E-5</v>
      </c>
      <c r="S813">
        <v>7.5575138327428885E-9</v>
      </c>
      <c r="T813">
        <f t="shared" si="26"/>
        <v>2.7966903461990302E-5</v>
      </c>
      <c r="U813">
        <f t="shared" si="27"/>
        <v>7.5575138327428902E-9</v>
      </c>
    </row>
    <row r="814" spans="1:21" x14ac:dyDescent="0.35">
      <c r="A814" t="s">
        <v>27</v>
      </c>
      <c r="B814" t="s">
        <v>28</v>
      </c>
      <c r="C814" t="s">
        <v>39</v>
      </c>
      <c r="D814" t="s">
        <v>40</v>
      </c>
      <c r="E814" t="s">
        <v>482</v>
      </c>
      <c r="F814" t="s">
        <v>483</v>
      </c>
      <c r="G814" t="s">
        <v>452</v>
      </c>
      <c r="H814" t="s">
        <v>46</v>
      </c>
      <c r="J814" t="s">
        <v>36</v>
      </c>
      <c r="L814" t="s">
        <v>484</v>
      </c>
      <c r="M814" t="s">
        <v>484</v>
      </c>
      <c r="N814" t="b">
        <v>0</v>
      </c>
      <c r="O814">
        <v>232.69497082000001</v>
      </c>
      <c r="P814">
        <v>1.249786033220621E-3</v>
      </c>
      <c r="Q814">
        <v>17.45302749617219</v>
      </c>
      <c r="R814">
        <v>4061.231723942446</v>
      </c>
      <c r="S814">
        <v>0.29081892453151598</v>
      </c>
      <c r="T814">
        <f t="shared" si="26"/>
        <v>4061.2317239424456</v>
      </c>
      <c r="U814">
        <f t="shared" si="27"/>
        <v>0.29081892453151598</v>
      </c>
    </row>
    <row r="815" spans="1:21" x14ac:dyDescent="0.35">
      <c r="A815" t="s">
        <v>27</v>
      </c>
      <c r="B815" t="s">
        <v>28</v>
      </c>
      <c r="C815" t="s">
        <v>29</v>
      </c>
      <c r="D815" t="s">
        <v>30</v>
      </c>
      <c r="E815" t="s">
        <v>482</v>
      </c>
      <c r="F815" t="s">
        <v>483</v>
      </c>
      <c r="G815" t="s">
        <v>452</v>
      </c>
      <c r="H815" t="s">
        <v>46</v>
      </c>
      <c r="J815" t="s">
        <v>36</v>
      </c>
      <c r="L815" t="s">
        <v>484</v>
      </c>
      <c r="M815" t="s">
        <v>484</v>
      </c>
      <c r="N815" t="b">
        <v>0</v>
      </c>
      <c r="O815">
        <v>232.69497082000001</v>
      </c>
      <c r="P815">
        <v>5.8343517339418821E-4</v>
      </c>
      <c r="Q815">
        <v>2.159026834982698</v>
      </c>
      <c r="R815">
        <v>502.39468636589589</v>
      </c>
      <c r="S815">
        <v>0.1357624306483223</v>
      </c>
      <c r="T815">
        <f t="shared" si="26"/>
        <v>502.39468636589589</v>
      </c>
      <c r="U815">
        <f t="shared" si="27"/>
        <v>0.13576243064832227</v>
      </c>
    </row>
    <row r="816" spans="1:21" x14ac:dyDescent="0.35">
      <c r="A816" t="s">
        <v>27</v>
      </c>
      <c r="B816" t="s">
        <v>28</v>
      </c>
      <c r="C816" t="s">
        <v>29</v>
      </c>
      <c r="D816" t="s">
        <v>30</v>
      </c>
      <c r="E816" t="s">
        <v>485</v>
      </c>
      <c r="F816" t="s">
        <v>486</v>
      </c>
      <c r="G816" t="s">
        <v>452</v>
      </c>
      <c r="H816" t="s">
        <v>46</v>
      </c>
      <c r="J816" t="s">
        <v>36</v>
      </c>
      <c r="L816" t="s">
        <v>487</v>
      </c>
      <c r="M816" t="s">
        <v>487</v>
      </c>
      <c r="N816" t="b">
        <v>0</v>
      </c>
      <c r="O816">
        <v>111.30548919</v>
      </c>
      <c r="P816">
        <v>5.2788068753566999E-4</v>
      </c>
      <c r="Q816">
        <v>1.953445081873052</v>
      </c>
      <c r="R816">
        <v>217.42916044367959</v>
      </c>
      <c r="S816">
        <v>5.8756018160111292E-2</v>
      </c>
      <c r="T816">
        <f t="shared" si="26"/>
        <v>217.42916044367965</v>
      </c>
      <c r="U816">
        <f t="shared" si="27"/>
        <v>5.8756018160111285E-2</v>
      </c>
    </row>
    <row r="817" spans="1:21" x14ac:dyDescent="0.35">
      <c r="A817" t="s">
        <v>27</v>
      </c>
      <c r="B817" t="s">
        <v>28</v>
      </c>
      <c r="C817" t="s">
        <v>39</v>
      </c>
      <c r="D817" t="s">
        <v>40</v>
      </c>
      <c r="E817" t="s">
        <v>485</v>
      </c>
      <c r="F817" t="s">
        <v>486</v>
      </c>
      <c r="G817" t="s">
        <v>452</v>
      </c>
      <c r="H817" t="s">
        <v>46</v>
      </c>
      <c r="J817" t="s">
        <v>36</v>
      </c>
      <c r="L817" t="s">
        <v>487</v>
      </c>
      <c r="M817" t="s">
        <v>487</v>
      </c>
      <c r="N817" t="b">
        <v>0</v>
      </c>
      <c r="O817">
        <v>111.30548919</v>
      </c>
      <c r="P817">
        <v>1.095734013785546E-3</v>
      </c>
      <c r="Q817">
        <v>15.301719944660629</v>
      </c>
      <c r="R817">
        <v>1703.1654238888309</v>
      </c>
      <c r="S817">
        <v>0.1219612104265224</v>
      </c>
      <c r="T817">
        <f t="shared" si="26"/>
        <v>1703.1654238888311</v>
      </c>
      <c r="U817">
        <f t="shared" si="27"/>
        <v>0.1219612104265224</v>
      </c>
    </row>
    <row r="818" spans="1:21" x14ac:dyDescent="0.35">
      <c r="A818" t="s">
        <v>27</v>
      </c>
      <c r="B818" t="s">
        <v>28</v>
      </c>
      <c r="C818" t="s">
        <v>29</v>
      </c>
      <c r="D818" t="s">
        <v>30</v>
      </c>
      <c r="E818" t="s">
        <v>488</v>
      </c>
      <c r="F818" t="s">
        <v>489</v>
      </c>
      <c r="G818" t="s">
        <v>452</v>
      </c>
      <c r="H818" t="s">
        <v>46</v>
      </c>
      <c r="J818" t="s">
        <v>36</v>
      </c>
      <c r="L818" t="s">
        <v>490</v>
      </c>
      <c r="M818" t="s">
        <v>490</v>
      </c>
      <c r="N818" t="b">
        <v>0</v>
      </c>
      <c r="O818">
        <v>112.06001418</v>
      </c>
      <c r="P818">
        <v>1.175326424025977E-5</v>
      </c>
      <c r="Q818">
        <v>4.3493457457729867E-2</v>
      </c>
      <c r="R818">
        <v>4.8738774594504353</v>
      </c>
      <c r="S818">
        <v>1.317070957424797E-3</v>
      </c>
      <c r="T818">
        <f t="shared" si="26"/>
        <v>4.8738774594504353</v>
      </c>
      <c r="U818">
        <f t="shared" si="27"/>
        <v>1.3170709574247968E-3</v>
      </c>
    </row>
    <row r="819" spans="1:21" x14ac:dyDescent="0.35">
      <c r="A819" t="s">
        <v>27</v>
      </c>
      <c r="B819" t="s">
        <v>28</v>
      </c>
      <c r="C819" t="s">
        <v>29</v>
      </c>
      <c r="D819" t="s">
        <v>30</v>
      </c>
      <c r="E819" t="s">
        <v>491</v>
      </c>
      <c r="F819" t="s">
        <v>492</v>
      </c>
      <c r="G819" t="s">
        <v>452</v>
      </c>
      <c r="H819" t="s">
        <v>46</v>
      </c>
      <c r="J819" t="s">
        <v>36</v>
      </c>
      <c r="L819" t="s">
        <v>493</v>
      </c>
      <c r="M819" t="s">
        <v>493</v>
      </c>
      <c r="N819" t="b">
        <v>0</v>
      </c>
      <c r="O819">
        <v>46.205657029999998</v>
      </c>
      <c r="P819">
        <v>1.262777107926115E-3</v>
      </c>
      <c r="Q819">
        <v>4.6729607451559962</v>
      </c>
      <c r="R819">
        <v>215.91722150533121</v>
      </c>
      <c r="S819">
        <v>5.8347445954169339E-2</v>
      </c>
      <c r="T819">
        <f t="shared" si="26"/>
        <v>215.91722150533118</v>
      </c>
      <c r="U819">
        <f t="shared" si="27"/>
        <v>5.8347445954169359E-2</v>
      </c>
    </row>
    <row r="820" spans="1:21" x14ac:dyDescent="0.35">
      <c r="A820" t="s">
        <v>27</v>
      </c>
      <c r="B820" t="s">
        <v>28</v>
      </c>
      <c r="C820" t="s">
        <v>39</v>
      </c>
      <c r="D820" t="s">
        <v>40</v>
      </c>
      <c r="E820" t="s">
        <v>501</v>
      </c>
      <c r="F820" t="s">
        <v>502</v>
      </c>
      <c r="G820" t="s">
        <v>452</v>
      </c>
      <c r="H820" t="s">
        <v>46</v>
      </c>
      <c r="J820" t="s">
        <v>36</v>
      </c>
      <c r="L820" t="s">
        <v>503</v>
      </c>
      <c r="M820" t="s">
        <v>503</v>
      </c>
      <c r="N820" t="b">
        <v>0</v>
      </c>
      <c r="O820">
        <v>142.88461225</v>
      </c>
      <c r="P820">
        <v>1.2636728543924359E-3</v>
      </c>
      <c r="Q820">
        <v>17.64695434869234</v>
      </c>
      <c r="R820">
        <v>2521.478229506356</v>
      </c>
      <c r="S820">
        <v>0.18055940581071389</v>
      </c>
      <c r="T820">
        <f t="shared" si="26"/>
        <v>2521.4782295063565</v>
      </c>
      <c r="U820">
        <f t="shared" si="27"/>
        <v>0.18055940581071392</v>
      </c>
    </row>
    <row r="821" spans="1:21" x14ac:dyDescent="0.35">
      <c r="A821" t="s">
        <v>27</v>
      </c>
      <c r="B821" t="s">
        <v>28</v>
      </c>
      <c r="C821" t="s">
        <v>29</v>
      </c>
      <c r="D821" t="s">
        <v>30</v>
      </c>
      <c r="E821" t="s">
        <v>501</v>
      </c>
      <c r="F821" t="s">
        <v>502</v>
      </c>
      <c r="G821" t="s">
        <v>452</v>
      </c>
      <c r="H821" t="s">
        <v>46</v>
      </c>
      <c r="J821" t="s">
        <v>36</v>
      </c>
      <c r="L821" t="s">
        <v>503</v>
      </c>
      <c r="M821" t="s">
        <v>503</v>
      </c>
      <c r="N821" t="b">
        <v>0</v>
      </c>
      <c r="O821">
        <v>142.88461225</v>
      </c>
      <c r="P821">
        <v>4.7708354234016863E-3</v>
      </c>
      <c r="Q821">
        <v>17.654680715403181</v>
      </c>
      <c r="R821">
        <v>2522.5822084179358</v>
      </c>
      <c r="S821">
        <v>0.68167896958131458</v>
      </c>
      <c r="T821">
        <f t="shared" si="26"/>
        <v>2522.5822084179363</v>
      </c>
      <c r="U821">
        <f t="shared" si="27"/>
        <v>0.68167896958131458</v>
      </c>
    </row>
    <row r="822" spans="1:21" x14ac:dyDescent="0.35">
      <c r="A822" t="s">
        <v>27</v>
      </c>
      <c r="B822" t="s">
        <v>28</v>
      </c>
      <c r="C822" t="s">
        <v>39</v>
      </c>
      <c r="D822" t="s">
        <v>40</v>
      </c>
      <c r="E822" t="s">
        <v>504</v>
      </c>
      <c r="F822" t="s">
        <v>505</v>
      </c>
      <c r="G822" t="s">
        <v>452</v>
      </c>
      <c r="H822" t="s">
        <v>46</v>
      </c>
      <c r="J822" t="s">
        <v>36</v>
      </c>
      <c r="L822" t="s">
        <v>506</v>
      </c>
      <c r="M822" t="s">
        <v>506</v>
      </c>
      <c r="N822" t="b">
        <v>0</v>
      </c>
      <c r="O822">
        <v>2.7975900199999999</v>
      </c>
      <c r="P822">
        <v>1.141496554974724E-8</v>
      </c>
      <c r="Q822">
        <v>1.5940785247391871E-4</v>
      </c>
      <c r="R822">
        <v>4.4595781719066737E-4</v>
      </c>
      <c r="S822">
        <v>3.1934393700616681E-8</v>
      </c>
      <c r="T822">
        <f t="shared" si="26"/>
        <v>4.4595781719066727E-4</v>
      </c>
      <c r="U822">
        <f t="shared" si="27"/>
        <v>3.1934393700616688E-8</v>
      </c>
    </row>
    <row r="823" spans="1:21" x14ac:dyDescent="0.35">
      <c r="A823" t="s">
        <v>27</v>
      </c>
      <c r="B823" t="s">
        <v>28</v>
      </c>
      <c r="C823" t="s">
        <v>29</v>
      </c>
      <c r="D823" t="s">
        <v>30</v>
      </c>
      <c r="E823" t="s">
        <v>504</v>
      </c>
      <c r="F823" t="s">
        <v>505</v>
      </c>
      <c r="G823" t="s">
        <v>452</v>
      </c>
      <c r="H823" t="s">
        <v>46</v>
      </c>
      <c r="J823" t="s">
        <v>36</v>
      </c>
      <c r="L823" t="s">
        <v>506</v>
      </c>
      <c r="M823" t="s">
        <v>506</v>
      </c>
      <c r="N823" t="b">
        <v>0</v>
      </c>
      <c r="O823">
        <v>2.7975900199999999</v>
      </c>
      <c r="P823">
        <v>4.0488708652797809E-6</v>
      </c>
      <c r="Q823">
        <v>1.498301996203532E-2</v>
      </c>
      <c r="R823">
        <v>4.1916347115250802E-2</v>
      </c>
      <c r="S823">
        <v>1.132708072497548E-5</v>
      </c>
      <c r="T823">
        <f t="shared" si="26"/>
        <v>4.1916347115250788E-2</v>
      </c>
      <c r="U823">
        <f t="shared" si="27"/>
        <v>1.132708072497548E-5</v>
      </c>
    </row>
    <row r="824" spans="1:21" x14ac:dyDescent="0.35">
      <c r="A824" t="s">
        <v>27</v>
      </c>
      <c r="B824" t="s">
        <v>28</v>
      </c>
      <c r="C824" t="s">
        <v>39</v>
      </c>
      <c r="D824" t="s">
        <v>40</v>
      </c>
      <c r="E824" t="s">
        <v>507</v>
      </c>
      <c r="F824" t="s">
        <v>508</v>
      </c>
      <c r="G824" t="s">
        <v>452</v>
      </c>
      <c r="H824" t="s">
        <v>46</v>
      </c>
      <c r="J824" t="s">
        <v>36</v>
      </c>
      <c r="L824" t="s">
        <v>509</v>
      </c>
      <c r="M824" t="s">
        <v>509</v>
      </c>
      <c r="N824" t="b">
        <v>0</v>
      </c>
      <c r="O824">
        <v>0.12</v>
      </c>
      <c r="P824">
        <v>1.658182641881744E-10</v>
      </c>
      <c r="Q824">
        <v>2.3156209521609198E-6</v>
      </c>
      <c r="R824">
        <v>2.778745142593104E-7</v>
      </c>
      <c r="S824">
        <v>1.989819170258093E-11</v>
      </c>
      <c r="T824">
        <f t="shared" si="26"/>
        <v>2.7787451425931035E-7</v>
      </c>
      <c r="U824">
        <f t="shared" si="27"/>
        <v>1.9898191702580927E-11</v>
      </c>
    </row>
    <row r="825" spans="1:21" x14ac:dyDescent="0.35">
      <c r="A825" t="s">
        <v>27</v>
      </c>
      <c r="B825" t="s">
        <v>28</v>
      </c>
      <c r="C825" t="s">
        <v>29</v>
      </c>
      <c r="D825" t="s">
        <v>30</v>
      </c>
      <c r="E825" t="s">
        <v>507</v>
      </c>
      <c r="F825" t="s">
        <v>508</v>
      </c>
      <c r="G825" t="s">
        <v>452</v>
      </c>
      <c r="H825" t="s">
        <v>46</v>
      </c>
      <c r="J825" t="s">
        <v>36</v>
      </c>
      <c r="L825" t="s">
        <v>509</v>
      </c>
      <c r="M825" t="s">
        <v>509</v>
      </c>
      <c r="N825" t="b">
        <v>0</v>
      </c>
      <c r="O825">
        <v>0.12</v>
      </c>
      <c r="P825">
        <v>3.294073536868645E-9</v>
      </c>
      <c r="Q825">
        <v>1.2189860136698809E-5</v>
      </c>
      <c r="R825">
        <v>1.4627832164038569E-6</v>
      </c>
      <c r="S825">
        <v>3.9528882442423739E-10</v>
      </c>
      <c r="T825">
        <f t="shared" si="26"/>
        <v>1.4627832164038571E-6</v>
      </c>
      <c r="U825">
        <f t="shared" si="27"/>
        <v>3.9528882442423739E-10</v>
      </c>
    </row>
    <row r="826" spans="1:21" x14ac:dyDescent="0.35">
      <c r="A826" t="s">
        <v>27</v>
      </c>
      <c r="B826" t="s">
        <v>28</v>
      </c>
      <c r="C826" t="s">
        <v>76</v>
      </c>
      <c r="D826" t="s">
        <v>77</v>
      </c>
      <c r="E826" t="s">
        <v>510</v>
      </c>
      <c r="F826" t="s">
        <v>511</v>
      </c>
      <c r="G826" t="s">
        <v>452</v>
      </c>
      <c r="H826" t="s">
        <v>46</v>
      </c>
      <c r="J826" t="s">
        <v>36</v>
      </c>
      <c r="L826" t="s">
        <v>512</v>
      </c>
      <c r="M826" t="s">
        <v>512</v>
      </c>
      <c r="N826" t="b">
        <v>0</v>
      </c>
      <c r="O826">
        <v>130.42998961999999</v>
      </c>
      <c r="P826">
        <v>3.2445058746374249E-3</v>
      </c>
      <c r="Q826">
        <v>11.533857137333049</v>
      </c>
      <c r="R826">
        <v>1504.360866700913</v>
      </c>
      <c r="S826">
        <v>0.42318086755098833</v>
      </c>
      <c r="T826">
        <f t="shared" si="26"/>
        <v>1504.3608667009123</v>
      </c>
      <c r="U826">
        <f t="shared" si="27"/>
        <v>0.42318086755098833</v>
      </c>
    </row>
    <row r="827" spans="1:21" x14ac:dyDescent="0.35">
      <c r="A827" t="s">
        <v>27</v>
      </c>
      <c r="B827" t="s">
        <v>28</v>
      </c>
      <c r="C827" t="s">
        <v>76</v>
      </c>
      <c r="D827" t="s">
        <v>77</v>
      </c>
      <c r="E827" t="s">
        <v>516</v>
      </c>
      <c r="F827" t="s">
        <v>517</v>
      </c>
      <c r="G827" t="s">
        <v>452</v>
      </c>
      <c r="H827" t="s">
        <v>46</v>
      </c>
      <c r="J827" t="s">
        <v>36</v>
      </c>
      <c r="L827" t="s">
        <v>518</v>
      </c>
      <c r="M827" t="s">
        <v>518</v>
      </c>
      <c r="N827" t="b">
        <v>0</v>
      </c>
      <c r="O827">
        <v>381.69555084000001</v>
      </c>
      <c r="P827">
        <v>7.7336969703392431E-8</v>
      </c>
      <c r="Q827">
        <v>2.7492431650870831E-4</v>
      </c>
      <c r="R827">
        <v>0.1049373884291019</v>
      </c>
      <c r="S827">
        <v>2.9519177251232761E-5</v>
      </c>
      <c r="T827">
        <f t="shared" si="26"/>
        <v>0.10493738842910193</v>
      </c>
      <c r="U827">
        <f t="shared" si="27"/>
        <v>2.9519177251232765E-5</v>
      </c>
    </row>
    <row r="828" spans="1:21" x14ac:dyDescent="0.35">
      <c r="A828" t="s">
        <v>27</v>
      </c>
      <c r="B828" t="s">
        <v>28</v>
      </c>
      <c r="C828" t="s">
        <v>39</v>
      </c>
      <c r="D828" t="s">
        <v>40</v>
      </c>
      <c r="E828" t="s">
        <v>516</v>
      </c>
      <c r="F828" t="s">
        <v>517</v>
      </c>
      <c r="G828" t="s">
        <v>452</v>
      </c>
      <c r="H828" t="s">
        <v>46</v>
      </c>
      <c r="J828" t="s">
        <v>36</v>
      </c>
      <c r="L828" t="s">
        <v>518</v>
      </c>
      <c r="M828" t="s">
        <v>518</v>
      </c>
      <c r="N828" t="b">
        <v>0</v>
      </c>
      <c r="O828">
        <v>381.69555084000001</v>
      </c>
      <c r="P828">
        <v>1.9769750622109501E-3</v>
      </c>
      <c r="Q828">
        <v>27.608085866585711</v>
      </c>
      <c r="R828">
        <v>10537.883542484449</v>
      </c>
      <c r="S828">
        <v>0.75460258536755176</v>
      </c>
      <c r="T828">
        <f t="shared" si="26"/>
        <v>10537.883542484451</v>
      </c>
      <c r="U828">
        <f t="shared" si="27"/>
        <v>0.75460258536755187</v>
      </c>
    </row>
    <row r="829" spans="1:21" x14ac:dyDescent="0.35">
      <c r="A829" t="s">
        <v>27</v>
      </c>
      <c r="B829" t="s">
        <v>28</v>
      </c>
      <c r="C829" t="s">
        <v>29</v>
      </c>
      <c r="D829" t="s">
        <v>30</v>
      </c>
      <c r="E829" t="s">
        <v>516</v>
      </c>
      <c r="F829" t="s">
        <v>517</v>
      </c>
      <c r="G829" t="s">
        <v>452</v>
      </c>
      <c r="H829" t="s">
        <v>46</v>
      </c>
      <c r="J829" t="s">
        <v>36</v>
      </c>
      <c r="L829" t="s">
        <v>518</v>
      </c>
      <c r="M829" t="s">
        <v>518</v>
      </c>
      <c r="N829" t="b">
        <v>0</v>
      </c>
      <c r="O829">
        <v>381.69555084000001</v>
      </c>
      <c r="P829">
        <v>9.0319147491152683E-3</v>
      </c>
      <c r="Q829">
        <v>33.422987169546147</v>
      </c>
      <c r="R829">
        <v>12757.40549839817</v>
      </c>
      <c r="S829">
        <v>3.4474416753034731</v>
      </c>
      <c r="T829">
        <f t="shared" si="26"/>
        <v>12757.40549839817</v>
      </c>
      <c r="U829">
        <f t="shared" si="27"/>
        <v>3.4474416753034727</v>
      </c>
    </row>
    <row r="830" spans="1:21" x14ac:dyDescent="0.35">
      <c r="A830" t="s">
        <v>27</v>
      </c>
      <c r="B830" t="s">
        <v>28</v>
      </c>
      <c r="C830" t="s">
        <v>39</v>
      </c>
      <c r="D830" t="s">
        <v>40</v>
      </c>
      <c r="E830" t="s">
        <v>522</v>
      </c>
      <c r="F830" t="s">
        <v>523</v>
      </c>
      <c r="G830" t="s">
        <v>452</v>
      </c>
      <c r="H830" t="s">
        <v>46</v>
      </c>
      <c r="J830" t="s">
        <v>36</v>
      </c>
      <c r="L830" t="s">
        <v>524</v>
      </c>
      <c r="M830" t="s">
        <v>524</v>
      </c>
      <c r="N830" t="b">
        <v>0</v>
      </c>
      <c r="O830">
        <v>350.59494537</v>
      </c>
      <c r="P830">
        <v>6.048228435578453E-4</v>
      </c>
      <c r="Q830">
        <v>8.4462375465390647</v>
      </c>
      <c r="R830">
        <v>2961.2081912109061</v>
      </c>
      <c r="S830">
        <v>0.21204783179569081</v>
      </c>
      <c r="T830">
        <f t="shared" si="26"/>
        <v>2961.2081912109061</v>
      </c>
      <c r="U830">
        <f t="shared" si="27"/>
        <v>0.21204783179569084</v>
      </c>
    </row>
    <row r="831" spans="1:21" x14ac:dyDescent="0.35">
      <c r="A831" t="s">
        <v>27</v>
      </c>
      <c r="B831" t="s">
        <v>28</v>
      </c>
      <c r="C831" t="s">
        <v>29</v>
      </c>
      <c r="D831" t="s">
        <v>30</v>
      </c>
      <c r="E831" t="s">
        <v>522</v>
      </c>
      <c r="F831" t="s">
        <v>523</v>
      </c>
      <c r="G831" t="s">
        <v>452</v>
      </c>
      <c r="H831" t="s">
        <v>46</v>
      </c>
      <c r="J831" t="s">
        <v>36</v>
      </c>
      <c r="L831" t="s">
        <v>524</v>
      </c>
      <c r="M831" t="s">
        <v>524</v>
      </c>
      <c r="N831" t="b">
        <v>0</v>
      </c>
      <c r="O831">
        <v>350.59494537</v>
      </c>
      <c r="P831">
        <v>9.7539393542924249E-4</v>
      </c>
      <c r="Q831">
        <v>3.6094870129612469</v>
      </c>
      <c r="R831">
        <v>1265.4679021228731</v>
      </c>
      <c r="S831">
        <v>0.34196818350604458</v>
      </c>
      <c r="T831">
        <f t="shared" si="26"/>
        <v>1265.4679021228728</v>
      </c>
      <c r="U831">
        <f t="shared" si="27"/>
        <v>0.34196818350604458</v>
      </c>
    </row>
    <row r="832" spans="1:21" x14ac:dyDescent="0.35">
      <c r="A832" t="s">
        <v>27</v>
      </c>
      <c r="B832" t="s">
        <v>28</v>
      </c>
      <c r="C832" t="s">
        <v>39</v>
      </c>
      <c r="D832" t="s">
        <v>40</v>
      </c>
      <c r="E832" t="s">
        <v>533</v>
      </c>
      <c r="F832" t="s">
        <v>534</v>
      </c>
      <c r="G832" t="s">
        <v>452</v>
      </c>
      <c r="H832" t="s">
        <v>46</v>
      </c>
      <c r="J832" t="s">
        <v>36</v>
      </c>
      <c r="L832" t="s">
        <v>535</v>
      </c>
      <c r="M832" t="s">
        <v>535</v>
      </c>
      <c r="N832" t="b">
        <v>0</v>
      </c>
      <c r="O832">
        <v>415.65856077000001</v>
      </c>
      <c r="P832">
        <v>5.7453845892797438E-7</v>
      </c>
      <c r="Q832">
        <v>8.0233217964824407E-3</v>
      </c>
      <c r="R832">
        <v>3.3349623905204622</v>
      </c>
      <c r="S832">
        <v>2.3881182894501559E-4</v>
      </c>
      <c r="T832">
        <f t="shared" si="26"/>
        <v>3.3349623905204622</v>
      </c>
      <c r="U832">
        <f t="shared" si="27"/>
        <v>2.3881182894501559E-4</v>
      </c>
    </row>
    <row r="833" spans="1:21" x14ac:dyDescent="0.35">
      <c r="A833" t="s">
        <v>27</v>
      </c>
      <c r="B833" t="s">
        <v>28</v>
      </c>
      <c r="C833" t="s">
        <v>29</v>
      </c>
      <c r="D833" t="s">
        <v>30</v>
      </c>
      <c r="E833" t="s">
        <v>533</v>
      </c>
      <c r="F833" t="s">
        <v>534</v>
      </c>
      <c r="G833" t="s">
        <v>452</v>
      </c>
      <c r="H833" t="s">
        <v>46</v>
      </c>
      <c r="J833" t="s">
        <v>36</v>
      </c>
      <c r="L833" t="s">
        <v>535</v>
      </c>
      <c r="M833" t="s">
        <v>535</v>
      </c>
      <c r="N833" t="b">
        <v>0</v>
      </c>
      <c r="O833">
        <v>415.65856077000001</v>
      </c>
      <c r="P833">
        <v>9.2963231288082772E-6</v>
      </c>
      <c r="Q833">
        <v>3.4401441697459581E-2</v>
      </c>
      <c r="R833">
        <v>14.29925374437912</v>
      </c>
      <c r="S833">
        <v>3.864096292173312E-3</v>
      </c>
      <c r="T833">
        <f t="shared" si="26"/>
        <v>14.299253744379115</v>
      </c>
      <c r="U833">
        <f t="shared" si="27"/>
        <v>3.864096292173312E-3</v>
      </c>
    </row>
    <row r="834" spans="1:21" x14ac:dyDescent="0.35">
      <c r="A834" t="s">
        <v>27</v>
      </c>
      <c r="B834" t="s">
        <v>28</v>
      </c>
      <c r="C834" t="s">
        <v>29</v>
      </c>
      <c r="D834" t="s">
        <v>30</v>
      </c>
      <c r="E834" t="s">
        <v>536</v>
      </c>
      <c r="F834" t="s">
        <v>537</v>
      </c>
      <c r="G834" t="s">
        <v>452</v>
      </c>
      <c r="H834" t="s">
        <v>46</v>
      </c>
      <c r="J834" t="s">
        <v>36</v>
      </c>
      <c r="L834" t="s">
        <v>538</v>
      </c>
      <c r="M834" t="s">
        <v>538</v>
      </c>
      <c r="N834" t="b">
        <v>0</v>
      </c>
      <c r="O834">
        <v>214.7179222</v>
      </c>
      <c r="P834">
        <v>1.1871133321745789E-6</v>
      </c>
      <c r="Q834">
        <v>4.3929637039537743E-3</v>
      </c>
      <c r="R834">
        <v>0.94324803881297037</v>
      </c>
      <c r="S834">
        <v>2.5489450810044402E-4</v>
      </c>
      <c r="T834">
        <f t="shared" ref="T834:T897" si="28">O834*Q834</f>
        <v>0.94324803881297037</v>
      </c>
      <c r="U834">
        <f t="shared" ref="U834:U897" si="29">O834*P834</f>
        <v>2.5489450810044402E-4</v>
      </c>
    </row>
    <row r="835" spans="1:21" x14ac:dyDescent="0.35">
      <c r="A835" t="s">
        <v>27</v>
      </c>
      <c r="B835" t="s">
        <v>28</v>
      </c>
      <c r="C835" t="s">
        <v>39</v>
      </c>
      <c r="D835" t="s">
        <v>40</v>
      </c>
      <c r="E835" t="s">
        <v>536</v>
      </c>
      <c r="F835" t="s">
        <v>537</v>
      </c>
      <c r="G835" t="s">
        <v>452</v>
      </c>
      <c r="H835" t="s">
        <v>46</v>
      </c>
      <c r="J835" t="s">
        <v>36</v>
      </c>
      <c r="L835" t="s">
        <v>538</v>
      </c>
      <c r="M835" t="s">
        <v>538</v>
      </c>
      <c r="N835" t="b">
        <v>0</v>
      </c>
      <c r="O835">
        <v>214.7179222</v>
      </c>
      <c r="P835">
        <v>2.277006836724986E-7</v>
      </c>
      <c r="Q835">
        <v>3.1797973312218922E-3</v>
      </c>
      <c r="R835">
        <v>0.68275947597706976</v>
      </c>
      <c r="S835">
        <v>4.8891417681678371E-5</v>
      </c>
      <c r="T835">
        <f t="shared" si="28"/>
        <v>0.68275947597706987</v>
      </c>
      <c r="U835">
        <f t="shared" si="29"/>
        <v>4.8891417681678364E-5</v>
      </c>
    </row>
    <row r="836" spans="1:21" x14ac:dyDescent="0.35">
      <c r="A836" t="s">
        <v>27</v>
      </c>
      <c r="B836" t="s">
        <v>28</v>
      </c>
      <c r="C836" t="s">
        <v>39</v>
      </c>
      <c r="D836" t="s">
        <v>40</v>
      </c>
      <c r="E836" t="s">
        <v>539</v>
      </c>
      <c r="F836" t="s">
        <v>540</v>
      </c>
      <c r="G836" t="s">
        <v>452</v>
      </c>
      <c r="H836" t="s">
        <v>46</v>
      </c>
      <c r="J836" t="s">
        <v>36</v>
      </c>
      <c r="L836" t="s">
        <v>541</v>
      </c>
      <c r="M836" t="s">
        <v>541</v>
      </c>
      <c r="N836" t="b">
        <v>0</v>
      </c>
      <c r="O836">
        <v>101.99047464</v>
      </c>
      <c r="P836">
        <v>1.0568472795301231E-3</v>
      </c>
      <c r="Q836">
        <v>14.758673995869451</v>
      </c>
      <c r="R836">
        <v>1505.2441658957509</v>
      </c>
      <c r="S836">
        <v>0.10778835566127</v>
      </c>
      <c r="T836">
        <f t="shared" si="28"/>
        <v>1505.2441658957507</v>
      </c>
      <c r="U836">
        <f t="shared" si="29"/>
        <v>0.10778835566127001</v>
      </c>
    </row>
    <row r="837" spans="1:21" x14ac:dyDescent="0.35">
      <c r="A837" t="s">
        <v>27</v>
      </c>
      <c r="B837" t="s">
        <v>28</v>
      </c>
      <c r="C837" t="s">
        <v>29</v>
      </c>
      <c r="D837" t="s">
        <v>30</v>
      </c>
      <c r="E837" t="s">
        <v>539</v>
      </c>
      <c r="F837" t="s">
        <v>540</v>
      </c>
      <c r="G837" t="s">
        <v>452</v>
      </c>
      <c r="H837" t="s">
        <v>46</v>
      </c>
      <c r="J837" t="s">
        <v>36</v>
      </c>
      <c r="L837" t="s">
        <v>541</v>
      </c>
      <c r="M837" t="s">
        <v>541</v>
      </c>
      <c r="N837" t="b">
        <v>0</v>
      </c>
      <c r="O837">
        <v>101.99047464</v>
      </c>
      <c r="P837">
        <v>4.6105218950440166E-3</v>
      </c>
      <c r="Q837">
        <v>17.061433640974361</v>
      </c>
      <c r="R837">
        <v>1740.103715081839</v>
      </c>
      <c r="S837">
        <v>0.47022931641365162</v>
      </c>
      <c r="T837">
        <f t="shared" si="28"/>
        <v>1740.1037150818383</v>
      </c>
      <c r="U837">
        <f t="shared" si="29"/>
        <v>0.47022931641365151</v>
      </c>
    </row>
    <row r="838" spans="1:21" x14ac:dyDescent="0.35">
      <c r="A838" t="s">
        <v>27</v>
      </c>
      <c r="B838" t="s">
        <v>28</v>
      </c>
      <c r="C838" t="s">
        <v>29</v>
      </c>
      <c r="D838" t="s">
        <v>30</v>
      </c>
      <c r="E838" t="s">
        <v>542</v>
      </c>
      <c r="F838" t="s">
        <v>543</v>
      </c>
      <c r="G838" t="s">
        <v>452</v>
      </c>
      <c r="H838" t="s">
        <v>46</v>
      </c>
      <c r="J838" t="s">
        <v>36</v>
      </c>
      <c r="L838" t="s">
        <v>541</v>
      </c>
      <c r="M838" t="s">
        <v>541</v>
      </c>
      <c r="N838" t="b">
        <v>0</v>
      </c>
      <c r="O838">
        <v>101.99047464</v>
      </c>
      <c r="P838">
        <v>2.6087124279802021E-3</v>
      </c>
      <c r="Q838">
        <v>9.6536520141489088</v>
      </c>
      <c r="R838">
        <v>984.58055093243922</v>
      </c>
      <c r="S838">
        <v>0.26606381872896762</v>
      </c>
      <c r="T838">
        <f t="shared" si="28"/>
        <v>984.58055093243922</v>
      </c>
      <c r="U838">
        <f t="shared" si="29"/>
        <v>0.26606381872896762</v>
      </c>
    </row>
    <row r="839" spans="1:21" x14ac:dyDescent="0.35">
      <c r="A839" t="s">
        <v>27</v>
      </c>
      <c r="B839" t="s">
        <v>28</v>
      </c>
      <c r="C839" t="s">
        <v>76</v>
      </c>
      <c r="D839" t="s">
        <v>77</v>
      </c>
      <c r="E839" t="s">
        <v>542</v>
      </c>
      <c r="F839" t="s">
        <v>543</v>
      </c>
      <c r="G839" t="s">
        <v>452</v>
      </c>
      <c r="H839" t="s">
        <v>46</v>
      </c>
      <c r="J839" t="s">
        <v>36</v>
      </c>
      <c r="L839" t="s">
        <v>541</v>
      </c>
      <c r="M839" t="s">
        <v>541</v>
      </c>
      <c r="N839" t="b">
        <v>0</v>
      </c>
      <c r="O839">
        <v>101.99047464</v>
      </c>
      <c r="P839">
        <v>6.3766371265942947E-8</v>
      </c>
      <c r="Q839">
        <v>2.2668235002956029E-4</v>
      </c>
      <c r="R839">
        <v>2.3119440472025469E-2</v>
      </c>
      <c r="S839">
        <v>6.5035624714839792E-6</v>
      </c>
      <c r="T839">
        <f t="shared" si="28"/>
        <v>2.3119440472025472E-2</v>
      </c>
      <c r="U839">
        <f t="shared" si="29"/>
        <v>6.5035624714839792E-6</v>
      </c>
    </row>
    <row r="840" spans="1:21" x14ac:dyDescent="0.35">
      <c r="A840" t="s">
        <v>27</v>
      </c>
      <c r="B840" t="s">
        <v>28</v>
      </c>
      <c r="C840" t="s">
        <v>76</v>
      </c>
      <c r="D840" t="s">
        <v>77</v>
      </c>
      <c r="E840" t="s">
        <v>544</v>
      </c>
      <c r="F840" t="s">
        <v>545</v>
      </c>
      <c r="G840" t="s">
        <v>452</v>
      </c>
      <c r="H840" t="s">
        <v>46</v>
      </c>
      <c r="J840" t="s">
        <v>36</v>
      </c>
      <c r="L840" t="s">
        <v>546</v>
      </c>
      <c r="M840" t="s">
        <v>546</v>
      </c>
      <c r="N840" t="b">
        <v>0</v>
      </c>
      <c r="O840">
        <v>443.00939258</v>
      </c>
      <c r="P840">
        <v>1.651605220171989E-11</v>
      </c>
      <c r="Q840">
        <v>5.8712726660931057E-8</v>
      </c>
      <c r="R840">
        <v>2.6010289374774641E-5</v>
      </c>
      <c r="S840">
        <v>7.3167662537034987E-9</v>
      </c>
      <c r="T840">
        <f t="shared" si="28"/>
        <v>2.6010289374774637E-5</v>
      </c>
      <c r="U840">
        <f t="shared" si="29"/>
        <v>7.3167662537035004E-9</v>
      </c>
    </row>
    <row r="841" spans="1:21" x14ac:dyDescent="0.35">
      <c r="A841" t="s">
        <v>27</v>
      </c>
      <c r="B841" t="s">
        <v>28</v>
      </c>
      <c r="C841" t="s">
        <v>29</v>
      </c>
      <c r="D841" t="s">
        <v>30</v>
      </c>
      <c r="E841" t="s">
        <v>547</v>
      </c>
      <c r="F841" t="s">
        <v>548</v>
      </c>
      <c r="G841" t="s">
        <v>452</v>
      </c>
      <c r="H841" t="s">
        <v>46</v>
      </c>
      <c r="J841" t="s">
        <v>36</v>
      </c>
      <c r="L841" t="s">
        <v>549</v>
      </c>
      <c r="M841" t="s">
        <v>549</v>
      </c>
      <c r="N841" t="b">
        <v>0</v>
      </c>
      <c r="O841">
        <v>129.96680204</v>
      </c>
      <c r="P841">
        <v>3.8984270359847636E-6</v>
      </c>
      <c r="Q841">
        <v>1.4426296131492379E-2</v>
      </c>
      <c r="R841">
        <v>1.874939573492088</v>
      </c>
      <c r="S841">
        <v>5.0666609485321579E-4</v>
      </c>
      <c r="T841">
        <f t="shared" si="28"/>
        <v>1.874939573492088</v>
      </c>
      <c r="U841">
        <f t="shared" si="29"/>
        <v>5.0666609485321579E-4</v>
      </c>
    </row>
    <row r="842" spans="1:21" x14ac:dyDescent="0.35">
      <c r="A842" t="s">
        <v>27</v>
      </c>
      <c r="B842" t="s">
        <v>28</v>
      </c>
      <c r="C842" t="s">
        <v>39</v>
      </c>
      <c r="D842" t="s">
        <v>40</v>
      </c>
      <c r="E842" t="s">
        <v>550</v>
      </c>
      <c r="F842" t="s">
        <v>551</v>
      </c>
      <c r="G842" t="s">
        <v>452</v>
      </c>
      <c r="H842" t="s">
        <v>46</v>
      </c>
      <c r="J842" t="s">
        <v>36</v>
      </c>
      <c r="L842" t="s">
        <v>552</v>
      </c>
      <c r="M842" t="s">
        <v>552</v>
      </c>
      <c r="N842" t="b">
        <v>0</v>
      </c>
      <c r="O842">
        <v>434.14055299</v>
      </c>
      <c r="P842">
        <v>8.720554230379683E-9</v>
      </c>
      <c r="Q842">
        <v>1.217809038659739E-4</v>
      </c>
      <c r="R842">
        <v>5.2870028947995959E-2</v>
      </c>
      <c r="S842">
        <v>3.785946235956319E-6</v>
      </c>
      <c r="T842">
        <f t="shared" si="28"/>
        <v>5.2870028947995938E-2</v>
      </c>
      <c r="U842">
        <f t="shared" si="29"/>
        <v>3.7859462359563194E-6</v>
      </c>
    </row>
    <row r="843" spans="1:21" x14ac:dyDescent="0.35">
      <c r="A843" t="s">
        <v>27</v>
      </c>
      <c r="B843" t="s">
        <v>28</v>
      </c>
      <c r="C843" t="s">
        <v>29</v>
      </c>
      <c r="D843" t="s">
        <v>30</v>
      </c>
      <c r="E843" t="s">
        <v>550</v>
      </c>
      <c r="F843" t="s">
        <v>551</v>
      </c>
      <c r="G843" t="s">
        <v>452</v>
      </c>
      <c r="H843" t="s">
        <v>46</v>
      </c>
      <c r="J843" t="s">
        <v>36</v>
      </c>
      <c r="L843" t="s">
        <v>552</v>
      </c>
      <c r="M843" t="s">
        <v>552</v>
      </c>
      <c r="N843" t="b">
        <v>0</v>
      </c>
      <c r="O843">
        <v>434.14055299</v>
      </c>
      <c r="P843">
        <v>2.806869054695907E-8</v>
      </c>
      <c r="Q843">
        <v>1.038693909404837E-4</v>
      </c>
      <c r="R843">
        <v>4.5093914821636077E-2</v>
      </c>
      <c r="S843">
        <v>1.2185756835762001E-5</v>
      </c>
      <c r="T843">
        <f t="shared" si="28"/>
        <v>4.5093914821636091E-2</v>
      </c>
      <c r="U843">
        <f t="shared" si="29"/>
        <v>1.2185756835761996E-5</v>
      </c>
    </row>
    <row r="844" spans="1:21" x14ac:dyDescent="0.35">
      <c r="A844" t="s">
        <v>27</v>
      </c>
      <c r="B844" t="s">
        <v>28</v>
      </c>
      <c r="C844" t="s">
        <v>29</v>
      </c>
      <c r="D844" t="s">
        <v>30</v>
      </c>
      <c r="E844" t="s">
        <v>553</v>
      </c>
      <c r="F844" t="s">
        <v>554</v>
      </c>
      <c r="G844" t="s">
        <v>452</v>
      </c>
      <c r="H844" t="s">
        <v>46</v>
      </c>
      <c r="J844" t="s">
        <v>36</v>
      </c>
      <c r="L844" t="s">
        <v>555</v>
      </c>
      <c r="M844" t="s">
        <v>555</v>
      </c>
      <c r="N844" t="b">
        <v>0</v>
      </c>
      <c r="O844">
        <v>1.5156161800000001</v>
      </c>
      <c r="P844">
        <v>1.724713579531665E-3</v>
      </c>
      <c r="Q844">
        <v>6.3823764330233006</v>
      </c>
      <c r="R844">
        <v>9.6732329887408035</v>
      </c>
      <c r="S844">
        <v>2.6140038070039079E-3</v>
      </c>
      <c r="T844">
        <f t="shared" si="28"/>
        <v>9.6732329887408017</v>
      </c>
      <c r="U844">
        <f t="shared" si="29"/>
        <v>2.6140038070039083E-3</v>
      </c>
    </row>
    <row r="845" spans="1:21" x14ac:dyDescent="0.35">
      <c r="A845" t="s">
        <v>27</v>
      </c>
      <c r="B845" t="s">
        <v>28</v>
      </c>
      <c r="C845" t="s">
        <v>39</v>
      </c>
      <c r="D845" t="s">
        <v>40</v>
      </c>
      <c r="E845" t="s">
        <v>553</v>
      </c>
      <c r="F845" t="s">
        <v>554</v>
      </c>
      <c r="G845" t="s">
        <v>452</v>
      </c>
      <c r="H845" t="s">
        <v>46</v>
      </c>
      <c r="J845" t="s">
        <v>36</v>
      </c>
      <c r="L845" t="s">
        <v>555</v>
      </c>
      <c r="M845" t="s">
        <v>555</v>
      </c>
      <c r="N845" t="b">
        <v>0</v>
      </c>
      <c r="O845">
        <v>1.5156161800000001</v>
      </c>
      <c r="P845">
        <v>3.7649868080762448E-4</v>
      </c>
      <c r="Q845">
        <v>5.2577334469604056</v>
      </c>
      <c r="R845">
        <v>7.9687058823403643</v>
      </c>
      <c r="S845">
        <v>5.7062749238069122E-4</v>
      </c>
      <c r="T845">
        <f t="shared" si="28"/>
        <v>7.9687058823403634</v>
      </c>
      <c r="U845">
        <f t="shared" si="29"/>
        <v>5.7062749238069122E-4</v>
      </c>
    </row>
    <row r="846" spans="1:21" x14ac:dyDescent="0.35">
      <c r="A846" t="s">
        <v>27</v>
      </c>
      <c r="B846" t="s">
        <v>28</v>
      </c>
      <c r="C846" t="s">
        <v>39</v>
      </c>
      <c r="D846" t="s">
        <v>40</v>
      </c>
      <c r="E846" t="s">
        <v>556</v>
      </c>
      <c r="F846" t="s">
        <v>557</v>
      </c>
      <c r="G846" t="s">
        <v>452</v>
      </c>
      <c r="H846" t="s">
        <v>46</v>
      </c>
      <c r="J846" t="s">
        <v>36</v>
      </c>
      <c r="L846" t="s">
        <v>558</v>
      </c>
      <c r="M846" t="s">
        <v>558</v>
      </c>
      <c r="N846" t="b">
        <v>0</v>
      </c>
      <c r="O846">
        <v>117.45670933</v>
      </c>
      <c r="P846">
        <v>1.855570274135471E-7</v>
      </c>
      <c r="Q846">
        <v>2.5912690776445312E-3</v>
      </c>
      <c r="R846">
        <v>0.30436193884871088</v>
      </c>
      <c r="S846">
        <v>2.1794917833051849E-5</v>
      </c>
      <c r="T846">
        <f t="shared" si="28"/>
        <v>0.30436193884871088</v>
      </c>
      <c r="U846">
        <f t="shared" si="29"/>
        <v>2.1794917833051842E-5</v>
      </c>
    </row>
    <row r="847" spans="1:21" x14ac:dyDescent="0.35">
      <c r="A847" t="s">
        <v>27</v>
      </c>
      <c r="B847" t="s">
        <v>28</v>
      </c>
      <c r="C847" t="s">
        <v>29</v>
      </c>
      <c r="D847" t="s">
        <v>30</v>
      </c>
      <c r="E847" t="s">
        <v>556</v>
      </c>
      <c r="F847" t="s">
        <v>557</v>
      </c>
      <c r="G847" t="s">
        <v>452</v>
      </c>
      <c r="H847" t="s">
        <v>46</v>
      </c>
      <c r="J847" t="s">
        <v>36</v>
      </c>
      <c r="L847" t="s">
        <v>558</v>
      </c>
      <c r="M847" t="s">
        <v>558</v>
      </c>
      <c r="N847" t="b">
        <v>0</v>
      </c>
      <c r="O847">
        <v>117.45670933</v>
      </c>
      <c r="P847">
        <v>8.3554607887918807E-7</v>
      </c>
      <c r="Q847">
        <v>3.0919740331560659E-3</v>
      </c>
      <c r="R847">
        <v>0.36317309526831992</v>
      </c>
      <c r="S847">
        <v>9.8140492918734047E-5</v>
      </c>
      <c r="T847">
        <f t="shared" si="28"/>
        <v>0.36317309526831981</v>
      </c>
      <c r="U847">
        <f t="shared" si="29"/>
        <v>9.8140492918734047E-5</v>
      </c>
    </row>
    <row r="848" spans="1:21" x14ac:dyDescent="0.35">
      <c r="A848" t="s">
        <v>27</v>
      </c>
      <c r="B848" t="s">
        <v>28</v>
      </c>
      <c r="C848" t="s">
        <v>29</v>
      </c>
      <c r="D848" t="s">
        <v>30</v>
      </c>
      <c r="E848" t="s">
        <v>559</v>
      </c>
      <c r="F848" t="s">
        <v>560</v>
      </c>
      <c r="G848" t="s">
        <v>452</v>
      </c>
      <c r="H848" t="s">
        <v>46</v>
      </c>
      <c r="J848" t="s">
        <v>36</v>
      </c>
      <c r="L848" t="s">
        <v>561</v>
      </c>
      <c r="M848" t="s">
        <v>561</v>
      </c>
      <c r="N848" t="b">
        <v>0</v>
      </c>
      <c r="O848">
        <v>305.48687911000002</v>
      </c>
      <c r="P848">
        <v>1.190074177737107E-2</v>
      </c>
      <c r="Q848">
        <v>44.039204397065213</v>
      </c>
      <c r="R848">
        <v>13453.399109746841</v>
      </c>
      <c r="S848">
        <v>3.6355204646630841</v>
      </c>
      <c r="T848">
        <f t="shared" si="28"/>
        <v>13453.399109746842</v>
      </c>
      <c r="U848">
        <f t="shared" si="29"/>
        <v>3.6355204646630828</v>
      </c>
    </row>
    <row r="849" spans="1:21" x14ac:dyDescent="0.35">
      <c r="A849" t="s">
        <v>27</v>
      </c>
      <c r="B849" t="s">
        <v>28</v>
      </c>
      <c r="C849" t="s">
        <v>39</v>
      </c>
      <c r="D849" t="s">
        <v>40</v>
      </c>
      <c r="E849" t="s">
        <v>559</v>
      </c>
      <c r="F849" t="s">
        <v>560</v>
      </c>
      <c r="G849" t="s">
        <v>452</v>
      </c>
      <c r="H849" t="s">
        <v>46</v>
      </c>
      <c r="J849" t="s">
        <v>36</v>
      </c>
      <c r="L849" t="s">
        <v>561</v>
      </c>
      <c r="M849" t="s">
        <v>561</v>
      </c>
      <c r="N849" t="b">
        <v>0</v>
      </c>
      <c r="O849">
        <v>305.48687911000002</v>
      </c>
      <c r="P849">
        <v>2.4136085231456239E-3</v>
      </c>
      <c r="Q849">
        <v>33.705590236836947</v>
      </c>
      <c r="R849">
        <v>10296.615570011811</v>
      </c>
      <c r="S849">
        <v>0.73732573512905286</v>
      </c>
      <c r="T849">
        <f t="shared" si="28"/>
        <v>10296.615570011805</v>
      </c>
      <c r="U849">
        <f t="shared" si="29"/>
        <v>0.73732573512905286</v>
      </c>
    </row>
    <row r="850" spans="1:21" x14ac:dyDescent="0.35">
      <c r="A850" t="s">
        <v>27</v>
      </c>
      <c r="B850" t="s">
        <v>28</v>
      </c>
      <c r="C850" t="s">
        <v>29</v>
      </c>
      <c r="D850" t="s">
        <v>30</v>
      </c>
      <c r="E850" t="s">
        <v>562</v>
      </c>
      <c r="F850" t="s">
        <v>563</v>
      </c>
      <c r="G850" t="s">
        <v>452</v>
      </c>
      <c r="H850" t="s">
        <v>46</v>
      </c>
      <c r="J850" t="s">
        <v>36</v>
      </c>
      <c r="L850" t="s">
        <v>564</v>
      </c>
      <c r="M850" t="s">
        <v>564</v>
      </c>
      <c r="N850" t="b">
        <v>0</v>
      </c>
      <c r="O850">
        <v>43.013270409999997</v>
      </c>
      <c r="P850">
        <v>1.4239880314352049E-2</v>
      </c>
      <c r="Q850">
        <v>52.695286687585558</v>
      </c>
      <c r="R850">
        <v>2266.5966156255899</v>
      </c>
      <c r="S850">
        <v>0.61250382256726066</v>
      </c>
      <c r="T850">
        <f t="shared" si="28"/>
        <v>2266.5966156255904</v>
      </c>
      <c r="U850">
        <f t="shared" si="29"/>
        <v>0.61250382256726044</v>
      </c>
    </row>
    <row r="851" spans="1:21" x14ac:dyDescent="0.35">
      <c r="A851" t="s">
        <v>27</v>
      </c>
      <c r="B851" t="s">
        <v>28</v>
      </c>
      <c r="C851" t="s">
        <v>29</v>
      </c>
      <c r="D851" t="s">
        <v>30</v>
      </c>
      <c r="E851" t="s">
        <v>565</v>
      </c>
      <c r="F851" t="s">
        <v>566</v>
      </c>
      <c r="G851" t="s">
        <v>452</v>
      </c>
      <c r="H851" t="s">
        <v>46</v>
      </c>
      <c r="J851" t="s">
        <v>36</v>
      </c>
      <c r="L851" t="s">
        <v>567</v>
      </c>
      <c r="M851" t="s">
        <v>567</v>
      </c>
      <c r="N851" t="b">
        <v>0</v>
      </c>
      <c r="O851">
        <v>381.48971839000001</v>
      </c>
      <c r="P851">
        <v>3.8749403827714632E-8</v>
      </c>
      <c r="Q851">
        <v>1.4339382765854089E-4</v>
      </c>
      <c r="R851">
        <v>5.4703270932320983E-2</v>
      </c>
      <c r="S851">
        <v>1.478249915401524E-5</v>
      </c>
      <c r="T851">
        <f t="shared" si="28"/>
        <v>5.4703270932320962E-2</v>
      </c>
      <c r="U851">
        <f t="shared" si="29"/>
        <v>1.4782499154015244E-5</v>
      </c>
    </row>
    <row r="852" spans="1:21" x14ac:dyDescent="0.35">
      <c r="A852" t="s">
        <v>27</v>
      </c>
      <c r="B852" t="s">
        <v>28</v>
      </c>
      <c r="C852" t="s">
        <v>39</v>
      </c>
      <c r="D852" t="s">
        <v>40</v>
      </c>
      <c r="E852" t="s">
        <v>565</v>
      </c>
      <c r="F852" t="s">
        <v>566</v>
      </c>
      <c r="G852" t="s">
        <v>452</v>
      </c>
      <c r="H852" t="s">
        <v>46</v>
      </c>
      <c r="J852" t="s">
        <v>36</v>
      </c>
      <c r="L852" t="s">
        <v>567</v>
      </c>
      <c r="M852" t="s">
        <v>567</v>
      </c>
      <c r="N852" t="b">
        <v>0</v>
      </c>
      <c r="O852">
        <v>381.48971839000001</v>
      </c>
      <c r="P852">
        <v>1.9131061996636309E-4</v>
      </c>
      <c r="Q852">
        <v>2.6716169182803382</v>
      </c>
      <c r="R852">
        <v>1019.194385800726</v>
      </c>
      <c r="S852">
        <v>7.2983034535984162E-2</v>
      </c>
      <c r="T852">
        <f t="shared" si="28"/>
        <v>1019.1943858007259</v>
      </c>
      <c r="U852">
        <f t="shared" si="29"/>
        <v>7.2983034535984162E-2</v>
      </c>
    </row>
    <row r="853" spans="1:21" x14ac:dyDescent="0.35">
      <c r="A853" t="s">
        <v>27</v>
      </c>
      <c r="B853" t="s">
        <v>28</v>
      </c>
      <c r="C853" t="s">
        <v>29</v>
      </c>
      <c r="D853" t="s">
        <v>30</v>
      </c>
      <c r="E853" t="s">
        <v>568</v>
      </c>
      <c r="F853" t="s">
        <v>569</v>
      </c>
      <c r="G853" t="s">
        <v>452</v>
      </c>
      <c r="H853" t="s">
        <v>46</v>
      </c>
      <c r="J853" t="s">
        <v>36</v>
      </c>
      <c r="L853" t="s">
        <v>570</v>
      </c>
      <c r="M853" t="s">
        <v>570</v>
      </c>
      <c r="N853" t="b">
        <v>0</v>
      </c>
      <c r="O853">
        <v>536.01392079000004</v>
      </c>
      <c r="P853">
        <v>5.7217663992794642E-3</v>
      </c>
      <c r="Q853">
        <v>21.17364149932779</v>
      </c>
      <c r="R853">
        <v>11349.366597456539</v>
      </c>
      <c r="S853">
        <v>3.066946441522266</v>
      </c>
      <c r="T853">
        <f t="shared" si="28"/>
        <v>11349.366597456543</v>
      </c>
      <c r="U853">
        <f t="shared" si="29"/>
        <v>3.0669464415222665</v>
      </c>
    </row>
    <row r="854" spans="1:21" x14ac:dyDescent="0.35">
      <c r="A854" t="s">
        <v>27</v>
      </c>
      <c r="B854" t="s">
        <v>28</v>
      </c>
      <c r="C854" t="s">
        <v>29</v>
      </c>
      <c r="D854" t="s">
        <v>30</v>
      </c>
      <c r="E854" t="s">
        <v>571</v>
      </c>
      <c r="F854" t="s">
        <v>572</v>
      </c>
      <c r="G854" t="s">
        <v>452</v>
      </c>
      <c r="H854" t="s">
        <v>46</v>
      </c>
      <c r="J854" t="s">
        <v>36</v>
      </c>
      <c r="L854" t="s">
        <v>573</v>
      </c>
      <c r="M854" t="s">
        <v>573</v>
      </c>
      <c r="N854" t="b">
        <v>0</v>
      </c>
      <c r="O854">
        <v>318.86266596000002</v>
      </c>
      <c r="P854">
        <v>5.5582432405515631E-4</v>
      </c>
      <c r="Q854">
        <v>2.0568517050315291</v>
      </c>
      <c r="R854">
        <v>655.85321815072484</v>
      </c>
      <c r="S854">
        <v>0.1772316257736421</v>
      </c>
      <c r="T854">
        <f t="shared" si="28"/>
        <v>655.85321815072496</v>
      </c>
      <c r="U854">
        <f t="shared" si="29"/>
        <v>0.1772316257736421</v>
      </c>
    </row>
    <row r="855" spans="1:21" x14ac:dyDescent="0.35">
      <c r="A855" t="s">
        <v>27</v>
      </c>
      <c r="B855" t="s">
        <v>28</v>
      </c>
      <c r="C855" t="s">
        <v>39</v>
      </c>
      <c r="D855" t="s">
        <v>40</v>
      </c>
      <c r="E855" t="s">
        <v>574</v>
      </c>
      <c r="F855" t="s">
        <v>575</v>
      </c>
      <c r="G855" t="s">
        <v>452</v>
      </c>
      <c r="H855" t="s">
        <v>46</v>
      </c>
      <c r="J855" t="s">
        <v>36</v>
      </c>
      <c r="L855" t="s">
        <v>576</v>
      </c>
      <c r="M855" t="s">
        <v>576</v>
      </c>
      <c r="N855" t="b">
        <v>0</v>
      </c>
      <c r="O855">
        <v>660.78036123000004</v>
      </c>
      <c r="P855">
        <v>2.1096390207056682E-5</v>
      </c>
      <c r="Q855">
        <v>0.29460713159429391</v>
      </c>
      <c r="R855">
        <v>194.6706068358117</v>
      </c>
      <c r="S855">
        <v>1.394008034166795E-2</v>
      </c>
      <c r="T855">
        <f t="shared" si="28"/>
        <v>194.6706068358117</v>
      </c>
      <c r="U855">
        <f t="shared" si="29"/>
        <v>1.394008034166795E-2</v>
      </c>
    </row>
    <row r="856" spans="1:21" x14ac:dyDescent="0.35">
      <c r="A856" t="s">
        <v>27</v>
      </c>
      <c r="B856" t="s">
        <v>28</v>
      </c>
      <c r="C856" t="s">
        <v>29</v>
      </c>
      <c r="D856" t="s">
        <v>30</v>
      </c>
      <c r="E856" t="s">
        <v>574</v>
      </c>
      <c r="F856" t="s">
        <v>575</v>
      </c>
      <c r="G856" t="s">
        <v>452</v>
      </c>
      <c r="H856" t="s">
        <v>46</v>
      </c>
      <c r="J856" t="s">
        <v>36</v>
      </c>
      <c r="L856" t="s">
        <v>576</v>
      </c>
      <c r="M856" t="s">
        <v>576</v>
      </c>
      <c r="N856" t="b">
        <v>0</v>
      </c>
      <c r="O856">
        <v>660.78036123000004</v>
      </c>
      <c r="P856">
        <v>2.4356159004261511E-3</v>
      </c>
      <c r="Q856">
        <v>9.0131009039760919</v>
      </c>
      <c r="R856">
        <v>5955.6800711317619</v>
      </c>
      <c r="S856">
        <v>1.6094071545011239</v>
      </c>
      <c r="T856">
        <f t="shared" si="28"/>
        <v>5955.6800711317619</v>
      </c>
      <c r="U856">
        <f t="shared" si="29"/>
        <v>1.6094071545011239</v>
      </c>
    </row>
    <row r="857" spans="1:21" x14ac:dyDescent="0.35">
      <c r="A857" t="s">
        <v>27</v>
      </c>
      <c r="B857" t="s">
        <v>28</v>
      </c>
      <c r="C857" t="s">
        <v>29</v>
      </c>
      <c r="D857" t="s">
        <v>30</v>
      </c>
      <c r="E857" t="s">
        <v>577</v>
      </c>
      <c r="F857" t="s">
        <v>578</v>
      </c>
      <c r="G857" t="s">
        <v>452</v>
      </c>
      <c r="H857" t="s">
        <v>46</v>
      </c>
      <c r="J857" t="s">
        <v>36</v>
      </c>
      <c r="L857" t="s">
        <v>579</v>
      </c>
      <c r="M857" t="s">
        <v>579</v>
      </c>
      <c r="N857" t="b">
        <v>0</v>
      </c>
      <c r="O857">
        <v>112.84346384</v>
      </c>
      <c r="P857">
        <v>2.8124258915484569E-7</v>
      </c>
      <c r="Q857">
        <v>1.0407502406699679E-3</v>
      </c>
      <c r="R857">
        <v>0.1174418621495128</v>
      </c>
      <c r="S857">
        <v>3.1736387939562807E-5</v>
      </c>
      <c r="T857">
        <f t="shared" si="28"/>
        <v>0.11744186214951281</v>
      </c>
      <c r="U857">
        <f t="shared" si="29"/>
        <v>3.1736387939562807E-5</v>
      </c>
    </row>
    <row r="858" spans="1:21" x14ac:dyDescent="0.35">
      <c r="A858" t="s">
        <v>27</v>
      </c>
      <c r="B858" t="s">
        <v>28</v>
      </c>
      <c r="C858" t="s">
        <v>29</v>
      </c>
      <c r="D858" t="s">
        <v>30</v>
      </c>
      <c r="E858" t="s">
        <v>580</v>
      </c>
      <c r="F858" t="s">
        <v>581</v>
      </c>
      <c r="G858" t="s">
        <v>452</v>
      </c>
      <c r="H858" t="s">
        <v>46</v>
      </c>
      <c r="J858" t="s">
        <v>36</v>
      </c>
      <c r="L858" t="s">
        <v>582</v>
      </c>
      <c r="M858" t="s">
        <v>582</v>
      </c>
      <c r="N858" t="b">
        <v>0</v>
      </c>
      <c r="O858">
        <v>68.627323039999993</v>
      </c>
      <c r="P858">
        <v>2.7671553469938559E-6</v>
      </c>
      <c r="Q858">
        <v>1.023997681862268E-2</v>
      </c>
      <c r="R858">
        <v>0.70274219705373042</v>
      </c>
      <c r="S858">
        <v>1.8990246390001059E-4</v>
      </c>
      <c r="T858">
        <f t="shared" si="28"/>
        <v>0.70274219705373009</v>
      </c>
      <c r="U858">
        <f t="shared" si="29"/>
        <v>1.8990246390001062E-4</v>
      </c>
    </row>
    <row r="859" spans="1:21" x14ac:dyDescent="0.35">
      <c r="A859" t="s">
        <v>27</v>
      </c>
      <c r="B859" t="s">
        <v>28</v>
      </c>
      <c r="C859" t="s">
        <v>39</v>
      </c>
      <c r="D859" t="s">
        <v>40</v>
      </c>
      <c r="E859" t="s">
        <v>583</v>
      </c>
      <c r="F859" t="s">
        <v>584</v>
      </c>
      <c r="G859" t="s">
        <v>452</v>
      </c>
      <c r="H859" t="s">
        <v>46</v>
      </c>
      <c r="J859" t="s">
        <v>36</v>
      </c>
      <c r="L859" t="s">
        <v>585</v>
      </c>
      <c r="M859" t="s">
        <v>585</v>
      </c>
      <c r="N859" t="b">
        <v>0</v>
      </c>
      <c r="O859">
        <v>361.84748588000002</v>
      </c>
      <c r="P859">
        <v>9.7963600100465736E-7</v>
      </c>
      <c r="Q859">
        <v>1.368043297596707E-2</v>
      </c>
      <c r="R859">
        <v>4.9502302781035299</v>
      </c>
      <c r="S859">
        <v>3.5447882404107239E-4</v>
      </c>
      <c r="T859">
        <f t="shared" si="28"/>
        <v>4.9502302781035308</v>
      </c>
      <c r="U859">
        <f t="shared" si="29"/>
        <v>3.5447882404107244E-4</v>
      </c>
    </row>
    <row r="860" spans="1:21" x14ac:dyDescent="0.35">
      <c r="A860" t="s">
        <v>27</v>
      </c>
      <c r="B860" t="s">
        <v>28</v>
      </c>
      <c r="C860" t="s">
        <v>29</v>
      </c>
      <c r="D860" t="s">
        <v>30</v>
      </c>
      <c r="E860" t="s">
        <v>583</v>
      </c>
      <c r="F860" t="s">
        <v>584</v>
      </c>
      <c r="G860" t="s">
        <v>452</v>
      </c>
      <c r="H860" t="s">
        <v>46</v>
      </c>
      <c r="J860" t="s">
        <v>36</v>
      </c>
      <c r="L860" t="s">
        <v>585</v>
      </c>
      <c r="M860" t="s">
        <v>585</v>
      </c>
      <c r="N860" t="b">
        <v>0</v>
      </c>
      <c r="O860">
        <v>361.84748588000002</v>
      </c>
      <c r="P860">
        <v>1.1395743387560839E-4</v>
      </c>
      <c r="Q860">
        <v>0.42170436237476211</v>
      </c>
      <c r="R860">
        <v>152.59266330993611</v>
      </c>
      <c r="S860">
        <v>4.1235210945225247E-2</v>
      </c>
      <c r="T860">
        <f t="shared" si="28"/>
        <v>152.59266330993614</v>
      </c>
      <c r="U860">
        <f t="shared" si="29"/>
        <v>4.1235210945225247E-2</v>
      </c>
    </row>
    <row r="861" spans="1:21" x14ac:dyDescent="0.35">
      <c r="A861" t="s">
        <v>27</v>
      </c>
      <c r="B861" t="s">
        <v>28</v>
      </c>
      <c r="C861" t="s">
        <v>29</v>
      </c>
      <c r="D861" t="s">
        <v>30</v>
      </c>
      <c r="E861" t="s">
        <v>586</v>
      </c>
      <c r="F861" t="s">
        <v>468</v>
      </c>
      <c r="G861" t="s">
        <v>452</v>
      </c>
      <c r="H861" t="s">
        <v>46</v>
      </c>
      <c r="J861" t="s">
        <v>36</v>
      </c>
      <c r="L861" t="s">
        <v>587</v>
      </c>
      <c r="M861" t="s">
        <v>587</v>
      </c>
      <c r="N861" t="b">
        <v>0</v>
      </c>
      <c r="O861">
        <v>122.2271635</v>
      </c>
      <c r="P861">
        <v>1.0341184101299399E-2</v>
      </c>
      <c r="Q861">
        <v>38.267994454830472</v>
      </c>
      <c r="R861">
        <v>4677.3884150476579</v>
      </c>
      <c r="S861">
        <v>1.263973599933123</v>
      </c>
      <c r="T861">
        <f t="shared" si="28"/>
        <v>4677.3884150476579</v>
      </c>
      <c r="U861">
        <f t="shared" si="29"/>
        <v>1.2639735999331223</v>
      </c>
    </row>
    <row r="862" spans="1:21" x14ac:dyDescent="0.35">
      <c r="A862" t="s">
        <v>27</v>
      </c>
      <c r="B862" t="s">
        <v>28</v>
      </c>
      <c r="C862" t="s">
        <v>39</v>
      </c>
      <c r="D862" t="s">
        <v>40</v>
      </c>
      <c r="E862" t="s">
        <v>586</v>
      </c>
      <c r="F862" t="s">
        <v>468</v>
      </c>
      <c r="G862" t="s">
        <v>452</v>
      </c>
      <c r="H862" t="s">
        <v>46</v>
      </c>
      <c r="J862" t="s">
        <v>36</v>
      </c>
      <c r="L862" t="s">
        <v>587</v>
      </c>
      <c r="M862" t="s">
        <v>587</v>
      </c>
      <c r="N862" t="b">
        <v>0</v>
      </c>
      <c r="O862">
        <v>122.2271635</v>
      </c>
      <c r="P862">
        <v>2.456585729393221E-3</v>
      </c>
      <c r="Q862">
        <v>34.30575885963318</v>
      </c>
      <c r="R862">
        <v>4193.0955971279582</v>
      </c>
      <c r="S862">
        <v>0.30026150559831211</v>
      </c>
      <c r="T862">
        <f t="shared" si="28"/>
        <v>4193.0955971279582</v>
      </c>
      <c r="U862">
        <f t="shared" si="29"/>
        <v>0.300261505598312</v>
      </c>
    </row>
    <row r="863" spans="1:21" x14ac:dyDescent="0.35">
      <c r="A863" t="s">
        <v>27</v>
      </c>
      <c r="B863" t="s">
        <v>28</v>
      </c>
      <c r="C863" t="s">
        <v>29</v>
      </c>
      <c r="D863" t="s">
        <v>30</v>
      </c>
      <c r="E863" t="s">
        <v>602</v>
      </c>
      <c r="F863" t="s">
        <v>603</v>
      </c>
      <c r="G863" t="s">
        <v>452</v>
      </c>
      <c r="H863" t="s">
        <v>46</v>
      </c>
      <c r="J863" t="s">
        <v>36</v>
      </c>
      <c r="L863" t="s">
        <v>604</v>
      </c>
      <c r="M863" t="s">
        <v>604</v>
      </c>
      <c r="N863" t="b">
        <v>0</v>
      </c>
      <c r="O863">
        <v>750.30128981999997</v>
      </c>
      <c r="P863">
        <v>5.0517568342909169E-3</v>
      </c>
      <c r="Q863">
        <v>18.694242422152151</v>
      </c>
      <c r="R863">
        <v>14026.314201548519</v>
      </c>
      <c r="S863">
        <v>3.7903396686254749</v>
      </c>
      <c r="T863">
        <f t="shared" si="28"/>
        <v>14026.314201548519</v>
      </c>
      <c r="U863">
        <f t="shared" si="29"/>
        <v>3.7903396686254749</v>
      </c>
    </row>
    <row r="864" spans="1:21" x14ac:dyDescent="0.35">
      <c r="A864" t="s">
        <v>27</v>
      </c>
      <c r="B864" t="s">
        <v>28</v>
      </c>
      <c r="C864" t="s">
        <v>29</v>
      </c>
      <c r="D864" t="s">
        <v>30</v>
      </c>
      <c r="E864" t="s">
        <v>605</v>
      </c>
      <c r="F864" t="s">
        <v>606</v>
      </c>
      <c r="G864" t="s">
        <v>452</v>
      </c>
      <c r="H864" t="s">
        <v>46</v>
      </c>
      <c r="J864" t="s">
        <v>36</v>
      </c>
      <c r="L864" t="s">
        <v>607</v>
      </c>
      <c r="M864" t="s">
        <v>607</v>
      </c>
      <c r="N864" t="b">
        <v>0</v>
      </c>
      <c r="O864">
        <v>685.17560999</v>
      </c>
      <c r="P864">
        <v>2.1455221345628539E-6</v>
      </c>
      <c r="Q864">
        <v>7.9395965049931377E-3</v>
      </c>
      <c r="R864">
        <v>5.440017878383145</v>
      </c>
      <c r="S864">
        <v>1.470059437296151E-3</v>
      </c>
      <c r="T864">
        <f t="shared" si="28"/>
        <v>5.440017878383145</v>
      </c>
      <c r="U864">
        <f t="shared" si="29"/>
        <v>1.4700594372961504E-3</v>
      </c>
    </row>
    <row r="865" spans="1:21" x14ac:dyDescent="0.35">
      <c r="A865" t="s">
        <v>27</v>
      </c>
      <c r="B865" t="s">
        <v>28</v>
      </c>
      <c r="C865" t="s">
        <v>29</v>
      </c>
      <c r="D865" t="s">
        <v>30</v>
      </c>
      <c r="E865" t="s">
        <v>608</v>
      </c>
      <c r="F865" t="s">
        <v>609</v>
      </c>
      <c r="G865" t="s">
        <v>452</v>
      </c>
      <c r="H865" t="s">
        <v>46</v>
      </c>
      <c r="J865" t="s">
        <v>36</v>
      </c>
      <c r="L865" t="s">
        <v>610</v>
      </c>
      <c r="M865" t="s">
        <v>610</v>
      </c>
      <c r="N865" t="b">
        <v>0</v>
      </c>
      <c r="O865">
        <v>2.4346340199999998</v>
      </c>
      <c r="P865">
        <v>4.5885103642916026E-3</v>
      </c>
      <c r="Q865">
        <v>16.979979029149991</v>
      </c>
      <c r="R865">
        <v>41.340034603255127</v>
      </c>
      <c r="S865">
        <v>1.1171343434026929E-2</v>
      </c>
      <c r="T865">
        <f t="shared" si="28"/>
        <v>41.340034603255134</v>
      </c>
      <c r="U865">
        <f t="shared" si="29"/>
        <v>1.1171343434026927E-2</v>
      </c>
    </row>
    <row r="866" spans="1:21" x14ac:dyDescent="0.35">
      <c r="A866" t="s">
        <v>27</v>
      </c>
      <c r="B866" t="s">
        <v>28</v>
      </c>
      <c r="C866" t="s">
        <v>39</v>
      </c>
      <c r="D866" t="s">
        <v>40</v>
      </c>
      <c r="E866" t="s">
        <v>608</v>
      </c>
      <c r="F866" t="s">
        <v>609</v>
      </c>
      <c r="G866" t="s">
        <v>452</v>
      </c>
      <c r="H866" t="s">
        <v>46</v>
      </c>
      <c r="J866" t="s">
        <v>36</v>
      </c>
      <c r="L866" t="s">
        <v>610</v>
      </c>
      <c r="M866" t="s">
        <v>610</v>
      </c>
      <c r="N866" t="b">
        <v>0</v>
      </c>
      <c r="O866">
        <v>2.4346340199999998</v>
      </c>
      <c r="P866">
        <v>2.330011279647389E-5</v>
      </c>
      <c r="Q866">
        <v>0.32538170414086109</v>
      </c>
      <c r="R866">
        <v>0.79218536638691528</v>
      </c>
      <c r="S866">
        <v>5.6727247284132672E-5</v>
      </c>
      <c r="T866">
        <f t="shared" si="28"/>
        <v>0.79218536638691528</v>
      </c>
      <c r="U866">
        <f t="shared" si="29"/>
        <v>5.6727247284132665E-5</v>
      </c>
    </row>
    <row r="867" spans="1:21" x14ac:dyDescent="0.35">
      <c r="A867" t="s">
        <v>27</v>
      </c>
      <c r="B867" t="s">
        <v>28</v>
      </c>
      <c r="C867" t="s">
        <v>29</v>
      </c>
      <c r="D867" t="s">
        <v>30</v>
      </c>
      <c r="E867" t="s">
        <v>611</v>
      </c>
      <c r="F867" t="s">
        <v>612</v>
      </c>
      <c r="G867" t="s">
        <v>452</v>
      </c>
      <c r="H867" t="s">
        <v>46</v>
      </c>
      <c r="J867" t="s">
        <v>36</v>
      </c>
      <c r="L867" t="s">
        <v>613</v>
      </c>
      <c r="M867" t="s">
        <v>613</v>
      </c>
      <c r="N867" t="b">
        <v>0</v>
      </c>
      <c r="O867">
        <v>716.43095192999999</v>
      </c>
      <c r="P867">
        <v>1.2425225814992331E-8</v>
      </c>
      <c r="Q867">
        <v>4.5980080030525322E-5</v>
      </c>
      <c r="R867">
        <v>3.2941552506086838E-2</v>
      </c>
      <c r="S867">
        <v>8.901816358580162E-6</v>
      </c>
      <c r="T867">
        <f t="shared" si="28"/>
        <v>3.2941552506086838E-2</v>
      </c>
      <c r="U867">
        <f t="shared" si="29"/>
        <v>8.9018163585801654E-6</v>
      </c>
    </row>
    <row r="868" spans="1:21" x14ac:dyDescent="0.35">
      <c r="A868" t="s">
        <v>27</v>
      </c>
      <c r="B868" t="s">
        <v>28</v>
      </c>
      <c r="C868" t="s">
        <v>76</v>
      </c>
      <c r="D868" t="s">
        <v>77</v>
      </c>
      <c r="E868" t="s">
        <v>614</v>
      </c>
      <c r="F868" t="s">
        <v>615</v>
      </c>
      <c r="G868" t="s">
        <v>452</v>
      </c>
      <c r="H868" t="s">
        <v>46</v>
      </c>
      <c r="J868" t="s">
        <v>36</v>
      </c>
      <c r="L868" t="s">
        <v>616</v>
      </c>
      <c r="M868" t="s">
        <v>616</v>
      </c>
      <c r="N868" t="b">
        <v>0</v>
      </c>
      <c r="O868">
        <v>0.64173709999999995</v>
      </c>
      <c r="P868">
        <v>2.5404032883957761E-3</v>
      </c>
      <c r="Q868">
        <v>9.0308508388329987</v>
      </c>
      <c r="R868">
        <v>5.7954320278452558</v>
      </c>
      <c r="S868">
        <v>1.6302710391255691E-3</v>
      </c>
      <c r="T868">
        <f t="shared" si="28"/>
        <v>5.7954320278452558</v>
      </c>
      <c r="U868">
        <f t="shared" si="29"/>
        <v>1.6302710391255689E-3</v>
      </c>
    </row>
    <row r="869" spans="1:21" x14ac:dyDescent="0.35">
      <c r="A869" t="s">
        <v>27</v>
      </c>
      <c r="B869" t="s">
        <v>28</v>
      </c>
      <c r="C869" t="s">
        <v>39</v>
      </c>
      <c r="D869" t="s">
        <v>40</v>
      </c>
      <c r="E869" t="s">
        <v>614</v>
      </c>
      <c r="F869" t="s">
        <v>615</v>
      </c>
      <c r="G869" t="s">
        <v>452</v>
      </c>
      <c r="H869" t="s">
        <v>46</v>
      </c>
      <c r="J869" t="s">
        <v>36</v>
      </c>
      <c r="L869" t="s">
        <v>616</v>
      </c>
      <c r="M869" t="s">
        <v>616</v>
      </c>
      <c r="N869" t="b">
        <v>0</v>
      </c>
      <c r="O869">
        <v>0.64173709999999995</v>
      </c>
      <c r="P869">
        <v>5.3789211995023366E-3</v>
      </c>
      <c r="Q869">
        <v>75.115625474497293</v>
      </c>
      <c r="R869">
        <v>48.204483656690023</v>
      </c>
      <c r="S869">
        <v>3.4518532916971512E-3</v>
      </c>
      <c r="T869">
        <f t="shared" si="28"/>
        <v>48.204483656690016</v>
      </c>
      <c r="U869">
        <f t="shared" si="29"/>
        <v>3.4518532916971508E-3</v>
      </c>
    </row>
    <row r="870" spans="1:21" x14ac:dyDescent="0.35">
      <c r="A870" t="s">
        <v>27</v>
      </c>
      <c r="B870" t="s">
        <v>28</v>
      </c>
      <c r="C870" t="s">
        <v>29</v>
      </c>
      <c r="D870" t="s">
        <v>30</v>
      </c>
      <c r="E870" t="s">
        <v>614</v>
      </c>
      <c r="F870" t="s">
        <v>615</v>
      </c>
      <c r="G870" t="s">
        <v>452</v>
      </c>
      <c r="H870" t="s">
        <v>46</v>
      </c>
      <c r="J870" t="s">
        <v>36</v>
      </c>
      <c r="L870" t="s">
        <v>616</v>
      </c>
      <c r="M870" t="s">
        <v>616</v>
      </c>
      <c r="N870" t="b">
        <v>0</v>
      </c>
      <c r="O870">
        <v>0.64173709999999995</v>
      </c>
      <c r="P870">
        <v>1.1138051245738729E-2</v>
      </c>
      <c r="Q870">
        <v>41.216835435314401</v>
      </c>
      <c r="R870">
        <v>26.450372443435899</v>
      </c>
      <c r="S870">
        <v>7.147700706091757E-3</v>
      </c>
      <c r="T870">
        <f t="shared" si="28"/>
        <v>26.450372443435899</v>
      </c>
      <c r="U870">
        <f t="shared" si="29"/>
        <v>7.1477007060917587E-3</v>
      </c>
    </row>
    <row r="871" spans="1:21" x14ac:dyDescent="0.35">
      <c r="A871" t="s">
        <v>27</v>
      </c>
      <c r="B871" t="s">
        <v>28</v>
      </c>
      <c r="C871" t="s">
        <v>39</v>
      </c>
      <c r="D871" t="s">
        <v>40</v>
      </c>
      <c r="E871" t="s">
        <v>617</v>
      </c>
      <c r="F871" t="s">
        <v>618</v>
      </c>
      <c r="G871" t="s">
        <v>452</v>
      </c>
      <c r="H871" t="s">
        <v>46</v>
      </c>
      <c r="J871" t="s">
        <v>36</v>
      </c>
      <c r="L871" t="s">
        <v>619</v>
      </c>
      <c r="M871" t="s">
        <v>619</v>
      </c>
      <c r="N871" t="b">
        <v>0</v>
      </c>
      <c r="O871">
        <v>10.950999599999999</v>
      </c>
      <c r="P871">
        <v>7.8815669308411805E-5</v>
      </c>
      <c r="Q871">
        <v>1.1006460362052231</v>
      </c>
      <c r="R871">
        <v>12.05317430222498</v>
      </c>
      <c r="S871">
        <v>8.6311036307014995E-4</v>
      </c>
      <c r="T871">
        <f t="shared" si="28"/>
        <v>12.053174302224983</v>
      </c>
      <c r="U871">
        <f t="shared" si="29"/>
        <v>8.6311036307014995E-4</v>
      </c>
    </row>
    <row r="872" spans="1:21" x14ac:dyDescent="0.35">
      <c r="A872" t="s">
        <v>27</v>
      </c>
      <c r="B872" t="s">
        <v>28</v>
      </c>
      <c r="C872" t="s">
        <v>76</v>
      </c>
      <c r="D872" t="s">
        <v>77</v>
      </c>
      <c r="E872" t="s">
        <v>620</v>
      </c>
      <c r="F872" t="s">
        <v>621</v>
      </c>
      <c r="G872" t="s">
        <v>452</v>
      </c>
      <c r="H872" t="s">
        <v>46</v>
      </c>
      <c r="J872" t="s">
        <v>36</v>
      </c>
      <c r="L872" t="s">
        <v>622</v>
      </c>
      <c r="M872" t="s">
        <v>622</v>
      </c>
      <c r="N872" t="b">
        <v>0</v>
      </c>
      <c r="O872">
        <v>169.70566217000001</v>
      </c>
      <c r="P872">
        <v>6.0522432396454052E-9</v>
      </c>
      <c r="Q872">
        <v>2.151505085323992E-5</v>
      </c>
      <c r="R872">
        <v>3.6512259516703052E-3</v>
      </c>
      <c r="S872">
        <v>1.02709994659793E-6</v>
      </c>
      <c r="T872">
        <f t="shared" si="28"/>
        <v>3.6512259516703043E-3</v>
      </c>
      <c r="U872">
        <f t="shared" si="29"/>
        <v>1.0270999465979296E-6</v>
      </c>
    </row>
    <row r="873" spans="1:21" x14ac:dyDescent="0.35">
      <c r="A873" t="s">
        <v>27</v>
      </c>
      <c r="B873" t="s">
        <v>28</v>
      </c>
      <c r="C873" t="s">
        <v>29</v>
      </c>
      <c r="D873" t="s">
        <v>30</v>
      </c>
      <c r="E873" t="s">
        <v>620</v>
      </c>
      <c r="F873" t="s">
        <v>621</v>
      </c>
      <c r="G873" t="s">
        <v>452</v>
      </c>
      <c r="H873" t="s">
        <v>46</v>
      </c>
      <c r="J873" t="s">
        <v>36</v>
      </c>
      <c r="L873" t="s">
        <v>622</v>
      </c>
      <c r="M873" t="s">
        <v>622</v>
      </c>
      <c r="N873" t="b">
        <v>0</v>
      </c>
      <c r="O873">
        <v>169.70566217000001</v>
      </c>
      <c r="P873">
        <v>3.1315487304890303E-2</v>
      </c>
      <c r="Q873">
        <v>115.8843013328885</v>
      </c>
      <c r="R873">
        <v>19666.222092805659</v>
      </c>
      <c r="S873">
        <v>5.3144155092526377</v>
      </c>
      <c r="T873">
        <f t="shared" si="28"/>
        <v>19666.222092805656</v>
      </c>
      <c r="U873">
        <f t="shared" si="29"/>
        <v>5.3144155092526377</v>
      </c>
    </row>
    <row r="874" spans="1:21" x14ac:dyDescent="0.35">
      <c r="A874" t="s">
        <v>27</v>
      </c>
      <c r="B874" t="s">
        <v>28</v>
      </c>
      <c r="C874" t="s">
        <v>39</v>
      </c>
      <c r="D874" t="s">
        <v>40</v>
      </c>
      <c r="E874" t="s">
        <v>620</v>
      </c>
      <c r="F874" t="s">
        <v>621</v>
      </c>
      <c r="G874" t="s">
        <v>452</v>
      </c>
      <c r="H874" t="s">
        <v>46</v>
      </c>
      <c r="J874" t="s">
        <v>36</v>
      </c>
      <c r="L874" t="s">
        <v>622</v>
      </c>
      <c r="M874" t="s">
        <v>622</v>
      </c>
      <c r="N874" t="b">
        <v>0</v>
      </c>
      <c r="O874">
        <v>169.70566217000001</v>
      </c>
      <c r="P874">
        <v>4.0393550336620494E-3</v>
      </c>
      <c r="Q874">
        <v>56.408835268893043</v>
      </c>
      <c r="R874">
        <v>9572.8987415459451</v>
      </c>
      <c r="S874">
        <v>0.68550142072734066</v>
      </c>
      <c r="T874">
        <f t="shared" si="28"/>
        <v>9572.8987415459451</v>
      </c>
      <c r="U874">
        <f t="shared" si="29"/>
        <v>0.68550142072734077</v>
      </c>
    </row>
    <row r="875" spans="1:21" x14ac:dyDescent="0.35">
      <c r="A875" t="s">
        <v>27</v>
      </c>
      <c r="B875" t="s">
        <v>28</v>
      </c>
      <c r="C875" t="s">
        <v>29</v>
      </c>
      <c r="D875" t="s">
        <v>30</v>
      </c>
      <c r="E875" t="s">
        <v>623</v>
      </c>
      <c r="F875" t="s">
        <v>624</v>
      </c>
      <c r="G875" t="s">
        <v>452</v>
      </c>
      <c r="H875" t="s">
        <v>46</v>
      </c>
      <c r="J875" t="s">
        <v>36</v>
      </c>
      <c r="L875" t="s">
        <v>625</v>
      </c>
      <c r="M875" t="s">
        <v>626</v>
      </c>
      <c r="N875" t="b">
        <v>0</v>
      </c>
      <c r="O875">
        <v>6.141282E-2</v>
      </c>
      <c r="P875">
        <v>5.8403291870480203E-3</v>
      </c>
      <c r="Q875">
        <v>21.61238817093054</v>
      </c>
      <c r="R875">
        <v>1.327277704511487</v>
      </c>
      <c r="S875">
        <v>3.5867108510492638E-4</v>
      </c>
      <c r="T875">
        <f t="shared" si="28"/>
        <v>1.3272777045114865</v>
      </c>
      <c r="U875">
        <f t="shared" si="29"/>
        <v>3.5867108510492638E-4</v>
      </c>
    </row>
    <row r="876" spans="1:21" x14ac:dyDescent="0.35">
      <c r="A876" t="s">
        <v>27</v>
      </c>
      <c r="B876" t="s">
        <v>28</v>
      </c>
      <c r="C876" t="s">
        <v>39</v>
      </c>
      <c r="D876" t="s">
        <v>40</v>
      </c>
      <c r="E876" t="s">
        <v>623</v>
      </c>
      <c r="F876" t="s">
        <v>624</v>
      </c>
      <c r="G876" t="s">
        <v>452</v>
      </c>
      <c r="H876" t="s">
        <v>46</v>
      </c>
      <c r="J876" t="s">
        <v>36</v>
      </c>
      <c r="L876" t="s">
        <v>625</v>
      </c>
      <c r="M876" t="s">
        <v>626</v>
      </c>
      <c r="N876" t="b">
        <v>0</v>
      </c>
      <c r="O876">
        <v>6.141282E-2</v>
      </c>
      <c r="P876">
        <v>1.7787100810024491E-3</v>
      </c>
      <c r="Q876">
        <v>24.839352598185361</v>
      </c>
      <c r="R876">
        <v>1.5254546900288899</v>
      </c>
      <c r="S876">
        <v>1.092356020367888E-4</v>
      </c>
      <c r="T876">
        <f t="shared" si="28"/>
        <v>1.5254546900288899</v>
      </c>
      <c r="U876">
        <f t="shared" si="29"/>
        <v>1.0923560203678882E-4</v>
      </c>
    </row>
    <row r="877" spans="1:21" x14ac:dyDescent="0.35">
      <c r="A877" t="s">
        <v>27</v>
      </c>
      <c r="B877" t="s">
        <v>28</v>
      </c>
      <c r="C877" t="s">
        <v>39</v>
      </c>
      <c r="D877" t="s">
        <v>40</v>
      </c>
      <c r="E877" t="s">
        <v>629</v>
      </c>
      <c r="F877" t="s">
        <v>630</v>
      </c>
      <c r="G877" t="s">
        <v>452</v>
      </c>
      <c r="H877" t="s">
        <v>46</v>
      </c>
      <c r="J877" t="s">
        <v>36</v>
      </c>
      <c r="L877" t="s">
        <v>631</v>
      </c>
      <c r="M877" t="s">
        <v>631</v>
      </c>
      <c r="N877" t="b">
        <v>0</v>
      </c>
      <c r="O877">
        <v>31.33247536</v>
      </c>
      <c r="P877">
        <v>1.115588040318203E-3</v>
      </c>
      <c r="Q877">
        <v>15.578977700607259</v>
      </c>
      <c r="R877">
        <v>488.12793493826632</v>
      </c>
      <c r="S877">
        <v>3.4954134785180793E-2</v>
      </c>
      <c r="T877">
        <f t="shared" si="28"/>
        <v>488.12793493826643</v>
      </c>
      <c r="U877">
        <f t="shared" si="29"/>
        <v>3.4954134785180786E-2</v>
      </c>
    </row>
    <row r="878" spans="1:21" x14ac:dyDescent="0.35">
      <c r="A878" t="s">
        <v>27</v>
      </c>
      <c r="B878" t="s">
        <v>28</v>
      </c>
      <c r="C878" t="s">
        <v>29</v>
      </c>
      <c r="D878" t="s">
        <v>30</v>
      </c>
      <c r="E878" t="s">
        <v>629</v>
      </c>
      <c r="F878" t="s">
        <v>630</v>
      </c>
      <c r="G878" t="s">
        <v>452</v>
      </c>
      <c r="H878" t="s">
        <v>46</v>
      </c>
      <c r="J878" t="s">
        <v>36</v>
      </c>
      <c r="L878" t="s">
        <v>631</v>
      </c>
      <c r="M878" t="s">
        <v>631</v>
      </c>
      <c r="N878" t="b">
        <v>0</v>
      </c>
      <c r="O878">
        <v>31.33247536</v>
      </c>
      <c r="P878">
        <v>2.9836970947963669E-3</v>
      </c>
      <c r="Q878">
        <v>11.04129882613868</v>
      </c>
      <c r="R878">
        <v>345.95122341238732</v>
      </c>
      <c r="S878">
        <v>9.3486615704410733E-2</v>
      </c>
      <c r="T878">
        <f t="shared" si="28"/>
        <v>345.95122341238715</v>
      </c>
      <c r="U878">
        <f t="shared" si="29"/>
        <v>9.3486615704410747E-2</v>
      </c>
    </row>
    <row r="879" spans="1:21" x14ac:dyDescent="0.35">
      <c r="A879" t="s">
        <v>27</v>
      </c>
      <c r="B879" t="s">
        <v>28</v>
      </c>
      <c r="C879" t="s">
        <v>29</v>
      </c>
      <c r="D879" t="s">
        <v>30</v>
      </c>
      <c r="E879" t="s">
        <v>647</v>
      </c>
      <c r="F879" t="s">
        <v>648</v>
      </c>
      <c r="G879" t="s">
        <v>452</v>
      </c>
      <c r="H879" t="s">
        <v>46</v>
      </c>
      <c r="J879" t="s">
        <v>36</v>
      </c>
      <c r="L879" t="s">
        <v>649</v>
      </c>
      <c r="M879" t="s">
        <v>649</v>
      </c>
      <c r="N879" t="b">
        <v>0</v>
      </c>
      <c r="O879">
        <v>81.866171690000002</v>
      </c>
      <c r="P879">
        <v>1.0918569872055349E-2</v>
      </c>
      <c r="Q879">
        <v>40.40463521638604</v>
      </c>
      <c r="R879">
        <v>3307.77280369648</v>
      </c>
      <c r="S879">
        <v>0.89386151575494499</v>
      </c>
      <c r="T879">
        <f t="shared" si="28"/>
        <v>3307.77280369648</v>
      </c>
      <c r="U879">
        <f t="shared" si="29"/>
        <v>0.89386151575494455</v>
      </c>
    </row>
    <row r="880" spans="1:21" x14ac:dyDescent="0.35">
      <c r="A880" t="s">
        <v>27</v>
      </c>
      <c r="B880" t="s">
        <v>28</v>
      </c>
      <c r="C880" t="s">
        <v>39</v>
      </c>
      <c r="D880" t="s">
        <v>40</v>
      </c>
      <c r="E880" t="s">
        <v>647</v>
      </c>
      <c r="F880" t="s">
        <v>648</v>
      </c>
      <c r="G880" t="s">
        <v>452</v>
      </c>
      <c r="H880" t="s">
        <v>46</v>
      </c>
      <c r="J880" t="s">
        <v>36</v>
      </c>
      <c r="L880" t="s">
        <v>649</v>
      </c>
      <c r="M880" t="s">
        <v>649</v>
      </c>
      <c r="N880" t="b">
        <v>0</v>
      </c>
      <c r="O880">
        <v>81.866171690000002</v>
      </c>
      <c r="P880">
        <v>2.078319762622876E-2</v>
      </c>
      <c r="Q880">
        <v>290.2334559574324</v>
      </c>
      <c r="R880">
        <v>23760.301935593219</v>
      </c>
      <c r="S880">
        <v>1.701440825136044</v>
      </c>
      <c r="T880">
        <f t="shared" si="28"/>
        <v>23760.301935593216</v>
      </c>
      <c r="U880">
        <f t="shared" si="29"/>
        <v>1.7014408251360442</v>
      </c>
    </row>
    <row r="881" spans="1:21" x14ac:dyDescent="0.35">
      <c r="A881" t="s">
        <v>27</v>
      </c>
      <c r="B881" t="s">
        <v>28</v>
      </c>
      <c r="C881" t="s">
        <v>76</v>
      </c>
      <c r="D881" t="s">
        <v>77</v>
      </c>
      <c r="E881" t="s">
        <v>647</v>
      </c>
      <c r="F881" t="s">
        <v>648</v>
      </c>
      <c r="G881" t="s">
        <v>452</v>
      </c>
      <c r="H881" t="s">
        <v>46</v>
      </c>
      <c r="J881" t="s">
        <v>36</v>
      </c>
      <c r="L881" t="s">
        <v>649</v>
      </c>
      <c r="M881" t="s">
        <v>649</v>
      </c>
      <c r="N881" t="b">
        <v>0</v>
      </c>
      <c r="O881">
        <v>81.866171690000002</v>
      </c>
      <c r="P881">
        <v>4.6327609846567787E-2</v>
      </c>
      <c r="Q881">
        <v>164.68949483536659</v>
      </c>
      <c r="R881">
        <v>13482.498459731491</v>
      </c>
      <c r="S881">
        <v>3.7926640616864531</v>
      </c>
      <c r="T881">
        <f t="shared" si="28"/>
        <v>13482.498459731489</v>
      </c>
      <c r="U881">
        <f t="shared" si="29"/>
        <v>3.7926640616864531</v>
      </c>
    </row>
    <row r="882" spans="1:21" x14ac:dyDescent="0.35">
      <c r="A882" t="s">
        <v>27</v>
      </c>
      <c r="B882" t="s">
        <v>28</v>
      </c>
      <c r="C882" t="s">
        <v>39</v>
      </c>
      <c r="D882" t="s">
        <v>40</v>
      </c>
      <c r="E882" t="s">
        <v>650</v>
      </c>
      <c r="F882" t="s">
        <v>651</v>
      </c>
      <c r="G882" t="s">
        <v>452</v>
      </c>
      <c r="H882" t="s">
        <v>46</v>
      </c>
      <c r="J882" t="s">
        <v>36</v>
      </c>
      <c r="L882" t="s">
        <v>652</v>
      </c>
      <c r="M882" t="s">
        <v>652</v>
      </c>
      <c r="N882" t="b">
        <v>0</v>
      </c>
      <c r="O882">
        <v>45.028523870000001</v>
      </c>
      <c r="P882">
        <v>3.1838235125068502E-12</v>
      </c>
      <c r="Q882">
        <v>4.4461498072232379E-8</v>
      </c>
      <c r="R882">
        <v>2.0020356272414749E-6</v>
      </c>
      <c r="S882">
        <v>1.4336287303078201E-10</v>
      </c>
      <c r="T882">
        <f t="shared" si="28"/>
        <v>2.0020356272414745E-6</v>
      </c>
      <c r="U882">
        <f t="shared" si="29"/>
        <v>1.4336287303078196E-10</v>
      </c>
    </row>
    <row r="883" spans="1:21" x14ac:dyDescent="0.35">
      <c r="A883" t="s">
        <v>27</v>
      </c>
      <c r="B883" t="s">
        <v>28</v>
      </c>
      <c r="C883" t="s">
        <v>39</v>
      </c>
      <c r="D883" t="s">
        <v>40</v>
      </c>
      <c r="E883" t="s">
        <v>653</v>
      </c>
      <c r="F883" t="s">
        <v>654</v>
      </c>
      <c r="G883" t="s">
        <v>452</v>
      </c>
      <c r="H883" t="s">
        <v>46</v>
      </c>
      <c r="J883" t="s">
        <v>36</v>
      </c>
      <c r="L883" t="s">
        <v>655</v>
      </c>
      <c r="M883" t="s">
        <v>655</v>
      </c>
      <c r="N883" t="b">
        <v>0</v>
      </c>
      <c r="O883">
        <v>158.73289281999999</v>
      </c>
      <c r="P883">
        <v>9.2137698889013307E-9</v>
      </c>
      <c r="Q883">
        <v>1.2866856801080229E-4</v>
      </c>
      <c r="R883">
        <v>2.0423934015361571E-2</v>
      </c>
      <c r="S883">
        <v>1.462528348243118E-6</v>
      </c>
      <c r="T883">
        <f t="shared" si="28"/>
        <v>2.042393401536156E-2</v>
      </c>
      <c r="U883">
        <f t="shared" si="29"/>
        <v>1.462528348243118E-6</v>
      </c>
    </row>
    <row r="884" spans="1:21" x14ac:dyDescent="0.35">
      <c r="A884" t="s">
        <v>27</v>
      </c>
      <c r="B884" t="s">
        <v>28</v>
      </c>
      <c r="C884" t="s">
        <v>76</v>
      </c>
      <c r="D884" t="s">
        <v>77</v>
      </c>
      <c r="E884" t="s">
        <v>653</v>
      </c>
      <c r="F884" t="s">
        <v>654</v>
      </c>
      <c r="G884" t="s">
        <v>452</v>
      </c>
      <c r="H884" t="s">
        <v>46</v>
      </c>
      <c r="J884" t="s">
        <v>36</v>
      </c>
      <c r="L884" t="s">
        <v>655</v>
      </c>
      <c r="M884" t="s">
        <v>655</v>
      </c>
      <c r="N884" t="b">
        <v>0</v>
      </c>
      <c r="O884">
        <v>158.73289281999999</v>
      </c>
      <c r="P884">
        <v>4.2511399415800269E-8</v>
      </c>
      <c r="Q884">
        <v>1.511232916552317E-4</v>
      </c>
      <c r="R884">
        <v>2.3988237256915491E-2</v>
      </c>
      <c r="S884">
        <v>6.7479574070964336E-6</v>
      </c>
      <c r="T884">
        <f t="shared" si="28"/>
        <v>2.3988237256915491E-2</v>
      </c>
      <c r="U884">
        <f t="shared" si="29"/>
        <v>6.7479574070964345E-6</v>
      </c>
    </row>
    <row r="885" spans="1:21" x14ac:dyDescent="0.35">
      <c r="A885" t="s">
        <v>27</v>
      </c>
      <c r="B885" t="s">
        <v>28</v>
      </c>
      <c r="C885" t="s">
        <v>29</v>
      </c>
      <c r="D885" t="s">
        <v>30</v>
      </c>
      <c r="E885" t="s">
        <v>653</v>
      </c>
      <c r="F885" t="s">
        <v>654</v>
      </c>
      <c r="G885" t="s">
        <v>452</v>
      </c>
      <c r="H885" t="s">
        <v>46</v>
      </c>
      <c r="J885" t="s">
        <v>36</v>
      </c>
      <c r="L885" t="s">
        <v>655</v>
      </c>
      <c r="M885" t="s">
        <v>655</v>
      </c>
      <c r="N885" t="b">
        <v>0</v>
      </c>
      <c r="O885">
        <v>158.73289281999999</v>
      </c>
      <c r="P885">
        <v>3.5192017928007832E-8</v>
      </c>
      <c r="Q885">
        <v>1.3022956885121859E-4</v>
      </c>
      <c r="R885">
        <v>2.0671716194455299E-2</v>
      </c>
      <c r="S885">
        <v>5.5861308098859846E-6</v>
      </c>
      <c r="T885">
        <f t="shared" si="28"/>
        <v>2.0671716194455288E-2</v>
      </c>
      <c r="U885">
        <f t="shared" si="29"/>
        <v>5.5861308098859855E-6</v>
      </c>
    </row>
    <row r="886" spans="1:21" x14ac:dyDescent="0.35">
      <c r="A886" t="s">
        <v>27</v>
      </c>
      <c r="B886" t="s">
        <v>28</v>
      </c>
      <c r="C886" t="s">
        <v>76</v>
      </c>
      <c r="D886" t="s">
        <v>77</v>
      </c>
      <c r="E886" t="s">
        <v>656</v>
      </c>
      <c r="F886" t="s">
        <v>657</v>
      </c>
      <c r="G886" t="s">
        <v>452</v>
      </c>
      <c r="H886" t="s">
        <v>46</v>
      </c>
      <c r="J886" t="s">
        <v>36</v>
      </c>
      <c r="L886" t="s">
        <v>658</v>
      </c>
      <c r="M886" t="s">
        <v>658</v>
      </c>
      <c r="N886" t="b">
        <v>0</v>
      </c>
      <c r="O886">
        <v>169.30789494999999</v>
      </c>
      <c r="P886">
        <v>6.9465601910095192E-9</v>
      </c>
      <c r="Q886">
        <v>2.4694248041064899E-5</v>
      </c>
      <c r="R886">
        <v>4.1809311532058592E-3</v>
      </c>
      <c r="S886">
        <v>1.1761074830832911E-6</v>
      </c>
      <c r="T886">
        <f t="shared" si="28"/>
        <v>4.1809311532058592E-3</v>
      </c>
      <c r="U886">
        <f t="shared" si="29"/>
        <v>1.1761074830832915E-6</v>
      </c>
    </row>
    <row r="887" spans="1:21" x14ac:dyDescent="0.35">
      <c r="A887" t="s">
        <v>27</v>
      </c>
      <c r="B887" t="s">
        <v>28</v>
      </c>
      <c r="C887" t="s">
        <v>39</v>
      </c>
      <c r="D887" t="s">
        <v>40</v>
      </c>
      <c r="E887" t="s">
        <v>656</v>
      </c>
      <c r="F887" t="s">
        <v>657</v>
      </c>
      <c r="G887" t="s">
        <v>452</v>
      </c>
      <c r="H887" t="s">
        <v>46</v>
      </c>
      <c r="J887" t="s">
        <v>36</v>
      </c>
      <c r="L887" t="s">
        <v>658</v>
      </c>
      <c r="M887" t="s">
        <v>658</v>
      </c>
      <c r="N887" t="b">
        <v>0</v>
      </c>
      <c r="O887">
        <v>169.30789494999999</v>
      </c>
      <c r="P887">
        <v>1.5055728111568289E-9</v>
      </c>
      <c r="Q887">
        <v>2.102504186488283E-5</v>
      </c>
      <c r="R887">
        <v>3.5597055793789348E-3</v>
      </c>
      <c r="S887">
        <v>2.549053633509166E-7</v>
      </c>
      <c r="T887">
        <f t="shared" si="28"/>
        <v>3.559705579378934E-3</v>
      </c>
      <c r="U887">
        <f t="shared" si="29"/>
        <v>2.5490536335091655E-7</v>
      </c>
    </row>
    <row r="888" spans="1:21" x14ac:dyDescent="0.35">
      <c r="A888" t="s">
        <v>27</v>
      </c>
      <c r="B888" t="s">
        <v>28</v>
      </c>
      <c r="C888" t="s">
        <v>29</v>
      </c>
      <c r="D888" t="s">
        <v>30</v>
      </c>
      <c r="E888" t="s">
        <v>656</v>
      </c>
      <c r="F888" t="s">
        <v>657</v>
      </c>
      <c r="G888" t="s">
        <v>452</v>
      </c>
      <c r="H888" t="s">
        <v>46</v>
      </c>
      <c r="J888" t="s">
        <v>36</v>
      </c>
      <c r="L888" t="s">
        <v>658</v>
      </c>
      <c r="M888" t="s">
        <v>658</v>
      </c>
      <c r="N888" t="b">
        <v>0</v>
      </c>
      <c r="O888">
        <v>169.30789494999999</v>
      </c>
      <c r="P888">
        <v>5.7505392468715616E-9</v>
      </c>
      <c r="Q888">
        <v>2.1280116653557541E-5</v>
      </c>
      <c r="R888">
        <v>3.602891754904265E-3</v>
      </c>
      <c r="S888">
        <v>9.7361169471518247E-7</v>
      </c>
      <c r="T888">
        <f t="shared" si="28"/>
        <v>3.6028917549042654E-3</v>
      </c>
      <c r="U888">
        <f t="shared" si="29"/>
        <v>9.7361169471518247E-7</v>
      </c>
    </row>
    <row r="889" spans="1:21" x14ac:dyDescent="0.35">
      <c r="A889" t="s">
        <v>27</v>
      </c>
      <c r="B889" t="s">
        <v>28</v>
      </c>
      <c r="C889" t="s">
        <v>29</v>
      </c>
      <c r="D889" t="s">
        <v>30</v>
      </c>
      <c r="E889" t="s">
        <v>659</v>
      </c>
      <c r="F889" t="s">
        <v>660</v>
      </c>
      <c r="G889" t="s">
        <v>452</v>
      </c>
      <c r="H889" t="s">
        <v>46</v>
      </c>
      <c r="J889" t="s">
        <v>36</v>
      </c>
      <c r="L889" t="s">
        <v>661</v>
      </c>
      <c r="M889" t="s">
        <v>661</v>
      </c>
      <c r="N889" t="b">
        <v>0</v>
      </c>
      <c r="O889">
        <v>3.87139246</v>
      </c>
      <c r="P889">
        <v>1.1866616909660501E-3</v>
      </c>
      <c r="Q889">
        <v>4.3912923863276454</v>
      </c>
      <c r="R889">
        <v>17.000416234084248</v>
      </c>
      <c r="S889">
        <v>4.5940331229768171E-3</v>
      </c>
      <c r="T889">
        <f t="shared" si="28"/>
        <v>17.000416234084252</v>
      </c>
      <c r="U889">
        <f t="shared" si="29"/>
        <v>4.5940331229768162E-3</v>
      </c>
    </row>
    <row r="890" spans="1:21" x14ac:dyDescent="0.35">
      <c r="A890" t="s">
        <v>27</v>
      </c>
      <c r="B890" t="s">
        <v>28</v>
      </c>
      <c r="C890" t="s">
        <v>39</v>
      </c>
      <c r="D890" t="s">
        <v>40</v>
      </c>
      <c r="E890" t="s">
        <v>659</v>
      </c>
      <c r="F890" t="s">
        <v>660</v>
      </c>
      <c r="G890" t="s">
        <v>452</v>
      </c>
      <c r="H890" t="s">
        <v>46</v>
      </c>
      <c r="J890" t="s">
        <v>36</v>
      </c>
      <c r="L890" t="s">
        <v>661</v>
      </c>
      <c r="M890" t="s">
        <v>661</v>
      </c>
      <c r="N890" t="b">
        <v>0</v>
      </c>
      <c r="O890">
        <v>3.87139246</v>
      </c>
      <c r="P890">
        <v>3.670775938126784E-3</v>
      </c>
      <c r="Q890">
        <v>51.261697344560297</v>
      </c>
      <c r="R890">
        <v>198.4541485865328</v>
      </c>
      <c r="S890">
        <v>1.421101428921346E-2</v>
      </c>
      <c r="T890">
        <f t="shared" si="28"/>
        <v>198.45414858653277</v>
      </c>
      <c r="U890">
        <f t="shared" si="29"/>
        <v>1.4211014289213458E-2</v>
      </c>
    </row>
    <row r="891" spans="1:21" x14ac:dyDescent="0.35">
      <c r="A891" t="s">
        <v>27</v>
      </c>
      <c r="B891" t="s">
        <v>28</v>
      </c>
      <c r="C891" t="s">
        <v>76</v>
      </c>
      <c r="D891" t="s">
        <v>77</v>
      </c>
      <c r="E891" t="s">
        <v>659</v>
      </c>
      <c r="F891" t="s">
        <v>660</v>
      </c>
      <c r="G891" t="s">
        <v>452</v>
      </c>
      <c r="H891" t="s">
        <v>46</v>
      </c>
      <c r="J891" t="s">
        <v>36</v>
      </c>
      <c r="L891" t="s">
        <v>661</v>
      </c>
      <c r="M891" t="s">
        <v>661</v>
      </c>
      <c r="N891" t="b">
        <v>0</v>
      </c>
      <c r="O891">
        <v>3.87139246</v>
      </c>
      <c r="P891">
        <v>9.7920776598990865E-3</v>
      </c>
      <c r="Q891">
        <v>34.809745819790741</v>
      </c>
      <c r="R891">
        <v>134.7621875012544</v>
      </c>
      <c r="S891">
        <v>3.7908975620267772E-2</v>
      </c>
      <c r="T891">
        <f t="shared" si="28"/>
        <v>134.7621875012544</v>
      </c>
      <c r="U891">
        <f t="shared" si="29"/>
        <v>3.7908975620267765E-2</v>
      </c>
    </row>
    <row r="892" spans="1:21" x14ac:dyDescent="0.35">
      <c r="A892" t="s">
        <v>27</v>
      </c>
      <c r="B892" t="s">
        <v>28</v>
      </c>
      <c r="C892" t="s">
        <v>76</v>
      </c>
      <c r="D892" t="s">
        <v>77</v>
      </c>
      <c r="E892" t="s">
        <v>662</v>
      </c>
      <c r="F892" t="s">
        <v>663</v>
      </c>
      <c r="G892" t="s">
        <v>452</v>
      </c>
      <c r="H892" t="s">
        <v>46</v>
      </c>
      <c r="J892" t="s">
        <v>36</v>
      </c>
      <c r="L892" t="s">
        <v>664</v>
      </c>
      <c r="M892" t="s">
        <v>664</v>
      </c>
      <c r="N892" t="b">
        <v>0</v>
      </c>
      <c r="O892">
        <v>39.508152340000002</v>
      </c>
      <c r="P892">
        <v>8.8987668757441168E-3</v>
      </c>
      <c r="Q892">
        <v>31.634125444366461</v>
      </c>
      <c r="R892">
        <v>1249.805847198701</v>
      </c>
      <c r="S892">
        <v>0.35157383736504438</v>
      </c>
      <c r="T892">
        <f t="shared" si="28"/>
        <v>1249.8058471987003</v>
      </c>
      <c r="U892">
        <f t="shared" si="29"/>
        <v>0.35157383736504444</v>
      </c>
    </row>
    <row r="893" spans="1:21" x14ac:dyDescent="0.35">
      <c r="A893" t="s">
        <v>27</v>
      </c>
      <c r="B893" t="s">
        <v>28</v>
      </c>
      <c r="C893" t="s">
        <v>29</v>
      </c>
      <c r="D893" t="s">
        <v>30</v>
      </c>
      <c r="E893" t="s">
        <v>665</v>
      </c>
      <c r="F893" t="s">
        <v>666</v>
      </c>
      <c r="G893" t="s">
        <v>452</v>
      </c>
      <c r="H893" t="s">
        <v>46</v>
      </c>
      <c r="J893" t="s">
        <v>36</v>
      </c>
      <c r="L893" t="s">
        <v>667</v>
      </c>
      <c r="M893" t="s">
        <v>667</v>
      </c>
      <c r="N893" t="b">
        <v>0</v>
      </c>
      <c r="O893">
        <v>71.657646670000005</v>
      </c>
      <c r="P893">
        <v>3.1962681604622511E-3</v>
      </c>
      <c r="Q893">
        <v>11.827927154430149</v>
      </c>
      <c r="R893">
        <v>847.56142487065449</v>
      </c>
      <c r="S893">
        <v>0.2290370545049748</v>
      </c>
      <c r="T893">
        <f t="shared" si="28"/>
        <v>847.56142487065426</v>
      </c>
      <c r="U893">
        <f t="shared" si="29"/>
        <v>0.22903705450497486</v>
      </c>
    </row>
    <row r="894" spans="1:21" x14ac:dyDescent="0.35">
      <c r="A894" t="s">
        <v>27</v>
      </c>
      <c r="B894" t="s">
        <v>28</v>
      </c>
      <c r="C894" t="s">
        <v>76</v>
      </c>
      <c r="D894" t="s">
        <v>77</v>
      </c>
      <c r="E894" t="s">
        <v>665</v>
      </c>
      <c r="F894" t="s">
        <v>666</v>
      </c>
      <c r="G894" t="s">
        <v>452</v>
      </c>
      <c r="H894" t="s">
        <v>46</v>
      </c>
      <c r="J894" t="s">
        <v>36</v>
      </c>
      <c r="L894" t="s">
        <v>667</v>
      </c>
      <c r="M894" t="s">
        <v>667</v>
      </c>
      <c r="N894" t="b">
        <v>0</v>
      </c>
      <c r="O894">
        <v>71.657646670000005</v>
      </c>
      <c r="P894">
        <v>6.3330364729171969E-3</v>
      </c>
      <c r="Q894">
        <v>22.5132395336807</v>
      </c>
      <c r="R894">
        <v>1613.245763901567</v>
      </c>
      <c r="S894">
        <v>0.45381048992452361</v>
      </c>
      <c r="T894">
        <f t="shared" si="28"/>
        <v>1613.2457639015672</v>
      </c>
      <c r="U894">
        <f t="shared" si="29"/>
        <v>0.45381048992452355</v>
      </c>
    </row>
    <row r="895" spans="1:21" x14ac:dyDescent="0.35">
      <c r="A895" t="s">
        <v>27</v>
      </c>
      <c r="B895" t="s">
        <v>28</v>
      </c>
      <c r="C895" t="s">
        <v>39</v>
      </c>
      <c r="D895" t="s">
        <v>40</v>
      </c>
      <c r="E895" t="s">
        <v>665</v>
      </c>
      <c r="F895" t="s">
        <v>666</v>
      </c>
      <c r="G895" t="s">
        <v>452</v>
      </c>
      <c r="H895" t="s">
        <v>46</v>
      </c>
      <c r="J895" t="s">
        <v>36</v>
      </c>
      <c r="L895" t="s">
        <v>667</v>
      </c>
      <c r="M895" t="s">
        <v>667</v>
      </c>
      <c r="N895" t="b">
        <v>0</v>
      </c>
      <c r="O895">
        <v>71.657646670000005</v>
      </c>
      <c r="P895">
        <v>3.431499642812072E-3</v>
      </c>
      <c r="Q895">
        <v>47.920248768320128</v>
      </c>
      <c r="R895">
        <v>3433.8522545787869</v>
      </c>
      <c r="S895">
        <v>0.24589318895285869</v>
      </c>
      <c r="T895">
        <f t="shared" si="28"/>
        <v>3433.8522545787869</v>
      </c>
      <c r="U895">
        <f t="shared" si="29"/>
        <v>0.24589318895285867</v>
      </c>
    </row>
    <row r="896" spans="1:21" x14ac:dyDescent="0.35">
      <c r="A896" t="s">
        <v>27</v>
      </c>
      <c r="B896" t="s">
        <v>28</v>
      </c>
      <c r="C896" t="s">
        <v>39</v>
      </c>
      <c r="D896" t="s">
        <v>40</v>
      </c>
      <c r="E896" t="s">
        <v>668</v>
      </c>
      <c r="F896" t="s">
        <v>669</v>
      </c>
      <c r="G896" t="s">
        <v>452</v>
      </c>
      <c r="H896" t="s">
        <v>46</v>
      </c>
      <c r="J896" t="s">
        <v>36</v>
      </c>
      <c r="L896" t="s">
        <v>670</v>
      </c>
      <c r="M896" t="s">
        <v>670</v>
      </c>
      <c r="N896" t="b">
        <v>0</v>
      </c>
      <c r="O896">
        <v>4.3596946699999997</v>
      </c>
      <c r="P896">
        <v>1.232266021988025E-9</v>
      </c>
      <c r="Q896">
        <v>1.7208363826033569E-5</v>
      </c>
      <c r="R896">
        <v>7.5023212051779364E-5</v>
      </c>
      <c r="S896">
        <v>5.3723036080832942E-9</v>
      </c>
      <c r="T896">
        <f t="shared" si="28"/>
        <v>7.5023212051779351E-5</v>
      </c>
      <c r="U896">
        <f t="shared" si="29"/>
        <v>5.372303608083295E-9</v>
      </c>
    </row>
    <row r="897" spans="1:21" x14ac:dyDescent="0.35">
      <c r="A897" t="s">
        <v>27</v>
      </c>
      <c r="B897" t="s">
        <v>28</v>
      </c>
      <c r="C897" t="s">
        <v>76</v>
      </c>
      <c r="D897" t="s">
        <v>77</v>
      </c>
      <c r="E897" t="s">
        <v>668</v>
      </c>
      <c r="F897" t="s">
        <v>669</v>
      </c>
      <c r="G897" t="s">
        <v>452</v>
      </c>
      <c r="H897" t="s">
        <v>46</v>
      </c>
      <c r="J897" t="s">
        <v>36</v>
      </c>
      <c r="L897" t="s">
        <v>670</v>
      </c>
      <c r="M897" t="s">
        <v>670</v>
      </c>
      <c r="N897" t="b">
        <v>0</v>
      </c>
      <c r="O897">
        <v>4.3596946699999997</v>
      </c>
      <c r="P897">
        <v>2.068842158650706E-5</v>
      </c>
      <c r="Q897">
        <v>7.3545035267459716E-2</v>
      </c>
      <c r="R897">
        <v>0.32063389826050609</v>
      </c>
      <c r="S897">
        <v>9.0195201321407759E-5</v>
      </c>
      <c r="T897">
        <f t="shared" si="28"/>
        <v>0.32063389826050614</v>
      </c>
      <c r="U897">
        <f t="shared" si="29"/>
        <v>9.0195201321407773E-5</v>
      </c>
    </row>
    <row r="898" spans="1:21" x14ac:dyDescent="0.35">
      <c r="A898" t="s">
        <v>27</v>
      </c>
      <c r="B898" t="s">
        <v>28</v>
      </c>
      <c r="C898" t="s">
        <v>29</v>
      </c>
      <c r="D898" t="s">
        <v>30</v>
      </c>
      <c r="E898" t="s">
        <v>671</v>
      </c>
      <c r="F898" t="s">
        <v>672</v>
      </c>
      <c r="G898" t="s">
        <v>452</v>
      </c>
      <c r="H898" t="s">
        <v>46</v>
      </c>
      <c r="J898" t="s">
        <v>36</v>
      </c>
      <c r="L898" t="s">
        <v>673</v>
      </c>
      <c r="M898" t="s">
        <v>673</v>
      </c>
      <c r="N898" t="b">
        <v>0</v>
      </c>
      <c r="O898">
        <v>217.69004828000001</v>
      </c>
      <c r="P898">
        <v>4.4555475504004431E-6</v>
      </c>
      <c r="Q898">
        <v>1.6487944444440669E-2</v>
      </c>
      <c r="R898">
        <v>3.5892614221482471</v>
      </c>
      <c r="S898">
        <v>9.6992836136050825E-4</v>
      </c>
      <c r="T898">
        <f t="shared" ref="T898:T961" si="30">O898*Q898</f>
        <v>3.5892614221482471</v>
      </c>
      <c r="U898">
        <f t="shared" ref="U898:U961" si="31">O898*P898</f>
        <v>9.6992836136050825E-4</v>
      </c>
    </row>
    <row r="899" spans="1:21" x14ac:dyDescent="0.35">
      <c r="A899" t="s">
        <v>27</v>
      </c>
      <c r="B899" t="s">
        <v>28</v>
      </c>
      <c r="C899" t="s">
        <v>39</v>
      </c>
      <c r="D899" t="s">
        <v>40</v>
      </c>
      <c r="E899" t="s">
        <v>671</v>
      </c>
      <c r="F899" t="s">
        <v>672</v>
      </c>
      <c r="G899" t="s">
        <v>452</v>
      </c>
      <c r="H899" t="s">
        <v>46</v>
      </c>
      <c r="J899" t="s">
        <v>36</v>
      </c>
      <c r="L899" t="s">
        <v>673</v>
      </c>
      <c r="M899" t="s">
        <v>673</v>
      </c>
      <c r="N899" t="b">
        <v>0</v>
      </c>
      <c r="O899">
        <v>217.69004828000001</v>
      </c>
      <c r="P899">
        <v>3.9592850410884474E-9</v>
      </c>
      <c r="Q899">
        <v>5.5290672843598377E-5</v>
      </c>
      <c r="R899">
        <v>1.203622924075662E-2</v>
      </c>
      <c r="S899">
        <v>8.6189695174882595E-7</v>
      </c>
      <c r="T899">
        <f t="shared" si="30"/>
        <v>1.2036229240756617E-2</v>
      </c>
      <c r="U899">
        <f t="shared" si="31"/>
        <v>8.6189695174882595E-7</v>
      </c>
    </row>
    <row r="900" spans="1:21" x14ac:dyDescent="0.35">
      <c r="A900" t="s">
        <v>27</v>
      </c>
      <c r="B900" t="s">
        <v>28</v>
      </c>
      <c r="C900" t="s">
        <v>76</v>
      </c>
      <c r="D900" t="s">
        <v>77</v>
      </c>
      <c r="E900" t="s">
        <v>671</v>
      </c>
      <c r="F900" t="s">
        <v>672</v>
      </c>
      <c r="G900" t="s">
        <v>452</v>
      </c>
      <c r="H900" t="s">
        <v>46</v>
      </c>
      <c r="J900" t="s">
        <v>36</v>
      </c>
      <c r="L900" t="s">
        <v>673</v>
      </c>
      <c r="M900" t="s">
        <v>673</v>
      </c>
      <c r="N900" t="b">
        <v>0</v>
      </c>
      <c r="O900">
        <v>217.69004828000001</v>
      </c>
      <c r="P900">
        <v>2.349513441709845E-3</v>
      </c>
      <c r="Q900">
        <v>8.3522586877588463</v>
      </c>
      <c r="R900">
        <v>1818.203596985273</v>
      </c>
      <c r="S900">
        <v>0.51146569456032531</v>
      </c>
      <c r="T900">
        <f t="shared" si="30"/>
        <v>1818.2035969852727</v>
      </c>
      <c r="U900">
        <f t="shared" si="31"/>
        <v>0.5114656945603252</v>
      </c>
    </row>
    <row r="901" spans="1:21" x14ac:dyDescent="0.35">
      <c r="A901" t="s">
        <v>27</v>
      </c>
      <c r="B901" t="s">
        <v>28</v>
      </c>
      <c r="C901" t="s">
        <v>39</v>
      </c>
      <c r="D901" t="s">
        <v>40</v>
      </c>
      <c r="E901" t="s">
        <v>674</v>
      </c>
      <c r="F901" t="s">
        <v>675</v>
      </c>
      <c r="G901" t="s">
        <v>452</v>
      </c>
      <c r="H901" t="s">
        <v>46</v>
      </c>
      <c r="J901" t="s">
        <v>36</v>
      </c>
      <c r="L901" t="s">
        <v>676</v>
      </c>
      <c r="M901" t="s">
        <v>676</v>
      </c>
      <c r="N901" t="b">
        <v>0</v>
      </c>
      <c r="O901">
        <v>86.142033209999994</v>
      </c>
      <c r="P901">
        <v>9.9332672868713157E-4</v>
      </c>
      <c r="Q901">
        <v>13.87162141969538</v>
      </c>
      <c r="R901">
        <v>1194.929673011947</v>
      </c>
      <c r="S901">
        <v>8.5567184050947542E-2</v>
      </c>
      <c r="T901">
        <f t="shared" si="30"/>
        <v>1194.9296730119468</v>
      </c>
      <c r="U901">
        <f t="shared" si="31"/>
        <v>8.5567184050947542E-2</v>
      </c>
    </row>
    <row r="902" spans="1:21" x14ac:dyDescent="0.35">
      <c r="A902" t="s">
        <v>27</v>
      </c>
      <c r="B902" t="s">
        <v>28</v>
      </c>
      <c r="C902" t="s">
        <v>76</v>
      </c>
      <c r="D902" t="s">
        <v>77</v>
      </c>
      <c r="E902" t="s">
        <v>674</v>
      </c>
      <c r="F902" t="s">
        <v>675</v>
      </c>
      <c r="G902" t="s">
        <v>452</v>
      </c>
      <c r="H902" t="s">
        <v>46</v>
      </c>
      <c r="J902" t="s">
        <v>36</v>
      </c>
      <c r="L902" t="s">
        <v>676</v>
      </c>
      <c r="M902" t="s">
        <v>676</v>
      </c>
      <c r="N902" t="b">
        <v>0</v>
      </c>
      <c r="O902">
        <v>86.142033209999994</v>
      </c>
      <c r="P902">
        <v>2.012877928864211E-3</v>
      </c>
      <c r="Q902">
        <v>7.1555569209764736</v>
      </c>
      <c r="R902">
        <v>616.39422192280074</v>
      </c>
      <c r="S902">
        <v>0.1733933973958969</v>
      </c>
      <c r="T902">
        <f t="shared" si="30"/>
        <v>616.39422192280074</v>
      </c>
      <c r="U902">
        <f t="shared" si="31"/>
        <v>0.17339339739589688</v>
      </c>
    </row>
    <row r="903" spans="1:21" x14ac:dyDescent="0.35">
      <c r="A903" t="s">
        <v>27</v>
      </c>
      <c r="B903" t="s">
        <v>28</v>
      </c>
      <c r="C903" t="s">
        <v>39</v>
      </c>
      <c r="D903" t="s">
        <v>40</v>
      </c>
      <c r="E903" t="s">
        <v>677</v>
      </c>
      <c r="F903" t="s">
        <v>678</v>
      </c>
      <c r="G903" t="s">
        <v>452</v>
      </c>
      <c r="H903" t="s">
        <v>46</v>
      </c>
      <c r="J903" t="s">
        <v>36</v>
      </c>
      <c r="L903" t="s">
        <v>679</v>
      </c>
      <c r="M903" t="s">
        <v>679</v>
      </c>
      <c r="N903" t="b">
        <v>0</v>
      </c>
      <c r="O903">
        <v>64.771637100000007</v>
      </c>
      <c r="P903">
        <v>3.3081026498469469E-6</v>
      </c>
      <c r="Q903">
        <v>4.6197032910630091E-2</v>
      </c>
      <c r="R903">
        <v>2.9922574507840891</v>
      </c>
      <c r="S903">
        <v>2.1427122432543481E-4</v>
      </c>
      <c r="T903">
        <f t="shared" si="30"/>
        <v>2.9922574507840891</v>
      </c>
      <c r="U903">
        <f t="shared" si="31"/>
        <v>2.1427122432543484E-4</v>
      </c>
    </row>
    <row r="904" spans="1:21" x14ac:dyDescent="0.35">
      <c r="A904" t="s">
        <v>27</v>
      </c>
      <c r="B904" t="s">
        <v>28</v>
      </c>
      <c r="C904" t="s">
        <v>76</v>
      </c>
      <c r="D904" t="s">
        <v>77</v>
      </c>
      <c r="E904" t="s">
        <v>680</v>
      </c>
      <c r="F904" t="s">
        <v>681</v>
      </c>
      <c r="G904" t="s">
        <v>452</v>
      </c>
      <c r="H904" t="s">
        <v>46</v>
      </c>
      <c r="J904" t="s">
        <v>36</v>
      </c>
      <c r="L904" t="s">
        <v>682</v>
      </c>
      <c r="M904" t="s">
        <v>682</v>
      </c>
      <c r="N904" t="b">
        <v>0</v>
      </c>
      <c r="O904">
        <v>57.560637040000003</v>
      </c>
      <c r="P904">
        <v>3.055191511890877E-3</v>
      </c>
      <c r="Q904">
        <v>10.860865656247221</v>
      </c>
      <c r="R904">
        <v>625.15834597944774</v>
      </c>
      <c r="S904">
        <v>0.17585876970363959</v>
      </c>
      <c r="T904">
        <f t="shared" si="30"/>
        <v>625.15834597944774</v>
      </c>
      <c r="U904">
        <f t="shared" si="31"/>
        <v>0.17585876970363962</v>
      </c>
    </row>
    <row r="905" spans="1:21" x14ac:dyDescent="0.35">
      <c r="A905" t="s">
        <v>27</v>
      </c>
      <c r="B905" t="s">
        <v>28</v>
      </c>
      <c r="C905" t="s">
        <v>76</v>
      </c>
      <c r="D905" t="s">
        <v>77</v>
      </c>
      <c r="E905" t="s">
        <v>683</v>
      </c>
      <c r="F905" t="s">
        <v>684</v>
      </c>
      <c r="G905" t="s">
        <v>452</v>
      </c>
      <c r="H905" t="s">
        <v>46</v>
      </c>
      <c r="J905" t="s">
        <v>36</v>
      </c>
      <c r="L905" t="s">
        <v>685</v>
      </c>
      <c r="M905" t="s">
        <v>685</v>
      </c>
      <c r="N905" t="b">
        <v>0</v>
      </c>
      <c r="O905">
        <v>35.551672289999999</v>
      </c>
      <c r="P905">
        <v>1.583058149164826E-4</v>
      </c>
      <c r="Q905">
        <v>0.5627595460772099</v>
      </c>
      <c r="R905">
        <v>20.007042960206121</v>
      </c>
      <c r="S905">
        <v>5.628036453512183E-3</v>
      </c>
      <c r="T905">
        <f t="shared" si="30"/>
        <v>20.007042960206121</v>
      </c>
      <c r="U905">
        <f t="shared" si="31"/>
        <v>5.628036453512183E-3</v>
      </c>
    </row>
    <row r="906" spans="1:21" x14ac:dyDescent="0.35">
      <c r="A906" t="s">
        <v>27</v>
      </c>
      <c r="B906" t="s">
        <v>28</v>
      </c>
      <c r="C906" t="s">
        <v>39</v>
      </c>
      <c r="D906" t="s">
        <v>40</v>
      </c>
      <c r="E906" t="s">
        <v>683</v>
      </c>
      <c r="F906" t="s">
        <v>684</v>
      </c>
      <c r="G906" t="s">
        <v>452</v>
      </c>
      <c r="H906" t="s">
        <v>46</v>
      </c>
      <c r="J906" t="s">
        <v>36</v>
      </c>
      <c r="L906" t="s">
        <v>685</v>
      </c>
      <c r="M906" t="s">
        <v>685</v>
      </c>
      <c r="N906" t="b">
        <v>0</v>
      </c>
      <c r="O906">
        <v>35.551672289999999</v>
      </c>
      <c r="P906">
        <v>2.288712543568058E-5</v>
      </c>
      <c r="Q906">
        <v>0.31961441312311539</v>
      </c>
      <c r="R906">
        <v>11.36282687451367</v>
      </c>
      <c r="S906">
        <v>8.1367558314943925E-4</v>
      </c>
      <c r="T906">
        <f t="shared" si="30"/>
        <v>11.362826874513674</v>
      </c>
      <c r="U906">
        <f t="shared" si="31"/>
        <v>8.1367558314943947E-4</v>
      </c>
    </row>
    <row r="907" spans="1:21" x14ac:dyDescent="0.35">
      <c r="A907" t="s">
        <v>27</v>
      </c>
      <c r="B907" t="s">
        <v>28</v>
      </c>
      <c r="C907" t="s">
        <v>29</v>
      </c>
      <c r="D907" t="s">
        <v>30</v>
      </c>
      <c r="E907" t="s">
        <v>683</v>
      </c>
      <c r="F907" t="s">
        <v>684</v>
      </c>
      <c r="G907" t="s">
        <v>452</v>
      </c>
      <c r="H907" t="s">
        <v>46</v>
      </c>
      <c r="J907" t="s">
        <v>36</v>
      </c>
      <c r="L907" t="s">
        <v>685</v>
      </c>
      <c r="M907" t="s">
        <v>685</v>
      </c>
      <c r="N907" t="b">
        <v>0</v>
      </c>
      <c r="O907">
        <v>35.551672289999999</v>
      </c>
      <c r="P907">
        <v>9.5173117874558901E-6</v>
      </c>
      <c r="Q907">
        <v>3.5219219688922339E-2</v>
      </c>
      <c r="R907">
        <v>1.252102156690083</v>
      </c>
      <c r="S907">
        <v>3.3835634974938592E-4</v>
      </c>
      <c r="T907">
        <f t="shared" si="30"/>
        <v>1.2521021566900827</v>
      </c>
      <c r="U907">
        <f t="shared" si="31"/>
        <v>3.3835634974938592E-4</v>
      </c>
    </row>
    <row r="908" spans="1:21" x14ac:dyDescent="0.35">
      <c r="A908" t="s">
        <v>27</v>
      </c>
      <c r="B908" t="s">
        <v>28</v>
      </c>
      <c r="C908" t="s">
        <v>39</v>
      </c>
      <c r="D908" t="s">
        <v>40</v>
      </c>
      <c r="E908" t="s">
        <v>686</v>
      </c>
      <c r="F908" t="s">
        <v>687</v>
      </c>
      <c r="G908" t="s">
        <v>452</v>
      </c>
      <c r="H908" t="s">
        <v>46</v>
      </c>
      <c r="J908" t="s">
        <v>36</v>
      </c>
      <c r="L908" t="s">
        <v>688</v>
      </c>
      <c r="M908" t="s">
        <v>688</v>
      </c>
      <c r="N908" t="b">
        <v>0</v>
      </c>
      <c r="O908">
        <v>9.3904086499999995</v>
      </c>
      <c r="P908">
        <v>1.774094827634498E-6</v>
      </c>
      <c r="Q908">
        <v>2.4774901450715689E-2</v>
      </c>
      <c r="R908">
        <v>0.2326464488856981</v>
      </c>
      <c r="S908">
        <v>1.6659475415339248E-5</v>
      </c>
      <c r="T908">
        <f t="shared" si="30"/>
        <v>0.23264644888569813</v>
      </c>
      <c r="U908">
        <f t="shared" si="31"/>
        <v>1.6659475415339248E-5</v>
      </c>
    </row>
    <row r="909" spans="1:21" x14ac:dyDescent="0.35">
      <c r="A909" t="s">
        <v>27</v>
      </c>
      <c r="B909" t="s">
        <v>28</v>
      </c>
      <c r="C909" t="s">
        <v>39</v>
      </c>
      <c r="D909" t="s">
        <v>40</v>
      </c>
      <c r="E909" t="s">
        <v>689</v>
      </c>
      <c r="F909" t="s">
        <v>690</v>
      </c>
      <c r="G909" t="s">
        <v>452</v>
      </c>
      <c r="H909" t="s">
        <v>46</v>
      </c>
      <c r="J909" t="s">
        <v>36</v>
      </c>
      <c r="L909" t="s">
        <v>691</v>
      </c>
      <c r="M909" t="s">
        <v>691</v>
      </c>
      <c r="N909" t="b">
        <v>0</v>
      </c>
      <c r="O909">
        <v>0.47921637</v>
      </c>
      <c r="P909">
        <v>3.0335008907364408E-10</v>
      </c>
      <c r="Q909">
        <v>4.2362270859479138E-6</v>
      </c>
      <c r="R909">
        <v>2.0300693666236368E-6</v>
      </c>
      <c r="S909">
        <v>1.4537032852504839E-10</v>
      </c>
      <c r="T909">
        <f t="shared" si="30"/>
        <v>2.0300693666236372E-6</v>
      </c>
      <c r="U909">
        <f t="shared" si="31"/>
        <v>1.4537032852504839E-10</v>
      </c>
    </row>
    <row r="910" spans="1:21" x14ac:dyDescent="0.35">
      <c r="A910" t="s">
        <v>27</v>
      </c>
      <c r="B910" t="s">
        <v>28</v>
      </c>
      <c r="C910" t="s">
        <v>39</v>
      </c>
      <c r="D910" t="s">
        <v>40</v>
      </c>
      <c r="E910" t="s">
        <v>692</v>
      </c>
      <c r="F910" t="s">
        <v>693</v>
      </c>
      <c r="G910" t="s">
        <v>452</v>
      </c>
      <c r="H910" t="s">
        <v>46</v>
      </c>
      <c r="J910" t="s">
        <v>36</v>
      </c>
      <c r="L910" t="s">
        <v>694</v>
      </c>
      <c r="M910" t="s">
        <v>694</v>
      </c>
      <c r="N910" t="b">
        <v>0</v>
      </c>
      <c r="O910">
        <v>18.484933380000001</v>
      </c>
      <c r="P910">
        <v>1.586842599548578E-6</v>
      </c>
      <c r="Q910">
        <v>2.215995921369825E-2</v>
      </c>
      <c r="R910">
        <v>0.40962536976872937</v>
      </c>
      <c r="S910">
        <v>2.9332679737201479E-5</v>
      </c>
      <c r="T910">
        <f t="shared" si="30"/>
        <v>0.40962536976872937</v>
      </c>
      <c r="U910">
        <f t="shared" si="31"/>
        <v>2.9332679737201482E-5</v>
      </c>
    </row>
    <row r="911" spans="1:21" x14ac:dyDescent="0.35">
      <c r="A911" t="s">
        <v>27</v>
      </c>
      <c r="B911" t="s">
        <v>28</v>
      </c>
      <c r="C911" t="s">
        <v>39</v>
      </c>
      <c r="D911" t="s">
        <v>40</v>
      </c>
      <c r="E911" t="s">
        <v>695</v>
      </c>
      <c r="F911" t="s">
        <v>696</v>
      </c>
      <c r="G911" t="s">
        <v>452</v>
      </c>
      <c r="H911" t="s">
        <v>46</v>
      </c>
      <c r="J911" t="s">
        <v>36</v>
      </c>
      <c r="L911" t="s">
        <v>697</v>
      </c>
      <c r="M911" t="s">
        <v>697</v>
      </c>
      <c r="N911" t="b">
        <v>0</v>
      </c>
      <c r="O911">
        <v>209.88483607000001</v>
      </c>
      <c r="P911">
        <v>5.2425439559387974E-3</v>
      </c>
      <c r="Q911">
        <v>73.211142852273554</v>
      </c>
      <c r="R911">
        <v>15365.90871604679</v>
      </c>
      <c r="S911">
        <v>1.1003304787819841</v>
      </c>
      <c r="T911">
        <f t="shared" si="30"/>
        <v>15365.908716046788</v>
      </c>
      <c r="U911">
        <f t="shared" si="31"/>
        <v>1.1003304787819839</v>
      </c>
    </row>
    <row r="912" spans="1:21" x14ac:dyDescent="0.35">
      <c r="A912" t="s">
        <v>27</v>
      </c>
      <c r="B912" t="s">
        <v>28</v>
      </c>
      <c r="C912" t="s">
        <v>29</v>
      </c>
      <c r="D912" t="s">
        <v>30</v>
      </c>
      <c r="E912" t="s">
        <v>695</v>
      </c>
      <c r="F912" t="s">
        <v>696</v>
      </c>
      <c r="G912" t="s">
        <v>452</v>
      </c>
      <c r="H912" t="s">
        <v>46</v>
      </c>
      <c r="J912" t="s">
        <v>36</v>
      </c>
      <c r="L912" t="s">
        <v>697</v>
      </c>
      <c r="M912" t="s">
        <v>697</v>
      </c>
      <c r="N912" t="b">
        <v>0</v>
      </c>
      <c r="O912">
        <v>209.88483607000001</v>
      </c>
      <c r="P912">
        <v>5.821855426332603E-4</v>
      </c>
      <c r="Q912">
        <v>2.1544025228573811</v>
      </c>
      <c r="R912">
        <v>452.1764203387159</v>
      </c>
      <c r="S912">
        <v>0.1221919171779058</v>
      </c>
      <c r="T912">
        <f t="shared" si="30"/>
        <v>452.1764203387159</v>
      </c>
      <c r="U912">
        <f t="shared" si="31"/>
        <v>0.12219191717790584</v>
      </c>
    </row>
    <row r="913" spans="1:21" x14ac:dyDescent="0.35">
      <c r="A913" t="s">
        <v>27</v>
      </c>
      <c r="B913" t="s">
        <v>28</v>
      </c>
      <c r="C913" t="s">
        <v>76</v>
      </c>
      <c r="D913" t="s">
        <v>77</v>
      </c>
      <c r="E913" t="s">
        <v>695</v>
      </c>
      <c r="F913" t="s">
        <v>696</v>
      </c>
      <c r="G913" t="s">
        <v>452</v>
      </c>
      <c r="H913" t="s">
        <v>46</v>
      </c>
      <c r="J913" t="s">
        <v>36</v>
      </c>
      <c r="L913" t="s">
        <v>697</v>
      </c>
      <c r="M913" t="s">
        <v>697</v>
      </c>
      <c r="N913" t="b">
        <v>0</v>
      </c>
      <c r="O913">
        <v>209.88483607000001</v>
      </c>
      <c r="P913">
        <v>9.1805491680748488E-3</v>
      </c>
      <c r="Q913">
        <v>32.635830119638797</v>
      </c>
      <c r="R913">
        <v>6849.7658546687589</v>
      </c>
      <c r="S913">
        <v>1.9268580571739651</v>
      </c>
      <c r="T913">
        <f t="shared" si="30"/>
        <v>6849.7658546687571</v>
      </c>
      <c r="U913">
        <f t="shared" si="31"/>
        <v>1.9268580571739646</v>
      </c>
    </row>
    <row r="914" spans="1:21" x14ac:dyDescent="0.35">
      <c r="A914" t="s">
        <v>27</v>
      </c>
      <c r="B914" t="s">
        <v>28</v>
      </c>
      <c r="C914" t="s">
        <v>29</v>
      </c>
      <c r="D914" t="s">
        <v>30</v>
      </c>
      <c r="E914" t="s">
        <v>698</v>
      </c>
      <c r="F914" t="s">
        <v>699</v>
      </c>
      <c r="G914" t="s">
        <v>452</v>
      </c>
      <c r="H914" t="s">
        <v>46</v>
      </c>
      <c r="J914" t="s">
        <v>36</v>
      </c>
      <c r="L914" t="s">
        <v>700</v>
      </c>
      <c r="M914" t="s">
        <v>700</v>
      </c>
      <c r="N914" t="b">
        <v>0</v>
      </c>
      <c r="O914">
        <v>32.181537740000003</v>
      </c>
      <c r="P914">
        <v>1.052308829009456E-9</v>
      </c>
      <c r="Q914">
        <v>3.8941138692466542E-6</v>
      </c>
      <c r="R914">
        <v>1.253185724470186E-4</v>
      </c>
      <c r="S914">
        <v>3.3864916294903023E-8</v>
      </c>
      <c r="T914">
        <f t="shared" si="30"/>
        <v>1.2531857244701863E-4</v>
      </c>
      <c r="U914">
        <f t="shared" si="31"/>
        <v>3.3864916294903016E-8</v>
      </c>
    </row>
    <row r="915" spans="1:21" x14ac:dyDescent="0.35">
      <c r="A915" t="s">
        <v>27</v>
      </c>
      <c r="B915" t="s">
        <v>28</v>
      </c>
      <c r="C915" t="s">
        <v>76</v>
      </c>
      <c r="D915" t="s">
        <v>77</v>
      </c>
      <c r="E915" t="s">
        <v>698</v>
      </c>
      <c r="F915" t="s">
        <v>699</v>
      </c>
      <c r="G915" t="s">
        <v>452</v>
      </c>
      <c r="H915" t="s">
        <v>46</v>
      </c>
      <c r="J915" t="s">
        <v>36</v>
      </c>
      <c r="L915" t="s">
        <v>700</v>
      </c>
      <c r="M915" t="s">
        <v>700</v>
      </c>
      <c r="N915" t="b">
        <v>0</v>
      </c>
      <c r="O915">
        <v>32.181537740000003</v>
      </c>
      <c r="P915">
        <v>1.271172364870669E-9</v>
      </c>
      <c r="Q915">
        <v>4.5188762233270817E-6</v>
      </c>
      <c r="R915">
        <v>1.4542438572338919E-4</v>
      </c>
      <c r="S915">
        <v>4.0908281434130483E-8</v>
      </c>
      <c r="T915">
        <f t="shared" si="30"/>
        <v>1.4542438572338916E-4</v>
      </c>
      <c r="U915">
        <f t="shared" si="31"/>
        <v>4.090828143413049E-8</v>
      </c>
    </row>
    <row r="916" spans="1:21" x14ac:dyDescent="0.35">
      <c r="A916" t="s">
        <v>27</v>
      </c>
      <c r="B916" t="s">
        <v>28</v>
      </c>
      <c r="C916" t="s">
        <v>39</v>
      </c>
      <c r="D916" t="s">
        <v>40</v>
      </c>
      <c r="E916" t="s">
        <v>701</v>
      </c>
      <c r="F916" t="s">
        <v>702</v>
      </c>
      <c r="G916" t="s">
        <v>452</v>
      </c>
      <c r="H916" t="s">
        <v>46</v>
      </c>
      <c r="J916" t="s">
        <v>36</v>
      </c>
      <c r="L916" t="s">
        <v>703</v>
      </c>
      <c r="M916" t="s">
        <v>703</v>
      </c>
      <c r="N916" t="b">
        <v>0</v>
      </c>
      <c r="O916">
        <v>54.732766400000003</v>
      </c>
      <c r="P916">
        <v>3.6392429851043859E-7</v>
      </c>
      <c r="Q916">
        <v>5.0821345571131346E-3</v>
      </c>
      <c r="R916">
        <v>0.27815928352784069</v>
      </c>
      <c r="S916">
        <v>1.991858361765571E-5</v>
      </c>
      <c r="T916">
        <f t="shared" si="30"/>
        <v>0.27815928352784064</v>
      </c>
      <c r="U916">
        <f t="shared" si="31"/>
        <v>1.9918583617655703E-5</v>
      </c>
    </row>
    <row r="917" spans="1:21" x14ac:dyDescent="0.35">
      <c r="A917" t="s">
        <v>27</v>
      </c>
      <c r="B917" t="s">
        <v>28</v>
      </c>
      <c r="C917" t="s">
        <v>76</v>
      </c>
      <c r="D917" t="s">
        <v>77</v>
      </c>
      <c r="E917" t="s">
        <v>704</v>
      </c>
      <c r="F917" t="s">
        <v>705</v>
      </c>
      <c r="G917" t="s">
        <v>452</v>
      </c>
      <c r="H917" t="s">
        <v>46</v>
      </c>
      <c r="J917" t="s">
        <v>36</v>
      </c>
      <c r="L917" t="s">
        <v>706</v>
      </c>
      <c r="M917" t="s">
        <v>706</v>
      </c>
      <c r="N917" t="b">
        <v>0</v>
      </c>
      <c r="O917">
        <v>49.744520399999999</v>
      </c>
      <c r="P917">
        <v>2.0423777185769941E-4</v>
      </c>
      <c r="Q917">
        <v>0.72604253888650183</v>
      </c>
      <c r="R917">
        <v>36.116637886907377</v>
      </c>
      <c r="S917">
        <v>1.015971000862587E-2</v>
      </c>
      <c r="T917">
        <f t="shared" si="30"/>
        <v>36.116637886907384</v>
      </c>
      <c r="U917">
        <f t="shared" si="31"/>
        <v>1.0159710008625873E-2</v>
      </c>
    </row>
    <row r="918" spans="1:21" x14ac:dyDescent="0.35">
      <c r="A918" t="s">
        <v>27</v>
      </c>
      <c r="B918" t="s">
        <v>28</v>
      </c>
      <c r="C918" t="s">
        <v>39</v>
      </c>
      <c r="D918" t="s">
        <v>40</v>
      </c>
      <c r="E918" t="s">
        <v>704</v>
      </c>
      <c r="F918" t="s">
        <v>705</v>
      </c>
      <c r="G918" t="s">
        <v>452</v>
      </c>
      <c r="H918" t="s">
        <v>46</v>
      </c>
      <c r="J918" t="s">
        <v>36</v>
      </c>
      <c r="L918" t="s">
        <v>706</v>
      </c>
      <c r="M918" t="s">
        <v>706</v>
      </c>
      <c r="N918" t="b">
        <v>0</v>
      </c>
      <c r="O918">
        <v>49.744520399999999</v>
      </c>
      <c r="P918">
        <v>1.355773350090563E-8</v>
      </c>
      <c r="Q918">
        <v>1.89331204932189E-4</v>
      </c>
      <c r="R918">
        <v>9.4181899861058554E-3</v>
      </c>
      <c r="S918">
        <v>6.7442295071356372E-7</v>
      </c>
      <c r="T918">
        <f t="shared" si="30"/>
        <v>9.4181899861058554E-3</v>
      </c>
      <c r="U918">
        <f t="shared" si="31"/>
        <v>6.7442295071356351E-7</v>
      </c>
    </row>
    <row r="919" spans="1:21" x14ac:dyDescent="0.35">
      <c r="A919" t="s">
        <v>27</v>
      </c>
      <c r="B919" t="s">
        <v>28</v>
      </c>
      <c r="C919" t="s">
        <v>76</v>
      </c>
      <c r="D919" t="s">
        <v>77</v>
      </c>
      <c r="E919" t="s">
        <v>707</v>
      </c>
      <c r="F919" t="s">
        <v>708</v>
      </c>
      <c r="G919" t="s">
        <v>452</v>
      </c>
      <c r="H919" t="s">
        <v>46</v>
      </c>
      <c r="J919" t="s">
        <v>36</v>
      </c>
      <c r="L919" t="s">
        <v>709</v>
      </c>
      <c r="M919" t="s">
        <v>709</v>
      </c>
      <c r="N919" t="b">
        <v>0</v>
      </c>
      <c r="O919">
        <v>67.773162119999995</v>
      </c>
      <c r="P919">
        <v>8.3709870717522968E-9</v>
      </c>
      <c r="Q919">
        <v>2.9757927004783872E-5</v>
      </c>
      <c r="R919">
        <v>2.0167888112503432E-3</v>
      </c>
      <c r="S919">
        <v>5.6732826391829244E-7</v>
      </c>
      <c r="T919">
        <f t="shared" si="30"/>
        <v>2.0167888112503432E-3</v>
      </c>
      <c r="U919">
        <f t="shared" si="31"/>
        <v>5.6732826391829244E-7</v>
      </c>
    </row>
    <row r="920" spans="1:21" x14ac:dyDescent="0.35">
      <c r="A920" t="s">
        <v>27</v>
      </c>
      <c r="B920" t="s">
        <v>28</v>
      </c>
      <c r="C920" t="s">
        <v>29</v>
      </c>
      <c r="D920" t="s">
        <v>30</v>
      </c>
      <c r="E920" t="s">
        <v>707</v>
      </c>
      <c r="F920" t="s">
        <v>708</v>
      </c>
      <c r="G920" t="s">
        <v>452</v>
      </c>
      <c r="H920" t="s">
        <v>46</v>
      </c>
      <c r="J920" t="s">
        <v>36</v>
      </c>
      <c r="L920" t="s">
        <v>709</v>
      </c>
      <c r="M920" t="s">
        <v>709</v>
      </c>
      <c r="N920" t="b">
        <v>0</v>
      </c>
      <c r="O920">
        <v>67.773162119999995</v>
      </c>
      <c r="P920">
        <v>6.9297160559405154E-9</v>
      </c>
      <c r="Q920">
        <v>2.5643710914010299E-5</v>
      </c>
      <c r="R920">
        <v>1.7379553771336329E-3</v>
      </c>
      <c r="S920">
        <v>4.6964876970482348E-7</v>
      </c>
      <c r="T920">
        <f t="shared" si="30"/>
        <v>1.7379553771336334E-3</v>
      </c>
      <c r="U920">
        <f t="shared" si="31"/>
        <v>4.6964876970482348E-7</v>
      </c>
    </row>
    <row r="921" spans="1:21" x14ac:dyDescent="0.35">
      <c r="A921" t="s">
        <v>27</v>
      </c>
      <c r="B921" t="s">
        <v>28</v>
      </c>
      <c r="C921" t="s">
        <v>39</v>
      </c>
      <c r="D921" t="s">
        <v>40</v>
      </c>
      <c r="E921" t="s">
        <v>707</v>
      </c>
      <c r="F921" t="s">
        <v>708</v>
      </c>
      <c r="G921" t="s">
        <v>452</v>
      </c>
      <c r="H921" t="s">
        <v>46</v>
      </c>
      <c r="J921" t="s">
        <v>36</v>
      </c>
      <c r="L921" t="s">
        <v>709</v>
      </c>
      <c r="M921" t="s">
        <v>709</v>
      </c>
      <c r="N921" t="b">
        <v>0</v>
      </c>
      <c r="O921">
        <v>67.773162119999995</v>
      </c>
      <c r="P921">
        <v>1.814298039788505E-9</v>
      </c>
      <c r="Q921">
        <v>2.533633176639155E-5</v>
      </c>
      <c r="R921">
        <v>1.71712332032976E-3</v>
      </c>
      <c r="S921">
        <v>1.2296071518458461E-7</v>
      </c>
      <c r="T921">
        <f t="shared" si="30"/>
        <v>1.7171233203297604E-3</v>
      </c>
      <c r="U921">
        <f t="shared" si="31"/>
        <v>1.2296071518458456E-7</v>
      </c>
    </row>
    <row r="922" spans="1:21" x14ac:dyDescent="0.35">
      <c r="A922" t="s">
        <v>27</v>
      </c>
      <c r="B922" t="s">
        <v>28</v>
      </c>
      <c r="C922" t="s">
        <v>39</v>
      </c>
      <c r="D922" t="s">
        <v>40</v>
      </c>
      <c r="E922" t="s">
        <v>710</v>
      </c>
      <c r="F922" t="s">
        <v>711</v>
      </c>
      <c r="G922" t="s">
        <v>452</v>
      </c>
      <c r="H922" t="s">
        <v>46</v>
      </c>
      <c r="J922" t="s">
        <v>36</v>
      </c>
      <c r="L922" t="s">
        <v>712</v>
      </c>
      <c r="M922" t="s">
        <v>712</v>
      </c>
      <c r="N922" t="b">
        <v>0</v>
      </c>
      <c r="O922">
        <v>32.946213380000003</v>
      </c>
      <c r="P922">
        <v>3.5299457026877519E-7</v>
      </c>
      <c r="Q922">
        <v>4.929502952616906E-3</v>
      </c>
      <c r="R922">
        <v>0.16240845613425661</v>
      </c>
      <c r="S922">
        <v>1.162983443405647E-5</v>
      </c>
      <c r="T922">
        <f t="shared" si="30"/>
        <v>0.16240845613425664</v>
      </c>
      <c r="U922">
        <f t="shared" si="31"/>
        <v>1.1629834434056472E-5</v>
      </c>
    </row>
    <row r="923" spans="1:21" x14ac:dyDescent="0.35">
      <c r="A923" t="s">
        <v>27</v>
      </c>
      <c r="B923" t="s">
        <v>28</v>
      </c>
      <c r="C923" t="s">
        <v>29</v>
      </c>
      <c r="D923" t="s">
        <v>30</v>
      </c>
      <c r="E923" t="s">
        <v>710</v>
      </c>
      <c r="F923" t="s">
        <v>711</v>
      </c>
      <c r="G923" t="s">
        <v>452</v>
      </c>
      <c r="H923" t="s">
        <v>46</v>
      </c>
      <c r="J923" t="s">
        <v>36</v>
      </c>
      <c r="L923" t="s">
        <v>712</v>
      </c>
      <c r="M923" t="s">
        <v>712</v>
      </c>
      <c r="N923" t="b">
        <v>0</v>
      </c>
      <c r="O923">
        <v>32.946213380000003</v>
      </c>
      <c r="P923">
        <v>1.001517194469049E-5</v>
      </c>
      <c r="Q923">
        <v>3.7061572513289967E-2</v>
      </c>
      <c r="R923">
        <v>1.2210384762211941</v>
      </c>
      <c r="S923">
        <v>3.299619919271624E-4</v>
      </c>
      <c r="T923">
        <f t="shared" si="30"/>
        <v>1.2210384762211943</v>
      </c>
      <c r="U923">
        <f t="shared" si="31"/>
        <v>3.2996199192716251E-4</v>
      </c>
    </row>
    <row r="924" spans="1:21" x14ac:dyDescent="0.35">
      <c r="A924" t="s">
        <v>27</v>
      </c>
      <c r="B924" t="s">
        <v>28</v>
      </c>
      <c r="C924" t="s">
        <v>39</v>
      </c>
      <c r="D924" t="s">
        <v>40</v>
      </c>
      <c r="E924" t="s">
        <v>225</v>
      </c>
      <c r="F924" t="s">
        <v>226</v>
      </c>
      <c r="G924" t="s">
        <v>128</v>
      </c>
      <c r="H924" t="s">
        <v>46</v>
      </c>
      <c r="J924" t="s">
        <v>36</v>
      </c>
      <c r="L924" t="s">
        <v>227</v>
      </c>
      <c r="M924" t="s">
        <v>227</v>
      </c>
      <c r="N924" t="b">
        <v>0</v>
      </c>
      <c r="O924">
        <v>1.05</v>
      </c>
      <c r="P924">
        <v>1.4603835575216679E-3</v>
      </c>
      <c r="Q924">
        <v>20.393982415295639</v>
      </c>
      <c r="R924">
        <v>21.41368153606043</v>
      </c>
      <c r="S924">
        <v>1.5334027353977511E-3</v>
      </c>
      <c r="T924">
        <f t="shared" si="30"/>
        <v>21.413681536060423</v>
      </c>
      <c r="U924">
        <f t="shared" si="31"/>
        <v>1.5334027353977515E-3</v>
      </c>
    </row>
    <row r="925" spans="1:21" x14ac:dyDescent="0.35">
      <c r="A925" t="s">
        <v>27</v>
      </c>
      <c r="B925" t="s">
        <v>28</v>
      </c>
      <c r="C925" t="s">
        <v>76</v>
      </c>
      <c r="D925" t="s">
        <v>77</v>
      </c>
      <c r="E925" t="s">
        <v>710</v>
      </c>
      <c r="F925" t="s">
        <v>711</v>
      </c>
      <c r="G925" t="s">
        <v>452</v>
      </c>
      <c r="H925" t="s">
        <v>46</v>
      </c>
      <c r="J925" t="s">
        <v>36</v>
      </c>
      <c r="L925" t="s">
        <v>712</v>
      </c>
      <c r="M925" t="s">
        <v>712</v>
      </c>
      <c r="N925" t="b">
        <v>0</v>
      </c>
      <c r="O925">
        <v>32.946213380000003</v>
      </c>
      <c r="P925">
        <v>1.6286557097361791E-4</v>
      </c>
      <c r="Q925">
        <v>0.57896897117185986</v>
      </c>
      <c r="R925">
        <v>19.074835264627161</v>
      </c>
      <c r="S925">
        <v>5.3658038535523492E-3</v>
      </c>
      <c r="T925">
        <f t="shared" si="30"/>
        <v>19.074835264627165</v>
      </c>
      <c r="U925">
        <f t="shared" si="31"/>
        <v>5.36580385355235E-3</v>
      </c>
    </row>
    <row r="926" spans="1:21" x14ac:dyDescent="0.35">
      <c r="A926" t="s">
        <v>27</v>
      </c>
      <c r="B926" t="s">
        <v>28</v>
      </c>
      <c r="C926" t="s">
        <v>76</v>
      </c>
      <c r="D926" t="s">
        <v>77</v>
      </c>
      <c r="E926" t="s">
        <v>713</v>
      </c>
      <c r="F926" t="s">
        <v>714</v>
      </c>
      <c r="G926" t="s">
        <v>452</v>
      </c>
      <c r="H926" t="s">
        <v>46</v>
      </c>
      <c r="J926" t="s">
        <v>36</v>
      </c>
      <c r="L926" t="s">
        <v>715</v>
      </c>
      <c r="M926" t="s">
        <v>715</v>
      </c>
      <c r="N926" t="b">
        <v>0</v>
      </c>
      <c r="O926">
        <v>53.49538364</v>
      </c>
      <c r="P926">
        <v>1.4554376087293391E-8</v>
      </c>
      <c r="Q926">
        <v>5.173918648941194E-5</v>
      </c>
      <c r="R926">
        <v>2.767807630472597E-3</v>
      </c>
      <c r="S926">
        <v>7.785919324306018E-7</v>
      </c>
      <c r="T926">
        <f t="shared" si="30"/>
        <v>2.7678076304725966E-3</v>
      </c>
      <c r="U926">
        <f t="shared" si="31"/>
        <v>7.7859193243060202E-7</v>
      </c>
    </row>
    <row r="927" spans="1:21" x14ac:dyDescent="0.35">
      <c r="A927" t="s">
        <v>27</v>
      </c>
      <c r="B927" t="s">
        <v>28</v>
      </c>
      <c r="C927" t="s">
        <v>29</v>
      </c>
      <c r="D927" t="s">
        <v>30</v>
      </c>
      <c r="E927" t="s">
        <v>225</v>
      </c>
      <c r="F927" t="s">
        <v>226</v>
      </c>
      <c r="G927" t="s">
        <v>128</v>
      </c>
      <c r="H927" t="s">
        <v>46</v>
      </c>
      <c r="J927" t="s">
        <v>36</v>
      </c>
      <c r="L927" t="s">
        <v>227</v>
      </c>
      <c r="M927" t="s">
        <v>227</v>
      </c>
      <c r="N927" t="b">
        <v>0</v>
      </c>
      <c r="O927">
        <v>1.05</v>
      </c>
      <c r="P927">
        <v>9.8363475111810025E-3</v>
      </c>
      <c r="Q927">
        <v>36.39982504192745</v>
      </c>
      <c r="R927">
        <v>38.219816294023822</v>
      </c>
      <c r="S927">
        <v>1.032816488674005E-2</v>
      </c>
      <c r="T927">
        <f t="shared" si="30"/>
        <v>38.219816294023822</v>
      </c>
      <c r="U927">
        <f t="shared" si="31"/>
        <v>1.0328164886740054E-2</v>
      </c>
    </row>
    <row r="928" spans="1:21" x14ac:dyDescent="0.35">
      <c r="A928" t="s">
        <v>27</v>
      </c>
      <c r="B928" t="s">
        <v>28</v>
      </c>
      <c r="C928" t="s">
        <v>29</v>
      </c>
      <c r="D928" t="s">
        <v>30</v>
      </c>
      <c r="E928" t="s">
        <v>228</v>
      </c>
      <c r="F928" t="s">
        <v>229</v>
      </c>
      <c r="G928" t="s">
        <v>128</v>
      </c>
      <c r="H928" t="s">
        <v>46</v>
      </c>
      <c r="J928" t="s">
        <v>36</v>
      </c>
      <c r="L928" t="s">
        <v>230</v>
      </c>
      <c r="M928" t="s">
        <v>230</v>
      </c>
      <c r="N928" t="b">
        <v>0</v>
      </c>
      <c r="O928">
        <v>1.2</v>
      </c>
      <c r="P928">
        <v>2.9460683251160379E-3</v>
      </c>
      <c r="Q928">
        <v>10.902051953114929</v>
      </c>
      <c r="R928">
        <v>13.082462343737919</v>
      </c>
      <c r="S928">
        <v>3.5352819901392461E-3</v>
      </c>
      <c r="T928">
        <f t="shared" si="30"/>
        <v>13.082462343737914</v>
      </c>
      <c r="U928">
        <f t="shared" si="31"/>
        <v>3.5352819901392453E-3</v>
      </c>
    </row>
    <row r="929" spans="1:21" x14ac:dyDescent="0.35">
      <c r="A929" t="s">
        <v>27</v>
      </c>
      <c r="B929" t="s">
        <v>28</v>
      </c>
      <c r="C929" t="s">
        <v>76</v>
      </c>
      <c r="D929" t="s">
        <v>77</v>
      </c>
      <c r="E929" t="s">
        <v>716</v>
      </c>
      <c r="F929" t="s">
        <v>717</v>
      </c>
      <c r="G929" t="s">
        <v>452</v>
      </c>
      <c r="H929" t="s">
        <v>46</v>
      </c>
      <c r="J929" t="s">
        <v>36</v>
      </c>
      <c r="L929" t="s">
        <v>718</v>
      </c>
      <c r="M929" t="s">
        <v>718</v>
      </c>
      <c r="N929" t="b">
        <v>0</v>
      </c>
      <c r="O929">
        <v>71.352824049999995</v>
      </c>
      <c r="P929">
        <v>1.93535844358689E-4</v>
      </c>
      <c r="Q929">
        <v>0.68799837819239418</v>
      </c>
      <c r="R929">
        <v>49.090627225847257</v>
      </c>
      <c r="S929">
        <v>1.380932904989372E-2</v>
      </c>
      <c r="T929">
        <f t="shared" si="30"/>
        <v>49.090627225847257</v>
      </c>
      <c r="U929">
        <f t="shared" si="31"/>
        <v>1.380932904989372E-2</v>
      </c>
    </row>
    <row r="930" spans="1:21" x14ac:dyDescent="0.35">
      <c r="A930" t="s">
        <v>27</v>
      </c>
      <c r="B930" t="s">
        <v>28</v>
      </c>
      <c r="C930" t="s">
        <v>39</v>
      </c>
      <c r="D930" t="s">
        <v>40</v>
      </c>
      <c r="E930" t="s">
        <v>716</v>
      </c>
      <c r="F930" t="s">
        <v>717</v>
      </c>
      <c r="G930" t="s">
        <v>452</v>
      </c>
      <c r="H930" t="s">
        <v>46</v>
      </c>
      <c r="J930" t="s">
        <v>36</v>
      </c>
      <c r="L930" t="s">
        <v>718</v>
      </c>
      <c r="M930" t="s">
        <v>718</v>
      </c>
      <c r="N930" t="b">
        <v>0</v>
      </c>
      <c r="O930">
        <v>71.352824049999995</v>
      </c>
      <c r="P930">
        <v>1.49474882168933E-9</v>
      </c>
      <c r="Q930">
        <v>2.0873886882531388E-5</v>
      </c>
      <c r="R930">
        <v>1.4894107779688649E-3</v>
      </c>
      <c r="S930">
        <v>1.0665454967294361E-7</v>
      </c>
      <c r="T930">
        <f t="shared" si="30"/>
        <v>1.4894107779688651E-3</v>
      </c>
      <c r="U930">
        <f t="shared" si="31"/>
        <v>1.0665454967294358E-7</v>
      </c>
    </row>
    <row r="931" spans="1:21" x14ac:dyDescent="0.35">
      <c r="A931" t="s">
        <v>27</v>
      </c>
      <c r="B931" t="s">
        <v>28</v>
      </c>
      <c r="C931" t="s">
        <v>39</v>
      </c>
      <c r="D931" t="s">
        <v>40</v>
      </c>
      <c r="E931" t="s">
        <v>228</v>
      </c>
      <c r="F931" t="s">
        <v>229</v>
      </c>
      <c r="G931" t="s">
        <v>128</v>
      </c>
      <c r="H931" t="s">
        <v>46</v>
      </c>
      <c r="J931" t="s">
        <v>36</v>
      </c>
      <c r="L931" t="s">
        <v>230</v>
      </c>
      <c r="M931" t="s">
        <v>230</v>
      </c>
      <c r="N931" t="b">
        <v>0</v>
      </c>
      <c r="O931">
        <v>1.2</v>
      </c>
      <c r="P931">
        <v>1.5258111630347231E-8</v>
      </c>
      <c r="Q931">
        <v>2.130766665217691E-4</v>
      </c>
      <c r="R931">
        <v>2.5569199982612288E-4</v>
      </c>
      <c r="S931">
        <v>1.8309733956416669E-8</v>
      </c>
      <c r="T931">
        <f t="shared" si="30"/>
        <v>2.5569199982612288E-4</v>
      </c>
      <c r="U931">
        <f t="shared" si="31"/>
        <v>1.8309733956416675E-8</v>
      </c>
    </row>
    <row r="932" spans="1:21" x14ac:dyDescent="0.35">
      <c r="A932" t="s">
        <v>27</v>
      </c>
      <c r="B932" t="s">
        <v>28</v>
      </c>
      <c r="C932" t="s">
        <v>39</v>
      </c>
      <c r="D932" t="s">
        <v>40</v>
      </c>
      <c r="E932" t="s">
        <v>231</v>
      </c>
      <c r="F932" t="s">
        <v>232</v>
      </c>
      <c r="G932" t="s">
        <v>128</v>
      </c>
      <c r="H932" t="s">
        <v>46</v>
      </c>
      <c r="J932" t="s">
        <v>36</v>
      </c>
      <c r="L932" t="s">
        <v>233</v>
      </c>
      <c r="M932" t="s">
        <v>233</v>
      </c>
      <c r="N932" t="b">
        <v>0</v>
      </c>
      <c r="O932">
        <v>259.63</v>
      </c>
      <c r="P932">
        <v>2.7453540113692019E-8</v>
      </c>
      <c r="Q932">
        <v>3.8338353744984662E-4</v>
      </c>
      <c r="R932">
        <v>9.9537867828103657E-2</v>
      </c>
      <c r="S932">
        <v>7.1277626197178594E-6</v>
      </c>
      <c r="T932">
        <f t="shared" si="30"/>
        <v>9.9537867828103671E-2</v>
      </c>
      <c r="U932">
        <f t="shared" si="31"/>
        <v>7.1277626197178585E-6</v>
      </c>
    </row>
    <row r="933" spans="1:21" x14ac:dyDescent="0.35">
      <c r="A933" t="s">
        <v>27</v>
      </c>
      <c r="B933" t="s">
        <v>28</v>
      </c>
      <c r="C933" t="s">
        <v>39</v>
      </c>
      <c r="D933" t="s">
        <v>40</v>
      </c>
      <c r="E933" t="s">
        <v>719</v>
      </c>
      <c r="F933" t="s">
        <v>720</v>
      </c>
      <c r="G933" t="s">
        <v>452</v>
      </c>
      <c r="H933" t="s">
        <v>46</v>
      </c>
      <c r="J933" t="s">
        <v>36</v>
      </c>
      <c r="L933" t="s">
        <v>721</v>
      </c>
      <c r="M933" t="s">
        <v>721</v>
      </c>
      <c r="N933" t="b">
        <v>0</v>
      </c>
      <c r="O933">
        <v>0.42006296999999998</v>
      </c>
      <c r="P933">
        <v>2.3204273298045629E-3</v>
      </c>
      <c r="Q933">
        <v>32.404332352463882</v>
      </c>
      <c r="R933">
        <v>13.611860088843059</v>
      </c>
      <c r="S933">
        <v>9.7472559582687435E-4</v>
      </c>
      <c r="T933">
        <f t="shared" si="30"/>
        <v>13.611860088843065</v>
      </c>
      <c r="U933">
        <f t="shared" si="31"/>
        <v>9.7472559582687413E-4</v>
      </c>
    </row>
    <row r="934" spans="1:21" x14ac:dyDescent="0.35">
      <c r="A934" t="s">
        <v>27</v>
      </c>
      <c r="B934" t="s">
        <v>28</v>
      </c>
      <c r="C934" t="s">
        <v>76</v>
      </c>
      <c r="D934" t="s">
        <v>77</v>
      </c>
      <c r="E934" t="s">
        <v>719</v>
      </c>
      <c r="F934" t="s">
        <v>720</v>
      </c>
      <c r="G934" t="s">
        <v>452</v>
      </c>
      <c r="H934" t="s">
        <v>46</v>
      </c>
      <c r="J934" t="s">
        <v>36</v>
      </c>
      <c r="L934" t="s">
        <v>721</v>
      </c>
      <c r="M934" t="s">
        <v>721</v>
      </c>
      <c r="N934" t="b">
        <v>0</v>
      </c>
      <c r="O934">
        <v>0.42006296999999998</v>
      </c>
      <c r="P934">
        <v>4.6335350375688016E-3</v>
      </c>
      <c r="Q934">
        <v>16.471701155454969</v>
      </c>
      <c r="R934">
        <v>6.919151708312846</v>
      </c>
      <c r="S934">
        <v>1.946376489480213E-3</v>
      </c>
      <c r="T934">
        <f t="shared" si="30"/>
        <v>6.919151708312846</v>
      </c>
      <c r="U934">
        <f t="shared" si="31"/>
        <v>1.9463764894802123E-3</v>
      </c>
    </row>
    <row r="935" spans="1:21" x14ac:dyDescent="0.35">
      <c r="A935" t="s">
        <v>27</v>
      </c>
      <c r="B935" t="s">
        <v>28</v>
      </c>
      <c r="C935" t="s">
        <v>29</v>
      </c>
      <c r="D935" t="s">
        <v>30</v>
      </c>
      <c r="E935" t="s">
        <v>231</v>
      </c>
      <c r="F935" t="s">
        <v>232</v>
      </c>
      <c r="G935" t="s">
        <v>128</v>
      </c>
      <c r="H935" t="s">
        <v>46</v>
      </c>
      <c r="J935" t="s">
        <v>36</v>
      </c>
      <c r="L935" t="s">
        <v>233</v>
      </c>
      <c r="M935" t="s">
        <v>233</v>
      </c>
      <c r="N935" t="b">
        <v>0</v>
      </c>
      <c r="O935">
        <v>259.63</v>
      </c>
      <c r="P935">
        <v>1.274311184308388E-3</v>
      </c>
      <c r="Q935">
        <v>4.7156430885621976</v>
      </c>
      <c r="R935">
        <v>1224.322415083403</v>
      </c>
      <c r="S935">
        <v>0.33084941278198671</v>
      </c>
      <c r="T935">
        <f t="shared" si="30"/>
        <v>1224.3224150834033</v>
      </c>
      <c r="U935">
        <f t="shared" si="31"/>
        <v>0.33084941278198676</v>
      </c>
    </row>
    <row r="936" spans="1:21" x14ac:dyDescent="0.35">
      <c r="A936" t="s">
        <v>27</v>
      </c>
      <c r="B936" t="s">
        <v>28</v>
      </c>
      <c r="C936" t="s">
        <v>29</v>
      </c>
      <c r="D936" t="s">
        <v>30</v>
      </c>
      <c r="E936" t="s">
        <v>234</v>
      </c>
      <c r="F936" t="s">
        <v>235</v>
      </c>
      <c r="G936" t="s">
        <v>128</v>
      </c>
      <c r="H936" t="s">
        <v>46</v>
      </c>
      <c r="J936" t="s">
        <v>36</v>
      </c>
      <c r="L936" t="s">
        <v>230</v>
      </c>
      <c r="M936" t="s">
        <v>230</v>
      </c>
      <c r="N936" t="b">
        <v>0</v>
      </c>
      <c r="O936">
        <v>1.2</v>
      </c>
      <c r="P936">
        <v>1.954865758610716E-3</v>
      </c>
      <c r="Q936">
        <v>7.2340644241168537</v>
      </c>
      <c r="R936">
        <v>8.6808773089402234</v>
      </c>
      <c r="S936">
        <v>2.3458389103328588E-3</v>
      </c>
      <c r="T936">
        <f t="shared" si="30"/>
        <v>8.6808773089402234</v>
      </c>
      <c r="U936">
        <f t="shared" si="31"/>
        <v>2.3458389103328593E-3</v>
      </c>
    </row>
    <row r="937" spans="1:21" x14ac:dyDescent="0.35">
      <c r="A937" t="s">
        <v>27</v>
      </c>
      <c r="B937" t="s">
        <v>28</v>
      </c>
      <c r="C937" t="s">
        <v>29</v>
      </c>
      <c r="D937" t="s">
        <v>30</v>
      </c>
      <c r="E937" t="s">
        <v>722</v>
      </c>
      <c r="F937" t="s">
        <v>723</v>
      </c>
      <c r="G937" t="s">
        <v>452</v>
      </c>
      <c r="H937" t="s">
        <v>46</v>
      </c>
      <c r="J937" t="s">
        <v>36</v>
      </c>
      <c r="L937" t="s">
        <v>724</v>
      </c>
      <c r="M937" t="s">
        <v>724</v>
      </c>
      <c r="N937" t="b">
        <v>0</v>
      </c>
      <c r="O937">
        <v>78.909164189999998</v>
      </c>
      <c r="P937">
        <v>3.4134391921175379E-5</v>
      </c>
      <c r="Q937">
        <v>0.12631577853781889</v>
      </c>
      <c r="R937">
        <v>9.9674725084284308</v>
      </c>
      <c r="S937">
        <v>2.693516336633838E-3</v>
      </c>
      <c r="T937">
        <f t="shared" si="30"/>
        <v>9.967472508428429</v>
      </c>
      <c r="U937">
        <f t="shared" si="31"/>
        <v>2.6935163366338375E-3</v>
      </c>
    </row>
    <row r="938" spans="1:21" x14ac:dyDescent="0.35">
      <c r="A938" t="s">
        <v>27</v>
      </c>
      <c r="B938" t="s">
        <v>28</v>
      </c>
      <c r="C938" t="s">
        <v>76</v>
      </c>
      <c r="D938" t="s">
        <v>77</v>
      </c>
      <c r="E938" t="s">
        <v>722</v>
      </c>
      <c r="F938" t="s">
        <v>723</v>
      </c>
      <c r="G938" t="s">
        <v>452</v>
      </c>
      <c r="H938" t="s">
        <v>46</v>
      </c>
      <c r="J938" t="s">
        <v>36</v>
      </c>
      <c r="L938" t="s">
        <v>724</v>
      </c>
      <c r="M938" t="s">
        <v>724</v>
      </c>
      <c r="N938" t="b">
        <v>0</v>
      </c>
      <c r="O938">
        <v>78.909164189999998</v>
      </c>
      <c r="P938">
        <v>8.8021329433667203E-4</v>
      </c>
      <c r="Q938">
        <v>3.129060257409761</v>
      </c>
      <c r="R938">
        <v>246.91152961235051</v>
      </c>
      <c r="S938">
        <v>6.9456895365033244E-2</v>
      </c>
      <c r="T938">
        <f t="shared" si="30"/>
        <v>246.91152961235048</v>
      </c>
      <c r="U938">
        <f t="shared" si="31"/>
        <v>6.9456895365033244E-2</v>
      </c>
    </row>
    <row r="939" spans="1:21" x14ac:dyDescent="0.35">
      <c r="A939" t="s">
        <v>27</v>
      </c>
      <c r="B939" t="s">
        <v>28</v>
      </c>
      <c r="C939" t="s">
        <v>39</v>
      </c>
      <c r="D939" t="s">
        <v>40</v>
      </c>
      <c r="E939" t="s">
        <v>234</v>
      </c>
      <c r="F939" t="s">
        <v>235</v>
      </c>
      <c r="G939" t="s">
        <v>128</v>
      </c>
      <c r="H939" t="s">
        <v>46</v>
      </c>
      <c r="J939" t="s">
        <v>36</v>
      </c>
      <c r="L939" t="s">
        <v>230</v>
      </c>
      <c r="M939" t="s">
        <v>230</v>
      </c>
      <c r="N939" t="b">
        <v>0</v>
      </c>
      <c r="O939">
        <v>1.2</v>
      </c>
      <c r="P939">
        <v>5.9867966332773125E-4</v>
      </c>
      <c r="Q939">
        <v>8.3604491870757816</v>
      </c>
      <c r="R939">
        <v>10.032539024490941</v>
      </c>
      <c r="S939">
        <v>7.1841559599327743E-4</v>
      </c>
      <c r="T939">
        <f t="shared" si="30"/>
        <v>10.032539024490937</v>
      </c>
      <c r="U939">
        <f t="shared" si="31"/>
        <v>7.1841559599327743E-4</v>
      </c>
    </row>
    <row r="940" spans="1:21" x14ac:dyDescent="0.35">
      <c r="A940" t="s">
        <v>27</v>
      </c>
      <c r="B940" t="s">
        <v>28</v>
      </c>
      <c r="C940" t="s">
        <v>29</v>
      </c>
      <c r="D940" t="s">
        <v>30</v>
      </c>
      <c r="E940" t="s">
        <v>236</v>
      </c>
      <c r="F940" t="s">
        <v>237</v>
      </c>
      <c r="G940" t="s">
        <v>128</v>
      </c>
      <c r="H940" t="s">
        <v>46</v>
      </c>
      <c r="J940" t="s">
        <v>36</v>
      </c>
      <c r="L940" t="s">
        <v>230</v>
      </c>
      <c r="M940" t="s">
        <v>230</v>
      </c>
      <c r="N940" t="b">
        <v>0</v>
      </c>
      <c r="O940">
        <v>1.2</v>
      </c>
      <c r="P940">
        <v>8.0092439749987628E-4</v>
      </c>
      <c r="Q940">
        <v>2.9638550191184061</v>
      </c>
      <c r="R940">
        <v>3.556626022942087</v>
      </c>
      <c r="S940">
        <v>9.6110927699985147E-4</v>
      </c>
      <c r="T940">
        <f t="shared" si="30"/>
        <v>3.5566260229420874</v>
      </c>
      <c r="U940">
        <f t="shared" si="31"/>
        <v>9.6110927699985147E-4</v>
      </c>
    </row>
    <row r="941" spans="1:21" x14ac:dyDescent="0.35">
      <c r="A941" t="s">
        <v>27</v>
      </c>
      <c r="B941" t="s">
        <v>28</v>
      </c>
      <c r="C941" t="s">
        <v>39</v>
      </c>
      <c r="D941" t="s">
        <v>40</v>
      </c>
      <c r="E941" t="s">
        <v>722</v>
      </c>
      <c r="F941" t="s">
        <v>723</v>
      </c>
      <c r="G941" t="s">
        <v>452</v>
      </c>
      <c r="H941" t="s">
        <v>46</v>
      </c>
      <c r="J941" t="s">
        <v>36</v>
      </c>
      <c r="L941" t="s">
        <v>724</v>
      </c>
      <c r="M941" t="s">
        <v>724</v>
      </c>
      <c r="N941" t="b">
        <v>0</v>
      </c>
      <c r="O941">
        <v>78.909164189999998</v>
      </c>
      <c r="P941">
        <v>3.2329015149413918E-5</v>
      </c>
      <c r="Q941">
        <v>0.45146863169280188</v>
      </c>
      <c r="R941">
        <v>35.625012384881948</v>
      </c>
      <c r="S941">
        <v>2.5510555645260999E-3</v>
      </c>
      <c r="T941">
        <f t="shared" si="30"/>
        <v>35.625012384881941</v>
      </c>
      <c r="U941">
        <f t="shared" si="31"/>
        <v>2.5510555645261003E-3</v>
      </c>
    </row>
    <row r="942" spans="1:21" x14ac:dyDescent="0.35">
      <c r="A942" t="s">
        <v>27</v>
      </c>
      <c r="B942" t="s">
        <v>28</v>
      </c>
      <c r="C942" t="s">
        <v>29</v>
      </c>
      <c r="D942" t="s">
        <v>30</v>
      </c>
      <c r="E942" t="s">
        <v>238</v>
      </c>
      <c r="F942" t="s">
        <v>239</v>
      </c>
      <c r="G942" t="s">
        <v>128</v>
      </c>
      <c r="H942" t="s">
        <v>46</v>
      </c>
      <c r="J942" t="s">
        <v>36</v>
      </c>
      <c r="L942" t="s">
        <v>240</v>
      </c>
      <c r="M942" t="s">
        <v>240</v>
      </c>
      <c r="N942" t="b">
        <v>0</v>
      </c>
      <c r="O942">
        <v>0.98</v>
      </c>
      <c r="P942">
        <v>4.0843027863660623E-3</v>
      </c>
      <c r="Q942">
        <v>15.114137302793569</v>
      </c>
      <c r="R942">
        <v>14.8118545567377</v>
      </c>
      <c r="S942">
        <v>4.002616730638741E-3</v>
      </c>
      <c r="T942">
        <f t="shared" si="30"/>
        <v>14.811854556737698</v>
      </c>
      <c r="U942">
        <f t="shared" si="31"/>
        <v>4.002616730638741E-3</v>
      </c>
    </row>
    <row r="943" spans="1:21" x14ac:dyDescent="0.35">
      <c r="A943" t="s">
        <v>27</v>
      </c>
      <c r="B943" t="s">
        <v>28</v>
      </c>
      <c r="C943" t="s">
        <v>39</v>
      </c>
      <c r="D943" t="s">
        <v>40</v>
      </c>
      <c r="E943" t="s">
        <v>238</v>
      </c>
      <c r="F943" t="s">
        <v>239</v>
      </c>
      <c r="G943" t="s">
        <v>128</v>
      </c>
      <c r="H943" t="s">
        <v>46</v>
      </c>
      <c r="J943" t="s">
        <v>36</v>
      </c>
      <c r="L943" t="s">
        <v>240</v>
      </c>
      <c r="M943" t="s">
        <v>240</v>
      </c>
      <c r="N943" t="b">
        <v>0</v>
      </c>
      <c r="O943">
        <v>0.98</v>
      </c>
      <c r="P943">
        <v>1.4736822156611849E-3</v>
      </c>
      <c r="Q943">
        <v>20.57969568140814</v>
      </c>
      <c r="R943">
        <v>20.16810176777998</v>
      </c>
      <c r="S943">
        <v>1.4442085713479609E-3</v>
      </c>
      <c r="T943">
        <f t="shared" si="30"/>
        <v>20.168101767779977</v>
      </c>
      <c r="U943">
        <f t="shared" si="31"/>
        <v>1.4442085713479611E-3</v>
      </c>
    </row>
    <row r="944" spans="1:21" x14ac:dyDescent="0.35">
      <c r="A944" t="s">
        <v>27</v>
      </c>
      <c r="B944" t="s">
        <v>28</v>
      </c>
      <c r="C944" t="s">
        <v>29</v>
      </c>
      <c r="D944" t="s">
        <v>30</v>
      </c>
      <c r="E944" t="s">
        <v>241</v>
      </c>
      <c r="F944" t="s">
        <v>242</v>
      </c>
      <c r="G944" t="s">
        <v>128</v>
      </c>
      <c r="H944" t="s">
        <v>46</v>
      </c>
      <c r="J944" t="s">
        <v>36</v>
      </c>
      <c r="L944" t="s">
        <v>233</v>
      </c>
      <c r="M944" t="s">
        <v>233</v>
      </c>
      <c r="N944" t="b">
        <v>0</v>
      </c>
      <c r="O944">
        <v>259.63</v>
      </c>
      <c r="P944">
        <v>1.442515198538644E-2</v>
      </c>
      <c r="Q944">
        <v>53.380892437403901</v>
      </c>
      <c r="R944">
        <v>13859.281103523181</v>
      </c>
      <c r="S944">
        <v>3.745202209965881</v>
      </c>
      <c r="T944">
        <f t="shared" si="30"/>
        <v>13859.281103523175</v>
      </c>
      <c r="U944">
        <f t="shared" si="31"/>
        <v>3.7452022099658815</v>
      </c>
    </row>
    <row r="945" spans="1:21" x14ac:dyDescent="0.35">
      <c r="A945" t="s">
        <v>27</v>
      </c>
      <c r="B945" t="s">
        <v>28</v>
      </c>
      <c r="C945" t="s">
        <v>39</v>
      </c>
      <c r="D945" t="s">
        <v>40</v>
      </c>
      <c r="E945" t="s">
        <v>728</v>
      </c>
      <c r="F945" t="s">
        <v>729</v>
      </c>
      <c r="G945" t="s">
        <v>452</v>
      </c>
      <c r="H945" t="s">
        <v>46</v>
      </c>
      <c r="J945" t="s">
        <v>36</v>
      </c>
      <c r="L945" t="s">
        <v>730</v>
      </c>
      <c r="M945" t="s">
        <v>730</v>
      </c>
      <c r="N945" t="b">
        <v>0</v>
      </c>
      <c r="O945">
        <v>11.37433998</v>
      </c>
      <c r="P945">
        <v>1.831230763896605E-6</v>
      </c>
      <c r="Q945">
        <v>2.5572794082010651E-2</v>
      </c>
      <c r="R945">
        <v>0.29087365412732119</v>
      </c>
      <c r="S945">
        <v>2.0829041290395101E-5</v>
      </c>
      <c r="T945">
        <f t="shared" si="30"/>
        <v>0.29087365412732114</v>
      </c>
      <c r="U945">
        <f t="shared" si="31"/>
        <v>2.0829041290395094E-5</v>
      </c>
    </row>
    <row r="946" spans="1:21" x14ac:dyDescent="0.35">
      <c r="A946" t="s">
        <v>27</v>
      </c>
      <c r="B946" t="s">
        <v>28</v>
      </c>
      <c r="C946" t="s">
        <v>39</v>
      </c>
      <c r="D946" t="s">
        <v>40</v>
      </c>
      <c r="E946" t="s">
        <v>241</v>
      </c>
      <c r="F946" t="s">
        <v>242</v>
      </c>
      <c r="G946" t="s">
        <v>128</v>
      </c>
      <c r="H946" t="s">
        <v>46</v>
      </c>
      <c r="J946" t="s">
        <v>36</v>
      </c>
      <c r="L946" t="s">
        <v>233</v>
      </c>
      <c r="M946" t="s">
        <v>233</v>
      </c>
      <c r="N946" t="b">
        <v>0</v>
      </c>
      <c r="O946">
        <v>259.63</v>
      </c>
      <c r="P946">
        <v>2.0768686424476458E-3</v>
      </c>
      <c r="Q946">
        <v>29.003080974723851</v>
      </c>
      <c r="R946">
        <v>7530.0699134675533</v>
      </c>
      <c r="S946">
        <v>0.53921740563868226</v>
      </c>
      <c r="T946">
        <f t="shared" si="30"/>
        <v>7530.0699134675533</v>
      </c>
      <c r="U946">
        <f t="shared" si="31"/>
        <v>0.53921740563868226</v>
      </c>
    </row>
    <row r="947" spans="1:21" x14ac:dyDescent="0.35">
      <c r="A947" t="s">
        <v>27</v>
      </c>
      <c r="B947" t="s">
        <v>28</v>
      </c>
      <c r="C947" t="s">
        <v>39</v>
      </c>
      <c r="D947" t="s">
        <v>40</v>
      </c>
      <c r="E947" t="s">
        <v>243</v>
      </c>
      <c r="F947" t="s">
        <v>244</v>
      </c>
      <c r="G947" t="s">
        <v>128</v>
      </c>
      <c r="H947" t="s">
        <v>46</v>
      </c>
      <c r="J947" t="s">
        <v>36</v>
      </c>
      <c r="L947" t="s">
        <v>233</v>
      </c>
      <c r="M947" t="s">
        <v>233</v>
      </c>
      <c r="N947" t="b">
        <v>0</v>
      </c>
      <c r="O947">
        <v>259.63</v>
      </c>
      <c r="P947">
        <v>1.576541481831063E-3</v>
      </c>
      <c r="Q947">
        <v>22.016106037245478</v>
      </c>
      <c r="R947">
        <v>5716.0416104500437</v>
      </c>
      <c r="S947">
        <v>0.40931746492779869</v>
      </c>
      <c r="T947">
        <f t="shared" si="30"/>
        <v>5716.0416104500437</v>
      </c>
      <c r="U947">
        <f t="shared" si="31"/>
        <v>0.40931746492779886</v>
      </c>
    </row>
    <row r="948" spans="1:21" x14ac:dyDescent="0.35">
      <c r="A948" t="s">
        <v>27</v>
      </c>
      <c r="B948" t="s">
        <v>28</v>
      </c>
      <c r="C948" t="s">
        <v>39</v>
      </c>
      <c r="D948" t="s">
        <v>40</v>
      </c>
      <c r="E948" t="s">
        <v>731</v>
      </c>
      <c r="F948" t="s">
        <v>732</v>
      </c>
      <c r="G948" t="s">
        <v>452</v>
      </c>
      <c r="H948" t="s">
        <v>46</v>
      </c>
      <c r="J948" t="s">
        <v>36</v>
      </c>
      <c r="L948" t="s">
        <v>733</v>
      </c>
      <c r="M948" t="s">
        <v>733</v>
      </c>
      <c r="N948" t="b">
        <v>0</v>
      </c>
      <c r="O948">
        <v>7.38250428</v>
      </c>
      <c r="P948">
        <v>1.9524885849301909E-7</v>
      </c>
      <c r="Q948">
        <v>2.7266136804981792E-3</v>
      </c>
      <c r="R948">
        <v>2.0129237166184359E-2</v>
      </c>
      <c r="S948">
        <v>1.441425533489828E-6</v>
      </c>
      <c r="T948">
        <f t="shared" si="30"/>
        <v>2.0129237166184359E-2</v>
      </c>
      <c r="U948">
        <f t="shared" si="31"/>
        <v>1.4414255334898278E-6</v>
      </c>
    </row>
    <row r="949" spans="1:21" x14ac:dyDescent="0.35">
      <c r="A949" t="s">
        <v>27</v>
      </c>
      <c r="B949" t="s">
        <v>28</v>
      </c>
      <c r="C949" t="s">
        <v>76</v>
      </c>
      <c r="D949" t="s">
        <v>77</v>
      </c>
      <c r="E949" t="s">
        <v>731</v>
      </c>
      <c r="F949" t="s">
        <v>732</v>
      </c>
      <c r="G949" t="s">
        <v>452</v>
      </c>
      <c r="H949" t="s">
        <v>46</v>
      </c>
      <c r="J949" t="s">
        <v>36</v>
      </c>
      <c r="L949" t="s">
        <v>733</v>
      </c>
      <c r="M949" t="s">
        <v>733</v>
      </c>
      <c r="N949" t="b">
        <v>0</v>
      </c>
      <c r="O949">
        <v>7.38250428</v>
      </c>
      <c r="P949">
        <v>1.0680567266523919E-6</v>
      </c>
      <c r="Q949">
        <v>3.796822744589084E-3</v>
      </c>
      <c r="R949">
        <v>2.8030060162330259E-2</v>
      </c>
      <c r="S949">
        <v>7.8849333557940769E-6</v>
      </c>
      <c r="T949">
        <f t="shared" si="30"/>
        <v>2.8030060162330259E-2</v>
      </c>
      <c r="U949">
        <f t="shared" si="31"/>
        <v>7.8849333557940736E-6</v>
      </c>
    </row>
    <row r="950" spans="1:21" x14ac:dyDescent="0.35">
      <c r="A950" t="s">
        <v>27</v>
      </c>
      <c r="B950" t="s">
        <v>28</v>
      </c>
      <c r="C950" t="s">
        <v>29</v>
      </c>
      <c r="D950" t="s">
        <v>30</v>
      </c>
      <c r="E950" t="s">
        <v>243</v>
      </c>
      <c r="F950" t="s">
        <v>244</v>
      </c>
      <c r="G950" t="s">
        <v>128</v>
      </c>
      <c r="H950" t="s">
        <v>46</v>
      </c>
      <c r="J950" t="s">
        <v>36</v>
      </c>
      <c r="L950" t="s">
        <v>233</v>
      </c>
      <c r="M950" t="s">
        <v>233</v>
      </c>
      <c r="N950" t="b">
        <v>0</v>
      </c>
      <c r="O950">
        <v>259.63</v>
      </c>
      <c r="P950">
        <v>6.3264759407719983E-3</v>
      </c>
      <c r="Q950">
        <v>23.411395044176839</v>
      </c>
      <c r="R950">
        <v>6078.3004953196332</v>
      </c>
      <c r="S950">
        <v>1.6425429485026339</v>
      </c>
      <c r="T950">
        <f t="shared" si="30"/>
        <v>6078.3004953196323</v>
      </c>
      <c r="U950">
        <f t="shared" si="31"/>
        <v>1.6425429485026339</v>
      </c>
    </row>
    <row r="951" spans="1:21" x14ac:dyDescent="0.35">
      <c r="A951" t="s">
        <v>27</v>
      </c>
      <c r="B951" t="s">
        <v>28</v>
      </c>
      <c r="C951" t="s">
        <v>29</v>
      </c>
      <c r="D951" t="s">
        <v>30</v>
      </c>
      <c r="E951" t="s">
        <v>731</v>
      </c>
      <c r="F951" t="s">
        <v>732</v>
      </c>
      <c r="G951" t="s">
        <v>452</v>
      </c>
      <c r="H951" t="s">
        <v>46</v>
      </c>
      <c r="J951" t="s">
        <v>36</v>
      </c>
      <c r="L951" t="s">
        <v>733</v>
      </c>
      <c r="M951" t="s">
        <v>733</v>
      </c>
      <c r="N951" t="b">
        <v>0</v>
      </c>
      <c r="O951">
        <v>7.38250428</v>
      </c>
      <c r="P951">
        <v>8.2032887209825066E-7</v>
      </c>
      <c r="Q951">
        <v>3.035662108041248E-3</v>
      </c>
      <c r="R951">
        <v>2.2410788505248341E-2</v>
      </c>
      <c r="S951">
        <v>6.0560814092729082E-6</v>
      </c>
      <c r="T951">
        <f t="shared" si="30"/>
        <v>2.2410788505248337E-2</v>
      </c>
      <c r="U951">
        <f t="shared" si="31"/>
        <v>6.0560814092729082E-6</v>
      </c>
    </row>
    <row r="952" spans="1:21" x14ac:dyDescent="0.35">
      <c r="A952" t="s">
        <v>27</v>
      </c>
      <c r="B952" t="s">
        <v>28</v>
      </c>
      <c r="C952" t="s">
        <v>29</v>
      </c>
      <c r="D952" t="s">
        <v>30</v>
      </c>
      <c r="E952" t="s">
        <v>245</v>
      </c>
      <c r="F952" t="s">
        <v>246</v>
      </c>
      <c r="G952" t="s">
        <v>128</v>
      </c>
      <c r="H952" t="s">
        <v>46</v>
      </c>
      <c r="J952" t="s">
        <v>36</v>
      </c>
      <c r="L952" t="s">
        <v>233</v>
      </c>
      <c r="M952" t="s">
        <v>233</v>
      </c>
      <c r="N952" t="b">
        <v>0</v>
      </c>
      <c r="O952">
        <v>259.63</v>
      </c>
      <c r="P952">
        <v>5.4792524798524843E-4</v>
      </c>
      <c r="Q952">
        <v>2.0276208358892278</v>
      </c>
      <c r="R952">
        <v>526.43119762192032</v>
      </c>
      <c r="S952">
        <v>0.14225783213441001</v>
      </c>
      <c r="T952">
        <f t="shared" si="30"/>
        <v>526.43119762192021</v>
      </c>
      <c r="U952">
        <f t="shared" si="31"/>
        <v>0.14225783213441004</v>
      </c>
    </row>
    <row r="953" spans="1:21" x14ac:dyDescent="0.35">
      <c r="A953" t="s">
        <v>27</v>
      </c>
      <c r="B953" t="s">
        <v>28</v>
      </c>
      <c r="C953" t="s">
        <v>29</v>
      </c>
      <c r="D953" t="s">
        <v>30</v>
      </c>
      <c r="E953" t="s">
        <v>247</v>
      </c>
      <c r="F953" t="s">
        <v>248</v>
      </c>
      <c r="G953" t="s">
        <v>128</v>
      </c>
      <c r="H953" t="s">
        <v>46</v>
      </c>
      <c r="J953" t="s">
        <v>36</v>
      </c>
      <c r="L953" t="s">
        <v>233</v>
      </c>
      <c r="M953" t="s">
        <v>233</v>
      </c>
      <c r="N953" t="b">
        <v>0</v>
      </c>
      <c r="O953">
        <v>259.63</v>
      </c>
      <c r="P953">
        <v>1.050610317084969E-3</v>
      </c>
      <c r="Q953">
        <v>3.8878284531597709</v>
      </c>
      <c r="R953">
        <v>1009.396901293871</v>
      </c>
      <c r="S953">
        <v>0.27276995662477049</v>
      </c>
      <c r="T953">
        <f t="shared" si="30"/>
        <v>1009.3969012938713</v>
      </c>
      <c r="U953">
        <f t="shared" si="31"/>
        <v>0.27276995662477049</v>
      </c>
    </row>
    <row r="954" spans="1:21" x14ac:dyDescent="0.35">
      <c r="A954" t="s">
        <v>27</v>
      </c>
      <c r="B954" t="s">
        <v>28</v>
      </c>
      <c r="C954" t="s">
        <v>76</v>
      </c>
      <c r="D954" t="s">
        <v>77</v>
      </c>
      <c r="E954" t="s">
        <v>734</v>
      </c>
      <c r="F954" t="s">
        <v>735</v>
      </c>
      <c r="G954" t="s">
        <v>452</v>
      </c>
      <c r="H954" t="s">
        <v>46</v>
      </c>
      <c r="J954" t="s">
        <v>36</v>
      </c>
      <c r="L954" t="s">
        <v>736</v>
      </c>
      <c r="M954" t="s">
        <v>736</v>
      </c>
      <c r="N954" t="b">
        <v>0</v>
      </c>
      <c r="O954">
        <v>57.243154320000002</v>
      </c>
      <c r="P954">
        <v>1.942950123178844E-3</v>
      </c>
      <c r="Q954">
        <v>6.9069713576070324</v>
      </c>
      <c r="R954">
        <v>395.37682730731927</v>
      </c>
      <c r="S954">
        <v>0.11122059373718959</v>
      </c>
      <c r="T954">
        <f t="shared" si="30"/>
        <v>395.37682730731927</v>
      </c>
      <c r="U954">
        <f t="shared" si="31"/>
        <v>0.11122059373718958</v>
      </c>
    </row>
    <row r="955" spans="1:21" x14ac:dyDescent="0.35">
      <c r="A955" t="s">
        <v>27</v>
      </c>
      <c r="B955" t="s">
        <v>28</v>
      </c>
      <c r="C955" t="s">
        <v>39</v>
      </c>
      <c r="D955" t="s">
        <v>40</v>
      </c>
      <c r="E955" t="s">
        <v>734</v>
      </c>
      <c r="F955" t="s">
        <v>735</v>
      </c>
      <c r="G955" t="s">
        <v>452</v>
      </c>
      <c r="H955" t="s">
        <v>46</v>
      </c>
      <c r="J955" t="s">
        <v>36</v>
      </c>
      <c r="L955" t="s">
        <v>736</v>
      </c>
      <c r="M955" t="s">
        <v>736</v>
      </c>
      <c r="N955" t="b">
        <v>0</v>
      </c>
      <c r="O955">
        <v>57.243154320000002</v>
      </c>
      <c r="P955">
        <v>1.132312935749504E-3</v>
      </c>
      <c r="Q955">
        <v>15.81253772774318</v>
      </c>
      <c r="R955">
        <v>905.15953734002483</v>
      </c>
      <c r="S955">
        <v>6.4817164119641113E-2</v>
      </c>
      <c r="T955">
        <f t="shared" si="30"/>
        <v>905.15953734002505</v>
      </c>
      <c r="U955">
        <f t="shared" si="31"/>
        <v>6.4817164119641113E-2</v>
      </c>
    </row>
    <row r="956" spans="1:21" x14ac:dyDescent="0.35">
      <c r="A956" t="s">
        <v>27</v>
      </c>
      <c r="B956" t="s">
        <v>28</v>
      </c>
      <c r="C956" t="s">
        <v>39</v>
      </c>
      <c r="D956" t="s">
        <v>40</v>
      </c>
      <c r="E956" t="s">
        <v>247</v>
      </c>
      <c r="F956" t="s">
        <v>248</v>
      </c>
      <c r="G956" t="s">
        <v>128</v>
      </c>
      <c r="H956" t="s">
        <v>46</v>
      </c>
      <c r="J956" t="s">
        <v>36</v>
      </c>
      <c r="L956" t="s">
        <v>233</v>
      </c>
      <c r="M956" t="s">
        <v>233</v>
      </c>
      <c r="N956" t="b">
        <v>0</v>
      </c>
      <c r="O956">
        <v>259.63</v>
      </c>
      <c r="P956">
        <v>1.7661952111630271E-3</v>
      </c>
      <c r="Q956">
        <v>24.66458478864633</v>
      </c>
      <c r="R956">
        <v>6403.6661486762478</v>
      </c>
      <c r="S956">
        <v>0.45855726267425673</v>
      </c>
      <c r="T956">
        <f t="shared" si="30"/>
        <v>6403.6661486762468</v>
      </c>
      <c r="U956">
        <f t="shared" si="31"/>
        <v>0.45855726267425673</v>
      </c>
    </row>
    <row r="957" spans="1:21" x14ac:dyDescent="0.35">
      <c r="A957" t="s">
        <v>27</v>
      </c>
      <c r="B957" t="s">
        <v>28</v>
      </c>
      <c r="C957" t="s">
        <v>39</v>
      </c>
      <c r="D957" t="s">
        <v>40</v>
      </c>
      <c r="E957" t="s">
        <v>249</v>
      </c>
      <c r="F957" t="s">
        <v>250</v>
      </c>
      <c r="G957" t="s">
        <v>128</v>
      </c>
      <c r="H957" t="s">
        <v>46</v>
      </c>
      <c r="J957" t="s">
        <v>36</v>
      </c>
      <c r="L957" t="s">
        <v>233</v>
      </c>
      <c r="M957" t="s">
        <v>233</v>
      </c>
      <c r="N957" t="b">
        <v>0</v>
      </c>
      <c r="O957">
        <v>259.63</v>
      </c>
      <c r="P957">
        <v>2.6241676719019648E-3</v>
      </c>
      <c r="Q957">
        <v>36.646009248677757</v>
      </c>
      <c r="R957">
        <v>9514.4033812342059</v>
      </c>
      <c r="S957">
        <v>0.68131265265590712</v>
      </c>
      <c r="T957">
        <f t="shared" si="30"/>
        <v>9514.4033812342059</v>
      </c>
      <c r="U957">
        <f t="shared" si="31"/>
        <v>0.68131265265590712</v>
      </c>
    </row>
    <row r="958" spans="1:21" x14ac:dyDescent="0.35">
      <c r="A958" t="s">
        <v>27</v>
      </c>
      <c r="B958" t="s">
        <v>28</v>
      </c>
      <c r="C958" t="s">
        <v>39</v>
      </c>
      <c r="D958" t="s">
        <v>40</v>
      </c>
      <c r="E958" t="s">
        <v>737</v>
      </c>
      <c r="F958" t="s">
        <v>738</v>
      </c>
      <c r="G958" t="s">
        <v>452</v>
      </c>
      <c r="H958" t="s">
        <v>46</v>
      </c>
      <c r="J958" t="s">
        <v>36</v>
      </c>
      <c r="L958" t="s">
        <v>736</v>
      </c>
      <c r="M958" t="s">
        <v>736</v>
      </c>
      <c r="N958" t="b">
        <v>0</v>
      </c>
      <c r="O958">
        <v>105.37258032</v>
      </c>
      <c r="P958">
        <v>1.2683589270324749E-3</v>
      </c>
      <c r="Q958">
        <v>17.712394474011148</v>
      </c>
      <c r="R958">
        <v>1866.4007093722639</v>
      </c>
      <c r="S958">
        <v>0.13365025291331839</v>
      </c>
      <c r="T958">
        <f t="shared" si="30"/>
        <v>1866.4007093722639</v>
      </c>
      <c r="U958">
        <f t="shared" si="31"/>
        <v>0.13365025291331847</v>
      </c>
    </row>
    <row r="959" spans="1:21" x14ac:dyDescent="0.35">
      <c r="A959" t="s">
        <v>27</v>
      </c>
      <c r="B959" t="s">
        <v>28</v>
      </c>
      <c r="C959" t="s">
        <v>29</v>
      </c>
      <c r="D959" t="s">
        <v>30</v>
      </c>
      <c r="E959" t="s">
        <v>737</v>
      </c>
      <c r="F959" t="s">
        <v>738</v>
      </c>
      <c r="G959" t="s">
        <v>452</v>
      </c>
      <c r="H959" t="s">
        <v>46</v>
      </c>
      <c r="J959" t="s">
        <v>36</v>
      </c>
      <c r="L959" t="s">
        <v>736</v>
      </c>
      <c r="M959" t="s">
        <v>736</v>
      </c>
      <c r="N959" t="b">
        <v>0</v>
      </c>
      <c r="O959">
        <v>105.37258032</v>
      </c>
      <c r="P959">
        <v>1.5726807419486739E-10</v>
      </c>
      <c r="Q959">
        <v>5.81977240928805E-7</v>
      </c>
      <c r="R959">
        <v>6.1324443564182493E-5</v>
      </c>
      <c r="S959">
        <v>1.657174277987038E-8</v>
      </c>
      <c r="T959">
        <f t="shared" si="30"/>
        <v>6.1324443564182493E-5</v>
      </c>
      <c r="U959">
        <f t="shared" si="31"/>
        <v>1.6571742779870383E-8</v>
      </c>
    </row>
    <row r="960" spans="1:21" x14ac:dyDescent="0.35">
      <c r="A960" t="s">
        <v>27</v>
      </c>
      <c r="B960" t="s">
        <v>28</v>
      </c>
      <c r="C960" t="s">
        <v>29</v>
      </c>
      <c r="D960" t="s">
        <v>30</v>
      </c>
      <c r="E960" t="s">
        <v>249</v>
      </c>
      <c r="F960" t="s">
        <v>250</v>
      </c>
      <c r="G960" t="s">
        <v>128</v>
      </c>
      <c r="H960" t="s">
        <v>46</v>
      </c>
      <c r="J960" t="s">
        <v>36</v>
      </c>
      <c r="L960" t="s">
        <v>233</v>
      </c>
      <c r="M960" t="s">
        <v>233</v>
      </c>
      <c r="N960" t="b">
        <v>0</v>
      </c>
      <c r="O960">
        <v>259.63</v>
      </c>
      <c r="P960">
        <v>2.6301135809565388E-3</v>
      </c>
      <c r="Q960">
        <v>9.73284789688371</v>
      </c>
      <c r="R960">
        <v>2526.939299467917</v>
      </c>
      <c r="S960">
        <v>0.68285638902374624</v>
      </c>
      <c r="T960">
        <f t="shared" si="30"/>
        <v>2526.9392994679174</v>
      </c>
      <c r="U960">
        <f t="shared" si="31"/>
        <v>0.68285638902374612</v>
      </c>
    </row>
    <row r="961" spans="1:21" x14ac:dyDescent="0.35">
      <c r="A961" t="s">
        <v>27</v>
      </c>
      <c r="B961" t="s">
        <v>28</v>
      </c>
      <c r="C961" t="s">
        <v>76</v>
      </c>
      <c r="D961" t="s">
        <v>77</v>
      </c>
      <c r="E961" t="s">
        <v>737</v>
      </c>
      <c r="F961" t="s">
        <v>738</v>
      </c>
      <c r="G961" t="s">
        <v>452</v>
      </c>
      <c r="H961" t="s">
        <v>46</v>
      </c>
      <c r="J961" t="s">
        <v>36</v>
      </c>
      <c r="L961" t="s">
        <v>736</v>
      </c>
      <c r="M961" t="s">
        <v>736</v>
      </c>
      <c r="N961" t="b">
        <v>0</v>
      </c>
      <c r="O961">
        <v>105.37258032</v>
      </c>
      <c r="P961">
        <v>2.9896097695720301E-3</v>
      </c>
      <c r="Q961">
        <v>10.62772986425008</v>
      </c>
      <c r="R961">
        <v>1119.8713187399539</v>
      </c>
      <c r="S961">
        <v>0.31502289556968538</v>
      </c>
      <c r="T961">
        <f t="shared" si="30"/>
        <v>1119.8713187399542</v>
      </c>
      <c r="U961">
        <f t="shared" si="31"/>
        <v>0.31502289556968543</v>
      </c>
    </row>
    <row r="962" spans="1:21" x14ac:dyDescent="0.35">
      <c r="A962" t="s">
        <v>27</v>
      </c>
      <c r="B962" t="s">
        <v>28</v>
      </c>
      <c r="C962" t="s">
        <v>76</v>
      </c>
      <c r="D962" t="s">
        <v>77</v>
      </c>
      <c r="E962" t="s">
        <v>739</v>
      </c>
      <c r="F962" t="s">
        <v>740</v>
      </c>
      <c r="G962" t="s">
        <v>452</v>
      </c>
      <c r="H962" t="s">
        <v>46</v>
      </c>
      <c r="J962" t="s">
        <v>36</v>
      </c>
      <c r="L962" t="s">
        <v>741</v>
      </c>
      <c r="M962" t="s">
        <v>741</v>
      </c>
      <c r="N962" t="b">
        <v>0</v>
      </c>
      <c r="O962">
        <v>22.738107729999999</v>
      </c>
      <c r="P962">
        <v>7.070360508050889E-3</v>
      </c>
      <c r="Q962">
        <v>25.134344384077771</v>
      </c>
      <c r="R962">
        <v>571.50743032808077</v>
      </c>
      <c r="S962">
        <v>0.16076661892199859</v>
      </c>
      <c r="T962">
        <f t="shared" ref="T962:T1025" si="32">O962*Q962</f>
        <v>571.50743032808089</v>
      </c>
      <c r="U962">
        <f t="shared" ref="U962:U1025" si="33">O962*P962</f>
        <v>0.16076661892199864</v>
      </c>
    </row>
    <row r="963" spans="1:21" x14ac:dyDescent="0.35">
      <c r="A963" t="s">
        <v>27</v>
      </c>
      <c r="B963" t="s">
        <v>28</v>
      </c>
      <c r="C963" t="s">
        <v>29</v>
      </c>
      <c r="D963" t="s">
        <v>30</v>
      </c>
      <c r="E963" t="s">
        <v>179</v>
      </c>
      <c r="F963" t="s">
        <v>180</v>
      </c>
      <c r="G963" t="s">
        <v>128</v>
      </c>
      <c r="H963" t="s">
        <v>46</v>
      </c>
      <c r="J963" t="s">
        <v>36</v>
      </c>
      <c r="L963" t="s">
        <v>182</v>
      </c>
      <c r="M963" t="s">
        <v>182</v>
      </c>
      <c r="N963" t="b">
        <v>0</v>
      </c>
      <c r="O963">
        <v>32.4</v>
      </c>
      <c r="P963">
        <v>2.6324676323738129E-3</v>
      </c>
      <c r="Q963">
        <v>9.7415591649261479</v>
      </c>
      <c r="R963">
        <v>315.62651694360721</v>
      </c>
      <c r="S963">
        <v>8.5291951288911538E-2</v>
      </c>
      <c r="T963">
        <f t="shared" si="32"/>
        <v>315.62651694360716</v>
      </c>
      <c r="U963">
        <f t="shared" si="33"/>
        <v>8.5291951288911538E-2</v>
      </c>
    </row>
    <row r="964" spans="1:21" x14ac:dyDescent="0.35">
      <c r="A964" t="s">
        <v>27</v>
      </c>
      <c r="B964" t="s">
        <v>28</v>
      </c>
      <c r="C964" t="s">
        <v>29</v>
      </c>
      <c r="D964" t="s">
        <v>30</v>
      </c>
      <c r="E964" t="s">
        <v>739</v>
      </c>
      <c r="F964" t="s">
        <v>740</v>
      </c>
      <c r="G964" t="s">
        <v>452</v>
      </c>
      <c r="H964" t="s">
        <v>46</v>
      </c>
      <c r="J964" t="s">
        <v>36</v>
      </c>
      <c r="L964" t="s">
        <v>741</v>
      </c>
      <c r="M964" t="s">
        <v>741</v>
      </c>
      <c r="N964" t="b">
        <v>0</v>
      </c>
      <c r="O964">
        <v>22.738107729999999</v>
      </c>
      <c r="P964">
        <v>1.3551714441196571E-4</v>
      </c>
      <c r="Q964">
        <v>0.50148699414798448</v>
      </c>
      <c r="R964">
        <v>11.402865298130751</v>
      </c>
      <c r="S964">
        <v>3.0814034289012439E-3</v>
      </c>
      <c r="T964">
        <f t="shared" si="32"/>
        <v>11.402865298130751</v>
      </c>
      <c r="U964">
        <f t="shared" si="33"/>
        <v>3.0814034289012439E-3</v>
      </c>
    </row>
    <row r="965" spans="1:21" x14ac:dyDescent="0.35">
      <c r="A965" t="s">
        <v>27</v>
      </c>
      <c r="B965" t="s">
        <v>28</v>
      </c>
      <c r="C965" t="s">
        <v>39</v>
      </c>
      <c r="D965" t="s">
        <v>40</v>
      </c>
      <c r="E965" t="s">
        <v>739</v>
      </c>
      <c r="F965" t="s">
        <v>740</v>
      </c>
      <c r="G965" t="s">
        <v>452</v>
      </c>
      <c r="H965" t="s">
        <v>46</v>
      </c>
      <c r="J965" t="s">
        <v>36</v>
      </c>
      <c r="L965" t="s">
        <v>741</v>
      </c>
      <c r="M965" t="s">
        <v>741</v>
      </c>
      <c r="N965" t="b">
        <v>0</v>
      </c>
      <c r="O965">
        <v>22.738107729999999</v>
      </c>
      <c r="P965">
        <v>2.306489657941415E-3</v>
      </c>
      <c r="Q965">
        <v>32.209695379578768</v>
      </c>
      <c r="R965">
        <v>732.38752349134529</v>
      </c>
      <c r="S965">
        <v>5.2445210320402752E-2</v>
      </c>
      <c r="T965">
        <f t="shared" si="32"/>
        <v>732.38752349134529</v>
      </c>
      <c r="U965">
        <f t="shared" si="33"/>
        <v>5.2445210320402745E-2</v>
      </c>
    </row>
    <row r="966" spans="1:21" x14ac:dyDescent="0.35">
      <c r="A966" t="s">
        <v>27</v>
      </c>
      <c r="B966" t="s">
        <v>28</v>
      </c>
      <c r="C966" t="s">
        <v>39</v>
      </c>
      <c r="D966" t="s">
        <v>40</v>
      </c>
      <c r="E966" t="s">
        <v>179</v>
      </c>
      <c r="F966" t="s">
        <v>180</v>
      </c>
      <c r="G966" t="s">
        <v>128</v>
      </c>
      <c r="H966" t="s">
        <v>46</v>
      </c>
      <c r="J966" t="s">
        <v>36</v>
      </c>
      <c r="L966" t="s">
        <v>182</v>
      </c>
      <c r="M966" t="s">
        <v>182</v>
      </c>
      <c r="N966" t="b">
        <v>0</v>
      </c>
      <c r="O966">
        <v>32.4</v>
      </c>
      <c r="P966">
        <v>6.892173974307862E-4</v>
      </c>
      <c r="Q966">
        <v>9.6247916590985927</v>
      </c>
      <c r="R966">
        <v>311.84324975479439</v>
      </c>
      <c r="S966">
        <v>2.233064367675747E-2</v>
      </c>
      <c r="T966">
        <f t="shared" si="32"/>
        <v>311.84324975479439</v>
      </c>
      <c r="U966">
        <f t="shared" si="33"/>
        <v>2.233064367675747E-2</v>
      </c>
    </row>
    <row r="967" spans="1:21" x14ac:dyDescent="0.35">
      <c r="A967" t="s">
        <v>27</v>
      </c>
      <c r="B967" t="s">
        <v>28</v>
      </c>
      <c r="C967" t="s">
        <v>39</v>
      </c>
      <c r="D967" t="s">
        <v>40</v>
      </c>
      <c r="E967" t="s">
        <v>254</v>
      </c>
      <c r="F967" t="s">
        <v>255</v>
      </c>
      <c r="G967" t="s">
        <v>128</v>
      </c>
      <c r="H967" t="s">
        <v>46</v>
      </c>
      <c r="J967" t="s">
        <v>36</v>
      </c>
      <c r="L967" t="s">
        <v>256</v>
      </c>
      <c r="M967" t="s">
        <v>256</v>
      </c>
      <c r="N967" t="b">
        <v>0</v>
      </c>
      <c r="O967">
        <v>165.25</v>
      </c>
      <c r="P967">
        <v>1.3101915002974431E-3</v>
      </c>
      <c r="Q967">
        <v>18.29657851193619</v>
      </c>
      <c r="R967">
        <v>3023.5095990974551</v>
      </c>
      <c r="S967">
        <v>0.2165091454241525</v>
      </c>
      <c r="T967">
        <f t="shared" si="32"/>
        <v>3023.5095990974555</v>
      </c>
      <c r="U967">
        <f t="shared" si="33"/>
        <v>0.21650914542415248</v>
      </c>
    </row>
    <row r="968" spans="1:21" x14ac:dyDescent="0.35">
      <c r="A968" t="s">
        <v>27</v>
      </c>
      <c r="B968" t="s">
        <v>28</v>
      </c>
      <c r="C968" t="s">
        <v>39</v>
      </c>
      <c r="D968" t="s">
        <v>40</v>
      </c>
      <c r="E968" t="s">
        <v>742</v>
      </c>
      <c r="F968" t="s">
        <v>743</v>
      </c>
      <c r="G968" t="s">
        <v>452</v>
      </c>
      <c r="H968" t="s">
        <v>46</v>
      </c>
      <c r="J968" t="s">
        <v>36</v>
      </c>
      <c r="L968" t="s">
        <v>744</v>
      </c>
      <c r="M968" t="s">
        <v>744</v>
      </c>
      <c r="N968" t="b">
        <v>0</v>
      </c>
      <c r="O968">
        <v>50.177049429999997</v>
      </c>
      <c r="P968">
        <v>4.7374553092275912E-3</v>
      </c>
      <c r="Q968">
        <v>66.157674654730542</v>
      </c>
      <c r="R968">
        <v>3319.5969113242718</v>
      </c>
      <c r="S968">
        <v>0.23771152922352881</v>
      </c>
      <c r="T968">
        <f t="shared" si="32"/>
        <v>3319.5969113242722</v>
      </c>
      <c r="U968">
        <f t="shared" si="33"/>
        <v>0.23771152922352876</v>
      </c>
    </row>
    <row r="969" spans="1:21" x14ac:dyDescent="0.35">
      <c r="A969" t="s">
        <v>27</v>
      </c>
      <c r="B969" t="s">
        <v>28</v>
      </c>
      <c r="C969" t="s">
        <v>29</v>
      </c>
      <c r="D969" t="s">
        <v>30</v>
      </c>
      <c r="E969" t="s">
        <v>742</v>
      </c>
      <c r="F969" t="s">
        <v>743</v>
      </c>
      <c r="G969" t="s">
        <v>452</v>
      </c>
      <c r="H969" t="s">
        <v>46</v>
      </c>
      <c r="J969" t="s">
        <v>36</v>
      </c>
      <c r="L969" t="s">
        <v>744</v>
      </c>
      <c r="M969" t="s">
        <v>744</v>
      </c>
      <c r="N969" t="b">
        <v>0</v>
      </c>
      <c r="O969">
        <v>50.177049429999997</v>
      </c>
      <c r="P969">
        <v>5.1473704177633039E-7</v>
      </c>
      <c r="Q969">
        <v>1.90480645808417E-3</v>
      </c>
      <c r="R969">
        <v>9.5577567801872626E-2</v>
      </c>
      <c r="S969">
        <v>2.58279859886629E-5</v>
      </c>
      <c r="T969">
        <f t="shared" si="32"/>
        <v>9.5577567801872612E-2</v>
      </c>
      <c r="U969">
        <f t="shared" si="33"/>
        <v>2.5827985988662904E-5</v>
      </c>
    </row>
    <row r="970" spans="1:21" x14ac:dyDescent="0.35">
      <c r="A970" t="s">
        <v>27</v>
      </c>
      <c r="B970" t="s">
        <v>28</v>
      </c>
      <c r="C970" t="s">
        <v>29</v>
      </c>
      <c r="D970" t="s">
        <v>30</v>
      </c>
      <c r="E970" t="s">
        <v>254</v>
      </c>
      <c r="F970" t="s">
        <v>255</v>
      </c>
      <c r="G970" t="s">
        <v>128</v>
      </c>
      <c r="H970" t="s">
        <v>46</v>
      </c>
      <c r="J970" t="s">
        <v>36</v>
      </c>
      <c r="L970" t="s">
        <v>256</v>
      </c>
      <c r="M970" t="s">
        <v>256</v>
      </c>
      <c r="N970" t="b">
        <v>0</v>
      </c>
      <c r="O970">
        <v>165.25</v>
      </c>
      <c r="P970">
        <v>5.7977858834998199E-3</v>
      </c>
      <c r="Q970">
        <v>21.454954854946141</v>
      </c>
      <c r="R970">
        <v>3545.43128977985</v>
      </c>
      <c r="S970">
        <v>0.95808411724834519</v>
      </c>
      <c r="T970">
        <f t="shared" si="32"/>
        <v>3545.43128977985</v>
      </c>
      <c r="U970">
        <f t="shared" si="33"/>
        <v>0.95808411724834519</v>
      </c>
    </row>
    <row r="971" spans="1:21" x14ac:dyDescent="0.35">
      <c r="A971" t="s">
        <v>27</v>
      </c>
      <c r="B971" t="s">
        <v>28</v>
      </c>
      <c r="C971" t="s">
        <v>39</v>
      </c>
      <c r="D971" t="s">
        <v>40</v>
      </c>
      <c r="E971" t="s">
        <v>183</v>
      </c>
      <c r="F971" t="s">
        <v>184</v>
      </c>
      <c r="G971" t="s">
        <v>128</v>
      </c>
      <c r="H971" t="s">
        <v>46</v>
      </c>
      <c r="J971" t="s">
        <v>36</v>
      </c>
      <c r="L971" t="s">
        <v>185</v>
      </c>
      <c r="M971" t="s">
        <v>185</v>
      </c>
      <c r="N971" t="b">
        <v>0</v>
      </c>
      <c r="O971">
        <v>898.1</v>
      </c>
      <c r="P971">
        <v>1.23959432439349E-8</v>
      </c>
      <c r="Q971">
        <v>1.731070219434871E-4</v>
      </c>
      <c r="R971">
        <v>0.1554674164074458</v>
      </c>
      <c r="S971">
        <v>1.1132796627377929E-5</v>
      </c>
      <c r="T971">
        <f t="shared" si="32"/>
        <v>0.15546741640744577</v>
      </c>
      <c r="U971">
        <f t="shared" si="33"/>
        <v>1.1132796627377934E-5</v>
      </c>
    </row>
    <row r="972" spans="1:21" x14ac:dyDescent="0.35">
      <c r="A972" t="s">
        <v>27</v>
      </c>
      <c r="B972" t="s">
        <v>28</v>
      </c>
      <c r="C972" t="s">
        <v>76</v>
      </c>
      <c r="D972" t="s">
        <v>77</v>
      </c>
      <c r="E972" t="s">
        <v>742</v>
      </c>
      <c r="F972" t="s">
        <v>743</v>
      </c>
      <c r="G972" t="s">
        <v>452</v>
      </c>
      <c r="H972" t="s">
        <v>46</v>
      </c>
      <c r="J972" t="s">
        <v>36</v>
      </c>
      <c r="L972" t="s">
        <v>744</v>
      </c>
      <c r="M972" t="s">
        <v>744</v>
      </c>
      <c r="N972" t="b">
        <v>0</v>
      </c>
      <c r="O972">
        <v>50.177049429999997</v>
      </c>
      <c r="P972">
        <v>3.9428798097340661E-3</v>
      </c>
      <c r="Q972">
        <v>14.01649871884719</v>
      </c>
      <c r="R972">
        <v>703.30654905112704</v>
      </c>
      <c r="S972">
        <v>0.19784207510957519</v>
      </c>
      <c r="T972">
        <f t="shared" si="32"/>
        <v>703.30654905112704</v>
      </c>
      <c r="U972">
        <f t="shared" si="33"/>
        <v>0.19784207510957522</v>
      </c>
    </row>
    <row r="973" spans="1:21" x14ac:dyDescent="0.35">
      <c r="A973" t="s">
        <v>27</v>
      </c>
      <c r="B973" t="s">
        <v>28</v>
      </c>
      <c r="C973" t="s">
        <v>39</v>
      </c>
      <c r="D973" t="s">
        <v>40</v>
      </c>
      <c r="E973" t="s">
        <v>126</v>
      </c>
      <c r="F973" t="s">
        <v>127</v>
      </c>
      <c r="G973" t="s">
        <v>128</v>
      </c>
      <c r="H973" t="s">
        <v>46</v>
      </c>
      <c r="J973" t="s">
        <v>36</v>
      </c>
      <c r="L973" t="s">
        <v>130</v>
      </c>
      <c r="M973" t="s">
        <v>130</v>
      </c>
      <c r="N973" t="b">
        <v>0</v>
      </c>
      <c r="O973">
        <v>287.47000000000003</v>
      </c>
      <c r="P973">
        <v>2.9449501887823629E-10</v>
      </c>
      <c r="Q973">
        <v>4.1125676918652916E-6</v>
      </c>
      <c r="R973">
        <v>1.1822398343805159E-3</v>
      </c>
      <c r="S973">
        <v>8.4658483076926614E-8</v>
      </c>
      <c r="T973">
        <f t="shared" si="32"/>
        <v>1.1822398343805155E-3</v>
      </c>
      <c r="U973">
        <f t="shared" si="33"/>
        <v>8.46584830769266E-8</v>
      </c>
    </row>
    <row r="974" spans="1:21" x14ac:dyDescent="0.35">
      <c r="A974" t="s">
        <v>27</v>
      </c>
      <c r="B974" t="s">
        <v>28</v>
      </c>
      <c r="C974" t="s">
        <v>39</v>
      </c>
      <c r="D974" t="s">
        <v>40</v>
      </c>
      <c r="E974" t="s">
        <v>745</v>
      </c>
      <c r="F974" t="s">
        <v>746</v>
      </c>
      <c r="G974" t="s">
        <v>452</v>
      </c>
      <c r="H974" t="s">
        <v>46</v>
      </c>
      <c r="J974" t="s">
        <v>36</v>
      </c>
      <c r="L974" t="s">
        <v>747</v>
      </c>
      <c r="M974" t="s">
        <v>747</v>
      </c>
      <c r="N974" t="b">
        <v>0</v>
      </c>
      <c r="O974">
        <v>13.065891410000001</v>
      </c>
      <c r="P974">
        <v>7.6135934372744096E-5</v>
      </c>
      <c r="Q974">
        <v>1.0632240405423821</v>
      </c>
      <c r="R974">
        <v>13.891969858228199</v>
      </c>
      <c r="S974">
        <v>9.9478385091316085E-4</v>
      </c>
      <c r="T974">
        <f t="shared" si="32"/>
        <v>13.891969858228203</v>
      </c>
      <c r="U974">
        <f t="shared" si="33"/>
        <v>9.9478385091316085E-4</v>
      </c>
    </row>
    <row r="975" spans="1:21" x14ac:dyDescent="0.35">
      <c r="A975" t="s">
        <v>27</v>
      </c>
      <c r="B975" t="s">
        <v>28</v>
      </c>
      <c r="C975" t="s">
        <v>39</v>
      </c>
      <c r="D975" t="s">
        <v>40</v>
      </c>
      <c r="E975" t="s">
        <v>748</v>
      </c>
      <c r="F975" t="s">
        <v>749</v>
      </c>
      <c r="G975" t="s">
        <v>452</v>
      </c>
      <c r="H975" t="s">
        <v>46</v>
      </c>
      <c r="J975" t="s">
        <v>36</v>
      </c>
      <c r="L975" t="s">
        <v>750</v>
      </c>
      <c r="M975" t="s">
        <v>750</v>
      </c>
      <c r="N975" t="b">
        <v>0</v>
      </c>
      <c r="O975">
        <v>121.3874163</v>
      </c>
      <c r="P975">
        <v>3.4356617281419092E-3</v>
      </c>
      <c r="Q975">
        <v>47.978371509151103</v>
      </c>
      <c r="R975">
        <v>5823.9705557773841</v>
      </c>
      <c r="S975">
        <v>0.41704610045993928</v>
      </c>
      <c r="T975">
        <f t="shared" si="32"/>
        <v>5823.9705557773841</v>
      </c>
      <c r="U975">
        <f t="shared" si="33"/>
        <v>0.41704610045993934</v>
      </c>
    </row>
    <row r="976" spans="1:21" x14ac:dyDescent="0.35">
      <c r="A976" t="s">
        <v>27</v>
      </c>
      <c r="B976" t="s">
        <v>28</v>
      </c>
      <c r="C976" t="s">
        <v>29</v>
      </c>
      <c r="D976" t="s">
        <v>30</v>
      </c>
      <c r="E976" t="s">
        <v>748</v>
      </c>
      <c r="F976" t="s">
        <v>749</v>
      </c>
      <c r="G976" t="s">
        <v>452</v>
      </c>
      <c r="H976" t="s">
        <v>46</v>
      </c>
      <c r="J976" t="s">
        <v>36</v>
      </c>
      <c r="L976" t="s">
        <v>750</v>
      </c>
      <c r="M976" t="s">
        <v>750</v>
      </c>
      <c r="N976" t="b">
        <v>0</v>
      </c>
      <c r="O976">
        <v>121.3874163</v>
      </c>
      <c r="P976">
        <v>2.9639772998327728E-4</v>
      </c>
      <c r="Q976">
        <v>1.096832488070604</v>
      </c>
      <c r="R976">
        <v>133.14166184079119</v>
      </c>
      <c r="S976">
        <v>3.5978954639855079E-2</v>
      </c>
      <c r="T976">
        <f t="shared" si="32"/>
        <v>133.14166184079119</v>
      </c>
      <c r="U976">
        <f t="shared" si="33"/>
        <v>3.5978954639855072E-2</v>
      </c>
    </row>
    <row r="977" spans="1:21" x14ac:dyDescent="0.35">
      <c r="A977" t="s">
        <v>27</v>
      </c>
      <c r="B977" t="s">
        <v>28</v>
      </c>
      <c r="C977" t="s">
        <v>76</v>
      </c>
      <c r="D977" t="s">
        <v>77</v>
      </c>
      <c r="E977" t="s">
        <v>748</v>
      </c>
      <c r="F977" t="s">
        <v>749</v>
      </c>
      <c r="G977" t="s">
        <v>452</v>
      </c>
      <c r="H977" t="s">
        <v>46</v>
      </c>
      <c r="J977" t="s">
        <v>36</v>
      </c>
      <c r="L977" t="s">
        <v>750</v>
      </c>
      <c r="M977" t="s">
        <v>750</v>
      </c>
      <c r="N977" t="b">
        <v>0</v>
      </c>
      <c r="O977">
        <v>121.3874163</v>
      </c>
      <c r="P977">
        <v>9.62214678845804E-3</v>
      </c>
      <c r="Q977">
        <v>34.205660492115832</v>
      </c>
      <c r="R977">
        <v>4152.1367499729276</v>
      </c>
      <c r="S977">
        <v>1.1680075379102639</v>
      </c>
      <c r="T977">
        <f t="shared" si="32"/>
        <v>4152.1367499729276</v>
      </c>
      <c r="U977">
        <f t="shared" si="33"/>
        <v>1.1680075379102641</v>
      </c>
    </row>
    <row r="978" spans="1:21" x14ac:dyDescent="0.35">
      <c r="A978" t="s">
        <v>27</v>
      </c>
      <c r="B978" t="s">
        <v>28</v>
      </c>
      <c r="C978" t="s">
        <v>39</v>
      </c>
      <c r="D978" t="s">
        <v>40</v>
      </c>
      <c r="E978" t="s">
        <v>751</v>
      </c>
      <c r="F978" t="s">
        <v>752</v>
      </c>
      <c r="G978" t="s">
        <v>452</v>
      </c>
      <c r="H978" t="s">
        <v>46</v>
      </c>
      <c r="J978" t="s">
        <v>36</v>
      </c>
      <c r="L978" t="s">
        <v>753</v>
      </c>
      <c r="M978" t="s">
        <v>753</v>
      </c>
      <c r="N978" t="b">
        <v>0</v>
      </c>
      <c r="O978">
        <v>22.719495980000001</v>
      </c>
      <c r="P978">
        <v>8.0262883991557046E-6</v>
      </c>
      <c r="Q978">
        <v>0.1120856117760311</v>
      </c>
      <c r="R978">
        <v>2.5465286061613792</v>
      </c>
      <c r="S978">
        <v>1.823532270189387E-4</v>
      </c>
      <c r="T978">
        <f t="shared" si="32"/>
        <v>2.5465286061613797</v>
      </c>
      <c r="U978">
        <f t="shared" si="33"/>
        <v>1.8235322701893868E-4</v>
      </c>
    </row>
    <row r="979" spans="1:21" x14ac:dyDescent="0.35">
      <c r="A979" t="s">
        <v>27</v>
      </c>
      <c r="B979" t="s">
        <v>28</v>
      </c>
      <c r="C979" t="s">
        <v>29</v>
      </c>
      <c r="D979" t="s">
        <v>30</v>
      </c>
      <c r="E979" t="s">
        <v>751</v>
      </c>
      <c r="F979" t="s">
        <v>752</v>
      </c>
      <c r="G979" t="s">
        <v>452</v>
      </c>
      <c r="H979" t="s">
        <v>46</v>
      </c>
      <c r="J979" t="s">
        <v>36</v>
      </c>
      <c r="L979" t="s">
        <v>753</v>
      </c>
      <c r="M979" t="s">
        <v>753</v>
      </c>
      <c r="N979" t="b">
        <v>0</v>
      </c>
      <c r="O979">
        <v>22.719495980000001</v>
      </c>
      <c r="P979">
        <v>2.5122400852693332E-5</v>
      </c>
      <c r="Q979">
        <v>9.2966519801353842E-2</v>
      </c>
      <c r="R979">
        <v>2.1121524729014491</v>
      </c>
      <c r="S979">
        <v>5.707682851807148E-4</v>
      </c>
      <c r="T979">
        <f t="shared" si="32"/>
        <v>2.1121524729014491</v>
      </c>
      <c r="U979">
        <f t="shared" si="33"/>
        <v>5.707682851807148E-4</v>
      </c>
    </row>
    <row r="980" spans="1:21" x14ac:dyDescent="0.35">
      <c r="A980" t="s">
        <v>27</v>
      </c>
      <c r="B980" t="s">
        <v>28</v>
      </c>
      <c r="C980" t="s">
        <v>39</v>
      </c>
      <c r="D980" t="s">
        <v>40</v>
      </c>
      <c r="E980" t="s">
        <v>754</v>
      </c>
      <c r="F980" t="s">
        <v>755</v>
      </c>
      <c r="G980" t="s">
        <v>452</v>
      </c>
      <c r="H980" t="s">
        <v>46</v>
      </c>
      <c r="J980" t="s">
        <v>36</v>
      </c>
      <c r="L980" t="s">
        <v>756</v>
      </c>
      <c r="M980" t="s">
        <v>756</v>
      </c>
      <c r="N980" t="b">
        <v>0</v>
      </c>
      <c r="O980">
        <v>22.768172870000001</v>
      </c>
      <c r="P980">
        <v>9.1078169793167215E-18</v>
      </c>
      <c r="Q980">
        <v>1.2718895550504059E-13</v>
      </c>
      <c r="R980">
        <v>2.8958601260935019E-12</v>
      </c>
      <c r="S980">
        <v>2.0736835145340429E-16</v>
      </c>
      <c r="T980">
        <f t="shared" si="32"/>
        <v>2.8958601260935027E-12</v>
      </c>
      <c r="U980">
        <f t="shared" si="33"/>
        <v>2.0736835145340434E-16</v>
      </c>
    </row>
    <row r="981" spans="1:21" x14ac:dyDescent="0.35">
      <c r="A981" t="s">
        <v>27</v>
      </c>
      <c r="B981" t="s">
        <v>28</v>
      </c>
      <c r="C981" t="s">
        <v>29</v>
      </c>
      <c r="D981" t="s">
        <v>30</v>
      </c>
      <c r="E981" t="s">
        <v>757</v>
      </c>
      <c r="F981" t="s">
        <v>758</v>
      </c>
      <c r="G981" t="s">
        <v>452</v>
      </c>
      <c r="H981" t="s">
        <v>46</v>
      </c>
      <c r="J981" t="s">
        <v>36</v>
      </c>
      <c r="L981" t="s">
        <v>759</v>
      </c>
      <c r="M981" t="s">
        <v>759</v>
      </c>
      <c r="N981" t="b">
        <v>0</v>
      </c>
      <c r="O981">
        <v>31.345234390000002</v>
      </c>
      <c r="P981">
        <v>1.4062562508336511E-5</v>
      </c>
      <c r="Q981">
        <v>5.2039114555760463E-2</v>
      </c>
      <c r="R981">
        <v>1.6311782431983719</v>
      </c>
      <c r="S981">
        <v>4.4079431794783418E-4</v>
      </c>
      <c r="T981">
        <f t="shared" si="32"/>
        <v>1.6311782431983726</v>
      </c>
      <c r="U981">
        <f t="shared" si="33"/>
        <v>4.4079431794783429E-4</v>
      </c>
    </row>
    <row r="982" spans="1:21" x14ac:dyDescent="0.35">
      <c r="A982" t="s">
        <v>27</v>
      </c>
      <c r="B982" t="s">
        <v>28</v>
      </c>
      <c r="C982" t="s">
        <v>76</v>
      </c>
      <c r="D982" t="s">
        <v>77</v>
      </c>
      <c r="E982" t="s">
        <v>757</v>
      </c>
      <c r="F982" t="s">
        <v>758</v>
      </c>
      <c r="G982" t="s">
        <v>452</v>
      </c>
      <c r="H982" t="s">
        <v>46</v>
      </c>
      <c r="J982" t="s">
        <v>36</v>
      </c>
      <c r="L982" t="s">
        <v>759</v>
      </c>
      <c r="M982" t="s">
        <v>759</v>
      </c>
      <c r="N982" t="b">
        <v>0</v>
      </c>
      <c r="O982">
        <v>31.345234390000002</v>
      </c>
      <c r="P982">
        <v>2.3074118015035349E-5</v>
      </c>
      <c r="Q982">
        <v>8.2025920444702902E-2</v>
      </c>
      <c r="R982">
        <v>2.5711217023947062</v>
      </c>
      <c r="S982">
        <v>7.2326363752380461E-4</v>
      </c>
      <c r="T982">
        <f t="shared" si="32"/>
        <v>2.5711217023947057</v>
      </c>
      <c r="U982">
        <f t="shared" si="33"/>
        <v>7.2326363752380461E-4</v>
      </c>
    </row>
    <row r="983" spans="1:21" x14ac:dyDescent="0.35">
      <c r="A983" t="s">
        <v>27</v>
      </c>
      <c r="B983" t="s">
        <v>28</v>
      </c>
      <c r="C983" t="s">
        <v>39</v>
      </c>
      <c r="D983" t="s">
        <v>40</v>
      </c>
      <c r="E983" t="s">
        <v>757</v>
      </c>
      <c r="F983" t="s">
        <v>758</v>
      </c>
      <c r="G983" t="s">
        <v>452</v>
      </c>
      <c r="H983" t="s">
        <v>46</v>
      </c>
      <c r="J983" t="s">
        <v>36</v>
      </c>
      <c r="L983" t="s">
        <v>759</v>
      </c>
      <c r="M983" t="s">
        <v>759</v>
      </c>
      <c r="N983" t="b">
        <v>0</v>
      </c>
      <c r="O983">
        <v>31.345234390000002</v>
      </c>
      <c r="P983">
        <v>7.3884645057445125E-8</v>
      </c>
      <c r="Q983">
        <v>1.0317852075923139E-3</v>
      </c>
      <c r="R983">
        <v>3.2341549172115881E-2</v>
      </c>
      <c r="S983">
        <v>2.3159315171475731E-6</v>
      </c>
      <c r="T983">
        <f t="shared" si="32"/>
        <v>3.2341549172115888E-2</v>
      </c>
      <c r="U983">
        <f t="shared" si="33"/>
        <v>2.3159315171475726E-6</v>
      </c>
    </row>
    <row r="984" spans="1:21" x14ac:dyDescent="0.35">
      <c r="A984" t="s">
        <v>27</v>
      </c>
      <c r="B984" t="s">
        <v>28</v>
      </c>
      <c r="C984" t="s">
        <v>29</v>
      </c>
      <c r="D984" t="s">
        <v>30</v>
      </c>
      <c r="E984" t="s">
        <v>760</v>
      </c>
      <c r="F984" t="s">
        <v>761</v>
      </c>
      <c r="G984" t="s">
        <v>452</v>
      </c>
      <c r="H984" t="s">
        <v>46</v>
      </c>
      <c r="J984" t="s">
        <v>36</v>
      </c>
      <c r="L984" t="s">
        <v>762</v>
      </c>
      <c r="M984" t="s">
        <v>762</v>
      </c>
      <c r="N984" t="b">
        <v>0</v>
      </c>
      <c r="O984">
        <v>22.706096800000001</v>
      </c>
      <c r="P984">
        <v>4.9925435931021632E-4</v>
      </c>
      <c r="Q984">
        <v>1.847512128831807</v>
      </c>
      <c r="R984">
        <v>41.949789236429083</v>
      </c>
      <c r="S984">
        <v>1.133611781031975E-2</v>
      </c>
      <c r="T984">
        <f t="shared" si="32"/>
        <v>41.949789236429083</v>
      </c>
      <c r="U984">
        <f t="shared" si="33"/>
        <v>1.1336117810319754E-2</v>
      </c>
    </row>
    <row r="985" spans="1:21" x14ac:dyDescent="0.35">
      <c r="A985" t="s">
        <v>27</v>
      </c>
      <c r="B985" t="s">
        <v>28</v>
      </c>
      <c r="C985" t="s">
        <v>39</v>
      </c>
      <c r="D985" t="s">
        <v>40</v>
      </c>
      <c r="E985" t="s">
        <v>760</v>
      </c>
      <c r="F985" t="s">
        <v>761</v>
      </c>
      <c r="G985" t="s">
        <v>452</v>
      </c>
      <c r="H985" t="s">
        <v>46</v>
      </c>
      <c r="J985" t="s">
        <v>36</v>
      </c>
      <c r="L985" t="s">
        <v>762</v>
      </c>
      <c r="M985" t="s">
        <v>762</v>
      </c>
      <c r="N985" t="b">
        <v>0</v>
      </c>
      <c r="O985">
        <v>22.706096800000001</v>
      </c>
      <c r="P985">
        <v>1.028136627958582E-2</v>
      </c>
      <c r="Q985">
        <v>143.57735132742729</v>
      </c>
      <c r="R985">
        <v>3260.081237528173</v>
      </c>
      <c r="S985">
        <v>0.23344969798053139</v>
      </c>
      <c r="T985">
        <f t="shared" si="32"/>
        <v>3260.081237528173</v>
      </c>
      <c r="U985">
        <f t="shared" si="33"/>
        <v>0.2334496979805315</v>
      </c>
    </row>
    <row r="986" spans="1:21" x14ac:dyDescent="0.35">
      <c r="A986" t="s">
        <v>27</v>
      </c>
      <c r="B986" t="s">
        <v>28</v>
      </c>
      <c r="C986" t="s">
        <v>76</v>
      </c>
      <c r="D986" t="s">
        <v>77</v>
      </c>
      <c r="E986" t="s">
        <v>760</v>
      </c>
      <c r="F986" t="s">
        <v>761</v>
      </c>
      <c r="G986" t="s">
        <v>452</v>
      </c>
      <c r="H986" t="s">
        <v>46</v>
      </c>
      <c r="J986" t="s">
        <v>36</v>
      </c>
      <c r="L986" t="s">
        <v>762</v>
      </c>
      <c r="M986" t="s">
        <v>762</v>
      </c>
      <c r="N986" t="b">
        <v>0</v>
      </c>
      <c r="O986">
        <v>22.706096800000001</v>
      </c>
      <c r="P986">
        <v>1.076952679318707E-2</v>
      </c>
      <c r="Q986">
        <v>38.284468658322638</v>
      </c>
      <c r="R986">
        <v>869.29085129243992</v>
      </c>
      <c r="S986">
        <v>0.2445339178562991</v>
      </c>
      <c r="T986">
        <f t="shared" si="32"/>
        <v>869.29085129243992</v>
      </c>
      <c r="U986">
        <f t="shared" si="33"/>
        <v>0.24453391785629919</v>
      </c>
    </row>
    <row r="987" spans="1:21" x14ac:dyDescent="0.35">
      <c r="A987" t="s">
        <v>27</v>
      </c>
      <c r="B987" t="s">
        <v>28</v>
      </c>
      <c r="C987" t="s">
        <v>76</v>
      </c>
      <c r="D987" t="s">
        <v>77</v>
      </c>
      <c r="E987" t="s">
        <v>763</v>
      </c>
      <c r="F987" t="s">
        <v>764</v>
      </c>
      <c r="G987" t="s">
        <v>452</v>
      </c>
      <c r="H987" t="s">
        <v>46</v>
      </c>
      <c r="J987" t="s">
        <v>36</v>
      </c>
      <c r="L987" t="s">
        <v>765</v>
      </c>
      <c r="M987" t="s">
        <v>765</v>
      </c>
      <c r="N987" t="b">
        <v>0</v>
      </c>
      <c r="O987">
        <v>61.331053019999999</v>
      </c>
      <c r="P987">
        <v>8.3143627354556563E-7</v>
      </c>
      <c r="Q987">
        <v>2.9556633793867818E-3</v>
      </c>
      <c r="R987">
        <v>0.18127394743044309</v>
      </c>
      <c r="S987">
        <v>5.0992862175574311E-5</v>
      </c>
      <c r="T987">
        <f t="shared" si="32"/>
        <v>0.18127394743044309</v>
      </c>
      <c r="U987">
        <f t="shared" si="33"/>
        <v>5.0992862175574311E-5</v>
      </c>
    </row>
    <row r="988" spans="1:21" x14ac:dyDescent="0.35">
      <c r="A988" t="s">
        <v>27</v>
      </c>
      <c r="B988" t="s">
        <v>28</v>
      </c>
      <c r="C988" t="s">
        <v>76</v>
      </c>
      <c r="D988" t="s">
        <v>77</v>
      </c>
      <c r="E988" t="s">
        <v>766</v>
      </c>
      <c r="F988" t="s">
        <v>767</v>
      </c>
      <c r="G988" t="s">
        <v>452</v>
      </c>
      <c r="H988" t="s">
        <v>46</v>
      </c>
      <c r="J988" t="s">
        <v>36</v>
      </c>
      <c r="L988" t="s">
        <v>768</v>
      </c>
      <c r="M988" t="s">
        <v>768</v>
      </c>
      <c r="N988" t="b">
        <v>0</v>
      </c>
      <c r="O988">
        <v>3.8395992699999999</v>
      </c>
      <c r="P988">
        <v>2.0356759890951171E-5</v>
      </c>
      <c r="Q988">
        <v>7.2366014867351877E-2</v>
      </c>
      <c r="R988">
        <v>0.27785649785749339</v>
      </c>
      <c r="S988">
        <v>7.8161800416861384E-5</v>
      </c>
      <c r="T988">
        <f t="shared" si="32"/>
        <v>0.27785649785749339</v>
      </c>
      <c r="U988">
        <f t="shared" si="33"/>
        <v>7.8161800416861398E-5</v>
      </c>
    </row>
    <row r="989" spans="1:21" x14ac:dyDescent="0.35">
      <c r="A989" t="s">
        <v>27</v>
      </c>
      <c r="B989" t="s">
        <v>28</v>
      </c>
      <c r="C989" t="s">
        <v>39</v>
      </c>
      <c r="D989" t="s">
        <v>40</v>
      </c>
      <c r="E989" t="s">
        <v>766</v>
      </c>
      <c r="F989" t="s">
        <v>767</v>
      </c>
      <c r="G989" t="s">
        <v>452</v>
      </c>
      <c r="H989" t="s">
        <v>46</v>
      </c>
      <c r="J989" t="s">
        <v>36</v>
      </c>
      <c r="L989" t="s">
        <v>768</v>
      </c>
      <c r="M989" t="s">
        <v>768</v>
      </c>
      <c r="N989" t="b">
        <v>0</v>
      </c>
      <c r="O989">
        <v>3.8395992699999999</v>
      </c>
      <c r="P989">
        <v>2.446695950533442E-8</v>
      </c>
      <c r="Q989">
        <v>3.4167649953162208E-4</v>
      </c>
      <c r="R989">
        <v>1.3119008381777719E-3</v>
      </c>
      <c r="S989">
        <v>9.3943319855801606E-8</v>
      </c>
      <c r="T989">
        <f t="shared" si="32"/>
        <v>1.3119008381777715E-3</v>
      </c>
      <c r="U989">
        <f t="shared" si="33"/>
        <v>9.3943319855801593E-8</v>
      </c>
    </row>
    <row r="990" spans="1:21" x14ac:dyDescent="0.35">
      <c r="A990" t="s">
        <v>27</v>
      </c>
      <c r="B990" t="s">
        <v>28</v>
      </c>
      <c r="C990" t="s">
        <v>76</v>
      </c>
      <c r="D990" t="s">
        <v>77</v>
      </c>
      <c r="E990" t="s">
        <v>769</v>
      </c>
      <c r="F990" t="s">
        <v>770</v>
      </c>
      <c r="G990" t="s">
        <v>452</v>
      </c>
      <c r="H990" t="s">
        <v>46</v>
      </c>
      <c r="J990" t="s">
        <v>36</v>
      </c>
      <c r="L990" t="s">
        <v>771</v>
      </c>
      <c r="M990" t="s">
        <v>771</v>
      </c>
      <c r="N990" t="b">
        <v>0</v>
      </c>
      <c r="O990">
        <v>3.5921581499999999</v>
      </c>
      <c r="P990">
        <v>2.64056318946839E-3</v>
      </c>
      <c r="Q990">
        <v>9.3869081352279498</v>
      </c>
      <c r="R990">
        <v>33.719258561260382</v>
      </c>
      <c r="S990">
        <v>9.485320581638871E-3</v>
      </c>
      <c r="T990">
        <f t="shared" si="32"/>
        <v>33.719258561260382</v>
      </c>
      <c r="U990">
        <f t="shared" si="33"/>
        <v>9.485320581638871E-3</v>
      </c>
    </row>
    <row r="991" spans="1:21" x14ac:dyDescent="0.35">
      <c r="A991" t="s">
        <v>27</v>
      </c>
      <c r="B991" t="s">
        <v>28</v>
      </c>
      <c r="C991" t="s">
        <v>39</v>
      </c>
      <c r="D991" t="s">
        <v>40</v>
      </c>
      <c r="E991" t="s">
        <v>769</v>
      </c>
      <c r="F991" t="s">
        <v>770</v>
      </c>
      <c r="G991" t="s">
        <v>452</v>
      </c>
      <c r="H991" t="s">
        <v>46</v>
      </c>
      <c r="J991" t="s">
        <v>36</v>
      </c>
      <c r="L991" t="s">
        <v>771</v>
      </c>
      <c r="M991" t="s">
        <v>771</v>
      </c>
      <c r="N991" t="b">
        <v>0</v>
      </c>
      <c r="O991">
        <v>3.5921581499999999</v>
      </c>
      <c r="P991">
        <v>1.76762653065533E-3</v>
      </c>
      <c r="Q991">
        <v>24.684572896843211</v>
      </c>
      <c r="R991">
        <v>88.67088971066444</v>
      </c>
      <c r="S991">
        <v>6.3495940482497671E-3</v>
      </c>
      <c r="T991">
        <f t="shared" si="32"/>
        <v>88.67088971066444</v>
      </c>
      <c r="U991">
        <f t="shared" si="33"/>
        <v>6.3495940482497688E-3</v>
      </c>
    </row>
    <row r="992" spans="1:21" x14ac:dyDescent="0.35">
      <c r="A992" t="s">
        <v>27</v>
      </c>
      <c r="B992" t="s">
        <v>28</v>
      </c>
      <c r="C992" t="s">
        <v>76</v>
      </c>
      <c r="D992" t="s">
        <v>77</v>
      </c>
      <c r="E992" t="s">
        <v>772</v>
      </c>
      <c r="F992" t="s">
        <v>773</v>
      </c>
      <c r="G992" t="s">
        <v>452</v>
      </c>
      <c r="H992" t="s">
        <v>46</v>
      </c>
      <c r="J992" t="s">
        <v>36</v>
      </c>
      <c r="L992" t="s">
        <v>774</v>
      </c>
      <c r="M992" t="s">
        <v>774</v>
      </c>
      <c r="N992" t="b">
        <v>0</v>
      </c>
      <c r="O992">
        <v>0.93908736999999998</v>
      </c>
      <c r="P992">
        <v>3.9617735446460514E-3</v>
      </c>
      <c r="Q992">
        <v>14.0836638428092</v>
      </c>
      <c r="R992">
        <v>13.22579083810778</v>
      </c>
      <c r="S992">
        <v>3.7204514985772381E-3</v>
      </c>
      <c r="T992">
        <f t="shared" si="32"/>
        <v>13.225790838107784</v>
      </c>
      <c r="U992">
        <f t="shared" si="33"/>
        <v>3.7204514985772377E-3</v>
      </c>
    </row>
    <row r="993" spans="1:21" x14ac:dyDescent="0.35">
      <c r="A993" t="s">
        <v>27</v>
      </c>
      <c r="B993" t="s">
        <v>28</v>
      </c>
      <c r="C993" t="s">
        <v>76</v>
      </c>
      <c r="D993" t="s">
        <v>77</v>
      </c>
      <c r="E993" t="s">
        <v>775</v>
      </c>
      <c r="F993" t="s">
        <v>776</v>
      </c>
      <c r="G993" t="s">
        <v>452</v>
      </c>
      <c r="H993" t="s">
        <v>46</v>
      </c>
      <c r="J993" t="s">
        <v>36</v>
      </c>
      <c r="L993" t="s">
        <v>777</v>
      </c>
      <c r="M993" t="s">
        <v>777</v>
      </c>
      <c r="N993" t="b">
        <v>0</v>
      </c>
      <c r="O993">
        <v>1.3708788300000001</v>
      </c>
      <c r="P993">
        <v>1.9663776776943221E-5</v>
      </c>
      <c r="Q993">
        <v>6.9902537054587835E-2</v>
      </c>
      <c r="R993">
        <v>9.582790821142502E-2</v>
      </c>
      <c r="S993">
        <v>2.69566553013571E-5</v>
      </c>
      <c r="T993">
        <f t="shared" si="32"/>
        <v>9.582790821142502E-2</v>
      </c>
      <c r="U993">
        <f t="shared" si="33"/>
        <v>2.6956655301357097E-5</v>
      </c>
    </row>
    <row r="994" spans="1:21" x14ac:dyDescent="0.35">
      <c r="A994" t="s">
        <v>27</v>
      </c>
      <c r="B994" t="s">
        <v>28</v>
      </c>
      <c r="C994" t="s">
        <v>29</v>
      </c>
      <c r="D994" t="s">
        <v>30</v>
      </c>
      <c r="E994" t="s">
        <v>186</v>
      </c>
      <c r="F994" t="s">
        <v>187</v>
      </c>
      <c r="G994" t="s">
        <v>128</v>
      </c>
      <c r="H994" t="s">
        <v>46</v>
      </c>
      <c r="J994" t="s">
        <v>36</v>
      </c>
      <c r="L994" t="s">
        <v>188</v>
      </c>
      <c r="M994" t="s">
        <v>188</v>
      </c>
      <c r="N994" t="b">
        <v>0</v>
      </c>
      <c r="O994">
        <v>34.47</v>
      </c>
      <c r="P994">
        <v>1.5789263899882548E-5</v>
      </c>
      <c r="Q994">
        <v>5.8428846972237707E-2</v>
      </c>
      <c r="R994">
        <v>2.014042355133034</v>
      </c>
      <c r="S994">
        <v>5.4425592662895152E-4</v>
      </c>
      <c r="T994">
        <f t="shared" si="32"/>
        <v>2.0140423551330335</v>
      </c>
      <c r="U994">
        <f t="shared" si="33"/>
        <v>5.4425592662895141E-4</v>
      </c>
    </row>
    <row r="995" spans="1:21" x14ac:dyDescent="0.35">
      <c r="A995" t="s">
        <v>27</v>
      </c>
      <c r="B995" t="s">
        <v>28</v>
      </c>
      <c r="C995" t="s">
        <v>39</v>
      </c>
      <c r="D995" t="s">
        <v>40</v>
      </c>
      <c r="E995" t="s">
        <v>186</v>
      </c>
      <c r="F995" t="s">
        <v>187</v>
      </c>
      <c r="G995" t="s">
        <v>128</v>
      </c>
      <c r="H995" t="s">
        <v>46</v>
      </c>
      <c r="J995" t="s">
        <v>36</v>
      </c>
      <c r="L995" t="s">
        <v>188</v>
      </c>
      <c r="M995" t="s">
        <v>188</v>
      </c>
      <c r="N995" t="b">
        <v>0</v>
      </c>
      <c r="O995">
        <v>34.47</v>
      </c>
      <c r="P995">
        <v>6.2007801569502367E-6</v>
      </c>
      <c r="Q995">
        <v>8.6592731635901754E-2</v>
      </c>
      <c r="R995">
        <v>2.984851459489533</v>
      </c>
      <c r="S995">
        <v>2.1374089201007469E-4</v>
      </c>
      <c r="T995">
        <f t="shared" si="32"/>
        <v>2.9848514594895335</v>
      </c>
      <c r="U995">
        <f t="shared" si="33"/>
        <v>2.1374089201007466E-4</v>
      </c>
    </row>
    <row r="996" spans="1:21" x14ac:dyDescent="0.35">
      <c r="A996" t="s">
        <v>27</v>
      </c>
      <c r="B996" t="s">
        <v>28</v>
      </c>
      <c r="C996" t="s">
        <v>39</v>
      </c>
      <c r="D996" t="s">
        <v>40</v>
      </c>
      <c r="E996" t="s">
        <v>775</v>
      </c>
      <c r="F996" t="s">
        <v>776</v>
      </c>
      <c r="G996" t="s">
        <v>452</v>
      </c>
      <c r="H996" t="s">
        <v>46</v>
      </c>
      <c r="J996" t="s">
        <v>36</v>
      </c>
      <c r="L996" t="s">
        <v>777</v>
      </c>
      <c r="M996" t="s">
        <v>777</v>
      </c>
      <c r="N996" t="b">
        <v>0</v>
      </c>
      <c r="O996">
        <v>1.3708788300000001</v>
      </c>
      <c r="P996">
        <v>1.7201800544810589E-8</v>
      </c>
      <c r="Q996">
        <v>2.4021991757948501E-4</v>
      </c>
      <c r="R996">
        <v>3.293123995540608E-4</v>
      </c>
      <c r="S996">
        <v>2.3581584204763308E-8</v>
      </c>
      <c r="T996">
        <f t="shared" si="32"/>
        <v>3.2931239955406085E-4</v>
      </c>
      <c r="U996">
        <f t="shared" si="33"/>
        <v>2.3581584204763305E-8</v>
      </c>
    </row>
    <row r="997" spans="1:21" x14ac:dyDescent="0.35">
      <c r="A997" t="s">
        <v>27</v>
      </c>
      <c r="B997" t="s">
        <v>28</v>
      </c>
      <c r="C997" t="s">
        <v>76</v>
      </c>
      <c r="D997" t="s">
        <v>77</v>
      </c>
      <c r="E997" t="s">
        <v>778</v>
      </c>
      <c r="F997" t="s">
        <v>779</v>
      </c>
      <c r="G997" t="s">
        <v>452</v>
      </c>
      <c r="H997" t="s">
        <v>46</v>
      </c>
      <c r="J997" t="s">
        <v>36</v>
      </c>
      <c r="L997" t="s">
        <v>780</v>
      </c>
      <c r="M997" t="s">
        <v>780</v>
      </c>
      <c r="N997" t="b">
        <v>0</v>
      </c>
      <c r="O997">
        <v>3.3217791600000002</v>
      </c>
      <c r="P997">
        <v>8.3262428722544433E-3</v>
      </c>
      <c r="Q997">
        <v>29.598866357439459</v>
      </c>
      <c r="R997">
        <v>98.320897425767512</v>
      </c>
      <c r="S997">
        <v>2.7657940054153351E-2</v>
      </c>
      <c r="T997">
        <f t="shared" si="32"/>
        <v>98.320897425767512</v>
      </c>
      <c r="U997">
        <f t="shared" si="33"/>
        <v>2.7657940054153354E-2</v>
      </c>
    </row>
    <row r="998" spans="1:21" x14ac:dyDescent="0.35">
      <c r="A998" t="s">
        <v>27</v>
      </c>
      <c r="B998" t="s">
        <v>28</v>
      </c>
      <c r="C998" t="s">
        <v>29</v>
      </c>
      <c r="D998" t="s">
        <v>30</v>
      </c>
      <c r="E998" t="s">
        <v>283</v>
      </c>
      <c r="F998" t="s">
        <v>284</v>
      </c>
      <c r="G998" t="s">
        <v>128</v>
      </c>
      <c r="H998" t="s">
        <v>46</v>
      </c>
      <c r="J998" t="s">
        <v>36</v>
      </c>
      <c r="L998" t="s">
        <v>285</v>
      </c>
      <c r="M998" t="s">
        <v>285</v>
      </c>
      <c r="N998" t="b">
        <v>0</v>
      </c>
      <c r="O998">
        <v>0.61</v>
      </c>
      <c r="P998">
        <v>7.8110465139636742E-4</v>
      </c>
      <c r="Q998">
        <v>2.8905112002137678</v>
      </c>
      <c r="R998">
        <v>1.763211832130398</v>
      </c>
      <c r="S998">
        <v>4.7647383735178409E-4</v>
      </c>
      <c r="T998">
        <f t="shared" si="32"/>
        <v>1.7632118321303984</v>
      </c>
      <c r="U998">
        <f t="shared" si="33"/>
        <v>4.7647383735178409E-4</v>
      </c>
    </row>
    <row r="999" spans="1:21" x14ac:dyDescent="0.35">
      <c r="A999" t="s">
        <v>27</v>
      </c>
      <c r="B999" t="s">
        <v>28</v>
      </c>
      <c r="C999" t="s">
        <v>39</v>
      </c>
      <c r="D999" t="s">
        <v>40</v>
      </c>
      <c r="E999" t="s">
        <v>283</v>
      </c>
      <c r="F999" t="s">
        <v>284</v>
      </c>
      <c r="G999" t="s">
        <v>128</v>
      </c>
      <c r="H999" t="s">
        <v>46</v>
      </c>
      <c r="J999" t="s">
        <v>36</v>
      </c>
      <c r="L999" t="s">
        <v>285</v>
      </c>
      <c r="M999" t="s">
        <v>285</v>
      </c>
      <c r="N999" t="b">
        <v>0</v>
      </c>
      <c r="O999">
        <v>0.61</v>
      </c>
      <c r="P999">
        <v>5.2641755276637764E-4</v>
      </c>
      <c r="Q999">
        <v>7.3513223693366481</v>
      </c>
      <c r="R999">
        <v>4.4843066452953551</v>
      </c>
      <c r="S999">
        <v>3.2111470718749037E-4</v>
      </c>
      <c r="T999">
        <f t="shared" si="32"/>
        <v>4.4843066452953551</v>
      </c>
      <c r="U999">
        <f t="shared" si="33"/>
        <v>3.2111470718749037E-4</v>
      </c>
    </row>
    <row r="1000" spans="1:21" x14ac:dyDescent="0.35">
      <c r="A1000" t="s">
        <v>27</v>
      </c>
      <c r="B1000" t="s">
        <v>28</v>
      </c>
      <c r="C1000" t="s">
        <v>29</v>
      </c>
      <c r="D1000" t="s">
        <v>30</v>
      </c>
      <c r="E1000" t="s">
        <v>778</v>
      </c>
      <c r="F1000" t="s">
        <v>779</v>
      </c>
      <c r="G1000" t="s">
        <v>452</v>
      </c>
      <c r="H1000" t="s">
        <v>46</v>
      </c>
      <c r="J1000" t="s">
        <v>36</v>
      </c>
      <c r="L1000" t="s">
        <v>780</v>
      </c>
      <c r="M1000" t="s">
        <v>780</v>
      </c>
      <c r="N1000" t="b">
        <v>0</v>
      </c>
      <c r="O1000">
        <v>3.3217791600000002</v>
      </c>
      <c r="P1000">
        <v>8.4327141448040837E-4</v>
      </c>
      <c r="Q1000">
        <v>3.1205619682564629</v>
      </c>
      <c r="R1000">
        <v>10.365817713642899</v>
      </c>
      <c r="S1000">
        <v>2.8011614108447431E-3</v>
      </c>
      <c r="T1000">
        <f t="shared" si="32"/>
        <v>10.365817713642901</v>
      </c>
      <c r="U1000">
        <f t="shared" si="33"/>
        <v>2.8011614108447427E-3</v>
      </c>
    </row>
    <row r="1001" spans="1:21" x14ac:dyDescent="0.35">
      <c r="A1001" t="s">
        <v>27</v>
      </c>
      <c r="B1001" t="s">
        <v>28</v>
      </c>
      <c r="C1001" t="s">
        <v>39</v>
      </c>
      <c r="D1001" t="s">
        <v>40</v>
      </c>
      <c r="E1001" t="s">
        <v>778</v>
      </c>
      <c r="F1001" t="s">
        <v>779</v>
      </c>
      <c r="G1001" t="s">
        <v>452</v>
      </c>
      <c r="H1001" t="s">
        <v>46</v>
      </c>
      <c r="J1001" t="s">
        <v>36</v>
      </c>
      <c r="L1001" t="s">
        <v>780</v>
      </c>
      <c r="M1001" t="s">
        <v>780</v>
      </c>
      <c r="N1001" t="b">
        <v>0</v>
      </c>
      <c r="O1001">
        <v>3.3217791600000002</v>
      </c>
      <c r="P1001">
        <v>3.9249853803797769E-3</v>
      </c>
      <c r="Q1001">
        <v>54.811684516360337</v>
      </c>
      <c r="R1001">
        <v>182.07231135094051</v>
      </c>
      <c r="S1001">
        <v>1.3037934639850221E-2</v>
      </c>
      <c r="T1001">
        <f t="shared" si="32"/>
        <v>182.07231135094045</v>
      </c>
      <c r="U1001">
        <f t="shared" si="33"/>
        <v>1.3037934639850217E-2</v>
      </c>
    </row>
    <row r="1002" spans="1:21" x14ac:dyDescent="0.35">
      <c r="A1002" t="s">
        <v>27</v>
      </c>
      <c r="B1002" t="s">
        <v>28</v>
      </c>
      <c r="C1002" t="s">
        <v>29</v>
      </c>
      <c r="D1002" t="s">
        <v>30</v>
      </c>
      <c r="E1002" t="s">
        <v>286</v>
      </c>
      <c r="F1002" t="s">
        <v>287</v>
      </c>
      <c r="G1002" t="s">
        <v>128</v>
      </c>
      <c r="H1002" t="s">
        <v>46</v>
      </c>
      <c r="J1002" t="s">
        <v>36</v>
      </c>
      <c r="L1002" t="s">
        <v>285</v>
      </c>
      <c r="M1002" t="s">
        <v>285</v>
      </c>
      <c r="N1002" t="b">
        <v>0</v>
      </c>
      <c r="O1002">
        <v>0.61</v>
      </c>
      <c r="P1002">
        <v>2.6942876290350351E-3</v>
      </c>
      <c r="Q1002">
        <v>9.9703267089767387</v>
      </c>
      <c r="R1002">
        <v>6.0818992924758106</v>
      </c>
      <c r="S1002">
        <v>1.6435154537113709E-3</v>
      </c>
      <c r="T1002">
        <f t="shared" si="32"/>
        <v>6.0818992924758106</v>
      </c>
      <c r="U1002">
        <f t="shared" si="33"/>
        <v>1.6435154537113713E-3</v>
      </c>
    </row>
    <row r="1003" spans="1:21" x14ac:dyDescent="0.35">
      <c r="A1003" t="s">
        <v>27</v>
      </c>
      <c r="B1003" t="s">
        <v>28</v>
      </c>
      <c r="C1003" t="s">
        <v>39</v>
      </c>
      <c r="D1003" t="s">
        <v>40</v>
      </c>
      <c r="E1003" t="s">
        <v>286</v>
      </c>
      <c r="F1003" t="s">
        <v>287</v>
      </c>
      <c r="G1003" t="s">
        <v>128</v>
      </c>
      <c r="H1003" t="s">
        <v>46</v>
      </c>
      <c r="J1003" t="s">
        <v>36</v>
      </c>
      <c r="L1003" t="s">
        <v>285</v>
      </c>
      <c r="M1003" t="s">
        <v>285</v>
      </c>
      <c r="N1003" t="b">
        <v>0</v>
      </c>
      <c r="O1003">
        <v>0.61</v>
      </c>
      <c r="P1003">
        <v>2.431783165064311E-3</v>
      </c>
      <c r="Q1003">
        <v>33.959395701699222</v>
      </c>
      <c r="R1003">
        <v>20.71523137803652</v>
      </c>
      <c r="S1003">
        <v>1.4833877306892299E-3</v>
      </c>
      <c r="T1003">
        <f t="shared" si="32"/>
        <v>20.715231378036524</v>
      </c>
      <c r="U1003">
        <f t="shared" si="33"/>
        <v>1.4833877306892297E-3</v>
      </c>
    </row>
    <row r="1004" spans="1:21" x14ac:dyDescent="0.35">
      <c r="A1004" t="s">
        <v>27</v>
      </c>
      <c r="B1004" t="s">
        <v>28</v>
      </c>
      <c r="C1004" t="s">
        <v>39</v>
      </c>
      <c r="D1004" t="s">
        <v>40</v>
      </c>
      <c r="E1004" t="s">
        <v>781</v>
      </c>
      <c r="F1004" t="s">
        <v>782</v>
      </c>
      <c r="G1004" t="s">
        <v>452</v>
      </c>
      <c r="H1004" t="s">
        <v>46</v>
      </c>
      <c r="J1004" t="s">
        <v>36</v>
      </c>
      <c r="L1004" t="s">
        <v>783</v>
      </c>
      <c r="M1004" t="s">
        <v>783</v>
      </c>
      <c r="N1004" t="b">
        <v>0</v>
      </c>
      <c r="O1004">
        <v>4.6044877199999998</v>
      </c>
      <c r="P1004">
        <v>1.8631825200757001E-8</v>
      </c>
      <c r="Q1004">
        <v>2.6018994362956102E-4</v>
      </c>
      <c r="R1004">
        <v>1.1980414003098061E-3</v>
      </c>
      <c r="S1004">
        <v>8.5790010338072157E-8</v>
      </c>
      <c r="T1004">
        <f t="shared" si="32"/>
        <v>1.1980414003098059E-3</v>
      </c>
      <c r="U1004">
        <f t="shared" si="33"/>
        <v>8.5790010338072143E-8</v>
      </c>
    </row>
    <row r="1005" spans="1:21" x14ac:dyDescent="0.35">
      <c r="A1005" t="s">
        <v>27</v>
      </c>
      <c r="B1005" t="s">
        <v>28</v>
      </c>
      <c r="C1005" t="s">
        <v>29</v>
      </c>
      <c r="D1005" t="s">
        <v>30</v>
      </c>
      <c r="E1005" t="s">
        <v>781</v>
      </c>
      <c r="F1005" t="s">
        <v>782</v>
      </c>
      <c r="G1005" t="s">
        <v>452</v>
      </c>
      <c r="H1005" t="s">
        <v>46</v>
      </c>
      <c r="J1005" t="s">
        <v>36</v>
      </c>
      <c r="L1005" t="s">
        <v>783</v>
      </c>
      <c r="M1005" t="s">
        <v>783</v>
      </c>
      <c r="N1005" t="b">
        <v>0</v>
      </c>
      <c r="O1005">
        <v>4.6044877199999998</v>
      </c>
      <c r="P1005">
        <v>9.1014467798778205E-8</v>
      </c>
      <c r="Q1005">
        <v>3.3680293425927382E-4</v>
      </c>
      <c r="R1005">
        <v>1.5508049748567941E-3</v>
      </c>
      <c r="S1005">
        <v>4.1907499932180972E-7</v>
      </c>
      <c r="T1005">
        <f t="shared" si="32"/>
        <v>1.5508049748567936E-3</v>
      </c>
      <c r="U1005">
        <f t="shared" si="33"/>
        <v>4.1907499932180966E-7</v>
      </c>
    </row>
    <row r="1006" spans="1:21" x14ac:dyDescent="0.35">
      <c r="A1006" t="s">
        <v>27</v>
      </c>
      <c r="B1006" t="s">
        <v>28</v>
      </c>
      <c r="C1006" t="s">
        <v>39</v>
      </c>
      <c r="D1006" t="s">
        <v>40</v>
      </c>
      <c r="E1006" t="s">
        <v>288</v>
      </c>
      <c r="F1006" t="s">
        <v>289</v>
      </c>
      <c r="G1006" t="s">
        <v>128</v>
      </c>
      <c r="H1006" t="s">
        <v>46</v>
      </c>
      <c r="J1006" t="s">
        <v>36</v>
      </c>
      <c r="L1006" t="s">
        <v>285</v>
      </c>
      <c r="M1006" t="s">
        <v>285</v>
      </c>
      <c r="N1006" t="b">
        <v>0</v>
      </c>
      <c r="O1006">
        <v>0.61</v>
      </c>
      <c r="P1006">
        <v>7.5425529597599643E-4</v>
      </c>
      <c r="Q1006">
        <v>10.533033711282281</v>
      </c>
      <c r="R1006">
        <v>6.4251505638821929</v>
      </c>
      <c r="S1006">
        <v>4.6009573054535781E-4</v>
      </c>
      <c r="T1006">
        <f t="shared" si="32"/>
        <v>6.4251505638821911</v>
      </c>
      <c r="U1006">
        <f t="shared" si="33"/>
        <v>4.6009573054535781E-4</v>
      </c>
    </row>
    <row r="1007" spans="1:21" x14ac:dyDescent="0.35">
      <c r="A1007" t="s">
        <v>27</v>
      </c>
      <c r="B1007" t="s">
        <v>28</v>
      </c>
      <c r="C1007" t="s">
        <v>29</v>
      </c>
      <c r="D1007" t="s">
        <v>30</v>
      </c>
      <c r="E1007" t="s">
        <v>288</v>
      </c>
      <c r="F1007" t="s">
        <v>289</v>
      </c>
      <c r="G1007" t="s">
        <v>128</v>
      </c>
      <c r="H1007" t="s">
        <v>46</v>
      </c>
      <c r="J1007" t="s">
        <v>36</v>
      </c>
      <c r="L1007" t="s">
        <v>285</v>
      </c>
      <c r="M1007" t="s">
        <v>285</v>
      </c>
      <c r="N1007" t="b">
        <v>0</v>
      </c>
      <c r="O1007">
        <v>0.61</v>
      </c>
      <c r="P1007">
        <v>5.449783005458136E-4</v>
      </c>
      <c r="Q1007">
        <v>2.0167155307359441</v>
      </c>
      <c r="R1007">
        <v>1.2301964737489259</v>
      </c>
      <c r="S1007">
        <v>3.324367633329463E-4</v>
      </c>
      <c r="T1007">
        <f t="shared" si="32"/>
        <v>1.2301964737489259</v>
      </c>
      <c r="U1007">
        <f t="shared" si="33"/>
        <v>3.324367633329463E-4</v>
      </c>
    </row>
    <row r="1008" spans="1:21" x14ac:dyDescent="0.35">
      <c r="A1008" t="s">
        <v>27</v>
      </c>
      <c r="B1008" t="s">
        <v>28</v>
      </c>
      <c r="C1008" t="s">
        <v>76</v>
      </c>
      <c r="D1008" t="s">
        <v>77</v>
      </c>
      <c r="E1008" t="s">
        <v>781</v>
      </c>
      <c r="F1008" t="s">
        <v>782</v>
      </c>
      <c r="G1008" t="s">
        <v>452</v>
      </c>
      <c r="H1008" t="s">
        <v>46</v>
      </c>
      <c r="J1008" t="s">
        <v>36</v>
      </c>
      <c r="L1008" t="s">
        <v>783</v>
      </c>
      <c r="M1008" t="s">
        <v>783</v>
      </c>
      <c r="N1008" t="b">
        <v>0</v>
      </c>
      <c r="O1008">
        <v>4.6044877199999998</v>
      </c>
      <c r="P1008">
        <v>6.9258241014864182E-8</v>
      </c>
      <c r="Q1008">
        <v>2.4620533551590249E-4</v>
      </c>
      <c r="R1008">
        <v>1.133649443981453E-3</v>
      </c>
      <c r="S1008">
        <v>3.1889872026174238E-7</v>
      </c>
      <c r="T1008">
        <f t="shared" si="32"/>
        <v>1.1336494439814528E-3</v>
      </c>
      <c r="U1008">
        <f t="shared" si="33"/>
        <v>3.1889872026174244E-7</v>
      </c>
    </row>
    <row r="1009" spans="1:21" x14ac:dyDescent="0.35">
      <c r="A1009" t="s">
        <v>27</v>
      </c>
      <c r="B1009" t="s">
        <v>28</v>
      </c>
      <c r="C1009" t="s">
        <v>39</v>
      </c>
      <c r="D1009" t="s">
        <v>40</v>
      </c>
      <c r="E1009" t="s">
        <v>784</v>
      </c>
      <c r="F1009" t="s">
        <v>785</v>
      </c>
      <c r="G1009" t="s">
        <v>452</v>
      </c>
      <c r="H1009" t="s">
        <v>46</v>
      </c>
      <c r="J1009" t="s">
        <v>36</v>
      </c>
      <c r="L1009" t="s">
        <v>786</v>
      </c>
      <c r="M1009" t="s">
        <v>786</v>
      </c>
      <c r="N1009" t="b">
        <v>0</v>
      </c>
      <c r="O1009">
        <v>3.6697682299999999</v>
      </c>
      <c r="P1009">
        <v>1.22304153475264E-3</v>
      </c>
      <c r="Q1009">
        <v>17.07954559228968</v>
      </c>
      <c r="R1009">
        <v>62.677973797421203</v>
      </c>
      <c r="S1009">
        <v>4.488278968205678E-3</v>
      </c>
      <c r="T1009">
        <f t="shared" si="32"/>
        <v>62.677973797421195</v>
      </c>
      <c r="U1009">
        <f t="shared" si="33"/>
        <v>4.4882789682056789E-3</v>
      </c>
    </row>
    <row r="1010" spans="1:21" x14ac:dyDescent="0.35">
      <c r="A1010" t="s">
        <v>27</v>
      </c>
      <c r="B1010" t="s">
        <v>28</v>
      </c>
      <c r="C1010" t="s">
        <v>76</v>
      </c>
      <c r="D1010" t="s">
        <v>77</v>
      </c>
      <c r="E1010" t="s">
        <v>784</v>
      </c>
      <c r="F1010" t="s">
        <v>785</v>
      </c>
      <c r="G1010" t="s">
        <v>452</v>
      </c>
      <c r="H1010" t="s">
        <v>46</v>
      </c>
      <c r="J1010" t="s">
        <v>36</v>
      </c>
      <c r="L1010" t="s">
        <v>786</v>
      </c>
      <c r="M1010" t="s">
        <v>786</v>
      </c>
      <c r="N1010" t="b">
        <v>0</v>
      </c>
      <c r="O1010">
        <v>3.6697682299999999</v>
      </c>
      <c r="P1010">
        <v>2.8178159746339699E-3</v>
      </c>
      <c r="Q1010">
        <v>10.01702205096332</v>
      </c>
      <c r="R1010">
        <v>36.760149281834622</v>
      </c>
      <c r="S1010">
        <v>1.034073154169823E-2</v>
      </c>
      <c r="T1010">
        <f t="shared" si="32"/>
        <v>36.760149281834629</v>
      </c>
      <c r="U1010">
        <f t="shared" si="33"/>
        <v>1.0340731541698229E-2</v>
      </c>
    </row>
    <row r="1011" spans="1:21" x14ac:dyDescent="0.35">
      <c r="A1011" t="s">
        <v>27</v>
      </c>
      <c r="B1011" t="s">
        <v>28</v>
      </c>
      <c r="C1011" t="s">
        <v>76</v>
      </c>
      <c r="D1011" t="s">
        <v>77</v>
      </c>
      <c r="E1011" t="s">
        <v>787</v>
      </c>
      <c r="F1011" t="s">
        <v>788</v>
      </c>
      <c r="G1011" t="s">
        <v>452</v>
      </c>
      <c r="H1011" t="s">
        <v>46</v>
      </c>
      <c r="J1011" t="s">
        <v>36</v>
      </c>
      <c r="L1011" t="s">
        <v>789</v>
      </c>
      <c r="M1011" t="s">
        <v>789</v>
      </c>
      <c r="N1011" t="b">
        <v>0</v>
      </c>
      <c r="O1011">
        <v>8.0846050300000005</v>
      </c>
      <c r="P1011">
        <v>1.207795888745434E-3</v>
      </c>
      <c r="Q1011">
        <v>4.2935799071113676</v>
      </c>
      <c r="R1011">
        <v>34.711897713739504</v>
      </c>
      <c r="S1011">
        <v>9.7645527173646548E-3</v>
      </c>
      <c r="T1011">
        <f t="shared" si="32"/>
        <v>34.711897713739496</v>
      </c>
      <c r="U1011">
        <f t="shared" si="33"/>
        <v>9.7645527173646565E-3</v>
      </c>
    </row>
    <row r="1012" spans="1:21" x14ac:dyDescent="0.35">
      <c r="A1012" t="s">
        <v>27</v>
      </c>
      <c r="B1012" t="s">
        <v>28</v>
      </c>
      <c r="C1012" t="s">
        <v>29</v>
      </c>
      <c r="D1012" t="s">
        <v>30</v>
      </c>
      <c r="E1012" t="s">
        <v>293</v>
      </c>
      <c r="F1012" t="s">
        <v>294</v>
      </c>
      <c r="G1012" t="s">
        <v>128</v>
      </c>
      <c r="H1012" t="s">
        <v>46</v>
      </c>
      <c r="J1012" t="s">
        <v>36</v>
      </c>
      <c r="L1012" t="s">
        <v>295</v>
      </c>
      <c r="M1012" t="s">
        <v>295</v>
      </c>
      <c r="N1012" t="b">
        <v>0</v>
      </c>
      <c r="O1012">
        <v>0.47</v>
      </c>
      <c r="P1012">
        <v>6.4643255864998733E-4</v>
      </c>
      <c r="Q1012">
        <v>2.3921513559294638</v>
      </c>
      <c r="R1012">
        <v>1.124311137286848</v>
      </c>
      <c r="S1012">
        <v>3.0382330256549398E-4</v>
      </c>
      <c r="T1012">
        <f t="shared" si="32"/>
        <v>1.124311137286848</v>
      </c>
      <c r="U1012">
        <f t="shared" si="33"/>
        <v>3.0382330256549403E-4</v>
      </c>
    </row>
    <row r="1013" spans="1:21" x14ac:dyDescent="0.35">
      <c r="A1013" t="s">
        <v>27</v>
      </c>
      <c r="B1013" t="s">
        <v>28</v>
      </c>
      <c r="C1013" t="s">
        <v>39</v>
      </c>
      <c r="D1013" t="s">
        <v>40</v>
      </c>
      <c r="E1013" t="s">
        <v>293</v>
      </c>
      <c r="F1013" t="s">
        <v>294</v>
      </c>
      <c r="G1013" t="s">
        <v>128</v>
      </c>
      <c r="H1013" t="s">
        <v>46</v>
      </c>
      <c r="J1013" t="s">
        <v>36</v>
      </c>
      <c r="L1013" t="s">
        <v>295</v>
      </c>
      <c r="M1013" t="s">
        <v>295</v>
      </c>
      <c r="N1013" t="b">
        <v>0</v>
      </c>
      <c r="O1013">
        <v>0.47</v>
      </c>
      <c r="P1013">
        <v>3.9449671205084899E-4</v>
      </c>
      <c r="Q1013">
        <v>5.5090725768717048</v>
      </c>
      <c r="R1013">
        <v>2.589264111129701</v>
      </c>
      <c r="S1013">
        <v>1.85413454663899E-4</v>
      </c>
      <c r="T1013">
        <f t="shared" si="32"/>
        <v>2.589264111129701</v>
      </c>
      <c r="U1013">
        <f t="shared" si="33"/>
        <v>1.85413454663899E-4</v>
      </c>
    </row>
    <row r="1014" spans="1:21" x14ac:dyDescent="0.35">
      <c r="A1014" t="s">
        <v>27</v>
      </c>
      <c r="B1014" t="s">
        <v>28</v>
      </c>
      <c r="C1014" t="s">
        <v>39</v>
      </c>
      <c r="D1014" t="s">
        <v>40</v>
      </c>
      <c r="E1014" t="s">
        <v>787</v>
      </c>
      <c r="F1014" t="s">
        <v>788</v>
      </c>
      <c r="G1014" t="s">
        <v>452</v>
      </c>
      <c r="H1014" t="s">
        <v>46</v>
      </c>
      <c r="J1014" t="s">
        <v>36</v>
      </c>
      <c r="L1014" t="s">
        <v>789</v>
      </c>
      <c r="M1014" t="s">
        <v>789</v>
      </c>
      <c r="N1014" t="b">
        <v>0</v>
      </c>
      <c r="O1014">
        <v>8.0846050300000005</v>
      </c>
      <c r="P1014">
        <v>2.5588497101858371E-7</v>
      </c>
      <c r="Q1014">
        <v>3.573385616685157E-3</v>
      </c>
      <c r="R1014">
        <v>2.8889411330782482E-2</v>
      </c>
      <c r="S1014">
        <v>2.0687289237982462E-6</v>
      </c>
      <c r="T1014">
        <f t="shared" si="32"/>
        <v>2.8889411330782475E-2</v>
      </c>
      <c r="U1014">
        <f t="shared" si="33"/>
        <v>2.0687289237982462E-6</v>
      </c>
    </row>
    <row r="1015" spans="1:21" x14ac:dyDescent="0.35">
      <c r="A1015" t="s">
        <v>27</v>
      </c>
      <c r="B1015" t="s">
        <v>28</v>
      </c>
      <c r="C1015" t="s">
        <v>39</v>
      </c>
      <c r="D1015" t="s">
        <v>40</v>
      </c>
      <c r="E1015" t="s">
        <v>790</v>
      </c>
      <c r="F1015" t="s">
        <v>791</v>
      </c>
      <c r="G1015" t="s">
        <v>452</v>
      </c>
      <c r="H1015" t="s">
        <v>46</v>
      </c>
      <c r="J1015" t="s">
        <v>36</v>
      </c>
      <c r="L1015" t="s">
        <v>792</v>
      </c>
      <c r="M1015" t="s">
        <v>792</v>
      </c>
      <c r="N1015" t="b">
        <v>0</v>
      </c>
      <c r="O1015">
        <v>9.1941971099999993</v>
      </c>
      <c r="P1015">
        <v>2.4252870805236311E-2</v>
      </c>
      <c r="Q1015">
        <v>338.68679099743127</v>
      </c>
      <c r="R1015">
        <v>3113.9531149837562</v>
      </c>
      <c r="S1015">
        <v>0.22298567466670699</v>
      </c>
      <c r="T1015">
        <f t="shared" si="32"/>
        <v>3113.9531149837562</v>
      </c>
      <c r="U1015">
        <f t="shared" si="33"/>
        <v>0.22298567466670705</v>
      </c>
    </row>
    <row r="1016" spans="1:21" x14ac:dyDescent="0.35">
      <c r="A1016" t="s">
        <v>27</v>
      </c>
      <c r="B1016" t="s">
        <v>28</v>
      </c>
      <c r="C1016" t="s">
        <v>29</v>
      </c>
      <c r="D1016" t="s">
        <v>30</v>
      </c>
      <c r="E1016" t="s">
        <v>296</v>
      </c>
      <c r="F1016" t="s">
        <v>297</v>
      </c>
      <c r="G1016" t="s">
        <v>128</v>
      </c>
      <c r="H1016" t="s">
        <v>46</v>
      </c>
      <c r="J1016" t="s">
        <v>36</v>
      </c>
      <c r="L1016" t="s">
        <v>295</v>
      </c>
      <c r="M1016" t="s">
        <v>295</v>
      </c>
      <c r="N1016" t="b">
        <v>0</v>
      </c>
      <c r="O1016">
        <v>0.47</v>
      </c>
      <c r="P1016">
        <v>4.9487053950939523E-5</v>
      </c>
      <c r="Q1016">
        <v>0.18312896159952241</v>
      </c>
      <c r="R1016">
        <v>8.6070611951775497E-2</v>
      </c>
      <c r="S1016">
        <v>2.3258915356941571E-5</v>
      </c>
      <c r="T1016">
        <f t="shared" si="32"/>
        <v>8.6070611951775525E-2</v>
      </c>
      <c r="U1016">
        <f t="shared" si="33"/>
        <v>2.3258915356941574E-5</v>
      </c>
    </row>
    <row r="1017" spans="1:21" x14ac:dyDescent="0.35">
      <c r="A1017" t="s">
        <v>27</v>
      </c>
      <c r="B1017" t="s">
        <v>28</v>
      </c>
      <c r="C1017" t="s">
        <v>39</v>
      </c>
      <c r="D1017" t="s">
        <v>40</v>
      </c>
      <c r="E1017" t="s">
        <v>131</v>
      </c>
      <c r="F1017" t="s">
        <v>132</v>
      </c>
      <c r="G1017" t="s">
        <v>128</v>
      </c>
      <c r="H1017" t="s">
        <v>46</v>
      </c>
      <c r="J1017" t="s">
        <v>36</v>
      </c>
      <c r="L1017" t="s">
        <v>133</v>
      </c>
      <c r="M1017" t="s">
        <v>133</v>
      </c>
      <c r="N1017" t="b">
        <v>0</v>
      </c>
      <c r="O1017">
        <v>214.26</v>
      </c>
      <c r="P1017">
        <v>2.7333357459853249E-8</v>
      </c>
      <c r="Q1017">
        <v>3.8170520923505152E-4</v>
      </c>
      <c r="R1017">
        <v>8.1784158130702125E-2</v>
      </c>
      <c r="S1017">
        <v>5.856445169348157E-6</v>
      </c>
      <c r="T1017">
        <f t="shared" si="32"/>
        <v>8.1784158130702139E-2</v>
      </c>
      <c r="U1017">
        <f t="shared" si="33"/>
        <v>5.856445169348157E-6</v>
      </c>
    </row>
    <row r="1018" spans="1:21" x14ac:dyDescent="0.35">
      <c r="A1018" t="s">
        <v>27</v>
      </c>
      <c r="B1018" t="s">
        <v>28</v>
      </c>
      <c r="C1018" t="s">
        <v>76</v>
      </c>
      <c r="D1018" t="s">
        <v>77</v>
      </c>
      <c r="E1018" t="s">
        <v>790</v>
      </c>
      <c r="F1018" t="s">
        <v>791</v>
      </c>
      <c r="G1018" t="s">
        <v>452</v>
      </c>
      <c r="H1018" t="s">
        <v>46</v>
      </c>
      <c r="J1018" t="s">
        <v>36</v>
      </c>
      <c r="L1018" t="s">
        <v>792</v>
      </c>
      <c r="M1018" t="s">
        <v>792</v>
      </c>
      <c r="N1018" t="b">
        <v>0</v>
      </c>
      <c r="O1018">
        <v>9.1941971099999993</v>
      </c>
      <c r="P1018">
        <v>3.5541554869319307E-2</v>
      </c>
      <c r="Q1018">
        <v>126.3462703229727</v>
      </c>
      <c r="R1018">
        <v>1161.6525134627541</v>
      </c>
      <c r="S1018">
        <v>0.32677606106440199</v>
      </c>
      <c r="T1018">
        <f t="shared" si="32"/>
        <v>1161.6525134627543</v>
      </c>
      <c r="U1018">
        <f t="shared" si="33"/>
        <v>0.32677606106440199</v>
      </c>
    </row>
    <row r="1019" spans="1:21" x14ac:dyDescent="0.35">
      <c r="A1019" t="s">
        <v>27</v>
      </c>
      <c r="B1019" t="s">
        <v>28</v>
      </c>
      <c r="C1019" t="s">
        <v>39</v>
      </c>
      <c r="D1019" t="s">
        <v>40</v>
      </c>
      <c r="E1019" t="s">
        <v>793</v>
      </c>
      <c r="F1019" t="s">
        <v>794</v>
      </c>
      <c r="G1019" t="s">
        <v>452</v>
      </c>
      <c r="H1019" t="s">
        <v>46</v>
      </c>
      <c r="J1019" t="s">
        <v>36</v>
      </c>
      <c r="L1019" t="s">
        <v>795</v>
      </c>
      <c r="M1019" t="s">
        <v>795</v>
      </c>
      <c r="N1019" t="b">
        <v>0</v>
      </c>
      <c r="O1019">
        <v>8.7603791399999995</v>
      </c>
      <c r="P1019">
        <v>7.6256438193784554E-3</v>
      </c>
      <c r="Q1019">
        <v>106.49068537968979</v>
      </c>
      <c r="R1019">
        <v>932.89877880453753</v>
      </c>
      <c r="S1019">
        <v>6.6803531044352937E-2</v>
      </c>
      <c r="T1019">
        <f t="shared" si="32"/>
        <v>932.89877880453741</v>
      </c>
      <c r="U1019">
        <f t="shared" si="33"/>
        <v>6.6803531044352951E-2</v>
      </c>
    </row>
    <row r="1020" spans="1:21" x14ac:dyDescent="0.35">
      <c r="A1020" t="s">
        <v>27</v>
      </c>
      <c r="B1020" t="s">
        <v>28</v>
      </c>
      <c r="C1020" t="s">
        <v>39</v>
      </c>
      <c r="D1020" t="s">
        <v>40</v>
      </c>
      <c r="E1020" t="s">
        <v>134</v>
      </c>
      <c r="F1020" t="s">
        <v>135</v>
      </c>
      <c r="G1020" t="s">
        <v>128</v>
      </c>
      <c r="H1020" t="s">
        <v>46</v>
      </c>
      <c r="J1020" t="s">
        <v>36</v>
      </c>
      <c r="L1020" t="s">
        <v>136</v>
      </c>
      <c r="M1020" t="s">
        <v>136</v>
      </c>
      <c r="N1020" t="b">
        <v>0</v>
      </c>
      <c r="O1020">
        <v>58.4</v>
      </c>
      <c r="P1020">
        <v>2.0982709028005038E-3</v>
      </c>
      <c r="Q1020">
        <v>29.301959525523539</v>
      </c>
      <c r="R1020">
        <v>1711.2344362905751</v>
      </c>
      <c r="S1020">
        <v>0.1225390207235494</v>
      </c>
      <c r="T1020">
        <f t="shared" si="32"/>
        <v>1711.2344362905746</v>
      </c>
      <c r="U1020">
        <f t="shared" si="33"/>
        <v>0.12253902072354941</v>
      </c>
    </row>
    <row r="1021" spans="1:21" x14ac:dyDescent="0.35">
      <c r="A1021" t="s">
        <v>27</v>
      </c>
      <c r="B1021" t="s">
        <v>28</v>
      </c>
      <c r="C1021" t="s">
        <v>29</v>
      </c>
      <c r="D1021" t="s">
        <v>30</v>
      </c>
      <c r="E1021" t="s">
        <v>134</v>
      </c>
      <c r="F1021" t="s">
        <v>135</v>
      </c>
      <c r="G1021" t="s">
        <v>128</v>
      </c>
      <c r="H1021" t="s">
        <v>46</v>
      </c>
      <c r="J1021" t="s">
        <v>36</v>
      </c>
      <c r="L1021" t="s">
        <v>136</v>
      </c>
      <c r="M1021" t="s">
        <v>136</v>
      </c>
      <c r="N1021" t="b">
        <v>0</v>
      </c>
      <c r="O1021">
        <v>58.4</v>
      </c>
      <c r="P1021">
        <v>6.6835259353978426E-3</v>
      </c>
      <c r="Q1021">
        <v>24.732673833974442</v>
      </c>
      <c r="R1021">
        <v>1444.388151904107</v>
      </c>
      <c r="S1021">
        <v>0.39031791462723398</v>
      </c>
      <c r="T1021">
        <f t="shared" si="32"/>
        <v>1444.3881519041074</v>
      </c>
      <c r="U1021">
        <f t="shared" si="33"/>
        <v>0.39031791462723398</v>
      </c>
    </row>
    <row r="1022" spans="1:21" x14ac:dyDescent="0.35">
      <c r="A1022" t="s">
        <v>27</v>
      </c>
      <c r="B1022" t="s">
        <v>28</v>
      </c>
      <c r="C1022" t="s">
        <v>76</v>
      </c>
      <c r="D1022" t="s">
        <v>77</v>
      </c>
      <c r="E1022" t="s">
        <v>793</v>
      </c>
      <c r="F1022" t="s">
        <v>794</v>
      </c>
      <c r="G1022" t="s">
        <v>452</v>
      </c>
      <c r="H1022" t="s">
        <v>46</v>
      </c>
      <c r="J1022" t="s">
        <v>36</v>
      </c>
      <c r="L1022" t="s">
        <v>795</v>
      </c>
      <c r="M1022" t="s">
        <v>795</v>
      </c>
      <c r="N1022" t="b">
        <v>0</v>
      </c>
      <c r="O1022">
        <v>8.7603791399999995</v>
      </c>
      <c r="P1022">
        <v>2.0460202788571441E-2</v>
      </c>
      <c r="Q1022">
        <v>72.733742850941155</v>
      </c>
      <c r="R1022">
        <v>637.17516364550897</v>
      </c>
      <c r="S1022">
        <v>0.17923913370917111</v>
      </c>
      <c r="T1022">
        <f t="shared" si="32"/>
        <v>637.17516364550897</v>
      </c>
      <c r="U1022">
        <f t="shared" si="33"/>
        <v>0.17923913370917108</v>
      </c>
    </row>
    <row r="1023" spans="1:21" x14ac:dyDescent="0.35">
      <c r="A1023" t="s">
        <v>27</v>
      </c>
      <c r="B1023" t="s">
        <v>28</v>
      </c>
      <c r="C1023" t="s">
        <v>29</v>
      </c>
      <c r="D1023" t="s">
        <v>30</v>
      </c>
      <c r="E1023" t="s">
        <v>793</v>
      </c>
      <c r="F1023" t="s">
        <v>794</v>
      </c>
      <c r="G1023" t="s">
        <v>452</v>
      </c>
      <c r="H1023" t="s">
        <v>46</v>
      </c>
      <c r="J1023" t="s">
        <v>36</v>
      </c>
      <c r="L1023" t="s">
        <v>795</v>
      </c>
      <c r="M1023" t="s">
        <v>795</v>
      </c>
      <c r="N1023" t="b">
        <v>0</v>
      </c>
      <c r="O1023">
        <v>8.7603791399999995</v>
      </c>
      <c r="P1023">
        <v>1.2213530997628899E-4</v>
      </c>
      <c r="Q1023">
        <v>0.45196694296587769</v>
      </c>
      <c r="R1023">
        <v>3.9594017791278451</v>
      </c>
      <c r="S1023">
        <v>1.069951621773716E-3</v>
      </c>
      <c r="T1023">
        <f t="shared" si="32"/>
        <v>3.9594017791278446</v>
      </c>
      <c r="U1023">
        <f t="shared" si="33"/>
        <v>1.0699516217737158E-3</v>
      </c>
    </row>
    <row r="1024" spans="1:21" x14ac:dyDescent="0.35">
      <c r="A1024" t="s">
        <v>27</v>
      </c>
      <c r="B1024" t="s">
        <v>28</v>
      </c>
      <c r="C1024" t="s">
        <v>29</v>
      </c>
      <c r="D1024" t="s">
        <v>30</v>
      </c>
      <c r="E1024" t="s">
        <v>796</v>
      </c>
      <c r="F1024" t="s">
        <v>797</v>
      </c>
      <c r="G1024" t="s">
        <v>452</v>
      </c>
      <c r="H1024" t="s">
        <v>46</v>
      </c>
      <c r="J1024" t="s">
        <v>36</v>
      </c>
      <c r="L1024" t="s">
        <v>798</v>
      </c>
      <c r="M1024" t="s">
        <v>798</v>
      </c>
      <c r="N1024" t="b">
        <v>0</v>
      </c>
      <c r="O1024">
        <v>6.2709699299999997</v>
      </c>
      <c r="P1024">
        <v>6.7031386848218494E-3</v>
      </c>
      <c r="Q1024">
        <v>24.80525165280541</v>
      </c>
      <c r="R1024">
        <v>155.55298722082549</v>
      </c>
      <c r="S1024">
        <v>4.203518112913756E-2</v>
      </c>
      <c r="T1024">
        <f t="shared" si="32"/>
        <v>155.55298722082551</v>
      </c>
      <c r="U1024">
        <f t="shared" si="33"/>
        <v>4.203518112913756E-2</v>
      </c>
    </row>
    <row r="1025" spans="1:21" x14ac:dyDescent="0.35">
      <c r="A1025" t="s">
        <v>27</v>
      </c>
      <c r="B1025" t="s">
        <v>28</v>
      </c>
      <c r="C1025" t="s">
        <v>39</v>
      </c>
      <c r="D1025" t="s">
        <v>40</v>
      </c>
      <c r="E1025" t="s">
        <v>796</v>
      </c>
      <c r="F1025" t="s">
        <v>797</v>
      </c>
      <c r="G1025" t="s">
        <v>452</v>
      </c>
      <c r="H1025" t="s">
        <v>46</v>
      </c>
      <c r="J1025" t="s">
        <v>36</v>
      </c>
      <c r="L1025" t="s">
        <v>798</v>
      </c>
      <c r="M1025" t="s">
        <v>798</v>
      </c>
      <c r="N1025" t="b">
        <v>0</v>
      </c>
      <c r="O1025">
        <v>6.2709699299999997</v>
      </c>
      <c r="P1025">
        <v>3.6005805671298338E-2</v>
      </c>
      <c r="Q1025">
        <v>502.81432157121179</v>
      </c>
      <c r="R1025">
        <v>3153.1334909464199</v>
      </c>
      <c r="S1025">
        <v>0.2257913246701353</v>
      </c>
      <c r="T1025">
        <f t="shared" si="32"/>
        <v>3153.1334909464194</v>
      </c>
      <c r="U1025">
        <f t="shared" si="33"/>
        <v>0.22579132467013532</v>
      </c>
    </row>
    <row r="1026" spans="1:21" x14ac:dyDescent="0.35">
      <c r="A1026" t="s">
        <v>27</v>
      </c>
      <c r="B1026" t="s">
        <v>28</v>
      </c>
      <c r="C1026" t="s">
        <v>39</v>
      </c>
      <c r="D1026" t="s">
        <v>40</v>
      </c>
      <c r="E1026" t="s">
        <v>301</v>
      </c>
      <c r="F1026" t="s">
        <v>302</v>
      </c>
      <c r="G1026" t="s">
        <v>128</v>
      </c>
      <c r="H1026" t="s">
        <v>46</v>
      </c>
      <c r="J1026" t="s">
        <v>36</v>
      </c>
      <c r="L1026" t="s">
        <v>303</v>
      </c>
      <c r="M1026" t="s">
        <v>303</v>
      </c>
      <c r="N1026" t="b">
        <v>0</v>
      </c>
      <c r="O1026">
        <v>21.25</v>
      </c>
      <c r="P1026">
        <v>4.0163943475571237E-5</v>
      </c>
      <c r="Q1026">
        <v>0.56088193594823788</v>
      </c>
      <c r="R1026">
        <v>11.918741138900049</v>
      </c>
      <c r="S1026">
        <v>8.5348379885588882E-4</v>
      </c>
      <c r="T1026">
        <f t="shared" ref="T1026:T1089" si="34">O1026*Q1026</f>
        <v>11.918741138900055</v>
      </c>
      <c r="U1026">
        <f t="shared" ref="U1026:U1089" si="35">O1026*P1026</f>
        <v>8.5348379885588882E-4</v>
      </c>
    </row>
    <row r="1027" spans="1:21" x14ac:dyDescent="0.35">
      <c r="A1027" t="s">
        <v>27</v>
      </c>
      <c r="B1027" t="s">
        <v>28</v>
      </c>
      <c r="C1027" t="s">
        <v>76</v>
      </c>
      <c r="D1027" t="s">
        <v>77</v>
      </c>
      <c r="E1027" t="s">
        <v>796</v>
      </c>
      <c r="F1027" t="s">
        <v>797</v>
      </c>
      <c r="G1027" t="s">
        <v>452</v>
      </c>
      <c r="H1027" t="s">
        <v>46</v>
      </c>
      <c r="J1027" t="s">
        <v>36</v>
      </c>
      <c r="L1027" t="s">
        <v>798</v>
      </c>
      <c r="M1027" t="s">
        <v>798</v>
      </c>
      <c r="N1027" t="b">
        <v>0</v>
      </c>
      <c r="O1027">
        <v>6.2709699299999997</v>
      </c>
      <c r="P1027">
        <v>6.0650443314255197E-2</v>
      </c>
      <c r="Q1027">
        <v>215.60557309230001</v>
      </c>
      <c r="R1027">
        <v>1352.056065602231</v>
      </c>
      <c r="S1027">
        <v>0.38033710626486389</v>
      </c>
      <c r="T1027">
        <f t="shared" si="34"/>
        <v>1352.0560656022303</v>
      </c>
      <c r="U1027">
        <f t="shared" si="35"/>
        <v>0.38033710626486383</v>
      </c>
    </row>
    <row r="1028" spans="1:21" x14ac:dyDescent="0.35">
      <c r="A1028" t="s">
        <v>27</v>
      </c>
      <c r="B1028" t="s">
        <v>28</v>
      </c>
      <c r="C1028" t="s">
        <v>39</v>
      </c>
      <c r="D1028" t="s">
        <v>40</v>
      </c>
      <c r="E1028" t="s">
        <v>799</v>
      </c>
      <c r="F1028" t="s">
        <v>800</v>
      </c>
      <c r="G1028" t="s">
        <v>452</v>
      </c>
      <c r="H1028" t="s">
        <v>46</v>
      </c>
      <c r="J1028" t="s">
        <v>36</v>
      </c>
      <c r="L1028" t="s">
        <v>801</v>
      </c>
      <c r="M1028" t="s">
        <v>801</v>
      </c>
      <c r="N1028" t="b">
        <v>0</v>
      </c>
      <c r="O1028">
        <v>8.4584609700000009</v>
      </c>
      <c r="P1028">
        <v>1.675708633763422E-2</v>
      </c>
      <c r="Q1028">
        <v>234.00956710390281</v>
      </c>
      <c r="R1028">
        <v>1979.3607899549579</v>
      </c>
      <c r="S1028">
        <v>0.1417391607577993</v>
      </c>
      <c r="T1028">
        <f t="shared" si="34"/>
        <v>1979.3607899549581</v>
      </c>
      <c r="U1028">
        <f t="shared" si="35"/>
        <v>0.1417391607577993</v>
      </c>
    </row>
    <row r="1029" spans="1:21" x14ac:dyDescent="0.35">
      <c r="A1029" t="s">
        <v>27</v>
      </c>
      <c r="B1029" t="s">
        <v>28</v>
      </c>
      <c r="C1029" t="s">
        <v>29</v>
      </c>
      <c r="D1029" t="s">
        <v>30</v>
      </c>
      <c r="E1029" t="s">
        <v>799</v>
      </c>
      <c r="F1029" t="s">
        <v>800</v>
      </c>
      <c r="G1029" t="s">
        <v>452</v>
      </c>
      <c r="H1029" t="s">
        <v>46</v>
      </c>
      <c r="J1029" t="s">
        <v>36</v>
      </c>
      <c r="L1029" t="s">
        <v>801</v>
      </c>
      <c r="M1029" t="s">
        <v>801</v>
      </c>
      <c r="N1029" t="b">
        <v>0</v>
      </c>
      <c r="O1029">
        <v>8.4584609700000009</v>
      </c>
      <c r="P1029">
        <v>3.9198164196364528E-3</v>
      </c>
      <c r="Q1029">
        <v>14.50544846133749</v>
      </c>
      <c r="R1029">
        <v>122.69376966256981</v>
      </c>
      <c r="S1029">
        <v>3.3155614195060079E-2</v>
      </c>
      <c r="T1029">
        <f t="shared" si="34"/>
        <v>122.69376966256972</v>
      </c>
      <c r="U1029">
        <f t="shared" si="35"/>
        <v>3.3155614195060079E-2</v>
      </c>
    </row>
    <row r="1030" spans="1:21" x14ac:dyDescent="0.35">
      <c r="A1030" t="s">
        <v>27</v>
      </c>
      <c r="B1030" t="s">
        <v>28</v>
      </c>
      <c r="C1030" t="s">
        <v>76</v>
      </c>
      <c r="D1030" t="s">
        <v>77</v>
      </c>
      <c r="E1030" t="s">
        <v>799</v>
      </c>
      <c r="F1030" t="s">
        <v>800</v>
      </c>
      <c r="G1030" t="s">
        <v>452</v>
      </c>
      <c r="H1030" t="s">
        <v>46</v>
      </c>
      <c r="J1030" t="s">
        <v>36</v>
      </c>
      <c r="L1030" t="s">
        <v>801</v>
      </c>
      <c r="M1030" t="s">
        <v>801</v>
      </c>
      <c r="N1030" t="b">
        <v>0</v>
      </c>
      <c r="O1030">
        <v>8.4584609700000009</v>
      </c>
      <c r="P1030">
        <v>5.5990160623759312E-2</v>
      </c>
      <c r="Q1030">
        <v>199.03878700880361</v>
      </c>
      <c r="R1030">
        <v>1683.561811430108</v>
      </c>
      <c r="S1030">
        <v>0.47359058834009898</v>
      </c>
      <c r="T1030">
        <f t="shared" si="34"/>
        <v>1683.5618114301085</v>
      </c>
      <c r="U1030">
        <f t="shared" si="35"/>
        <v>0.47359058834009904</v>
      </c>
    </row>
    <row r="1031" spans="1:21" x14ac:dyDescent="0.35">
      <c r="A1031" t="s">
        <v>27</v>
      </c>
      <c r="B1031" t="s">
        <v>28</v>
      </c>
      <c r="C1031" t="s">
        <v>29</v>
      </c>
      <c r="D1031" t="s">
        <v>30</v>
      </c>
      <c r="E1031" t="s">
        <v>137</v>
      </c>
      <c r="F1031" t="s">
        <v>138</v>
      </c>
      <c r="G1031" t="s">
        <v>128</v>
      </c>
      <c r="H1031" t="s">
        <v>46</v>
      </c>
      <c r="J1031" t="s">
        <v>36</v>
      </c>
      <c r="L1031" t="s">
        <v>139</v>
      </c>
      <c r="M1031" t="s">
        <v>139</v>
      </c>
      <c r="N1031" t="b">
        <v>0</v>
      </c>
      <c r="O1031">
        <v>114.2</v>
      </c>
      <c r="P1031">
        <v>4.0062174778349342E-5</v>
      </c>
      <c r="Q1031">
        <v>0.14825179275878889</v>
      </c>
      <c r="R1031">
        <v>16.93035473305369</v>
      </c>
      <c r="S1031">
        <v>4.5751003596874954E-3</v>
      </c>
      <c r="T1031">
        <f t="shared" si="34"/>
        <v>16.93035473305369</v>
      </c>
      <c r="U1031">
        <f t="shared" si="35"/>
        <v>4.5751003596874954E-3</v>
      </c>
    </row>
    <row r="1032" spans="1:21" x14ac:dyDescent="0.35">
      <c r="A1032" t="s">
        <v>27</v>
      </c>
      <c r="B1032" t="s">
        <v>28</v>
      </c>
      <c r="C1032" t="s">
        <v>39</v>
      </c>
      <c r="D1032" t="s">
        <v>40</v>
      </c>
      <c r="E1032" t="s">
        <v>307</v>
      </c>
      <c r="F1032" t="s">
        <v>308</v>
      </c>
      <c r="G1032" t="s">
        <v>128</v>
      </c>
      <c r="H1032" t="s">
        <v>46</v>
      </c>
      <c r="J1032" t="s">
        <v>36</v>
      </c>
      <c r="L1032" t="s">
        <v>309</v>
      </c>
      <c r="M1032" t="s">
        <v>309</v>
      </c>
      <c r="N1032" t="b">
        <v>0</v>
      </c>
      <c r="O1032">
        <v>128.26</v>
      </c>
      <c r="P1032">
        <v>1.962655843695281E-3</v>
      </c>
      <c r="Q1032">
        <v>27.40812066627565</v>
      </c>
      <c r="R1032">
        <v>3515.3655566565139</v>
      </c>
      <c r="S1032">
        <v>0.25173023851235671</v>
      </c>
      <c r="T1032">
        <f t="shared" si="34"/>
        <v>3515.3655566565144</v>
      </c>
      <c r="U1032">
        <f t="shared" si="35"/>
        <v>0.25173023851235671</v>
      </c>
    </row>
    <row r="1033" spans="1:21" x14ac:dyDescent="0.35">
      <c r="A1033" t="s">
        <v>27</v>
      </c>
      <c r="B1033" t="s">
        <v>28</v>
      </c>
      <c r="C1033" t="s">
        <v>29</v>
      </c>
      <c r="D1033" t="s">
        <v>30</v>
      </c>
      <c r="E1033" t="s">
        <v>802</v>
      </c>
      <c r="F1033" t="s">
        <v>803</v>
      </c>
      <c r="G1033" t="s">
        <v>452</v>
      </c>
      <c r="H1033" t="s">
        <v>46</v>
      </c>
      <c r="J1033" t="s">
        <v>36</v>
      </c>
      <c r="L1033" t="s">
        <v>804</v>
      </c>
      <c r="M1033" t="s">
        <v>804</v>
      </c>
      <c r="N1033" t="b">
        <v>0</v>
      </c>
      <c r="O1033">
        <v>8.4594216499999995</v>
      </c>
      <c r="P1033">
        <v>1.8648530195864109E-3</v>
      </c>
      <c r="Q1033">
        <v>6.9009684300697716</v>
      </c>
      <c r="R1033">
        <v>58.378201743298739</v>
      </c>
      <c r="S1033">
        <v>1.5775578007957161E-2</v>
      </c>
      <c r="T1033">
        <f t="shared" si="34"/>
        <v>58.378201743298732</v>
      </c>
      <c r="U1033">
        <f t="shared" si="35"/>
        <v>1.5775578007957158E-2</v>
      </c>
    </row>
    <row r="1034" spans="1:21" x14ac:dyDescent="0.35">
      <c r="A1034" t="s">
        <v>27</v>
      </c>
      <c r="B1034" t="s">
        <v>28</v>
      </c>
      <c r="C1034" t="s">
        <v>29</v>
      </c>
      <c r="D1034" t="s">
        <v>30</v>
      </c>
      <c r="E1034" t="s">
        <v>307</v>
      </c>
      <c r="F1034" t="s">
        <v>308</v>
      </c>
      <c r="G1034" t="s">
        <v>128</v>
      </c>
      <c r="H1034" t="s">
        <v>46</v>
      </c>
      <c r="J1034" t="s">
        <v>36</v>
      </c>
      <c r="L1034" t="s">
        <v>309</v>
      </c>
      <c r="M1034" t="s">
        <v>309</v>
      </c>
      <c r="N1034" t="b">
        <v>0</v>
      </c>
      <c r="O1034">
        <v>128.26</v>
      </c>
      <c r="P1034">
        <v>2.4125413801522511E-3</v>
      </c>
      <c r="Q1034">
        <v>8.9277126539227449</v>
      </c>
      <c r="R1034">
        <v>1145.068424992131</v>
      </c>
      <c r="S1034">
        <v>0.3094325574183277</v>
      </c>
      <c r="T1034">
        <f t="shared" si="34"/>
        <v>1145.0684249921312</v>
      </c>
      <c r="U1034">
        <f t="shared" si="35"/>
        <v>0.3094325574183277</v>
      </c>
    </row>
    <row r="1035" spans="1:21" x14ac:dyDescent="0.35">
      <c r="A1035" t="s">
        <v>27</v>
      </c>
      <c r="B1035" t="s">
        <v>28</v>
      </c>
      <c r="C1035" t="s">
        <v>76</v>
      </c>
      <c r="D1035" t="s">
        <v>77</v>
      </c>
      <c r="E1035" t="s">
        <v>802</v>
      </c>
      <c r="F1035" t="s">
        <v>803</v>
      </c>
      <c r="G1035" t="s">
        <v>452</v>
      </c>
      <c r="H1035" t="s">
        <v>46</v>
      </c>
      <c r="J1035" t="s">
        <v>36</v>
      </c>
      <c r="L1035" t="s">
        <v>804</v>
      </c>
      <c r="M1035" t="s">
        <v>804</v>
      </c>
      <c r="N1035" t="b">
        <v>0</v>
      </c>
      <c r="O1035">
        <v>8.4594216499999995</v>
      </c>
      <c r="P1035">
        <v>8.4536694120177225E-3</v>
      </c>
      <c r="Q1035">
        <v>30.051853518480922</v>
      </c>
      <c r="R1035">
        <v>254.2213002768662</v>
      </c>
      <c r="S1035">
        <v>7.1513154045965491E-2</v>
      </c>
      <c r="T1035">
        <f t="shared" si="34"/>
        <v>254.22130027686617</v>
      </c>
      <c r="U1035">
        <f t="shared" si="35"/>
        <v>7.1513154045965491E-2</v>
      </c>
    </row>
    <row r="1036" spans="1:21" x14ac:dyDescent="0.35">
      <c r="A1036" t="s">
        <v>27</v>
      </c>
      <c r="B1036" t="s">
        <v>28</v>
      </c>
      <c r="C1036" t="s">
        <v>39</v>
      </c>
      <c r="D1036" t="s">
        <v>40</v>
      </c>
      <c r="E1036" t="s">
        <v>802</v>
      </c>
      <c r="F1036" t="s">
        <v>803</v>
      </c>
      <c r="G1036" t="s">
        <v>452</v>
      </c>
      <c r="H1036" t="s">
        <v>46</v>
      </c>
      <c r="J1036" t="s">
        <v>36</v>
      </c>
      <c r="L1036" t="s">
        <v>804</v>
      </c>
      <c r="M1036" t="s">
        <v>804</v>
      </c>
      <c r="N1036" t="b">
        <v>0</v>
      </c>
      <c r="O1036">
        <v>8.4594216499999995</v>
      </c>
      <c r="P1036">
        <v>7.9822658318327976E-3</v>
      </c>
      <c r="Q1036">
        <v>111.4708448819261</v>
      </c>
      <c r="R1036">
        <v>942.9788785379576</v>
      </c>
      <c r="S1036">
        <v>6.7525352393861621E-2</v>
      </c>
      <c r="T1036">
        <f t="shared" si="34"/>
        <v>942.97887853795726</v>
      </c>
      <c r="U1036">
        <f t="shared" si="35"/>
        <v>6.7525352393861621E-2</v>
      </c>
    </row>
    <row r="1037" spans="1:21" x14ac:dyDescent="0.35">
      <c r="A1037" t="s">
        <v>27</v>
      </c>
      <c r="B1037" t="s">
        <v>28</v>
      </c>
      <c r="C1037" t="s">
        <v>29</v>
      </c>
      <c r="D1037" t="s">
        <v>30</v>
      </c>
      <c r="E1037" t="s">
        <v>140</v>
      </c>
      <c r="F1037" t="s">
        <v>141</v>
      </c>
      <c r="G1037" t="s">
        <v>128</v>
      </c>
      <c r="H1037" t="s">
        <v>46</v>
      </c>
      <c r="J1037" t="s">
        <v>36</v>
      </c>
      <c r="L1037" t="s">
        <v>142</v>
      </c>
      <c r="M1037" t="s">
        <v>142</v>
      </c>
      <c r="N1037" t="b">
        <v>0</v>
      </c>
      <c r="O1037">
        <v>1939.11</v>
      </c>
      <c r="P1037">
        <v>2.057000949650974E-3</v>
      </c>
      <c r="Q1037">
        <v>7.6120200707899022</v>
      </c>
      <c r="R1037">
        <v>14760.544239469409</v>
      </c>
      <c r="S1037">
        <v>3.988751111477701</v>
      </c>
      <c r="T1037">
        <f t="shared" si="34"/>
        <v>14760.544239469407</v>
      </c>
      <c r="U1037">
        <f t="shared" si="35"/>
        <v>3.9887511114777001</v>
      </c>
    </row>
    <row r="1038" spans="1:21" x14ac:dyDescent="0.35">
      <c r="A1038" t="s">
        <v>27</v>
      </c>
      <c r="B1038" t="s">
        <v>28</v>
      </c>
      <c r="C1038" t="s">
        <v>39</v>
      </c>
      <c r="D1038" t="s">
        <v>40</v>
      </c>
      <c r="E1038" t="s">
        <v>140</v>
      </c>
      <c r="F1038" t="s">
        <v>141</v>
      </c>
      <c r="G1038" t="s">
        <v>128</v>
      </c>
      <c r="H1038" t="s">
        <v>46</v>
      </c>
      <c r="J1038" t="s">
        <v>36</v>
      </c>
      <c r="L1038" t="s">
        <v>142</v>
      </c>
      <c r="M1038" t="s">
        <v>142</v>
      </c>
      <c r="N1038" t="b">
        <v>0</v>
      </c>
      <c r="O1038">
        <v>1939.11</v>
      </c>
      <c r="P1038">
        <v>5.4626644463721182E-4</v>
      </c>
      <c r="Q1038">
        <v>7.6285084206941809</v>
      </c>
      <c r="R1038">
        <v>14792.51696365229</v>
      </c>
      <c r="S1038">
        <v>1.0592707254604641</v>
      </c>
      <c r="T1038">
        <f t="shared" si="34"/>
        <v>14792.516963652291</v>
      </c>
      <c r="U1038">
        <f t="shared" si="35"/>
        <v>1.0592707254604639</v>
      </c>
    </row>
    <row r="1039" spans="1:21" x14ac:dyDescent="0.35">
      <c r="A1039" t="s">
        <v>27</v>
      </c>
      <c r="B1039" t="s">
        <v>28</v>
      </c>
      <c r="C1039" t="s">
        <v>39</v>
      </c>
      <c r="D1039" t="s">
        <v>40</v>
      </c>
      <c r="E1039" t="s">
        <v>805</v>
      </c>
      <c r="F1039" t="s">
        <v>806</v>
      </c>
      <c r="G1039" t="s">
        <v>452</v>
      </c>
      <c r="H1039" t="s">
        <v>46</v>
      </c>
      <c r="J1039" t="s">
        <v>36</v>
      </c>
      <c r="L1039" t="s">
        <v>807</v>
      </c>
      <c r="M1039" t="s">
        <v>807</v>
      </c>
      <c r="N1039" t="b">
        <v>0</v>
      </c>
      <c r="O1039">
        <v>2.6790455099999999</v>
      </c>
      <c r="P1039">
        <v>6.1828952022750035E-4</v>
      </c>
      <c r="Q1039">
        <v>8.6342971599049481</v>
      </c>
      <c r="R1039">
        <v>23.131675038249099</v>
      </c>
      <c r="S1039">
        <v>1.6564257630455391E-3</v>
      </c>
      <c r="T1039">
        <f t="shared" si="34"/>
        <v>23.131675038249103</v>
      </c>
      <c r="U1039">
        <f t="shared" si="35"/>
        <v>1.6564257630455389E-3</v>
      </c>
    </row>
    <row r="1040" spans="1:21" x14ac:dyDescent="0.35">
      <c r="A1040" t="s">
        <v>27</v>
      </c>
      <c r="B1040" t="s">
        <v>28</v>
      </c>
      <c r="C1040" t="s">
        <v>76</v>
      </c>
      <c r="D1040" t="s">
        <v>77</v>
      </c>
      <c r="E1040" t="s">
        <v>805</v>
      </c>
      <c r="F1040" t="s">
        <v>806</v>
      </c>
      <c r="G1040" t="s">
        <v>452</v>
      </c>
      <c r="H1040" t="s">
        <v>46</v>
      </c>
      <c r="J1040" t="s">
        <v>36</v>
      </c>
      <c r="L1040" t="s">
        <v>807</v>
      </c>
      <c r="M1040" t="s">
        <v>807</v>
      </c>
      <c r="N1040" t="b">
        <v>0</v>
      </c>
      <c r="O1040">
        <v>2.6790455099999999</v>
      </c>
      <c r="P1040">
        <v>3.632903882570824E-3</v>
      </c>
      <c r="Q1040">
        <v>12.91456881085689</v>
      </c>
      <c r="R1040">
        <v>34.598717586312198</v>
      </c>
      <c r="S1040">
        <v>9.7327148348629322E-3</v>
      </c>
      <c r="T1040">
        <f t="shared" si="34"/>
        <v>34.598717586312191</v>
      </c>
      <c r="U1040">
        <f t="shared" si="35"/>
        <v>9.7327148348629322E-3</v>
      </c>
    </row>
    <row r="1041" spans="1:21" x14ac:dyDescent="0.35">
      <c r="A1041" t="s">
        <v>27</v>
      </c>
      <c r="B1041" t="s">
        <v>28</v>
      </c>
      <c r="C1041" t="s">
        <v>39</v>
      </c>
      <c r="D1041" t="s">
        <v>40</v>
      </c>
      <c r="E1041" t="s">
        <v>310</v>
      </c>
      <c r="F1041" t="s">
        <v>311</v>
      </c>
      <c r="G1041" t="s">
        <v>128</v>
      </c>
      <c r="H1041" t="s">
        <v>46</v>
      </c>
      <c r="J1041" t="s">
        <v>36</v>
      </c>
      <c r="L1041" t="s">
        <v>312</v>
      </c>
      <c r="M1041" t="s">
        <v>312</v>
      </c>
      <c r="N1041" t="b">
        <v>0</v>
      </c>
      <c r="O1041">
        <v>21.25</v>
      </c>
      <c r="P1041">
        <v>1.3146392561117081E-3</v>
      </c>
      <c r="Q1041">
        <v>18.358690587490891</v>
      </c>
      <c r="R1041">
        <v>390.12217498418141</v>
      </c>
      <c r="S1041">
        <v>2.793608419237379E-2</v>
      </c>
      <c r="T1041">
        <f t="shared" si="34"/>
        <v>390.12217498418141</v>
      </c>
      <c r="U1041">
        <f t="shared" si="35"/>
        <v>2.7936084192373797E-2</v>
      </c>
    </row>
    <row r="1042" spans="1:21" x14ac:dyDescent="0.35">
      <c r="A1042" t="s">
        <v>27</v>
      </c>
      <c r="B1042" t="s">
        <v>28</v>
      </c>
      <c r="C1042" t="s">
        <v>29</v>
      </c>
      <c r="D1042" t="s">
        <v>30</v>
      </c>
      <c r="E1042" t="s">
        <v>310</v>
      </c>
      <c r="F1042" t="s">
        <v>311</v>
      </c>
      <c r="G1042" t="s">
        <v>128</v>
      </c>
      <c r="H1042" t="s">
        <v>46</v>
      </c>
      <c r="J1042" t="s">
        <v>36</v>
      </c>
      <c r="L1042" t="s">
        <v>312</v>
      </c>
      <c r="M1042" t="s">
        <v>312</v>
      </c>
      <c r="N1042" t="b">
        <v>0</v>
      </c>
      <c r="O1042">
        <v>21.25</v>
      </c>
      <c r="P1042">
        <v>3.089561995425435E-3</v>
      </c>
      <c r="Q1042">
        <v>11.433056422807461</v>
      </c>
      <c r="R1042">
        <v>242.9524489846585</v>
      </c>
      <c r="S1042">
        <v>6.5653192402790495E-2</v>
      </c>
      <c r="T1042">
        <f t="shared" si="34"/>
        <v>242.95244898465853</v>
      </c>
      <c r="U1042">
        <f t="shared" si="35"/>
        <v>6.5653192402790495E-2</v>
      </c>
    </row>
    <row r="1043" spans="1:21" x14ac:dyDescent="0.35">
      <c r="A1043" t="s">
        <v>27</v>
      </c>
      <c r="B1043" t="s">
        <v>28</v>
      </c>
      <c r="C1043" t="s">
        <v>39</v>
      </c>
      <c r="D1043" t="s">
        <v>40</v>
      </c>
      <c r="E1043" t="s">
        <v>808</v>
      </c>
      <c r="F1043" t="s">
        <v>809</v>
      </c>
      <c r="G1043" t="s">
        <v>452</v>
      </c>
      <c r="H1043" t="s">
        <v>46</v>
      </c>
      <c r="J1043" t="s">
        <v>36</v>
      </c>
      <c r="L1043" t="s">
        <v>810</v>
      </c>
      <c r="M1043" t="s">
        <v>810</v>
      </c>
      <c r="N1043" t="b">
        <v>0</v>
      </c>
      <c r="O1043">
        <v>345.85716686000001</v>
      </c>
      <c r="P1043">
        <v>1.261164295955001E-8</v>
      </c>
      <c r="Q1043">
        <v>1.7611922800714899E-4</v>
      </c>
      <c r="R1043">
        <v>6.0912097228122929E-2</v>
      </c>
      <c r="S1043">
        <v>4.3618271034398338E-6</v>
      </c>
      <c r="T1043">
        <f t="shared" si="34"/>
        <v>6.0912097228122915E-2</v>
      </c>
      <c r="U1043">
        <f t="shared" si="35"/>
        <v>4.3618271034398321E-6</v>
      </c>
    </row>
    <row r="1044" spans="1:21" x14ac:dyDescent="0.35">
      <c r="A1044" t="s">
        <v>27</v>
      </c>
      <c r="B1044" t="s">
        <v>28</v>
      </c>
      <c r="C1044" t="s">
        <v>39</v>
      </c>
      <c r="D1044" t="s">
        <v>40</v>
      </c>
      <c r="E1044" t="s">
        <v>811</v>
      </c>
      <c r="F1044" t="s">
        <v>812</v>
      </c>
      <c r="G1044" t="s">
        <v>452</v>
      </c>
      <c r="H1044" t="s">
        <v>46</v>
      </c>
      <c r="J1044" t="s">
        <v>36</v>
      </c>
      <c r="L1044" t="s">
        <v>813</v>
      </c>
      <c r="M1044" t="s">
        <v>813</v>
      </c>
      <c r="N1044" t="b">
        <v>0</v>
      </c>
      <c r="O1044">
        <v>30.586384240000001</v>
      </c>
      <c r="P1044">
        <v>5.1577489432337544E-9</v>
      </c>
      <c r="Q1044">
        <v>7.2026996407249113E-5</v>
      </c>
      <c r="R1044">
        <v>2.2030453877652208E-3</v>
      </c>
      <c r="S1044">
        <v>1.577568909912015E-7</v>
      </c>
      <c r="T1044">
        <f t="shared" si="34"/>
        <v>2.2030453877652208E-3</v>
      </c>
      <c r="U1044">
        <f t="shared" si="35"/>
        <v>1.5775689099120155E-7</v>
      </c>
    </row>
    <row r="1045" spans="1:21" x14ac:dyDescent="0.35">
      <c r="A1045" t="s">
        <v>27</v>
      </c>
      <c r="B1045" t="s">
        <v>28</v>
      </c>
      <c r="C1045" t="s">
        <v>76</v>
      </c>
      <c r="D1045" t="s">
        <v>77</v>
      </c>
      <c r="E1045" t="s">
        <v>811</v>
      </c>
      <c r="F1045" t="s">
        <v>812</v>
      </c>
      <c r="G1045" t="s">
        <v>452</v>
      </c>
      <c r="H1045" t="s">
        <v>46</v>
      </c>
      <c r="J1045" t="s">
        <v>36</v>
      </c>
      <c r="L1045" t="s">
        <v>813</v>
      </c>
      <c r="M1045" t="s">
        <v>813</v>
      </c>
      <c r="N1045" t="b">
        <v>0</v>
      </c>
      <c r="O1045">
        <v>30.586384240000001</v>
      </c>
      <c r="P1045">
        <v>1.806565082386176E-4</v>
      </c>
      <c r="Q1045">
        <v>0.64221377228558663</v>
      </c>
      <c r="R1045">
        <v>19.64299720334682</v>
      </c>
      <c r="S1045">
        <v>5.525629376443084E-3</v>
      </c>
      <c r="T1045">
        <f t="shared" si="34"/>
        <v>19.642997203346816</v>
      </c>
      <c r="U1045">
        <f t="shared" si="35"/>
        <v>5.525629376443084E-3</v>
      </c>
    </row>
    <row r="1046" spans="1:21" x14ac:dyDescent="0.35">
      <c r="A1046" t="s">
        <v>27</v>
      </c>
      <c r="B1046" t="s">
        <v>28</v>
      </c>
      <c r="C1046" t="s">
        <v>76</v>
      </c>
      <c r="D1046" t="s">
        <v>77</v>
      </c>
      <c r="E1046" t="s">
        <v>316</v>
      </c>
      <c r="F1046" t="s">
        <v>317</v>
      </c>
      <c r="G1046" t="s">
        <v>128</v>
      </c>
      <c r="H1046" t="s">
        <v>46</v>
      </c>
      <c r="J1046" t="s">
        <v>36</v>
      </c>
      <c r="L1046" t="s">
        <v>318</v>
      </c>
      <c r="M1046" t="s">
        <v>318</v>
      </c>
      <c r="N1046" t="b">
        <v>0</v>
      </c>
      <c r="O1046">
        <v>1022.01</v>
      </c>
      <c r="P1046">
        <v>4.7361437723936141E-19</v>
      </c>
      <c r="Q1046">
        <v>1.6836463783183031E-15</v>
      </c>
      <c r="R1046">
        <v>1.7207034351050891E-12</v>
      </c>
      <c r="S1046">
        <v>4.8403862968239979E-16</v>
      </c>
      <c r="T1046">
        <f t="shared" si="34"/>
        <v>1.7207034351050889E-12</v>
      </c>
      <c r="U1046">
        <f t="shared" si="35"/>
        <v>4.8403862968239979E-16</v>
      </c>
    </row>
    <row r="1047" spans="1:21" x14ac:dyDescent="0.35">
      <c r="A1047" t="s">
        <v>27</v>
      </c>
      <c r="B1047" t="s">
        <v>28</v>
      </c>
      <c r="C1047" t="s">
        <v>76</v>
      </c>
      <c r="D1047" t="s">
        <v>77</v>
      </c>
      <c r="E1047" t="s">
        <v>814</v>
      </c>
      <c r="F1047" t="s">
        <v>815</v>
      </c>
      <c r="G1047" t="s">
        <v>452</v>
      </c>
      <c r="H1047" t="s">
        <v>46</v>
      </c>
      <c r="J1047" t="s">
        <v>36</v>
      </c>
      <c r="L1047" t="s">
        <v>816</v>
      </c>
      <c r="M1047" t="s">
        <v>816</v>
      </c>
      <c r="N1047" t="b">
        <v>0</v>
      </c>
      <c r="O1047">
        <v>24.00686546</v>
      </c>
      <c r="P1047">
        <v>1.9619003461156329E-4</v>
      </c>
      <c r="Q1047">
        <v>0.69743372902077727</v>
      </c>
      <c r="R1047">
        <v>16.743197699867899</v>
      </c>
      <c r="S1047">
        <v>4.7099077655125424E-3</v>
      </c>
      <c r="T1047">
        <f t="shared" si="34"/>
        <v>16.743197699867899</v>
      </c>
      <c r="U1047">
        <f t="shared" si="35"/>
        <v>4.7099077655125433E-3</v>
      </c>
    </row>
    <row r="1048" spans="1:21" x14ac:dyDescent="0.35">
      <c r="A1048" t="s">
        <v>27</v>
      </c>
      <c r="B1048" t="s">
        <v>28</v>
      </c>
      <c r="C1048" t="s">
        <v>39</v>
      </c>
      <c r="D1048" t="s">
        <v>40</v>
      </c>
      <c r="E1048" t="s">
        <v>814</v>
      </c>
      <c r="F1048" t="s">
        <v>815</v>
      </c>
      <c r="G1048" t="s">
        <v>452</v>
      </c>
      <c r="H1048" t="s">
        <v>46</v>
      </c>
      <c r="J1048" t="s">
        <v>36</v>
      </c>
      <c r="L1048" t="s">
        <v>816</v>
      </c>
      <c r="M1048" t="s">
        <v>816</v>
      </c>
      <c r="N1048" t="b">
        <v>0</v>
      </c>
      <c r="O1048">
        <v>24.00686546</v>
      </c>
      <c r="P1048">
        <v>2.489093918264115E-5</v>
      </c>
      <c r="Q1048">
        <v>0.34759729618733748</v>
      </c>
      <c r="R1048">
        <v>8.3447215238291825</v>
      </c>
      <c r="S1048">
        <v>5.9755342813070842E-4</v>
      </c>
      <c r="T1048">
        <f t="shared" si="34"/>
        <v>8.3447215238291825</v>
      </c>
      <c r="U1048">
        <f t="shared" si="35"/>
        <v>5.9755342813070842E-4</v>
      </c>
    </row>
    <row r="1049" spans="1:21" x14ac:dyDescent="0.35">
      <c r="A1049" t="s">
        <v>27</v>
      </c>
      <c r="B1049" t="s">
        <v>28</v>
      </c>
      <c r="C1049" t="s">
        <v>39</v>
      </c>
      <c r="D1049" t="s">
        <v>40</v>
      </c>
      <c r="E1049" t="s">
        <v>817</v>
      </c>
      <c r="F1049" t="s">
        <v>818</v>
      </c>
      <c r="G1049" t="s">
        <v>452</v>
      </c>
      <c r="H1049" t="s">
        <v>46</v>
      </c>
      <c r="J1049" t="s">
        <v>36</v>
      </c>
      <c r="L1049" t="s">
        <v>819</v>
      </c>
      <c r="M1049" t="s">
        <v>819</v>
      </c>
      <c r="N1049" t="b">
        <v>0</v>
      </c>
      <c r="O1049">
        <v>90.561366949999993</v>
      </c>
      <c r="P1049">
        <v>2.4787854072852211E-5</v>
      </c>
      <c r="Q1049">
        <v>0.34615773196772781</v>
      </c>
      <c r="R1049">
        <v>31.348517387309141</v>
      </c>
      <c r="S1049">
        <v>2.244821948594621E-3</v>
      </c>
      <c r="T1049">
        <f t="shared" si="34"/>
        <v>31.348517387309141</v>
      </c>
      <c r="U1049">
        <f t="shared" si="35"/>
        <v>2.244821948594621E-3</v>
      </c>
    </row>
    <row r="1050" spans="1:21" x14ac:dyDescent="0.35">
      <c r="A1050" t="s">
        <v>27</v>
      </c>
      <c r="B1050" t="s">
        <v>28</v>
      </c>
      <c r="C1050" t="s">
        <v>39</v>
      </c>
      <c r="D1050" t="s">
        <v>40</v>
      </c>
      <c r="E1050" t="s">
        <v>189</v>
      </c>
      <c r="F1050" t="s">
        <v>190</v>
      </c>
      <c r="G1050" t="s">
        <v>128</v>
      </c>
      <c r="H1050" t="s">
        <v>46</v>
      </c>
      <c r="J1050" t="s">
        <v>36</v>
      </c>
      <c r="L1050" t="s">
        <v>191</v>
      </c>
      <c r="M1050" t="s">
        <v>191</v>
      </c>
      <c r="N1050" t="b">
        <v>0</v>
      </c>
      <c r="O1050">
        <v>32.630000000000003</v>
      </c>
      <c r="P1050">
        <v>3.6267596678793779E-3</v>
      </c>
      <c r="Q1050">
        <v>50.647018387933393</v>
      </c>
      <c r="R1050">
        <v>1652.612209998267</v>
      </c>
      <c r="S1050">
        <v>0.1183411679629041</v>
      </c>
      <c r="T1050">
        <f t="shared" si="34"/>
        <v>1652.6122099982667</v>
      </c>
      <c r="U1050">
        <f t="shared" si="35"/>
        <v>0.11834116796290411</v>
      </c>
    </row>
    <row r="1051" spans="1:21" x14ac:dyDescent="0.35">
      <c r="A1051" t="s">
        <v>27</v>
      </c>
      <c r="B1051" t="s">
        <v>28</v>
      </c>
      <c r="C1051" t="s">
        <v>29</v>
      </c>
      <c r="D1051" t="s">
        <v>30</v>
      </c>
      <c r="E1051" t="s">
        <v>817</v>
      </c>
      <c r="F1051" t="s">
        <v>818</v>
      </c>
      <c r="G1051" t="s">
        <v>452</v>
      </c>
      <c r="H1051" t="s">
        <v>46</v>
      </c>
      <c r="J1051" t="s">
        <v>36</v>
      </c>
      <c r="L1051" t="s">
        <v>819</v>
      </c>
      <c r="M1051" t="s">
        <v>819</v>
      </c>
      <c r="N1051" t="b">
        <v>0</v>
      </c>
      <c r="O1051">
        <v>90.561366949999993</v>
      </c>
      <c r="P1051">
        <v>4.325216116844379E-5</v>
      </c>
      <c r="Q1051">
        <v>0.16005647395306141</v>
      </c>
      <c r="R1051">
        <v>14.49493307038631</v>
      </c>
      <c r="S1051">
        <v>3.9169748389559786E-3</v>
      </c>
      <c r="T1051">
        <f t="shared" si="34"/>
        <v>14.49493307038631</v>
      </c>
      <c r="U1051">
        <f t="shared" si="35"/>
        <v>3.9169748389559786E-3</v>
      </c>
    </row>
    <row r="1052" spans="1:21" x14ac:dyDescent="0.35">
      <c r="A1052" t="s">
        <v>27</v>
      </c>
      <c r="B1052" t="s">
        <v>28</v>
      </c>
      <c r="C1052" t="s">
        <v>29</v>
      </c>
      <c r="D1052" t="s">
        <v>30</v>
      </c>
      <c r="E1052" t="s">
        <v>189</v>
      </c>
      <c r="F1052" t="s">
        <v>190</v>
      </c>
      <c r="G1052" t="s">
        <v>128</v>
      </c>
      <c r="H1052" t="s">
        <v>46</v>
      </c>
      <c r="J1052" t="s">
        <v>36</v>
      </c>
      <c r="L1052" t="s">
        <v>191</v>
      </c>
      <c r="M1052" t="s">
        <v>191</v>
      </c>
      <c r="N1052" t="b">
        <v>0</v>
      </c>
      <c r="O1052">
        <v>32.630000000000003</v>
      </c>
      <c r="P1052">
        <v>1.5438954647097399E-2</v>
      </c>
      <c r="Q1052">
        <v>57.132512586180923</v>
      </c>
      <c r="R1052">
        <v>1864.2338856870831</v>
      </c>
      <c r="S1052">
        <v>0.5037730901347881</v>
      </c>
      <c r="T1052">
        <f t="shared" si="34"/>
        <v>1864.2338856870836</v>
      </c>
      <c r="U1052">
        <f t="shared" si="35"/>
        <v>0.50377309013478822</v>
      </c>
    </row>
    <row r="1053" spans="1:21" x14ac:dyDescent="0.35">
      <c r="A1053" t="s">
        <v>27</v>
      </c>
      <c r="B1053" t="s">
        <v>28</v>
      </c>
      <c r="C1053" t="s">
        <v>76</v>
      </c>
      <c r="D1053" t="s">
        <v>77</v>
      </c>
      <c r="E1053" t="s">
        <v>817</v>
      </c>
      <c r="F1053" t="s">
        <v>818</v>
      </c>
      <c r="G1053" t="s">
        <v>452</v>
      </c>
      <c r="H1053" t="s">
        <v>46</v>
      </c>
      <c r="J1053" t="s">
        <v>36</v>
      </c>
      <c r="L1053" t="s">
        <v>819</v>
      </c>
      <c r="M1053" t="s">
        <v>819</v>
      </c>
      <c r="N1053" t="b">
        <v>0</v>
      </c>
      <c r="O1053">
        <v>90.561366949999993</v>
      </c>
      <c r="P1053">
        <v>9.4047105568538026E-4</v>
      </c>
      <c r="Q1053">
        <v>3.3432698898362019</v>
      </c>
      <c r="R1053">
        <v>302.77109130634238</v>
      </c>
      <c r="S1053">
        <v>8.5170344379777593E-2</v>
      </c>
      <c r="T1053">
        <f t="shared" si="34"/>
        <v>302.77109130634233</v>
      </c>
      <c r="U1053">
        <f t="shared" si="35"/>
        <v>8.5170344379777593E-2</v>
      </c>
    </row>
    <row r="1054" spans="1:21" x14ac:dyDescent="0.35">
      <c r="A1054" t="s">
        <v>27</v>
      </c>
      <c r="B1054" t="s">
        <v>28</v>
      </c>
      <c r="C1054" t="s">
        <v>39</v>
      </c>
      <c r="D1054" t="s">
        <v>40</v>
      </c>
      <c r="E1054" t="s">
        <v>820</v>
      </c>
      <c r="F1054" t="s">
        <v>821</v>
      </c>
      <c r="G1054" t="s">
        <v>452</v>
      </c>
      <c r="H1054" t="s">
        <v>46</v>
      </c>
      <c r="J1054" t="s">
        <v>36</v>
      </c>
      <c r="L1054" t="s">
        <v>822</v>
      </c>
      <c r="M1054" t="s">
        <v>822</v>
      </c>
      <c r="N1054" t="b">
        <v>0</v>
      </c>
      <c r="O1054">
        <v>57.990629810000001</v>
      </c>
      <c r="P1054">
        <v>2.7314225984480869E-8</v>
      </c>
      <c r="Q1054">
        <v>3.8143804177050871E-4</v>
      </c>
      <c r="R1054">
        <v>2.2119832275764889E-2</v>
      </c>
      <c r="S1054">
        <v>1.583969167612713E-6</v>
      </c>
      <c r="T1054">
        <f t="shared" si="34"/>
        <v>2.2119832275764889E-2</v>
      </c>
      <c r="U1054">
        <f t="shared" si="35"/>
        <v>1.583969167612713E-6</v>
      </c>
    </row>
    <row r="1055" spans="1:21" x14ac:dyDescent="0.35">
      <c r="A1055" t="s">
        <v>27</v>
      </c>
      <c r="B1055" t="s">
        <v>28</v>
      </c>
      <c r="C1055" t="s">
        <v>29</v>
      </c>
      <c r="D1055" t="s">
        <v>30</v>
      </c>
      <c r="E1055" t="s">
        <v>322</v>
      </c>
      <c r="F1055" t="s">
        <v>323</v>
      </c>
      <c r="G1055" t="s">
        <v>128</v>
      </c>
      <c r="H1055" t="s">
        <v>46</v>
      </c>
      <c r="J1055" t="s">
        <v>36</v>
      </c>
      <c r="L1055" t="s">
        <v>324</v>
      </c>
      <c r="M1055" t="s">
        <v>324</v>
      </c>
      <c r="N1055" t="b">
        <v>0</v>
      </c>
      <c r="O1055">
        <v>21.55</v>
      </c>
      <c r="P1055">
        <v>3.48185310050956E-8</v>
      </c>
      <c r="Q1055">
        <v>1.2884746450466121E-4</v>
      </c>
      <c r="R1055">
        <v>2.776662860075448E-3</v>
      </c>
      <c r="S1055">
        <v>7.5033934315981016E-7</v>
      </c>
      <c r="T1055">
        <f t="shared" si="34"/>
        <v>2.7766628600754493E-3</v>
      </c>
      <c r="U1055">
        <f t="shared" si="35"/>
        <v>7.5033934315981016E-7</v>
      </c>
    </row>
    <row r="1056" spans="1:21" x14ac:dyDescent="0.35">
      <c r="A1056" t="s">
        <v>27</v>
      </c>
      <c r="B1056" t="s">
        <v>28</v>
      </c>
      <c r="C1056" t="s">
        <v>39</v>
      </c>
      <c r="D1056" t="s">
        <v>40</v>
      </c>
      <c r="E1056" t="s">
        <v>322</v>
      </c>
      <c r="F1056" t="s">
        <v>323</v>
      </c>
      <c r="G1056" t="s">
        <v>128</v>
      </c>
      <c r="H1056" t="s">
        <v>46</v>
      </c>
      <c r="J1056" t="s">
        <v>36</v>
      </c>
      <c r="L1056" t="s">
        <v>324</v>
      </c>
      <c r="M1056" t="s">
        <v>324</v>
      </c>
      <c r="N1056" t="b">
        <v>0</v>
      </c>
      <c r="O1056">
        <v>21.55</v>
      </c>
      <c r="P1056">
        <v>2.9005409080549602E-9</v>
      </c>
      <c r="Q1056">
        <v>4.0505509644400967E-5</v>
      </c>
      <c r="R1056">
        <v>8.7289373283684082E-4</v>
      </c>
      <c r="S1056">
        <v>6.2506656568584393E-8</v>
      </c>
      <c r="T1056">
        <f t="shared" si="34"/>
        <v>8.7289373283684082E-4</v>
      </c>
      <c r="U1056">
        <f t="shared" si="35"/>
        <v>6.2506656568584393E-8</v>
      </c>
    </row>
    <row r="1057" spans="1:21" x14ac:dyDescent="0.35">
      <c r="A1057" t="s">
        <v>27</v>
      </c>
      <c r="B1057" t="s">
        <v>28</v>
      </c>
      <c r="C1057" t="s">
        <v>29</v>
      </c>
      <c r="D1057" t="s">
        <v>30</v>
      </c>
      <c r="E1057" t="s">
        <v>820</v>
      </c>
      <c r="F1057" t="s">
        <v>821</v>
      </c>
      <c r="G1057" t="s">
        <v>452</v>
      </c>
      <c r="H1057" t="s">
        <v>46</v>
      </c>
      <c r="J1057" t="s">
        <v>36</v>
      </c>
      <c r="L1057" t="s">
        <v>822</v>
      </c>
      <c r="M1057" t="s">
        <v>822</v>
      </c>
      <c r="N1057" t="b">
        <v>0</v>
      </c>
      <c r="O1057">
        <v>57.990629810000001</v>
      </c>
      <c r="P1057">
        <v>9.4394229654707527E-8</v>
      </c>
      <c r="Q1057">
        <v>3.4930988768882339E-4</v>
      </c>
      <c r="R1057">
        <v>2.0256700385935241E-2</v>
      </c>
      <c r="S1057">
        <v>5.4739808281062687E-6</v>
      </c>
      <c r="T1057">
        <f t="shared" si="34"/>
        <v>2.0256700385935234E-2</v>
      </c>
      <c r="U1057">
        <f t="shared" si="35"/>
        <v>5.4739808281062687E-6</v>
      </c>
    </row>
    <row r="1058" spans="1:21" x14ac:dyDescent="0.35">
      <c r="A1058" t="s">
        <v>27</v>
      </c>
      <c r="B1058" t="s">
        <v>28</v>
      </c>
      <c r="C1058" t="s">
        <v>39</v>
      </c>
      <c r="D1058" t="s">
        <v>40</v>
      </c>
      <c r="E1058" t="s">
        <v>325</v>
      </c>
      <c r="F1058" t="s">
        <v>326</v>
      </c>
      <c r="G1058" t="s">
        <v>128</v>
      </c>
      <c r="H1058" t="s">
        <v>46</v>
      </c>
      <c r="J1058" t="s">
        <v>36</v>
      </c>
      <c r="L1058" t="s">
        <v>327</v>
      </c>
      <c r="M1058" t="s">
        <v>327</v>
      </c>
      <c r="N1058" t="b">
        <v>0</v>
      </c>
      <c r="O1058">
        <v>36.6</v>
      </c>
      <c r="P1058">
        <v>2.7883945451467988E-3</v>
      </c>
      <c r="Q1058">
        <v>38.939406724857193</v>
      </c>
      <c r="R1058">
        <v>1425.182286129773</v>
      </c>
      <c r="S1058">
        <v>0.1020552403523729</v>
      </c>
      <c r="T1058">
        <f t="shared" si="34"/>
        <v>1425.1822861297733</v>
      </c>
      <c r="U1058">
        <f t="shared" si="35"/>
        <v>0.10205524035237284</v>
      </c>
    </row>
    <row r="1059" spans="1:21" x14ac:dyDescent="0.35">
      <c r="A1059" t="s">
        <v>27</v>
      </c>
      <c r="B1059" t="s">
        <v>28</v>
      </c>
      <c r="C1059" t="s">
        <v>76</v>
      </c>
      <c r="D1059" t="s">
        <v>77</v>
      </c>
      <c r="E1059" t="s">
        <v>820</v>
      </c>
      <c r="F1059" t="s">
        <v>821</v>
      </c>
      <c r="G1059" t="s">
        <v>452</v>
      </c>
      <c r="H1059" t="s">
        <v>46</v>
      </c>
      <c r="J1059" t="s">
        <v>36</v>
      </c>
      <c r="L1059" t="s">
        <v>822</v>
      </c>
      <c r="M1059" t="s">
        <v>822</v>
      </c>
      <c r="N1059" t="b">
        <v>0</v>
      </c>
      <c r="O1059">
        <v>57.990629810000001</v>
      </c>
      <c r="P1059">
        <v>1.9946168655200181E-7</v>
      </c>
      <c r="Q1059">
        <v>7.0906408739955908E-4</v>
      </c>
      <c r="R1059">
        <v>4.1119073003953323E-2</v>
      </c>
      <c r="S1059">
        <v>1.156690882611539E-5</v>
      </c>
      <c r="T1059">
        <f t="shared" si="34"/>
        <v>4.1119073003953316E-2</v>
      </c>
      <c r="U1059">
        <f t="shared" si="35"/>
        <v>1.1566908826115392E-5</v>
      </c>
    </row>
    <row r="1060" spans="1:21" x14ac:dyDescent="0.35">
      <c r="A1060" t="s">
        <v>27</v>
      </c>
      <c r="B1060" t="s">
        <v>28</v>
      </c>
      <c r="C1060" t="s">
        <v>76</v>
      </c>
      <c r="D1060" t="s">
        <v>77</v>
      </c>
      <c r="E1060" t="s">
        <v>823</v>
      </c>
      <c r="F1060" t="s">
        <v>824</v>
      </c>
      <c r="G1060" t="s">
        <v>452</v>
      </c>
      <c r="H1060" t="s">
        <v>46</v>
      </c>
      <c r="J1060" t="s">
        <v>36</v>
      </c>
      <c r="L1060" t="s">
        <v>825</v>
      </c>
      <c r="M1060" t="s">
        <v>825</v>
      </c>
      <c r="N1060" t="b">
        <v>0</v>
      </c>
      <c r="O1060">
        <v>17.03242002</v>
      </c>
      <c r="P1060">
        <v>6.785553454109382E-7</v>
      </c>
      <c r="Q1060">
        <v>2.4121887018059549E-3</v>
      </c>
      <c r="R1060">
        <v>4.1085411136657563E-2</v>
      </c>
      <c r="S1060">
        <v>1.155743964985528E-5</v>
      </c>
      <c r="T1060">
        <f t="shared" si="34"/>
        <v>4.1085411136657556E-2</v>
      </c>
      <c r="U1060">
        <f t="shared" si="35"/>
        <v>1.1557439649855279E-5</v>
      </c>
    </row>
    <row r="1061" spans="1:21" x14ac:dyDescent="0.35">
      <c r="A1061" t="s">
        <v>27</v>
      </c>
      <c r="B1061" t="s">
        <v>28</v>
      </c>
      <c r="C1061" t="s">
        <v>29</v>
      </c>
      <c r="D1061" t="s">
        <v>30</v>
      </c>
      <c r="E1061" t="s">
        <v>325</v>
      </c>
      <c r="F1061" t="s">
        <v>326</v>
      </c>
      <c r="G1061" t="s">
        <v>128</v>
      </c>
      <c r="H1061" t="s">
        <v>46</v>
      </c>
      <c r="J1061" t="s">
        <v>36</v>
      </c>
      <c r="L1061" t="s">
        <v>327</v>
      </c>
      <c r="M1061" t="s">
        <v>327</v>
      </c>
      <c r="N1061" t="b">
        <v>0</v>
      </c>
      <c r="O1061">
        <v>36.6</v>
      </c>
      <c r="P1061">
        <v>1.733622552712832E-2</v>
      </c>
      <c r="Q1061">
        <v>64.153444696577424</v>
      </c>
      <c r="R1061">
        <v>2348.0160758947341</v>
      </c>
      <c r="S1061">
        <v>0.63450585429289652</v>
      </c>
      <c r="T1061">
        <f t="shared" si="34"/>
        <v>2348.0160758947336</v>
      </c>
      <c r="U1061">
        <f t="shared" si="35"/>
        <v>0.63450585429289652</v>
      </c>
    </row>
    <row r="1062" spans="1:21" x14ac:dyDescent="0.35">
      <c r="A1062" t="s">
        <v>27</v>
      </c>
      <c r="B1062" t="s">
        <v>28</v>
      </c>
      <c r="C1062" t="s">
        <v>29</v>
      </c>
      <c r="D1062" t="s">
        <v>30</v>
      </c>
      <c r="E1062" t="s">
        <v>823</v>
      </c>
      <c r="F1062" t="s">
        <v>824</v>
      </c>
      <c r="G1062" t="s">
        <v>452</v>
      </c>
      <c r="H1062" t="s">
        <v>46</v>
      </c>
      <c r="J1062" t="s">
        <v>36</v>
      </c>
      <c r="L1062" t="s">
        <v>825</v>
      </c>
      <c r="M1062" t="s">
        <v>825</v>
      </c>
      <c r="N1062" t="b">
        <v>0</v>
      </c>
      <c r="O1062">
        <v>17.03242002</v>
      </c>
      <c r="P1062">
        <v>5.6172537740604176E-7</v>
      </c>
      <c r="Q1062">
        <v>2.0786888055702351E-3</v>
      </c>
      <c r="R1062">
        <v>3.5405100827344348E-2</v>
      </c>
      <c r="S1062">
        <v>9.5675425638727207E-6</v>
      </c>
      <c r="T1062">
        <f t="shared" si="34"/>
        <v>3.5405100827344362E-2</v>
      </c>
      <c r="U1062">
        <f t="shared" si="35"/>
        <v>9.5675425638727207E-6</v>
      </c>
    </row>
    <row r="1063" spans="1:21" x14ac:dyDescent="0.35">
      <c r="A1063" t="s">
        <v>27</v>
      </c>
      <c r="B1063" t="s">
        <v>28</v>
      </c>
      <c r="C1063" t="s">
        <v>39</v>
      </c>
      <c r="D1063" t="s">
        <v>40</v>
      </c>
      <c r="E1063" t="s">
        <v>823</v>
      </c>
      <c r="F1063" t="s">
        <v>824</v>
      </c>
      <c r="G1063" t="s">
        <v>452</v>
      </c>
      <c r="H1063" t="s">
        <v>46</v>
      </c>
      <c r="J1063" t="s">
        <v>36</v>
      </c>
      <c r="L1063" t="s">
        <v>825</v>
      </c>
      <c r="M1063" t="s">
        <v>825</v>
      </c>
      <c r="N1063" t="b">
        <v>0</v>
      </c>
      <c r="O1063">
        <v>17.03242002</v>
      </c>
      <c r="P1063">
        <v>1.47067678221344E-7</v>
      </c>
      <c r="Q1063">
        <v>2.0537725367124628E-3</v>
      </c>
      <c r="R1063">
        <v>3.4980716470827539E-2</v>
      </c>
      <c r="S1063">
        <v>2.5049184668321368E-6</v>
      </c>
      <c r="T1063">
        <f t="shared" si="34"/>
        <v>3.4980716470827539E-2</v>
      </c>
      <c r="U1063">
        <f t="shared" si="35"/>
        <v>2.5049184668321377E-6</v>
      </c>
    </row>
    <row r="1064" spans="1:21" x14ac:dyDescent="0.35">
      <c r="A1064" t="s">
        <v>27</v>
      </c>
      <c r="B1064" t="s">
        <v>28</v>
      </c>
      <c r="C1064" t="s">
        <v>39</v>
      </c>
      <c r="D1064" t="s">
        <v>40</v>
      </c>
      <c r="E1064" t="s">
        <v>331</v>
      </c>
      <c r="F1064" t="s">
        <v>332</v>
      </c>
      <c r="G1064" t="s">
        <v>128</v>
      </c>
      <c r="H1064" t="s">
        <v>46</v>
      </c>
      <c r="J1064" t="s">
        <v>36</v>
      </c>
      <c r="L1064" t="s">
        <v>333</v>
      </c>
      <c r="M1064" t="s">
        <v>334</v>
      </c>
      <c r="N1064" t="b">
        <v>0</v>
      </c>
      <c r="O1064">
        <v>32.4</v>
      </c>
      <c r="P1064">
        <v>1.8174609837497381E-6</v>
      </c>
      <c r="Q1064">
        <v>2.5380501685447199E-2</v>
      </c>
      <c r="R1064">
        <v>0.82232825460848924</v>
      </c>
      <c r="S1064">
        <v>5.8885735873491499E-5</v>
      </c>
      <c r="T1064">
        <f t="shared" si="34"/>
        <v>0.82232825460848924</v>
      </c>
      <c r="U1064">
        <f t="shared" si="35"/>
        <v>5.8885735873491512E-5</v>
      </c>
    </row>
    <row r="1065" spans="1:21" x14ac:dyDescent="0.35">
      <c r="A1065" t="s">
        <v>27</v>
      </c>
      <c r="B1065" t="s">
        <v>28</v>
      </c>
      <c r="C1065" t="s">
        <v>76</v>
      </c>
      <c r="D1065" t="s">
        <v>77</v>
      </c>
      <c r="E1065" t="s">
        <v>826</v>
      </c>
      <c r="F1065" t="s">
        <v>827</v>
      </c>
      <c r="G1065" t="s">
        <v>452</v>
      </c>
      <c r="H1065" t="s">
        <v>46</v>
      </c>
      <c r="J1065" t="s">
        <v>36</v>
      </c>
      <c r="L1065" t="s">
        <v>828</v>
      </c>
      <c r="M1065" t="s">
        <v>828</v>
      </c>
      <c r="N1065" t="b">
        <v>0</v>
      </c>
      <c r="O1065">
        <v>100.84136264</v>
      </c>
      <c r="P1065">
        <v>3.3614491307931341E-4</v>
      </c>
      <c r="Q1065">
        <v>1.1949577392370421</v>
      </c>
      <c r="R1065">
        <v>120.5011667218771</v>
      </c>
      <c r="S1065">
        <v>3.3897311079422322E-2</v>
      </c>
      <c r="T1065">
        <f t="shared" si="34"/>
        <v>120.50116672187711</v>
      </c>
      <c r="U1065">
        <f t="shared" si="35"/>
        <v>3.3897311079422322E-2</v>
      </c>
    </row>
    <row r="1066" spans="1:21" x14ac:dyDescent="0.35">
      <c r="A1066" t="s">
        <v>27</v>
      </c>
      <c r="B1066" t="s">
        <v>28</v>
      </c>
      <c r="C1066" t="s">
        <v>29</v>
      </c>
      <c r="D1066" t="s">
        <v>30</v>
      </c>
      <c r="E1066" t="s">
        <v>826</v>
      </c>
      <c r="F1066" t="s">
        <v>827</v>
      </c>
      <c r="G1066" t="s">
        <v>452</v>
      </c>
      <c r="H1066" t="s">
        <v>46</v>
      </c>
      <c r="J1066" t="s">
        <v>36</v>
      </c>
      <c r="L1066" t="s">
        <v>828</v>
      </c>
      <c r="M1066" t="s">
        <v>828</v>
      </c>
      <c r="N1066" t="b">
        <v>0</v>
      </c>
      <c r="O1066">
        <v>100.84136264</v>
      </c>
      <c r="P1066">
        <v>1.0063749363920269E-5</v>
      </c>
      <c r="Q1066">
        <v>3.724133533266398E-2</v>
      </c>
      <c r="R1066">
        <v>3.7554670014790128</v>
      </c>
      <c r="S1066">
        <v>1.014842199125153E-3</v>
      </c>
      <c r="T1066">
        <f t="shared" si="34"/>
        <v>3.7554670014790132</v>
      </c>
      <c r="U1066">
        <f t="shared" si="35"/>
        <v>1.0148421991251532E-3</v>
      </c>
    </row>
    <row r="1067" spans="1:21" x14ac:dyDescent="0.35">
      <c r="A1067" t="s">
        <v>27</v>
      </c>
      <c r="B1067" t="s">
        <v>28</v>
      </c>
      <c r="C1067" t="s">
        <v>39</v>
      </c>
      <c r="D1067" t="s">
        <v>40</v>
      </c>
      <c r="E1067" t="s">
        <v>335</v>
      </c>
      <c r="F1067" t="s">
        <v>336</v>
      </c>
      <c r="G1067" t="s">
        <v>128</v>
      </c>
      <c r="H1067" t="s">
        <v>46</v>
      </c>
      <c r="J1067" t="s">
        <v>36</v>
      </c>
      <c r="L1067" t="s">
        <v>337</v>
      </c>
      <c r="M1067" t="s">
        <v>338</v>
      </c>
      <c r="N1067" t="b">
        <v>0</v>
      </c>
      <c r="O1067">
        <v>7.0000000000000007E-2</v>
      </c>
      <c r="P1067">
        <v>2.8760185287353491E-6</v>
      </c>
      <c r="Q1067">
        <v>4.0163059217559638E-2</v>
      </c>
      <c r="R1067">
        <v>2.811414145229175E-3</v>
      </c>
      <c r="S1067">
        <v>2.0132129701147449E-7</v>
      </c>
      <c r="T1067">
        <f t="shared" si="34"/>
        <v>2.811414145229175E-3</v>
      </c>
      <c r="U1067">
        <f t="shared" si="35"/>
        <v>2.0132129701147446E-7</v>
      </c>
    </row>
    <row r="1068" spans="1:21" x14ac:dyDescent="0.35">
      <c r="A1068" t="s">
        <v>27</v>
      </c>
      <c r="B1068" t="s">
        <v>28</v>
      </c>
      <c r="C1068" t="s">
        <v>29</v>
      </c>
      <c r="D1068" t="s">
        <v>30</v>
      </c>
      <c r="E1068" t="s">
        <v>335</v>
      </c>
      <c r="F1068" t="s">
        <v>336</v>
      </c>
      <c r="G1068" t="s">
        <v>128</v>
      </c>
      <c r="H1068" t="s">
        <v>46</v>
      </c>
      <c r="J1068" t="s">
        <v>36</v>
      </c>
      <c r="L1068" t="s">
        <v>337</v>
      </c>
      <c r="M1068" t="s">
        <v>338</v>
      </c>
      <c r="N1068" t="b">
        <v>0</v>
      </c>
      <c r="O1068">
        <v>7.0000000000000007E-2</v>
      </c>
      <c r="P1068">
        <v>5.2890549160560196E-6</v>
      </c>
      <c r="Q1068">
        <v>1.9572374132039019E-2</v>
      </c>
      <c r="R1068">
        <v>1.3700661892427309E-3</v>
      </c>
      <c r="S1068">
        <v>3.7023384412392142E-7</v>
      </c>
      <c r="T1068">
        <f t="shared" si="34"/>
        <v>1.3700661892427314E-3</v>
      </c>
      <c r="U1068">
        <f t="shared" si="35"/>
        <v>3.7023384412392142E-7</v>
      </c>
    </row>
    <row r="1069" spans="1:21" x14ac:dyDescent="0.35">
      <c r="A1069" t="s">
        <v>27</v>
      </c>
      <c r="B1069" t="s">
        <v>28</v>
      </c>
      <c r="C1069" t="s">
        <v>39</v>
      </c>
      <c r="D1069" t="s">
        <v>40</v>
      </c>
      <c r="E1069" t="s">
        <v>826</v>
      </c>
      <c r="F1069" t="s">
        <v>827</v>
      </c>
      <c r="G1069" t="s">
        <v>452</v>
      </c>
      <c r="H1069" t="s">
        <v>46</v>
      </c>
      <c r="J1069" t="s">
        <v>36</v>
      </c>
      <c r="L1069" t="s">
        <v>828</v>
      </c>
      <c r="M1069" t="s">
        <v>828</v>
      </c>
      <c r="N1069" t="b">
        <v>0</v>
      </c>
      <c r="O1069">
        <v>100.84136264</v>
      </c>
      <c r="P1069">
        <v>2.190494796135017E-5</v>
      </c>
      <c r="Q1069">
        <v>0.30589848894893029</v>
      </c>
      <c r="R1069">
        <v>30.847220455127118</v>
      </c>
      <c r="S1069">
        <v>2.2089248009808408E-3</v>
      </c>
      <c r="T1069">
        <f t="shared" si="34"/>
        <v>30.847220455127111</v>
      </c>
      <c r="U1069">
        <f t="shared" si="35"/>
        <v>2.2089248009808412E-3</v>
      </c>
    </row>
    <row r="1070" spans="1:21" x14ac:dyDescent="0.35">
      <c r="A1070" t="s">
        <v>27</v>
      </c>
      <c r="B1070" t="s">
        <v>28</v>
      </c>
      <c r="C1070" t="s">
        <v>39</v>
      </c>
      <c r="D1070" t="s">
        <v>40</v>
      </c>
      <c r="E1070" t="s">
        <v>829</v>
      </c>
      <c r="F1070" t="s">
        <v>830</v>
      </c>
      <c r="G1070" t="s">
        <v>452</v>
      </c>
      <c r="H1070" t="s">
        <v>46</v>
      </c>
      <c r="J1070" t="s">
        <v>36</v>
      </c>
      <c r="L1070" t="s">
        <v>831</v>
      </c>
      <c r="M1070" t="s">
        <v>831</v>
      </c>
      <c r="N1070" t="b">
        <v>0</v>
      </c>
      <c r="O1070">
        <v>105.43952778000001</v>
      </c>
      <c r="P1070">
        <v>1.447407781870611E-3</v>
      </c>
      <c r="Q1070">
        <v>20.212778142562271</v>
      </c>
      <c r="R1070">
        <v>2131.2257824736721</v>
      </c>
      <c r="S1070">
        <v>0.15261399302553441</v>
      </c>
      <c r="T1070">
        <f t="shared" si="34"/>
        <v>2131.2257824736716</v>
      </c>
      <c r="U1070">
        <f t="shared" si="35"/>
        <v>0.15261399302553447</v>
      </c>
    </row>
    <row r="1071" spans="1:21" x14ac:dyDescent="0.35">
      <c r="A1071" t="s">
        <v>27</v>
      </c>
      <c r="B1071" t="s">
        <v>28</v>
      </c>
      <c r="C1071" t="s">
        <v>29</v>
      </c>
      <c r="D1071" t="s">
        <v>30</v>
      </c>
      <c r="E1071" t="s">
        <v>829</v>
      </c>
      <c r="F1071" t="s">
        <v>830</v>
      </c>
      <c r="G1071" t="s">
        <v>452</v>
      </c>
      <c r="H1071" t="s">
        <v>46</v>
      </c>
      <c r="J1071" t="s">
        <v>36</v>
      </c>
      <c r="L1071" t="s">
        <v>831</v>
      </c>
      <c r="M1071" t="s">
        <v>831</v>
      </c>
      <c r="N1071" t="b">
        <v>0</v>
      </c>
      <c r="O1071">
        <v>105.43952778000001</v>
      </c>
      <c r="P1071">
        <v>6.4884984771470653E-6</v>
      </c>
      <c r="Q1071">
        <v>2.4010966375933671E-2</v>
      </c>
      <c r="R1071">
        <v>2.5317049562199041</v>
      </c>
      <c r="S1071">
        <v>6.8414421543163577E-4</v>
      </c>
      <c r="T1071">
        <f t="shared" si="34"/>
        <v>2.5317049562199045</v>
      </c>
      <c r="U1071">
        <f t="shared" si="35"/>
        <v>6.8414421543163577E-4</v>
      </c>
    </row>
    <row r="1072" spans="1:21" x14ac:dyDescent="0.35">
      <c r="A1072" t="s">
        <v>27</v>
      </c>
      <c r="B1072" t="s">
        <v>28</v>
      </c>
      <c r="C1072" t="s">
        <v>76</v>
      </c>
      <c r="D1072" t="s">
        <v>77</v>
      </c>
      <c r="E1072" t="s">
        <v>829</v>
      </c>
      <c r="F1072" t="s">
        <v>830</v>
      </c>
      <c r="G1072" t="s">
        <v>452</v>
      </c>
      <c r="H1072" t="s">
        <v>46</v>
      </c>
      <c r="J1072" t="s">
        <v>36</v>
      </c>
      <c r="L1072" t="s">
        <v>831</v>
      </c>
      <c r="M1072" t="s">
        <v>831</v>
      </c>
      <c r="N1072" t="b">
        <v>0</v>
      </c>
      <c r="O1072">
        <v>105.43952778000001</v>
      </c>
      <c r="P1072">
        <v>3.0575791643772882E-3</v>
      </c>
      <c r="Q1072">
        <v>10.86935349499244</v>
      </c>
      <c r="R1072">
        <v>1146.0594997858959</v>
      </c>
      <c r="S1072">
        <v>0.32238970324190819</v>
      </c>
      <c r="T1072">
        <f t="shared" si="34"/>
        <v>1146.0594997858955</v>
      </c>
      <c r="U1072">
        <f t="shared" si="35"/>
        <v>0.3223897032419083</v>
      </c>
    </row>
    <row r="1073" spans="1:21" x14ac:dyDescent="0.35">
      <c r="A1073" t="s">
        <v>27</v>
      </c>
      <c r="B1073" t="s">
        <v>28</v>
      </c>
      <c r="C1073" t="s">
        <v>39</v>
      </c>
      <c r="D1073" t="s">
        <v>40</v>
      </c>
      <c r="E1073" t="s">
        <v>832</v>
      </c>
      <c r="F1073" t="s">
        <v>833</v>
      </c>
      <c r="G1073" t="s">
        <v>452</v>
      </c>
      <c r="H1073" t="s">
        <v>46</v>
      </c>
      <c r="J1073" t="s">
        <v>36</v>
      </c>
      <c r="L1073" t="s">
        <v>834</v>
      </c>
      <c r="M1073" t="s">
        <v>834</v>
      </c>
      <c r="N1073" t="b">
        <v>0</v>
      </c>
      <c r="O1073">
        <v>77.041533999999999</v>
      </c>
      <c r="P1073">
        <v>1.5535416420341189E-8</v>
      </c>
      <c r="Q1073">
        <v>2.169491758921234E-4</v>
      </c>
      <c r="R1073">
        <v>1.6714097310765001E-2</v>
      </c>
      <c r="S1073">
        <v>1.1968723123518741E-6</v>
      </c>
      <c r="T1073">
        <f t="shared" si="34"/>
        <v>1.6714097310765005E-2</v>
      </c>
      <c r="U1073">
        <f t="shared" si="35"/>
        <v>1.1968723123518739E-6</v>
      </c>
    </row>
    <row r="1074" spans="1:21" x14ac:dyDescent="0.35">
      <c r="A1074" t="s">
        <v>27</v>
      </c>
      <c r="B1074" t="s">
        <v>28</v>
      </c>
      <c r="C1074" t="s">
        <v>29</v>
      </c>
      <c r="D1074" t="s">
        <v>30</v>
      </c>
      <c r="E1074" t="s">
        <v>832</v>
      </c>
      <c r="F1074" t="s">
        <v>833</v>
      </c>
      <c r="G1074" t="s">
        <v>452</v>
      </c>
      <c r="H1074" t="s">
        <v>46</v>
      </c>
      <c r="J1074" t="s">
        <v>36</v>
      </c>
      <c r="L1074" t="s">
        <v>834</v>
      </c>
      <c r="M1074" t="s">
        <v>834</v>
      </c>
      <c r="N1074" t="b">
        <v>0</v>
      </c>
      <c r="O1074">
        <v>77.041533999999999</v>
      </c>
      <c r="P1074">
        <v>4.7554217325245858E-8</v>
      </c>
      <c r="Q1074">
        <v>1.759764169247936E-4</v>
      </c>
      <c r="R1074">
        <v>1.3557493107709659E-2</v>
      </c>
      <c r="S1074">
        <v>3.6636498509063182E-6</v>
      </c>
      <c r="T1074">
        <f t="shared" si="34"/>
        <v>1.3557493107709661E-2</v>
      </c>
      <c r="U1074">
        <f t="shared" si="35"/>
        <v>3.6636498509063178E-6</v>
      </c>
    </row>
    <row r="1075" spans="1:21" x14ac:dyDescent="0.35">
      <c r="A1075" t="s">
        <v>27</v>
      </c>
      <c r="B1075" t="s">
        <v>28</v>
      </c>
      <c r="C1075" t="s">
        <v>76</v>
      </c>
      <c r="D1075" t="s">
        <v>77</v>
      </c>
      <c r="E1075" t="s">
        <v>832</v>
      </c>
      <c r="F1075" t="s">
        <v>833</v>
      </c>
      <c r="G1075" t="s">
        <v>452</v>
      </c>
      <c r="H1075" t="s">
        <v>46</v>
      </c>
      <c r="J1075" t="s">
        <v>36</v>
      </c>
      <c r="L1075" t="s">
        <v>834</v>
      </c>
      <c r="M1075" t="s">
        <v>834</v>
      </c>
      <c r="N1075" t="b">
        <v>0</v>
      </c>
      <c r="O1075">
        <v>77.041533999999999</v>
      </c>
      <c r="P1075">
        <v>5.9986542853180831E-8</v>
      </c>
      <c r="Q1075">
        <v>2.1324548087261889E-4</v>
      </c>
      <c r="R1075">
        <v>1.6428758964994222E-2</v>
      </c>
      <c r="S1075">
        <v>4.6214552807657882E-6</v>
      </c>
      <c r="T1075">
        <f t="shared" si="34"/>
        <v>1.6428758964994218E-2</v>
      </c>
      <c r="U1075">
        <f t="shared" si="35"/>
        <v>4.6214552807657882E-6</v>
      </c>
    </row>
    <row r="1076" spans="1:21" x14ac:dyDescent="0.35">
      <c r="A1076" t="s">
        <v>27</v>
      </c>
      <c r="B1076" t="s">
        <v>28</v>
      </c>
      <c r="C1076" t="s">
        <v>76</v>
      </c>
      <c r="D1076" t="s">
        <v>77</v>
      </c>
      <c r="E1076" t="s">
        <v>835</v>
      </c>
      <c r="F1076" t="s">
        <v>836</v>
      </c>
      <c r="G1076" t="s">
        <v>452</v>
      </c>
      <c r="H1076" t="s">
        <v>46</v>
      </c>
      <c r="J1076" t="s">
        <v>36</v>
      </c>
      <c r="L1076" t="s">
        <v>837</v>
      </c>
      <c r="M1076" t="s">
        <v>837</v>
      </c>
      <c r="N1076" t="b">
        <v>0</v>
      </c>
      <c r="O1076">
        <v>35.826044969999998</v>
      </c>
      <c r="P1076">
        <v>3.5446743442855722E-4</v>
      </c>
      <c r="Q1076">
        <v>1.2600922625830751</v>
      </c>
      <c r="R1076">
        <v>45.144122065650279</v>
      </c>
      <c r="S1076">
        <v>1.269916624623801E-2</v>
      </c>
      <c r="T1076">
        <f t="shared" si="34"/>
        <v>45.144122065650294</v>
      </c>
      <c r="U1076">
        <f t="shared" si="35"/>
        <v>1.2699166246238017E-2</v>
      </c>
    </row>
    <row r="1077" spans="1:21" x14ac:dyDescent="0.35">
      <c r="A1077" t="s">
        <v>27</v>
      </c>
      <c r="B1077" t="s">
        <v>28</v>
      </c>
      <c r="C1077" t="s">
        <v>29</v>
      </c>
      <c r="D1077" t="s">
        <v>30</v>
      </c>
      <c r="E1077" t="s">
        <v>835</v>
      </c>
      <c r="F1077" t="s">
        <v>836</v>
      </c>
      <c r="G1077" t="s">
        <v>452</v>
      </c>
      <c r="H1077" t="s">
        <v>46</v>
      </c>
      <c r="J1077" t="s">
        <v>36</v>
      </c>
      <c r="L1077" t="s">
        <v>837</v>
      </c>
      <c r="M1077" t="s">
        <v>837</v>
      </c>
      <c r="N1077" t="b">
        <v>0</v>
      </c>
      <c r="O1077">
        <v>35.826044969999998</v>
      </c>
      <c r="P1077">
        <v>1.1492545224557151E-5</v>
      </c>
      <c r="Q1077">
        <v>4.2528655579198077E-2</v>
      </c>
      <c r="R1077">
        <v>1.523633527293992</v>
      </c>
      <c r="S1077">
        <v>4.1173244203474328E-4</v>
      </c>
      <c r="T1077">
        <f t="shared" si="34"/>
        <v>1.5236335272939916</v>
      </c>
      <c r="U1077">
        <f t="shared" si="35"/>
        <v>4.1173244203474322E-4</v>
      </c>
    </row>
    <row r="1078" spans="1:21" x14ac:dyDescent="0.35">
      <c r="A1078" t="s">
        <v>27</v>
      </c>
      <c r="B1078" t="s">
        <v>28</v>
      </c>
      <c r="C1078" t="s">
        <v>39</v>
      </c>
      <c r="D1078" t="s">
        <v>40</v>
      </c>
      <c r="E1078" t="s">
        <v>835</v>
      </c>
      <c r="F1078" t="s">
        <v>836</v>
      </c>
      <c r="G1078" t="s">
        <v>452</v>
      </c>
      <c r="H1078" t="s">
        <v>46</v>
      </c>
      <c r="J1078" t="s">
        <v>36</v>
      </c>
      <c r="L1078" t="s">
        <v>837</v>
      </c>
      <c r="M1078" t="s">
        <v>837</v>
      </c>
      <c r="N1078" t="b">
        <v>0</v>
      </c>
      <c r="O1078">
        <v>35.826044969999998</v>
      </c>
      <c r="P1078">
        <v>2.5036733514987251E-5</v>
      </c>
      <c r="Q1078">
        <v>0.34963328668777971</v>
      </c>
      <c r="R1078">
        <v>12.525977851885299</v>
      </c>
      <c r="S1078">
        <v>8.9696714080983919E-4</v>
      </c>
      <c r="T1078">
        <f t="shared" si="34"/>
        <v>12.525977851885298</v>
      </c>
      <c r="U1078">
        <f t="shared" si="35"/>
        <v>8.9696714080983941E-4</v>
      </c>
    </row>
    <row r="1079" spans="1:21" x14ac:dyDescent="0.35">
      <c r="A1079" t="s">
        <v>27</v>
      </c>
      <c r="B1079" t="s">
        <v>28</v>
      </c>
      <c r="C1079" t="s">
        <v>76</v>
      </c>
      <c r="D1079" t="s">
        <v>77</v>
      </c>
      <c r="E1079" t="s">
        <v>838</v>
      </c>
      <c r="F1079" t="s">
        <v>839</v>
      </c>
      <c r="G1079" t="s">
        <v>452</v>
      </c>
      <c r="H1079" t="s">
        <v>46</v>
      </c>
      <c r="J1079" t="s">
        <v>36</v>
      </c>
      <c r="L1079" t="s">
        <v>840</v>
      </c>
      <c r="M1079" t="s">
        <v>840</v>
      </c>
      <c r="N1079" t="b">
        <v>0</v>
      </c>
      <c r="O1079">
        <v>7.0893212800000001</v>
      </c>
      <c r="P1079">
        <v>2.8499201110752121E-2</v>
      </c>
      <c r="Q1079">
        <v>101.31148681500579</v>
      </c>
      <c r="R1079">
        <v>718.2296793860603</v>
      </c>
      <c r="S1079">
        <v>0.2020399928974547</v>
      </c>
      <c r="T1079">
        <f t="shared" si="34"/>
        <v>718.22967938605996</v>
      </c>
      <c r="U1079">
        <f t="shared" si="35"/>
        <v>0.20203999289745464</v>
      </c>
    </row>
    <row r="1080" spans="1:21" x14ac:dyDescent="0.35">
      <c r="A1080" t="s">
        <v>27</v>
      </c>
      <c r="B1080" t="s">
        <v>28</v>
      </c>
      <c r="C1080" t="s">
        <v>29</v>
      </c>
      <c r="D1080" t="s">
        <v>30</v>
      </c>
      <c r="E1080" t="s">
        <v>347</v>
      </c>
      <c r="F1080" t="s">
        <v>348</v>
      </c>
      <c r="G1080" t="s">
        <v>128</v>
      </c>
      <c r="H1080" t="s">
        <v>46</v>
      </c>
      <c r="J1080" t="s">
        <v>36</v>
      </c>
      <c r="L1080" t="s">
        <v>349</v>
      </c>
      <c r="M1080" t="s">
        <v>349</v>
      </c>
      <c r="N1080" t="b">
        <v>0</v>
      </c>
      <c r="O1080">
        <v>0.31</v>
      </c>
      <c r="P1080">
        <v>2.4802649351350239E-3</v>
      </c>
      <c r="Q1080">
        <v>9.1783265682632216</v>
      </c>
      <c r="R1080">
        <v>2.8452812361615991</v>
      </c>
      <c r="S1080">
        <v>7.6888212989185739E-4</v>
      </c>
      <c r="T1080">
        <f t="shared" si="34"/>
        <v>2.8452812361615987</v>
      </c>
      <c r="U1080">
        <f t="shared" si="35"/>
        <v>7.6888212989185739E-4</v>
      </c>
    </row>
    <row r="1081" spans="1:21" x14ac:dyDescent="0.35">
      <c r="A1081" t="s">
        <v>27</v>
      </c>
      <c r="B1081" t="s">
        <v>28</v>
      </c>
      <c r="C1081" t="s">
        <v>39</v>
      </c>
      <c r="D1081" t="s">
        <v>40</v>
      </c>
      <c r="E1081" t="s">
        <v>347</v>
      </c>
      <c r="F1081" t="s">
        <v>348</v>
      </c>
      <c r="G1081" t="s">
        <v>128</v>
      </c>
      <c r="H1081" t="s">
        <v>46</v>
      </c>
      <c r="J1081" t="s">
        <v>36</v>
      </c>
      <c r="L1081" t="s">
        <v>349</v>
      </c>
      <c r="M1081" t="s">
        <v>349</v>
      </c>
      <c r="N1081" t="b">
        <v>0</v>
      </c>
      <c r="O1081">
        <v>0.31</v>
      </c>
      <c r="P1081">
        <v>4.6100493254322108E-4</v>
      </c>
      <c r="Q1081">
        <v>6.437847399217592</v>
      </c>
      <c r="R1081">
        <v>1.995732693757454</v>
      </c>
      <c r="S1081">
        <v>1.4291152908839849E-4</v>
      </c>
      <c r="T1081">
        <f t="shared" si="34"/>
        <v>1.9957326937574535</v>
      </c>
      <c r="U1081">
        <f t="shared" si="35"/>
        <v>1.4291152908839854E-4</v>
      </c>
    </row>
    <row r="1082" spans="1:21" x14ac:dyDescent="0.35">
      <c r="A1082" t="s">
        <v>27</v>
      </c>
      <c r="B1082" t="s">
        <v>28</v>
      </c>
      <c r="C1082" t="s">
        <v>29</v>
      </c>
      <c r="D1082" t="s">
        <v>30</v>
      </c>
      <c r="E1082" t="s">
        <v>838</v>
      </c>
      <c r="F1082" t="s">
        <v>839</v>
      </c>
      <c r="G1082" t="s">
        <v>452</v>
      </c>
      <c r="H1082" t="s">
        <v>46</v>
      </c>
      <c r="J1082" t="s">
        <v>36</v>
      </c>
      <c r="L1082" t="s">
        <v>840</v>
      </c>
      <c r="M1082" t="s">
        <v>840</v>
      </c>
      <c r="N1082" t="b">
        <v>0</v>
      </c>
      <c r="O1082">
        <v>7.0893212800000001</v>
      </c>
      <c r="P1082">
        <v>9.8700691090937475E-4</v>
      </c>
      <c r="Q1082">
        <v>3.652461325856609</v>
      </c>
      <c r="R1082">
        <v>25.893471801772272</v>
      </c>
      <c r="S1082">
        <v>6.9972090970168944E-3</v>
      </c>
      <c r="T1082">
        <f t="shared" si="34"/>
        <v>25.893471801772272</v>
      </c>
      <c r="U1082">
        <f t="shared" si="35"/>
        <v>6.9972090970168944E-3</v>
      </c>
    </row>
    <row r="1083" spans="1:21" x14ac:dyDescent="0.35">
      <c r="A1083" t="s">
        <v>27</v>
      </c>
      <c r="B1083" t="s">
        <v>28</v>
      </c>
      <c r="C1083" t="s">
        <v>39</v>
      </c>
      <c r="D1083" t="s">
        <v>40</v>
      </c>
      <c r="E1083" t="s">
        <v>838</v>
      </c>
      <c r="F1083" t="s">
        <v>839</v>
      </c>
      <c r="G1083" t="s">
        <v>452</v>
      </c>
      <c r="H1083" t="s">
        <v>46</v>
      </c>
      <c r="J1083" t="s">
        <v>36</v>
      </c>
      <c r="L1083" t="s">
        <v>840</v>
      </c>
      <c r="M1083" t="s">
        <v>840</v>
      </c>
      <c r="N1083" t="b">
        <v>0</v>
      </c>
      <c r="O1083">
        <v>7.0893212800000001</v>
      </c>
      <c r="P1083">
        <v>1.850711003949489E-2</v>
      </c>
      <c r="Q1083">
        <v>258.4483197988896</v>
      </c>
      <c r="R1083">
        <v>1832.223173330513</v>
      </c>
      <c r="S1083">
        <v>0.13120284903429269</v>
      </c>
      <c r="T1083">
        <f t="shared" si="34"/>
        <v>1832.2231733305134</v>
      </c>
      <c r="U1083">
        <f t="shared" si="35"/>
        <v>0.13120284903429277</v>
      </c>
    </row>
    <row r="1084" spans="1:21" x14ac:dyDescent="0.35">
      <c r="A1084" t="s">
        <v>27</v>
      </c>
      <c r="B1084" t="s">
        <v>28</v>
      </c>
      <c r="C1084" t="s">
        <v>39</v>
      </c>
      <c r="D1084" t="s">
        <v>40</v>
      </c>
      <c r="E1084" t="s">
        <v>350</v>
      </c>
      <c r="F1084" t="s">
        <v>351</v>
      </c>
      <c r="G1084" t="s">
        <v>128</v>
      </c>
      <c r="H1084" t="s">
        <v>46</v>
      </c>
      <c r="J1084" t="s">
        <v>36</v>
      </c>
      <c r="L1084" t="s">
        <v>352</v>
      </c>
      <c r="M1084" t="s">
        <v>352</v>
      </c>
      <c r="N1084" t="b">
        <v>0</v>
      </c>
      <c r="O1084">
        <v>0.73</v>
      </c>
      <c r="P1084">
        <v>3.3312369621173311E-3</v>
      </c>
      <c r="Q1084">
        <v>46.520099241528008</v>
      </c>
      <c r="R1084">
        <v>33.959672446315437</v>
      </c>
      <c r="S1084">
        <v>2.4318029823456521E-3</v>
      </c>
      <c r="T1084">
        <f t="shared" si="34"/>
        <v>33.959672446315444</v>
      </c>
      <c r="U1084">
        <f t="shared" si="35"/>
        <v>2.4318029823456517E-3</v>
      </c>
    </row>
    <row r="1085" spans="1:21" x14ac:dyDescent="0.35">
      <c r="A1085" t="s">
        <v>27</v>
      </c>
      <c r="B1085" t="s">
        <v>28</v>
      </c>
      <c r="C1085" t="s">
        <v>29</v>
      </c>
      <c r="D1085" t="s">
        <v>30</v>
      </c>
      <c r="E1085" t="s">
        <v>350</v>
      </c>
      <c r="F1085" t="s">
        <v>351</v>
      </c>
      <c r="G1085" t="s">
        <v>128</v>
      </c>
      <c r="H1085" t="s">
        <v>46</v>
      </c>
      <c r="J1085" t="s">
        <v>36</v>
      </c>
      <c r="L1085" t="s">
        <v>352</v>
      </c>
      <c r="M1085" t="s">
        <v>352</v>
      </c>
      <c r="N1085" t="b">
        <v>0</v>
      </c>
      <c r="O1085">
        <v>0.73</v>
      </c>
      <c r="P1085">
        <v>4.4516089850221612E-3</v>
      </c>
      <c r="Q1085">
        <v>16.473369614655251</v>
      </c>
      <c r="R1085">
        <v>12.02555981869833</v>
      </c>
      <c r="S1085">
        <v>3.249674559066178E-3</v>
      </c>
      <c r="T1085">
        <f t="shared" si="34"/>
        <v>12.025559818698333</v>
      </c>
      <c r="U1085">
        <f t="shared" si="35"/>
        <v>3.2496745590661776E-3</v>
      </c>
    </row>
    <row r="1086" spans="1:21" x14ac:dyDescent="0.35">
      <c r="A1086" t="s">
        <v>27</v>
      </c>
      <c r="B1086" t="s">
        <v>28</v>
      </c>
      <c r="C1086" t="s">
        <v>39</v>
      </c>
      <c r="D1086" t="s">
        <v>40</v>
      </c>
      <c r="E1086" t="s">
        <v>841</v>
      </c>
      <c r="F1086" t="s">
        <v>842</v>
      </c>
      <c r="G1086" t="s">
        <v>452</v>
      </c>
      <c r="H1086" t="s">
        <v>46</v>
      </c>
      <c r="J1086" t="s">
        <v>36</v>
      </c>
      <c r="L1086" t="s">
        <v>843</v>
      </c>
      <c r="M1086" t="s">
        <v>843</v>
      </c>
      <c r="N1086" t="b">
        <v>0</v>
      </c>
      <c r="O1086">
        <v>75.251365390000004</v>
      </c>
      <c r="P1086">
        <v>1.5658229861192021E-9</v>
      </c>
      <c r="Q1086">
        <v>2.1866424255401081E-5</v>
      </c>
      <c r="R1086">
        <v>1.6454782814159449E-3</v>
      </c>
      <c r="S1086">
        <v>1.17830317664517E-7</v>
      </c>
      <c r="T1086">
        <f t="shared" si="34"/>
        <v>1.6454782814159456E-3</v>
      </c>
      <c r="U1086">
        <f t="shared" si="35"/>
        <v>1.1783031766451698E-7</v>
      </c>
    </row>
    <row r="1087" spans="1:21" x14ac:dyDescent="0.35">
      <c r="A1087" t="s">
        <v>27</v>
      </c>
      <c r="B1087" t="s">
        <v>28</v>
      </c>
      <c r="C1087" t="s">
        <v>76</v>
      </c>
      <c r="D1087" t="s">
        <v>77</v>
      </c>
      <c r="E1087" t="s">
        <v>841</v>
      </c>
      <c r="F1087" t="s">
        <v>842</v>
      </c>
      <c r="G1087" t="s">
        <v>452</v>
      </c>
      <c r="H1087" t="s">
        <v>46</v>
      </c>
      <c r="J1087" t="s">
        <v>36</v>
      </c>
      <c r="L1087" t="s">
        <v>843</v>
      </c>
      <c r="M1087" t="s">
        <v>843</v>
      </c>
      <c r="N1087" t="b">
        <v>0</v>
      </c>
      <c r="O1087">
        <v>75.251365390000004</v>
      </c>
      <c r="P1087">
        <v>9.3747115954097832E-9</v>
      </c>
      <c r="Q1087">
        <v>3.3326055930547282E-5</v>
      </c>
      <c r="R1087">
        <v>2.50783121183719E-3</v>
      </c>
      <c r="S1087">
        <v>7.0545984769205143E-7</v>
      </c>
      <c r="T1087">
        <f t="shared" si="34"/>
        <v>2.50783121183719E-3</v>
      </c>
      <c r="U1087">
        <f t="shared" si="35"/>
        <v>7.0545984769205143E-7</v>
      </c>
    </row>
    <row r="1088" spans="1:21" x14ac:dyDescent="0.35">
      <c r="A1088" t="s">
        <v>27</v>
      </c>
      <c r="B1088" t="s">
        <v>28</v>
      </c>
      <c r="C1088" t="s">
        <v>39</v>
      </c>
      <c r="D1088" t="s">
        <v>40</v>
      </c>
      <c r="E1088" t="s">
        <v>353</v>
      </c>
      <c r="F1088" t="s">
        <v>354</v>
      </c>
      <c r="G1088" t="s">
        <v>128</v>
      </c>
      <c r="H1088" t="s">
        <v>46</v>
      </c>
      <c r="J1088" t="s">
        <v>36</v>
      </c>
      <c r="L1088" t="s">
        <v>355</v>
      </c>
      <c r="M1088" t="s">
        <v>355</v>
      </c>
      <c r="N1088" t="b">
        <v>0</v>
      </c>
      <c r="O1088">
        <v>0.31</v>
      </c>
      <c r="P1088">
        <v>7.9273547299268905E-5</v>
      </c>
      <c r="Q1088">
        <v>1.107040216450403</v>
      </c>
      <c r="R1088">
        <v>0.34318246709962502</v>
      </c>
      <c r="S1088">
        <v>2.4574799662773358E-5</v>
      </c>
      <c r="T1088">
        <f t="shared" si="34"/>
        <v>0.34318246709962491</v>
      </c>
      <c r="U1088">
        <f t="shared" si="35"/>
        <v>2.4574799662773362E-5</v>
      </c>
    </row>
    <row r="1089" spans="1:21" x14ac:dyDescent="0.35">
      <c r="A1089" t="s">
        <v>27</v>
      </c>
      <c r="B1089" t="s">
        <v>28</v>
      </c>
      <c r="C1089" t="s">
        <v>39</v>
      </c>
      <c r="D1089" t="s">
        <v>40</v>
      </c>
      <c r="E1089" t="s">
        <v>356</v>
      </c>
      <c r="F1089" t="s">
        <v>357</v>
      </c>
      <c r="G1089" t="s">
        <v>128</v>
      </c>
      <c r="H1089" t="s">
        <v>46</v>
      </c>
      <c r="J1089" t="s">
        <v>36</v>
      </c>
      <c r="L1089" t="s">
        <v>355</v>
      </c>
      <c r="M1089" t="s">
        <v>355</v>
      </c>
      <c r="N1089" t="b">
        <v>0</v>
      </c>
      <c r="O1089">
        <v>0.31</v>
      </c>
      <c r="P1089">
        <v>3.1737082528260082E-5</v>
      </c>
      <c r="Q1089">
        <v>0.44320240368395081</v>
      </c>
      <c r="R1089">
        <v>0.13739274514202471</v>
      </c>
      <c r="S1089">
        <v>9.8384955837606234E-6</v>
      </c>
      <c r="T1089">
        <f t="shared" si="34"/>
        <v>0.13739274514202474</v>
      </c>
      <c r="U1089">
        <f t="shared" si="35"/>
        <v>9.8384955837606251E-6</v>
      </c>
    </row>
    <row r="1090" spans="1:21" x14ac:dyDescent="0.35">
      <c r="A1090" t="s">
        <v>27</v>
      </c>
      <c r="B1090" t="s">
        <v>28</v>
      </c>
      <c r="C1090" t="s">
        <v>76</v>
      </c>
      <c r="D1090" t="s">
        <v>77</v>
      </c>
      <c r="E1090" t="s">
        <v>844</v>
      </c>
      <c r="F1090" t="s">
        <v>845</v>
      </c>
      <c r="G1090" t="s">
        <v>452</v>
      </c>
      <c r="H1090" t="s">
        <v>46</v>
      </c>
      <c r="J1090" t="s">
        <v>36</v>
      </c>
      <c r="L1090" t="s">
        <v>846</v>
      </c>
      <c r="M1090" t="s">
        <v>846</v>
      </c>
      <c r="N1090" t="b">
        <v>0</v>
      </c>
      <c r="O1090">
        <v>32.022561840000002</v>
      </c>
      <c r="P1090">
        <v>2.3898380899704909E-8</v>
      </c>
      <c r="Q1090">
        <v>8.4956083225328841E-5</v>
      </c>
      <c r="R1090">
        <v>2.72051142876728E-3</v>
      </c>
      <c r="S1090">
        <v>7.6528738023667548E-7</v>
      </c>
      <c r="T1090">
        <f t="shared" ref="T1090:T1153" si="36">O1090*Q1090</f>
        <v>2.7205114287672796E-3</v>
      </c>
      <c r="U1090">
        <f t="shared" ref="U1090:U1153" si="37">O1090*P1090</f>
        <v>7.6528738023667537E-7</v>
      </c>
    </row>
    <row r="1091" spans="1:21" x14ac:dyDescent="0.35">
      <c r="A1091" t="s">
        <v>27</v>
      </c>
      <c r="B1091" t="s">
        <v>28</v>
      </c>
      <c r="C1091" t="s">
        <v>39</v>
      </c>
      <c r="D1091" t="s">
        <v>40</v>
      </c>
      <c r="E1091" t="s">
        <v>844</v>
      </c>
      <c r="F1091" t="s">
        <v>845</v>
      </c>
      <c r="G1091" t="s">
        <v>452</v>
      </c>
      <c r="H1091" t="s">
        <v>46</v>
      </c>
      <c r="J1091" t="s">
        <v>36</v>
      </c>
      <c r="L1091" t="s">
        <v>846</v>
      </c>
      <c r="M1091" t="s">
        <v>846</v>
      </c>
      <c r="N1091" t="b">
        <v>0</v>
      </c>
      <c r="O1091">
        <v>32.022561840000002</v>
      </c>
      <c r="P1091">
        <v>5.9736112832735382E-9</v>
      </c>
      <c r="Q1091">
        <v>8.3420360931504544E-5</v>
      </c>
      <c r="R1091">
        <v>2.6713336666442239E-3</v>
      </c>
      <c r="S1091">
        <v>1.9129033672674859E-7</v>
      </c>
      <c r="T1091">
        <f t="shared" si="36"/>
        <v>2.6713336666442243E-3</v>
      </c>
      <c r="U1091">
        <f t="shared" si="37"/>
        <v>1.9129033672674865E-7</v>
      </c>
    </row>
    <row r="1092" spans="1:21" x14ac:dyDescent="0.35">
      <c r="A1092" t="s">
        <v>27</v>
      </c>
      <c r="B1092" t="s">
        <v>28</v>
      </c>
      <c r="C1092" t="s">
        <v>29</v>
      </c>
      <c r="D1092" t="s">
        <v>30</v>
      </c>
      <c r="E1092" t="s">
        <v>847</v>
      </c>
      <c r="F1092" t="s">
        <v>848</v>
      </c>
      <c r="G1092" t="s">
        <v>452</v>
      </c>
      <c r="H1092" t="s">
        <v>46</v>
      </c>
      <c r="J1092" t="s">
        <v>36</v>
      </c>
      <c r="L1092" t="s">
        <v>849</v>
      </c>
      <c r="M1092" t="s">
        <v>849</v>
      </c>
      <c r="N1092" t="b">
        <v>0</v>
      </c>
      <c r="O1092">
        <v>71.988742619999996</v>
      </c>
      <c r="P1092">
        <v>9.1053905045314975E-6</v>
      </c>
      <c r="Q1092">
        <v>3.3694887347832263E-2</v>
      </c>
      <c r="R1092">
        <v>2.4256525728929912</v>
      </c>
      <c r="S1092">
        <v>6.5548561348530989E-4</v>
      </c>
      <c r="T1092">
        <f t="shared" si="36"/>
        <v>2.4256525728929912</v>
      </c>
      <c r="U1092">
        <f t="shared" si="37"/>
        <v>6.5548561348530989E-4</v>
      </c>
    </row>
    <row r="1093" spans="1:21" x14ac:dyDescent="0.35">
      <c r="A1093" t="s">
        <v>27</v>
      </c>
      <c r="B1093" t="s">
        <v>28</v>
      </c>
      <c r="C1093" t="s">
        <v>76</v>
      </c>
      <c r="D1093" t="s">
        <v>77</v>
      </c>
      <c r="E1093" t="s">
        <v>847</v>
      </c>
      <c r="F1093" t="s">
        <v>848</v>
      </c>
      <c r="G1093" t="s">
        <v>452</v>
      </c>
      <c r="H1093" t="s">
        <v>46</v>
      </c>
      <c r="J1093" t="s">
        <v>36</v>
      </c>
      <c r="L1093" t="s">
        <v>849</v>
      </c>
      <c r="M1093" t="s">
        <v>849</v>
      </c>
      <c r="N1093" t="b">
        <v>0</v>
      </c>
      <c r="O1093">
        <v>71.988742619999996</v>
      </c>
      <c r="P1093">
        <v>1.006879179979704E-4</v>
      </c>
      <c r="Q1093">
        <v>0.3579343377745845</v>
      </c>
      <c r="R1093">
        <v>25.767242916914711</v>
      </c>
      <c r="S1093">
        <v>7.2483966136995554E-3</v>
      </c>
      <c r="T1093">
        <f t="shared" si="36"/>
        <v>25.767242916914707</v>
      </c>
      <c r="U1093">
        <f t="shared" si="37"/>
        <v>7.2483966136995563E-3</v>
      </c>
    </row>
    <row r="1094" spans="1:21" x14ac:dyDescent="0.35">
      <c r="A1094" t="s">
        <v>27</v>
      </c>
      <c r="B1094" t="s">
        <v>28</v>
      </c>
      <c r="C1094" t="s">
        <v>39</v>
      </c>
      <c r="D1094" t="s">
        <v>40</v>
      </c>
      <c r="E1094" t="s">
        <v>847</v>
      </c>
      <c r="F1094" t="s">
        <v>848</v>
      </c>
      <c r="G1094" t="s">
        <v>452</v>
      </c>
      <c r="H1094" t="s">
        <v>46</v>
      </c>
      <c r="J1094" t="s">
        <v>36</v>
      </c>
      <c r="L1094" t="s">
        <v>849</v>
      </c>
      <c r="M1094" t="s">
        <v>849</v>
      </c>
      <c r="N1094" t="b">
        <v>0</v>
      </c>
      <c r="O1094">
        <v>71.988742619999996</v>
      </c>
      <c r="P1094">
        <v>2.2529776968070149E-8</v>
      </c>
      <c r="Q1094">
        <v>3.1462410881090609E-4</v>
      </c>
      <c r="R1094">
        <v>2.2649393991235191E-2</v>
      </c>
      <c r="S1094">
        <v>1.6218903154404061E-6</v>
      </c>
      <c r="T1094">
        <f t="shared" si="36"/>
        <v>2.2649393991235191E-2</v>
      </c>
      <c r="U1094">
        <f t="shared" si="37"/>
        <v>1.6218903154404059E-6</v>
      </c>
    </row>
    <row r="1095" spans="1:21" x14ac:dyDescent="0.35">
      <c r="A1095" t="s">
        <v>27</v>
      </c>
      <c r="B1095" t="s">
        <v>28</v>
      </c>
      <c r="C1095" t="s">
        <v>29</v>
      </c>
      <c r="D1095" t="s">
        <v>30</v>
      </c>
      <c r="E1095" t="s">
        <v>850</v>
      </c>
      <c r="F1095" t="s">
        <v>851</v>
      </c>
      <c r="G1095" t="s">
        <v>452</v>
      </c>
      <c r="H1095" t="s">
        <v>46</v>
      </c>
      <c r="J1095" t="s">
        <v>36</v>
      </c>
      <c r="L1095" t="s">
        <v>852</v>
      </c>
      <c r="M1095" t="s">
        <v>852</v>
      </c>
      <c r="N1095" t="b">
        <v>0</v>
      </c>
      <c r="O1095">
        <v>34.922916209999997</v>
      </c>
      <c r="P1095">
        <v>1.2460703408925969E-5</v>
      </c>
      <c r="Q1095">
        <v>4.6111366385610399E-2</v>
      </c>
      <c r="R1095">
        <v>1.610343384613282</v>
      </c>
      <c r="S1095">
        <v>4.3516410106758278E-4</v>
      </c>
      <c r="T1095">
        <f t="shared" si="36"/>
        <v>1.6103433846132824</v>
      </c>
      <c r="U1095">
        <f t="shared" si="37"/>
        <v>4.3516410106758294E-4</v>
      </c>
    </row>
    <row r="1096" spans="1:21" x14ac:dyDescent="0.35">
      <c r="A1096" t="s">
        <v>27</v>
      </c>
      <c r="B1096" t="s">
        <v>28</v>
      </c>
      <c r="C1096" t="s">
        <v>76</v>
      </c>
      <c r="D1096" t="s">
        <v>77</v>
      </c>
      <c r="E1096" t="s">
        <v>850</v>
      </c>
      <c r="F1096" t="s">
        <v>851</v>
      </c>
      <c r="G1096" t="s">
        <v>452</v>
      </c>
      <c r="H1096" t="s">
        <v>46</v>
      </c>
      <c r="J1096" t="s">
        <v>36</v>
      </c>
      <c r="L1096" t="s">
        <v>852</v>
      </c>
      <c r="M1096" t="s">
        <v>852</v>
      </c>
      <c r="N1096" t="b">
        <v>0</v>
      </c>
      <c r="O1096">
        <v>34.922916209999997</v>
      </c>
      <c r="P1096">
        <v>3.9118347717348841E-4</v>
      </c>
      <c r="Q1096">
        <v>1.390613706535021</v>
      </c>
      <c r="R1096">
        <v>48.564285953800074</v>
      </c>
      <c r="S1096">
        <v>1.3661267796066179E-2</v>
      </c>
      <c r="T1096">
        <f t="shared" si="36"/>
        <v>48.564285953800066</v>
      </c>
      <c r="U1096">
        <f t="shared" si="37"/>
        <v>1.3661267796066183E-2</v>
      </c>
    </row>
    <row r="1097" spans="1:21" x14ac:dyDescent="0.35">
      <c r="A1097" t="s">
        <v>27</v>
      </c>
      <c r="B1097" t="s">
        <v>28</v>
      </c>
      <c r="C1097" t="s">
        <v>39</v>
      </c>
      <c r="D1097" t="s">
        <v>40</v>
      </c>
      <c r="E1097" t="s">
        <v>850</v>
      </c>
      <c r="F1097" t="s">
        <v>851</v>
      </c>
      <c r="G1097" t="s">
        <v>452</v>
      </c>
      <c r="H1097" t="s">
        <v>46</v>
      </c>
      <c r="J1097" t="s">
        <v>36</v>
      </c>
      <c r="L1097" t="s">
        <v>852</v>
      </c>
      <c r="M1097" t="s">
        <v>852</v>
      </c>
      <c r="N1097" t="b">
        <v>0</v>
      </c>
      <c r="O1097">
        <v>34.922916209999997</v>
      </c>
      <c r="P1097">
        <v>2.534026249529591E-5</v>
      </c>
      <c r="Q1097">
        <v>0.35387201195626489</v>
      </c>
      <c r="R1097">
        <v>12.35824262261276</v>
      </c>
      <c r="S1097">
        <v>8.8495586386262454E-4</v>
      </c>
      <c r="T1097">
        <f t="shared" si="36"/>
        <v>12.358242622612755</v>
      </c>
      <c r="U1097">
        <f t="shared" si="37"/>
        <v>8.8495586386262454E-4</v>
      </c>
    </row>
    <row r="1098" spans="1:21" x14ac:dyDescent="0.35">
      <c r="A1098" t="s">
        <v>27</v>
      </c>
      <c r="B1098" t="s">
        <v>28</v>
      </c>
      <c r="C1098" t="s">
        <v>39</v>
      </c>
      <c r="D1098" t="s">
        <v>40</v>
      </c>
      <c r="E1098" t="s">
        <v>853</v>
      </c>
      <c r="F1098" t="s">
        <v>854</v>
      </c>
      <c r="G1098" t="s">
        <v>452</v>
      </c>
      <c r="H1098" t="s">
        <v>46</v>
      </c>
      <c r="J1098" t="s">
        <v>36</v>
      </c>
      <c r="L1098" t="s">
        <v>855</v>
      </c>
      <c r="M1098" t="s">
        <v>855</v>
      </c>
      <c r="N1098" t="b">
        <v>0</v>
      </c>
      <c r="O1098">
        <v>26.159180240000001</v>
      </c>
      <c r="P1098">
        <v>1.3666429310829041E-3</v>
      </c>
      <c r="Q1098">
        <v>19.08491215266185</v>
      </c>
      <c r="R1098">
        <v>499.24565686604791</v>
      </c>
      <c r="S1098">
        <v>3.5750258757919567E-2</v>
      </c>
      <c r="T1098">
        <f t="shared" si="36"/>
        <v>499.24565686604774</v>
      </c>
      <c r="U1098">
        <f t="shared" si="37"/>
        <v>3.5750258757919588E-2</v>
      </c>
    </row>
    <row r="1099" spans="1:21" x14ac:dyDescent="0.35">
      <c r="A1099" t="s">
        <v>27</v>
      </c>
      <c r="B1099" t="s">
        <v>28</v>
      </c>
      <c r="C1099" t="s">
        <v>39</v>
      </c>
      <c r="D1099" t="s">
        <v>40</v>
      </c>
      <c r="E1099" t="s">
        <v>856</v>
      </c>
      <c r="F1099" t="s">
        <v>857</v>
      </c>
      <c r="G1099" t="s">
        <v>452</v>
      </c>
      <c r="H1099" t="s">
        <v>46</v>
      </c>
      <c r="J1099" t="s">
        <v>36</v>
      </c>
      <c r="L1099" t="s">
        <v>858</v>
      </c>
      <c r="M1099" t="s">
        <v>858</v>
      </c>
      <c r="N1099" t="b">
        <v>0</v>
      </c>
      <c r="O1099">
        <v>5.0921162600000001</v>
      </c>
      <c r="P1099">
        <v>8.1705064605400891E-9</v>
      </c>
      <c r="Q1099">
        <v>1.140995899481987E-4</v>
      </c>
      <c r="R1099">
        <v>5.8100837723455527E-4</v>
      </c>
      <c r="S1099">
        <v>4.1605168800151237E-8</v>
      </c>
      <c r="T1099">
        <f t="shared" si="36"/>
        <v>5.8100837723455516E-4</v>
      </c>
      <c r="U1099">
        <f t="shared" si="37"/>
        <v>4.1605168800151237E-8</v>
      </c>
    </row>
    <row r="1100" spans="1:21" x14ac:dyDescent="0.35">
      <c r="A1100" t="s">
        <v>27</v>
      </c>
      <c r="B1100" t="s">
        <v>28</v>
      </c>
      <c r="C1100" t="s">
        <v>76</v>
      </c>
      <c r="D1100" t="s">
        <v>77</v>
      </c>
      <c r="E1100" t="s">
        <v>856</v>
      </c>
      <c r="F1100" t="s">
        <v>857</v>
      </c>
      <c r="G1100" t="s">
        <v>452</v>
      </c>
      <c r="H1100" t="s">
        <v>46</v>
      </c>
      <c r="J1100" t="s">
        <v>36</v>
      </c>
      <c r="L1100" t="s">
        <v>858</v>
      </c>
      <c r="M1100" t="s">
        <v>858</v>
      </c>
      <c r="N1100" t="b">
        <v>0</v>
      </c>
      <c r="O1100">
        <v>5.0921162600000001</v>
      </c>
      <c r="P1100">
        <v>1.6261015118536969E-4</v>
      </c>
      <c r="Q1100">
        <v>0.57806098226336977</v>
      </c>
      <c r="R1100">
        <v>2.9435537270548768</v>
      </c>
      <c r="S1100">
        <v>8.2802979489207944E-4</v>
      </c>
      <c r="T1100">
        <f t="shared" si="36"/>
        <v>2.9435537270548768</v>
      </c>
      <c r="U1100">
        <f t="shared" si="37"/>
        <v>8.2802979489207923E-4</v>
      </c>
    </row>
    <row r="1101" spans="1:21" x14ac:dyDescent="0.35">
      <c r="A1101" t="s">
        <v>27</v>
      </c>
      <c r="B1101" t="s">
        <v>28</v>
      </c>
      <c r="C1101" t="s">
        <v>29</v>
      </c>
      <c r="D1101" t="s">
        <v>30</v>
      </c>
      <c r="E1101" t="s">
        <v>856</v>
      </c>
      <c r="F1101" t="s">
        <v>857</v>
      </c>
      <c r="G1101" t="s">
        <v>452</v>
      </c>
      <c r="H1101" t="s">
        <v>46</v>
      </c>
      <c r="J1101" t="s">
        <v>36</v>
      </c>
      <c r="L1101" t="s">
        <v>858</v>
      </c>
      <c r="M1101" t="s">
        <v>858</v>
      </c>
      <c r="N1101" t="b">
        <v>0</v>
      </c>
      <c r="O1101">
        <v>5.0921162600000001</v>
      </c>
      <c r="P1101">
        <v>1.966554418330924E-5</v>
      </c>
      <c r="Q1101">
        <v>7.277318809782525E-2</v>
      </c>
      <c r="R1101">
        <v>0.37056953440497442</v>
      </c>
      <c r="S1101">
        <v>1.0013923729757741E-4</v>
      </c>
      <c r="T1101">
        <f t="shared" si="36"/>
        <v>0.37056953440497442</v>
      </c>
      <c r="U1101">
        <f t="shared" si="37"/>
        <v>1.0013923729757741E-4</v>
      </c>
    </row>
    <row r="1102" spans="1:21" x14ac:dyDescent="0.35">
      <c r="A1102" t="s">
        <v>27</v>
      </c>
      <c r="B1102" t="s">
        <v>28</v>
      </c>
      <c r="C1102" t="s">
        <v>29</v>
      </c>
      <c r="D1102" t="s">
        <v>30</v>
      </c>
      <c r="E1102" t="s">
        <v>859</v>
      </c>
      <c r="F1102" t="s">
        <v>860</v>
      </c>
      <c r="G1102" t="s">
        <v>452</v>
      </c>
      <c r="H1102" t="s">
        <v>46</v>
      </c>
      <c r="J1102" t="s">
        <v>36</v>
      </c>
      <c r="L1102" t="s">
        <v>861</v>
      </c>
      <c r="M1102" t="s">
        <v>861</v>
      </c>
      <c r="N1102" t="b">
        <v>0</v>
      </c>
      <c r="O1102">
        <v>77.352352210000006</v>
      </c>
      <c r="P1102">
        <v>2.579130909674111E-6</v>
      </c>
      <c r="Q1102">
        <v>9.5441843393242552E-3</v>
      </c>
      <c r="R1102">
        <v>0.73826510857257599</v>
      </c>
      <c r="S1102">
        <v>1.9950184252080951E-4</v>
      </c>
      <c r="T1102">
        <f t="shared" si="36"/>
        <v>0.73826510857257599</v>
      </c>
      <c r="U1102">
        <f t="shared" si="37"/>
        <v>1.9950184252080953E-4</v>
      </c>
    </row>
    <row r="1103" spans="1:21" x14ac:dyDescent="0.35">
      <c r="A1103" t="s">
        <v>27</v>
      </c>
      <c r="B1103" t="s">
        <v>28</v>
      </c>
      <c r="C1103" t="s">
        <v>76</v>
      </c>
      <c r="D1103" t="s">
        <v>77</v>
      </c>
      <c r="E1103" t="s">
        <v>859</v>
      </c>
      <c r="F1103" t="s">
        <v>860</v>
      </c>
      <c r="G1103" t="s">
        <v>452</v>
      </c>
      <c r="H1103" t="s">
        <v>46</v>
      </c>
      <c r="J1103" t="s">
        <v>36</v>
      </c>
      <c r="L1103" t="s">
        <v>861</v>
      </c>
      <c r="M1103" t="s">
        <v>861</v>
      </c>
      <c r="N1103" t="b">
        <v>0</v>
      </c>
      <c r="O1103">
        <v>77.352352210000006</v>
      </c>
      <c r="P1103">
        <v>3.1155492268470559E-6</v>
      </c>
      <c r="Q1103">
        <v>1.107543061261927E-2</v>
      </c>
      <c r="R1103">
        <v>0.85671060962474177</v>
      </c>
      <c r="S1103">
        <v>2.4099506112266661E-4</v>
      </c>
      <c r="T1103">
        <f t="shared" si="36"/>
        <v>0.85671060962474188</v>
      </c>
      <c r="U1103">
        <f t="shared" si="37"/>
        <v>2.4099506112266667E-4</v>
      </c>
    </row>
    <row r="1104" spans="1:21" x14ac:dyDescent="0.35">
      <c r="A1104" t="s">
        <v>27</v>
      </c>
      <c r="B1104" t="s">
        <v>28</v>
      </c>
      <c r="C1104" t="s">
        <v>39</v>
      </c>
      <c r="D1104" t="s">
        <v>40</v>
      </c>
      <c r="E1104" t="s">
        <v>859</v>
      </c>
      <c r="F1104" t="s">
        <v>860</v>
      </c>
      <c r="G1104" t="s">
        <v>452</v>
      </c>
      <c r="H1104" t="s">
        <v>46</v>
      </c>
      <c r="J1104" t="s">
        <v>36</v>
      </c>
      <c r="L1104" t="s">
        <v>861</v>
      </c>
      <c r="M1104" t="s">
        <v>861</v>
      </c>
      <c r="N1104" t="b">
        <v>0</v>
      </c>
      <c r="O1104">
        <v>77.352352210000006</v>
      </c>
      <c r="P1104">
        <v>6.7525308624439186E-7</v>
      </c>
      <c r="Q1104">
        <v>9.4297826730618435E-3</v>
      </c>
      <c r="R1104">
        <v>0.72941587059043511</v>
      </c>
      <c r="S1104">
        <v>5.2232414558065709E-5</v>
      </c>
      <c r="T1104">
        <f t="shared" si="36"/>
        <v>0.72941587059043511</v>
      </c>
      <c r="U1104">
        <f t="shared" si="37"/>
        <v>5.2232414558065709E-5</v>
      </c>
    </row>
    <row r="1105" spans="1:21" x14ac:dyDescent="0.35">
      <c r="A1105" t="s">
        <v>27</v>
      </c>
      <c r="B1105" t="s">
        <v>28</v>
      </c>
      <c r="C1105" t="s">
        <v>76</v>
      </c>
      <c r="D1105" t="s">
        <v>77</v>
      </c>
      <c r="E1105" t="s">
        <v>862</v>
      </c>
      <c r="F1105" t="s">
        <v>863</v>
      </c>
      <c r="G1105" t="s">
        <v>452</v>
      </c>
      <c r="H1105" t="s">
        <v>46</v>
      </c>
      <c r="J1105" t="s">
        <v>36</v>
      </c>
      <c r="L1105" t="s">
        <v>864</v>
      </c>
      <c r="M1105" t="s">
        <v>864</v>
      </c>
      <c r="N1105" t="b">
        <v>0</v>
      </c>
      <c r="O1105">
        <v>53.859106910000001</v>
      </c>
      <c r="P1105">
        <v>9.7834984428491327E-9</v>
      </c>
      <c r="Q1105">
        <v>3.4779247658398021E-5</v>
      </c>
      <c r="R1105">
        <v>1.8731792178830261E-3</v>
      </c>
      <c r="S1105">
        <v>5.2693048858722999E-7</v>
      </c>
      <c r="T1105">
        <f t="shared" si="36"/>
        <v>1.8731792178830263E-3</v>
      </c>
      <c r="U1105">
        <f t="shared" si="37"/>
        <v>5.2693048858722999E-7</v>
      </c>
    </row>
    <row r="1106" spans="1:21" x14ac:dyDescent="0.35">
      <c r="A1106" t="s">
        <v>27</v>
      </c>
      <c r="B1106" t="s">
        <v>28</v>
      </c>
      <c r="C1106" t="s">
        <v>29</v>
      </c>
      <c r="D1106" t="s">
        <v>30</v>
      </c>
      <c r="E1106" t="s">
        <v>862</v>
      </c>
      <c r="F1106" t="s">
        <v>863</v>
      </c>
      <c r="G1106" t="s">
        <v>452</v>
      </c>
      <c r="H1106" t="s">
        <v>46</v>
      </c>
      <c r="J1106" t="s">
        <v>36</v>
      </c>
      <c r="L1106" t="s">
        <v>864</v>
      </c>
      <c r="M1106" t="s">
        <v>864</v>
      </c>
      <c r="N1106" t="b">
        <v>0</v>
      </c>
      <c r="O1106">
        <v>53.859106910000001</v>
      </c>
      <c r="P1106">
        <v>1.4525320142101221E-8</v>
      </c>
      <c r="Q1106">
        <v>5.3751568989350252E-5</v>
      </c>
      <c r="R1106">
        <v>2.8950115007776562E-3</v>
      </c>
      <c r="S1106">
        <v>7.8232077043540614E-7</v>
      </c>
      <c r="T1106">
        <f t="shared" si="36"/>
        <v>2.8950115007776557E-3</v>
      </c>
      <c r="U1106">
        <f t="shared" si="37"/>
        <v>7.8232077043540603E-7</v>
      </c>
    </row>
    <row r="1107" spans="1:21" x14ac:dyDescent="0.35">
      <c r="A1107" t="s">
        <v>27</v>
      </c>
      <c r="B1107" t="s">
        <v>28</v>
      </c>
      <c r="C1107" t="s">
        <v>39</v>
      </c>
      <c r="D1107" t="s">
        <v>40</v>
      </c>
      <c r="E1107" t="s">
        <v>862</v>
      </c>
      <c r="F1107" t="s">
        <v>863</v>
      </c>
      <c r="G1107" t="s">
        <v>452</v>
      </c>
      <c r="H1107" t="s">
        <v>46</v>
      </c>
      <c r="J1107" t="s">
        <v>36</v>
      </c>
      <c r="L1107" t="s">
        <v>864</v>
      </c>
      <c r="M1107" t="s">
        <v>864</v>
      </c>
      <c r="N1107" t="b">
        <v>0</v>
      </c>
      <c r="O1107">
        <v>53.859106910000001</v>
      </c>
      <c r="P1107">
        <v>1.5107550066906671E-9</v>
      </c>
      <c r="Q1107">
        <v>2.109741025334174E-5</v>
      </c>
      <c r="R1107">
        <v>1.136287674358863E-3</v>
      </c>
      <c r="S1107">
        <v>8.1367915420170416E-8</v>
      </c>
      <c r="T1107">
        <f t="shared" si="36"/>
        <v>1.136287674358863E-3</v>
      </c>
      <c r="U1107">
        <f t="shared" si="37"/>
        <v>8.1367915420170403E-8</v>
      </c>
    </row>
    <row r="1108" spans="1:21" x14ac:dyDescent="0.35">
      <c r="A1108" t="s">
        <v>27</v>
      </c>
      <c r="B1108" t="s">
        <v>28</v>
      </c>
      <c r="C1108" t="s">
        <v>76</v>
      </c>
      <c r="D1108" t="s">
        <v>77</v>
      </c>
      <c r="E1108" t="s">
        <v>868</v>
      </c>
      <c r="F1108" t="s">
        <v>869</v>
      </c>
      <c r="G1108" t="s">
        <v>452</v>
      </c>
      <c r="H1108" t="s">
        <v>46</v>
      </c>
      <c r="J1108" t="s">
        <v>36</v>
      </c>
      <c r="L1108" t="s">
        <v>870</v>
      </c>
      <c r="M1108" t="s">
        <v>870</v>
      </c>
      <c r="N1108" t="b">
        <v>0</v>
      </c>
      <c r="O1108">
        <v>162.05067081000001</v>
      </c>
      <c r="P1108">
        <v>1.83309229363361E-3</v>
      </c>
      <c r="Q1108">
        <v>6.516439005270386</v>
      </c>
      <c r="R1108">
        <v>1055.993312096515</v>
      </c>
      <c r="S1108">
        <v>0.29705383583996797</v>
      </c>
      <c r="T1108">
        <f t="shared" si="36"/>
        <v>1055.9933120965152</v>
      </c>
      <c r="U1108">
        <f t="shared" si="37"/>
        <v>0.29705383583996803</v>
      </c>
    </row>
    <row r="1109" spans="1:21" x14ac:dyDescent="0.35">
      <c r="A1109" t="s">
        <v>27</v>
      </c>
      <c r="B1109" t="s">
        <v>28</v>
      </c>
      <c r="C1109" t="s">
        <v>29</v>
      </c>
      <c r="D1109" t="s">
        <v>30</v>
      </c>
      <c r="E1109" t="s">
        <v>868</v>
      </c>
      <c r="F1109" t="s">
        <v>869</v>
      </c>
      <c r="G1109" t="s">
        <v>452</v>
      </c>
      <c r="H1109" t="s">
        <v>46</v>
      </c>
      <c r="J1109" t="s">
        <v>36</v>
      </c>
      <c r="L1109" t="s">
        <v>870</v>
      </c>
      <c r="M1109" t="s">
        <v>870</v>
      </c>
      <c r="N1109" t="b">
        <v>0</v>
      </c>
      <c r="O1109">
        <v>162.05067081000001</v>
      </c>
      <c r="P1109">
        <v>7.2041579023992234E-8</v>
      </c>
      <c r="Q1109">
        <v>2.6659294715205331E-4</v>
      </c>
      <c r="R1109">
        <v>4.3201565919205119E-2</v>
      </c>
      <c r="S1109">
        <v>1.167438620704957E-5</v>
      </c>
      <c r="T1109">
        <f t="shared" si="36"/>
        <v>4.3201565919205119E-2</v>
      </c>
      <c r="U1109">
        <f t="shared" si="37"/>
        <v>1.1674386207049568E-5</v>
      </c>
    </row>
    <row r="1110" spans="1:21" x14ac:dyDescent="0.35">
      <c r="A1110" t="s">
        <v>27</v>
      </c>
      <c r="B1110" t="s">
        <v>28</v>
      </c>
      <c r="C1110" t="s">
        <v>39</v>
      </c>
      <c r="D1110" t="s">
        <v>40</v>
      </c>
      <c r="E1110" t="s">
        <v>868</v>
      </c>
      <c r="F1110" t="s">
        <v>869</v>
      </c>
      <c r="G1110" t="s">
        <v>452</v>
      </c>
      <c r="H1110" t="s">
        <v>46</v>
      </c>
      <c r="J1110" t="s">
        <v>36</v>
      </c>
      <c r="L1110" t="s">
        <v>870</v>
      </c>
      <c r="M1110" t="s">
        <v>870</v>
      </c>
      <c r="N1110" t="b">
        <v>0</v>
      </c>
      <c r="O1110">
        <v>162.05067081000001</v>
      </c>
      <c r="P1110">
        <v>9.7951721614519729E-4</v>
      </c>
      <c r="Q1110">
        <v>13.67877416768855</v>
      </c>
      <c r="R1110">
        <v>2216.6545297324292</v>
      </c>
      <c r="S1110">
        <v>0.15873142194627299</v>
      </c>
      <c r="T1110">
        <f t="shared" si="36"/>
        <v>2216.6545297324292</v>
      </c>
      <c r="U1110">
        <f t="shared" si="37"/>
        <v>0.15873142194627299</v>
      </c>
    </row>
    <row r="1111" spans="1:21" x14ac:dyDescent="0.35">
      <c r="A1111" t="s">
        <v>27</v>
      </c>
      <c r="B1111" t="s">
        <v>28</v>
      </c>
      <c r="C1111" t="s">
        <v>39</v>
      </c>
      <c r="D1111" t="s">
        <v>40</v>
      </c>
      <c r="E1111" t="s">
        <v>871</v>
      </c>
      <c r="F1111" t="s">
        <v>872</v>
      </c>
      <c r="G1111" t="s">
        <v>452</v>
      </c>
      <c r="H1111" t="s">
        <v>46</v>
      </c>
      <c r="J1111" t="s">
        <v>36</v>
      </c>
      <c r="L1111" t="s">
        <v>873</v>
      </c>
      <c r="M1111" t="s">
        <v>873</v>
      </c>
      <c r="N1111" t="b">
        <v>0</v>
      </c>
      <c r="O1111">
        <v>116.57976942000001</v>
      </c>
      <c r="P1111">
        <v>1.1727044829567281E-3</v>
      </c>
      <c r="Q1111">
        <v>16.37659810710587</v>
      </c>
      <c r="R1111">
        <v>1909.180031210411</v>
      </c>
      <c r="S1111">
        <v>0.1367136182208957</v>
      </c>
      <c r="T1111">
        <f t="shared" si="36"/>
        <v>1909.180031210411</v>
      </c>
      <c r="U1111">
        <f t="shared" si="37"/>
        <v>0.1367136182208957</v>
      </c>
    </row>
    <row r="1112" spans="1:21" x14ac:dyDescent="0.35">
      <c r="A1112" t="s">
        <v>27</v>
      </c>
      <c r="B1112" t="s">
        <v>28</v>
      </c>
      <c r="C1112" t="s">
        <v>29</v>
      </c>
      <c r="D1112" t="s">
        <v>30</v>
      </c>
      <c r="E1112" t="s">
        <v>871</v>
      </c>
      <c r="F1112" t="s">
        <v>872</v>
      </c>
      <c r="G1112" t="s">
        <v>452</v>
      </c>
      <c r="H1112" t="s">
        <v>46</v>
      </c>
      <c r="J1112" t="s">
        <v>36</v>
      </c>
      <c r="L1112" t="s">
        <v>873</v>
      </c>
      <c r="M1112" t="s">
        <v>873</v>
      </c>
      <c r="N1112" t="b">
        <v>0</v>
      </c>
      <c r="O1112">
        <v>116.57976942000001</v>
      </c>
      <c r="P1112">
        <v>1.2408845282445369E-7</v>
      </c>
      <c r="Q1112">
        <v>4.5919463168613429E-4</v>
      </c>
      <c r="R1112">
        <v>5.3532804280871357E-2</v>
      </c>
      <c r="S1112">
        <v>1.446620321795937E-5</v>
      </c>
      <c r="T1112">
        <f t="shared" si="36"/>
        <v>5.3532804280871364E-2</v>
      </c>
      <c r="U1112">
        <f t="shared" si="37"/>
        <v>1.4466203217959359E-5</v>
      </c>
    </row>
    <row r="1113" spans="1:21" x14ac:dyDescent="0.35">
      <c r="A1113" t="s">
        <v>27</v>
      </c>
      <c r="B1113" t="s">
        <v>28</v>
      </c>
      <c r="C1113" t="s">
        <v>76</v>
      </c>
      <c r="D1113" t="s">
        <v>77</v>
      </c>
      <c r="E1113" t="s">
        <v>871</v>
      </c>
      <c r="F1113" t="s">
        <v>872</v>
      </c>
      <c r="G1113" t="s">
        <v>452</v>
      </c>
      <c r="H1113" t="s">
        <v>46</v>
      </c>
      <c r="J1113" t="s">
        <v>36</v>
      </c>
      <c r="L1113" t="s">
        <v>873</v>
      </c>
      <c r="M1113" t="s">
        <v>873</v>
      </c>
      <c r="N1113" t="b">
        <v>0</v>
      </c>
      <c r="O1113">
        <v>116.57976942000001</v>
      </c>
      <c r="P1113">
        <v>1.3385227431923349E-3</v>
      </c>
      <c r="Q1113">
        <v>4.758299319392286</v>
      </c>
      <c r="R1113">
        <v>554.72143748609562</v>
      </c>
      <c r="S1113">
        <v>0.15604467276478831</v>
      </c>
      <c r="T1113">
        <f t="shared" si="36"/>
        <v>554.72143748609562</v>
      </c>
      <c r="U1113">
        <f t="shared" si="37"/>
        <v>0.15604467276478828</v>
      </c>
    </row>
    <row r="1114" spans="1:21" x14ac:dyDescent="0.35">
      <c r="A1114" t="s">
        <v>27</v>
      </c>
      <c r="B1114" t="s">
        <v>28</v>
      </c>
      <c r="C1114" t="s">
        <v>76</v>
      </c>
      <c r="D1114" t="s">
        <v>77</v>
      </c>
      <c r="E1114" t="s">
        <v>874</v>
      </c>
      <c r="F1114" t="s">
        <v>875</v>
      </c>
      <c r="G1114" t="s">
        <v>452</v>
      </c>
      <c r="H1114" t="s">
        <v>46</v>
      </c>
      <c r="J1114" t="s">
        <v>36</v>
      </c>
      <c r="L1114" t="s">
        <v>876</v>
      </c>
      <c r="M1114" t="s">
        <v>876</v>
      </c>
      <c r="N1114" t="b">
        <v>0</v>
      </c>
      <c r="O1114">
        <v>22.146644989999999</v>
      </c>
      <c r="P1114">
        <v>6.1576133415959116E-9</v>
      </c>
      <c r="Q1114">
        <v>2.1889629833646039E-5</v>
      </c>
      <c r="R1114">
        <v>4.8478186088827158E-4</v>
      </c>
      <c r="S1114">
        <v>1.3637047666201221E-7</v>
      </c>
      <c r="T1114">
        <f t="shared" si="36"/>
        <v>4.8478186088827158E-4</v>
      </c>
      <c r="U1114">
        <f t="shared" si="37"/>
        <v>1.3637047666201223E-7</v>
      </c>
    </row>
    <row r="1115" spans="1:21" x14ac:dyDescent="0.35">
      <c r="A1115" t="s">
        <v>27</v>
      </c>
      <c r="B1115" t="s">
        <v>28</v>
      </c>
      <c r="C1115" t="s">
        <v>39</v>
      </c>
      <c r="D1115" t="s">
        <v>40</v>
      </c>
      <c r="E1115" t="s">
        <v>874</v>
      </c>
      <c r="F1115" t="s">
        <v>875</v>
      </c>
      <c r="G1115" t="s">
        <v>452</v>
      </c>
      <c r="H1115" t="s">
        <v>46</v>
      </c>
      <c r="J1115" t="s">
        <v>36</v>
      </c>
      <c r="L1115" t="s">
        <v>876</v>
      </c>
      <c r="M1115" t="s">
        <v>876</v>
      </c>
      <c r="N1115" t="b">
        <v>0</v>
      </c>
      <c r="O1115">
        <v>22.146644989999999</v>
      </c>
      <c r="P1115">
        <v>2.240186632089976E-9</v>
      </c>
      <c r="Q1115">
        <v>3.128378606189934E-5</v>
      </c>
      <c r="R1115">
        <v>6.9283090385599479E-4</v>
      </c>
      <c r="S1115">
        <v>4.9612618052240432E-8</v>
      </c>
      <c r="T1115">
        <f t="shared" si="36"/>
        <v>6.9283090385599479E-4</v>
      </c>
      <c r="U1115">
        <f t="shared" si="37"/>
        <v>4.9612618052240439E-8</v>
      </c>
    </row>
    <row r="1116" spans="1:21" x14ac:dyDescent="0.35">
      <c r="A1116" t="s">
        <v>27</v>
      </c>
      <c r="B1116" t="s">
        <v>28</v>
      </c>
      <c r="C1116" t="s">
        <v>29</v>
      </c>
      <c r="D1116" t="s">
        <v>30</v>
      </c>
      <c r="E1116" t="s">
        <v>877</v>
      </c>
      <c r="F1116" t="s">
        <v>878</v>
      </c>
      <c r="G1116" t="s">
        <v>452</v>
      </c>
      <c r="H1116" t="s">
        <v>46</v>
      </c>
      <c r="J1116" t="s">
        <v>36</v>
      </c>
      <c r="L1116" t="s">
        <v>879</v>
      </c>
      <c r="M1116" t="s">
        <v>879</v>
      </c>
      <c r="N1116" t="b">
        <v>0</v>
      </c>
      <c r="O1116">
        <v>154.96276397</v>
      </c>
      <c r="P1116">
        <v>8.0330830893780416E-8</v>
      </c>
      <c r="Q1116">
        <v>2.9726767854455289E-4</v>
      </c>
      <c r="R1116">
        <v>4.6065421106209391E-2</v>
      </c>
      <c r="S1116">
        <v>1.2448287587306881E-5</v>
      </c>
      <c r="T1116">
        <f t="shared" si="36"/>
        <v>4.6065421106209384E-2</v>
      </c>
      <c r="U1116">
        <f t="shared" si="37"/>
        <v>1.2448287587306879E-5</v>
      </c>
    </row>
    <row r="1117" spans="1:21" x14ac:dyDescent="0.35">
      <c r="A1117" t="s">
        <v>27</v>
      </c>
      <c r="B1117" t="s">
        <v>28</v>
      </c>
      <c r="C1117" t="s">
        <v>76</v>
      </c>
      <c r="D1117" t="s">
        <v>77</v>
      </c>
      <c r="E1117" t="s">
        <v>880</v>
      </c>
      <c r="F1117" t="s">
        <v>881</v>
      </c>
      <c r="G1117" t="s">
        <v>452</v>
      </c>
      <c r="H1117" t="s">
        <v>46</v>
      </c>
      <c r="J1117" t="s">
        <v>36</v>
      </c>
      <c r="L1117" t="s">
        <v>882</v>
      </c>
      <c r="M1117" t="s">
        <v>882</v>
      </c>
      <c r="N1117" t="b">
        <v>0</v>
      </c>
      <c r="O1117">
        <v>100.58758148</v>
      </c>
      <c r="P1117">
        <v>5.8087582859343593E-3</v>
      </c>
      <c r="Q1117">
        <v>20.649488952690991</v>
      </c>
      <c r="R1117">
        <v>2077.0821525491651</v>
      </c>
      <c r="S1117">
        <v>0.58428894738404746</v>
      </c>
      <c r="T1117">
        <f t="shared" si="36"/>
        <v>2077.0821525491647</v>
      </c>
      <c r="U1117">
        <f t="shared" si="37"/>
        <v>0.58428894738404746</v>
      </c>
    </row>
    <row r="1118" spans="1:21" x14ac:dyDescent="0.35">
      <c r="A1118" t="s">
        <v>27</v>
      </c>
      <c r="B1118" t="s">
        <v>28</v>
      </c>
      <c r="C1118" t="s">
        <v>29</v>
      </c>
      <c r="D1118" t="s">
        <v>30</v>
      </c>
      <c r="E1118" t="s">
        <v>883</v>
      </c>
      <c r="F1118" t="s">
        <v>884</v>
      </c>
      <c r="G1118" t="s">
        <v>452</v>
      </c>
      <c r="H1118" t="s">
        <v>46</v>
      </c>
      <c r="J1118" t="s">
        <v>36</v>
      </c>
      <c r="L1118" t="s">
        <v>885</v>
      </c>
      <c r="M1118" t="s">
        <v>885</v>
      </c>
      <c r="N1118" t="b">
        <v>0</v>
      </c>
      <c r="O1118">
        <v>98.442093760000006</v>
      </c>
      <c r="P1118">
        <v>5.6480638719325554E-6</v>
      </c>
      <c r="Q1118">
        <v>2.0900902141804501E-2</v>
      </c>
      <c r="R1118">
        <v>2.0575285683121032</v>
      </c>
      <c r="S1118">
        <v>5.5600723324325323E-4</v>
      </c>
      <c r="T1118">
        <f t="shared" si="36"/>
        <v>2.0575285683121036</v>
      </c>
      <c r="U1118">
        <f t="shared" si="37"/>
        <v>5.5600723324325323E-4</v>
      </c>
    </row>
    <row r="1119" spans="1:21" x14ac:dyDescent="0.35">
      <c r="A1119" t="s">
        <v>27</v>
      </c>
      <c r="B1119" t="s">
        <v>28</v>
      </c>
      <c r="C1119" t="s">
        <v>76</v>
      </c>
      <c r="D1119" t="s">
        <v>77</v>
      </c>
      <c r="E1119" t="s">
        <v>883</v>
      </c>
      <c r="F1119" t="s">
        <v>884</v>
      </c>
      <c r="G1119" t="s">
        <v>452</v>
      </c>
      <c r="H1119" t="s">
        <v>46</v>
      </c>
      <c r="J1119" t="s">
        <v>36</v>
      </c>
      <c r="L1119" t="s">
        <v>885</v>
      </c>
      <c r="M1119" t="s">
        <v>885</v>
      </c>
      <c r="N1119" t="b">
        <v>0</v>
      </c>
      <c r="O1119">
        <v>98.442093760000006</v>
      </c>
      <c r="P1119">
        <v>2.8610019542719802E-3</v>
      </c>
      <c r="Q1119">
        <v>10.170543400199969</v>
      </c>
      <c r="R1119">
        <v>1001.209586992635</v>
      </c>
      <c r="S1119">
        <v>0.28164302262998547</v>
      </c>
      <c r="T1119">
        <f t="shared" si="36"/>
        <v>1001.2095869926346</v>
      </c>
      <c r="U1119">
        <f t="shared" si="37"/>
        <v>0.28164302262998553</v>
      </c>
    </row>
    <row r="1120" spans="1:21" x14ac:dyDescent="0.35">
      <c r="A1120" t="s">
        <v>27</v>
      </c>
      <c r="B1120" t="s">
        <v>28</v>
      </c>
      <c r="C1120" t="s">
        <v>39</v>
      </c>
      <c r="D1120" t="s">
        <v>40</v>
      </c>
      <c r="E1120" t="s">
        <v>883</v>
      </c>
      <c r="F1120" t="s">
        <v>884</v>
      </c>
      <c r="G1120" t="s">
        <v>452</v>
      </c>
      <c r="H1120" t="s">
        <v>46</v>
      </c>
      <c r="J1120" t="s">
        <v>36</v>
      </c>
      <c r="L1120" t="s">
        <v>885</v>
      </c>
      <c r="M1120" t="s">
        <v>885</v>
      </c>
      <c r="N1120" t="b">
        <v>0</v>
      </c>
      <c r="O1120">
        <v>98.442093760000006</v>
      </c>
      <c r="P1120">
        <v>7.0905851872929762E-4</v>
      </c>
      <c r="Q1120">
        <v>9.9018691958713845</v>
      </c>
      <c r="R1120">
        <v>974.76073577922671</v>
      </c>
      <c r="S1120">
        <v>6.9801205182076234E-2</v>
      </c>
      <c r="T1120">
        <f t="shared" si="36"/>
        <v>974.76073577922671</v>
      </c>
      <c r="U1120">
        <f t="shared" si="37"/>
        <v>6.9801205182076234E-2</v>
      </c>
    </row>
    <row r="1121" spans="1:21" x14ac:dyDescent="0.35">
      <c r="A1121" t="s">
        <v>27</v>
      </c>
      <c r="B1121" t="s">
        <v>28</v>
      </c>
      <c r="C1121" t="s">
        <v>39</v>
      </c>
      <c r="D1121" t="s">
        <v>40</v>
      </c>
      <c r="E1121" t="s">
        <v>886</v>
      </c>
      <c r="F1121" t="s">
        <v>887</v>
      </c>
      <c r="G1121" t="s">
        <v>452</v>
      </c>
      <c r="H1121" t="s">
        <v>46</v>
      </c>
      <c r="J1121" t="s">
        <v>36</v>
      </c>
      <c r="L1121" t="s">
        <v>888</v>
      </c>
      <c r="M1121" t="s">
        <v>888</v>
      </c>
      <c r="N1121" t="b">
        <v>0</v>
      </c>
      <c r="O1121">
        <v>91.695799449999996</v>
      </c>
      <c r="P1121">
        <v>1.6583357386397959E-2</v>
      </c>
      <c r="Q1121">
        <v>231.58347489114689</v>
      </c>
      <c r="R1121">
        <v>21235.231869552721</v>
      </c>
      <c r="S1121">
        <v>1.520624213110823</v>
      </c>
      <c r="T1121">
        <f t="shared" si="36"/>
        <v>21235.231869552714</v>
      </c>
      <c r="U1121">
        <f t="shared" si="37"/>
        <v>1.5206242131108234</v>
      </c>
    </row>
    <row r="1122" spans="1:21" x14ac:dyDescent="0.35">
      <c r="A1122" t="s">
        <v>27</v>
      </c>
      <c r="B1122" t="s">
        <v>28</v>
      </c>
      <c r="C1122" t="s">
        <v>76</v>
      </c>
      <c r="D1122" t="s">
        <v>77</v>
      </c>
      <c r="E1122" t="s">
        <v>886</v>
      </c>
      <c r="F1122" t="s">
        <v>887</v>
      </c>
      <c r="G1122" t="s">
        <v>452</v>
      </c>
      <c r="H1122" t="s">
        <v>46</v>
      </c>
      <c r="J1122" t="s">
        <v>36</v>
      </c>
      <c r="L1122" t="s">
        <v>888</v>
      </c>
      <c r="M1122" t="s">
        <v>888</v>
      </c>
      <c r="N1122" t="b">
        <v>0</v>
      </c>
      <c r="O1122">
        <v>91.695799449999996</v>
      </c>
      <c r="P1122">
        <v>2.736165827362989E-2</v>
      </c>
      <c r="Q1122">
        <v>97.267648684359642</v>
      </c>
      <c r="R1122">
        <v>8919.0348067340983</v>
      </c>
      <c r="S1122">
        <v>2.5089491296781992</v>
      </c>
      <c r="T1122">
        <f t="shared" si="36"/>
        <v>8919.0348067340983</v>
      </c>
      <c r="U1122">
        <f t="shared" si="37"/>
        <v>2.5089491296781996</v>
      </c>
    </row>
    <row r="1123" spans="1:21" x14ac:dyDescent="0.35">
      <c r="A1123" t="s">
        <v>27</v>
      </c>
      <c r="B1123" t="s">
        <v>28</v>
      </c>
      <c r="C1123" t="s">
        <v>29</v>
      </c>
      <c r="D1123" t="s">
        <v>30</v>
      </c>
      <c r="E1123" t="s">
        <v>398</v>
      </c>
      <c r="F1123" t="s">
        <v>399</v>
      </c>
      <c r="G1123" t="s">
        <v>128</v>
      </c>
      <c r="H1123" t="s">
        <v>46</v>
      </c>
      <c r="J1123" t="s">
        <v>36</v>
      </c>
      <c r="L1123" t="s">
        <v>285</v>
      </c>
      <c r="M1123" t="s">
        <v>285</v>
      </c>
      <c r="N1123" t="b">
        <v>0</v>
      </c>
      <c r="O1123">
        <v>0.61</v>
      </c>
      <c r="P1123">
        <v>5.0595405995534472E-3</v>
      </c>
      <c r="Q1123">
        <v>18.7230465787155</v>
      </c>
      <c r="R1123">
        <v>11.421058413016461</v>
      </c>
      <c r="S1123">
        <v>3.086319765727603E-3</v>
      </c>
      <c r="T1123">
        <f t="shared" si="36"/>
        <v>11.421058413016455</v>
      </c>
      <c r="U1123">
        <f t="shared" si="37"/>
        <v>3.0863197657276025E-3</v>
      </c>
    </row>
    <row r="1124" spans="1:21" x14ac:dyDescent="0.35">
      <c r="A1124" t="s">
        <v>27</v>
      </c>
      <c r="B1124" t="s">
        <v>28</v>
      </c>
      <c r="C1124" t="s">
        <v>39</v>
      </c>
      <c r="D1124" t="s">
        <v>40</v>
      </c>
      <c r="E1124" t="s">
        <v>398</v>
      </c>
      <c r="F1124" t="s">
        <v>399</v>
      </c>
      <c r="G1124" t="s">
        <v>128</v>
      </c>
      <c r="H1124" t="s">
        <v>46</v>
      </c>
      <c r="J1124" t="s">
        <v>36</v>
      </c>
      <c r="L1124" t="s">
        <v>285</v>
      </c>
      <c r="M1124" t="s">
        <v>285</v>
      </c>
      <c r="N1124" t="b">
        <v>0</v>
      </c>
      <c r="O1124">
        <v>0.61</v>
      </c>
      <c r="P1124">
        <v>3.9469830664394844E-3</v>
      </c>
      <c r="Q1124">
        <v>55.118878075455328</v>
      </c>
      <c r="R1124">
        <v>33.622515626027749</v>
      </c>
      <c r="S1124">
        <v>2.4076596705280848E-3</v>
      </c>
      <c r="T1124">
        <f t="shared" si="36"/>
        <v>33.622515626027749</v>
      </c>
      <c r="U1124">
        <f t="shared" si="37"/>
        <v>2.4076596705280852E-3</v>
      </c>
    </row>
    <row r="1125" spans="1:21" x14ac:dyDescent="0.35">
      <c r="A1125" t="s">
        <v>27</v>
      </c>
      <c r="B1125" t="s">
        <v>28</v>
      </c>
      <c r="C1125" t="s">
        <v>39</v>
      </c>
      <c r="D1125" t="s">
        <v>40</v>
      </c>
      <c r="E1125" t="s">
        <v>402</v>
      </c>
      <c r="F1125" t="s">
        <v>403</v>
      </c>
      <c r="G1125" t="s">
        <v>128</v>
      </c>
      <c r="H1125" t="s">
        <v>46</v>
      </c>
      <c r="J1125" t="s">
        <v>36</v>
      </c>
      <c r="L1125" t="s">
        <v>404</v>
      </c>
      <c r="M1125" t="s">
        <v>404</v>
      </c>
      <c r="N1125" t="b">
        <v>0</v>
      </c>
      <c r="O1125">
        <v>27.41</v>
      </c>
      <c r="P1125">
        <v>2.0568642555236802E-3</v>
      </c>
      <c r="Q1125">
        <v>28.723723464119949</v>
      </c>
      <c r="R1125">
        <v>787.31726015152776</v>
      </c>
      <c r="S1125">
        <v>5.6378649243904073E-2</v>
      </c>
      <c r="T1125">
        <f t="shared" si="36"/>
        <v>787.31726015152776</v>
      </c>
      <c r="U1125">
        <f t="shared" si="37"/>
        <v>5.6378649243904073E-2</v>
      </c>
    </row>
    <row r="1126" spans="1:21" x14ac:dyDescent="0.35">
      <c r="A1126" t="s">
        <v>27</v>
      </c>
      <c r="B1126" t="s">
        <v>28</v>
      </c>
      <c r="C1126" t="s">
        <v>29</v>
      </c>
      <c r="D1126" t="s">
        <v>30</v>
      </c>
      <c r="E1126" t="s">
        <v>895</v>
      </c>
      <c r="F1126" t="s">
        <v>896</v>
      </c>
      <c r="G1126" t="s">
        <v>452</v>
      </c>
      <c r="H1126" t="s">
        <v>46</v>
      </c>
      <c r="J1126" t="s">
        <v>36</v>
      </c>
      <c r="L1126" t="s">
        <v>897</v>
      </c>
      <c r="M1126" t="s">
        <v>897</v>
      </c>
      <c r="N1126" t="b">
        <v>0</v>
      </c>
      <c r="O1126">
        <v>155.18575777000001</v>
      </c>
      <c r="P1126">
        <v>1.3447053655063249E-4</v>
      </c>
      <c r="Q1126">
        <v>0.49761397695367199</v>
      </c>
      <c r="R1126">
        <v>77.22260209049891</v>
      </c>
      <c r="S1126">
        <v>2.0867912112348379E-2</v>
      </c>
      <c r="T1126">
        <f t="shared" si="36"/>
        <v>77.22260209049891</v>
      </c>
      <c r="U1126">
        <f t="shared" si="37"/>
        <v>2.0867912112348386E-2</v>
      </c>
    </row>
    <row r="1127" spans="1:21" x14ac:dyDescent="0.35">
      <c r="A1127" t="s">
        <v>27</v>
      </c>
      <c r="B1127" t="s">
        <v>28</v>
      </c>
      <c r="C1127" t="s">
        <v>76</v>
      </c>
      <c r="D1127" t="s">
        <v>77</v>
      </c>
      <c r="E1127" t="s">
        <v>402</v>
      </c>
      <c r="F1127" t="s">
        <v>403</v>
      </c>
      <c r="G1127" t="s">
        <v>128</v>
      </c>
      <c r="H1127" t="s">
        <v>46</v>
      </c>
      <c r="J1127" t="s">
        <v>36</v>
      </c>
      <c r="L1127" t="s">
        <v>404</v>
      </c>
      <c r="M1127" t="s">
        <v>404</v>
      </c>
      <c r="N1127" t="b">
        <v>0</v>
      </c>
      <c r="O1127">
        <v>27.41</v>
      </c>
      <c r="P1127">
        <v>5.0780604112046161E-4</v>
      </c>
      <c r="Q1127">
        <v>1.8051939364765659</v>
      </c>
      <c r="R1127">
        <v>49.480365798822682</v>
      </c>
      <c r="S1127">
        <v>1.391896358711185E-2</v>
      </c>
      <c r="T1127">
        <f t="shared" si="36"/>
        <v>49.480365798822675</v>
      </c>
      <c r="U1127">
        <f t="shared" si="37"/>
        <v>1.3918963587111853E-2</v>
      </c>
    </row>
    <row r="1128" spans="1:21" x14ac:dyDescent="0.35">
      <c r="A1128" t="s">
        <v>27</v>
      </c>
      <c r="B1128" t="s">
        <v>28</v>
      </c>
      <c r="C1128" t="s">
        <v>29</v>
      </c>
      <c r="D1128" t="s">
        <v>30</v>
      </c>
      <c r="E1128" t="s">
        <v>402</v>
      </c>
      <c r="F1128" t="s">
        <v>403</v>
      </c>
      <c r="G1128" t="s">
        <v>128</v>
      </c>
      <c r="H1128" t="s">
        <v>46</v>
      </c>
      <c r="J1128" t="s">
        <v>36</v>
      </c>
      <c r="L1128" t="s">
        <v>404</v>
      </c>
      <c r="M1128" t="s">
        <v>404</v>
      </c>
      <c r="N1128" t="b">
        <v>0</v>
      </c>
      <c r="O1128">
        <v>27.41</v>
      </c>
      <c r="P1128">
        <v>1.399659413982645E-3</v>
      </c>
      <c r="Q1128">
        <v>5.1794995784098719</v>
      </c>
      <c r="R1128">
        <v>141.97008344421459</v>
      </c>
      <c r="S1128">
        <v>3.8364664537264309E-2</v>
      </c>
      <c r="T1128">
        <f t="shared" si="36"/>
        <v>141.97008344421459</v>
      </c>
      <c r="U1128">
        <f t="shared" si="37"/>
        <v>3.8364664537264302E-2</v>
      </c>
    </row>
    <row r="1129" spans="1:21" x14ac:dyDescent="0.35">
      <c r="A1129" t="s">
        <v>27</v>
      </c>
      <c r="B1129" t="s">
        <v>28</v>
      </c>
      <c r="C1129" t="s">
        <v>39</v>
      </c>
      <c r="D1129" t="s">
        <v>40</v>
      </c>
      <c r="E1129" t="s">
        <v>895</v>
      </c>
      <c r="F1129" t="s">
        <v>896</v>
      </c>
      <c r="G1129" t="s">
        <v>452</v>
      </c>
      <c r="H1129" t="s">
        <v>46</v>
      </c>
      <c r="J1129" t="s">
        <v>36</v>
      </c>
      <c r="L1129" t="s">
        <v>897</v>
      </c>
      <c r="M1129" t="s">
        <v>897</v>
      </c>
      <c r="N1129" t="b">
        <v>0</v>
      </c>
      <c r="O1129">
        <v>155.18575777000001</v>
      </c>
      <c r="P1129">
        <v>8.974016584014508E-4</v>
      </c>
      <c r="Q1129">
        <v>12.532045808537379</v>
      </c>
      <c r="R1129">
        <v>1944.795025206226</v>
      </c>
      <c r="S1129">
        <v>0.13926395638308381</v>
      </c>
      <c r="T1129">
        <f t="shared" si="36"/>
        <v>1944.7950252062258</v>
      </c>
      <c r="U1129">
        <f t="shared" si="37"/>
        <v>0.13926395638308384</v>
      </c>
    </row>
    <row r="1130" spans="1:21" x14ac:dyDescent="0.35">
      <c r="A1130" t="s">
        <v>27</v>
      </c>
      <c r="B1130" t="s">
        <v>28</v>
      </c>
      <c r="C1130" t="s">
        <v>76</v>
      </c>
      <c r="D1130" t="s">
        <v>77</v>
      </c>
      <c r="E1130" t="s">
        <v>895</v>
      </c>
      <c r="F1130" t="s">
        <v>896</v>
      </c>
      <c r="G1130" t="s">
        <v>452</v>
      </c>
      <c r="H1130" t="s">
        <v>46</v>
      </c>
      <c r="J1130" t="s">
        <v>36</v>
      </c>
      <c r="L1130" t="s">
        <v>897</v>
      </c>
      <c r="M1130" t="s">
        <v>897</v>
      </c>
      <c r="N1130" t="b">
        <v>0</v>
      </c>
      <c r="O1130">
        <v>155.18575777000001</v>
      </c>
      <c r="P1130">
        <v>2.4762411600728058E-3</v>
      </c>
      <c r="Q1130">
        <v>8.802761616529752</v>
      </c>
      <c r="R1130">
        <v>1366.06323192984</v>
      </c>
      <c r="S1130">
        <v>0.38427736084716241</v>
      </c>
      <c r="T1130">
        <f t="shared" si="36"/>
        <v>1366.0632319298397</v>
      </c>
      <c r="U1130">
        <f t="shared" si="37"/>
        <v>0.38427736084716224</v>
      </c>
    </row>
    <row r="1131" spans="1:21" x14ac:dyDescent="0.35">
      <c r="A1131" t="s">
        <v>27</v>
      </c>
      <c r="B1131" t="s">
        <v>28</v>
      </c>
      <c r="C1131" t="s">
        <v>29</v>
      </c>
      <c r="D1131" t="s">
        <v>30</v>
      </c>
      <c r="E1131" t="s">
        <v>898</v>
      </c>
      <c r="F1131" t="s">
        <v>899</v>
      </c>
      <c r="G1131" t="s">
        <v>452</v>
      </c>
      <c r="H1131" t="s">
        <v>46</v>
      </c>
      <c r="J1131" t="s">
        <v>36</v>
      </c>
      <c r="L1131" t="s">
        <v>900</v>
      </c>
      <c r="M1131" t="s">
        <v>900</v>
      </c>
      <c r="N1131" t="b">
        <v>0</v>
      </c>
      <c r="O1131">
        <v>155.18575777000001</v>
      </c>
      <c r="P1131">
        <v>3.4932886197229202E-8</v>
      </c>
      <c r="Q1131">
        <v>1.2927064078849701E-4</v>
      </c>
      <c r="R1131">
        <v>2.0060962348176371E-2</v>
      </c>
      <c r="S1131">
        <v>5.4210864156101882E-6</v>
      </c>
      <c r="T1131">
        <f t="shared" si="36"/>
        <v>2.0060962348176382E-2</v>
      </c>
      <c r="U1131">
        <f t="shared" si="37"/>
        <v>5.4210864156101882E-6</v>
      </c>
    </row>
    <row r="1132" spans="1:21" x14ac:dyDescent="0.35">
      <c r="A1132" t="s">
        <v>27</v>
      </c>
      <c r="B1132" t="s">
        <v>28</v>
      </c>
      <c r="C1132" t="s">
        <v>29</v>
      </c>
      <c r="D1132" t="s">
        <v>30</v>
      </c>
      <c r="E1132" t="s">
        <v>408</v>
      </c>
      <c r="F1132" t="s">
        <v>409</v>
      </c>
      <c r="G1132" t="s">
        <v>128</v>
      </c>
      <c r="H1132" t="s">
        <v>46</v>
      </c>
      <c r="J1132" t="s">
        <v>36</v>
      </c>
      <c r="L1132" t="s">
        <v>410</v>
      </c>
      <c r="M1132" t="s">
        <v>410</v>
      </c>
      <c r="N1132" t="b">
        <v>0</v>
      </c>
      <c r="O1132">
        <v>2.4</v>
      </c>
      <c r="P1132">
        <v>4.0188419573118804E-3</v>
      </c>
      <c r="Q1132">
        <v>14.871896702615169</v>
      </c>
      <c r="R1132">
        <v>35.692552086276407</v>
      </c>
      <c r="S1132">
        <v>9.6452206975485132E-3</v>
      </c>
      <c r="T1132">
        <f t="shared" si="36"/>
        <v>35.692552086276407</v>
      </c>
      <c r="U1132">
        <f t="shared" si="37"/>
        <v>9.6452206975485132E-3</v>
      </c>
    </row>
    <row r="1133" spans="1:21" x14ac:dyDescent="0.35">
      <c r="A1133" t="s">
        <v>27</v>
      </c>
      <c r="B1133" t="s">
        <v>28</v>
      </c>
      <c r="C1133" t="s">
        <v>76</v>
      </c>
      <c r="D1133" t="s">
        <v>77</v>
      </c>
      <c r="E1133" t="s">
        <v>898</v>
      </c>
      <c r="F1133" t="s">
        <v>899</v>
      </c>
      <c r="G1133" t="s">
        <v>452</v>
      </c>
      <c r="H1133" t="s">
        <v>46</v>
      </c>
      <c r="J1133" t="s">
        <v>36</v>
      </c>
      <c r="L1133" t="s">
        <v>900</v>
      </c>
      <c r="M1133" t="s">
        <v>900</v>
      </c>
      <c r="N1133" t="b">
        <v>0</v>
      </c>
      <c r="O1133">
        <v>155.18575777000001</v>
      </c>
      <c r="P1133">
        <v>1.706230702074115E-3</v>
      </c>
      <c r="Q1133">
        <v>6.0654601721913988</v>
      </c>
      <c r="R1133">
        <v>941.27303304527697</v>
      </c>
      <c r="S1133">
        <v>0.26478270443181068</v>
      </c>
      <c r="T1133">
        <f t="shared" si="36"/>
        <v>941.27303304527697</v>
      </c>
      <c r="U1133">
        <f t="shared" si="37"/>
        <v>0.26478270443181068</v>
      </c>
    </row>
    <row r="1134" spans="1:21" x14ac:dyDescent="0.35">
      <c r="A1134" t="s">
        <v>27</v>
      </c>
      <c r="B1134" t="s">
        <v>28</v>
      </c>
      <c r="C1134" t="s">
        <v>39</v>
      </c>
      <c r="D1134" t="s">
        <v>40</v>
      </c>
      <c r="E1134" t="s">
        <v>898</v>
      </c>
      <c r="F1134" t="s">
        <v>899</v>
      </c>
      <c r="G1134" t="s">
        <v>452</v>
      </c>
      <c r="H1134" t="s">
        <v>46</v>
      </c>
      <c r="J1134" t="s">
        <v>36</v>
      </c>
      <c r="L1134" t="s">
        <v>900</v>
      </c>
      <c r="M1134" t="s">
        <v>900</v>
      </c>
      <c r="N1134" t="b">
        <v>0</v>
      </c>
      <c r="O1134">
        <v>155.18575777000001</v>
      </c>
      <c r="P1134">
        <v>7.5735864088030962E-4</v>
      </c>
      <c r="Q1134">
        <v>10.576371340688739</v>
      </c>
      <c r="R1134">
        <v>1641.302200961693</v>
      </c>
      <c r="S1134">
        <v>0.1175312745886682</v>
      </c>
      <c r="T1134">
        <f t="shared" si="36"/>
        <v>1641.302200961693</v>
      </c>
      <c r="U1134">
        <f t="shared" si="37"/>
        <v>0.11753127458866816</v>
      </c>
    </row>
    <row r="1135" spans="1:21" x14ac:dyDescent="0.35">
      <c r="A1135" t="s">
        <v>27</v>
      </c>
      <c r="B1135" t="s">
        <v>28</v>
      </c>
      <c r="C1135" t="s">
        <v>39</v>
      </c>
      <c r="D1135" t="s">
        <v>40</v>
      </c>
      <c r="E1135" t="s">
        <v>408</v>
      </c>
      <c r="F1135" t="s">
        <v>409</v>
      </c>
      <c r="G1135" t="s">
        <v>128</v>
      </c>
      <c r="H1135" t="s">
        <v>46</v>
      </c>
      <c r="J1135" t="s">
        <v>36</v>
      </c>
      <c r="L1135" t="s">
        <v>410</v>
      </c>
      <c r="M1135" t="s">
        <v>410</v>
      </c>
      <c r="N1135" t="b">
        <v>0</v>
      </c>
      <c r="O1135">
        <v>2.4</v>
      </c>
      <c r="P1135">
        <v>4.7636800577643881E-3</v>
      </c>
      <c r="Q1135">
        <v>66.523898348328274</v>
      </c>
      <c r="R1135">
        <v>159.65735603598779</v>
      </c>
      <c r="S1135">
        <v>1.143283213863453E-2</v>
      </c>
      <c r="T1135">
        <f t="shared" si="36"/>
        <v>159.65735603598785</v>
      </c>
      <c r="U1135">
        <f t="shared" si="37"/>
        <v>1.1432832138634531E-2</v>
      </c>
    </row>
    <row r="1136" spans="1:21" x14ac:dyDescent="0.35">
      <c r="A1136" t="s">
        <v>27</v>
      </c>
      <c r="B1136" t="s">
        <v>28</v>
      </c>
      <c r="C1136" t="s">
        <v>76</v>
      </c>
      <c r="D1136" t="s">
        <v>77</v>
      </c>
      <c r="E1136" t="s">
        <v>901</v>
      </c>
      <c r="F1136" t="s">
        <v>630</v>
      </c>
      <c r="G1136" t="s">
        <v>452</v>
      </c>
      <c r="H1136" t="s">
        <v>46</v>
      </c>
      <c r="J1136" t="s">
        <v>36</v>
      </c>
      <c r="L1136" t="s">
        <v>902</v>
      </c>
      <c r="M1136" t="s">
        <v>902</v>
      </c>
      <c r="N1136" t="b">
        <v>0</v>
      </c>
      <c r="O1136">
        <v>31.33247536</v>
      </c>
      <c r="P1136">
        <v>4.5683009068393041E-3</v>
      </c>
      <c r="Q1136">
        <v>16.23980108395449</v>
      </c>
      <c r="R1136">
        <v>508.83316731430529</v>
      </c>
      <c r="S1136">
        <v>0.14313617560060821</v>
      </c>
      <c r="T1136">
        <f t="shared" si="36"/>
        <v>508.83316731430534</v>
      </c>
      <c r="U1136">
        <f t="shared" si="37"/>
        <v>0.14313617560060815</v>
      </c>
    </row>
    <row r="1137" spans="1:21" x14ac:dyDescent="0.35">
      <c r="A1137" t="s">
        <v>27</v>
      </c>
      <c r="B1137" t="s">
        <v>28</v>
      </c>
      <c r="C1137" t="s">
        <v>39</v>
      </c>
      <c r="D1137" t="s">
        <v>40</v>
      </c>
      <c r="E1137" t="s">
        <v>901</v>
      </c>
      <c r="F1137" t="s">
        <v>630</v>
      </c>
      <c r="G1137" t="s">
        <v>452</v>
      </c>
      <c r="H1137" t="s">
        <v>46</v>
      </c>
      <c r="J1137" t="s">
        <v>36</v>
      </c>
      <c r="L1137" t="s">
        <v>902</v>
      </c>
      <c r="M1137" t="s">
        <v>902</v>
      </c>
      <c r="N1137" t="b">
        <v>0</v>
      </c>
      <c r="O1137">
        <v>31.33247536</v>
      </c>
      <c r="P1137">
        <v>5.6756125114288862E-3</v>
      </c>
      <c r="Q1137">
        <v>79.258863986761412</v>
      </c>
      <c r="R1137">
        <v>2483.3764029267932</v>
      </c>
      <c r="S1137">
        <v>0.17783098916725329</v>
      </c>
      <c r="T1137">
        <f t="shared" si="36"/>
        <v>2483.3764029267932</v>
      </c>
      <c r="U1137">
        <f t="shared" si="37"/>
        <v>0.17783098916725329</v>
      </c>
    </row>
    <row r="1138" spans="1:21" x14ac:dyDescent="0.35">
      <c r="A1138" t="s">
        <v>27</v>
      </c>
      <c r="B1138" t="s">
        <v>28</v>
      </c>
      <c r="C1138" t="s">
        <v>39</v>
      </c>
      <c r="D1138" t="s">
        <v>40</v>
      </c>
      <c r="E1138" t="s">
        <v>903</v>
      </c>
      <c r="F1138" t="s">
        <v>904</v>
      </c>
      <c r="G1138" t="s">
        <v>452</v>
      </c>
      <c r="H1138" t="s">
        <v>46</v>
      </c>
      <c r="J1138" t="s">
        <v>36</v>
      </c>
      <c r="L1138" t="s">
        <v>905</v>
      </c>
      <c r="M1138" t="s">
        <v>905</v>
      </c>
      <c r="N1138" t="b">
        <v>0</v>
      </c>
      <c r="O1138">
        <v>120.63185874</v>
      </c>
      <c r="P1138">
        <v>8.0862663098815284E-3</v>
      </c>
      <c r="Q1138">
        <v>112.9231920475622</v>
      </c>
      <c r="R1138">
        <v>13622.13455155142</v>
      </c>
      <c r="S1138">
        <v>0.97546133522764955</v>
      </c>
      <c r="T1138">
        <f t="shared" si="36"/>
        <v>13622.134551551415</v>
      </c>
      <c r="U1138">
        <f t="shared" si="37"/>
        <v>0.97546133522764955</v>
      </c>
    </row>
    <row r="1139" spans="1:21" x14ac:dyDescent="0.35">
      <c r="A1139" t="s">
        <v>27</v>
      </c>
      <c r="B1139" t="s">
        <v>28</v>
      </c>
      <c r="C1139" t="s">
        <v>76</v>
      </c>
      <c r="D1139" t="s">
        <v>77</v>
      </c>
      <c r="E1139" t="s">
        <v>903</v>
      </c>
      <c r="F1139" t="s">
        <v>904</v>
      </c>
      <c r="G1139" t="s">
        <v>452</v>
      </c>
      <c r="H1139" t="s">
        <v>46</v>
      </c>
      <c r="J1139" t="s">
        <v>36</v>
      </c>
      <c r="L1139" t="s">
        <v>905</v>
      </c>
      <c r="M1139" t="s">
        <v>905</v>
      </c>
      <c r="N1139" t="b">
        <v>0</v>
      </c>
      <c r="O1139">
        <v>120.63185874</v>
      </c>
      <c r="P1139">
        <v>2.259044698366881E-2</v>
      </c>
      <c r="Q1139">
        <v>80.3065237806819</v>
      </c>
      <c r="R1139">
        <v>9687.5252326116697</v>
      </c>
      <c r="S1139">
        <v>2.7251276094073948</v>
      </c>
      <c r="T1139">
        <f t="shared" si="36"/>
        <v>9687.5252326116697</v>
      </c>
      <c r="U1139">
        <f t="shared" si="37"/>
        <v>2.7251276094073948</v>
      </c>
    </row>
    <row r="1140" spans="1:21" x14ac:dyDescent="0.35">
      <c r="A1140" t="s">
        <v>27</v>
      </c>
      <c r="B1140" t="s">
        <v>28</v>
      </c>
      <c r="C1140" t="s">
        <v>39</v>
      </c>
      <c r="D1140" t="s">
        <v>40</v>
      </c>
      <c r="E1140" t="s">
        <v>414</v>
      </c>
      <c r="F1140" t="s">
        <v>415</v>
      </c>
      <c r="G1140" t="s">
        <v>128</v>
      </c>
      <c r="H1140" t="s">
        <v>46</v>
      </c>
      <c r="J1140" t="s">
        <v>36</v>
      </c>
      <c r="L1140" t="s">
        <v>404</v>
      </c>
      <c r="M1140" t="s">
        <v>404</v>
      </c>
      <c r="N1140" t="b">
        <v>0</v>
      </c>
      <c r="O1140">
        <v>27.41</v>
      </c>
      <c r="P1140">
        <v>5.8322049994440019E-4</v>
      </c>
      <c r="Q1140">
        <v>8.1445648705405631</v>
      </c>
      <c r="R1140">
        <v>223.24252310151681</v>
      </c>
      <c r="S1140">
        <v>1.5986073903476009E-2</v>
      </c>
      <c r="T1140">
        <f t="shared" si="36"/>
        <v>223.24252310151684</v>
      </c>
      <c r="U1140">
        <f t="shared" si="37"/>
        <v>1.5986073903476009E-2</v>
      </c>
    </row>
    <row r="1141" spans="1:21" x14ac:dyDescent="0.35">
      <c r="A1141" t="s">
        <v>27</v>
      </c>
      <c r="B1141" t="s">
        <v>28</v>
      </c>
      <c r="C1141" t="s">
        <v>76</v>
      </c>
      <c r="D1141" t="s">
        <v>77</v>
      </c>
      <c r="E1141" t="s">
        <v>414</v>
      </c>
      <c r="F1141" t="s">
        <v>415</v>
      </c>
      <c r="G1141" t="s">
        <v>128</v>
      </c>
      <c r="H1141" t="s">
        <v>46</v>
      </c>
      <c r="J1141" t="s">
        <v>36</v>
      </c>
      <c r="L1141" t="s">
        <v>404</v>
      </c>
      <c r="M1141" t="s">
        <v>404</v>
      </c>
      <c r="N1141" t="b">
        <v>0</v>
      </c>
      <c r="O1141">
        <v>27.41</v>
      </c>
      <c r="P1141">
        <v>5.8170530136716708E-4</v>
      </c>
      <c r="Q1141">
        <v>2.067897578625264</v>
      </c>
      <c r="R1141">
        <v>56.681072630118472</v>
      </c>
      <c r="S1141">
        <v>1.5944542310474048E-2</v>
      </c>
      <c r="T1141">
        <f t="shared" si="36"/>
        <v>56.681072630118486</v>
      </c>
      <c r="U1141">
        <f t="shared" si="37"/>
        <v>1.5944542310474048E-2</v>
      </c>
    </row>
    <row r="1142" spans="1:21" x14ac:dyDescent="0.35">
      <c r="A1142" t="s">
        <v>27</v>
      </c>
      <c r="B1142" t="s">
        <v>28</v>
      </c>
      <c r="C1142" t="s">
        <v>29</v>
      </c>
      <c r="D1142" t="s">
        <v>30</v>
      </c>
      <c r="E1142" t="s">
        <v>903</v>
      </c>
      <c r="F1142" t="s">
        <v>904</v>
      </c>
      <c r="G1142" t="s">
        <v>452</v>
      </c>
      <c r="H1142" t="s">
        <v>46</v>
      </c>
      <c r="J1142" t="s">
        <v>36</v>
      </c>
      <c r="L1142" t="s">
        <v>905</v>
      </c>
      <c r="M1142" t="s">
        <v>905</v>
      </c>
      <c r="N1142" t="b">
        <v>0</v>
      </c>
      <c r="O1142">
        <v>120.63185874</v>
      </c>
      <c r="P1142">
        <v>1.117017726260385E-3</v>
      </c>
      <c r="Q1142">
        <v>4.1335719135982281</v>
      </c>
      <c r="R1142">
        <v>498.64046317281287</v>
      </c>
      <c r="S1142">
        <v>0.13474792456431869</v>
      </c>
      <c r="T1142">
        <f t="shared" si="36"/>
        <v>498.64046317281293</v>
      </c>
      <c r="U1142">
        <f t="shared" si="37"/>
        <v>0.13474792456431875</v>
      </c>
    </row>
    <row r="1143" spans="1:21" x14ac:dyDescent="0.35">
      <c r="A1143" t="s">
        <v>27</v>
      </c>
      <c r="B1143" t="s">
        <v>28</v>
      </c>
      <c r="C1143" t="s">
        <v>29</v>
      </c>
      <c r="D1143" t="s">
        <v>30</v>
      </c>
      <c r="E1143" t="s">
        <v>637</v>
      </c>
      <c r="F1143" t="s">
        <v>638</v>
      </c>
      <c r="G1143" t="s">
        <v>452</v>
      </c>
      <c r="H1143" t="s">
        <v>46</v>
      </c>
      <c r="J1143" t="s">
        <v>36</v>
      </c>
      <c r="L1143" t="s">
        <v>639</v>
      </c>
      <c r="M1143" t="s">
        <v>639</v>
      </c>
      <c r="N1143" t="b">
        <v>0</v>
      </c>
      <c r="O1143">
        <v>67.063425210000005</v>
      </c>
      <c r="P1143">
        <v>5.5901397553194598E-3</v>
      </c>
      <c r="Q1143">
        <v>20.686551468647799</v>
      </c>
      <c r="R1143">
        <v>1387.3109972704769</v>
      </c>
      <c r="S1143">
        <v>0.37489391939431432</v>
      </c>
      <c r="T1143">
        <f t="shared" si="36"/>
        <v>1387.3109972704774</v>
      </c>
      <c r="U1143">
        <f t="shared" si="37"/>
        <v>0.37489391939431432</v>
      </c>
    </row>
    <row r="1144" spans="1:21" x14ac:dyDescent="0.35">
      <c r="A1144" t="s">
        <v>27</v>
      </c>
      <c r="B1144" t="s">
        <v>28</v>
      </c>
      <c r="C1144" t="s">
        <v>29</v>
      </c>
      <c r="D1144" t="s">
        <v>30</v>
      </c>
      <c r="E1144" t="s">
        <v>414</v>
      </c>
      <c r="F1144" t="s">
        <v>415</v>
      </c>
      <c r="G1144" t="s">
        <v>128</v>
      </c>
      <c r="H1144" t="s">
        <v>46</v>
      </c>
      <c r="J1144" t="s">
        <v>36</v>
      </c>
      <c r="L1144" t="s">
        <v>404</v>
      </c>
      <c r="M1144" t="s">
        <v>404</v>
      </c>
      <c r="N1144" t="b">
        <v>0</v>
      </c>
      <c r="O1144">
        <v>27.41</v>
      </c>
      <c r="P1144">
        <v>9.8718632200851396E-4</v>
      </c>
      <c r="Q1144">
        <v>3.6531252443092481</v>
      </c>
      <c r="R1144">
        <v>100.1321629465165</v>
      </c>
      <c r="S1144">
        <v>2.7058777086253372E-2</v>
      </c>
      <c r="T1144">
        <f t="shared" si="36"/>
        <v>100.13216294651649</v>
      </c>
      <c r="U1144">
        <f t="shared" si="37"/>
        <v>2.7058777086253368E-2</v>
      </c>
    </row>
    <row r="1145" spans="1:21" x14ac:dyDescent="0.35">
      <c r="A1145" t="s">
        <v>27</v>
      </c>
      <c r="B1145" t="s">
        <v>28</v>
      </c>
      <c r="C1145" t="s">
        <v>39</v>
      </c>
      <c r="D1145" t="s">
        <v>40</v>
      </c>
      <c r="E1145" t="s">
        <v>416</v>
      </c>
      <c r="F1145" t="s">
        <v>417</v>
      </c>
      <c r="G1145" t="s">
        <v>128</v>
      </c>
      <c r="H1145" t="s">
        <v>46</v>
      </c>
      <c r="J1145" t="s">
        <v>36</v>
      </c>
      <c r="L1145" t="s">
        <v>327</v>
      </c>
      <c r="M1145" t="s">
        <v>327</v>
      </c>
      <c r="N1145" t="b">
        <v>0</v>
      </c>
      <c r="O1145">
        <v>36.6</v>
      </c>
      <c r="P1145">
        <v>2.161261413414914E-5</v>
      </c>
      <c r="Q1145">
        <v>0.30181610189340141</v>
      </c>
      <c r="R1145">
        <v>11.046469329298491</v>
      </c>
      <c r="S1145">
        <v>7.9102167730985863E-4</v>
      </c>
      <c r="T1145">
        <f t="shared" si="36"/>
        <v>11.046469329298493</v>
      </c>
      <c r="U1145">
        <f t="shared" si="37"/>
        <v>7.9102167730985852E-4</v>
      </c>
    </row>
    <row r="1146" spans="1:21" x14ac:dyDescent="0.35">
      <c r="A1146" t="s">
        <v>27</v>
      </c>
      <c r="B1146" t="s">
        <v>28</v>
      </c>
      <c r="C1146" t="s">
        <v>39</v>
      </c>
      <c r="D1146" t="s">
        <v>40</v>
      </c>
      <c r="E1146" t="s">
        <v>637</v>
      </c>
      <c r="F1146" t="s">
        <v>638</v>
      </c>
      <c r="G1146" t="s">
        <v>452</v>
      </c>
      <c r="H1146" t="s">
        <v>46</v>
      </c>
      <c r="J1146" t="s">
        <v>36</v>
      </c>
      <c r="L1146" t="s">
        <v>639</v>
      </c>
      <c r="M1146" t="s">
        <v>639</v>
      </c>
      <c r="N1146" t="b">
        <v>0</v>
      </c>
      <c r="O1146">
        <v>67.063425210000005</v>
      </c>
      <c r="P1146">
        <v>1.293451585154651E-3</v>
      </c>
      <c r="Q1146">
        <v>18.062808737346959</v>
      </c>
      <c r="R1146">
        <v>1211.3538228396019</v>
      </c>
      <c r="S1146">
        <v>8.6743293643774866E-2</v>
      </c>
      <c r="T1146">
        <f t="shared" si="36"/>
        <v>1211.3538228396023</v>
      </c>
      <c r="U1146">
        <f t="shared" si="37"/>
        <v>8.6743293643774894E-2</v>
      </c>
    </row>
    <row r="1147" spans="1:21" x14ac:dyDescent="0.35">
      <c r="A1147" t="s">
        <v>27</v>
      </c>
      <c r="B1147" t="s">
        <v>28</v>
      </c>
      <c r="C1147" t="s">
        <v>29</v>
      </c>
      <c r="D1147" t="s">
        <v>30</v>
      </c>
      <c r="E1147" t="s">
        <v>640</v>
      </c>
      <c r="F1147" t="s">
        <v>641</v>
      </c>
      <c r="G1147" t="s">
        <v>452</v>
      </c>
      <c r="H1147" t="s">
        <v>46</v>
      </c>
      <c r="J1147" t="s">
        <v>36</v>
      </c>
      <c r="L1147" t="s">
        <v>642</v>
      </c>
      <c r="M1147" t="s">
        <v>642</v>
      </c>
      <c r="N1147" t="b">
        <v>0</v>
      </c>
      <c r="O1147">
        <v>24.076028430000001</v>
      </c>
      <c r="P1147">
        <v>6.1013770010944126E-3</v>
      </c>
      <c r="Q1147">
        <v>22.578406781808731</v>
      </c>
      <c r="R1147">
        <v>543.59836358293194</v>
      </c>
      <c r="S1147">
        <v>0.14689692614049721</v>
      </c>
      <c r="T1147">
        <f t="shared" si="36"/>
        <v>543.59836358293182</v>
      </c>
      <c r="U1147">
        <f t="shared" si="37"/>
        <v>0.14689692614049724</v>
      </c>
    </row>
    <row r="1148" spans="1:21" x14ac:dyDescent="0.35">
      <c r="A1148" t="s">
        <v>27</v>
      </c>
      <c r="B1148" t="s">
        <v>28</v>
      </c>
      <c r="C1148" t="s">
        <v>29</v>
      </c>
      <c r="D1148" t="s">
        <v>30</v>
      </c>
      <c r="E1148" t="s">
        <v>416</v>
      </c>
      <c r="F1148" t="s">
        <v>417</v>
      </c>
      <c r="G1148" t="s">
        <v>128</v>
      </c>
      <c r="H1148" t="s">
        <v>46</v>
      </c>
      <c r="J1148" t="s">
        <v>36</v>
      </c>
      <c r="L1148" t="s">
        <v>327</v>
      </c>
      <c r="M1148" t="s">
        <v>327</v>
      </c>
      <c r="N1148" t="b">
        <v>0</v>
      </c>
      <c r="O1148">
        <v>36.6</v>
      </c>
      <c r="P1148">
        <v>1.3383400745914289E-4</v>
      </c>
      <c r="Q1148">
        <v>0.49525847380191967</v>
      </c>
      <c r="R1148">
        <v>18.126460141150261</v>
      </c>
      <c r="S1148">
        <v>4.8983246730046276E-3</v>
      </c>
      <c r="T1148">
        <f t="shared" si="36"/>
        <v>18.126460141150261</v>
      </c>
      <c r="U1148">
        <f t="shared" si="37"/>
        <v>4.8983246730046302E-3</v>
      </c>
    </row>
    <row r="1149" spans="1:21" x14ac:dyDescent="0.35">
      <c r="A1149" t="s">
        <v>27</v>
      </c>
      <c r="B1149" t="s">
        <v>28</v>
      </c>
      <c r="C1149" t="s">
        <v>76</v>
      </c>
      <c r="D1149" t="s">
        <v>77</v>
      </c>
      <c r="E1149" t="s">
        <v>416</v>
      </c>
      <c r="F1149" t="s">
        <v>417</v>
      </c>
      <c r="G1149" t="s">
        <v>128</v>
      </c>
      <c r="H1149" t="s">
        <v>46</v>
      </c>
      <c r="J1149" t="s">
        <v>36</v>
      </c>
      <c r="L1149" t="s">
        <v>327</v>
      </c>
      <c r="M1149" t="s">
        <v>327</v>
      </c>
      <c r="N1149" t="b">
        <v>0</v>
      </c>
      <c r="O1149">
        <v>36.6</v>
      </c>
      <c r="P1149">
        <v>3.4799693657641619E-4</v>
      </c>
      <c r="Q1149">
        <v>1.237090363151361</v>
      </c>
      <c r="R1149">
        <v>45.277507291339809</v>
      </c>
      <c r="S1149">
        <v>1.2736687878696831E-2</v>
      </c>
      <c r="T1149">
        <f t="shared" si="36"/>
        <v>45.277507291339816</v>
      </c>
      <c r="U1149">
        <f t="shared" si="37"/>
        <v>1.2736687878696832E-2</v>
      </c>
    </row>
    <row r="1150" spans="1:21" x14ac:dyDescent="0.35">
      <c r="A1150" t="s">
        <v>27</v>
      </c>
      <c r="B1150" t="s">
        <v>28</v>
      </c>
      <c r="C1150" t="s">
        <v>29</v>
      </c>
      <c r="D1150" t="s">
        <v>30</v>
      </c>
      <c r="E1150" t="s">
        <v>906</v>
      </c>
      <c r="F1150" t="s">
        <v>907</v>
      </c>
      <c r="G1150" t="s">
        <v>452</v>
      </c>
      <c r="H1150" t="s">
        <v>46</v>
      </c>
      <c r="J1150" t="s">
        <v>36</v>
      </c>
      <c r="L1150" t="s">
        <v>908</v>
      </c>
      <c r="M1150" t="s">
        <v>908</v>
      </c>
      <c r="N1150" t="b">
        <v>0</v>
      </c>
      <c r="O1150">
        <v>23.072457109999998</v>
      </c>
      <c r="P1150">
        <v>1.627742608392841E-21</v>
      </c>
      <c r="Q1150">
        <v>6.0235312031667179E-18</v>
      </c>
      <c r="R1150">
        <v>1.3897766533581081E-16</v>
      </c>
      <c r="S1150">
        <v>3.7556021518263358E-20</v>
      </c>
      <c r="T1150">
        <f t="shared" si="36"/>
        <v>1.3897766533581078E-16</v>
      </c>
      <c r="U1150">
        <f t="shared" si="37"/>
        <v>3.7556021518263345E-20</v>
      </c>
    </row>
    <row r="1151" spans="1:21" x14ac:dyDescent="0.35">
      <c r="A1151" t="s">
        <v>27</v>
      </c>
      <c r="B1151" t="s">
        <v>28</v>
      </c>
      <c r="C1151" t="s">
        <v>39</v>
      </c>
      <c r="D1151" t="s">
        <v>40</v>
      </c>
      <c r="E1151" t="s">
        <v>909</v>
      </c>
      <c r="F1151" t="s">
        <v>910</v>
      </c>
      <c r="G1151" t="s">
        <v>452</v>
      </c>
      <c r="H1151" t="s">
        <v>46</v>
      </c>
      <c r="J1151" t="s">
        <v>36</v>
      </c>
      <c r="L1151" t="s">
        <v>911</v>
      </c>
      <c r="M1151" t="s">
        <v>911</v>
      </c>
      <c r="N1151" t="b">
        <v>0</v>
      </c>
      <c r="O1151">
        <v>108.21078897</v>
      </c>
      <c r="P1151">
        <v>2.2320202120783162E-3</v>
      </c>
      <c r="Q1151">
        <v>31.169743538443139</v>
      </c>
      <c r="R1151">
        <v>3372.9025402874918</v>
      </c>
      <c r="S1151">
        <v>0.24152866814598131</v>
      </c>
      <c r="T1151">
        <f t="shared" si="36"/>
        <v>3372.9025402874913</v>
      </c>
      <c r="U1151">
        <f t="shared" si="37"/>
        <v>0.24152866814598131</v>
      </c>
    </row>
    <row r="1152" spans="1:21" x14ac:dyDescent="0.35">
      <c r="A1152" t="s">
        <v>27</v>
      </c>
      <c r="B1152" t="s">
        <v>28</v>
      </c>
      <c r="C1152" t="s">
        <v>39</v>
      </c>
      <c r="D1152" t="s">
        <v>40</v>
      </c>
      <c r="E1152" t="s">
        <v>418</v>
      </c>
      <c r="F1152" t="s">
        <v>419</v>
      </c>
      <c r="G1152" t="s">
        <v>128</v>
      </c>
      <c r="H1152" t="s">
        <v>46</v>
      </c>
      <c r="J1152" t="s">
        <v>36</v>
      </c>
      <c r="L1152" t="s">
        <v>420</v>
      </c>
      <c r="M1152" t="s">
        <v>420</v>
      </c>
      <c r="N1152" t="b">
        <v>0</v>
      </c>
      <c r="O1152">
        <v>21.25</v>
      </c>
      <c r="P1152">
        <v>1.6386040776806901E-2</v>
      </c>
      <c r="Q1152">
        <v>228.8279854544713</v>
      </c>
      <c r="R1152">
        <v>4862.5946909075165</v>
      </c>
      <c r="S1152">
        <v>0.34820336650714673</v>
      </c>
      <c r="T1152">
        <f t="shared" si="36"/>
        <v>4862.5946909075155</v>
      </c>
      <c r="U1152">
        <f t="shared" si="37"/>
        <v>0.34820336650714667</v>
      </c>
    </row>
    <row r="1153" spans="1:21" x14ac:dyDescent="0.35">
      <c r="A1153" t="s">
        <v>27</v>
      </c>
      <c r="B1153" t="s">
        <v>28</v>
      </c>
      <c r="C1153" t="s">
        <v>29</v>
      </c>
      <c r="D1153" t="s">
        <v>30</v>
      </c>
      <c r="E1153" t="s">
        <v>418</v>
      </c>
      <c r="F1153" t="s">
        <v>419</v>
      </c>
      <c r="G1153" t="s">
        <v>128</v>
      </c>
      <c r="H1153" t="s">
        <v>46</v>
      </c>
      <c r="J1153" t="s">
        <v>36</v>
      </c>
      <c r="L1153" t="s">
        <v>420</v>
      </c>
      <c r="M1153" t="s">
        <v>420</v>
      </c>
      <c r="N1153" t="b">
        <v>0</v>
      </c>
      <c r="O1153">
        <v>21.25</v>
      </c>
      <c r="P1153">
        <v>1.7972594142053879E-3</v>
      </c>
      <c r="Q1153">
        <v>6.6508353997934844</v>
      </c>
      <c r="R1153">
        <v>141.33025224561149</v>
      </c>
      <c r="S1153">
        <v>3.8191762551864503E-2</v>
      </c>
      <c r="T1153">
        <f t="shared" si="36"/>
        <v>141.33025224561155</v>
      </c>
      <c r="U1153">
        <f t="shared" si="37"/>
        <v>3.8191762551864496E-2</v>
      </c>
    </row>
    <row r="1154" spans="1:21" x14ac:dyDescent="0.35">
      <c r="A1154" t="s">
        <v>27</v>
      </c>
      <c r="B1154" t="s">
        <v>28</v>
      </c>
      <c r="C1154" t="s">
        <v>76</v>
      </c>
      <c r="D1154" t="s">
        <v>77</v>
      </c>
      <c r="E1154" t="s">
        <v>909</v>
      </c>
      <c r="F1154" t="s">
        <v>910</v>
      </c>
      <c r="G1154" t="s">
        <v>452</v>
      </c>
      <c r="H1154" t="s">
        <v>46</v>
      </c>
      <c r="J1154" t="s">
        <v>36</v>
      </c>
      <c r="L1154" t="s">
        <v>911</v>
      </c>
      <c r="M1154" t="s">
        <v>911</v>
      </c>
      <c r="N1154" t="b">
        <v>0</v>
      </c>
      <c r="O1154">
        <v>108.21078897</v>
      </c>
      <c r="P1154">
        <v>1.791011268079475E-3</v>
      </c>
      <c r="Q1154">
        <v>6.3668456447750579</v>
      </c>
      <c r="R1154">
        <v>688.96139047131737</v>
      </c>
      <c r="S1154">
        <v>0.19380674237304019</v>
      </c>
      <c r="T1154">
        <f t="shared" ref="T1154:T1217" si="38">O1154*Q1154</f>
        <v>688.96139047131737</v>
      </c>
      <c r="U1154">
        <f t="shared" ref="U1154:U1217" si="39">O1154*P1154</f>
        <v>0.19380674237304016</v>
      </c>
    </row>
    <row r="1155" spans="1:21" x14ac:dyDescent="0.35">
      <c r="A1155" t="s">
        <v>27</v>
      </c>
      <c r="B1155" t="s">
        <v>28</v>
      </c>
      <c r="C1155" t="s">
        <v>39</v>
      </c>
      <c r="D1155" t="s">
        <v>40</v>
      </c>
      <c r="E1155" t="s">
        <v>912</v>
      </c>
      <c r="F1155" t="s">
        <v>913</v>
      </c>
      <c r="G1155" t="s">
        <v>452</v>
      </c>
      <c r="H1155" t="s">
        <v>46</v>
      </c>
      <c r="J1155" t="s">
        <v>36</v>
      </c>
      <c r="L1155" t="s">
        <v>914</v>
      </c>
      <c r="M1155" t="s">
        <v>914</v>
      </c>
      <c r="N1155" t="b">
        <v>0</v>
      </c>
      <c r="O1155">
        <v>226.25363250999999</v>
      </c>
      <c r="P1155">
        <v>6.0836319205006236E-9</v>
      </c>
      <c r="Q1155">
        <v>8.4956778490694656E-5</v>
      </c>
      <c r="R1155">
        <v>1.9221779739867099E-2</v>
      </c>
      <c r="S1155">
        <v>1.376443820867054E-6</v>
      </c>
      <c r="T1155">
        <f t="shared" si="38"/>
        <v>1.9221779739867099E-2</v>
      </c>
      <c r="U1155">
        <f t="shared" si="39"/>
        <v>1.3764438208670536E-6</v>
      </c>
    </row>
    <row r="1156" spans="1:21" x14ac:dyDescent="0.35">
      <c r="A1156" t="s">
        <v>27</v>
      </c>
      <c r="B1156" t="s">
        <v>28</v>
      </c>
      <c r="C1156" t="s">
        <v>76</v>
      </c>
      <c r="D1156" t="s">
        <v>77</v>
      </c>
      <c r="E1156" t="s">
        <v>418</v>
      </c>
      <c r="F1156" t="s">
        <v>419</v>
      </c>
      <c r="G1156" t="s">
        <v>128</v>
      </c>
      <c r="H1156" t="s">
        <v>46</v>
      </c>
      <c r="J1156" t="s">
        <v>36</v>
      </c>
      <c r="L1156" t="s">
        <v>420</v>
      </c>
      <c r="M1156" t="s">
        <v>420</v>
      </c>
      <c r="N1156" t="b">
        <v>0</v>
      </c>
      <c r="O1156">
        <v>21.25</v>
      </c>
      <c r="P1156">
        <v>2.454665749759553E-2</v>
      </c>
      <c r="Q1156">
        <v>87.260634350970506</v>
      </c>
      <c r="R1156">
        <v>1854.2884799581229</v>
      </c>
      <c r="S1156">
        <v>0.52161647182390503</v>
      </c>
      <c r="T1156">
        <f t="shared" si="38"/>
        <v>1854.2884799581232</v>
      </c>
      <c r="U1156">
        <f t="shared" si="39"/>
        <v>0.52161647182390503</v>
      </c>
    </row>
    <row r="1157" spans="1:21" x14ac:dyDescent="0.35">
      <c r="A1157" t="s">
        <v>27</v>
      </c>
      <c r="B1157" t="s">
        <v>28</v>
      </c>
      <c r="C1157" t="s">
        <v>39</v>
      </c>
      <c r="D1157" t="s">
        <v>40</v>
      </c>
      <c r="E1157" t="s">
        <v>915</v>
      </c>
      <c r="F1157" t="s">
        <v>916</v>
      </c>
      <c r="G1157" t="s">
        <v>452</v>
      </c>
      <c r="H1157" t="s">
        <v>46</v>
      </c>
      <c r="J1157" t="s">
        <v>36</v>
      </c>
      <c r="L1157" t="s">
        <v>917</v>
      </c>
      <c r="M1157" t="s">
        <v>917</v>
      </c>
      <c r="N1157" t="b">
        <v>0</v>
      </c>
      <c r="O1157">
        <v>228.38915384000001</v>
      </c>
      <c r="P1157">
        <v>5.7155878652608353E-9</v>
      </c>
      <c r="Q1157">
        <v>7.981711230371556E-5</v>
      </c>
      <c r="R1157">
        <v>1.8229362740997849E-2</v>
      </c>
      <c r="S1157">
        <v>1.3053782762450941E-6</v>
      </c>
      <c r="T1157">
        <f t="shared" si="38"/>
        <v>1.8229362740997849E-2</v>
      </c>
      <c r="U1157">
        <f t="shared" si="39"/>
        <v>1.3053782762450941E-6</v>
      </c>
    </row>
    <row r="1158" spans="1:21" x14ac:dyDescent="0.35">
      <c r="A1158" t="s">
        <v>27</v>
      </c>
      <c r="B1158" t="s">
        <v>28</v>
      </c>
      <c r="C1158" t="s">
        <v>39</v>
      </c>
      <c r="D1158" t="s">
        <v>40</v>
      </c>
      <c r="E1158" t="s">
        <v>424</v>
      </c>
      <c r="F1158" t="s">
        <v>425</v>
      </c>
      <c r="G1158" t="s">
        <v>128</v>
      </c>
      <c r="H1158" t="s">
        <v>46</v>
      </c>
      <c r="J1158" t="s">
        <v>36</v>
      </c>
      <c r="L1158" t="s">
        <v>426</v>
      </c>
      <c r="M1158" t="s">
        <v>426</v>
      </c>
      <c r="N1158" t="b">
        <v>0</v>
      </c>
      <c r="O1158">
        <v>0.71</v>
      </c>
      <c r="P1158">
        <v>1.042347419911787E-2</v>
      </c>
      <c r="Q1158">
        <v>145.5618617644862</v>
      </c>
      <c r="R1158">
        <v>103.3489218527852</v>
      </c>
      <c r="S1158">
        <v>7.4006666813736851E-3</v>
      </c>
      <c r="T1158">
        <f t="shared" si="38"/>
        <v>103.3489218527852</v>
      </c>
      <c r="U1158">
        <f t="shared" si="39"/>
        <v>7.4006666813736877E-3</v>
      </c>
    </row>
    <row r="1159" spans="1:21" x14ac:dyDescent="0.35">
      <c r="A1159" t="s">
        <v>27</v>
      </c>
      <c r="B1159" t="s">
        <v>28</v>
      </c>
      <c r="C1159" t="s">
        <v>76</v>
      </c>
      <c r="D1159" t="s">
        <v>77</v>
      </c>
      <c r="E1159" t="s">
        <v>424</v>
      </c>
      <c r="F1159" t="s">
        <v>425</v>
      </c>
      <c r="G1159" t="s">
        <v>128</v>
      </c>
      <c r="H1159" t="s">
        <v>46</v>
      </c>
      <c r="J1159" t="s">
        <v>36</v>
      </c>
      <c r="L1159" t="s">
        <v>426</v>
      </c>
      <c r="M1159" t="s">
        <v>426</v>
      </c>
      <c r="N1159" t="b">
        <v>0</v>
      </c>
      <c r="O1159">
        <v>0.71</v>
      </c>
      <c r="P1159">
        <v>3.970355225734681E-3</v>
      </c>
      <c r="Q1159">
        <v>14.11417076358507</v>
      </c>
      <c r="R1159">
        <v>10.02106124214539</v>
      </c>
      <c r="S1159">
        <v>2.818952210271623E-3</v>
      </c>
      <c r="T1159">
        <f t="shared" si="38"/>
        <v>10.0210612421454</v>
      </c>
      <c r="U1159">
        <f t="shared" si="39"/>
        <v>2.8189522102716235E-3</v>
      </c>
    </row>
    <row r="1160" spans="1:21" x14ac:dyDescent="0.35">
      <c r="A1160" t="s">
        <v>27</v>
      </c>
      <c r="B1160" t="s">
        <v>28</v>
      </c>
      <c r="C1160" t="s">
        <v>29</v>
      </c>
      <c r="D1160" t="s">
        <v>30</v>
      </c>
      <c r="E1160" t="s">
        <v>424</v>
      </c>
      <c r="F1160" t="s">
        <v>425</v>
      </c>
      <c r="G1160" t="s">
        <v>128</v>
      </c>
      <c r="H1160" t="s">
        <v>46</v>
      </c>
      <c r="J1160" t="s">
        <v>36</v>
      </c>
      <c r="L1160" t="s">
        <v>426</v>
      </c>
      <c r="M1160" t="s">
        <v>426</v>
      </c>
      <c r="N1160" t="b">
        <v>0</v>
      </c>
      <c r="O1160">
        <v>0.71</v>
      </c>
      <c r="P1160">
        <v>8.7265674708758632E-4</v>
      </c>
      <c r="Q1160">
        <v>3.2293036495039269</v>
      </c>
      <c r="R1160">
        <v>2.292805591147788</v>
      </c>
      <c r="S1160">
        <v>6.1958629043218621E-4</v>
      </c>
      <c r="T1160">
        <f t="shared" si="38"/>
        <v>2.292805591147788</v>
      </c>
      <c r="U1160">
        <f t="shared" si="39"/>
        <v>6.1958629043218621E-4</v>
      </c>
    </row>
    <row r="1161" spans="1:21" x14ac:dyDescent="0.35">
      <c r="A1161" t="s">
        <v>27</v>
      </c>
      <c r="B1161" t="s">
        <v>28</v>
      </c>
      <c r="C1161" t="s">
        <v>39</v>
      </c>
      <c r="D1161" t="s">
        <v>40</v>
      </c>
      <c r="E1161" t="s">
        <v>427</v>
      </c>
      <c r="F1161" t="s">
        <v>428</v>
      </c>
      <c r="G1161" t="s">
        <v>128</v>
      </c>
      <c r="H1161" t="s">
        <v>46</v>
      </c>
      <c r="J1161" t="s">
        <v>36</v>
      </c>
      <c r="L1161" t="s">
        <v>429</v>
      </c>
      <c r="M1161" t="s">
        <v>430</v>
      </c>
      <c r="N1161" t="b">
        <v>0</v>
      </c>
      <c r="O1161">
        <v>0.73</v>
      </c>
      <c r="P1161">
        <v>4.2437657367609898E-2</v>
      </c>
      <c r="Q1161">
        <v>592.63392390566321</v>
      </c>
      <c r="R1161">
        <v>432.62276445113412</v>
      </c>
      <c r="S1161">
        <v>3.0979489878355231E-2</v>
      </c>
      <c r="T1161">
        <f t="shared" si="38"/>
        <v>432.62276445113412</v>
      </c>
      <c r="U1161">
        <f t="shared" si="39"/>
        <v>3.0979489878355224E-2</v>
      </c>
    </row>
    <row r="1162" spans="1:21" x14ac:dyDescent="0.35">
      <c r="A1162" t="s">
        <v>27</v>
      </c>
      <c r="B1162" t="s">
        <v>28</v>
      </c>
      <c r="C1162" t="s">
        <v>76</v>
      </c>
      <c r="D1162" t="s">
        <v>77</v>
      </c>
      <c r="E1162" t="s">
        <v>427</v>
      </c>
      <c r="F1162" t="s">
        <v>428</v>
      </c>
      <c r="G1162" t="s">
        <v>128</v>
      </c>
      <c r="H1162" t="s">
        <v>46</v>
      </c>
      <c r="J1162" t="s">
        <v>36</v>
      </c>
      <c r="L1162" t="s">
        <v>429</v>
      </c>
      <c r="M1162" t="s">
        <v>430</v>
      </c>
      <c r="N1162" t="b">
        <v>0</v>
      </c>
      <c r="O1162">
        <v>0.73</v>
      </c>
      <c r="P1162">
        <v>5.5836366223904463E-2</v>
      </c>
      <c r="Q1162">
        <v>198.49206504096429</v>
      </c>
      <c r="R1162">
        <v>144.89920747990391</v>
      </c>
      <c r="S1162">
        <v>4.0760547343450249E-2</v>
      </c>
      <c r="T1162">
        <f t="shared" si="38"/>
        <v>144.89920747990394</v>
      </c>
      <c r="U1162">
        <f t="shared" si="39"/>
        <v>4.0760547343450255E-2</v>
      </c>
    </row>
    <row r="1163" spans="1:21" x14ac:dyDescent="0.35">
      <c r="A1163" t="s">
        <v>27</v>
      </c>
      <c r="B1163" t="s">
        <v>28</v>
      </c>
      <c r="C1163" t="s">
        <v>29</v>
      </c>
      <c r="D1163" t="s">
        <v>30</v>
      </c>
      <c r="E1163" t="s">
        <v>427</v>
      </c>
      <c r="F1163" t="s">
        <v>428</v>
      </c>
      <c r="G1163" t="s">
        <v>128</v>
      </c>
      <c r="H1163" t="s">
        <v>46</v>
      </c>
      <c r="J1163" t="s">
        <v>36</v>
      </c>
      <c r="L1163" t="s">
        <v>429</v>
      </c>
      <c r="M1163" t="s">
        <v>430</v>
      </c>
      <c r="N1163" t="b">
        <v>0</v>
      </c>
      <c r="O1163">
        <v>0.73</v>
      </c>
      <c r="P1163">
        <v>5.0823351770503287E-3</v>
      </c>
      <c r="Q1163">
        <v>18.807398888538639</v>
      </c>
      <c r="R1163">
        <v>13.729401188633201</v>
      </c>
      <c r="S1163">
        <v>3.7101046792467401E-3</v>
      </c>
      <c r="T1163">
        <f t="shared" si="38"/>
        <v>13.729401188633206</v>
      </c>
      <c r="U1163">
        <f t="shared" si="39"/>
        <v>3.7101046792467397E-3</v>
      </c>
    </row>
    <row r="1164" spans="1:21" x14ac:dyDescent="0.35">
      <c r="A1164" t="s">
        <v>27</v>
      </c>
      <c r="B1164" t="s">
        <v>28</v>
      </c>
      <c r="C1164" t="s">
        <v>76</v>
      </c>
      <c r="D1164" t="s">
        <v>77</v>
      </c>
      <c r="E1164" t="s">
        <v>431</v>
      </c>
      <c r="F1164" t="s">
        <v>432</v>
      </c>
      <c r="G1164" t="s">
        <v>128</v>
      </c>
      <c r="H1164" t="s">
        <v>46</v>
      </c>
      <c r="J1164" t="s">
        <v>36</v>
      </c>
      <c r="L1164" t="s">
        <v>433</v>
      </c>
      <c r="M1164" t="s">
        <v>433</v>
      </c>
      <c r="N1164" t="b">
        <v>0</v>
      </c>
      <c r="O1164">
        <v>128.26</v>
      </c>
      <c r="P1164">
        <v>1.068356448242184E-2</v>
      </c>
      <c r="Q1164">
        <v>37.978882214694487</v>
      </c>
      <c r="R1164">
        <v>4871.1714328567141</v>
      </c>
      <c r="S1164">
        <v>1.370273980515426</v>
      </c>
      <c r="T1164">
        <f t="shared" si="38"/>
        <v>4871.1714328567141</v>
      </c>
      <c r="U1164">
        <f t="shared" si="39"/>
        <v>1.3702739805154251</v>
      </c>
    </row>
    <row r="1165" spans="1:21" x14ac:dyDescent="0.35">
      <c r="A1165" t="s">
        <v>27</v>
      </c>
      <c r="B1165" t="s">
        <v>28</v>
      </c>
      <c r="C1165" t="s">
        <v>29</v>
      </c>
      <c r="D1165" t="s">
        <v>30</v>
      </c>
      <c r="E1165" t="s">
        <v>431</v>
      </c>
      <c r="F1165" t="s">
        <v>432</v>
      </c>
      <c r="G1165" t="s">
        <v>128</v>
      </c>
      <c r="H1165" t="s">
        <v>46</v>
      </c>
      <c r="J1165" t="s">
        <v>36</v>
      </c>
      <c r="L1165" t="s">
        <v>433</v>
      </c>
      <c r="M1165" t="s">
        <v>433</v>
      </c>
      <c r="N1165" t="b">
        <v>0</v>
      </c>
      <c r="O1165">
        <v>128.26</v>
      </c>
      <c r="P1165">
        <v>6.1972350923151533E-4</v>
      </c>
      <c r="Q1165">
        <v>2.2933133751888009</v>
      </c>
      <c r="R1165">
        <v>294.14037350171571</v>
      </c>
      <c r="S1165">
        <v>7.9485737294034145E-2</v>
      </c>
      <c r="T1165">
        <f t="shared" si="38"/>
        <v>294.1403735017156</v>
      </c>
      <c r="U1165">
        <f t="shared" si="39"/>
        <v>7.9485737294034145E-2</v>
      </c>
    </row>
    <row r="1166" spans="1:21" x14ac:dyDescent="0.35">
      <c r="A1166" t="s">
        <v>27</v>
      </c>
      <c r="B1166" t="s">
        <v>28</v>
      </c>
      <c r="C1166" t="s">
        <v>39</v>
      </c>
      <c r="D1166" t="s">
        <v>40</v>
      </c>
      <c r="E1166" t="s">
        <v>431</v>
      </c>
      <c r="F1166" t="s">
        <v>432</v>
      </c>
      <c r="G1166" t="s">
        <v>128</v>
      </c>
      <c r="H1166" t="s">
        <v>46</v>
      </c>
      <c r="J1166" t="s">
        <v>36</v>
      </c>
      <c r="L1166" t="s">
        <v>433</v>
      </c>
      <c r="M1166" t="s">
        <v>433</v>
      </c>
      <c r="N1166" t="b">
        <v>0</v>
      </c>
      <c r="O1166">
        <v>128.26</v>
      </c>
      <c r="P1166">
        <v>1.576086941040953E-3</v>
      </c>
      <c r="Q1166">
        <v>22.009758460382681</v>
      </c>
      <c r="R1166">
        <v>2822.9716201286828</v>
      </c>
      <c r="S1166">
        <v>0.20214891105791261</v>
      </c>
      <c r="T1166">
        <f t="shared" si="38"/>
        <v>2822.9716201286824</v>
      </c>
      <c r="U1166">
        <f t="shared" si="39"/>
        <v>0.20214891105791263</v>
      </c>
    </row>
    <row r="1167" spans="1:21" x14ac:dyDescent="0.35">
      <c r="A1167" t="s">
        <v>27</v>
      </c>
      <c r="B1167" t="s">
        <v>28</v>
      </c>
      <c r="C1167" t="s">
        <v>39</v>
      </c>
      <c r="D1167" t="s">
        <v>40</v>
      </c>
      <c r="E1167" t="s">
        <v>436</v>
      </c>
      <c r="F1167" t="s">
        <v>437</v>
      </c>
      <c r="G1167" t="s">
        <v>128</v>
      </c>
      <c r="H1167" t="s">
        <v>46</v>
      </c>
      <c r="J1167" t="s">
        <v>36</v>
      </c>
      <c r="L1167" t="s">
        <v>438</v>
      </c>
      <c r="M1167" t="s">
        <v>438</v>
      </c>
      <c r="N1167" t="b">
        <v>0</v>
      </c>
      <c r="O1167">
        <v>7.95</v>
      </c>
      <c r="P1167">
        <v>1.1567878216494991E-2</v>
      </c>
      <c r="Q1167">
        <v>161.54324917889249</v>
      </c>
      <c r="R1167">
        <v>1284.268830972195</v>
      </c>
      <c r="S1167">
        <v>9.1964631821135151E-2</v>
      </c>
      <c r="T1167">
        <f t="shared" si="38"/>
        <v>1284.2688309721955</v>
      </c>
      <c r="U1167">
        <f t="shared" si="39"/>
        <v>9.1964631821135179E-2</v>
      </c>
    </row>
    <row r="1168" spans="1:21" x14ac:dyDescent="0.35">
      <c r="A1168" t="s">
        <v>27</v>
      </c>
      <c r="B1168" t="s">
        <v>28</v>
      </c>
      <c r="C1168" t="s">
        <v>29</v>
      </c>
      <c r="D1168" t="s">
        <v>30</v>
      </c>
      <c r="E1168" t="s">
        <v>436</v>
      </c>
      <c r="F1168" t="s">
        <v>437</v>
      </c>
      <c r="G1168" t="s">
        <v>128</v>
      </c>
      <c r="H1168" t="s">
        <v>46</v>
      </c>
      <c r="J1168" t="s">
        <v>36</v>
      </c>
      <c r="L1168" t="s">
        <v>438</v>
      </c>
      <c r="M1168" t="s">
        <v>438</v>
      </c>
      <c r="N1168" t="b">
        <v>0</v>
      </c>
      <c r="O1168">
        <v>7.95</v>
      </c>
      <c r="P1168">
        <v>7.0481548322305666E-3</v>
      </c>
      <c r="Q1168">
        <v>26.081998675828121</v>
      </c>
      <c r="R1168">
        <v>207.35188947283359</v>
      </c>
      <c r="S1168">
        <v>5.6032830916232998E-2</v>
      </c>
      <c r="T1168">
        <f t="shared" si="38"/>
        <v>207.35188947283356</v>
      </c>
      <c r="U1168">
        <f t="shared" si="39"/>
        <v>5.6032830916233005E-2</v>
      </c>
    </row>
    <row r="1169" spans="1:21" x14ac:dyDescent="0.35">
      <c r="A1169" t="s">
        <v>27</v>
      </c>
      <c r="B1169" t="s">
        <v>28</v>
      </c>
      <c r="C1169" t="s">
        <v>76</v>
      </c>
      <c r="D1169" t="s">
        <v>77</v>
      </c>
      <c r="E1169" t="s">
        <v>436</v>
      </c>
      <c r="F1169" t="s">
        <v>437</v>
      </c>
      <c r="G1169" t="s">
        <v>128</v>
      </c>
      <c r="H1169" t="s">
        <v>46</v>
      </c>
      <c r="J1169" t="s">
        <v>36</v>
      </c>
      <c r="L1169" t="s">
        <v>438</v>
      </c>
      <c r="M1169" t="s">
        <v>438</v>
      </c>
      <c r="N1169" t="b">
        <v>0</v>
      </c>
      <c r="O1169">
        <v>7.95</v>
      </c>
      <c r="P1169">
        <v>2.7699233605647789E-2</v>
      </c>
      <c r="Q1169">
        <v>98.46769140365889</v>
      </c>
      <c r="R1169">
        <v>782.81814665908814</v>
      </c>
      <c r="S1169">
        <v>0.22020890716489999</v>
      </c>
      <c r="T1169">
        <f t="shared" si="38"/>
        <v>782.81814665908814</v>
      </c>
      <c r="U1169">
        <f t="shared" si="39"/>
        <v>0.22020890716489994</v>
      </c>
    </row>
    <row r="1170" spans="1:21" x14ac:dyDescent="0.35">
      <c r="A1170" t="s">
        <v>27</v>
      </c>
      <c r="B1170" t="s">
        <v>28</v>
      </c>
      <c r="C1170" t="s">
        <v>29</v>
      </c>
      <c r="D1170" t="s">
        <v>30</v>
      </c>
      <c r="E1170" t="s">
        <v>159</v>
      </c>
      <c r="F1170" t="s">
        <v>160</v>
      </c>
      <c r="G1170" t="s">
        <v>128</v>
      </c>
      <c r="H1170" t="s">
        <v>46</v>
      </c>
      <c r="J1170" t="s">
        <v>36</v>
      </c>
      <c r="L1170" t="s">
        <v>161</v>
      </c>
      <c r="M1170" t="s">
        <v>161</v>
      </c>
      <c r="N1170" t="b">
        <v>0</v>
      </c>
      <c r="O1170">
        <v>277.81</v>
      </c>
      <c r="P1170">
        <v>3.7274874928568461E-4</v>
      </c>
      <c r="Q1170">
        <v>1.3793727034525189</v>
      </c>
      <c r="R1170">
        <v>383.20353074614439</v>
      </c>
      <c r="S1170">
        <v>0.10355333003905599</v>
      </c>
      <c r="T1170">
        <f t="shared" si="38"/>
        <v>383.20353074614428</v>
      </c>
      <c r="U1170">
        <f t="shared" si="39"/>
        <v>0.10355333003905604</v>
      </c>
    </row>
    <row r="1171" spans="1:21" x14ac:dyDescent="0.35">
      <c r="A1171" t="s">
        <v>27</v>
      </c>
      <c r="B1171" t="s">
        <v>28</v>
      </c>
      <c r="C1171" t="s">
        <v>39</v>
      </c>
      <c r="D1171" t="s">
        <v>40</v>
      </c>
      <c r="E1171" t="s">
        <v>159</v>
      </c>
      <c r="F1171" t="s">
        <v>160</v>
      </c>
      <c r="G1171" t="s">
        <v>128</v>
      </c>
      <c r="H1171" t="s">
        <v>46</v>
      </c>
      <c r="J1171" t="s">
        <v>36</v>
      </c>
      <c r="L1171" t="s">
        <v>161</v>
      </c>
      <c r="M1171" t="s">
        <v>161</v>
      </c>
      <c r="N1171" t="b">
        <v>0</v>
      </c>
      <c r="O1171">
        <v>277.81</v>
      </c>
      <c r="P1171">
        <v>5.4777141515014902E-4</v>
      </c>
      <c r="Q1171">
        <v>7.6495250515774167</v>
      </c>
      <c r="R1171">
        <v>2125.1145545787222</v>
      </c>
      <c r="S1171">
        <v>0.15217637684286289</v>
      </c>
      <c r="T1171">
        <f t="shared" si="38"/>
        <v>2125.1145545787222</v>
      </c>
      <c r="U1171">
        <f t="shared" si="39"/>
        <v>0.15217637684286289</v>
      </c>
    </row>
    <row r="1172" spans="1:21" x14ac:dyDescent="0.35">
      <c r="A1172" t="s">
        <v>27</v>
      </c>
      <c r="B1172" t="s">
        <v>28</v>
      </c>
      <c r="C1172" t="s">
        <v>76</v>
      </c>
      <c r="D1172" t="s">
        <v>77</v>
      </c>
      <c r="E1172" t="s">
        <v>159</v>
      </c>
      <c r="F1172" t="s">
        <v>160</v>
      </c>
      <c r="G1172" t="s">
        <v>128</v>
      </c>
      <c r="H1172" t="s">
        <v>46</v>
      </c>
      <c r="J1172" t="s">
        <v>36</v>
      </c>
      <c r="L1172" t="s">
        <v>161</v>
      </c>
      <c r="M1172" t="s">
        <v>161</v>
      </c>
      <c r="N1172" t="b">
        <v>0</v>
      </c>
      <c r="O1172">
        <v>277.81</v>
      </c>
      <c r="P1172">
        <v>5.2610097077722244E-4</v>
      </c>
      <c r="Q1172">
        <v>1.870230374427913</v>
      </c>
      <c r="R1172">
        <v>519.5687003198185</v>
      </c>
      <c r="S1172">
        <v>0.14615611069162021</v>
      </c>
      <c r="T1172">
        <f t="shared" si="38"/>
        <v>519.5687003198185</v>
      </c>
      <c r="U1172">
        <f t="shared" si="39"/>
        <v>0.14615611069162016</v>
      </c>
    </row>
    <row r="1173" spans="1:21" x14ac:dyDescent="0.35">
      <c r="A1173" t="s">
        <v>27</v>
      </c>
      <c r="B1173" t="s">
        <v>28</v>
      </c>
      <c r="C1173" t="s">
        <v>29</v>
      </c>
      <c r="D1173" t="s">
        <v>30</v>
      </c>
      <c r="E1173" t="s">
        <v>162</v>
      </c>
      <c r="F1173" t="s">
        <v>163</v>
      </c>
      <c r="G1173" t="s">
        <v>128</v>
      </c>
      <c r="H1173" t="s">
        <v>46</v>
      </c>
      <c r="J1173" t="s">
        <v>36</v>
      </c>
      <c r="L1173" t="s">
        <v>139</v>
      </c>
      <c r="M1173" t="s">
        <v>139</v>
      </c>
      <c r="N1173" t="b">
        <v>0</v>
      </c>
      <c r="O1173">
        <v>114.2</v>
      </c>
      <c r="P1173">
        <v>8.2946627710435792E-3</v>
      </c>
      <c r="Q1173">
        <v>30.694754664226469</v>
      </c>
      <c r="R1173">
        <v>3505.3409826546631</v>
      </c>
      <c r="S1173">
        <v>0.94725048845317672</v>
      </c>
      <c r="T1173">
        <f t="shared" si="38"/>
        <v>3505.3409826546626</v>
      </c>
      <c r="U1173">
        <f t="shared" si="39"/>
        <v>0.94725048845317672</v>
      </c>
    </row>
    <row r="1174" spans="1:21" x14ac:dyDescent="0.35">
      <c r="A1174" t="s">
        <v>27</v>
      </c>
      <c r="B1174" t="s">
        <v>28</v>
      </c>
      <c r="C1174" t="s">
        <v>39</v>
      </c>
      <c r="D1174" t="s">
        <v>40</v>
      </c>
      <c r="E1174" t="s">
        <v>162</v>
      </c>
      <c r="F1174" t="s">
        <v>163</v>
      </c>
      <c r="G1174" t="s">
        <v>128</v>
      </c>
      <c r="H1174" t="s">
        <v>46</v>
      </c>
      <c r="J1174" t="s">
        <v>36</v>
      </c>
      <c r="L1174" t="s">
        <v>139</v>
      </c>
      <c r="M1174" t="s">
        <v>139</v>
      </c>
      <c r="N1174" t="b">
        <v>0</v>
      </c>
      <c r="O1174">
        <v>114.2</v>
      </c>
      <c r="P1174">
        <v>2.7876910749505109E-2</v>
      </c>
      <c r="Q1174">
        <v>389.2958289553585</v>
      </c>
      <c r="R1174">
        <v>44457.583666701939</v>
      </c>
      <c r="S1174">
        <v>3.183543207593484</v>
      </c>
      <c r="T1174">
        <f t="shared" si="38"/>
        <v>44457.583666701939</v>
      </c>
      <c r="U1174">
        <f t="shared" si="39"/>
        <v>3.1835432075934835</v>
      </c>
    </row>
    <row r="1175" spans="1:21" x14ac:dyDescent="0.35">
      <c r="A1175" t="s">
        <v>27</v>
      </c>
      <c r="B1175" t="s">
        <v>28</v>
      </c>
      <c r="C1175" t="s">
        <v>76</v>
      </c>
      <c r="D1175" t="s">
        <v>77</v>
      </c>
      <c r="E1175" t="s">
        <v>162</v>
      </c>
      <c r="F1175" t="s">
        <v>163</v>
      </c>
      <c r="G1175" t="s">
        <v>128</v>
      </c>
      <c r="H1175" t="s">
        <v>46</v>
      </c>
      <c r="J1175" t="s">
        <v>36</v>
      </c>
      <c r="L1175" t="s">
        <v>139</v>
      </c>
      <c r="M1175" t="s">
        <v>139</v>
      </c>
      <c r="N1175" t="b">
        <v>0</v>
      </c>
      <c r="O1175">
        <v>114.2</v>
      </c>
      <c r="P1175">
        <v>5.6275252248374118E-2</v>
      </c>
      <c r="Q1175">
        <v>200.05225599188091</v>
      </c>
      <c r="R1175">
        <v>22845.967634272809</v>
      </c>
      <c r="S1175">
        <v>6.4266338067643236</v>
      </c>
      <c r="T1175">
        <f t="shared" si="38"/>
        <v>22845.967634272802</v>
      </c>
      <c r="U1175">
        <f t="shared" si="39"/>
        <v>6.4266338067643245</v>
      </c>
    </row>
    <row r="1176" spans="1:21" x14ac:dyDescent="0.35">
      <c r="A1176" t="s">
        <v>27</v>
      </c>
      <c r="B1176" t="s">
        <v>28</v>
      </c>
      <c r="C1176" t="s">
        <v>29</v>
      </c>
      <c r="D1176" t="s">
        <v>30</v>
      </c>
      <c r="E1176" t="s">
        <v>167</v>
      </c>
      <c r="F1176" t="s">
        <v>168</v>
      </c>
      <c r="G1176" t="s">
        <v>128</v>
      </c>
      <c r="H1176" t="s">
        <v>46</v>
      </c>
      <c r="J1176" t="s">
        <v>36</v>
      </c>
      <c r="L1176" t="s">
        <v>169</v>
      </c>
      <c r="M1176" t="s">
        <v>169</v>
      </c>
      <c r="N1176" t="b">
        <v>0</v>
      </c>
      <c r="O1176">
        <v>214.26</v>
      </c>
      <c r="P1176">
        <v>1.502274657040765E-3</v>
      </c>
      <c r="Q1176">
        <v>5.5592316781252</v>
      </c>
      <c r="R1176">
        <v>1191.120979355105</v>
      </c>
      <c r="S1176">
        <v>0.32187736801755418</v>
      </c>
      <c r="T1176">
        <f t="shared" si="38"/>
        <v>1191.1209793551054</v>
      </c>
      <c r="U1176">
        <f t="shared" si="39"/>
        <v>0.32187736801755429</v>
      </c>
    </row>
    <row r="1177" spans="1:21" x14ac:dyDescent="0.35">
      <c r="A1177" t="s">
        <v>27</v>
      </c>
      <c r="B1177" t="s">
        <v>28</v>
      </c>
      <c r="C1177" t="s">
        <v>39</v>
      </c>
      <c r="D1177" t="s">
        <v>40</v>
      </c>
      <c r="E1177" t="s">
        <v>167</v>
      </c>
      <c r="F1177" t="s">
        <v>168</v>
      </c>
      <c r="G1177" t="s">
        <v>128</v>
      </c>
      <c r="H1177" t="s">
        <v>46</v>
      </c>
      <c r="J1177" t="s">
        <v>36</v>
      </c>
      <c r="L1177" t="s">
        <v>169</v>
      </c>
      <c r="M1177" t="s">
        <v>169</v>
      </c>
      <c r="N1177" t="b">
        <v>0</v>
      </c>
      <c r="O1177">
        <v>214.26</v>
      </c>
      <c r="P1177">
        <v>1.0230277613556439E-2</v>
      </c>
      <c r="Q1177">
        <v>142.8639076904748</v>
      </c>
      <c r="R1177">
        <v>30610.020861761121</v>
      </c>
      <c r="S1177">
        <v>2.1919392814806029</v>
      </c>
      <c r="T1177">
        <f t="shared" si="38"/>
        <v>30610.020861761132</v>
      </c>
      <c r="U1177">
        <f t="shared" si="39"/>
        <v>2.1919392814806025</v>
      </c>
    </row>
    <row r="1178" spans="1:21" x14ac:dyDescent="0.35">
      <c r="A1178" t="s">
        <v>27</v>
      </c>
      <c r="B1178" t="s">
        <v>28</v>
      </c>
      <c r="C1178" t="s">
        <v>76</v>
      </c>
      <c r="D1178" t="s">
        <v>77</v>
      </c>
      <c r="E1178" t="s">
        <v>167</v>
      </c>
      <c r="F1178" t="s">
        <v>168</v>
      </c>
      <c r="G1178" t="s">
        <v>128</v>
      </c>
      <c r="H1178" t="s">
        <v>46</v>
      </c>
      <c r="J1178" t="s">
        <v>36</v>
      </c>
      <c r="L1178" t="s">
        <v>169</v>
      </c>
      <c r="M1178" t="s">
        <v>169</v>
      </c>
      <c r="N1178" t="b">
        <v>0</v>
      </c>
      <c r="O1178">
        <v>214.26</v>
      </c>
      <c r="P1178">
        <v>1.023302184265574E-2</v>
      </c>
      <c r="Q1178">
        <v>36.377253294259937</v>
      </c>
      <c r="R1178">
        <v>7794.1902908281336</v>
      </c>
      <c r="S1178">
        <v>2.1925272600074202</v>
      </c>
      <c r="T1178">
        <f t="shared" si="38"/>
        <v>7794.1902908281336</v>
      </c>
      <c r="U1178">
        <f t="shared" si="39"/>
        <v>2.1925272600074188</v>
      </c>
    </row>
    <row r="1179" spans="1:21" x14ac:dyDescent="0.35">
      <c r="A1179" t="s">
        <v>27</v>
      </c>
      <c r="B1179" t="s">
        <v>28</v>
      </c>
      <c r="C1179" t="s">
        <v>76</v>
      </c>
      <c r="D1179" t="s">
        <v>77</v>
      </c>
      <c r="E1179" t="s">
        <v>170</v>
      </c>
      <c r="F1179" t="s">
        <v>171</v>
      </c>
      <c r="G1179" t="s">
        <v>128</v>
      </c>
      <c r="H1179" t="s">
        <v>46</v>
      </c>
      <c r="J1179" t="s">
        <v>36</v>
      </c>
      <c r="L1179" t="s">
        <v>172</v>
      </c>
      <c r="M1179" t="s">
        <v>172</v>
      </c>
      <c r="N1179" t="b">
        <v>0</v>
      </c>
      <c r="O1179">
        <v>72.64</v>
      </c>
      <c r="P1179">
        <v>1.3472378131503241E-2</v>
      </c>
      <c r="Q1179">
        <v>47.89280422747057</v>
      </c>
      <c r="R1179">
        <v>3478.9332990834619</v>
      </c>
      <c r="S1179">
        <v>0.97863354747239517</v>
      </c>
      <c r="T1179">
        <f t="shared" si="38"/>
        <v>3478.9332990834623</v>
      </c>
      <c r="U1179">
        <f t="shared" si="39"/>
        <v>0.97863354747239539</v>
      </c>
    </row>
    <row r="1180" spans="1:21" x14ac:dyDescent="0.35">
      <c r="A1180" t="s">
        <v>27</v>
      </c>
      <c r="B1180" t="s">
        <v>28</v>
      </c>
      <c r="C1180" t="s">
        <v>39</v>
      </c>
      <c r="D1180" t="s">
        <v>40</v>
      </c>
      <c r="E1180" t="s">
        <v>170</v>
      </c>
      <c r="F1180" t="s">
        <v>171</v>
      </c>
      <c r="G1180" t="s">
        <v>128</v>
      </c>
      <c r="H1180" t="s">
        <v>46</v>
      </c>
      <c r="J1180" t="s">
        <v>36</v>
      </c>
      <c r="L1180" t="s">
        <v>172</v>
      </c>
      <c r="M1180" t="s">
        <v>172</v>
      </c>
      <c r="N1180" t="b">
        <v>0</v>
      </c>
      <c r="O1180">
        <v>72.64</v>
      </c>
      <c r="P1180">
        <v>5.4877303406122161E-3</v>
      </c>
      <c r="Q1180">
        <v>76.635124717685258</v>
      </c>
      <c r="R1180">
        <v>5566.7754594926573</v>
      </c>
      <c r="S1180">
        <v>0.39862873194207138</v>
      </c>
      <c r="T1180">
        <f t="shared" si="38"/>
        <v>5566.7754594926573</v>
      </c>
      <c r="U1180">
        <f t="shared" si="39"/>
        <v>0.39862873194207138</v>
      </c>
    </row>
    <row r="1181" spans="1:21" x14ac:dyDescent="0.35">
      <c r="A1181" t="s">
        <v>27</v>
      </c>
      <c r="B1181" t="s">
        <v>28</v>
      </c>
      <c r="C1181" t="s">
        <v>29</v>
      </c>
      <c r="D1181" t="s">
        <v>30</v>
      </c>
      <c r="E1181" t="s">
        <v>170</v>
      </c>
      <c r="F1181" t="s">
        <v>171</v>
      </c>
      <c r="G1181" t="s">
        <v>128</v>
      </c>
      <c r="H1181" t="s">
        <v>46</v>
      </c>
      <c r="J1181" t="s">
        <v>36</v>
      </c>
      <c r="L1181" t="s">
        <v>172</v>
      </c>
      <c r="M1181" t="s">
        <v>172</v>
      </c>
      <c r="N1181" t="b">
        <v>0</v>
      </c>
      <c r="O1181">
        <v>72.64</v>
      </c>
      <c r="P1181">
        <v>2.7064796622917071E-3</v>
      </c>
      <c r="Q1181">
        <v>10.015443849962629</v>
      </c>
      <c r="R1181">
        <v>727.52184126128566</v>
      </c>
      <c r="S1181">
        <v>0.1965986826688696</v>
      </c>
      <c r="T1181">
        <f t="shared" si="38"/>
        <v>727.52184126128543</v>
      </c>
      <c r="U1181">
        <f t="shared" si="39"/>
        <v>0.1965986826688696</v>
      </c>
    </row>
    <row r="1182" spans="1:21" x14ac:dyDescent="0.35">
      <c r="A1182" t="s">
        <v>27</v>
      </c>
      <c r="B1182" t="s">
        <v>28</v>
      </c>
      <c r="C1182" t="s">
        <v>76</v>
      </c>
      <c r="D1182" t="s">
        <v>77</v>
      </c>
      <c r="E1182" t="s">
        <v>173</v>
      </c>
      <c r="F1182" t="s">
        <v>174</v>
      </c>
      <c r="G1182" t="s">
        <v>128</v>
      </c>
      <c r="H1182" t="s">
        <v>46</v>
      </c>
      <c r="J1182" t="s">
        <v>36</v>
      </c>
      <c r="L1182" t="s">
        <v>175</v>
      </c>
      <c r="M1182" t="s">
        <v>136</v>
      </c>
      <c r="N1182" t="b">
        <v>0</v>
      </c>
      <c r="O1182">
        <v>58.4</v>
      </c>
      <c r="P1182">
        <v>4.6344963999455598E-2</v>
      </c>
      <c r="Q1182">
        <v>164.75118691665151</v>
      </c>
      <c r="R1182">
        <v>9621.4693159324488</v>
      </c>
      <c r="S1182">
        <v>2.7065458975682071</v>
      </c>
      <c r="T1182">
        <f t="shared" si="38"/>
        <v>9621.469315932447</v>
      </c>
      <c r="U1182">
        <f t="shared" si="39"/>
        <v>2.7065458975682066</v>
      </c>
    </row>
    <row r="1183" spans="1:21" x14ac:dyDescent="0.35">
      <c r="A1183" t="s">
        <v>27</v>
      </c>
      <c r="B1183" t="s">
        <v>28</v>
      </c>
      <c r="C1183" t="s">
        <v>39</v>
      </c>
      <c r="D1183" t="s">
        <v>40</v>
      </c>
      <c r="E1183" t="s">
        <v>173</v>
      </c>
      <c r="F1183" t="s">
        <v>174</v>
      </c>
      <c r="G1183" t="s">
        <v>128</v>
      </c>
      <c r="H1183" t="s">
        <v>46</v>
      </c>
      <c r="J1183" t="s">
        <v>36</v>
      </c>
      <c r="L1183" t="s">
        <v>175</v>
      </c>
      <c r="M1183" t="s">
        <v>136</v>
      </c>
      <c r="N1183" t="b">
        <v>0</v>
      </c>
      <c r="O1183">
        <v>58.4</v>
      </c>
      <c r="P1183">
        <v>2.6771628424225941E-2</v>
      </c>
      <c r="Q1183">
        <v>373.86076863193671</v>
      </c>
      <c r="R1183">
        <v>21833.468888105101</v>
      </c>
      <c r="S1183">
        <v>1.5634630999747949</v>
      </c>
      <c r="T1183">
        <f t="shared" si="38"/>
        <v>21833.468888105104</v>
      </c>
      <c r="U1183">
        <f t="shared" si="39"/>
        <v>1.5634630999747949</v>
      </c>
    </row>
    <row r="1184" spans="1:21" x14ac:dyDescent="0.35">
      <c r="A1184" t="s">
        <v>27</v>
      </c>
      <c r="B1184" t="s">
        <v>28</v>
      </c>
      <c r="C1184" t="s">
        <v>29</v>
      </c>
      <c r="D1184" t="s">
        <v>30</v>
      </c>
      <c r="E1184" t="s">
        <v>173</v>
      </c>
      <c r="F1184" t="s">
        <v>174</v>
      </c>
      <c r="G1184" t="s">
        <v>128</v>
      </c>
      <c r="H1184" t="s">
        <v>46</v>
      </c>
      <c r="J1184" t="s">
        <v>36</v>
      </c>
      <c r="L1184" t="s">
        <v>175</v>
      </c>
      <c r="M1184" t="s">
        <v>136</v>
      </c>
      <c r="N1184" t="b">
        <v>0</v>
      </c>
      <c r="O1184">
        <v>58.4</v>
      </c>
      <c r="P1184">
        <v>1.627753150261383E-3</v>
      </c>
      <c r="Q1184">
        <v>6.0235702138025342</v>
      </c>
      <c r="R1184">
        <v>351.77650048606802</v>
      </c>
      <c r="S1184">
        <v>9.506078397526474E-2</v>
      </c>
      <c r="T1184">
        <f t="shared" si="38"/>
        <v>351.77650048606802</v>
      </c>
      <c r="U1184">
        <f t="shared" si="39"/>
        <v>9.5060783975264768E-2</v>
      </c>
    </row>
    <row r="1185" spans="1:21" x14ac:dyDescent="0.35">
      <c r="A1185" t="s">
        <v>27</v>
      </c>
      <c r="B1185" t="s">
        <v>47</v>
      </c>
      <c r="C1185" t="s">
        <v>29</v>
      </c>
      <c r="D1185" t="s">
        <v>30</v>
      </c>
      <c r="E1185" t="s">
        <v>69</v>
      </c>
      <c r="F1185" t="s">
        <v>70</v>
      </c>
      <c r="G1185" t="s">
        <v>33</v>
      </c>
      <c r="H1185" t="s">
        <v>34</v>
      </c>
      <c r="I1185" t="s">
        <v>35</v>
      </c>
      <c r="J1185" t="s">
        <v>36</v>
      </c>
      <c r="K1185" t="s">
        <v>37</v>
      </c>
      <c r="L1185" t="s">
        <v>38</v>
      </c>
      <c r="M1185" t="s">
        <v>38</v>
      </c>
      <c r="N1185" t="b">
        <v>0</v>
      </c>
      <c r="O1185">
        <v>274.3982815</v>
      </c>
      <c r="P1185">
        <v>1.6569519020876021E-2</v>
      </c>
      <c r="Q1185">
        <v>8.3216226150779331</v>
      </c>
      <c r="R1185">
        <v>2283.4389448689212</v>
      </c>
      <c r="S1185">
        <v>4.5466475446099439</v>
      </c>
      <c r="T1185">
        <f t="shared" si="38"/>
        <v>2283.4389448689208</v>
      </c>
      <c r="U1185">
        <f t="shared" si="39"/>
        <v>4.546647544609943</v>
      </c>
    </row>
    <row r="1186" spans="1:21" x14ac:dyDescent="0.35">
      <c r="A1186" t="s">
        <v>27</v>
      </c>
      <c r="B1186" t="s">
        <v>47</v>
      </c>
      <c r="C1186" t="s">
        <v>39</v>
      </c>
      <c r="D1186" t="s">
        <v>40</v>
      </c>
      <c r="E1186" t="s">
        <v>69</v>
      </c>
      <c r="F1186" t="s">
        <v>70</v>
      </c>
      <c r="G1186" t="s">
        <v>33</v>
      </c>
      <c r="H1186" t="s">
        <v>34</v>
      </c>
      <c r="I1186" t="s">
        <v>35</v>
      </c>
      <c r="J1186" t="s">
        <v>36</v>
      </c>
      <c r="K1186" t="s">
        <v>37</v>
      </c>
      <c r="L1186" t="s">
        <v>38</v>
      </c>
      <c r="M1186" t="s">
        <v>38</v>
      </c>
      <c r="N1186" t="b">
        <v>0</v>
      </c>
      <c r="O1186">
        <v>274.3982815</v>
      </c>
      <c r="P1186">
        <v>7.5165722838811905E-4</v>
      </c>
      <c r="Q1186">
        <v>3.0780369046579832</v>
      </c>
      <c r="R1186">
        <v>844.60803703172996</v>
      </c>
      <c r="S1186">
        <v>0.20625345174675291</v>
      </c>
      <c r="T1186">
        <f t="shared" si="38"/>
        <v>844.60803703172996</v>
      </c>
      <c r="U1186">
        <f t="shared" si="39"/>
        <v>0.20625345174675289</v>
      </c>
    </row>
    <row r="1187" spans="1:21" x14ac:dyDescent="0.35">
      <c r="A1187" t="s">
        <v>27</v>
      </c>
      <c r="B1187" t="s">
        <v>47</v>
      </c>
      <c r="C1187" t="s">
        <v>29</v>
      </c>
      <c r="D1187" t="s">
        <v>30</v>
      </c>
      <c r="E1187" t="s">
        <v>78</v>
      </c>
      <c r="F1187" t="s">
        <v>79</v>
      </c>
      <c r="G1187" t="s">
        <v>33</v>
      </c>
      <c r="H1187" t="s">
        <v>34</v>
      </c>
      <c r="I1187" t="s">
        <v>35</v>
      </c>
      <c r="J1187" t="s">
        <v>36</v>
      </c>
      <c r="K1187" t="s">
        <v>37</v>
      </c>
      <c r="L1187" t="s">
        <v>38</v>
      </c>
      <c r="M1187" t="s">
        <v>38</v>
      </c>
      <c r="N1187" t="b">
        <v>0</v>
      </c>
      <c r="O1187">
        <v>274.3982815</v>
      </c>
      <c r="P1187">
        <v>2.4211488983629979E-2</v>
      </c>
      <c r="Q1187">
        <v>12.159609100121809</v>
      </c>
      <c r="R1187">
        <v>3336.5758407851858</v>
      </c>
      <c r="S1187">
        <v>6.643590969664249</v>
      </c>
      <c r="T1187">
        <f t="shared" si="38"/>
        <v>3336.5758407851858</v>
      </c>
      <c r="U1187">
        <f t="shared" si="39"/>
        <v>6.6435909696642481</v>
      </c>
    </row>
    <row r="1188" spans="1:21" x14ac:dyDescent="0.35">
      <c r="A1188" t="s">
        <v>27</v>
      </c>
      <c r="B1188" t="s">
        <v>47</v>
      </c>
      <c r="C1188" t="s">
        <v>29</v>
      </c>
      <c r="D1188" t="s">
        <v>30</v>
      </c>
      <c r="E1188" t="s">
        <v>80</v>
      </c>
      <c r="F1188" t="s">
        <v>81</v>
      </c>
      <c r="G1188" t="s">
        <v>33</v>
      </c>
      <c r="H1188" t="s">
        <v>34</v>
      </c>
      <c r="I1188" t="s">
        <v>35</v>
      </c>
      <c r="J1188" t="s">
        <v>36</v>
      </c>
      <c r="K1188" t="s">
        <v>37</v>
      </c>
      <c r="L1188" t="s">
        <v>38</v>
      </c>
      <c r="M1188" t="s">
        <v>38</v>
      </c>
      <c r="N1188" t="b">
        <v>0</v>
      </c>
      <c r="O1188">
        <v>274.3982815</v>
      </c>
      <c r="P1188">
        <v>1.3510316838827519E-2</v>
      </c>
      <c r="Q1188">
        <v>6.7852155515924766</v>
      </c>
      <c r="R1188">
        <v>1861.8514869640501</v>
      </c>
      <c r="S1188">
        <v>3.7072077230947849</v>
      </c>
      <c r="T1188">
        <f t="shared" si="38"/>
        <v>1861.8514869640501</v>
      </c>
      <c r="U1188">
        <f t="shared" si="39"/>
        <v>3.7072077230947835</v>
      </c>
    </row>
    <row r="1189" spans="1:21" x14ac:dyDescent="0.35">
      <c r="A1189" t="s">
        <v>27</v>
      </c>
      <c r="B1189" t="s">
        <v>47</v>
      </c>
      <c r="C1189" t="s">
        <v>39</v>
      </c>
      <c r="D1189" t="s">
        <v>40</v>
      </c>
      <c r="E1189" t="s">
        <v>82</v>
      </c>
      <c r="F1189" t="s">
        <v>83</v>
      </c>
      <c r="G1189" t="s">
        <v>33</v>
      </c>
      <c r="H1189" t="s">
        <v>34</v>
      </c>
      <c r="I1189" t="s">
        <v>35</v>
      </c>
      <c r="J1189" t="s">
        <v>36</v>
      </c>
      <c r="K1189" t="s">
        <v>84</v>
      </c>
      <c r="L1189" t="s">
        <v>85</v>
      </c>
      <c r="M1189" t="s">
        <v>85</v>
      </c>
      <c r="N1189" t="b">
        <v>0</v>
      </c>
      <c r="O1189">
        <v>172.5413326</v>
      </c>
      <c r="P1189">
        <v>1.200306014045905E-3</v>
      </c>
      <c r="Q1189">
        <v>4.9152540128417641</v>
      </c>
      <c r="R1189">
        <v>848.08447744321552</v>
      </c>
      <c r="S1189">
        <v>0.20710239919127479</v>
      </c>
      <c r="T1189">
        <f t="shared" si="38"/>
        <v>848.08447744321552</v>
      </c>
      <c r="U1189">
        <f t="shared" si="39"/>
        <v>0.20710239919127477</v>
      </c>
    </row>
    <row r="1190" spans="1:21" x14ac:dyDescent="0.35">
      <c r="A1190" t="s">
        <v>27</v>
      </c>
      <c r="B1190" t="s">
        <v>47</v>
      </c>
      <c r="C1190" t="s">
        <v>29</v>
      </c>
      <c r="D1190" t="s">
        <v>30</v>
      </c>
      <c r="E1190" t="s">
        <v>82</v>
      </c>
      <c r="F1190" t="s">
        <v>83</v>
      </c>
      <c r="G1190" t="s">
        <v>33</v>
      </c>
      <c r="H1190" t="s">
        <v>34</v>
      </c>
      <c r="I1190" t="s">
        <v>35</v>
      </c>
      <c r="J1190" t="s">
        <v>36</v>
      </c>
      <c r="K1190" t="s">
        <v>84</v>
      </c>
      <c r="L1190" t="s">
        <v>85</v>
      </c>
      <c r="M1190" t="s">
        <v>85</v>
      </c>
      <c r="N1190" t="b">
        <v>0</v>
      </c>
      <c r="O1190">
        <v>172.5413326</v>
      </c>
      <c r="P1190">
        <v>3.959350157796114E-2</v>
      </c>
      <c r="Q1190">
        <v>19.884836592188879</v>
      </c>
      <c r="R1190">
        <v>3430.9562041495128</v>
      </c>
      <c r="S1190">
        <v>6.8315155245616177</v>
      </c>
      <c r="T1190">
        <f t="shared" si="38"/>
        <v>3430.9562041495119</v>
      </c>
      <c r="U1190">
        <f t="shared" si="39"/>
        <v>6.8315155245616177</v>
      </c>
    </row>
    <row r="1191" spans="1:21" x14ac:dyDescent="0.35">
      <c r="A1191" t="s">
        <v>27</v>
      </c>
      <c r="B1191" t="s">
        <v>47</v>
      </c>
      <c r="C1191" t="s">
        <v>29</v>
      </c>
      <c r="D1191" t="s">
        <v>30</v>
      </c>
      <c r="E1191" t="s">
        <v>86</v>
      </c>
      <c r="F1191" t="s">
        <v>87</v>
      </c>
      <c r="G1191" t="s">
        <v>33</v>
      </c>
      <c r="H1191" t="s">
        <v>34</v>
      </c>
      <c r="I1191" t="s">
        <v>35</v>
      </c>
      <c r="J1191" t="s">
        <v>36</v>
      </c>
      <c r="K1191" t="s">
        <v>84</v>
      </c>
      <c r="L1191" t="s">
        <v>85</v>
      </c>
      <c r="M1191" t="s">
        <v>85</v>
      </c>
      <c r="N1191" t="b">
        <v>0</v>
      </c>
      <c r="O1191">
        <v>172.5413326</v>
      </c>
      <c r="P1191">
        <v>9.9436086745354584E-3</v>
      </c>
      <c r="Q1191">
        <v>4.9939264209930334</v>
      </c>
      <c r="R1191">
        <v>861.65871958448645</v>
      </c>
      <c r="S1191">
        <v>1.7156834915572681</v>
      </c>
      <c r="T1191">
        <f t="shared" si="38"/>
        <v>861.65871958448668</v>
      </c>
      <c r="U1191">
        <f t="shared" si="39"/>
        <v>1.7156834915572676</v>
      </c>
    </row>
    <row r="1192" spans="1:21" x14ac:dyDescent="0.35">
      <c r="A1192" t="s">
        <v>27</v>
      </c>
      <c r="B1192" t="s">
        <v>47</v>
      </c>
      <c r="C1192" t="s">
        <v>29</v>
      </c>
      <c r="D1192" t="s">
        <v>30</v>
      </c>
      <c r="E1192" t="s">
        <v>90</v>
      </c>
      <c r="F1192" t="s">
        <v>91</v>
      </c>
      <c r="G1192" t="s">
        <v>33</v>
      </c>
      <c r="H1192" t="s">
        <v>34</v>
      </c>
      <c r="I1192" t="s">
        <v>35</v>
      </c>
      <c r="J1192" t="s">
        <v>36</v>
      </c>
      <c r="K1192" t="s">
        <v>44</v>
      </c>
      <c r="L1192" t="s">
        <v>45</v>
      </c>
      <c r="M1192" t="s">
        <v>45</v>
      </c>
      <c r="N1192" t="b">
        <v>0</v>
      </c>
      <c r="O1192">
        <v>191.40678779999999</v>
      </c>
      <c r="P1192">
        <v>7.1480581791988499E-3</v>
      </c>
      <c r="Q1192">
        <v>3.5899317610227821</v>
      </c>
      <c r="R1192">
        <v>687.13730679856792</v>
      </c>
      <c r="S1192">
        <v>1.368186855087969</v>
      </c>
      <c r="T1192">
        <f t="shared" si="38"/>
        <v>687.13730679856792</v>
      </c>
      <c r="U1192">
        <f t="shared" si="39"/>
        <v>1.3681868550879686</v>
      </c>
    </row>
    <row r="1193" spans="1:21" x14ac:dyDescent="0.35">
      <c r="A1193" t="s">
        <v>27</v>
      </c>
      <c r="B1193" t="s">
        <v>47</v>
      </c>
      <c r="C1193" t="s">
        <v>39</v>
      </c>
      <c r="D1193" t="s">
        <v>40</v>
      </c>
      <c r="E1193" t="s">
        <v>92</v>
      </c>
      <c r="F1193" t="s">
        <v>93</v>
      </c>
      <c r="G1193" t="s">
        <v>33</v>
      </c>
      <c r="H1193" t="s">
        <v>34</v>
      </c>
      <c r="I1193" t="s">
        <v>35</v>
      </c>
      <c r="J1193" t="s">
        <v>36</v>
      </c>
      <c r="K1193" t="s">
        <v>44</v>
      </c>
      <c r="L1193" t="s">
        <v>45</v>
      </c>
      <c r="M1193" t="s">
        <v>45</v>
      </c>
      <c r="N1193" t="b">
        <v>0</v>
      </c>
      <c r="O1193">
        <v>191.40678779999999</v>
      </c>
      <c r="P1193">
        <v>1.5642651182977681E-3</v>
      </c>
      <c r="Q1193">
        <v>6.4056668132027266</v>
      </c>
      <c r="R1193">
        <v>1226.088108432197</v>
      </c>
      <c r="S1193">
        <v>0.29941096156096281</v>
      </c>
      <c r="T1193">
        <f t="shared" si="38"/>
        <v>1226.0881084321963</v>
      </c>
      <c r="U1193">
        <f t="shared" si="39"/>
        <v>0.29941096156096275</v>
      </c>
    </row>
    <row r="1194" spans="1:21" x14ac:dyDescent="0.35">
      <c r="A1194" t="s">
        <v>27</v>
      </c>
      <c r="B1194" t="s">
        <v>47</v>
      </c>
      <c r="C1194" t="s">
        <v>29</v>
      </c>
      <c r="D1194" t="s">
        <v>30</v>
      </c>
      <c r="E1194" t="s">
        <v>96</v>
      </c>
      <c r="F1194" t="s">
        <v>97</v>
      </c>
      <c r="G1194" t="s">
        <v>33</v>
      </c>
      <c r="H1194" t="s">
        <v>34</v>
      </c>
      <c r="I1194" t="s">
        <v>35</v>
      </c>
      <c r="J1194" t="s">
        <v>36</v>
      </c>
      <c r="K1194" t="s">
        <v>44</v>
      </c>
      <c r="L1194" t="s">
        <v>45</v>
      </c>
      <c r="M1194" t="s">
        <v>45</v>
      </c>
      <c r="N1194" t="b">
        <v>0</v>
      </c>
      <c r="O1194">
        <v>191.40678779999999</v>
      </c>
      <c r="P1194">
        <v>2.7138779445254921E-3</v>
      </c>
      <c r="Q1194">
        <v>1.3629766832260499</v>
      </c>
      <c r="R1194">
        <v>260.88298878259639</v>
      </c>
      <c r="S1194">
        <v>0.51945465984289096</v>
      </c>
      <c r="T1194">
        <f t="shared" si="38"/>
        <v>260.88298878259633</v>
      </c>
      <c r="U1194">
        <f t="shared" si="39"/>
        <v>0.51945465984289096</v>
      </c>
    </row>
    <row r="1195" spans="1:21" x14ac:dyDescent="0.35">
      <c r="A1195" t="s">
        <v>27</v>
      </c>
      <c r="B1195" t="s">
        <v>47</v>
      </c>
      <c r="C1195" t="s">
        <v>29</v>
      </c>
      <c r="D1195" t="s">
        <v>30</v>
      </c>
      <c r="E1195" t="s">
        <v>98</v>
      </c>
      <c r="F1195" t="s">
        <v>99</v>
      </c>
      <c r="G1195" t="s">
        <v>33</v>
      </c>
      <c r="H1195" t="s">
        <v>34</v>
      </c>
      <c r="I1195" t="s">
        <v>35</v>
      </c>
      <c r="J1195" t="s">
        <v>36</v>
      </c>
      <c r="K1195" t="s">
        <v>57</v>
      </c>
      <c r="L1195" t="s">
        <v>58</v>
      </c>
      <c r="M1195" t="s">
        <v>58</v>
      </c>
      <c r="N1195" t="b">
        <v>0</v>
      </c>
      <c r="O1195">
        <v>204.30314809999999</v>
      </c>
      <c r="P1195">
        <v>2.8750368668838799E-3</v>
      </c>
      <c r="Q1195">
        <v>1.4439146833713461</v>
      </c>
      <c r="R1195">
        <v>294.99631540058078</v>
      </c>
      <c r="S1195">
        <v>0.58737908280793727</v>
      </c>
      <c r="T1195">
        <f t="shared" si="38"/>
        <v>294.99631540058073</v>
      </c>
      <c r="U1195">
        <f t="shared" si="39"/>
        <v>0.58737908280793727</v>
      </c>
    </row>
    <row r="1196" spans="1:21" x14ac:dyDescent="0.35">
      <c r="A1196" t="s">
        <v>27</v>
      </c>
      <c r="B1196" t="s">
        <v>47</v>
      </c>
      <c r="C1196" t="s">
        <v>29</v>
      </c>
      <c r="D1196" t="s">
        <v>30</v>
      </c>
      <c r="E1196" t="s">
        <v>100</v>
      </c>
      <c r="F1196" t="s">
        <v>101</v>
      </c>
      <c r="G1196" t="s">
        <v>33</v>
      </c>
      <c r="H1196" t="s">
        <v>34</v>
      </c>
      <c r="I1196" t="s">
        <v>35</v>
      </c>
      <c r="J1196" t="s">
        <v>36</v>
      </c>
      <c r="K1196" t="s">
        <v>57</v>
      </c>
      <c r="L1196" t="s">
        <v>58</v>
      </c>
      <c r="M1196" t="s">
        <v>58</v>
      </c>
      <c r="N1196" t="b">
        <v>0</v>
      </c>
      <c r="O1196">
        <v>204.30314809999999</v>
      </c>
      <c r="P1196">
        <v>1.4269698050505149E-2</v>
      </c>
      <c r="Q1196">
        <v>7.1665955938616648</v>
      </c>
      <c r="R1196">
        <v>1464.1580409855269</v>
      </c>
      <c r="S1196">
        <v>2.915344234154635</v>
      </c>
      <c r="T1196">
        <f t="shared" si="38"/>
        <v>1464.1580409855271</v>
      </c>
      <c r="U1196">
        <f t="shared" si="39"/>
        <v>2.9153442341546345</v>
      </c>
    </row>
    <row r="1197" spans="1:21" x14ac:dyDescent="0.35">
      <c r="A1197" t="s">
        <v>27</v>
      </c>
      <c r="B1197" t="s">
        <v>47</v>
      </c>
      <c r="C1197" t="s">
        <v>39</v>
      </c>
      <c r="D1197" t="s">
        <v>40</v>
      </c>
      <c r="E1197" t="s">
        <v>102</v>
      </c>
      <c r="F1197" t="s">
        <v>103</v>
      </c>
      <c r="G1197" t="s">
        <v>33</v>
      </c>
      <c r="H1197" t="s">
        <v>34</v>
      </c>
      <c r="I1197" t="s">
        <v>35</v>
      </c>
      <c r="J1197" t="s">
        <v>36</v>
      </c>
      <c r="K1197" t="s">
        <v>61</v>
      </c>
      <c r="L1197" t="s">
        <v>62</v>
      </c>
      <c r="M1197" t="s">
        <v>62</v>
      </c>
      <c r="N1197" t="b">
        <v>0</v>
      </c>
      <c r="O1197">
        <v>170.4198394</v>
      </c>
      <c r="P1197">
        <v>2.1664726645946351E-2</v>
      </c>
      <c r="Q1197">
        <v>88.717071594656787</v>
      </c>
      <c r="R1197">
        <v>15119.14909319971</v>
      </c>
      <c r="S1197">
        <v>3.6920992356470781</v>
      </c>
      <c r="T1197">
        <f t="shared" si="38"/>
        <v>15119.149093199712</v>
      </c>
      <c r="U1197">
        <f t="shared" si="39"/>
        <v>3.6920992356470776</v>
      </c>
    </row>
    <row r="1198" spans="1:21" x14ac:dyDescent="0.35">
      <c r="A1198" t="s">
        <v>27</v>
      </c>
      <c r="B1198" t="s">
        <v>47</v>
      </c>
      <c r="C1198" t="s">
        <v>29</v>
      </c>
      <c r="D1198" t="s">
        <v>30</v>
      </c>
      <c r="E1198" t="s">
        <v>102</v>
      </c>
      <c r="F1198" t="s">
        <v>103</v>
      </c>
      <c r="G1198" t="s">
        <v>33</v>
      </c>
      <c r="H1198" t="s">
        <v>34</v>
      </c>
      <c r="I1198" t="s">
        <v>35</v>
      </c>
      <c r="J1198" t="s">
        <v>36</v>
      </c>
      <c r="K1198" t="s">
        <v>61</v>
      </c>
      <c r="L1198" t="s">
        <v>62</v>
      </c>
      <c r="M1198" t="s">
        <v>62</v>
      </c>
      <c r="N1198" t="b">
        <v>0</v>
      </c>
      <c r="O1198">
        <v>170.4198394</v>
      </c>
      <c r="P1198">
        <v>4.8459492804051332E-2</v>
      </c>
      <c r="Q1198">
        <v>24.33755685517054</v>
      </c>
      <c r="R1198">
        <v>4147.6025306465317</v>
      </c>
      <c r="S1198">
        <v>8.2584589810718825</v>
      </c>
      <c r="T1198">
        <f t="shared" si="38"/>
        <v>4147.6025306465326</v>
      </c>
      <c r="U1198">
        <f t="shared" si="39"/>
        <v>8.2584589810718843</v>
      </c>
    </row>
    <row r="1199" spans="1:21" x14ac:dyDescent="0.35">
      <c r="A1199" t="s">
        <v>27</v>
      </c>
      <c r="B1199" t="s">
        <v>47</v>
      </c>
      <c r="C1199" t="s">
        <v>76</v>
      </c>
      <c r="D1199" t="s">
        <v>77</v>
      </c>
      <c r="E1199" t="s">
        <v>102</v>
      </c>
      <c r="F1199" t="s">
        <v>103</v>
      </c>
      <c r="G1199" t="s">
        <v>33</v>
      </c>
      <c r="H1199" t="s">
        <v>34</v>
      </c>
      <c r="I1199" t="s">
        <v>35</v>
      </c>
      <c r="J1199" t="s">
        <v>36</v>
      </c>
      <c r="K1199" t="s">
        <v>61</v>
      </c>
      <c r="L1199" t="s">
        <v>62</v>
      </c>
      <c r="M1199" t="s">
        <v>62</v>
      </c>
      <c r="N1199" t="b">
        <v>0</v>
      </c>
      <c r="O1199">
        <v>170.4198394</v>
      </c>
      <c r="P1199">
        <v>1.0856938244003529E-2</v>
      </c>
      <c r="Q1199">
        <v>18.91207020218847</v>
      </c>
      <c r="R1199">
        <v>3222.9919665784851</v>
      </c>
      <c r="S1199">
        <v>1.8502376719188001</v>
      </c>
      <c r="T1199">
        <f t="shared" si="38"/>
        <v>3222.9919665784846</v>
      </c>
      <c r="U1199">
        <f t="shared" si="39"/>
        <v>1.8502376719187994</v>
      </c>
    </row>
    <row r="1200" spans="1:21" x14ac:dyDescent="0.35">
      <c r="A1200" t="s">
        <v>27</v>
      </c>
      <c r="B1200" t="s">
        <v>47</v>
      </c>
      <c r="C1200" t="s">
        <v>29</v>
      </c>
      <c r="D1200" t="s">
        <v>30</v>
      </c>
      <c r="E1200" t="s">
        <v>106</v>
      </c>
      <c r="F1200" t="s">
        <v>107</v>
      </c>
      <c r="G1200" t="s">
        <v>33</v>
      </c>
      <c r="H1200" t="s">
        <v>34</v>
      </c>
      <c r="I1200" t="s">
        <v>35</v>
      </c>
      <c r="J1200" t="s">
        <v>36</v>
      </c>
      <c r="K1200" t="s">
        <v>61</v>
      </c>
      <c r="L1200" t="s">
        <v>62</v>
      </c>
      <c r="M1200" t="s">
        <v>62</v>
      </c>
      <c r="N1200" t="b">
        <v>0</v>
      </c>
      <c r="O1200">
        <v>170.4198394</v>
      </c>
      <c r="P1200">
        <v>1.222820449112056E-2</v>
      </c>
      <c r="Q1200">
        <v>6.1413069930937834</v>
      </c>
      <c r="R1200">
        <v>1046.600551469139</v>
      </c>
      <c r="S1200">
        <v>2.083928645527124</v>
      </c>
      <c r="T1200">
        <f t="shared" si="38"/>
        <v>1046.6005514691394</v>
      </c>
      <c r="U1200">
        <f t="shared" si="39"/>
        <v>2.0839286455271244</v>
      </c>
    </row>
    <row r="1201" spans="1:21" x14ac:dyDescent="0.35">
      <c r="A1201" t="s">
        <v>27</v>
      </c>
      <c r="B1201" t="s">
        <v>47</v>
      </c>
      <c r="C1201" t="s">
        <v>39</v>
      </c>
      <c r="D1201" t="s">
        <v>40</v>
      </c>
      <c r="E1201" t="s">
        <v>106</v>
      </c>
      <c r="F1201" t="s">
        <v>107</v>
      </c>
      <c r="G1201" t="s">
        <v>33</v>
      </c>
      <c r="H1201" t="s">
        <v>34</v>
      </c>
      <c r="I1201" t="s">
        <v>35</v>
      </c>
      <c r="J1201" t="s">
        <v>36</v>
      </c>
      <c r="K1201" t="s">
        <v>61</v>
      </c>
      <c r="L1201" t="s">
        <v>62</v>
      </c>
      <c r="M1201" t="s">
        <v>62</v>
      </c>
      <c r="N1201" t="b">
        <v>0</v>
      </c>
      <c r="O1201">
        <v>170.4198394</v>
      </c>
      <c r="P1201">
        <v>2.1890530161521898E-2</v>
      </c>
      <c r="Q1201">
        <v>89.641737157487213</v>
      </c>
      <c r="R1201">
        <v>15276.73044991598</v>
      </c>
      <c r="S1201">
        <v>3.7305806345074179</v>
      </c>
      <c r="T1201">
        <f t="shared" si="38"/>
        <v>15276.730449915984</v>
      </c>
      <c r="U1201">
        <f t="shared" si="39"/>
        <v>3.7305806345074179</v>
      </c>
    </row>
    <row r="1202" spans="1:21" x14ac:dyDescent="0.35">
      <c r="A1202" t="s">
        <v>27</v>
      </c>
      <c r="B1202" t="s">
        <v>47</v>
      </c>
      <c r="C1202" t="s">
        <v>39</v>
      </c>
      <c r="D1202" t="s">
        <v>40</v>
      </c>
      <c r="E1202" t="s">
        <v>108</v>
      </c>
      <c r="F1202" t="s">
        <v>109</v>
      </c>
      <c r="G1202" t="s">
        <v>33</v>
      </c>
      <c r="H1202" t="s">
        <v>34</v>
      </c>
      <c r="I1202" t="s">
        <v>35</v>
      </c>
      <c r="J1202" t="s">
        <v>36</v>
      </c>
      <c r="K1202" t="s">
        <v>61</v>
      </c>
      <c r="L1202" t="s">
        <v>62</v>
      </c>
      <c r="M1202" t="s">
        <v>62</v>
      </c>
      <c r="N1202" t="b">
        <v>0</v>
      </c>
      <c r="O1202">
        <v>170.4198394</v>
      </c>
      <c r="P1202">
        <v>1.0316711528114961E-2</v>
      </c>
      <c r="Q1202">
        <v>42.246941317048652</v>
      </c>
      <c r="R1202">
        <v>7199.7169543926557</v>
      </c>
      <c r="S1202">
        <v>1.7581723217574801</v>
      </c>
      <c r="T1202">
        <f t="shared" si="38"/>
        <v>7199.7169543926557</v>
      </c>
      <c r="U1202">
        <f t="shared" si="39"/>
        <v>1.7581723217574803</v>
      </c>
    </row>
    <row r="1203" spans="1:21" x14ac:dyDescent="0.35">
      <c r="A1203" t="s">
        <v>27</v>
      </c>
      <c r="B1203" t="s">
        <v>47</v>
      </c>
      <c r="C1203" t="s">
        <v>29</v>
      </c>
      <c r="D1203" t="s">
        <v>30</v>
      </c>
      <c r="E1203" t="s">
        <v>110</v>
      </c>
      <c r="F1203" t="s">
        <v>111</v>
      </c>
      <c r="G1203" t="s">
        <v>33</v>
      </c>
      <c r="H1203" t="s">
        <v>34</v>
      </c>
      <c r="I1203" t="s">
        <v>35</v>
      </c>
      <c r="J1203" t="s">
        <v>36</v>
      </c>
      <c r="K1203" t="s">
        <v>61</v>
      </c>
      <c r="L1203" t="s">
        <v>62</v>
      </c>
      <c r="M1203" t="s">
        <v>62</v>
      </c>
      <c r="N1203" t="b">
        <v>0</v>
      </c>
      <c r="O1203">
        <v>170.4198394</v>
      </c>
      <c r="P1203">
        <v>2.3517658202487239E-2</v>
      </c>
      <c r="Q1203">
        <v>11.81115010670624</v>
      </c>
      <c r="R1203">
        <v>2012.8543043141699</v>
      </c>
      <c r="S1203">
        <v>4.0078755339319683</v>
      </c>
      <c r="T1203">
        <f t="shared" si="38"/>
        <v>2012.8543043141703</v>
      </c>
      <c r="U1203">
        <f t="shared" si="39"/>
        <v>4.0078755339319683</v>
      </c>
    </row>
    <row r="1204" spans="1:21" x14ac:dyDescent="0.35">
      <c r="A1204" t="s">
        <v>27</v>
      </c>
      <c r="B1204" t="s">
        <v>47</v>
      </c>
      <c r="C1204" t="s">
        <v>39</v>
      </c>
      <c r="D1204" t="s">
        <v>40</v>
      </c>
      <c r="E1204" t="s">
        <v>110</v>
      </c>
      <c r="F1204" t="s">
        <v>111</v>
      </c>
      <c r="G1204" t="s">
        <v>33</v>
      </c>
      <c r="H1204" t="s">
        <v>34</v>
      </c>
      <c r="I1204" t="s">
        <v>35</v>
      </c>
      <c r="J1204" t="s">
        <v>36</v>
      </c>
      <c r="K1204" t="s">
        <v>61</v>
      </c>
      <c r="L1204" t="s">
        <v>62</v>
      </c>
      <c r="M1204" t="s">
        <v>62</v>
      </c>
      <c r="N1204" t="b">
        <v>0</v>
      </c>
      <c r="O1204">
        <v>170.4198394</v>
      </c>
      <c r="P1204">
        <v>2.8809438472832991E-2</v>
      </c>
      <c r="Q1204">
        <v>117.97467179556649</v>
      </c>
      <c r="R1204">
        <v>20105.224620668148</v>
      </c>
      <c r="S1204">
        <v>4.9096998777443801</v>
      </c>
      <c r="T1204">
        <f t="shared" si="38"/>
        <v>20105.224620668152</v>
      </c>
      <c r="U1204">
        <f t="shared" si="39"/>
        <v>4.9096998777443792</v>
      </c>
    </row>
    <row r="1205" spans="1:21" x14ac:dyDescent="0.35">
      <c r="A1205" t="s">
        <v>27</v>
      </c>
      <c r="B1205" t="s">
        <v>47</v>
      </c>
      <c r="C1205" t="s">
        <v>76</v>
      </c>
      <c r="D1205" t="s">
        <v>77</v>
      </c>
      <c r="E1205" t="s">
        <v>112</v>
      </c>
      <c r="F1205" t="s">
        <v>113</v>
      </c>
      <c r="G1205" t="s">
        <v>33</v>
      </c>
      <c r="H1205" t="s">
        <v>34</v>
      </c>
      <c r="I1205" t="s">
        <v>35</v>
      </c>
      <c r="J1205" t="s">
        <v>36</v>
      </c>
      <c r="K1205" t="s">
        <v>61</v>
      </c>
      <c r="L1205" t="s">
        <v>62</v>
      </c>
      <c r="M1205" t="s">
        <v>62</v>
      </c>
      <c r="N1205" t="b">
        <v>0</v>
      </c>
      <c r="O1205">
        <v>170.4198394</v>
      </c>
      <c r="P1205">
        <v>1.7735059784722559E-2</v>
      </c>
      <c r="Q1205">
        <v>30.893304184900689</v>
      </c>
      <c r="R1205">
        <v>5264.8319377261232</v>
      </c>
      <c r="S1205">
        <v>3.022406040261818</v>
      </c>
      <c r="T1205">
        <f t="shared" si="38"/>
        <v>5264.8319377261232</v>
      </c>
      <c r="U1205">
        <f t="shared" si="39"/>
        <v>3.0224060402618171</v>
      </c>
    </row>
    <row r="1206" spans="1:21" x14ac:dyDescent="0.35">
      <c r="A1206" t="s">
        <v>27</v>
      </c>
      <c r="B1206" t="s">
        <v>47</v>
      </c>
      <c r="C1206" t="s">
        <v>39</v>
      </c>
      <c r="D1206" t="s">
        <v>40</v>
      </c>
      <c r="E1206" t="s">
        <v>112</v>
      </c>
      <c r="F1206" t="s">
        <v>113</v>
      </c>
      <c r="G1206" t="s">
        <v>33</v>
      </c>
      <c r="H1206" t="s">
        <v>34</v>
      </c>
      <c r="I1206" t="s">
        <v>35</v>
      </c>
      <c r="J1206" t="s">
        <v>36</v>
      </c>
      <c r="K1206" t="s">
        <v>61</v>
      </c>
      <c r="L1206" t="s">
        <v>62</v>
      </c>
      <c r="M1206" t="s">
        <v>62</v>
      </c>
      <c r="N1206" t="b">
        <v>0</v>
      </c>
      <c r="O1206">
        <v>170.4198394</v>
      </c>
      <c r="P1206">
        <v>8.4139437628787742E-2</v>
      </c>
      <c r="Q1206">
        <v>344.55105914959739</v>
      </c>
      <c r="R1206">
        <v>58718.336165374298</v>
      </c>
      <c r="S1206">
        <v>14.33902944790432</v>
      </c>
      <c r="T1206">
        <f t="shared" si="38"/>
        <v>58718.33616537429</v>
      </c>
      <c r="U1206">
        <f t="shared" si="39"/>
        <v>14.339029447904323</v>
      </c>
    </row>
    <row r="1207" spans="1:21" x14ac:dyDescent="0.35">
      <c r="A1207" t="s">
        <v>27</v>
      </c>
      <c r="B1207" t="s">
        <v>47</v>
      </c>
      <c r="C1207" t="s">
        <v>29</v>
      </c>
      <c r="D1207" t="s">
        <v>30</v>
      </c>
      <c r="E1207" t="s">
        <v>112</v>
      </c>
      <c r="F1207" t="s">
        <v>113</v>
      </c>
      <c r="G1207" t="s">
        <v>33</v>
      </c>
      <c r="H1207" t="s">
        <v>34</v>
      </c>
      <c r="I1207" t="s">
        <v>35</v>
      </c>
      <c r="J1207" t="s">
        <v>36</v>
      </c>
      <c r="K1207" t="s">
        <v>61</v>
      </c>
      <c r="L1207" t="s">
        <v>62</v>
      </c>
      <c r="M1207" t="s">
        <v>62</v>
      </c>
      <c r="N1207" t="b">
        <v>0</v>
      </c>
      <c r="O1207">
        <v>170.4198394</v>
      </c>
      <c r="P1207">
        <v>6.6208951322692444E-2</v>
      </c>
      <c r="Q1207">
        <v>33.251774294313947</v>
      </c>
      <c r="R1207">
        <v>5666.7620350020316</v>
      </c>
      <c r="S1207">
        <v>11.283318851255659</v>
      </c>
      <c r="T1207">
        <f t="shared" si="38"/>
        <v>5666.7620350020316</v>
      </c>
      <c r="U1207">
        <f t="shared" si="39"/>
        <v>11.283318851255665</v>
      </c>
    </row>
    <row r="1208" spans="1:21" x14ac:dyDescent="0.35">
      <c r="A1208" t="s">
        <v>27</v>
      </c>
      <c r="B1208" t="s">
        <v>47</v>
      </c>
      <c r="C1208" t="s">
        <v>29</v>
      </c>
      <c r="D1208" t="s">
        <v>30</v>
      </c>
      <c r="E1208" t="s">
        <v>114</v>
      </c>
      <c r="F1208" t="s">
        <v>115</v>
      </c>
      <c r="G1208" t="s">
        <v>33</v>
      </c>
      <c r="H1208" t="s">
        <v>34</v>
      </c>
      <c r="I1208" t="s">
        <v>35</v>
      </c>
      <c r="J1208" t="s">
        <v>36</v>
      </c>
      <c r="K1208" t="s">
        <v>61</v>
      </c>
      <c r="L1208" t="s">
        <v>62</v>
      </c>
      <c r="M1208" t="s">
        <v>62</v>
      </c>
      <c r="N1208" t="b">
        <v>0</v>
      </c>
      <c r="O1208">
        <v>170.4198394</v>
      </c>
      <c r="P1208">
        <v>7.3975843896865748E-2</v>
      </c>
      <c r="Q1208">
        <v>37.152500007153883</v>
      </c>
      <c r="R1208">
        <v>6331.5230845276637</v>
      </c>
      <c r="S1208">
        <v>12.60695143638333</v>
      </c>
      <c r="T1208">
        <f t="shared" si="38"/>
        <v>6331.5230845276637</v>
      </c>
      <c r="U1208">
        <f t="shared" si="39"/>
        <v>12.606951436383332</v>
      </c>
    </row>
    <row r="1209" spans="1:21" x14ac:dyDescent="0.35">
      <c r="A1209" t="s">
        <v>27</v>
      </c>
      <c r="B1209" t="s">
        <v>47</v>
      </c>
      <c r="C1209" t="s">
        <v>76</v>
      </c>
      <c r="D1209" t="s">
        <v>77</v>
      </c>
      <c r="E1209" t="s">
        <v>114</v>
      </c>
      <c r="F1209" t="s">
        <v>115</v>
      </c>
      <c r="G1209" t="s">
        <v>33</v>
      </c>
      <c r="H1209" t="s">
        <v>34</v>
      </c>
      <c r="I1209" t="s">
        <v>35</v>
      </c>
      <c r="J1209" t="s">
        <v>36</v>
      </c>
      <c r="K1209" t="s">
        <v>61</v>
      </c>
      <c r="L1209" t="s">
        <v>62</v>
      </c>
      <c r="M1209" t="s">
        <v>62</v>
      </c>
      <c r="N1209" t="b">
        <v>0</v>
      </c>
      <c r="O1209">
        <v>170.4198394</v>
      </c>
      <c r="P1209">
        <v>1.6012511213475709E-2</v>
      </c>
      <c r="Q1209">
        <v>27.892738208199791</v>
      </c>
      <c r="R1209">
        <v>4753.4759658676512</v>
      </c>
      <c r="S1209">
        <v>2.7288495893912299</v>
      </c>
      <c r="T1209">
        <f t="shared" si="38"/>
        <v>4753.4759658676521</v>
      </c>
      <c r="U1209">
        <f t="shared" si="39"/>
        <v>2.7288495893912295</v>
      </c>
    </row>
    <row r="1210" spans="1:21" x14ac:dyDescent="0.35">
      <c r="A1210" t="s">
        <v>27</v>
      </c>
      <c r="B1210" t="s">
        <v>47</v>
      </c>
      <c r="C1210" t="s">
        <v>39</v>
      </c>
      <c r="D1210" t="s">
        <v>40</v>
      </c>
      <c r="E1210" t="s">
        <v>114</v>
      </c>
      <c r="F1210" t="s">
        <v>115</v>
      </c>
      <c r="G1210" t="s">
        <v>33</v>
      </c>
      <c r="H1210" t="s">
        <v>34</v>
      </c>
      <c r="I1210" t="s">
        <v>35</v>
      </c>
      <c r="J1210" t="s">
        <v>36</v>
      </c>
      <c r="K1210" t="s">
        <v>61</v>
      </c>
      <c r="L1210" t="s">
        <v>62</v>
      </c>
      <c r="M1210" t="s">
        <v>62</v>
      </c>
      <c r="N1210" t="b">
        <v>0</v>
      </c>
      <c r="O1210">
        <v>170.4198394</v>
      </c>
      <c r="P1210">
        <v>8.0033935192817623E-2</v>
      </c>
      <c r="Q1210">
        <v>327.73902364615623</v>
      </c>
      <c r="R1210">
        <v>55853.231774890737</v>
      </c>
      <c r="S1210">
        <v>13.639370382109989</v>
      </c>
      <c r="T1210">
        <f t="shared" si="38"/>
        <v>55853.231774890744</v>
      </c>
      <c r="U1210">
        <f t="shared" si="39"/>
        <v>13.639370382109988</v>
      </c>
    </row>
    <row r="1211" spans="1:21" x14ac:dyDescent="0.35">
      <c r="A1211" t="s">
        <v>27</v>
      </c>
      <c r="B1211" t="s">
        <v>47</v>
      </c>
      <c r="C1211" t="s">
        <v>76</v>
      </c>
      <c r="D1211" t="s">
        <v>77</v>
      </c>
      <c r="E1211" t="s">
        <v>116</v>
      </c>
      <c r="F1211" t="s">
        <v>117</v>
      </c>
      <c r="G1211" t="s">
        <v>33</v>
      </c>
      <c r="H1211" t="s">
        <v>34</v>
      </c>
      <c r="I1211" t="s">
        <v>35</v>
      </c>
      <c r="J1211" t="s">
        <v>36</v>
      </c>
      <c r="K1211" t="s">
        <v>61</v>
      </c>
      <c r="L1211" t="s">
        <v>62</v>
      </c>
      <c r="M1211" t="s">
        <v>62</v>
      </c>
      <c r="N1211" t="b">
        <v>0</v>
      </c>
      <c r="O1211">
        <v>170.4198394</v>
      </c>
      <c r="P1211">
        <v>9.535473336957926E-3</v>
      </c>
      <c r="Q1211">
        <v>16.610165509529999</v>
      </c>
      <c r="R1211">
        <v>2830.701738541522</v>
      </c>
      <c r="S1211">
        <v>1.6250338346873521</v>
      </c>
      <c r="T1211">
        <f t="shared" si="38"/>
        <v>2830.7017385415215</v>
      </c>
      <c r="U1211">
        <f t="shared" si="39"/>
        <v>1.6250338346873519</v>
      </c>
    </row>
    <row r="1212" spans="1:21" x14ac:dyDescent="0.35">
      <c r="A1212" t="s">
        <v>27</v>
      </c>
      <c r="B1212" t="s">
        <v>47</v>
      </c>
      <c r="C1212" t="s">
        <v>29</v>
      </c>
      <c r="D1212" t="s">
        <v>30</v>
      </c>
      <c r="E1212" t="s">
        <v>116</v>
      </c>
      <c r="F1212" t="s">
        <v>117</v>
      </c>
      <c r="G1212" t="s">
        <v>33</v>
      </c>
      <c r="H1212" t="s">
        <v>34</v>
      </c>
      <c r="I1212" t="s">
        <v>35</v>
      </c>
      <c r="J1212" t="s">
        <v>36</v>
      </c>
      <c r="K1212" t="s">
        <v>61</v>
      </c>
      <c r="L1212" t="s">
        <v>62</v>
      </c>
      <c r="M1212" t="s">
        <v>62</v>
      </c>
      <c r="N1212" t="b">
        <v>0</v>
      </c>
      <c r="O1212">
        <v>170.4198394</v>
      </c>
      <c r="P1212">
        <v>1.9544549678888148E-2</v>
      </c>
      <c r="Q1212">
        <v>9.8157566556057443</v>
      </c>
      <c r="R1212">
        <v>1672.7996728378121</v>
      </c>
      <c r="S1212">
        <v>3.33077901742144</v>
      </c>
      <c r="T1212">
        <f t="shared" si="38"/>
        <v>1672.7996728378121</v>
      </c>
      <c r="U1212">
        <f t="shared" si="39"/>
        <v>3.33077901742144</v>
      </c>
    </row>
    <row r="1213" spans="1:21" x14ac:dyDescent="0.35">
      <c r="A1213" t="s">
        <v>27</v>
      </c>
      <c r="B1213" t="s">
        <v>47</v>
      </c>
      <c r="C1213" t="s">
        <v>39</v>
      </c>
      <c r="D1213" t="s">
        <v>40</v>
      </c>
      <c r="E1213" t="s">
        <v>116</v>
      </c>
      <c r="F1213" t="s">
        <v>117</v>
      </c>
      <c r="G1213" t="s">
        <v>33</v>
      </c>
      <c r="H1213" t="s">
        <v>34</v>
      </c>
      <c r="I1213" t="s">
        <v>35</v>
      </c>
      <c r="J1213" t="s">
        <v>36</v>
      </c>
      <c r="K1213" t="s">
        <v>61</v>
      </c>
      <c r="L1213" t="s">
        <v>62</v>
      </c>
      <c r="M1213" t="s">
        <v>62</v>
      </c>
      <c r="N1213" t="b">
        <v>0</v>
      </c>
      <c r="O1213">
        <v>170.4198394</v>
      </c>
      <c r="P1213">
        <v>3.1643370579389533E-2</v>
      </c>
      <c r="Q1213">
        <v>129.57962586217201</v>
      </c>
      <c r="R1213">
        <v>22082.939028943449</v>
      </c>
      <c r="S1213">
        <v>5.3926581322142493</v>
      </c>
      <c r="T1213">
        <f t="shared" si="38"/>
        <v>22082.939028943441</v>
      </c>
      <c r="U1213">
        <f t="shared" si="39"/>
        <v>5.3926581322142493</v>
      </c>
    </row>
    <row r="1214" spans="1:21" x14ac:dyDescent="0.35">
      <c r="A1214" t="s">
        <v>27</v>
      </c>
      <c r="B1214" t="s">
        <v>47</v>
      </c>
      <c r="C1214" t="s">
        <v>29</v>
      </c>
      <c r="D1214" t="s">
        <v>30</v>
      </c>
      <c r="E1214" t="s">
        <v>118</v>
      </c>
      <c r="F1214" t="s">
        <v>119</v>
      </c>
      <c r="G1214" t="s">
        <v>33</v>
      </c>
      <c r="H1214" t="s">
        <v>34</v>
      </c>
      <c r="I1214" t="s">
        <v>35</v>
      </c>
      <c r="J1214" t="s">
        <v>36</v>
      </c>
      <c r="K1214" t="s">
        <v>61</v>
      </c>
      <c r="L1214" t="s">
        <v>62</v>
      </c>
      <c r="M1214" t="s">
        <v>62</v>
      </c>
      <c r="N1214" t="b">
        <v>0</v>
      </c>
      <c r="O1214">
        <v>170.4198394</v>
      </c>
      <c r="P1214">
        <v>1.5637626054552649E-2</v>
      </c>
      <c r="Q1214">
        <v>7.8536028992600952</v>
      </c>
      <c r="R1214">
        <v>1338.4097448032801</v>
      </c>
      <c r="S1214">
        <v>2.6649617208141181</v>
      </c>
      <c r="T1214">
        <f t="shared" si="38"/>
        <v>1338.4097448032799</v>
      </c>
      <c r="U1214">
        <f t="shared" si="39"/>
        <v>2.6649617208141181</v>
      </c>
    </row>
    <row r="1215" spans="1:21" x14ac:dyDescent="0.35">
      <c r="A1215" t="s">
        <v>27</v>
      </c>
      <c r="B1215" t="s">
        <v>47</v>
      </c>
      <c r="C1215" t="s">
        <v>39</v>
      </c>
      <c r="D1215" t="s">
        <v>40</v>
      </c>
      <c r="E1215" t="s">
        <v>118</v>
      </c>
      <c r="F1215" t="s">
        <v>119</v>
      </c>
      <c r="G1215" t="s">
        <v>33</v>
      </c>
      <c r="H1215" t="s">
        <v>34</v>
      </c>
      <c r="I1215" t="s">
        <v>35</v>
      </c>
      <c r="J1215" t="s">
        <v>36</v>
      </c>
      <c r="K1215" t="s">
        <v>61</v>
      </c>
      <c r="L1215" t="s">
        <v>62</v>
      </c>
      <c r="M1215" t="s">
        <v>62</v>
      </c>
      <c r="N1215" t="b">
        <v>0</v>
      </c>
      <c r="O1215">
        <v>170.4198394</v>
      </c>
      <c r="P1215">
        <v>2.219729270650795E-2</v>
      </c>
      <c r="Q1215">
        <v>90.897930005467515</v>
      </c>
      <c r="R1215">
        <v>15490.810633324219</v>
      </c>
      <c r="S1215">
        <v>3.782859058157876</v>
      </c>
      <c r="T1215">
        <f t="shared" si="38"/>
        <v>15490.810633324216</v>
      </c>
      <c r="U1215">
        <f t="shared" si="39"/>
        <v>3.782859058157876</v>
      </c>
    </row>
    <row r="1216" spans="1:21" x14ac:dyDescent="0.35">
      <c r="A1216" t="s">
        <v>27</v>
      </c>
      <c r="B1216" t="s">
        <v>47</v>
      </c>
      <c r="C1216" t="s">
        <v>76</v>
      </c>
      <c r="D1216" t="s">
        <v>77</v>
      </c>
      <c r="E1216" t="s">
        <v>118</v>
      </c>
      <c r="F1216" t="s">
        <v>119</v>
      </c>
      <c r="G1216" t="s">
        <v>33</v>
      </c>
      <c r="H1216" t="s">
        <v>34</v>
      </c>
      <c r="I1216" t="s">
        <v>35</v>
      </c>
      <c r="J1216" t="s">
        <v>36</v>
      </c>
      <c r="K1216" t="s">
        <v>61</v>
      </c>
      <c r="L1216" t="s">
        <v>62</v>
      </c>
      <c r="M1216" t="s">
        <v>62</v>
      </c>
      <c r="N1216" t="b">
        <v>0</v>
      </c>
      <c r="O1216">
        <v>170.4198394</v>
      </c>
      <c r="P1216">
        <v>2.1436811498219559E-2</v>
      </c>
      <c r="Q1216">
        <v>37.341511469803812</v>
      </c>
      <c r="R1216">
        <v>6363.7343876372224</v>
      </c>
      <c r="S1216">
        <v>3.653257972774651</v>
      </c>
      <c r="T1216">
        <f t="shared" si="38"/>
        <v>6363.7343876372233</v>
      </c>
      <c r="U1216">
        <f t="shared" si="39"/>
        <v>3.6532579727746506</v>
      </c>
    </row>
    <row r="1217" spans="1:21" x14ac:dyDescent="0.35">
      <c r="A1217" t="s">
        <v>27</v>
      </c>
      <c r="B1217" t="s">
        <v>47</v>
      </c>
      <c r="C1217" t="s">
        <v>29</v>
      </c>
      <c r="D1217" t="s">
        <v>30</v>
      </c>
      <c r="E1217" t="s">
        <v>122</v>
      </c>
      <c r="F1217" t="s">
        <v>123</v>
      </c>
      <c r="G1217" t="s">
        <v>33</v>
      </c>
      <c r="H1217" t="s">
        <v>34</v>
      </c>
      <c r="I1217" t="s">
        <v>35</v>
      </c>
      <c r="J1217" t="s">
        <v>36</v>
      </c>
      <c r="K1217" t="s">
        <v>61</v>
      </c>
      <c r="L1217" t="s">
        <v>62</v>
      </c>
      <c r="M1217" t="s">
        <v>62</v>
      </c>
      <c r="N1217" t="b">
        <v>0</v>
      </c>
      <c r="O1217">
        <v>170.4198394</v>
      </c>
      <c r="P1217">
        <v>1.245274669597145E-2</v>
      </c>
      <c r="Q1217">
        <v>6.2540776467001109</v>
      </c>
      <c r="R1217">
        <v>1065.8189081457631</v>
      </c>
      <c r="S1217">
        <v>2.122195092016335</v>
      </c>
      <c r="T1217">
        <f t="shared" si="38"/>
        <v>1065.8189081457629</v>
      </c>
      <c r="U1217">
        <f t="shared" si="39"/>
        <v>2.122195092016335</v>
      </c>
    </row>
    <row r="1218" spans="1:21" x14ac:dyDescent="0.35">
      <c r="A1218" t="s">
        <v>27</v>
      </c>
      <c r="B1218" t="s">
        <v>47</v>
      </c>
      <c r="C1218" t="s">
        <v>29</v>
      </c>
      <c r="D1218" t="s">
        <v>30</v>
      </c>
      <c r="E1218" t="s">
        <v>134</v>
      </c>
      <c r="F1218" t="s">
        <v>135</v>
      </c>
      <c r="G1218" t="s">
        <v>128</v>
      </c>
      <c r="H1218" t="s">
        <v>41</v>
      </c>
      <c r="I1218" t="s">
        <v>129</v>
      </c>
      <c r="J1218" t="s">
        <v>36</v>
      </c>
      <c r="L1218" t="s">
        <v>136</v>
      </c>
      <c r="M1218" t="s">
        <v>136</v>
      </c>
      <c r="N1218" t="b">
        <v>0</v>
      </c>
      <c r="O1218">
        <v>58.4</v>
      </c>
      <c r="P1218">
        <v>5.545449530553778E-3</v>
      </c>
      <c r="Q1218">
        <v>2.785062026609741</v>
      </c>
      <c r="R1218">
        <v>162.6476223540088</v>
      </c>
      <c r="S1218">
        <v>0.32385425258434059</v>
      </c>
      <c r="T1218">
        <f t="shared" ref="T1218:T1281" si="40">O1218*Q1218</f>
        <v>162.64762235400886</v>
      </c>
      <c r="U1218">
        <f t="shared" ref="U1218:U1281" si="41">O1218*P1218</f>
        <v>0.32385425258434064</v>
      </c>
    </row>
    <row r="1219" spans="1:21" x14ac:dyDescent="0.35">
      <c r="A1219" t="s">
        <v>27</v>
      </c>
      <c r="B1219" t="s">
        <v>47</v>
      </c>
      <c r="C1219" t="s">
        <v>39</v>
      </c>
      <c r="D1219" t="s">
        <v>40</v>
      </c>
      <c r="E1219" t="s">
        <v>134</v>
      </c>
      <c r="F1219" t="s">
        <v>135</v>
      </c>
      <c r="G1219" t="s">
        <v>128</v>
      </c>
      <c r="H1219" t="s">
        <v>41</v>
      </c>
      <c r="I1219" t="s">
        <v>129</v>
      </c>
      <c r="J1219" t="s">
        <v>36</v>
      </c>
      <c r="L1219" t="s">
        <v>136</v>
      </c>
      <c r="M1219" t="s">
        <v>136</v>
      </c>
      <c r="N1219" t="b">
        <v>0</v>
      </c>
      <c r="O1219">
        <v>58.4</v>
      </c>
      <c r="P1219">
        <v>2.5007467951502489E-3</v>
      </c>
      <c r="Q1219">
        <v>10.24055997064541</v>
      </c>
      <c r="R1219">
        <v>598.04870228569177</v>
      </c>
      <c r="S1219">
        <v>0.1460436128367745</v>
      </c>
      <c r="T1219">
        <f t="shared" si="40"/>
        <v>598.048702285692</v>
      </c>
      <c r="U1219">
        <f t="shared" si="41"/>
        <v>0.14604361283677453</v>
      </c>
    </row>
    <row r="1220" spans="1:21" x14ac:dyDescent="0.35">
      <c r="A1220" t="s">
        <v>27</v>
      </c>
      <c r="B1220" t="s">
        <v>47</v>
      </c>
      <c r="C1220" t="s">
        <v>29</v>
      </c>
      <c r="D1220" t="s">
        <v>30</v>
      </c>
      <c r="E1220" t="s">
        <v>143</v>
      </c>
      <c r="F1220" t="s">
        <v>144</v>
      </c>
      <c r="G1220" t="s">
        <v>128</v>
      </c>
      <c r="H1220" t="s">
        <v>41</v>
      </c>
      <c r="I1220" t="s">
        <v>129</v>
      </c>
      <c r="J1220" t="s">
        <v>145</v>
      </c>
      <c r="L1220" t="s">
        <v>146</v>
      </c>
      <c r="M1220" t="s">
        <v>147</v>
      </c>
      <c r="N1220" t="b">
        <v>0</v>
      </c>
      <c r="O1220">
        <v>207.50297707999999</v>
      </c>
      <c r="P1220">
        <v>1.2539066278210141E-3</v>
      </c>
      <c r="Q1220">
        <v>0.62974294776601125</v>
      </c>
      <c r="R1220">
        <v>130.6735364565823</v>
      </c>
      <c r="S1220">
        <v>0.260189358253204</v>
      </c>
      <c r="T1220">
        <f t="shared" si="40"/>
        <v>130.67353645658227</v>
      </c>
      <c r="U1220">
        <f t="shared" si="41"/>
        <v>0.260189358253204</v>
      </c>
    </row>
    <row r="1221" spans="1:21" x14ac:dyDescent="0.35">
      <c r="A1221" t="s">
        <v>27</v>
      </c>
      <c r="B1221" t="s">
        <v>47</v>
      </c>
      <c r="C1221" t="s">
        <v>76</v>
      </c>
      <c r="D1221" t="s">
        <v>77</v>
      </c>
      <c r="E1221" t="s">
        <v>143</v>
      </c>
      <c r="F1221" t="s">
        <v>144</v>
      </c>
      <c r="G1221" t="s">
        <v>128</v>
      </c>
      <c r="H1221" t="s">
        <v>41</v>
      </c>
      <c r="I1221" t="s">
        <v>129</v>
      </c>
      <c r="J1221" t="s">
        <v>145</v>
      </c>
      <c r="L1221" t="s">
        <v>146</v>
      </c>
      <c r="M1221" t="s">
        <v>147</v>
      </c>
      <c r="N1221" t="b">
        <v>0</v>
      </c>
      <c r="O1221">
        <v>207.50297707999999</v>
      </c>
      <c r="P1221">
        <v>6.2488239155797636E-3</v>
      </c>
      <c r="Q1221">
        <v>10.885039033710131</v>
      </c>
      <c r="R1221">
        <v>2258.6780051268579</v>
      </c>
      <c r="S1221">
        <v>1.296649565731504</v>
      </c>
      <c r="T1221">
        <f t="shared" si="40"/>
        <v>2258.6780051268584</v>
      </c>
      <c r="U1221">
        <f t="shared" si="41"/>
        <v>1.2966495657315036</v>
      </c>
    </row>
    <row r="1222" spans="1:21" x14ac:dyDescent="0.35">
      <c r="A1222" t="s">
        <v>27</v>
      </c>
      <c r="B1222" t="s">
        <v>47</v>
      </c>
      <c r="C1222" t="s">
        <v>39</v>
      </c>
      <c r="D1222" t="s">
        <v>40</v>
      </c>
      <c r="E1222" t="s">
        <v>143</v>
      </c>
      <c r="F1222" t="s">
        <v>144</v>
      </c>
      <c r="G1222" t="s">
        <v>128</v>
      </c>
      <c r="H1222" t="s">
        <v>41</v>
      </c>
      <c r="I1222" t="s">
        <v>129</v>
      </c>
      <c r="J1222" t="s">
        <v>145</v>
      </c>
      <c r="L1222" t="s">
        <v>146</v>
      </c>
      <c r="M1222" t="s">
        <v>147</v>
      </c>
      <c r="N1222" t="b">
        <v>0</v>
      </c>
      <c r="O1222">
        <v>207.50297707999999</v>
      </c>
      <c r="P1222">
        <v>3.1063790211566418E-3</v>
      </c>
      <c r="Q1222">
        <v>12.72062438284485</v>
      </c>
      <c r="R1222">
        <v>2639.567429756743</v>
      </c>
      <c r="S1222">
        <v>0.64458289482885944</v>
      </c>
      <c r="T1222">
        <f t="shared" si="40"/>
        <v>2639.5674297567439</v>
      </c>
      <c r="U1222">
        <f t="shared" si="41"/>
        <v>0.64458289482885944</v>
      </c>
    </row>
    <row r="1223" spans="1:21" x14ac:dyDescent="0.35">
      <c r="A1223" t="s">
        <v>27</v>
      </c>
      <c r="B1223" t="s">
        <v>47</v>
      </c>
      <c r="C1223" t="s">
        <v>76</v>
      </c>
      <c r="D1223" t="s">
        <v>77</v>
      </c>
      <c r="E1223" t="s">
        <v>148</v>
      </c>
      <c r="F1223" t="s">
        <v>149</v>
      </c>
      <c r="G1223" t="s">
        <v>128</v>
      </c>
      <c r="H1223" t="s">
        <v>41</v>
      </c>
      <c r="I1223" t="s">
        <v>129</v>
      </c>
      <c r="J1223" t="s">
        <v>145</v>
      </c>
      <c r="L1223" t="s">
        <v>150</v>
      </c>
      <c r="M1223" t="s">
        <v>150</v>
      </c>
      <c r="N1223" t="b">
        <v>0</v>
      </c>
      <c r="O1223">
        <v>207.50297707999999</v>
      </c>
      <c r="P1223">
        <v>1.9310091144068661E-2</v>
      </c>
      <c r="Q1223">
        <v>33.636904909999558</v>
      </c>
      <c r="R1223">
        <v>6979.7579085817779</v>
      </c>
      <c r="S1223">
        <v>4.0069014000803893</v>
      </c>
      <c r="T1223">
        <f t="shared" si="40"/>
        <v>6979.7579085817779</v>
      </c>
      <c r="U1223">
        <f t="shared" si="41"/>
        <v>4.0069014000803902</v>
      </c>
    </row>
    <row r="1224" spans="1:21" x14ac:dyDescent="0.35">
      <c r="A1224" t="s">
        <v>27</v>
      </c>
      <c r="B1224" t="s">
        <v>47</v>
      </c>
      <c r="C1224" t="s">
        <v>29</v>
      </c>
      <c r="D1224" t="s">
        <v>30</v>
      </c>
      <c r="E1224" t="s">
        <v>148</v>
      </c>
      <c r="F1224" t="s">
        <v>149</v>
      </c>
      <c r="G1224" t="s">
        <v>128</v>
      </c>
      <c r="H1224" t="s">
        <v>41</v>
      </c>
      <c r="I1224" t="s">
        <v>129</v>
      </c>
      <c r="J1224" t="s">
        <v>145</v>
      </c>
      <c r="L1224" t="s">
        <v>150</v>
      </c>
      <c r="M1224" t="s">
        <v>150</v>
      </c>
      <c r="N1224" t="b">
        <v>0</v>
      </c>
      <c r="O1224">
        <v>207.50297707999999</v>
      </c>
      <c r="P1224">
        <v>1.8150575107709649E-3</v>
      </c>
      <c r="Q1224">
        <v>0.91156681194359546</v>
      </c>
      <c r="R1224">
        <v>189.15282728562059</v>
      </c>
      <c r="S1224">
        <v>0.37662983705638942</v>
      </c>
      <c r="T1224">
        <f t="shared" si="40"/>
        <v>189.15282728562056</v>
      </c>
      <c r="U1224">
        <f t="shared" si="41"/>
        <v>0.37662983705638936</v>
      </c>
    </row>
    <row r="1225" spans="1:21" x14ac:dyDescent="0.35">
      <c r="A1225" t="s">
        <v>27</v>
      </c>
      <c r="B1225" t="s">
        <v>47</v>
      </c>
      <c r="C1225" t="s">
        <v>39</v>
      </c>
      <c r="D1225" t="s">
        <v>40</v>
      </c>
      <c r="E1225" t="s">
        <v>148</v>
      </c>
      <c r="F1225" t="s">
        <v>149</v>
      </c>
      <c r="G1225" t="s">
        <v>128</v>
      </c>
      <c r="H1225" t="s">
        <v>41</v>
      </c>
      <c r="I1225" t="s">
        <v>129</v>
      </c>
      <c r="J1225" t="s">
        <v>145</v>
      </c>
      <c r="L1225" t="s">
        <v>150</v>
      </c>
      <c r="M1225" t="s">
        <v>150</v>
      </c>
      <c r="N1225" t="b">
        <v>0</v>
      </c>
      <c r="O1225">
        <v>207.50297707999999</v>
      </c>
      <c r="P1225">
        <v>3.7796460118227778E-3</v>
      </c>
      <c r="Q1225">
        <v>15.477653206212111</v>
      </c>
      <c r="R1225">
        <v>3211.6591185008192</v>
      </c>
      <c r="S1225">
        <v>0.78428779976177532</v>
      </c>
      <c r="T1225">
        <f t="shared" si="40"/>
        <v>3211.6591185008201</v>
      </c>
      <c r="U1225">
        <f t="shared" si="41"/>
        <v>0.78428779976177521</v>
      </c>
    </row>
    <row r="1226" spans="1:21" x14ac:dyDescent="0.35">
      <c r="A1226" t="s">
        <v>27</v>
      </c>
      <c r="B1226" t="s">
        <v>47</v>
      </c>
      <c r="C1226" t="s">
        <v>76</v>
      </c>
      <c r="D1226" t="s">
        <v>77</v>
      </c>
      <c r="E1226" t="s">
        <v>151</v>
      </c>
      <c r="F1226" t="s">
        <v>152</v>
      </c>
      <c r="G1226" t="s">
        <v>128</v>
      </c>
      <c r="H1226" t="s">
        <v>41</v>
      </c>
      <c r="I1226" t="s">
        <v>129</v>
      </c>
      <c r="J1226" t="s">
        <v>145</v>
      </c>
      <c r="L1226" t="s">
        <v>150</v>
      </c>
      <c r="M1226" t="s">
        <v>150</v>
      </c>
      <c r="N1226" t="b">
        <v>0</v>
      </c>
      <c r="O1226">
        <v>207.50297707999999</v>
      </c>
      <c r="P1226">
        <v>2.2231117471846079E-3</v>
      </c>
      <c r="Q1226">
        <v>3.8725140076472839</v>
      </c>
      <c r="R1226">
        <v>803.55818537081325</v>
      </c>
      <c r="S1226">
        <v>0.46130230592232652</v>
      </c>
      <c r="T1226">
        <f t="shared" si="40"/>
        <v>803.55818537081325</v>
      </c>
      <c r="U1226">
        <f t="shared" si="41"/>
        <v>0.46130230592232641</v>
      </c>
    </row>
    <row r="1227" spans="1:21" x14ac:dyDescent="0.35">
      <c r="A1227" t="s">
        <v>27</v>
      </c>
      <c r="B1227" t="s">
        <v>47</v>
      </c>
      <c r="C1227" t="s">
        <v>29</v>
      </c>
      <c r="D1227" t="s">
        <v>30</v>
      </c>
      <c r="E1227" t="s">
        <v>151</v>
      </c>
      <c r="F1227" t="s">
        <v>152</v>
      </c>
      <c r="G1227" t="s">
        <v>128</v>
      </c>
      <c r="H1227" t="s">
        <v>41</v>
      </c>
      <c r="I1227" t="s">
        <v>129</v>
      </c>
      <c r="J1227" t="s">
        <v>145</v>
      </c>
      <c r="L1227" t="s">
        <v>150</v>
      </c>
      <c r="M1227" t="s">
        <v>150</v>
      </c>
      <c r="N1227" t="b">
        <v>0</v>
      </c>
      <c r="O1227">
        <v>207.50297707999999</v>
      </c>
      <c r="P1227">
        <v>1.5357419033186701E-4</v>
      </c>
      <c r="Q1227">
        <v>7.7128759968699515E-2</v>
      </c>
      <c r="R1227">
        <v>16.004447311993879</v>
      </c>
      <c r="S1227">
        <v>3.186710169651296E-2</v>
      </c>
      <c r="T1227">
        <f t="shared" si="40"/>
        <v>16.004447311993875</v>
      </c>
      <c r="U1227">
        <f t="shared" si="41"/>
        <v>3.186710169651296E-2</v>
      </c>
    </row>
    <row r="1228" spans="1:21" x14ac:dyDescent="0.35">
      <c r="A1228" t="s">
        <v>27</v>
      </c>
      <c r="B1228" t="s">
        <v>47</v>
      </c>
      <c r="C1228" t="s">
        <v>39</v>
      </c>
      <c r="D1228" t="s">
        <v>40</v>
      </c>
      <c r="E1228" t="s">
        <v>151</v>
      </c>
      <c r="F1228" t="s">
        <v>152</v>
      </c>
      <c r="G1228" t="s">
        <v>128</v>
      </c>
      <c r="H1228" t="s">
        <v>41</v>
      </c>
      <c r="I1228" t="s">
        <v>129</v>
      </c>
      <c r="J1228" t="s">
        <v>145</v>
      </c>
      <c r="L1228" t="s">
        <v>150</v>
      </c>
      <c r="M1228" t="s">
        <v>150</v>
      </c>
      <c r="N1228" t="b">
        <v>0</v>
      </c>
      <c r="O1228">
        <v>207.50297707999999</v>
      </c>
      <c r="P1228">
        <v>9.7666057867044171E-4</v>
      </c>
      <c r="Q1228">
        <v>3.9994257900224541</v>
      </c>
      <c r="R1228">
        <v>829.89275804019019</v>
      </c>
      <c r="S1228">
        <v>0.20265997767079219</v>
      </c>
      <c r="T1228">
        <f t="shared" si="40"/>
        <v>829.89275804019019</v>
      </c>
      <c r="U1228">
        <f t="shared" si="41"/>
        <v>0.20265997767079219</v>
      </c>
    </row>
    <row r="1229" spans="1:21" x14ac:dyDescent="0.35">
      <c r="A1229" t="s">
        <v>27</v>
      </c>
      <c r="B1229" t="s">
        <v>47</v>
      </c>
      <c r="C1229" t="s">
        <v>76</v>
      </c>
      <c r="D1229" t="s">
        <v>77</v>
      </c>
      <c r="E1229" t="s">
        <v>157</v>
      </c>
      <c r="F1229" t="s">
        <v>158</v>
      </c>
      <c r="G1229" t="s">
        <v>128</v>
      </c>
      <c r="H1229" t="s">
        <v>41</v>
      </c>
      <c r="I1229" t="s">
        <v>129</v>
      </c>
      <c r="J1229" t="s">
        <v>145</v>
      </c>
      <c r="L1229" t="s">
        <v>155</v>
      </c>
      <c r="M1229" t="s">
        <v>156</v>
      </c>
      <c r="N1229" t="b">
        <v>0</v>
      </c>
      <c r="O1229">
        <v>207.50297707999999</v>
      </c>
      <c r="P1229">
        <v>1.5639766994138771E-2</v>
      </c>
      <c r="Q1229">
        <v>27.243442367592639</v>
      </c>
      <c r="R1229">
        <v>5653.0953971828758</v>
      </c>
      <c r="S1229">
        <v>3.2452982121213179</v>
      </c>
      <c r="T1229">
        <f t="shared" si="40"/>
        <v>5653.0953971828758</v>
      </c>
      <c r="U1229">
        <f t="shared" si="41"/>
        <v>3.2452982121213179</v>
      </c>
    </row>
    <row r="1230" spans="1:21" x14ac:dyDescent="0.35">
      <c r="A1230" t="s">
        <v>27</v>
      </c>
      <c r="B1230" t="s">
        <v>47</v>
      </c>
      <c r="C1230" t="s">
        <v>29</v>
      </c>
      <c r="D1230" t="s">
        <v>30</v>
      </c>
      <c r="E1230" t="s">
        <v>157</v>
      </c>
      <c r="F1230" t="s">
        <v>158</v>
      </c>
      <c r="G1230" t="s">
        <v>128</v>
      </c>
      <c r="H1230" t="s">
        <v>41</v>
      </c>
      <c r="I1230" t="s">
        <v>129</v>
      </c>
      <c r="J1230" t="s">
        <v>145</v>
      </c>
      <c r="L1230" t="s">
        <v>155</v>
      </c>
      <c r="M1230" t="s">
        <v>156</v>
      </c>
      <c r="N1230" t="b">
        <v>0</v>
      </c>
      <c r="O1230">
        <v>207.50297707999999</v>
      </c>
      <c r="P1230">
        <v>1.5310439991048641E-3</v>
      </c>
      <c r="Q1230">
        <v>0.76892819589863959</v>
      </c>
      <c r="R1230">
        <v>159.55488980972109</v>
      </c>
      <c r="S1230">
        <v>0.31769618785472808</v>
      </c>
      <c r="T1230">
        <f t="shared" si="40"/>
        <v>159.55488980972115</v>
      </c>
      <c r="U1230">
        <f t="shared" si="41"/>
        <v>0.31769618785472814</v>
      </c>
    </row>
    <row r="1231" spans="1:21" x14ac:dyDescent="0.35">
      <c r="A1231" t="s">
        <v>27</v>
      </c>
      <c r="B1231" t="s">
        <v>47</v>
      </c>
      <c r="C1231" t="s">
        <v>39</v>
      </c>
      <c r="D1231" t="s">
        <v>40</v>
      </c>
      <c r="E1231" t="s">
        <v>157</v>
      </c>
      <c r="F1231" t="s">
        <v>158</v>
      </c>
      <c r="G1231" t="s">
        <v>128</v>
      </c>
      <c r="H1231" t="s">
        <v>41</v>
      </c>
      <c r="I1231" t="s">
        <v>129</v>
      </c>
      <c r="J1231" t="s">
        <v>145</v>
      </c>
      <c r="L1231" t="s">
        <v>155</v>
      </c>
      <c r="M1231" t="s">
        <v>156</v>
      </c>
      <c r="N1231" t="b">
        <v>0</v>
      </c>
      <c r="O1231">
        <v>207.50297707999999</v>
      </c>
      <c r="P1231">
        <v>3.3894615535022331E-3</v>
      </c>
      <c r="Q1231">
        <v>13.87984756159655</v>
      </c>
      <c r="R1231">
        <v>2880.1096904478618</v>
      </c>
      <c r="S1231">
        <v>0.70332336304991505</v>
      </c>
      <c r="T1231">
        <f t="shared" si="40"/>
        <v>2880.1096904478627</v>
      </c>
      <c r="U1231">
        <f t="shared" si="41"/>
        <v>0.70332336304991505</v>
      </c>
    </row>
    <row r="1232" spans="1:21" x14ac:dyDescent="0.35">
      <c r="A1232" t="s">
        <v>27</v>
      </c>
      <c r="B1232" t="s">
        <v>47</v>
      </c>
      <c r="C1232" t="s">
        <v>39</v>
      </c>
      <c r="D1232" t="s">
        <v>40</v>
      </c>
      <c r="E1232" t="s">
        <v>159</v>
      </c>
      <c r="F1232" t="s">
        <v>160</v>
      </c>
      <c r="G1232" t="s">
        <v>128</v>
      </c>
      <c r="H1232" t="s">
        <v>41</v>
      </c>
      <c r="I1232" t="s">
        <v>129</v>
      </c>
      <c r="J1232" t="s">
        <v>36</v>
      </c>
      <c r="L1232" t="s">
        <v>161</v>
      </c>
      <c r="M1232" t="s">
        <v>161</v>
      </c>
      <c r="N1232" t="b">
        <v>0</v>
      </c>
      <c r="O1232">
        <v>277.81</v>
      </c>
      <c r="P1232">
        <v>7.4377196954713589E-4</v>
      </c>
      <c r="Q1232">
        <v>3.0457467638881348</v>
      </c>
      <c r="R1232">
        <v>846.13890847576272</v>
      </c>
      <c r="S1232">
        <v>0.20662729085988979</v>
      </c>
      <c r="T1232">
        <f t="shared" si="40"/>
        <v>846.13890847576272</v>
      </c>
      <c r="U1232">
        <f t="shared" si="41"/>
        <v>0.20662729085988982</v>
      </c>
    </row>
    <row r="1233" spans="1:21" x14ac:dyDescent="0.35">
      <c r="A1233" t="s">
        <v>27</v>
      </c>
      <c r="B1233" t="s">
        <v>47</v>
      </c>
      <c r="C1233" t="s">
        <v>29</v>
      </c>
      <c r="D1233" t="s">
        <v>30</v>
      </c>
      <c r="E1233" t="s">
        <v>159</v>
      </c>
      <c r="F1233" t="s">
        <v>160</v>
      </c>
      <c r="G1233" t="s">
        <v>128</v>
      </c>
      <c r="H1233" t="s">
        <v>41</v>
      </c>
      <c r="I1233" t="s">
        <v>129</v>
      </c>
      <c r="J1233" t="s">
        <v>36</v>
      </c>
      <c r="L1233" t="s">
        <v>161</v>
      </c>
      <c r="M1233" t="s">
        <v>161</v>
      </c>
      <c r="N1233" t="b">
        <v>0</v>
      </c>
      <c r="O1233">
        <v>277.81</v>
      </c>
      <c r="P1233">
        <v>2.163727686780908E-6</v>
      </c>
      <c r="Q1233">
        <v>1.086677605336688E-3</v>
      </c>
      <c r="R1233">
        <v>0.30188990553858541</v>
      </c>
      <c r="S1233">
        <v>6.0110518866460401E-4</v>
      </c>
      <c r="T1233">
        <f t="shared" si="40"/>
        <v>0.3018899055385853</v>
      </c>
      <c r="U1233">
        <f t="shared" si="41"/>
        <v>6.0110518866460401E-4</v>
      </c>
    </row>
    <row r="1234" spans="1:21" x14ac:dyDescent="0.35">
      <c r="A1234" t="s">
        <v>27</v>
      </c>
      <c r="B1234" t="s">
        <v>47</v>
      </c>
      <c r="C1234" t="s">
        <v>76</v>
      </c>
      <c r="D1234" t="s">
        <v>77</v>
      </c>
      <c r="E1234" t="s">
        <v>159</v>
      </c>
      <c r="F1234" t="s">
        <v>160</v>
      </c>
      <c r="G1234" t="s">
        <v>128</v>
      </c>
      <c r="H1234" t="s">
        <v>41</v>
      </c>
      <c r="I1234" t="s">
        <v>129</v>
      </c>
      <c r="J1234" t="s">
        <v>36</v>
      </c>
      <c r="L1234" t="s">
        <v>161</v>
      </c>
      <c r="M1234" t="s">
        <v>161</v>
      </c>
      <c r="N1234" t="b">
        <v>0</v>
      </c>
      <c r="O1234">
        <v>277.81</v>
      </c>
      <c r="P1234">
        <v>1.0915425181079041E-3</v>
      </c>
      <c r="Q1234">
        <v>1.9013950588262689</v>
      </c>
      <c r="R1234">
        <v>528.22656129252584</v>
      </c>
      <c r="S1234">
        <v>0.30324142695555689</v>
      </c>
      <c r="T1234">
        <f t="shared" si="40"/>
        <v>528.22656129252573</v>
      </c>
      <c r="U1234">
        <f t="shared" si="41"/>
        <v>0.30324142695555684</v>
      </c>
    </row>
    <row r="1235" spans="1:21" x14ac:dyDescent="0.35">
      <c r="A1235" t="s">
        <v>27</v>
      </c>
      <c r="B1235" t="s">
        <v>47</v>
      </c>
      <c r="C1235" t="s">
        <v>29</v>
      </c>
      <c r="D1235" t="s">
        <v>30</v>
      </c>
      <c r="E1235" t="s">
        <v>162</v>
      </c>
      <c r="F1235" t="s">
        <v>163</v>
      </c>
      <c r="G1235" t="s">
        <v>128</v>
      </c>
      <c r="H1235" t="s">
        <v>41</v>
      </c>
      <c r="I1235" t="s">
        <v>129</v>
      </c>
      <c r="J1235" t="s">
        <v>36</v>
      </c>
      <c r="L1235" t="s">
        <v>139</v>
      </c>
      <c r="M1235" t="s">
        <v>139</v>
      </c>
      <c r="N1235" t="b">
        <v>0</v>
      </c>
      <c r="O1235">
        <v>114.2</v>
      </c>
      <c r="P1235">
        <v>6.2282584497058528E-3</v>
      </c>
      <c r="Q1235">
        <v>3.1279855680978161</v>
      </c>
      <c r="R1235">
        <v>357.21595187677059</v>
      </c>
      <c r="S1235">
        <v>0.71126711495640838</v>
      </c>
      <c r="T1235">
        <f t="shared" si="40"/>
        <v>357.21595187677059</v>
      </c>
      <c r="U1235">
        <f t="shared" si="41"/>
        <v>0.71126711495640838</v>
      </c>
    </row>
    <row r="1236" spans="1:21" x14ac:dyDescent="0.35">
      <c r="A1236" t="s">
        <v>27</v>
      </c>
      <c r="B1236" t="s">
        <v>47</v>
      </c>
      <c r="C1236" t="s">
        <v>76</v>
      </c>
      <c r="D1236" t="s">
        <v>77</v>
      </c>
      <c r="E1236" t="s">
        <v>162</v>
      </c>
      <c r="F1236" t="s">
        <v>163</v>
      </c>
      <c r="G1236" t="s">
        <v>128</v>
      </c>
      <c r="H1236" t="s">
        <v>41</v>
      </c>
      <c r="I1236" t="s">
        <v>129</v>
      </c>
      <c r="J1236" t="s">
        <v>36</v>
      </c>
      <c r="L1236" t="s">
        <v>139</v>
      </c>
      <c r="M1236" t="s">
        <v>139</v>
      </c>
      <c r="N1236" t="b">
        <v>0</v>
      </c>
      <c r="O1236">
        <v>114.2</v>
      </c>
      <c r="P1236">
        <v>6.1784041262908103E-2</v>
      </c>
      <c r="Q1236">
        <v>107.62372406275681</v>
      </c>
      <c r="R1236">
        <v>12290.629287966831</v>
      </c>
      <c r="S1236">
        <v>7.0557375122241064</v>
      </c>
      <c r="T1236">
        <f t="shared" si="40"/>
        <v>12290.629287966827</v>
      </c>
      <c r="U1236">
        <f t="shared" si="41"/>
        <v>7.0557375122241055</v>
      </c>
    </row>
    <row r="1237" spans="1:21" x14ac:dyDescent="0.35">
      <c r="A1237" t="s">
        <v>27</v>
      </c>
      <c r="B1237" t="s">
        <v>47</v>
      </c>
      <c r="C1237" t="s">
        <v>39</v>
      </c>
      <c r="D1237" t="s">
        <v>40</v>
      </c>
      <c r="E1237" t="s">
        <v>162</v>
      </c>
      <c r="F1237" t="s">
        <v>163</v>
      </c>
      <c r="G1237" t="s">
        <v>128</v>
      </c>
      <c r="H1237" t="s">
        <v>41</v>
      </c>
      <c r="I1237" t="s">
        <v>129</v>
      </c>
      <c r="J1237" t="s">
        <v>36</v>
      </c>
      <c r="L1237" t="s">
        <v>139</v>
      </c>
      <c r="M1237" t="s">
        <v>139</v>
      </c>
      <c r="N1237" t="b">
        <v>0</v>
      </c>
      <c r="O1237">
        <v>114.2</v>
      </c>
      <c r="P1237">
        <v>2.2924431431498669E-2</v>
      </c>
      <c r="Q1237">
        <v>93.875563620628739</v>
      </c>
      <c r="R1237">
        <v>10720.5893654758</v>
      </c>
      <c r="S1237">
        <v>2.6179700694771482</v>
      </c>
      <c r="T1237">
        <f t="shared" si="40"/>
        <v>10720.589365475802</v>
      </c>
      <c r="U1237">
        <f t="shared" si="41"/>
        <v>2.6179700694771482</v>
      </c>
    </row>
    <row r="1238" spans="1:21" x14ac:dyDescent="0.35">
      <c r="A1238" t="s">
        <v>27</v>
      </c>
      <c r="B1238" t="s">
        <v>47</v>
      </c>
      <c r="C1238" t="s">
        <v>39</v>
      </c>
      <c r="D1238" t="s">
        <v>40</v>
      </c>
      <c r="E1238" t="s">
        <v>164</v>
      </c>
      <c r="F1238" t="s">
        <v>165</v>
      </c>
      <c r="G1238" t="s">
        <v>128</v>
      </c>
      <c r="H1238" t="s">
        <v>41</v>
      </c>
      <c r="I1238" t="s">
        <v>129</v>
      </c>
      <c r="J1238" t="s">
        <v>145</v>
      </c>
      <c r="L1238" t="s">
        <v>166</v>
      </c>
      <c r="M1238" t="s">
        <v>166</v>
      </c>
      <c r="N1238" t="b">
        <v>0</v>
      </c>
      <c r="O1238">
        <v>207.50297707999999</v>
      </c>
      <c r="P1238">
        <v>8.1421933292557622E-3</v>
      </c>
      <c r="Q1238">
        <v>33.342287688835363</v>
      </c>
      <c r="R1238">
        <v>6918.6239580911688</v>
      </c>
      <c r="S1238">
        <v>1.689529355781487</v>
      </c>
      <c r="T1238">
        <f t="shared" si="40"/>
        <v>6918.6239580911706</v>
      </c>
      <c r="U1238">
        <f t="shared" si="41"/>
        <v>1.6895293557814872</v>
      </c>
    </row>
    <row r="1239" spans="1:21" x14ac:dyDescent="0.35">
      <c r="A1239" t="s">
        <v>27</v>
      </c>
      <c r="B1239" t="s">
        <v>47</v>
      </c>
      <c r="C1239" t="s">
        <v>29</v>
      </c>
      <c r="D1239" t="s">
        <v>30</v>
      </c>
      <c r="E1239" t="s">
        <v>164</v>
      </c>
      <c r="F1239" t="s">
        <v>165</v>
      </c>
      <c r="G1239" t="s">
        <v>128</v>
      </c>
      <c r="H1239" t="s">
        <v>41</v>
      </c>
      <c r="I1239" t="s">
        <v>129</v>
      </c>
      <c r="J1239" t="s">
        <v>145</v>
      </c>
      <c r="L1239" t="s">
        <v>166</v>
      </c>
      <c r="M1239" t="s">
        <v>166</v>
      </c>
      <c r="N1239" t="b">
        <v>0</v>
      </c>
      <c r="O1239">
        <v>207.50297707999999</v>
      </c>
      <c r="P1239">
        <v>4.9032628467683154E-3</v>
      </c>
      <c r="Q1239">
        <v>2.462539977287848</v>
      </c>
      <c r="R1239">
        <v>510.98437646574411</v>
      </c>
      <c r="S1239">
        <v>1.017441638110181</v>
      </c>
      <c r="T1239">
        <f t="shared" si="40"/>
        <v>510.98437646574405</v>
      </c>
      <c r="U1239">
        <f t="shared" si="41"/>
        <v>1.0174416381101812</v>
      </c>
    </row>
    <row r="1240" spans="1:21" x14ac:dyDescent="0.35">
      <c r="A1240" t="s">
        <v>27</v>
      </c>
      <c r="B1240" t="s">
        <v>47</v>
      </c>
      <c r="C1240" t="s">
        <v>76</v>
      </c>
      <c r="D1240" t="s">
        <v>77</v>
      </c>
      <c r="E1240" t="s">
        <v>164</v>
      </c>
      <c r="F1240" t="s">
        <v>165</v>
      </c>
      <c r="G1240" t="s">
        <v>128</v>
      </c>
      <c r="H1240" t="s">
        <v>41</v>
      </c>
      <c r="I1240" t="s">
        <v>129</v>
      </c>
      <c r="J1240" t="s">
        <v>145</v>
      </c>
      <c r="L1240" t="s">
        <v>166</v>
      </c>
      <c r="M1240" t="s">
        <v>166</v>
      </c>
      <c r="N1240" t="b">
        <v>0</v>
      </c>
      <c r="O1240">
        <v>207.50297707999999</v>
      </c>
      <c r="P1240">
        <v>1.465182899533638E-2</v>
      </c>
      <c r="Q1240">
        <v>25.522519546733829</v>
      </c>
      <c r="R1240">
        <v>5295.9987885297614</v>
      </c>
      <c r="S1240">
        <v>3.0402981361993628</v>
      </c>
      <c r="T1240">
        <f t="shared" si="40"/>
        <v>5295.9987885297614</v>
      </c>
      <c r="U1240">
        <f t="shared" si="41"/>
        <v>3.0402981361993642</v>
      </c>
    </row>
    <row r="1241" spans="1:21" x14ac:dyDescent="0.35">
      <c r="A1241" t="s">
        <v>27</v>
      </c>
      <c r="B1241" t="s">
        <v>47</v>
      </c>
      <c r="C1241" t="s">
        <v>76</v>
      </c>
      <c r="D1241" t="s">
        <v>77</v>
      </c>
      <c r="E1241" t="s">
        <v>167</v>
      </c>
      <c r="F1241" t="s">
        <v>168</v>
      </c>
      <c r="G1241" t="s">
        <v>128</v>
      </c>
      <c r="H1241" t="s">
        <v>41</v>
      </c>
      <c r="I1241" t="s">
        <v>129</v>
      </c>
      <c r="J1241" t="s">
        <v>36</v>
      </c>
      <c r="L1241" t="s">
        <v>169</v>
      </c>
      <c r="M1241" t="s">
        <v>169</v>
      </c>
      <c r="N1241" t="b">
        <v>0</v>
      </c>
      <c r="O1241">
        <v>214.26</v>
      </c>
      <c r="P1241">
        <v>1.0775805418921581E-2</v>
      </c>
      <c r="Q1241">
        <v>18.770742173128411</v>
      </c>
      <c r="R1241">
        <v>4021.8192180144929</v>
      </c>
      <c r="S1241">
        <v>2.308824069058137</v>
      </c>
      <c r="T1241">
        <f t="shared" si="40"/>
        <v>4021.8192180144933</v>
      </c>
      <c r="U1241">
        <f t="shared" si="41"/>
        <v>2.3088240690581379</v>
      </c>
    </row>
    <row r="1242" spans="1:21" x14ac:dyDescent="0.35">
      <c r="A1242" t="s">
        <v>27</v>
      </c>
      <c r="B1242" t="s">
        <v>47</v>
      </c>
      <c r="C1242" t="s">
        <v>29</v>
      </c>
      <c r="D1242" t="s">
        <v>30</v>
      </c>
      <c r="E1242" t="s">
        <v>167</v>
      </c>
      <c r="F1242" t="s">
        <v>168</v>
      </c>
      <c r="G1242" t="s">
        <v>128</v>
      </c>
      <c r="H1242" t="s">
        <v>41</v>
      </c>
      <c r="I1242" t="s">
        <v>129</v>
      </c>
      <c r="J1242" t="s">
        <v>36</v>
      </c>
      <c r="L1242" t="s">
        <v>169</v>
      </c>
      <c r="M1242" t="s">
        <v>169</v>
      </c>
      <c r="N1242" t="b">
        <v>0</v>
      </c>
      <c r="O1242">
        <v>214.26</v>
      </c>
      <c r="P1242">
        <v>1.6244721987875E-3</v>
      </c>
      <c r="Q1242">
        <v>0.81585015050610277</v>
      </c>
      <c r="R1242">
        <v>174.80405324743759</v>
      </c>
      <c r="S1242">
        <v>0.34805941331220969</v>
      </c>
      <c r="T1242">
        <f t="shared" si="40"/>
        <v>174.80405324743757</v>
      </c>
      <c r="U1242">
        <f t="shared" si="41"/>
        <v>0.34805941331220974</v>
      </c>
    </row>
    <row r="1243" spans="1:21" x14ac:dyDescent="0.35">
      <c r="A1243" t="s">
        <v>27</v>
      </c>
      <c r="B1243" t="s">
        <v>47</v>
      </c>
      <c r="C1243" t="s">
        <v>39</v>
      </c>
      <c r="D1243" t="s">
        <v>40</v>
      </c>
      <c r="E1243" t="s">
        <v>167</v>
      </c>
      <c r="F1243" t="s">
        <v>168</v>
      </c>
      <c r="G1243" t="s">
        <v>128</v>
      </c>
      <c r="H1243" t="s">
        <v>41</v>
      </c>
      <c r="I1243" t="s">
        <v>129</v>
      </c>
      <c r="J1243" t="s">
        <v>36</v>
      </c>
      <c r="L1243" t="s">
        <v>169</v>
      </c>
      <c r="M1243" t="s">
        <v>169</v>
      </c>
      <c r="N1243" t="b">
        <v>0</v>
      </c>
      <c r="O1243">
        <v>214.26</v>
      </c>
      <c r="P1243">
        <v>7.3463068476528883E-3</v>
      </c>
      <c r="Q1243">
        <v>30.083131959640269</v>
      </c>
      <c r="R1243">
        <v>6445.6118536725226</v>
      </c>
      <c r="S1243">
        <v>1.574019705178108</v>
      </c>
      <c r="T1243">
        <f t="shared" si="40"/>
        <v>6445.6118536725235</v>
      </c>
      <c r="U1243">
        <f t="shared" si="41"/>
        <v>1.5740197051781077</v>
      </c>
    </row>
    <row r="1244" spans="1:21" x14ac:dyDescent="0.35">
      <c r="A1244" t="s">
        <v>27</v>
      </c>
      <c r="B1244" t="s">
        <v>47</v>
      </c>
      <c r="C1244" t="s">
        <v>39</v>
      </c>
      <c r="D1244" t="s">
        <v>40</v>
      </c>
      <c r="E1244" t="s">
        <v>170</v>
      </c>
      <c r="F1244" t="s">
        <v>171</v>
      </c>
      <c r="G1244" t="s">
        <v>128</v>
      </c>
      <c r="H1244" t="s">
        <v>41</v>
      </c>
      <c r="I1244" t="s">
        <v>129</v>
      </c>
      <c r="J1244" t="s">
        <v>36</v>
      </c>
      <c r="L1244" t="s">
        <v>172</v>
      </c>
      <c r="M1244" t="s">
        <v>172</v>
      </c>
      <c r="N1244" t="b">
        <v>0</v>
      </c>
      <c r="O1244">
        <v>72.64</v>
      </c>
      <c r="P1244">
        <v>6.3766286906378608E-3</v>
      </c>
      <c r="Q1244">
        <v>26.112299191446841</v>
      </c>
      <c r="R1244">
        <v>1896.797413266698</v>
      </c>
      <c r="S1244">
        <v>0.46319830808793422</v>
      </c>
      <c r="T1244">
        <f t="shared" si="40"/>
        <v>1896.7974132666986</v>
      </c>
      <c r="U1244">
        <f t="shared" si="41"/>
        <v>0.46319830808793422</v>
      </c>
    </row>
    <row r="1245" spans="1:21" x14ac:dyDescent="0.35">
      <c r="A1245" t="s">
        <v>27</v>
      </c>
      <c r="B1245" t="s">
        <v>47</v>
      </c>
      <c r="C1245" t="s">
        <v>76</v>
      </c>
      <c r="D1245" t="s">
        <v>77</v>
      </c>
      <c r="E1245" t="s">
        <v>170</v>
      </c>
      <c r="F1245" t="s">
        <v>171</v>
      </c>
      <c r="G1245" t="s">
        <v>128</v>
      </c>
      <c r="H1245" t="s">
        <v>41</v>
      </c>
      <c r="I1245" t="s">
        <v>129</v>
      </c>
      <c r="J1245" t="s">
        <v>36</v>
      </c>
      <c r="L1245" t="s">
        <v>172</v>
      </c>
      <c r="M1245" t="s">
        <v>172</v>
      </c>
      <c r="N1245" t="b">
        <v>0</v>
      </c>
      <c r="O1245">
        <v>72.64</v>
      </c>
      <c r="P1245">
        <v>3.59898645616742E-3</v>
      </c>
      <c r="Q1245">
        <v>6.2691969859326404</v>
      </c>
      <c r="R1245">
        <v>455.39446905814691</v>
      </c>
      <c r="S1245">
        <v>0.2614303761760014</v>
      </c>
      <c r="T1245">
        <f t="shared" si="40"/>
        <v>455.39446905814702</v>
      </c>
      <c r="U1245">
        <f t="shared" si="41"/>
        <v>0.2614303761760014</v>
      </c>
    </row>
    <row r="1246" spans="1:21" x14ac:dyDescent="0.35">
      <c r="A1246" t="s">
        <v>27</v>
      </c>
      <c r="B1246" t="s">
        <v>47</v>
      </c>
      <c r="C1246" t="s">
        <v>76</v>
      </c>
      <c r="D1246" t="s">
        <v>77</v>
      </c>
      <c r="E1246" t="s">
        <v>173</v>
      </c>
      <c r="F1246" t="s">
        <v>174</v>
      </c>
      <c r="G1246" t="s">
        <v>128</v>
      </c>
      <c r="H1246" t="s">
        <v>41</v>
      </c>
      <c r="I1246" t="s">
        <v>129</v>
      </c>
      <c r="J1246" t="s">
        <v>36</v>
      </c>
      <c r="L1246" t="s">
        <v>175</v>
      </c>
      <c r="M1246" t="s">
        <v>136</v>
      </c>
      <c r="N1246" t="b">
        <v>0</v>
      </c>
      <c r="O1246">
        <v>58.4</v>
      </c>
      <c r="P1246">
        <v>4.9083047612971969E-2</v>
      </c>
      <c r="Q1246">
        <v>85.499430993501306</v>
      </c>
      <c r="R1246">
        <v>4993.1667700204762</v>
      </c>
      <c r="S1246">
        <v>2.866449980597563</v>
      </c>
      <c r="T1246">
        <f t="shared" si="40"/>
        <v>4993.1667700204762</v>
      </c>
      <c r="U1246">
        <f t="shared" si="41"/>
        <v>2.866449980597563</v>
      </c>
    </row>
    <row r="1247" spans="1:21" x14ac:dyDescent="0.35">
      <c r="A1247" t="s">
        <v>27</v>
      </c>
      <c r="B1247" t="s">
        <v>47</v>
      </c>
      <c r="C1247" t="s">
        <v>29</v>
      </c>
      <c r="D1247" t="s">
        <v>30</v>
      </c>
      <c r="E1247" t="s">
        <v>173</v>
      </c>
      <c r="F1247" t="s">
        <v>174</v>
      </c>
      <c r="G1247" t="s">
        <v>128</v>
      </c>
      <c r="H1247" t="s">
        <v>41</v>
      </c>
      <c r="I1247" t="s">
        <v>129</v>
      </c>
      <c r="J1247" t="s">
        <v>36</v>
      </c>
      <c r="L1247" t="s">
        <v>175</v>
      </c>
      <c r="M1247" t="s">
        <v>136</v>
      </c>
      <c r="N1247" t="b">
        <v>0</v>
      </c>
      <c r="O1247">
        <v>58.4</v>
      </c>
      <c r="P1247">
        <v>2.809389810781908E-3</v>
      </c>
      <c r="Q1247">
        <v>1.410945106766063</v>
      </c>
      <c r="R1247">
        <v>82.399194235138083</v>
      </c>
      <c r="S1247">
        <v>0.1640683649496634</v>
      </c>
      <c r="T1247">
        <f t="shared" si="40"/>
        <v>82.399194235138083</v>
      </c>
      <c r="U1247">
        <f t="shared" si="41"/>
        <v>0.16406836494966343</v>
      </c>
    </row>
    <row r="1248" spans="1:21" x14ac:dyDescent="0.35">
      <c r="A1248" t="s">
        <v>27</v>
      </c>
      <c r="B1248" t="s">
        <v>47</v>
      </c>
      <c r="C1248" t="s">
        <v>39</v>
      </c>
      <c r="D1248" t="s">
        <v>40</v>
      </c>
      <c r="E1248" t="s">
        <v>173</v>
      </c>
      <c r="F1248" t="s">
        <v>174</v>
      </c>
      <c r="G1248" t="s">
        <v>128</v>
      </c>
      <c r="H1248" t="s">
        <v>41</v>
      </c>
      <c r="I1248" t="s">
        <v>129</v>
      </c>
      <c r="J1248" t="s">
        <v>36</v>
      </c>
      <c r="L1248" t="s">
        <v>175</v>
      </c>
      <c r="M1248" t="s">
        <v>136</v>
      </c>
      <c r="N1248" t="b">
        <v>0</v>
      </c>
      <c r="O1248">
        <v>58.4</v>
      </c>
      <c r="P1248">
        <v>3.0116081256981061E-2</v>
      </c>
      <c r="Q1248">
        <v>123.32537496040869</v>
      </c>
      <c r="R1248">
        <v>7202.2018976878653</v>
      </c>
      <c r="S1248">
        <v>1.758779145407694</v>
      </c>
      <c r="T1248">
        <f t="shared" si="40"/>
        <v>7202.201897687868</v>
      </c>
      <c r="U1248">
        <f t="shared" si="41"/>
        <v>1.758779145407694</v>
      </c>
    </row>
    <row r="1249" spans="1:21" x14ac:dyDescent="0.35">
      <c r="A1249" t="s">
        <v>27</v>
      </c>
      <c r="B1249" t="s">
        <v>47</v>
      </c>
      <c r="C1249" t="s">
        <v>76</v>
      </c>
      <c r="D1249" t="s">
        <v>77</v>
      </c>
      <c r="E1249" t="s">
        <v>176</v>
      </c>
      <c r="F1249" t="s">
        <v>177</v>
      </c>
      <c r="G1249" t="s">
        <v>128</v>
      </c>
      <c r="H1249" t="s">
        <v>41</v>
      </c>
      <c r="I1249" t="s">
        <v>129</v>
      </c>
      <c r="J1249" t="s">
        <v>145</v>
      </c>
      <c r="L1249" t="s">
        <v>178</v>
      </c>
      <c r="M1249" t="s">
        <v>178</v>
      </c>
      <c r="N1249" t="b">
        <v>0</v>
      </c>
      <c r="O1249">
        <v>207.50297707999999</v>
      </c>
      <c r="P1249">
        <v>6.0553627095816444E-7</v>
      </c>
      <c r="Q1249">
        <v>1.054804237525927E-3</v>
      </c>
      <c r="R1249">
        <v>0.21887501952322941</v>
      </c>
      <c r="S1249">
        <v>1.2565057895374071E-4</v>
      </c>
      <c r="T1249">
        <f t="shared" si="40"/>
        <v>0.2188750195232293</v>
      </c>
      <c r="U1249">
        <f t="shared" si="41"/>
        <v>1.2565057895374065E-4</v>
      </c>
    </row>
    <row r="1250" spans="1:21" x14ac:dyDescent="0.35">
      <c r="A1250" t="s">
        <v>27</v>
      </c>
      <c r="B1250" t="s">
        <v>47</v>
      </c>
      <c r="C1250" t="s">
        <v>39</v>
      </c>
      <c r="D1250" t="s">
        <v>40</v>
      </c>
      <c r="E1250" t="s">
        <v>176</v>
      </c>
      <c r="F1250" t="s">
        <v>177</v>
      </c>
      <c r="G1250" t="s">
        <v>128</v>
      </c>
      <c r="H1250" t="s">
        <v>41</v>
      </c>
      <c r="I1250" t="s">
        <v>129</v>
      </c>
      <c r="J1250" t="s">
        <v>145</v>
      </c>
      <c r="L1250" t="s">
        <v>178</v>
      </c>
      <c r="M1250" t="s">
        <v>178</v>
      </c>
      <c r="N1250" t="b">
        <v>0</v>
      </c>
      <c r="O1250">
        <v>207.50297707999999</v>
      </c>
      <c r="P1250">
        <v>1.319790053175704E-9</v>
      </c>
      <c r="Q1250">
        <v>5.4045412412075346E-6</v>
      </c>
      <c r="R1250">
        <v>1.1214583973022021E-3</v>
      </c>
      <c r="S1250">
        <v>2.738603651545302E-7</v>
      </c>
      <c r="T1250">
        <f t="shared" si="40"/>
        <v>1.1214583973022019E-3</v>
      </c>
      <c r="U1250">
        <f t="shared" si="41"/>
        <v>2.7386036515453009E-7</v>
      </c>
    </row>
    <row r="1251" spans="1:21" x14ac:dyDescent="0.35">
      <c r="A1251" t="s">
        <v>27</v>
      </c>
      <c r="B1251" t="s">
        <v>47</v>
      </c>
      <c r="C1251" t="s">
        <v>29</v>
      </c>
      <c r="D1251" t="s">
        <v>30</v>
      </c>
      <c r="E1251" t="s">
        <v>176</v>
      </c>
      <c r="F1251" t="s">
        <v>177</v>
      </c>
      <c r="G1251" t="s">
        <v>128</v>
      </c>
      <c r="H1251" t="s">
        <v>41</v>
      </c>
      <c r="I1251" t="s">
        <v>129</v>
      </c>
      <c r="J1251" t="s">
        <v>145</v>
      </c>
      <c r="L1251" t="s">
        <v>178</v>
      </c>
      <c r="M1251" t="s">
        <v>178</v>
      </c>
      <c r="N1251" t="b">
        <v>0</v>
      </c>
      <c r="O1251">
        <v>207.50297707999999</v>
      </c>
      <c r="P1251">
        <v>1.343647052189611E-7</v>
      </c>
      <c r="Q1251">
        <v>6.7481281032336914E-5</v>
      </c>
      <c r="R1251">
        <v>1.4002566711382039E-2</v>
      </c>
      <c r="S1251">
        <v>2.7881076347411049E-5</v>
      </c>
      <c r="T1251">
        <f t="shared" si="40"/>
        <v>1.4002566711382045E-2</v>
      </c>
      <c r="U1251">
        <f t="shared" si="41"/>
        <v>2.7881076347411042E-5</v>
      </c>
    </row>
    <row r="1252" spans="1:21" x14ac:dyDescent="0.35">
      <c r="A1252" t="s">
        <v>27</v>
      </c>
      <c r="B1252" t="s">
        <v>47</v>
      </c>
      <c r="C1252" t="s">
        <v>29</v>
      </c>
      <c r="D1252" t="s">
        <v>30</v>
      </c>
      <c r="E1252" t="s">
        <v>186</v>
      </c>
      <c r="F1252" t="s">
        <v>187</v>
      </c>
      <c r="G1252" t="s">
        <v>128</v>
      </c>
      <c r="H1252" t="s">
        <v>41</v>
      </c>
      <c r="I1252" t="s">
        <v>181</v>
      </c>
      <c r="J1252" t="s">
        <v>36</v>
      </c>
      <c r="L1252" t="s">
        <v>188</v>
      </c>
      <c r="M1252" t="s">
        <v>188</v>
      </c>
      <c r="N1252" t="b">
        <v>0</v>
      </c>
      <c r="O1252">
        <v>34.47</v>
      </c>
      <c r="P1252">
        <v>1.145491812875512E-4</v>
      </c>
      <c r="Q1252">
        <v>5.7529434399403022E-2</v>
      </c>
      <c r="R1252">
        <v>1.9830396037474221</v>
      </c>
      <c r="S1252">
        <v>3.9485102789818876E-3</v>
      </c>
      <c r="T1252">
        <f t="shared" si="40"/>
        <v>1.9830396037474221</v>
      </c>
      <c r="U1252">
        <f t="shared" si="41"/>
        <v>3.9485102789818902E-3</v>
      </c>
    </row>
    <row r="1253" spans="1:21" x14ac:dyDescent="0.35">
      <c r="A1253" t="s">
        <v>27</v>
      </c>
      <c r="B1253" t="s">
        <v>47</v>
      </c>
      <c r="C1253" t="s">
        <v>39</v>
      </c>
      <c r="D1253" t="s">
        <v>40</v>
      </c>
      <c r="E1253" t="s">
        <v>186</v>
      </c>
      <c r="F1253" t="s">
        <v>187</v>
      </c>
      <c r="G1253" t="s">
        <v>128</v>
      </c>
      <c r="H1253" t="s">
        <v>41</v>
      </c>
      <c r="I1253" t="s">
        <v>181</v>
      </c>
      <c r="J1253" t="s">
        <v>36</v>
      </c>
      <c r="L1253" t="s">
        <v>188</v>
      </c>
      <c r="M1253" t="s">
        <v>188</v>
      </c>
      <c r="N1253" t="b">
        <v>0</v>
      </c>
      <c r="O1253">
        <v>34.47</v>
      </c>
      <c r="P1253">
        <v>2.1787056267956332E-5</v>
      </c>
      <c r="Q1253">
        <v>8.9218011487015775E-2</v>
      </c>
      <c r="R1253">
        <v>3.0753448559574341</v>
      </c>
      <c r="S1253">
        <v>7.509998295564548E-4</v>
      </c>
      <c r="T1253">
        <f t="shared" si="40"/>
        <v>3.0753448559574337</v>
      </c>
      <c r="U1253">
        <f t="shared" si="41"/>
        <v>7.5099982955645469E-4</v>
      </c>
    </row>
    <row r="1254" spans="1:21" x14ac:dyDescent="0.35">
      <c r="A1254" t="s">
        <v>27</v>
      </c>
      <c r="B1254" t="s">
        <v>47</v>
      </c>
      <c r="C1254" t="s">
        <v>39</v>
      </c>
      <c r="D1254" t="s">
        <v>40</v>
      </c>
      <c r="E1254" t="s">
        <v>189</v>
      </c>
      <c r="F1254" t="s">
        <v>190</v>
      </c>
      <c r="G1254" t="s">
        <v>128</v>
      </c>
      <c r="H1254" t="s">
        <v>41</v>
      </c>
      <c r="I1254" t="s">
        <v>181</v>
      </c>
      <c r="J1254" t="s">
        <v>36</v>
      </c>
      <c r="L1254" t="s">
        <v>191</v>
      </c>
      <c r="M1254" t="s">
        <v>191</v>
      </c>
      <c r="N1254" t="b">
        <v>0</v>
      </c>
      <c r="O1254">
        <v>32.630000000000003</v>
      </c>
      <c r="P1254">
        <v>4.9624880328068858E-3</v>
      </c>
      <c r="Q1254">
        <v>20.321392154584689</v>
      </c>
      <c r="R1254">
        <v>663.08702600409833</v>
      </c>
      <c r="S1254">
        <v>0.1619259845104887</v>
      </c>
      <c r="T1254">
        <f t="shared" si="40"/>
        <v>663.08702600409845</v>
      </c>
      <c r="U1254">
        <f t="shared" si="41"/>
        <v>0.1619259845104887</v>
      </c>
    </row>
    <row r="1255" spans="1:21" x14ac:dyDescent="0.35">
      <c r="A1255" t="s">
        <v>27</v>
      </c>
      <c r="B1255" t="s">
        <v>47</v>
      </c>
      <c r="C1255" t="s">
        <v>29</v>
      </c>
      <c r="D1255" t="s">
        <v>30</v>
      </c>
      <c r="E1255" t="s">
        <v>189</v>
      </c>
      <c r="F1255" t="s">
        <v>190</v>
      </c>
      <c r="G1255" t="s">
        <v>128</v>
      </c>
      <c r="H1255" t="s">
        <v>41</v>
      </c>
      <c r="I1255" t="s">
        <v>181</v>
      </c>
      <c r="J1255" t="s">
        <v>36</v>
      </c>
      <c r="L1255" t="s">
        <v>191</v>
      </c>
      <c r="M1255" t="s">
        <v>191</v>
      </c>
      <c r="N1255" t="b">
        <v>0</v>
      </c>
      <c r="O1255">
        <v>32.630000000000003</v>
      </c>
      <c r="P1255">
        <v>1.304165181626929E-2</v>
      </c>
      <c r="Q1255">
        <v>6.5498403759037389</v>
      </c>
      <c r="R1255">
        <v>213.721291465739</v>
      </c>
      <c r="S1255">
        <v>0.42554909876486707</v>
      </c>
      <c r="T1255">
        <f t="shared" si="40"/>
        <v>213.72129146573903</v>
      </c>
      <c r="U1255">
        <f t="shared" si="41"/>
        <v>0.42554909876486696</v>
      </c>
    </row>
    <row r="1256" spans="1:21" x14ac:dyDescent="0.35">
      <c r="A1256" t="s">
        <v>27</v>
      </c>
      <c r="B1256" t="s">
        <v>47</v>
      </c>
      <c r="C1256" t="s">
        <v>29</v>
      </c>
      <c r="D1256" t="s">
        <v>30</v>
      </c>
      <c r="E1256" t="s">
        <v>192</v>
      </c>
      <c r="F1256" t="s">
        <v>193</v>
      </c>
      <c r="G1256" t="s">
        <v>128</v>
      </c>
      <c r="H1256" t="s">
        <v>41</v>
      </c>
      <c r="I1256" t="s">
        <v>181</v>
      </c>
      <c r="J1256" t="s">
        <v>145</v>
      </c>
      <c r="L1256" t="s">
        <v>194</v>
      </c>
      <c r="M1256" t="s">
        <v>194</v>
      </c>
      <c r="N1256" t="b">
        <v>0</v>
      </c>
      <c r="O1256">
        <v>250.58497259000001</v>
      </c>
      <c r="P1256">
        <v>4.0161083148512459E-5</v>
      </c>
      <c r="Q1256">
        <v>2.0169890106865471E-2</v>
      </c>
      <c r="R1256">
        <v>5.054271359572196</v>
      </c>
      <c r="S1256">
        <v>1.006376391995471E-2</v>
      </c>
      <c r="T1256">
        <f t="shared" si="40"/>
        <v>5.054271359572196</v>
      </c>
      <c r="U1256">
        <f t="shared" si="41"/>
        <v>1.0063763919954706E-2</v>
      </c>
    </row>
    <row r="1257" spans="1:21" x14ac:dyDescent="0.35">
      <c r="A1257" t="s">
        <v>27</v>
      </c>
      <c r="B1257" t="s">
        <v>47</v>
      </c>
      <c r="C1257" t="s">
        <v>29</v>
      </c>
      <c r="D1257" t="s">
        <v>30</v>
      </c>
      <c r="E1257" t="s">
        <v>195</v>
      </c>
      <c r="F1257" t="s">
        <v>196</v>
      </c>
      <c r="G1257" t="s">
        <v>128</v>
      </c>
      <c r="H1257" t="s">
        <v>41</v>
      </c>
      <c r="I1257" t="s">
        <v>181</v>
      </c>
      <c r="J1257" t="s">
        <v>145</v>
      </c>
      <c r="L1257" t="s">
        <v>197</v>
      </c>
      <c r="M1257" t="s">
        <v>197</v>
      </c>
      <c r="N1257" t="b">
        <v>0</v>
      </c>
      <c r="O1257">
        <v>250.58497259000001</v>
      </c>
      <c r="P1257">
        <v>1.088231287793768E-5</v>
      </c>
      <c r="Q1257">
        <v>5.4653669086776107E-3</v>
      </c>
      <c r="R1257">
        <v>1.369538817005272</v>
      </c>
      <c r="S1257">
        <v>2.726944074233819E-3</v>
      </c>
      <c r="T1257">
        <f t="shared" si="40"/>
        <v>1.3695388170052722</v>
      </c>
      <c r="U1257">
        <f t="shared" si="41"/>
        <v>2.7269440742338177E-3</v>
      </c>
    </row>
    <row r="1258" spans="1:21" x14ac:dyDescent="0.35">
      <c r="A1258" t="s">
        <v>27</v>
      </c>
      <c r="B1258" t="s">
        <v>47</v>
      </c>
      <c r="C1258" t="s">
        <v>39</v>
      </c>
      <c r="D1258" t="s">
        <v>40</v>
      </c>
      <c r="E1258" t="s">
        <v>198</v>
      </c>
      <c r="F1258" t="s">
        <v>199</v>
      </c>
      <c r="G1258" t="s">
        <v>128</v>
      </c>
      <c r="H1258" t="s">
        <v>41</v>
      </c>
      <c r="I1258" t="s">
        <v>181</v>
      </c>
      <c r="J1258" t="s">
        <v>145</v>
      </c>
      <c r="L1258" t="s">
        <v>194</v>
      </c>
      <c r="M1258" t="s">
        <v>194</v>
      </c>
      <c r="N1258" t="b">
        <v>0</v>
      </c>
      <c r="O1258">
        <v>250.58497259000001</v>
      </c>
      <c r="P1258">
        <v>1.430520883423159E-6</v>
      </c>
      <c r="Q1258">
        <v>5.8579840727439004E-3</v>
      </c>
      <c r="R1258">
        <v>1.467922778301187</v>
      </c>
      <c r="S1258">
        <v>3.5846703636201502E-4</v>
      </c>
      <c r="T1258">
        <f t="shared" si="40"/>
        <v>1.4679227783011868</v>
      </c>
      <c r="U1258">
        <f t="shared" si="41"/>
        <v>3.5846703636201486E-4</v>
      </c>
    </row>
    <row r="1259" spans="1:21" x14ac:dyDescent="0.35">
      <c r="A1259" t="s">
        <v>27</v>
      </c>
      <c r="B1259" t="s">
        <v>47</v>
      </c>
      <c r="C1259" t="s">
        <v>29</v>
      </c>
      <c r="D1259" t="s">
        <v>30</v>
      </c>
      <c r="E1259" t="s">
        <v>200</v>
      </c>
      <c r="F1259" t="s">
        <v>201</v>
      </c>
      <c r="G1259" t="s">
        <v>128</v>
      </c>
      <c r="H1259" t="s">
        <v>41</v>
      </c>
      <c r="I1259" t="s">
        <v>181</v>
      </c>
      <c r="J1259" t="s">
        <v>145</v>
      </c>
      <c r="L1259" t="s">
        <v>202</v>
      </c>
      <c r="M1259" t="s">
        <v>202</v>
      </c>
      <c r="N1259" t="b">
        <v>0</v>
      </c>
      <c r="O1259">
        <v>250.58497259000001</v>
      </c>
      <c r="P1259">
        <v>1.903480724875243E-5</v>
      </c>
      <c r="Q1259">
        <v>9.559751388999161E-3</v>
      </c>
      <c r="R1259">
        <v>2.3955300397795689</v>
      </c>
      <c r="S1259">
        <v>4.7698366526845613E-3</v>
      </c>
      <c r="T1259">
        <f t="shared" si="40"/>
        <v>2.3955300397795694</v>
      </c>
      <c r="U1259">
        <f t="shared" si="41"/>
        <v>4.7698366526845613E-3</v>
      </c>
    </row>
    <row r="1260" spans="1:21" x14ac:dyDescent="0.35">
      <c r="A1260" t="s">
        <v>27</v>
      </c>
      <c r="B1260" t="s">
        <v>47</v>
      </c>
      <c r="C1260" t="s">
        <v>29</v>
      </c>
      <c r="D1260" t="s">
        <v>30</v>
      </c>
      <c r="E1260" t="s">
        <v>203</v>
      </c>
      <c r="F1260" t="s">
        <v>204</v>
      </c>
      <c r="G1260" t="s">
        <v>128</v>
      </c>
      <c r="H1260" t="s">
        <v>41</v>
      </c>
      <c r="I1260" t="s">
        <v>181</v>
      </c>
      <c r="J1260" t="s">
        <v>145</v>
      </c>
      <c r="L1260" t="s">
        <v>205</v>
      </c>
      <c r="M1260" t="s">
        <v>205</v>
      </c>
      <c r="N1260" t="b">
        <v>0</v>
      </c>
      <c r="O1260">
        <v>250.58497259000001</v>
      </c>
      <c r="P1260">
        <v>5.9329013005561826E-6</v>
      </c>
      <c r="Q1260">
        <v>2.97964989650758E-3</v>
      </c>
      <c r="R1260">
        <v>0.74665548764414813</v>
      </c>
      <c r="S1260">
        <v>1.4866959097790461E-3</v>
      </c>
      <c r="T1260">
        <f t="shared" si="40"/>
        <v>0.74665548764414824</v>
      </c>
      <c r="U1260">
        <f t="shared" si="41"/>
        <v>1.4866959097790465E-3</v>
      </c>
    </row>
    <row r="1261" spans="1:21" x14ac:dyDescent="0.35">
      <c r="A1261" t="s">
        <v>27</v>
      </c>
      <c r="B1261" t="s">
        <v>47</v>
      </c>
      <c r="C1261" t="s">
        <v>39</v>
      </c>
      <c r="D1261" t="s">
        <v>40</v>
      </c>
      <c r="E1261" t="s">
        <v>206</v>
      </c>
      <c r="F1261" t="s">
        <v>207</v>
      </c>
      <c r="G1261" t="s">
        <v>128</v>
      </c>
      <c r="H1261" t="s">
        <v>41</v>
      </c>
      <c r="I1261" t="s">
        <v>181</v>
      </c>
      <c r="J1261" t="s">
        <v>145</v>
      </c>
      <c r="L1261" t="s">
        <v>205</v>
      </c>
      <c r="M1261" t="s">
        <v>205</v>
      </c>
      <c r="N1261" t="b">
        <v>0</v>
      </c>
      <c r="O1261">
        <v>250.58497259000001</v>
      </c>
      <c r="P1261">
        <v>7.6404436018233675E-7</v>
      </c>
      <c r="Q1261">
        <v>3.1287622184918268E-3</v>
      </c>
      <c r="R1261">
        <v>0.78402079476140207</v>
      </c>
      <c r="S1261">
        <v>1.9145803505383501E-4</v>
      </c>
      <c r="T1261">
        <f t="shared" si="40"/>
        <v>0.78402079476140207</v>
      </c>
      <c r="U1261">
        <f t="shared" si="41"/>
        <v>1.9145803505383495E-4</v>
      </c>
    </row>
    <row r="1262" spans="1:21" x14ac:dyDescent="0.35">
      <c r="A1262" t="s">
        <v>27</v>
      </c>
      <c r="B1262" t="s">
        <v>47</v>
      </c>
      <c r="C1262" t="s">
        <v>29</v>
      </c>
      <c r="D1262" t="s">
        <v>30</v>
      </c>
      <c r="E1262" t="s">
        <v>208</v>
      </c>
      <c r="F1262" t="s">
        <v>209</v>
      </c>
      <c r="G1262" t="s">
        <v>128</v>
      </c>
      <c r="H1262" t="s">
        <v>41</v>
      </c>
      <c r="I1262" t="s">
        <v>181</v>
      </c>
      <c r="J1262" t="s">
        <v>145</v>
      </c>
      <c r="L1262" t="s">
        <v>210</v>
      </c>
      <c r="M1262" t="s">
        <v>210</v>
      </c>
      <c r="N1262" t="b">
        <v>0</v>
      </c>
      <c r="O1262">
        <v>250.58497259000001</v>
      </c>
      <c r="P1262">
        <v>1.3451313600213389E-5</v>
      </c>
      <c r="Q1262">
        <v>6.7555826645910111E-3</v>
      </c>
      <c r="R1262">
        <v>1.6928474968360181</v>
      </c>
      <c r="S1262">
        <v>3.3706970498089662E-3</v>
      </c>
      <c r="T1262">
        <f t="shared" si="40"/>
        <v>1.6928474968360177</v>
      </c>
      <c r="U1262">
        <f t="shared" si="41"/>
        <v>3.3706970498089666E-3</v>
      </c>
    </row>
    <row r="1263" spans="1:21" x14ac:dyDescent="0.35">
      <c r="A1263" t="s">
        <v>27</v>
      </c>
      <c r="B1263" t="s">
        <v>47</v>
      </c>
      <c r="C1263" t="s">
        <v>76</v>
      </c>
      <c r="D1263" t="s">
        <v>77</v>
      </c>
      <c r="E1263" t="s">
        <v>211</v>
      </c>
      <c r="F1263" t="s">
        <v>212</v>
      </c>
      <c r="G1263" t="s">
        <v>128</v>
      </c>
      <c r="H1263" t="s">
        <v>41</v>
      </c>
      <c r="I1263" t="s">
        <v>181</v>
      </c>
      <c r="J1263" t="s">
        <v>145</v>
      </c>
      <c r="L1263" t="s">
        <v>213</v>
      </c>
      <c r="M1263" t="s">
        <v>213</v>
      </c>
      <c r="N1263" t="b">
        <v>0</v>
      </c>
      <c r="O1263">
        <v>250.58497259000001</v>
      </c>
      <c r="P1263">
        <v>1.0057732524504711E-3</v>
      </c>
      <c r="Q1263">
        <v>1.7519906561440091</v>
      </c>
      <c r="R1263">
        <v>439.02253054778271</v>
      </c>
      <c r="S1263">
        <v>0.25203166289705642</v>
      </c>
      <c r="T1263">
        <f t="shared" si="40"/>
        <v>439.02253054778265</v>
      </c>
      <c r="U1263">
        <f t="shared" si="41"/>
        <v>0.25203166289705647</v>
      </c>
    </row>
    <row r="1264" spans="1:21" x14ac:dyDescent="0.35">
      <c r="A1264" t="s">
        <v>27</v>
      </c>
      <c r="B1264" t="s">
        <v>47</v>
      </c>
      <c r="C1264" t="s">
        <v>39</v>
      </c>
      <c r="D1264" t="s">
        <v>40</v>
      </c>
      <c r="E1264" t="s">
        <v>211</v>
      </c>
      <c r="F1264" t="s">
        <v>212</v>
      </c>
      <c r="G1264" t="s">
        <v>128</v>
      </c>
      <c r="H1264" t="s">
        <v>41</v>
      </c>
      <c r="I1264" t="s">
        <v>181</v>
      </c>
      <c r="J1264" t="s">
        <v>145</v>
      </c>
      <c r="L1264" t="s">
        <v>213</v>
      </c>
      <c r="M1264" t="s">
        <v>213</v>
      </c>
      <c r="N1264" t="b">
        <v>0</v>
      </c>
      <c r="O1264">
        <v>250.58497259000001</v>
      </c>
      <c r="P1264">
        <v>4.8549028251568049E-4</v>
      </c>
      <c r="Q1264">
        <v>1.9880830649904719</v>
      </c>
      <c r="R1264">
        <v>498.18374034728072</v>
      </c>
      <c r="S1264">
        <v>0.1216565691369032</v>
      </c>
      <c r="T1264">
        <f t="shared" si="40"/>
        <v>498.1837403472806</v>
      </c>
      <c r="U1264">
        <f t="shared" si="41"/>
        <v>0.12165656913690316</v>
      </c>
    </row>
    <row r="1265" spans="1:21" x14ac:dyDescent="0.35">
      <c r="A1265" t="s">
        <v>27</v>
      </c>
      <c r="B1265" t="s">
        <v>47</v>
      </c>
      <c r="C1265" t="s">
        <v>29</v>
      </c>
      <c r="D1265" t="s">
        <v>30</v>
      </c>
      <c r="E1265" t="s">
        <v>211</v>
      </c>
      <c r="F1265" t="s">
        <v>212</v>
      </c>
      <c r="G1265" t="s">
        <v>128</v>
      </c>
      <c r="H1265" t="s">
        <v>41</v>
      </c>
      <c r="I1265" t="s">
        <v>181</v>
      </c>
      <c r="J1265" t="s">
        <v>145</v>
      </c>
      <c r="L1265" t="s">
        <v>213</v>
      </c>
      <c r="M1265" t="s">
        <v>213</v>
      </c>
      <c r="N1265" t="b">
        <v>0</v>
      </c>
      <c r="O1265">
        <v>250.58497259000001</v>
      </c>
      <c r="P1265">
        <v>3.1327249711796129E-4</v>
      </c>
      <c r="Q1265">
        <v>0.15733320281743071</v>
      </c>
      <c r="R1265">
        <v>39.425336315502783</v>
      </c>
      <c r="S1265">
        <v>7.8501380103505186E-2</v>
      </c>
      <c r="T1265">
        <f t="shared" si="40"/>
        <v>39.42533631550279</v>
      </c>
      <c r="U1265">
        <f t="shared" si="41"/>
        <v>7.8501380103505186E-2</v>
      </c>
    </row>
    <row r="1266" spans="1:21" x14ac:dyDescent="0.35">
      <c r="A1266" t="s">
        <v>27</v>
      </c>
      <c r="B1266" t="s">
        <v>47</v>
      </c>
      <c r="C1266" t="s">
        <v>29</v>
      </c>
      <c r="D1266" t="s">
        <v>30</v>
      </c>
      <c r="E1266" t="s">
        <v>214</v>
      </c>
      <c r="F1266" t="s">
        <v>215</v>
      </c>
      <c r="G1266" t="s">
        <v>128</v>
      </c>
      <c r="H1266" t="s">
        <v>41</v>
      </c>
      <c r="I1266" t="s">
        <v>181</v>
      </c>
      <c r="J1266" t="s">
        <v>145</v>
      </c>
      <c r="L1266" t="s">
        <v>216</v>
      </c>
      <c r="M1266" t="s">
        <v>216</v>
      </c>
      <c r="N1266" t="b">
        <v>0</v>
      </c>
      <c r="O1266">
        <v>250.58497259000001</v>
      </c>
      <c r="P1266">
        <v>2.1962066467888751E-3</v>
      </c>
      <c r="Q1266">
        <v>1.102989343038669</v>
      </c>
      <c r="R1266">
        <v>276.392554292407</v>
      </c>
      <c r="S1266">
        <v>0.5503363823875661</v>
      </c>
      <c r="T1266">
        <f t="shared" si="40"/>
        <v>276.392554292407</v>
      </c>
      <c r="U1266">
        <f t="shared" si="41"/>
        <v>0.5503363823875661</v>
      </c>
    </row>
    <row r="1267" spans="1:21" x14ac:dyDescent="0.35">
      <c r="A1267" t="s">
        <v>27</v>
      </c>
      <c r="B1267" t="s">
        <v>47</v>
      </c>
      <c r="C1267" t="s">
        <v>76</v>
      </c>
      <c r="D1267" t="s">
        <v>77</v>
      </c>
      <c r="E1267" t="s">
        <v>214</v>
      </c>
      <c r="F1267" t="s">
        <v>215</v>
      </c>
      <c r="G1267" t="s">
        <v>128</v>
      </c>
      <c r="H1267" t="s">
        <v>41</v>
      </c>
      <c r="I1267" t="s">
        <v>181</v>
      </c>
      <c r="J1267" t="s">
        <v>145</v>
      </c>
      <c r="L1267" t="s">
        <v>216</v>
      </c>
      <c r="M1267" t="s">
        <v>216</v>
      </c>
      <c r="N1267" t="b">
        <v>0</v>
      </c>
      <c r="O1267">
        <v>250.58497259000001</v>
      </c>
      <c r="P1267">
        <v>1.3911448960117539E-2</v>
      </c>
      <c r="Q1267">
        <v>24.232826367343129</v>
      </c>
      <c r="R1267">
        <v>6072.3821310389076</v>
      </c>
      <c r="S1267">
        <v>3.4860000563582392</v>
      </c>
      <c r="T1267">
        <f t="shared" si="40"/>
        <v>6072.3821310389076</v>
      </c>
      <c r="U1267">
        <f t="shared" si="41"/>
        <v>3.4860000563582378</v>
      </c>
    </row>
    <row r="1268" spans="1:21" x14ac:dyDescent="0.35">
      <c r="A1268" t="s">
        <v>27</v>
      </c>
      <c r="B1268" t="s">
        <v>47</v>
      </c>
      <c r="C1268" t="s">
        <v>39</v>
      </c>
      <c r="D1268" t="s">
        <v>40</v>
      </c>
      <c r="E1268" t="s">
        <v>214</v>
      </c>
      <c r="F1268" t="s">
        <v>215</v>
      </c>
      <c r="G1268" t="s">
        <v>128</v>
      </c>
      <c r="H1268" t="s">
        <v>41</v>
      </c>
      <c r="I1268" t="s">
        <v>181</v>
      </c>
      <c r="J1268" t="s">
        <v>145</v>
      </c>
      <c r="L1268" t="s">
        <v>216</v>
      </c>
      <c r="M1268" t="s">
        <v>216</v>
      </c>
      <c r="N1268" t="b">
        <v>0</v>
      </c>
      <c r="O1268">
        <v>250.58497259000001</v>
      </c>
      <c r="P1268">
        <v>3.5906257826313001E-3</v>
      </c>
      <c r="Q1268">
        <v>14.70361522825514</v>
      </c>
      <c r="R1268">
        <v>3684.5050189462199</v>
      </c>
      <c r="S1268">
        <v>0.89975686332161153</v>
      </c>
      <c r="T1268">
        <f t="shared" si="40"/>
        <v>3684.5050189462208</v>
      </c>
      <c r="U1268">
        <f t="shared" si="41"/>
        <v>0.89975686332161164</v>
      </c>
    </row>
    <row r="1269" spans="1:21" x14ac:dyDescent="0.35">
      <c r="A1269" t="s">
        <v>27</v>
      </c>
      <c r="B1269" t="s">
        <v>47</v>
      </c>
      <c r="C1269" t="s">
        <v>29</v>
      </c>
      <c r="D1269" t="s">
        <v>30</v>
      </c>
      <c r="E1269" t="s">
        <v>217</v>
      </c>
      <c r="F1269" t="s">
        <v>218</v>
      </c>
      <c r="G1269" t="s">
        <v>128</v>
      </c>
      <c r="H1269" t="s">
        <v>41</v>
      </c>
      <c r="I1269" t="s">
        <v>181</v>
      </c>
      <c r="J1269" t="s">
        <v>145</v>
      </c>
      <c r="L1269" t="s">
        <v>202</v>
      </c>
      <c r="M1269" t="s">
        <v>202</v>
      </c>
      <c r="N1269" t="b">
        <v>0</v>
      </c>
      <c r="O1269">
        <v>250.58497259000001</v>
      </c>
      <c r="P1269">
        <v>1.8779741970116239E-3</v>
      </c>
      <c r="Q1269">
        <v>0.94316512921679974</v>
      </c>
      <c r="R1269">
        <v>236.34300805263561</v>
      </c>
      <c r="S1269">
        <v>0.47059211268288509</v>
      </c>
      <c r="T1269">
        <f t="shared" si="40"/>
        <v>236.34300805263558</v>
      </c>
      <c r="U1269">
        <f t="shared" si="41"/>
        <v>0.47059211268288503</v>
      </c>
    </row>
    <row r="1270" spans="1:21" x14ac:dyDescent="0.35">
      <c r="A1270" t="s">
        <v>27</v>
      </c>
      <c r="B1270" t="s">
        <v>47</v>
      </c>
      <c r="C1270" t="s">
        <v>39</v>
      </c>
      <c r="D1270" t="s">
        <v>40</v>
      </c>
      <c r="E1270" t="s">
        <v>217</v>
      </c>
      <c r="F1270" t="s">
        <v>218</v>
      </c>
      <c r="G1270" t="s">
        <v>128</v>
      </c>
      <c r="H1270" t="s">
        <v>41</v>
      </c>
      <c r="I1270" t="s">
        <v>181</v>
      </c>
      <c r="J1270" t="s">
        <v>145</v>
      </c>
      <c r="L1270" t="s">
        <v>202</v>
      </c>
      <c r="M1270" t="s">
        <v>202</v>
      </c>
      <c r="N1270" t="b">
        <v>0</v>
      </c>
      <c r="O1270">
        <v>250.58497259000001</v>
      </c>
      <c r="P1270">
        <v>3.9943038181203521E-3</v>
      </c>
      <c r="Q1270">
        <v>16.35667708132835</v>
      </c>
      <c r="R1270">
        <v>4098.7374780881446</v>
      </c>
      <c r="S1270">
        <v>1.0009125127798211</v>
      </c>
      <c r="T1270">
        <f t="shared" si="40"/>
        <v>4098.7374780881455</v>
      </c>
      <c r="U1270">
        <f t="shared" si="41"/>
        <v>1.0009125127798209</v>
      </c>
    </row>
    <row r="1271" spans="1:21" x14ac:dyDescent="0.35">
      <c r="A1271" t="s">
        <v>27</v>
      </c>
      <c r="B1271" t="s">
        <v>47</v>
      </c>
      <c r="C1271" t="s">
        <v>76</v>
      </c>
      <c r="D1271" t="s">
        <v>77</v>
      </c>
      <c r="E1271" t="s">
        <v>217</v>
      </c>
      <c r="F1271" t="s">
        <v>218</v>
      </c>
      <c r="G1271" t="s">
        <v>128</v>
      </c>
      <c r="H1271" t="s">
        <v>41</v>
      </c>
      <c r="I1271" t="s">
        <v>181</v>
      </c>
      <c r="J1271" t="s">
        <v>145</v>
      </c>
      <c r="L1271" t="s">
        <v>202</v>
      </c>
      <c r="M1271" t="s">
        <v>202</v>
      </c>
      <c r="N1271" t="b">
        <v>0</v>
      </c>
      <c r="O1271">
        <v>250.58497259000001</v>
      </c>
      <c r="P1271">
        <v>1.3477136071201941E-2</v>
      </c>
      <c r="Q1271">
        <v>23.476281965939378</v>
      </c>
      <c r="R1271">
        <v>5882.8034729500314</v>
      </c>
      <c r="S1271">
        <v>3.3771677729938392</v>
      </c>
      <c r="T1271">
        <f t="shared" si="40"/>
        <v>5882.8034729500305</v>
      </c>
      <c r="U1271">
        <f t="shared" si="41"/>
        <v>3.3771677729938387</v>
      </c>
    </row>
    <row r="1272" spans="1:21" x14ac:dyDescent="0.35">
      <c r="A1272" t="s">
        <v>27</v>
      </c>
      <c r="B1272" t="s">
        <v>47</v>
      </c>
      <c r="C1272" t="s">
        <v>29</v>
      </c>
      <c r="D1272" t="s">
        <v>30</v>
      </c>
      <c r="E1272" t="s">
        <v>231</v>
      </c>
      <c r="F1272" t="s">
        <v>232</v>
      </c>
      <c r="G1272" t="s">
        <v>128</v>
      </c>
      <c r="H1272" t="s">
        <v>41</v>
      </c>
      <c r="I1272" t="s">
        <v>221</v>
      </c>
      <c r="J1272" t="s">
        <v>36</v>
      </c>
      <c r="L1272" t="s">
        <v>233</v>
      </c>
      <c r="M1272" t="s">
        <v>233</v>
      </c>
      <c r="N1272" t="b">
        <v>0</v>
      </c>
      <c r="O1272">
        <v>259.63</v>
      </c>
      <c r="P1272">
        <v>6.0378595913165656E-3</v>
      </c>
      <c r="Q1272">
        <v>3.0323625482708021</v>
      </c>
      <c r="R1272">
        <v>787.29228840754831</v>
      </c>
      <c r="S1272">
        <v>1.5676094856935201</v>
      </c>
      <c r="T1272">
        <f t="shared" si="40"/>
        <v>787.29228840754831</v>
      </c>
      <c r="U1272">
        <f t="shared" si="41"/>
        <v>1.5676094856935199</v>
      </c>
    </row>
    <row r="1273" spans="1:21" x14ac:dyDescent="0.35">
      <c r="A1273" t="s">
        <v>27</v>
      </c>
      <c r="B1273" t="s">
        <v>47</v>
      </c>
      <c r="C1273" t="s">
        <v>29</v>
      </c>
      <c r="D1273" t="s">
        <v>30</v>
      </c>
      <c r="E1273" t="s">
        <v>241</v>
      </c>
      <c r="F1273" t="s">
        <v>242</v>
      </c>
      <c r="G1273" t="s">
        <v>128</v>
      </c>
      <c r="H1273" t="s">
        <v>41</v>
      </c>
      <c r="I1273" t="s">
        <v>221</v>
      </c>
      <c r="J1273" t="s">
        <v>36</v>
      </c>
      <c r="L1273" t="s">
        <v>233</v>
      </c>
      <c r="M1273" t="s">
        <v>233</v>
      </c>
      <c r="N1273" t="b">
        <v>0</v>
      </c>
      <c r="O1273">
        <v>259.63</v>
      </c>
      <c r="P1273">
        <v>1.7811330451338061E-2</v>
      </c>
      <c r="Q1273">
        <v>8.9452910553250824</v>
      </c>
      <c r="R1273">
        <v>2322.465916694051</v>
      </c>
      <c r="S1273">
        <v>4.6243557250809024</v>
      </c>
      <c r="T1273">
        <f t="shared" si="40"/>
        <v>2322.465916694051</v>
      </c>
      <c r="U1273">
        <f t="shared" si="41"/>
        <v>4.6243557250809006</v>
      </c>
    </row>
    <row r="1274" spans="1:21" x14ac:dyDescent="0.35">
      <c r="A1274" t="s">
        <v>27</v>
      </c>
      <c r="B1274" t="s">
        <v>47</v>
      </c>
      <c r="C1274" t="s">
        <v>39</v>
      </c>
      <c r="D1274" t="s">
        <v>40</v>
      </c>
      <c r="E1274" t="s">
        <v>241</v>
      </c>
      <c r="F1274" t="s">
        <v>242</v>
      </c>
      <c r="G1274" t="s">
        <v>128</v>
      </c>
      <c r="H1274" t="s">
        <v>41</v>
      </c>
      <c r="I1274" t="s">
        <v>221</v>
      </c>
      <c r="J1274" t="s">
        <v>36</v>
      </c>
      <c r="L1274" t="s">
        <v>233</v>
      </c>
      <c r="M1274" t="s">
        <v>233</v>
      </c>
      <c r="N1274" t="b">
        <v>0</v>
      </c>
      <c r="O1274">
        <v>259.63</v>
      </c>
      <c r="P1274">
        <v>1.3041483427386419E-3</v>
      </c>
      <c r="Q1274">
        <v>5.3404884254307259</v>
      </c>
      <c r="R1274">
        <v>1386.551009894579</v>
      </c>
      <c r="S1274">
        <v>0.33859603422523371</v>
      </c>
      <c r="T1274">
        <f t="shared" si="40"/>
        <v>1386.5510098945792</v>
      </c>
      <c r="U1274">
        <f t="shared" si="41"/>
        <v>0.3385960342252336</v>
      </c>
    </row>
    <row r="1275" spans="1:21" x14ac:dyDescent="0.35">
      <c r="A1275" t="s">
        <v>27</v>
      </c>
      <c r="B1275" t="s">
        <v>47</v>
      </c>
      <c r="C1275" t="s">
        <v>39</v>
      </c>
      <c r="D1275" t="s">
        <v>40</v>
      </c>
      <c r="E1275" t="s">
        <v>243</v>
      </c>
      <c r="F1275" t="s">
        <v>244</v>
      </c>
      <c r="G1275" t="s">
        <v>128</v>
      </c>
      <c r="H1275" t="s">
        <v>41</v>
      </c>
      <c r="I1275" t="s">
        <v>221</v>
      </c>
      <c r="J1275" t="s">
        <v>36</v>
      </c>
      <c r="L1275" t="s">
        <v>233</v>
      </c>
      <c r="M1275" t="s">
        <v>233</v>
      </c>
      <c r="N1275" t="b">
        <v>0</v>
      </c>
      <c r="O1275">
        <v>259.63</v>
      </c>
      <c r="P1275">
        <v>6.4644764455642123E-4</v>
      </c>
      <c r="Q1275">
        <v>2.6472035812665151</v>
      </c>
      <c r="R1275">
        <v>687.29346580422521</v>
      </c>
      <c r="S1275">
        <v>0.16783720195618371</v>
      </c>
      <c r="T1275">
        <f t="shared" si="40"/>
        <v>687.29346580422532</v>
      </c>
      <c r="U1275">
        <f t="shared" si="41"/>
        <v>0.16783720195618365</v>
      </c>
    </row>
    <row r="1276" spans="1:21" x14ac:dyDescent="0.35">
      <c r="A1276" t="s">
        <v>27</v>
      </c>
      <c r="B1276" t="s">
        <v>47</v>
      </c>
      <c r="C1276" t="s">
        <v>29</v>
      </c>
      <c r="D1276" t="s">
        <v>30</v>
      </c>
      <c r="E1276" t="s">
        <v>243</v>
      </c>
      <c r="F1276" t="s">
        <v>244</v>
      </c>
      <c r="G1276" t="s">
        <v>128</v>
      </c>
      <c r="H1276" t="s">
        <v>41</v>
      </c>
      <c r="I1276" t="s">
        <v>221</v>
      </c>
      <c r="J1276" t="s">
        <v>36</v>
      </c>
      <c r="L1276" t="s">
        <v>233</v>
      </c>
      <c r="M1276" t="s">
        <v>233</v>
      </c>
      <c r="N1276" t="b">
        <v>0</v>
      </c>
      <c r="O1276">
        <v>259.63</v>
      </c>
      <c r="P1276">
        <v>6.8998226581142887E-3</v>
      </c>
      <c r="Q1276">
        <v>3.4652617374982411</v>
      </c>
      <c r="R1276">
        <v>899.68590490666827</v>
      </c>
      <c r="S1276">
        <v>1.791400956726213</v>
      </c>
      <c r="T1276">
        <f t="shared" si="40"/>
        <v>899.68590490666827</v>
      </c>
      <c r="U1276">
        <f t="shared" si="41"/>
        <v>1.7914009567262128</v>
      </c>
    </row>
    <row r="1277" spans="1:21" x14ac:dyDescent="0.35">
      <c r="A1277" t="s">
        <v>27</v>
      </c>
      <c r="B1277" t="s">
        <v>47</v>
      </c>
      <c r="C1277" t="s">
        <v>29</v>
      </c>
      <c r="D1277" t="s">
        <v>30</v>
      </c>
      <c r="E1277" t="s">
        <v>245</v>
      </c>
      <c r="F1277" t="s">
        <v>246</v>
      </c>
      <c r="G1277" t="s">
        <v>128</v>
      </c>
      <c r="H1277" t="s">
        <v>41</v>
      </c>
      <c r="I1277" t="s">
        <v>221</v>
      </c>
      <c r="J1277" t="s">
        <v>36</v>
      </c>
      <c r="L1277" t="s">
        <v>233</v>
      </c>
      <c r="M1277" t="s">
        <v>233</v>
      </c>
      <c r="N1277" t="b">
        <v>0</v>
      </c>
      <c r="O1277">
        <v>259.63</v>
      </c>
      <c r="P1277">
        <v>3.9751307572961411E-3</v>
      </c>
      <c r="Q1277">
        <v>1.9964090669216381</v>
      </c>
      <c r="R1277">
        <v>518.32768604486489</v>
      </c>
      <c r="S1277">
        <v>1.032063198516797</v>
      </c>
      <c r="T1277">
        <f t="shared" si="40"/>
        <v>518.32768604486489</v>
      </c>
      <c r="U1277">
        <f t="shared" si="41"/>
        <v>1.0320631985167972</v>
      </c>
    </row>
    <row r="1278" spans="1:21" x14ac:dyDescent="0.35">
      <c r="A1278" t="s">
        <v>27</v>
      </c>
      <c r="B1278" t="s">
        <v>47</v>
      </c>
      <c r="C1278" t="s">
        <v>29</v>
      </c>
      <c r="D1278" t="s">
        <v>30</v>
      </c>
      <c r="E1278" t="s">
        <v>247</v>
      </c>
      <c r="F1278" t="s">
        <v>248</v>
      </c>
      <c r="G1278" t="s">
        <v>128</v>
      </c>
      <c r="H1278" t="s">
        <v>41</v>
      </c>
      <c r="I1278" t="s">
        <v>221</v>
      </c>
      <c r="J1278" t="s">
        <v>36</v>
      </c>
      <c r="L1278" t="s">
        <v>233</v>
      </c>
      <c r="M1278" t="s">
        <v>233</v>
      </c>
      <c r="N1278" t="b">
        <v>0</v>
      </c>
      <c r="O1278">
        <v>259.63</v>
      </c>
      <c r="P1278">
        <v>3.6819027901051709E-3</v>
      </c>
      <c r="Q1278">
        <v>1.8491427232169499</v>
      </c>
      <c r="R1278">
        <v>480.09292522881663</v>
      </c>
      <c r="S1278">
        <v>0.95593242139500556</v>
      </c>
      <c r="T1278">
        <f t="shared" si="40"/>
        <v>480.09292522881668</v>
      </c>
      <c r="U1278">
        <f t="shared" si="41"/>
        <v>0.95593242139500545</v>
      </c>
    </row>
    <row r="1279" spans="1:21" x14ac:dyDescent="0.35">
      <c r="A1279" t="s">
        <v>27</v>
      </c>
      <c r="B1279" t="s">
        <v>47</v>
      </c>
      <c r="C1279" t="s">
        <v>29</v>
      </c>
      <c r="D1279" t="s">
        <v>30</v>
      </c>
      <c r="E1279" t="s">
        <v>260</v>
      </c>
      <c r="F1279" t="s">
        <v>261</v>
      </c>
      <c r="G1279" t="s">
        <v>128</v>
      </c>
      <c r="H1279" t="s">
        <v>41</v>
      </c>
      <c r="I1279" t="s">
        <v>221</v>
      </c>
      <c r="J1279" t="s">
        <v>145</v>
      </c>
      <c r="L1279" t="s">
        <v>262</v>
      </c>
      <c r="M1279" t="s">
        <v>262</v>
      </c>
      <c r="N1279" t="b">
        <v>0</v>
      </c>
      <c r="O1279">
        <v>3.5359830099999998</v>
      </c>
      <c r="P1279">
        <v>5.8304164256314161E-3</v>
      </c>
      <c r="Q1279">
        <v>2.9281794554040759</v>
      </c>
      <c r="R1279">
        <v>10.353992804539869</v>
      </c>
      <c r="S1279">
        <v>2.0616253422257619E-2</v>
      </c>
      <c r="T1279">
        <f t="shared" si="40"/>
        <v>10.353992804539864</v>
      </c>
      <c r="U1279">
        <f t="shared" si="41"/>
        <v>2.0616253422257615E-2</v>
      </c>
    </row>
    <row r="1280" spans="1:21" x14ac:dyDescent="0.35">
      <c r="A1280" t="s">
        <v>27</v>
      </c>
      <c r="B1280" t="s">
        <v>47</v>
      </c>
      <c r="C1280" t="s">
        <v>39</v>
      </c>
      <c r="D1280" t="s">
        <v>40</v>
      </c>
      <c r="E1280" t="s">
        <v>272</v>
      </c>
      <c r="F1280" t="s">
        <v>273</v>
      </c>
      <c r="G1280" t="s">
        <v>128</v>
      </c>
      <c r="H1280" t="s">
        <v>41</v>
      </c>
      <c r="I1280" t="s">
        <v>221</v>
      </c>
      <c r="J1280" t="s">
        <v>145</v>
      </c>
      <c r="L1280" t="s">
        <v>274</v>
      </c>
      <c r="M1280" t="s">
        <v>274</v>
      </c>
      <c r="N1280" t="b">
        <v>0</v>
      </c>
      <c r="O1280">
        <v>11.69139653</v>
      </c>
      <c r="P1280">
        <v>4.0910260087299871E-4</v>
      </c>
      <c r="Q1280">
        <v>1.6752754523215321</v>
      </c>
      <c r="R1280">
        <v>19.586309610066142</v>
      </c>
      <c r="S1280">
        <v>4.7829807282605526E-3</v>
      </c>
      <c r="T1280">
        <f t="shared" si="40"/>
        <v>19.586309610066142</v>
      </c>
      <c r="U1280">
        <f t="shared" si="41"/>
        <v>4.7829807282605526E-3</v>
      </c>
    </row>
    <row r="1281" spans="1:21" x14ac:dyDescent="0.35">
      <c r="A1281" t="s">
        <v>27</v>
      </c>
      <c r="B1281" t="s">
        <v>47</v>
      </c>
      <c r="C1281" t="s">
        <v>39</v>
      </c>
      <c r="D1281" t="s">
        <v>40</v>
      </c>
      <c r="E1281" t="s">
        <v>275</v>
      </c>
      <c r="F1281" t="s">
        <v>276</v>
      </c>
      <c r="G1281" t="s">
        <v>128</v>
      </c>
      <c r="H1281" t="s">
        <v>41</v>
      </c>
      <c r="I1281" t="s">
        <v>221</v>
      </c>
      <c r="J1281" t="s">
        <v>145</v>
      </c>
      <c r="L1281" t="s">
        <v>277</v>
      </c>
      <c r="M1281" t="s">
        <v>277</v>
      </c>
      <c r="N1281" t="b">
        <v>0</v>
      </c>
      <c r="O1281">
        <v>3.5359830099999998</v>
      </c>
      <c r="P1281">
        <v>3.0967605853015169E-3</v>
      </c>
      <c r="Q1281">
        <v>12.681236880923731</v>
      </c>
      <c r="R1281">
        <v>44.8406381567317</v>
      </c>
      <c r="S1281">
        <v>1.0950092815663819E-2</v>
      </c>
      <c r="T1281">
        <f t="shared" si="40"/>
        <v>44.8406381567317</v>
      </c>
      <c r="U1281">
        <f t="shared" si="41"/>
        <v>1.0950092815663819E-2</v>
      </c>
    </row>
    <row r="1282" spans="1:21" x14ac:dyDescent="0.35">
      <c r="A1282" t="s">
        <v>27</v>
      </c>
      <c r="B1282" t="s">
        <v>47</v>
      </c>
      <c r="C1282" t="s">
        <v>29</v>
      </c>
      <c r="D1282" t="s">
        <v>30</v>
      </c>
      <c r="E1282" t="s">
        <v>275</v>
      </c>
      <c r="F1282" t="s">
        <v>276</v>
      </c>
      <c r="G1282" t="s">
        <v>128</v>
      </c>
      <c r="H1282" t="s">
        <v>41</v>
      </c>
      <c r="I1282" t="s">
        <v>221</v>
      </c>
      <c r="J1282" t="s">
        <v>145</v>
      </c>
      <c r="L1282" t="s">
        <v>277</v>
      </c>
      <c r="M1282" t="s">
        <v>277</v>
      </c>
      <c r="N1282" t="b">
        <v>0</v>
      </c>
      <c r="O1282">
        <v>3.5359830099999998</v>
      </c>
      <c r="P1282">
        <v>8.9454639559062073E-3</v>
      </c>
      <c r="Q1282">
        <v>4.4926334351676287</v>
      </c>
      <c r="R1282">
        <v>15.885875496910669</v>
      </c>
      <c r="S1282">
        <v>3.1631008564651737E-2</v>
      </c>
      <c r="T1282">
        <f t="shared" ref="T1282:T1345" si="42">O1282*Q1282</f>
        <v>15.885875496910671</v>
      </c>
      <c r="U1282">
        <f t="shared" ref="U1282:U1345" si="43">O1282*P1282</f>
        <v>3.1631008564651737E-2</v>
      </c>
    </row>
    <row r="1283" spans="1:21" x14ac:dyDescent="0.35">
      <c r="A1283" t="s">
        <v>27</v>
      </c>
      <c r="B1283" t="s">
        <v>47</v>
      </c>
      <c r="C1283" t="s">
        <v>29</v>
      </c>
      <c r="D1283" t="s">
        <v>30</v>
      </c>
      <c r="E1283" t="s">
        <v>278</v>
      </c>
      <c r="F1283" t="s">
        <v>279</v>
      </c>
      <c r="G1283" t="s">
        <v>128</v>
      </c>
      <c r="H1283" t="s">
        <v>41</v>
      </c>
      <c r="I1283" t="s">
        <v>221</v>
      </c>
      <c r="J1283" t="s">
        <v>145</v>
      </c>
      <c r="L1283" t="s">
        <v>277</v>
      </c>
      <c r="M1283" t="s">
        <v>277</v>
      </c>
      <c r="N1283" t="b">
        <v>0</v>
      </c>
      <c r="O1283">
        <v>3.5359830099999998</v>
      </c>
      <c r="P1283">
        <v>4.0885748828181238E-5</v>
      </c>
      <c r="Q1283">
        <v>2.053383514960961E-2</v>
      </c>
      <c r="R1283">
        <v>7.2607292219160388E-2</v>
      </c>
      <c r="S1283">
        <v>1.445713132075763E-4</v>
      </c>
      <c r="T1283">
        <f t="shared" si="42"/>
        <v>7.2607292219160388E-2</v>
      </c>
      <c r="U1283">
        <f t="shared" si="43"/>
        <v>1.4457131320757627E-4</v>
      </c>
    </row>
    <row r="1284" spans="1:21" x14ac:dyDescent="0.35">
      <c r="A1284" t="s">
        <v>27</v>
      </c>
      <c r="B1284" t="s">
        <v>47</v>
      </c>
      <c r="C1284" t="s">
        <v>39</v>
      </c>
      <c r="D1284" t="s">
        <v>40</v>
      </c>
      <c r="E1284" t="s">
        <v>278</v>
      </c>
      <c r="F1284" t="s">
        <v>279</v>
      </c>
      <c r="G1284" t="s">
        <v>128</v>
      </c>
      <c r="H1284" t="s">
        <v>41</v>
      </c>
      <c r="I1284" t="s">
        <v>221</v>
      </c>
      <c r="J1284" t="s">
        <v>145</v>
      </c>
      <c r="L1284" t="s">
        <v>277</v>
      </c>
      <c r="M1284" t="s">
        <v>277</v>
      </c>
      <c r="N1284" t="b">
        <v>0</v>
      </c>
      <c r="O1284">
        <v>3.5359830099999998</v>
      </c>
      <c r="P1284">
        <v>3.846725248761191E-4</v>
      </c>
      <c r="Q1284">
        <v>1.575234273095133</v>
      </c>
      <c r="R1284">
        <v>5.570001626434089</v>
      </c>
      <c r="S1284">
        <v>1.3601955123757599E-3</v>
      </c>
      <c r="T1284">
        <f t="shared" si="42"/>
        <v>5.5700016264340899</v>
      </c>
      <c r="U1284">
        <f t="shared" si="43"/>
        <v>1.3601955123757595E-3</v>
      </c>
    </row>
    <row r="1285" spans="1:21" x14ac:dyDescent="0.35">
      <c r="A1285" t="s">
        <v>27</v>
      </c>
      <c r="B1285" t="s">
        <v>47</v>
      </c>
      <c r="C1285" t="s">
        <v>39</v>
      </c>
      <c r="D1285" t="s">
        <v>40</v>
      </c>
      <c r="E1285" t="s">
        <v>280</v>
      </c>
      <c r="F1285" t="s">
        <v>281</v>
      </c>
      <c r="G1285" t="s">
        <v>128</v>
      </c>
      <c r="H1285" t="s">
        <v>41</v>
      </c>
      <c r="I1285" t="s">
        <v>221</v>
      </c>
      <c r="J1285" t="s">
        <v>145</v>
      </c>
      <c r="L1285" t="s">
        <v>282</v>
      </c>
      <c r="M1285" t="s">
        <v>282</v>
      </c>
      <c r="N1285" t="b">
        <v>0</v>
      </c>
      <c r="O1285">
        <v>3.9577318099999999</v>
      </c>
      <c r="P1285">
        <v>3.9093549824667219E-4</v>
      </c>
      <c r="Q1285">
        <v>1.600881153667002</v>
      </c>
      <c r="R1285">
        <v>6.335858265897393</v>
      </c>
      <c r="S1285">
        <v>1.547217857069054E-3</v>
      </c>
      <c r="T1285">
        <f t="shared" si="42"/>
        <v>6.3358582658973921</v>
      </c>
      <c r="U1285">
        <f t="shared" si="43"/>
        <v>1.5472178570690538E-3</v>
      </c>
    </row>
    <row r="1286" spans="1:21" x14ac:dyDescent="0.35">
      <c r="A1286" t="s">
        <v>27</v>
      </c>
      <c r="B1286" t="s">
        <v>47</v>
      </c>
      <c r="C1286" t="s">
        <v>29</v>
      </c>
      <c r="D1286" t="s">
        <v>30</v>
      </c>
      <c r="E1286" t="s">
        <v>280</v>
      </c>
      <c r="F1286" t="s">
        <v>281</v>
      </c>
      <c r="G1286" t="s">
        <v>128</v>
      </c>
      <c r="H1286" t="s">
        <v>41</v>
      </c>
      <c r="I1286" t="s">
        <v>221</v>
      </c>
      <c r="J1286" t="s">
        <v>145</v>
      </c>
      <c r="L1286" t="s">
        <v>282</v>
      </c>
      <c r="M1286" t="s">
        <v>282</v>
      </c>
      <c r="N1286" t="b">
        <v>0</v>
      </c>
      <c r="O1286">
        <v>3.9577318099999999</v>
      </c>
      <c r="P1286">
        <v>2.202225390304342E-4</v>
      </c>
      <c r="Q1286">
        <v>0.1106012105020448</v>
      </c>
      <c r="R1286">
        <v>0.43772992902844859</v>
      </c>
      <c r="S1286">
        <v>8.7158174799971584E-4</v>
      </c>
      <c r="T1286">
        <f t="shared" si="42"/>
        <v>0.43772992902844876</v>
      </c>
      <c r="U1286">
        <f t="shared" si="43"/>
        <v>8.7158174799971595E-4</v>
      </c>
    </row>
    <row r="1287" spans="1:21" x14ac:dyDescent="0.35">
      <c r="A1287" t="s">
        <v>27</v>
      </c>
      <c r="B1287" t="s">
        <v>47</v>
      </c>
      <c r="C1287" t="s">
        <v>76</v>
      </c>
      <c r="D1287" t="s">
        <v>77</v>
      </c>
      <c r="E1287" t="s">
        <v>280</v>
      </c>
      <c r="F1287" t="s">
        <v>281</v>
      </c>
      <c r="G1287" t="s">
        <v>128</v>
      </c>
      <c r="H1287" t="s">
        <v>41</v>
      </c>
      <c r="I1287" t="s">
        <v>221</v>
      </c>
      <c r="J1287" t="s">
        <v>145</v>
      </c>
      <c r="L1287" t="s">
        <v>282</v>
      </c>
      <c r="M1287" t="s">
        <v>282</v>
      </c>
      <c r="N1287" t="b">
        <v>0</v>
      </c>
      <c r="O1287">
        <v>3.9577318099999999</v>
      </c>
      <c r="P1287">
        <v>8.5516094956794082E-5</v>
      </c>
      <c r="Q1287">
        <v>0.14896339602310621</v>
      </c>
      <c r="R1287">
        <v>0.58955717096627491</v>
      </c>
      <c r="S1287">
        <v>3.3844976927748449E-4</v>
      </c>
      <c r="T1287">
        <f t="shared" si="42"/>
        <v>0.58955717096627491</v>
      </c>
      <c r="U1287">
        <f t="shared" si="43"/>
        <v>3.3844976927748449E-4</v>
      </c>
    </row>
    <row r="1288" spans="1:21" x14ac:dyDescent="0.35">
      <c r="A1288" t="s">
        <v>27</v>
      </c>
      <c r="B1288" t="s">
        <v>47</v>
      </c>
      <c r="C1288" t="s">
        <v>39</v>
      </c>
      <c r="D1288" t="s">
        <v>40</v>
      </c>
      <c r="E1288" t="s">
        <v>283</v>
      </c>
      <c r="F1288" t="s">
        <v>284</v>
      </c>
      <c r="G1288" t="s">
        <v>128</v>
      </c>
      <c r="H1288" t="s">
        <v>41</v>
      </c>
      <c r="I1288" t="s">
        <v>221</v>
      </c>
      <c r="J1288" t="s">
        <v>36</v>
      </c>
      <c r="L1288" t="s">
        <v>285</v>
      </c>
      <c r="M1288" t="s">
        <v>285</v>
      </c>
      <c r="N1288" t="b">
        <v>0</v>
      </c>
      <c r="O1288">
        <v>0.61</v>
      </c>
      <c r="P1288">
        <v>1.8495831900496491E-3</v>
      </c>
      <c r="Q1288">
        <v>7.5740445274720747</v>
      </c>
      <c r="R1288">
        <v>4.6201671617579656</v>
      </c>
      <c r="S1288">
        <v>1.128245745930286E-3</v>
      </c>
      <c r="T1288">
        <f t="shared" si="42"/>
        <v>4.6201671617579656</v>
      </c>
      <c r="U1288">
        <f t="shared" si="43"/>
        <v>1.128245745930286E-3</v>
      </c>
    </row>
    <row r="1289" spans="1:21" x14ac:dyDescent="0.35">
      <c r="A1289" t="s">
        <v>27</v>
      </c>
      <c r="B1289" t="s">
        <v>47</v>
      </c>
      <c r="C1289" t="s">
        <v>39</v>
      </c>
      <c r="D1289" t="s">
        <v>40</v>
      </c>
      <c r="E1289" t="s">
        <v>286</v>
      </c>
      <c r="F1289" t="s">
        <v>287</v>
      </c>
      <c r="G1289" t="s">
        <v>128</v>
      </c>
      <c r="H1289" t="s">
        <v>41</v>
      </c>
      <c r="I1289" t="s">
        <v>221</v>
      </c>
      <c r="J1289" t="s">
        <v>36</v>
      </c>
      <c r="L1289" t="s">
        <v>285</v>
      </c>
      <c r="M1289" t="s">
        <v>285</v>
      </c>
      <c r="N1289" t="b">
        <v>0</v>
      </c>
      <c r="O1289">
        <v>0.61</v>
      </c>
      <c r="P1289">
        <v>3.0745548049269582E-3</v>
      </c>
      <c r="Q1289">
        <v>12.590304193911329</v>
      </c>
      <c r="R1289">
        <v>7.6800855582859127</v>
      </c>
      <c r="S1289">
        <v>1.8754784310054441E-3</v>
      </c>
      <c r="T1289">
        <f t="shared" si="42"/>
        <v>7.6800855582859109</v>
      </c>
      <c r="U1289">
        <f t="shared" si="43"/>
        <v>1.8754784310054445E-3</v>
      </c>
    </row>
    <row r="1290" spans="1:21" x14ac:dyDescent="0.35">
      <c r="A1290" t="s">
        <v>27</v>
      </c>
      <c r="B1290" t="s">
        <v>47</v>
      </c>
      <c r="C1290" t="s">
        <v>29</v>
      </c>
      <c r="D1290" t="s">
        <v>30</v>
      </c>
      <c r="E1290" t="s">
        <v>286</v>
      </c>
      <c r="F1290" t="s">
        <v>287</v>
      </c>
      <c r="G1290" t="s">
        <v>128</v>
      </c>
      <c r="H1290" t="s">
        <v>41</v>
      </c>
      <c r="I1290" t="s">
        <v>221</v>
      </c>
      <c r="J1290" t="s">
        <v>36</v>
      </c>
      <c r="L1290" t="s">
        <v>285</v>
      </c>
      <c r="M1290" t="s">
        <v>285</v>
      </c>
      <c r="N1290" t="b">
        <v>0</v>
      </c>
      <c r="O1290">
        <v>0.61</v>
      </c>
      <c r="P1290">
        <v>5.7796356302673522E-3</v>
      </c>
      <c r="Q1290">
        <v>2.9026760829416149</v>
      </c>
      <c r="R1290">
        <v>1.7706324105943849</v>
      </c>
      <c r="S1290">
        <v>3.5255777344630852E-3</v>
      </c>
      <c r="T1290">
        <f t="shared" si="42"/>
        <v>1.7706324105943851</v>
      </c>
      <c r="U1290">
        <f t="shared" si="43"/>
        <v>3.5255777344630848E-3</v>
      </c>
    </row>
    <row r="1291" spans="1:21" x14ac:dyDescent="0.35">
      <c r="A1291" t="s">
        <v>27</v>
      </c>
      <c r="B1291" t="s">
        <v>47</v>
      </c>
      <c r="C1291" t="s">
        <v>29</v>
      </c>
      <c r="D1291" t="s">
        <v>30</v>
      </c>
      <c r="E1291" t="s">
        <v>288</v>
      </c>
      <c r="F1291" t="s">
        <v>289</v>
      </c>
      <c r="G1291" t="s">
        <v>128</v>
      </c>
      <c r="H1291" t="s">
        <v>41</v>
      </c>
      <c r="I1291" t="s">
        <v>221</v>
      </c>
      <c r="J1291" t="s">
        <v>36</v>
      </c>
      <c r="L1291" t="s">
        <v>285</v>
      </c>
      <c r="M1291" t="s">
        <v>285</v>
      </c>
      <c r="N1291" t="b">
        <v>0</v>
      </c>
      <c r="O1291">
        <v>0.61</v>
      </c>
      <c r="P1291">
        <v>3.9537510135268846E-3</v>
      </c>
      <c r="Q1291">
        <v>1.985671630365353</v>
      </c>
      <c r="R1291">
        <v>1.2112596945228651</v>
      </c>
      <c r="S1291">
        <v>2.4117881182514002E-3</v>
      </c>
      <c r="T1291">
        <f t="shared" si="42"/>
        <v>1.2112596945228653</v>
      </c>
      <c r="U1291">
        <f t="shared" si="43"/>
        <v>2.4117881182513998E-3</v>
      </c>
    </row>
    <row r="1292" spans="1:21" x14ac:dyDescent="0.35">
      <c r="A1292" t="s">
        <v>27</v>
      </c>
      <c r="B1292" t="s">
        <v>47</v>
      </c>
      <c r="C1292" t="s">
        <v>39</v>
      </c>
      <c r="D1292" t="s">
        <v>40</v>
      </c>
      <c r="E1292" t="s">
        <v>288</v>
      </c>
      <c r="F1292" t="s">
        <v>289</v>
      </c>
      <c r="G1292" t="s">
        <v>128</v>
      </c>
      <c r="H1292" t="s">
        <v>41</v>
      </c>
      <c r="I1292" t="s">
        <v>221</v>
      </c>
      <c r="J1292" t="s">
        <v>36</v>
      </c>
      <c r="L1292" t="s">
        <v>285</v>
      </c>
      <c r="M1292" t="s">
        <v>285</v>
      </c>
      <c r="N1292" t="b">
        <v>0</v>
      </c>
      <c r="O1292">
        <v>0.61</v>
      </c>
      <c r="P1292">
        <v>1.703552186878129E-3</v>
      </c>
      <c r="Q1292">
        <v>6.9760474617749004</v>
      </c>
      <c r="R1292">
        <v>4.255388951682689</v>
      </c>
      <c r="S1292">
        <v>1.039166833995659E-3</v>
      </c>
      <c r="T1292">
        <f t="shared" si="42"/>
        <v>4.255388951682689</v>
      </c>
      <c r="U1292">
        <f t="shared" si="43"/>
        <v>1.0391668339956586E-3</v>
      </c>
    </row>
    <row r="1293" spans="1:21" x14ac:dyDescent="0.35">
      <c r="A1293" t="s">
        <v>27</v>
      </c>
      <c r="B1293" t="s">
        <v>47</v>
      </c>
      <c r="C1293" t="s">
        <v>29</v>
      </c>
      <c r="D1293" t="s">
        <v>30</v>
      </c>
      <c r="E1293" t="s">
        <v>290</v>
      </c>
      <c r="F1293" t="s">
        <v>291</v>
      </c>
      <c r="G1293" t="s">
        <v>128</v>
      </c>
      <c r="H1293" t="s">
        <v>41</v>
      </c>
      <c r="I1293" t="s">
        <v>221</v>
      </c>
      <c r="J1293" t="s">
        <v>145</v>
      </c>
      <c r="L1293" t="s">
        <v>292</v>
      </c>
      <c r="M1293" t="s">
        <v>292</v>
      </c>
      <c r="N1293" t="b">
        <v>0</v>
      </c>
      <c r="O1293">
        <v>3.5359830099999998</v>
      </c>
      <c r="P1293">
        <v>2.201668634532221E-3</v>
      </c>
      <c r="Q1293">
        <v>1.1057324884897251</v>
      </c>
      <c r="R1293">
        <v>3.90985129290469</v>
      </c>
      <c r="S1293">
        <v>7.7850628853558326E-3</v>
      </c>
      <c r="T1293">
        <f t="shared" si="42"/>
        <v>3.9098512929046882</v>
      </c>
      <c r="U1293">
        <f t="shared" si="43"/>
        <v>7.7850628853558326E-3</v>
      </c>
    </row>
    <row r="1294" spans="1:21" x14ac:dyDescent="0.35">
      <c r="A1294" t="s">
        <v>27</v>
      </c>
      <c r="B1294" t="s">
        <v>47</v>
      </c>
      <c r="C1294" t="s">
        <v>39</v>
      </c>
      <c r="D1294" t="s">
        <v>40</v>
      </c>
      <c r="E1294" t="s">
        <v>290</v>
      </c>
      <c r="F1294" t="s">
        <v>291</v>
      </c>
      <c r="G1294" t="s">
        <v>128</v>
      </c>
      <c r="H1294" t="s">
        <v>41</v>
      </c>
      <c r="I1294" t="s">
        <v>221</v>
      </c>
      <c r="J1294" t="s">
        <v>145</v>
      </c>
      <c r="L1294" t="s">
        <v>292</v>
      </c>
      <c r="M1294" t="s">
        <v>292</v>
      </c>
      <c r="N1294" t="b">
        <v>0</v>
      </c>
      <c r="O1294">
        <v>3.5359830099999998</v>
      </c>
      <c r="P1294">
        <v>1.5414448411312499E-4</v>
      </c>
      <c r="Q1294">
        <v>0.63122177613740149</v>
      </c>
      <c r="R1294">
        <v>2.231989475963875</v>
      </c>
      <c r="S1294">
        <v>5.450522769092248E-4</v>
      </c>
      <c r="T1294">
        <f t="shared" si="42"/>
        <v>2.231989475963875</v>
      </c>
      <c r="U1294">
        <f t="shared" si="43"/>
        <v>5.450522769092248E-4</v>
      </c>
    </row>
    <row r="1295" spans="1:21" x14ac:dyDescent="0.35">
      <c r="A1295" t="s">
        <v>27</v>
      </c>
      <c r="B1295" t="s">
        <v>47</v>
      </c>
      <c r="C1295" t="s">
        <v>39</v>
      </c>
      <c r="D1295" t="s">
        <v>40</v>
      </c>
      <c r="E1295" t="s">
        <v>293</v>
      </c>
      <c r="F1295" t="s">
        <v>294</v>
      </c>
      <c r="G1295" t="s">
        <v>128</v>
      </c>
      <c r="H1295" t="s">
        <v>41</v>
      </c>
      <c r="I1295" t="s">
        <v>221</v>
      </c>
      <c r="J1295" t="s">
        <v>36</v>
      </c>
      <c r="L1295" t="s">
        <v>295</v>
      </c>
      <c r="M1295" t="s">
        <v>295</v>
      </c>
      <c r="N1295" t="b">
        <v>0</v>
      </c>
      <c r="O1295">
        <v>0.47</v>
      </c>
      <c r="P1295">
        <v>1.386143702643612E-3</v>
      </c>
      <c r="Q1295">
        <v>5.6762594847198544</v>
      </c>
      <c r="R1295">
        <v>2.667841957818331</v>
      </c>
      <c r="S1295">
        <v>6.5148754024249751E-4</v>
      </c>
      <c r="T1295">
        <f t="shared" si="42"/>
        <v>2.6678419578183314</v>
      </c>
      <c r="U1295">
        <f t="shared" si="43"/>
        <v>6.5148754024249762E-4</v>
      </c>
    </row>
    <row r="1296" spans="1:21" x14ac:dyDescent="0.35">
      <c r="A1296" t="s">
        <v>27</v>
      </c>
      <c r="B1296" t="s">
        <v>47</v>
      </c>
      <c r="C1296" t="s">
        <v>29</v>
      </c>
      <c r="D1296" t="s">
        <v>30</v>
      </c>
      <c r="E1296" t="s">
        <v>293</v>
      </c>
      <c r="F1296" t="s">
        <v>294</v>
      </c>
      <c r="G1296" t="s">
        <v>128</v>
      </c>
      <c r="H1296" t="s">
        <v>41</v>
      </c>
      <c r="I1296" t="s">
        <v>221</v>
      </c>
      <c r="J1296" t="s">
        <v>36</v>
      </c>
      <c r="L1296" t="s">
        <v>295</v>
      </c>
      <c r="M1296" t="s">
        <v>295</v>
      </c>
      <c r="N1296" t="b">
        <v>0</v>
      </c>
      <c r="O1296">
        <v>0.47</v>
      </c>
      <c r="P1296">
        <v>4.6901673060302674E-3</v>
      </c>
      <c r="Q1296">
        <v>2.355518121750352</v>
      </c>
      <c r="R1296">
        <v>1.107093517222665</v>
      </c>
      <c r="S1296">
        <v>2.204378633834225E-3</v>
      </c>
      <c r="T1296">
        <f t="shared" si="42"/>
        <v>1.1070935172226655</v>
      </c>
      <c r="U1296">
        <f t="shared" si="43"/>
        <v>2.2043786338342254E-3</v>
      </c>
    </row>
    <row r="1297" spans="1:21" x14ac:dyDescent="0.35">
      <c r="A1297" t="s">
        <v>27</v>
      </c>
      <c r="B1297" t="s">
        <v>47</v>
      </c>
      <c r="C1297" t="s">
        <v>29</v>
      </c>
      <c r="D1297" t="s">
        <v>30</v>
      </c>
      <c r="E1297" t="s">
        <v>296</v>
      </c>
      <c r="F1297" t="s">
        <v>297</v>
      </c>
      <c r="G1297" t="s">
        <v>128</v>
      </c>
      <c r="H1297" t="s">
        <v>41</v>
      </c>
      <c r="I1297" t="s">
        <v>221</v>
      </c>
      <c r="J1297" t="s">
        <v>36</v>
      </c>
      <c r="L1297" t="s">
        <v>295</v>
      </c>
      <c r="M1297" t="s">
        <v>295</v>
      </c>
      <c r="N1297" t="b">
        <v>0</v>
      </c>
      <c r="O1297">
        <v>0.47</v>
      </c>
      <c r="P1297">
        <v>3.5902253267520382E-4</v>
      </c>
      <c r="Q1297">
        <v>0.1803100031731987</v>
      </c>
      <c r="R1297">
        <v>8.4745701491403383E-2</v>
      </c>
      <c r="S1297">
        <v>1.6874059035734579E-4</v>
      </c>
      <c r="T1297">
        <f t="shared" si="42"/>
        <v>8.4745701491403383E-2</v>
      </c>
      <c r="U1297">
        <f t="shared" si="43"/>
        <v>1.6874059035734579E-4</v>
      </c>
    </row>
    <row r="1298" spans="1:21" x14ac:dyDescent="0.35">
      <c r="A1298" t="s">
        <v>27</v>
      </c>
      <c r="B1298" t="s">
        <v>47</v>
      </c>
      <c r="C1298" t="s">
        <v>29</v>
      </c>
      <c r="D1298" t="s">
        <v>30</v>
      </c>
      <c r="E1298" t="s">
        <v>298</v>
      </c>
      <c r="F1298" t="s">
        <v>299</v>
      </c>
      <c r="G1298" t="s">
        <v>128</v>
      </c>
      <c r="H1298" t="s">
        <v>41</v>
      </c>
      <c r="I1298" t="s">
        <v>221</v>
      </c>
      <c r="J1298" t="s">
        <v>145</v>
      </c>
      <c r="L1298" t="s">
        <v>300</v>
      </c>
      <c r="M1298" t="s">
        <v>300</v>
      </c>
      <c r="N1298" t="b">
        <v>0</v>
      </c>
      <c r="O1298">
        <v>208.84838500999999</v>
      </c>
      <c r="P1298">
        <v>1.0129038472559641E-2</v>
      </c>
      <c r="Q1298">
        <v>5.0870538557002956</v>
      </c>
      <c r="R1298">
        <v>1062.4229822218999</v>
      </c>
      <c r="S1298">
        <v>2.115433326698239</v>
      </c>
      <c r="T1298">
        <f t="shared" si="42"/>
        <v>1062.4229822219002</v>
      </c>
      <c r="U1298">
        <f t="shared" si="43"/>
        <v>2.1154333266982381</v>
      </c>
    </row>
    <row r="1299" spans="1:21" x14ac:dyDescent="0.35">
      <c r="A1299" t="s">
        <v>27</v>
      </c>
      <c r="B1299" t="s">
        <v>47</v>
      </c>
      <c r="C1299" t="s">
        <v>39</v>
      </c>
      <c r="D1299" t="s">
        <v>40</v>
      </c>
      <c r="E1299" t="s">
        <v>298</v>
      </c>
      <c r="F1299" t="s">
        <v>299</v>
      </c>
      <c r="G1299" t="s">
        <v>128</v>
      </c>
      <c r="H1299" t="s">
        <v>41</v>
      </c>
      <c r="I1299" t="s">
        <v>221</v>
      </c>
      <c r="J1299" t="s">
        <v>145</v>
      </c>
      <c r="L1299" t="s">
        <v>300</v>
      </c>
      <c r="M1299" t="s">
        <v>300</v>
      </c>
      <c r="N1299" t="b">
        <v>0</v>
      </c>
      <c r="O1299">
        <v>208.84838500999999</v>
      </c>
      <c r="P1299">
        <v>8.717799008507339E-4</v>
      </c>
      <c r="Q1299">
        <v>3.5699393369926802</v>
      </c>
      <c r="R1299">
        <v>745.5760651145913</v>
      </c>
      <c r="S1299">
        <v>0.18206982437685371</v>
      </c>
      <c r="T1299">
        <f t="shared" si="42"/>
        <v>745.57606511459142</v>
      </c>
      <c r="U1299">
        <f t="shared" si="43"/>
        <v>0.18206982437685368</v>
      </c>
    </row>
    <row r="1300" spans="1:21" x14ac:dyDescent="0.35">
      <c r="A1300" t="s">
        <v>27</v>
      </c>
      <c r="B1300" t="s">
        <v>47</v>
      </c>
      <c r="C1300" t="s">
        <v>39</v>
      </c>
      <c r="D1300" t="s">
        <v>40</v>
      </c>
      <c r="E1300" t="s">
        <v>301</v>
      </c>
      <c r="F1300" t="s">
        <v>302</v>
      </c>
      <c r="G1300" t="s">
        <v>128</v>
      </c>
      <c r="H1300" t="s">
        <v>41</v>
      </c>
      <c r="I1300" t="s">
        <v>221</v>
      </c>
      <c r="J1300" t="s">
        <v>36</v>
      </c>
      <c r="L1300" t="s">
        <v>303</v>
      </c>
      <c r="M1300" t="s">
        <v>303</v>
      </c>
      <c r="N1300" t="b">
        <v>0</v>
      </c>
      <c r="O1300">
        <v>21.25</v>
      </c>
      <c r="P1300">
        <v>1.411200001123195E-4</v>
      </c>
      <c r="Q1300">
        <v>0.57788650454748158</v>
      </c>
      <c r="R1300">
        <v>12.28008822163398</v>
      </c>
      <c r="S1300">
        <v>2.9988000023867889E-3</v>
      </c>
      <c r="T1300">
        <f t="shared" si="42"/>
        <v>12.280088221633983</v>
      </c>
      <c r="U1300">
        <f t="shared" si="43"/>
        <v>2.9988000023867894E-3</v>
      </c>
    </row>
    <row r="1301" spans="1:21" x14ac:dyDescent="0.35">
      <c r="A1301" t="s">
        <v>27</v>
      </c>
      <c r="B1301" t="s">
        <v>47</v>
      </c>
      <c r="C1301" t="s">
        <v>39</v>
      </c>
      <c r="D1301" t="s">
        <v>40</v>
      </c>
      <c r="E1301" t="s">
        <v>304</v>
      </c>
      <c r="F1301" t="s">
        <v>305</v>
      </c>
      <c r="G1301" t="s">
        <v>128</v>
      </c>
      <c r="H1301" t="s">
        <v>41</v>
      </c>
      <c r="I1301" t="s">
        <v>221</v>
      </c>
      <c r="J1301" t="s">
        <v>145</v>
      </c>
      <c r="L1301" t="s">
        <v>306</v>
      </c>
      <c r="M1301" t="s">
        <v>306</v>
      </c>
      <c r="N1301" t="b">
        <v>0</v>
      </c>
      <c r="O1301">
        <v>250.58497259000001</v>
      </c>
      <c r="P1301">
        <v>9.793918483955446E-4</v>
      </c>
      <c r="Q1301">
        <v>4.0106103415612857</v>
      </c>
      <c r="R1301">
        <v>1004.998682509305</v>
      </c>
      <c r="S1301">
        <v>0.245420879485067</v>
      </c>
      <c r="T1301">
        <f t="shared" si="42"/>
        <v>1004.9986825093054</v>
      </c>
      <c r="U1301">
        <f t="shared" si="43"/>
        <v>0.245420879485067</v>
      </c>
    </row>
    <row r="1302" spans="1:21" x14ac:dyDescent="0.35">
      <c r="A1302" t="s">
        <v>27</v>
      </c>
      <c r="B1302" t="s">
        <v>47</v>
      </c>
      <c r="C1302" t="s">
        <v>29</v>
      </c>
      <c r="D1302" t="s">
        <v>30</v>
      </c>
      <c r="E1302" t="s">
        <v>304</v>
      </c>
      <c r="F1302" t="s">
        <v>305</v>
      </c>
      <c r="G1302" t="s">
        <v>128</v>
      </c>
      <c r="H1302" t="s">
        <v>41</v>
      </c>
      <c r="I1302" t="s">
        <v>221</v>
      </c>
      <c r="J1302" t="s">
        <v>145</v>
      </c>
      <c r="L1302" t="s">
        <v>306</v>
      </c>
      <c r="M1302" t="s">
        <v>306</v>
      </c>
      <c r="N1302" t="b">
        <v>0</v>
      </c>
      <c r="O1302">
        <v>250.58497259000001</v>
      </c>
      <c r="P1302">
        <v>1.932444502256178E-3</v>
      </c>
      <c r="Q1302">
        <v>0.97052146487157542</v>
      </c>
      <c r="R1302">
        <v>243.1980946728504</v>
      </c>
      <c r="S1302">
        <v>0.48424155262956059</v>
      </c>
      <c r="T1302">
        <f t="shared" si="42"/>
        <v>243.19809467285037</v>
      </c>
      <c r="U1302">
        <f t="shared" si="43"/>
        <v>0.48424155262956059</v>
      </c>
    </row>
    <row r="1303" spans="1:21" x14ac:dyDescent="0.35">
      <c r="A1303" t="s">
        <v>27</v>
      </c>
      <c r="B1303" t="s">
        <v>47</v>
      </c>
      <c r="C1303" t="s">
        <v>39</v>
      </c>
      <c r="D1303" t="s">
        <v>40</v>
      </c>
      <c r="E1303" t="s">
        <v>310</v>
      </c>
      <c r="F1303" t="s">
        <v>311</v>
      </c>
      <c r="G1303" t="s">
        <v>128</v>
      </c>
      <c r="H1303" t="s">
        <v>41</v>
      </c>
      <c r="I1303" t="s">
        <v>221</v>
      </c>
      <c r="J1303" t="s">
        <v>36</v>
      </c>
      <c r="L1303" t="s">
        <v>312</v>
      </c>
      <c r="M1303" t="s">
        <v>312</v>
      </c>
      <c r="N1303" t="b">
        <v>0</v>
      </c>
      <c r="O1303">
        <v>21.25</v>
      </c>
      <c r="P1303">
        <v>8.0244344879890723E-4</v>
      </c>
      <c r="Q1303">
        <v>3.2860065146991491</v>
      </c>
      <c r="R1303">
        <v>69.827638437356924</v>
      </c>
      <c r="S1303">
        <v>1.7051923286976779E-2</v>
      </c>
      <c r="T1303">
        <f t="shared" si="42"/>
        <v>69.827638437356924</v>
      </c>
      <c r="U1303">
        <f t="shared" si="43"/>
        <v>1.7051923286976779E-2</v>
      </c>
    </row>
    <row r="1304" spans="1:21" x14ac:dyDescent="0.35">
      <c r="A1304" t="s">
        <v>27</v>
      </c>
      <c r="B1304" t="s">
        <v>47</v>
      </c>
      <c r="C1304" t="s">
        <v>39</v>
      </c>
      <c r="D1304" t="s">
        <v>40</v>
      </c>
      <c r="E1304" t="s">
        <v>313</v>
      </c>
      <c r="F1304" t="s">
        <v>314</v>
      </c>
      <c r="G1304" t="s">
        <v>128</v>
      </c>
      <c r="H1304" t="s">
        <v>41</v>
      </c>
      <c r="I1304" t="s">
        <v>221</v>
      </c>
      <c r="J1304" t="s">
        <v>145</v>
      </c>
      <c r="L1304" t="s">
        <v>315</v>
      </c>
      <c r="M1304" t="s">
        <v>315</v>
      </c>
      <c r="N1304" t="b">
        <v>0</v>
      </c>
      <c r="O1304">
        <v>250.58497259000001</v>
      </c>
      <c r="P1304">
        <v>8.58731240532151E-4</v>
      </c>
      <c r="Q1304">
        <v>3.516505063363629</v>
      </c>
      <c r="R1304">
        <v>881.18332491557123</v>
      </c>
      <c r="S1304">
        <v>0.21518514437092581</v>
      </c>
      <c r="T1304">
        <f t="shared" si="42"/>
        <v>881.18332491557123</v>
      </c>
      <c r="U1304">
        <f t="shared" si="43"/>
        <v>0.21518514437092576</v>
      </c>
    </row>
    <row r="1305" spans="1:21" x14ac:dyDescent="0.35">
      <c r="A1305" t="s">
        <v>27</v>
      </c>
      <c r="B1305" t="s">
        <v>47</v>
      </c>
      <c r="C1305" t="s">
        <v>29</v>
      </c>
      <c r="D1305" t="s">
        <v>30</v>
      </c>
      <c r="E1305" t="s">
        <v>313</v>
      </c>
      <c r="F1305" t="s">
        <v>314</v>
      </c>
      <c r="G1305" t="s">
        <v>128</v>
      </c>
      <c r="H1305" t="s">
        <v>41</v>
      </c>
      <c r="I1305" t="s">
        <v>221</v>
      </c>
      <c r="J1305" t="s">
        <v>145</v>
      </c>
      <c r="L1305" t="s">
        <v>315</v>
      </c>
      <c r="M1305" t="s">
        <v>315</v>
      </c>
      <c r="N1305" t="b">
        <v>0</v>
      </c>
      <c r="O1305">
        <v>250.58497259000001</v>
      </c>
      <c r="P1305">
        <v>7.7067812004825544E-3</v>
      </c>
      <c r="Q1305">
        <v>3.870536292972155</v>
      </c>
      <c r="R1305">
        <v>969.89823088302762</v>
      </c>
      <c r="S1305">
        <v>1.931203555880048</v>
      </c>
      <c r="T1305">
        <f t="shared" si="42"/>
        <v>969.89823088302774</v>
      </c>
      <c r="U1305">
        <f t="shared" si="43"/>
        <v>1.9312035558800482</v>
      </c>
    </row>
    <row r="1306" spans="1:21" x14ac:dyDescent="0.35">
      <c r="A1306" t="s">
        <v>27</v>
      </c>
      <c r="B1306" t="s">
        <v>47</v>
      </c>
      <c r="C1306" t="s">
        <v>76</v>
      </c>
      <c r="D1306" t="s">
        <v>77</v>
      </c>
      <c r="E1306" t="s">
        <v>316</v>
      </c>
      <c r="F1306" t="s">
        <v>317</v>
      </c>
      <c r="G1306" t="s">
        <v>128</v>
      </c>
      <c r="H1306" t="s">
        <v>41</v>
      </c>
      <c r="I1306" t="s">
        <v>221</v>
      </c>
      <c r="J1306" t="s">
        <v>36</v>
      </c>
      <c r="L1306" t="s">
        <v>318</v>
      </c>
      <c r="M1306" t="s">
        <v>318</v>
      </c>
      <c r="N1306" t="b">
        <v>0</v>
      </c>
      <c r="O1306">
        <v>1022.01</v>
      </c>
      <c r="P1306">
        <v>1.1045359292715131E-18</v>
      </c>
      <c r="Q1306">
        <v>1.9240287239139188E-15</v>
      </c>
      <c r="R1306">
        <v>1.9663765961272652E-12</v>
      </c>
      <c r="S1306">
        <v>1.1288467650747791E-15</v>
      </c>
      <c r="T1306">
        <f t="shared" si="42"/>
        <v>1.9663765961272644E-12</v>
      </c>
      <c r="U1306">
        <f t="shared" si="43"/>
        <v>1.1288467650747791E-15</v>
      </c>
    </row>
    <row r="1307" spans="1:21" x14ac:dyDescent="0.35">
      <c r="A1307" t="s">
        <v>27</v>
      </c>
      <c r="B1307" t="s">
        <v>47</v>
      </c>
      <c r="C1307" t="s">
        <v>39</v>
      </c>
      <c r="D1307" t="s">
        <v>40</v>
      </c>
      <c r="E1307" t="s">
        <v>319</v>
      </c>
      <c r="F1307" t="s">
        <v>320</v>
      </c>
      <c r="G1307" t="s">
        <v>128</v>
      </c>
      <c r="H1307" t="s">
        <v>41</v>
      </c>
      <c r="I1307" t="s">
        <v>221</v>
      </c>
      <c r="J1307" t="s">
        <v>145</v>
      </c>
      <c r="L1307" t="s">
        <v>321</v>
      </c>
      <c r="M1307" t="s">
        <v>321</v>
      </c>
      <c r="N1307" t="b">
        <v>0</v>
      </c>
      <c r="O1307">
        <v>207.50297707999999</v>
      </c>
      <c r="P1307">
        <v>2.1018733878682421E-3</v>
      </c>
      <c r="Q1307">
        <v>8.6071730736238514</v>
      </c>
      <c r="R1307">
        <v>1786.014037019763</v>
      </c>
      <c r="S1307">
        <v>0.43614498542788571</v>
      </c>
      <c r="T1307">
        <f t="shared" si="42"/>
        <v>1786.0140370197632</v>
      </c>
      <c r="U1307">
        <f t="shared" si="43"/>
        <v>0.43614498542788577</v>
      </c>
    </row>
    <row r="1308" spans="1:21" x14ac:dyDescent="0.35">
      <c r="A1308" t="s">
        <v>27</v>
      </c>
      <c r="B1308" t="s">
        <v>47</v>
      </c>
      <c r="C1308" t="s">
        <v>39</v>
      </c>
      <c r="D1308" t="s">
        <v>40</v>
      </c>
      <c r="E1308" t="s">
        <v>322</v>
      </c>
      <c r="F1308" t="s">
        <v>323</v>
      </c>
      <c r="G1308" t="s">
        <v>128</v>
      </c>
      <c r="H1308" t="s">
        <v>41</v>
      </c>
      <c r="I1308" t="s">
        <v>221</v>
      </c>
      <c r="J1308" t="s">
        <v>36</v>
      </c>
      <c r="L1308" t="s">
        <v>324</v>
      </c>
      <c r="M1308" t="s">
        <v>324</v>
      </c>
      <c r="N1308" t="b">
        <v>0</v>
      </c>
      <c r="O1308">
        <v>21.55</v>
      </c>
      <c r="P1308">
        <v>3.7853542058665273E-8</v>
      </c>
      <c r="Q1308">
        <v>1.5501028265031509E-4</v>
      </c>
      <c r="R1308">
        <v>3.340471591114291E-3</v>
      </c>
      <c r="S1308">
        <v>8.1574383136423661E-7</v>
      </c>
      <c r="T1308">
        <f t="shared" si="42"/>
        <v>3.3404715911142906E-3</v>
      </c>
      <c r="U1308">
        <f t="shared" si="43"/>
        <v>8.1574383136423661E-7</v>
      </c>
    </row>
    <row r="1309" spans="1:21" x14ac:dyDescent="0.35">
      <c r="A1309" t="s">
        <v>27</v>
      </c>
      <c r="B1309" t="s">
        <v>47</v>
      </c>
      <c r="C1309" t="s">
        <v>29</v>
      </c>
      <c r="D1309" t="s">
        <v>30</v>
      </c>
      <c r="E1309" t="s">
        <v>325</v>
      </c>
      <c r="F1309" t="s">
        <v>326</v>
      </c>
      <c r="G1309" t="s">
        <v>128</v>
      </c>
      <c r="H1309" t="s">
        <v>41</v>
      </c>
      <c r="I1309" t="s">
        <v>221</v>
      </c>
      <c r="J1309" t="s">
        <v>36</v>
      </c>
      <c r="L1309" t="s">
        <v>327</v>
      </c>
      <c r="M1309" t="s">
        <v>327</v>
      </c>
      <c r="N1309" t="b">
        <v>0</v>
      </c>
      <c r="O1309">
        <v>36.6</v>
      </c>
      <c r="P1309">
        <v>1.952728770620446E-2</v>
      </c>
      <c r="Q1309">
        <v>9.8070872656201669</v>
      </c>
      <c r="R1309">
        <v>358.93939392169813</v>
      </c>
      <c r="S1309">
        <v>0.7146987300470834</v>
      </c>
      <c r="T1309">
        <f t="shared" si="42"/>
        <v>358.93939392169813</v>
      </c>
      <c r="U1309">
        <f t="shared" si="43"/>
        <v>0.71469873004708329</v>
      </c>
    </row>
    <row r="1310" spans="1:21" x14ac:dyDescent="0.35">
      <c r="A1310" t="s">
        <v>27</v>
      </c>
      <c r="B1310" t="s">
        <v>47</v>
      </c>
      <c r="C1310" t="s">
        <v>39</v>
      </c>
      <c r="D1310" t="s">
        <v>40</v>
      </c>
      <c r="E1310" t="s">
        <v>325</v>
      </c>
      <c r="F1310" t="s">
        <v>326</v>
      </c>
      <c r="G1310" t="s">
        <v>128</v>
      </c>
      <c r="H1310" t="s">
        <v>41</v>
      </c>
      <c r="I1310" t="s">
        <v>221</v>
      </c>
      <c r="J1310" t="s">
        <v>36</v>
      </c>
      <c r="L1310" t="s">
        <v>327</v>
      </c>
      <c r="M1310" t="s">
        <v>327</v>
      </c>
      <c r="N1310" t="b">
        <v>0</v>
      </c>
      <c r="O1310">
        <v>36.6</v>
      </c>
      <c r="P1310">
        <v>2.2556627114639649E-3</v>
      </c>
      <c r="Q1310">
        <v>9.2369404671805313</v>
      </c>
      <c r="R1310">
        <v>338.07202109880751</v>
      </c>
      <c r="S1310">
        <v>8.2557255239581115E-2</v>
      </c>
      <c r="T1310">
        <f t="shared" si="42"/>
        <v>338.07202109880745</v>
      </c>
      <c r="U1310">
        <f t="shared" si="43"/>
        <v>8.2557255239581115E-2</v>
      </c>
    </row>
    <row r="1311" spans="1:21" x14ac:dyDescent="0.35">
      <c r="A1311" t="s">
        <v>27</v>
      </c>
      <c r="B1311" t="s">
        <v>47</v>
      </c>
      <c r="C1311" t="s">
        <v>39</v>
      </c>
      <c r="D1311" t="s">
        <v>40</v>
      </c>
      <c r="E1311" t="s">
        <v>328</v>
      </c>
      <c r="F1311" t="s">
        <v>329</v>
      </c>
      <c r="G1311" t="s">
        <v>128</v>
      </c>
      <c r="H1311" t="s">
        <v>41</v>
      </c>
      <c r="I1311" t="s">
        <v>221</v>
      </c>
      <c r="J1311" t="s">
        <v>145</v>
      </c>
      <c r="L1311" t="s">
        <v>330</v>
      </c>
      <c r="M1311" t="s">
        <v>330</v>
      </c>
      <c r="N1311" t="b">
        <v>0</v>
      </c>
      <c r="O1311">
        <v>3.5359830099999998</v>
      </c>
      <c r="P1311">
        <v>1.375916654032221E-3</v>
      </c>
      <c r="Q1311">
        <v>5.6343797131129261</v>
      </c>
      <c r="R1311">
        <v>19.923070937455979</v>
      </c>
      <c r="S1311">
        <v>4.8652179118339814E-3</v>
      </c>
      <c r="T1311">
        <f t="shared" si="42"/>
        <v>19.923070937455979</v>
      </c>
      <c r="U1311">
        <f t="shared" si="43"/>
        <v>4.8652179118339814E-3</v>
      </c>
    </row>
    <row r="1312" spans="1:21" x14ac:dyDescent="0.35">
      <c r="A1312" t="s">
        <v>27</v>
      </c>
      <c r="B1312" t="s">
        <v>47</v>
      </c>
      <c r="C1312" t="s">
        <v>39</v>
      </c>
      <c r="D1312" t="s">
        <v>40</v>
      </c>
      <c r="E1312" t="s">
        <v>331</v>
      </c>
      <c r="F1312" t="s">
        <v>332</v>
      </c>
      <c r="G1312" t="s">
        <v>128</v>
      </c>
      <c r="H1312" t="s">
        <v>41</v>
      </c>
      <c r="I1312" t="s">
        <v>221</v>
      </c>
      <c r="J1312" t="s">
        <v>36</v>
      </c>
      <c r="L1312" t="s">
        <v>333</v>
      </c>
      <c r="M1312" t="s">
        <v>334</v>
      </c>
      <c r="N1312" t="b">
        <v>0</v>
      </c>
      <c r="O1312">
        <v>32.4</v>
      </c>
      <c r="P1312">
        <v>6.3858294787935254E-6</v>
      </c>
      <c r="Q1312">
        <v>2.6149976425730619E-2</v>
      </c>
      <c r="R1312">
        <v>0.84725923619367194</v>
      </c>
      <c r="S1312">
        <v>2.0690087511291021E-4</v>
      </c>
      <c r="T1312">
        <f t="shared" si="42"/>
        <v>0.84725923619367205</v>
      </c>
      <c r="U1312">
        <f t="shared" si="43"/>
        <v>2.0690087511291021E-4</v>
      </c>
    </row>
    <row r="1313" spans="1:21" x14ac:dyDescent="0.35">
      <c r="A1313" t="s">
        <v>27</v>
      </c>
      <c r="B1313" t="s">
        <v>47</v>
      </c>
      <c r="C1313" t="s">
        <v>39</v>
      </c>
      <c r="D1313" t="s">
        <v>40</v>
      </c>
      <c r="E1313" t="s">
        <v>335</v>
      </c>
      <c r="F1313" t="s">
        <v>336</v>
      </c>
      <c r="G1313" t="s">
        <v>128</v>
      </c>
      <c r="H1313" t="s">
        <v>41</v>
      </c>
      <c r="I1313" t="s">
        <v>221</v>
      </c>
      <c r="J1313" t="s">
        <v>36</v>
      </c>
      <c r="L1313" t="s">
        <v>337</v>
      </c>
      <c r="M1313" t="s">
        <v>338</v>
      </c>
      <c r="N1313" t="b">
        <v>0</v>
      </c>
      <c r="O1313">
        <v>7.0000000000000007E-2</v>
      </c>
      <c r="P1313">
        <v>1.0105176433808649E-5</v>
      </c>
      <c r="Q1313">
        <v>4.1380704949839892E-2</v>
      </c>
      <c r="R1313">
        <v>2.8966493464887928E-3</v>
      </c>
      <c r="S1313">
        <v>7.0736235036660539E-7</v>
      </c>
      <c r="T1313">
        <f t="shared" si="42"/>
        <v>2.8966493464887928E-3</v>
      </c>
      <c r="U1313">
        <f t="shared" si="43"/>
        <v>7.073623503666055E-7</v>
      </c>
    </row>
    <row r="1314" spans="1:21" x14ac:dyDescent="0.35">
      <c r="A1314" t="s">
        <v>27</v>
      </c>
      <c r="B1314" t="s">
        <v>47</v>
      </c>
      <c r="C1314" t="s">
        <v>29</v>
      </c>
      <c r="D1314" t="s">
        <v>30</v>
      </c>
      <c r="E1314" t="s">
        <v>335</v>
      </c>
      <c r="F1314" t="s">
        <v>336</v>
      </c>
      <c r="G1314" t="s">
        <v>128</v>
      </c>
      <c r="H1314" t="s">
        <v>41</v>
      </c>
      <c r="I1314" t="s">
        <v>221</v>
      </c>
      <c r="J1314" t="s">
        <v>36</v>
      </c>
      <c r="L1314" t="s">
        <v>337</v>
      </c>
      <c r="M1314" t="s">
        <v>338</v>
      </c>
      <c r="N1314" t="b">
        <v>0</v>
      </c>
      <c r="O1314">
        <v>7.0000000000000007E-2</v>
      </c>
      <c r="P1314">
        <v>3.83714474760044E-5</v>
      </c>
      <c r="Q1314">
        <v>1.9271090771391101E-2</v>
      </c>
      <c r="R1314">
        <v>1.348976353997377E-3</v>
      </c>
      <c r="S1314">
        <v>2.6860013233203081E-6</v>
      </c>
      <c r="T1314">
        <f t="shared" si="42"/>
        <v>1.3489763539973772E-3</v>
      </c>
      <c r="U1314">
        <f t="shared" si="43"/>
        <v>2.6860013233203081E-6</v>
      </c>
    </row>
    <row r="1315" spans="1:21" x14ac:dyDescent="0.35">
      <c r="A1315" t="s">
        <v>27</v>
      </c>
      <c r="B1315" t="s">
        <v>47</v>
      </c>
      <c r="C1315" t="s">
        <v>29</v>
      </c>
      <c r="D1315" t="s">
        <v>30</v>
      </c>
      <c r="E1315" t="s">
        <v>339</v>
      </c>
      <c r="F1315" t="s">
        <v>340</v>
      </c>
      <c r="G1315" t="s">
        <v>128</v>
      </c>
      <c r="H1315" t="s">
        <v>41</v>
      </c>
      <c r="I1315" t="s">
        <v>221</v>
      </c>
      <c r="J1315" t="s">
        <v>145</v>
      </c>
      <c r="L1315" t="s">
        <v>205</v>
      </c>
      <c r="M1315" t="s">
        <v>205</v>
      </c>
      <c r="N1315" t="b">
        <v>0</v>
      </c>
      <c r="O1315">
        <v>250.58497259000001</v>
      </c>
      <c r="P1315">
        <v>1.369180096980349E-2</v>
      </c>
      <c r="Q1315">
        <v>6.8763613746368648</v>
      </c>
      <c r="R1315">
        <v>1723.112826582314</v>
      </c>
      <c r="S1315">
        <v>3.4309595707259439</v>
      </c>
      <c r="T1315">
        <f t="shared" si="42"/>
        <v>1723.1128265823136</v>
      </c>
      <c r="U1315">
        <f t="shared" si="43"/>
        <v>3.430959570725943</v>
      </c>
    </row>
    <row r="1316" spans="1:21" x14ac:dyDescent="0.35">
      <c r="A1316" t="s">
        <v>27</v>
      </c>
      <c r="B1316" t="s">
        <v>47</v>
      </c>
      <c r="C1316" t="s">
        <v>29</v>
      </c>
      <c r="D1316" t="s">
        <v>30</v>
      </c>
      <c r="E1316" t="s">
        <v>344</v>
      </c>
      <c r="F1316" t="s">
        <v>345</v>
      </c>
      <c r="G1316" t="s">
        <v>128</v>
      </c>
      <c r="H1316" t="s">
        <v>41</v>
      </c>
      <c r="I1316" t="s">
        <v>221</v>
      </c>
      <c r="J1316" t="s">
        <v>145</v>
      </c>
      <c r="L1316" t="s">
        <v>346</v>
      </c>
      <c r="M1316" t="s">
        <v>346</v>
      </c>
      <c r="N1316" t="b">
        <v>0</v>
      </c>
      <c r="O1316">
        <v>7.0978034900000004</v>
      </c>
      <c r="P1316">
        <v>3.2896003786694081E-20</v>
      </c>
      <c r="Q1316">
        <v>1.6521187411182311E-17</v>
      </c>
      <c r="R1316">
        <v>1.172641416660339E-16</v>
      </c>
      <c r="S1316">
        <v>2.3348937048425052E-19</v>
      </c>
      <c r="T1316">
        <f t="shared" si="42"/>
        <v>1.1726414166603388E-16</v>
      </c>
      <c r="U1316">
        <f t="shared" si="43"/>
        <v>2.3348937048425048E-19</v>
      </c>
    </row>
    <row r="1317" spans="1:21" x14ac:dyDescent="0.35">
      <c r="A1317" t="s">
        <v>27</v>
      </c>
      <c r="B1317" t="s">
        <v>47</v>
      </c>
      <c r="C1317" t="s">
        <v>39</v>
      </c>
      <c r="D1317" t="s">
        <v>40</v>
      </c>
      <c r="E1317" t="s">
        <v>344</v>
      </c>
      <c r="F1317" t="s">
        <v>345</v>
      </c>
      <c r="G1317" t="s">
        <v>128</v>
      </c>
      <c r="H1317" t="s">
        <v>41</v>
      </c>
      <c r="I1317" t="s">
        <v>221</v>
      </c>
      <c r="J1317" t="s">
        <v>145</v>
      </c>
      <c r="L1317" t="s">
        <v>346</v>
      </c>
      <c r="M1317" t="s">
        <v>346</v>
      </c>
      <c r="N1317" t="b">
        <v>0</v>
      </c>
      <c r="O1317">
        <v>7.0978034900000004</v>
      </c>
      <c r="P1317">
        <v>2.5903172877048998E-3</v>
      </c>
      <c r="Q1317">
        <v>10.60735120372226</v>
      </c>
      <c r="R1317">
        <v>75.288894393435569</v>
      </c>
      <c r="S1317">
        <v>1.838556308487917E-2</v>
      </c>
      <c r="T1317">
        <f t="shared" si="42"/>
        <v>75.288894393435555</v>
      </c>
      <c r="U1317">
        <f t="shared" si="43"/>
        <v>1.8385563084879174E-2</v>
      </c>
    </row>
    <row r="1318" spans="1:21" x14ac:dyDescent="0.35">
      <c r="A1318" t="s">
        <v>27</v>
      </c>
      <c r="B1318" t="s">
        <v>47</v>
      </c>
      <c r="C1318" t="s">
        <v>39</v>
      </c>
      <c r="D1318" t="s">
        <v>40</v>
      </c>
      <c r="E1318" t="s">
        <v>353</v>
      </c>
      <c r="F1318" t="s">
        <v>354</v>
      </c>
      <c r="G1318" t="s">
        <v>128</v>
      </c>
      <c r="H1318" t="s">
        <v>41</v>
      </c>
      <c r="I1318" t="s">
        <v>221</v>
      </c>
      <c r="J1318" t="s">
        <v>36</v>
      </c>
      <c r="L1318" t="s">
        <v>355</v>
      </c>
      <c r="M1318" t="s">
        <v>355</v>
      </c>
      <c r="N1318" t="b">
        <v>0</v>
      </c>
      <c r="O1318">
        <v>0.31</v>
      </c>
      <c r="P1318">
        <v>2.7853547325553399E-4</v>
      </c>
      <c r="Q1318">
        <v>1.140602968424087</v>
      </c>
      <c r="R1318">
        <v>0.35358692021146698</v>
      </c>
      <c r="S1318">
        <v>8.6345996709215556E-5</v>
      </c>
      <c r="T1318">
        <f t="shared" si="42"/>
        <v>0.35358692021146698</v>
      </c>
      <c r="U1318">
        <f t="shared" si="43"/>
        <v>8.6345996709215542E-5</v>
      </c>
    </row>
    <row r="1319" spans="1:21" x14ac:dyDescent="0.35">
      <c r="A1319" t="s">
        <v>27</v>
      </c>
      <c r="B1319" t="s">
        <v>47</v>
      </c>
      <c r="C1319" t="s">
        <v>39</v>
      </c>
      <c r="D1319" t="s">
        <v>40</v>
      </c>
      <c r="E1319" t="s">
        <v>356</v>
      </c>
      <c r="F1319" t="s">
        <v>357</v>
      </c>
      <c r="G1319" t="s">
        <v>128</v>
      </c>
      <c r="H1319" t="s">
        <v>41</v>
      </c>
      <c r="I1319" t="s">
        <v>221</v>
      </c>
      <c r="J1319" t="s">
        <v>36</v>
      </c>
      <c r="L1319" t="s">
        <v>355</v>
      </c>
      <c r="M1319" t="s">
        <v>355</v>
      </c>
      <c r="N1319" t="b">
        <v>0</v>
      </c>
      <c r="O1319">
        <v>0.31</v>
      </c>
      <c r="P1319">
        <v>1.115113881354012E-4</v>
      </c>
      <c r="Q1319">
        <v>0.45663921666323021</v>
      </c>
      <c r="R1319">
        <v>0.14155815716560141</v>
      </c>
      <c r="S1319">
        <v>3.4568530321974382E-5</v>
      </c>
      <c r="T1319">
        <f t="shared" si="42"/>
        <v>0.14155815716560136</v>
      </c>
      <c r="U1319">
        <f t="shared" si="43"/>
        <v>3.4568530321974376E-5</v>
      </c>
    </row>
    <row r="1320" spans="1:21" x14ac:dyDescent="0.35">
      <c r="A1320" t="s">
        <v>27</v>
      </c>
      <c r="B1320" t="s">
        <v>47</v>
      </c>
      <c r="C1320" t="s">
        <v>39</v>
      </c>
      <c r="D1320" t="s">
        <v>40</v>
      </c>
      <c r="E1320" t="s">
        <v>358</v>
      </c>
      <c r="F1320" t="s">
        <v>359</v>
      </c>
      <c r="G1320" t="s">
        <v>128</v>
      </c>
      <c r="H1320" t="s">
        <v>41</v>
      </c>
      <c r="I1320" t="s">
        <v>221</v>
      </c>
      <c r="J1320" t="s">
        <v>145</v>
      </c>
      <c r="L1320" t="s">
        <v>360</v>
      </c>
      <c r="M1320" t="s">
        <v>360</v>
      </c>
      <c r="N1320" t="b">
        <v>0</v>
      </c>
      <c r="O1320">
        <v>3.5359830099999998</v>
      </c>
      <c r="P1320">
        <v>2.8896505506336009E-3</v>
      </c>
      <c r="Q1320">
        <v>11.83312113619804</v>
      </c>
      <c r="R1320">
        <v>41.841715292868152</v>
      </c>
      <c r="S1320">
        <v>1.0217755251877561E-2</v>
      </c>
      <c r="T1320">
        <f t="shared" si="42"/>
        <v>41.841715292868159</v>
      </c>
      <c r="U1320">
        <f t="shared" si="43"/>
        <v>1.0217755251877557E-2</v>
      </c>
    </row>
    <row r="1321" spans="1:21" x14ac:dyDescent="0.35">
      <c r="A1321" t="s">
        <v>27</v>
      </c>
      <c r="B1321" t="s">
        <v>47</v>
      </c>
      <c r="C1321" t="s">
        <v>29</v>
      </c>
      <c r="D1321" t="s">
        <v>30</v>
      </c>
      <c r="E1321" t="s">
        <v>358</v>
      </c>
      <c r="F1321" t="s">
        <v>359</v>
      </c>
      <c r="G1321" t="s">
        <v>128</v>
      </c>
      <c r="H1321" t="s">
        <v>41</v>
      </c>
      <c r="I1321" t="s">
        <v>221</v>
      </c>
      <c r="J1321" t="s">
        <v>145</v>
      </c>
      <c r="L1321" t="s">
        <v>360</v>
      </c>
      <c r="M1321" t="s">
        <v>360</v>
      </c>
      <c r="N1321" t="b">
        <v>0</v>
      </c>
      <c r="O1321">
        <v>3.5359830099999998</v>
      </c>
      <c r="P1321">
        <v>5.6973123292423846E-3</v>
      </c>
      <c r="Q1321">
        <v>2.861331283331312</v>
      </c>
      <c r="R1321">
        <v>10.11761880384101</v>
      </c>
      <c r="S1321">
        <v>2.01455995988646E-2</v>
      </c>
      <c r="T1321">
        <f t="shared" si="42"/>
        <v>10.117618803841015</v>
      </c>
      <c r="U1321">
        <f t="shared" si="43"/>
        <v>2.0145599598864597E-2</v>
      </c>
    </row>
    <row r="1322" spans="1:21" x14ac:dyDescent="0.35">
      <c r="A1322" t="s">
        <v>27</v>
      </c>
      <c r="B1322" t="s">
        <v>47</v>
      </c>
      <c r="C1322" t="s">
        <v>29</v>
      </c>
      <c r="D1322" t="s">
        <v>30</v>
      </c>
      <c r="E1322" t="s">
        <v>361</v>
      </c>
      <c r="F1322" t="s">
        <v>362</v>
      </c>
      <c r="G1322" t="s">
        <v>128</v>
      </c>
      <c r="H1322" t="s">
        <v>41</v>
      </c>
      <c r="I1322" t="s">
        <v>221</v>
      </c>
      <c r="J1322" t="s">
        <v>145</v>
      </c>
      <c r="L1322" t="s">
        <v>363</v>
      </c>
      <c r="M1322" t="s">
        <v>363</v>
      </c>
      <c r="N1322" t="b">
        <v>0</v>
      </c>
      <c r="O1322">
        <v>3.5359830099999998</v>
      </c>
      <c r="P1322">
        <v>5.2110932336575516E-3</v>
      </c>
      <c r="Q1322">
        <v>2.6171400176341151</v>
      </c>
      <c r="R1322">
        <v>9.2541626371453312</v>
      </c>
      <c r="S1322">
        <v>1.8426337137739061E-2</v>
      </c>
      <c r="T1322">
        <f t="shared" si="42"/>
        <v>9.2541626371453312</v>
      </c>
      <c r="U1322">
        <f t="shared" si="43"/>
        <v>1.8426337137739061E-2</v>
      </c>
    </row>
    <row r="1323" spans="1:21" x14ac:dyDescent="0.35">
      <c r="A1323" t="s">
        <v>27</v>
      </c>
      <c r="B1323" t="s">
        <v>47</v>
      </c>
      <c r="C1323" t="s">
        <v>39</v>
      </c>
      <c r="D1323" t="s">
        <v>40</v>
      </c>
      <c r="E1323" t="s">
        <v>361</v>
      </c>
      <c r="F1323" t="s">
        <v>362</v>
      </c>
      <c r="G1323" t="s">
        <v>128</v>
      </c>
      <c r="H1323" t="s">
        <v>41</v>
      </c>
      <c r="I1323" t="s">
        <v>221</v>
      </c>
      <c r="J1323" t="s">
        <v>145</v>
      </c>
      <c r="L1323" t="s">
        <v>363</v>
      </c>
      <c r="M1323" t="s">
        <v>363</v>
      </c>
      <c r="N1323" t="b">
        <v>0</v>
      </c>
      <c r="O1323">
        <v>3.5359830099999998</v>
      </c>
      <c r="P1323">
        <v>6.0569723194405676E-3</v>
      </c>
      <c r="Q1323">
        <v>24.803306115621229</v>
      </c>
      <c r="R1323">
        <v>87.704069016665741</v>
      </c>
      <c r="S1323">
        <v>2.1417351213582139E-2</v>
      </c>
      <c r="T1323">
        <f t="shared" si="42"/>
        <v>87.704069016665755</v>
      </c>
      <c r="U1323">
        <f t="shared" si="43"/>
        <v>2.1417351213582139E-2</v>
      </c>
    </row>
    <row r="1324" spans="1:21" x14ac:dyDescent="0.35">
      <c r="A1324" t="s">
        <v>27</v>
      </c>
      <c r="B1324" t="s">
        <v>47</v>
      </c>
      <c r="C1324" t="s">
        <v>76</v>
      </c>
      <c r="D1324" t="s">
        <v>77</v>
      </c>
      <c r="E1324" t="s">
        <v>361</v>
      </c>
      <c r="F1324" t="s">
        <v>362</v>
      </c>
      <c r="G1324" t="s">
        <v>128</v>
      </c>
      <c r="H1324" t="s">
        <v>41</v>
      </c>
      <c r="I1324" t="s">
        <v>221</v>
      </c>
      <c r="J1324" t="s">
        <v>145</v>
      </c>
      <c r="L1324" t="s">
        <v>363</v>
      </c>
      <c r="M1324" t="s">
        <v>363</v>
      </c>
      <c r="N1324" t="b">
        <v>0</v>
      </c>
      <c r="O1324">
        <v>3.5359830099999998</v>
      </c>
      <c r="P1324">
        <v>5.6209851503460537E-4</v>
      </c>
      <c r="Q1324">
        <v>0.9791385322424323</v>
      </c>
      <c r="R1324">
        <v>3.4622172144455781</v>
      </c>
      <c r="S1324">
        <v>1.9875707991085941E-3</v>
      </c>
      <c r="T1324">
        <f t="shared" si="42"/>
        <v>3.4622172144455776</v>
      </c>
      <c r="U1324">
        <f t="shared" si="43"/>
        <v>1.9875707991085941E-3</v>
      </c>
    </row>
    <row r="1325" spans="1:21" x14ac:dyDescent="0.35">
      <c r="A1325" t="s">
        <v>27</v>
      </c>
      <c r="B1325" t="s">
        <v>47</v>
      </c>
      <c r="C1325" t="s">
        <v>76</v>
      </c>
      <c r="D1325" t="s">
        <v>77</v>
      </c>
      <c r="E1325" t="s">
        <v>364</v>
      </c>
      <c r="F1325" t="s">
        <v>365</v>
      </c>
      <c r="G1325" t="s">
        <v>128</v>
      </c>
      <c r="H1325" t="s">
        <v>41</v>
      </c>
      <c r="I1325" t="s">
        <v>221</v>
      </c>
      <c r="J1325" t="s">
        <v>145</v>
      </c>
      <c r="L1325" t="s">
        <v>363</v>
      </c>
      <c r="M1325" t="s">
        <v>363</v>
      </c>
      <c r="N1325" t="b">
        <v>0</v>
      </c>
      <c r="O1325">
        <v>3.5359830099999998</v>
      </c>
      <c r="P1325">
        <v>9.5928271629316486E-5</v>
      </c>
      <c r="Q1325">
        <v>0.16710072090814851</v>
      </c>
      <c r="R1325">
        <v>0.5908653100899649</v>
      </c>
      <c r="S1325">
        <v>3.392007386599281E-4</v>
      </c>
      <c r="T1325">
        <f t="shared" si="42"/>
        <v>0.5908653100899649</v>
      </c>
      <c r="U1325">
        <f t="shared" si="43"/>
        <v>3.392007386599281E-4</v>
      </c>
    </row>
    <row r="1326" spans="1:21" x14ac:dyDescent="0.35">
      <c r="A1326" t="s">
        <v>27</v>
      </c>
      <c r="B1326" t="s">
        <v>47</v>
      </c>
      <c r="C1326" t="s">
        <v>29</v>
      </c>
      <c r="D1326" t="s">
        <v>30</v>
      </c>
      <c r="E1326" t="s">
        <v>364</v>
      </c>
      <c r="F1326" t="s">
        <v>365</v>
      </c>
      <c r="G1326" t="s">
        <v>128</v>
      </c>
      <c r="H1326" t="s">
        <v>41</v>
      </c>
      <c r="I1326" t="s">
        <v>221</v>
      </c>
      <c r="J1326" t="s">
        <v>145</v>
      </c>
      <c r="L1326" t="s">
        <v>363</v>
      </c>
      <c r="M1326" t="s">
        <v>363</v>
      </c>
      <c r="N1326" t="b">
        <v>0</v>
      </c>
      <c r="O1326">
        <v>3.5359830099999998</v>
      </c>
      <c r="P1326">
        <v>2.7791567772000322E-4</v>
      </c>
      <c r="Q1326">
        <v>0.13957613289110529</v>
      </c>
      <c r="R1326">
        <v>0.49353883450445057</v>
      </c>
      <c r="S1326">
        <v>9.8270511463056692E-4</v>
      </c>
      <c r="T1326">
        <f t="shared" si="42"/>
        <v>0.49353883450445046</v>
      </c>
      <c r="U1326">
        <f t="shared" si="43"/>
        <v>9.8270511463056692E-4</v>
      </c>
    </row>
    <row r="1327" spans="1:21" x14ac:dyDescent="0.35">
      <c r="A1327" t="s">
        <v>27</v>
      </c>
      <c r="B1327" t="s">
        <v>47</v>
      </c>
      <c r="C1327" t="s">
        <v>39</v>
      </c>
      <c r="D1327" t="s">
        <v>40</v>
      </c>
      <c r="E1327" t="s">
        <v>364</v>
      </c>
      <c r="F1327" t="s">
        <v>365</v>
      </c>
      <c r="G1327" t="s">
        <v>128</v>
      </c>
      <c r="H1327" t="s">
        <v>41</v>
      </c>
      <c r="I1327" t="s">
        <v>221</v>
      </c>
      <c r="J1327" t="s">
        <v>145</v>
      </c>
      <c r="L1327" t="s">
        <v>363</v>
      </c>
      <c r="M1327" t="s">
        <v>363</v>
      </c>
      <c r="N1327" t="b">
        <v>0</v>
      </c>
      <c r="O1327">
        <v>3.5359830099999998</v>
      </c>
      <c r="P1327">
        <v>4.4245008950461508E-4</v>
      </c>
      <c r="Q1327">
        <v>1.8118334428645</v>
      </c>
      <c r="R1327">
        <v>6.4066122709186759</v>
      </c>
      <c r="S1327">
        <v>1.564495999261298E-3</v>
      </c>
      <c r="T1327">
        <f t="shared" si="42"/>
        <v>6.4066122709186777</v>
      </c>
      <c r="U1327">
        <f t="shared" si="43"/>
        <v>1.5644959992612982E-3</v>
      </c>
    </row>
    <row r="1328" spans="1:21" x14ac:dyDescent="0.35">
      <c r="A1328" t="s">
        <v>27</v>
      </c>
      <c r="B1328" t="s">
        <v>47</v>
      </c>
      <c r="C1328" t="s">
        <v>39</v>
      </c>
      <c r="D1328" t="s">
        <v>40</v>
      </c>
      <c r="E1328" t="s">
        <v>369</v>
      </c>
      <c r="F1328" t="s">
        <v>370</v>
      </c>
      <c r="G1328" t="s">
        <v>128</v>
      </c>
      <c r="H1328" t="s">
        <v>41</v>
      </c>
      <c r="I1328" t="s">
        <v>221</v>
      </c>
      <c r="J1328" t="s">
        <v>145</v>
      </c>
      <c r="L1328" t="s">
        <v>274</v>
      </c>
      <c r="M1328" t="s">
        <v>274</v>
      </c>
      <c r="N1328" t="b">
        <v>0</v>
      </c>
      <c r="O1328">
        <v>11.69139653</v>
      </c>
      <c r="P1328">
        <v>3.0874007961762852E-4</v>
      </c>
      <c r="Q1328">
        <v>1.26429085375523</v>
      </c>
      <c r="R1328">
        <v>14.781325700504629</v>
      </c>
      <c r="S1328">
        <v>3.6096026955134662E-3</v>
      </c>
      <c r="T1328">
        <f t="shared" si="42"/>
        <v>14.781325700504635</v>
      </c>
      <c r="U1328">
        <f t="shared" si="43"/>
        <v>3.6096026955134658E-3</v>
      </c>
    </row>
    <row r="1329" spans="1:21" x14ac:dyDescent="0.35">
      <c r="A1329" t="s">
        <v>27</v>
      </c>
      <c r="B1329" t="s">
        <v>47</v>
      </c>
      <c r="C1329" t="s">
        <v>39</v>
      </c>
      <c r="D1329" t="s">
        <v>40</v>
      </c>
      <c r="E1329" t="s">
        <v>371</v>
      </c>
      <c r="F1329" t="s">
        <v>372</v>
      </c>
      <c r="G1329" t="s">
        <v>128</v>
      </c>
      <c r="H1329" t="s">
        <v>41</v>
      </c>
      <c r="I1329" t="s">
        <v>221</v>
      </c>
      <c r="J1329" t="s">
        <v>145</v>
      </c>
      <c r="L1329" t="s">
        <v>274</v>
      </c>
      <c r="M1329" t="s">
        <v>274</v>
      </c>
      <c r="N1329" t="b">
        <v>0</v>
      </c>
      <c r="O1329">
        <v>11.69139653</v>
      </c>
      <c r="P1329">
        <v>4.8721292830984408E-4</v>
      </c>
      <c r="Q1329">
        <v>1.9951373007881641</v>
      </c>
      <c r="R1329">
        <v>23.325941315308309</v>
      </c>
      <c r="S1329">
        <v>5.6961995394128502E-3</v>
      </c>
      <c r="T1329">
        <f t="shared" si="42"/>
        <v>23.325941315308309</v>
      </c>
      <c r="U1329">
        <f t="shared" si="43"/>
        <v>5.6961995394128502E-3</v>
      </c>
    </row>
    <row r="1330" spans="1:21" x14ac:dyDescent="0.35">
      <c r="A1330" t="s">
        <v>27</v>
      </c>
      <c r="B1330" t="s">
        <v>47</v>
      </c>
      <c r="C1330" t="s">
        <v>76</v>
      </c>
      <c r="D1330" t="s">
        <v>77</v>
      </c>
      <c r="E1330" t="s">
        <v>371</v>
      </c>
      <c r="F1330" t="s">
        <v>372</v>
      </c>
      <c r="G1330" t="s">
        <v>128</v>
      </c>
      <c r="H1330" t="s">
        <v>41</v>
      </c>
      <c r="I1330" t="s">
        <v>221</v>
      </c>
      <c r="J1330" t="s">
        <v>145</v>
      </c>
      <c r="L1330" t="s">
        <v>274</v>
      </c>
      <c r="M1330" t="s">
        <v>274</v>
      </c>
      <c r="N1330" t="b">
        <v>0</v>
      </c>
      <c r="O1330">
        <v>11.69139653</v>
      </c>
      <c r="P1330">
        <v>1.1961450657260701E-4</v>
      </c>
      <c r="Q1330">
        <v>0.20836057962756729</v>
      </c>
      <c r="R1330">
        <v>2.4360261576465292</v>
      </c>
      <c r="S1330">
        <v>1.39846062708064E-3</v>
      </c>
      <c r="T1330">
        <f t="shared" si="42"/>
        <v>2.4360261576465292</v>
      </c>
      <c r="U1330">
        <f t="shared" si="43"/>
        <v>1.3984606270806398E-3</v>
      </c>
    </row>
    <row r="1331" spans="1:21" x14ac:dyDescent="0.35">
      <c r="A1331" t="s">
        <v>27</v>
      </c>
      <c r="B1331" t="s">
        <v>47</v>
      </c>
      <c r="C1331" t="s">
        <v>29</v>
      </c>
      <c r="D1331" t="s">
        <v>30</v>
      </c>
      <c r="E1331" t="s">
        <v>373</v>
      </c>
      <c r="F1331" t="s">
        <v>374</v>
      </c>
      <c r="G1331" t="s">
        <v>128</v>
      </c>
      <c r="H1331" t="s">
        <v>41</v>
      </c>
      <c r="I1331" t="s">
        <v>221</v>
      </c>
      <c r="J1331" t="s">
        <v>145</v>
      </c>
      <c r="L1331" t="s">
        <v>375</v>
      </c>
      <c r="M1331" t="s">
        <v>375</v>
      </c>
      <c r="N1331" t="b">
        <v>0</v>
      </c>
      <c r="O1331">
        <v>29.001318260000001</v>
      </c>
      <c r="P1331">
        <v>6.7416416028699507E-5</v>
      </c>
      <c r="Q1331">
        <v>3.3858192959319078E-2</v>
      </c>
      <c r="R1331">
        <v>0.98193222972170402</v>
      </c>
      <c r="S1331">
        <v>1.9551649371968801E-3</v>
      </c>
      <c r="T1331">
        <f t="shared" si="42"/>
        <v>0.98193222972170391</v>
      </c>
      <c r="U1331">
        <f t="shared" si="43"/>
        <v>1.9551649371968797E-3</v>
      </c>
    </row>
    <row r="1332" spans="1:21" x14ac:dyDescent="0.35">
      <c r="A1332" t="s">
        <v>27</v>
      </c>
      <c r="B1332" t="s">
        <v>47</v>
      </c>
      <c r="C1332" t="s">
        <v>76</v>
      </c>
      <c r="D1332" t="s">
        <v>77</v>
      </c>
      <c r="E1332" t="s">
        <v>373</v>
      </c>
      <c r="F1332" t="s">
        <v>374</v>
      </c>
      <c r="G1332" t="s">
        <v>128</v>
      </c>
      <c r="H1332" t="s">
        <v>41</v>
      </c>
      <c r="I1332" t="s">
        <v>221</v>
      </c>
      <c r="J1332" t="s">
        <v>145</v>
      </c>
      <c r="L1332" t="s">
        <v>375</v>
      </c>
      <c r="M1332" t="s">
        <v>375</v>
      </c>
      <c r="N1332" t="b">
        <v>0</v>
      </c>
      <c r="O1332">
        <v>29.001318260000001</v>
      </c>
      <c r="P1332">
        <v>2.6178921831249371E-5</v>
      </c>
      <c r="Q1332">
        <v>4.5601954838754219E-2</v>
      </c>
      <c r="R1332">
        <v>1.3225168055568579</v>
      </c>
      <c r="S1332">
        <v>7.5922324373172518E-4</v>
      </c>
      <c r="T1332">
        <f t="shared" si="42"/>
        <v>1.3225168055568581</v>
      </c>
      <c r="U1332">
        <f t="shared" si="43"/>
        <v>7.5922324373172507E-4</v>
      </c>
    </row>
    <row r="1333" spans="1:21" x14ac:dyDescent="0.35">
      <c r="A1333" t="s">
        <v>27</v>
      </c>
      <c r="B1333" t="s">
        <v>47</v>
      </c>
      <c r="C1333" t="s">
        <v>39</v>
      </c>
      <c r="D1333" t="s">
        <v>40</v>
      </c>
      <c r="E1333" t="s">
        <v>373</v>
      </c>
      <c r="F1333" t="s">
        <v>374</v>
      </c>
      <c r="G1333" t="s">
        <v>128</v>
      </c>
      <c r="H1333" t="s">
        <v>41</v>
      </c>
      <c r="I1333" t="s">
        <v>221</v>
      </c>
      <c r="J1333" t="s">
        <v>145</v>
      </c>
      <c r="L1333" t="s">
        <v>375</v>
      </c>
      <c r="M1333" t="s">
        <v>375</v>
      </c>
      <c r="N1333" t="b">
        <v>0</v>
      </c>
      <c r="O1333">
        <v>29.001318260000001</v>
      </c>
      <c r="P1333">
        <v>1.2822485790746159E-4</v>
      </c>
      <c r="Q1333">
        <v>0.52508088770736705</v>
      </c>
      <c r="R1333">
        <v>15.228037936644681</v>
      </c>
      <c r="S1333">
        <v>3.7186899130175711E-3</v>
      </c>
      <c r="T1333">
        <f t="shared" si="42"/>
        <v>15.228037936644675</v>
      </c>
      <c r="U1333">
        <f t="shared" si="43"/>
        <v>3.7186899130175716E-3</v>
      </c>
    </row>
    <row r="1334" spans="1:21" x14ac:dyDescent="0.35">
      <c r="A1334" t="s">
        <v>27</v>
      </c>
      <c r="B1334" t="s">
        <v>47</v>
      </c>
      <c r="C1334" t="s">
        <v>29</v>
      </c>
      <c r="D1334" t="s">
        <v>30</v>
      </c>
      <c r="E1334" t="s">
        <v>376</v>
      </c>
      <c r="F1334" t="s">
        <v>377</v>
      </c>
      <c r="G1334" t="s">
        <v>128</v>
      </c>
      <c r="H1334" t="s">
        <v>41</v>
      </c>
      <c r="I1334" t="s">
        <v>221</v>
      </c>
      <c r="J1334" t="s">
        <v>145</v>
      </c>
      <c r="L1334" t="s">
        <v>378</v>
      </c>
      <c r="M1334" t="s">
        <v>378</v>
      </c>
      <c r="N1334" t="b">
        <v>0</v>
      </c>
      <c r="O1334">
        <v>208.84838500999999</v>
      </c>
      <c r="P1334">
        <v>2.2181047575352501E-3</v>
      </c>
      <c r="Q1334">
        <v>1.1139871163225481</v>
      </c>
      <c r="R1334">
        <v>232.6544101659112</v>
      </c>
      <c r="S1334">
        <v>0.46324759639423468</v>
      </c>
      <c r="T1334">
        <f t="shared" si="42"/>
        <v>232.65441016591117</v>
      </c>
      <c r="U1334">
        <f t="shared" si="43"/>
        <v>0.46324759639423457</v>
      </c>
    </row>
    <row r="1335" spans="1:21" x14ac:dyDescent="0.35">
      <c r="A1335" t="s">
        <v>27</v>
      </c>
      <c r="B1335" t="s">
        <v>47</v>
      </c>
      <c r="C1335" t="s">
        <v>39</v>
      </c>
      <c r="D1335" t="s">
        <v>40</v>
      </c>
      <c r="E1335" t="s">
        <v>379</v>
      </c>
      <c r="F1335" t="s">
        <v>380</v>
      </c>
      <c r="G1335" t="s">
        <v>128</v>
      </c>
      <c r="H1335" t="s">
        <v>41</v>
      </c>
      <c r="I1335" t="s">
        <v>221</v>
      </c>
      <c r="J1335" t="s">
        <v>145</v>
      </c>
      <c r="L1335" t="s">
        <v>378</v>
      </c>
      <c r="M1335" t="s">
        <v>378</v>
      </c>
      <c r="N1335" t="b">
        <v>0</v>
      </c>
      <c r="O1335">
        <v>208.84838500999999</v>
      </c>
      <c r="P1335">
        <v>8.8722413060072646E-4</v>
      </c>
      <c r="Q1335">
        <v>3.6331834692102811</v>
      </c>
      <c r="R1335">
        <v>758.78449998959616</v>
      </c>
      <c r="S1335">
        <v>0.18529532681786301</v>
      </c>
      <c r="T1335">
        <f t="shared" si="42"/>
        <v>758.78449998959627</v>
      </c>
      <c r="U1335">
        <f t="shared" si="43"/>
        <v>0.18529532681786304</v>
      </c>
    </row>
    <row r="1336" spans="1:21" x14ac:dyDescent="0.35">
      <c r="A1336" t="s">
        <v>27</v>
      </c>
      <c r="B1336" t="s">
        <v>47</v>
      </c>
      <c r="C1336" t="s">
        <v>39</v>
      </c>
      <c r="D1336" t="s">
        <v>40</v>
      </c>
      <c r="E1336" t="s">
        <v>383</v>
      </c>
      <c r="F1336" t="s">
        <v>384</v>
      </c>
      <c r="G1336" t="s">
        <v>128</v>
      </c>
      <c r="H1336" t="s">
        <v>41</v>
      </c>
      <c r="I1336" t="s">
        <v>221</v>
      </c>
      <c r="J1336" t="s">
        <v>145</v>
      </c>
      <c r="L1336" t="s">
        <v>378</v>
      </c>
      <c r="M1336" t="s">
        <v>378</v>
      </c>
      <c r="N1336" t="b">
        <v>0</v>
      </c>
      <c r="O1336">
        <v>208.84838500999999</v>
      </c>
      <c r="P1336">
        <v>8.8862724877488038E-4</v>
      </c>
      <c r="Q1336">
        <v>3.638929239168355</v>
      </c>
      <c r="R1336">
        <v>759.98449476597898</v>
      </c>
      <c r="S1336">
        <v>0.18558836578251331</v>
      </c>
      <c r="T1336">
        <f t="shared" si="42"/>
        <v>759.98449476597898</v>
      </c>
      <c r="U1336">
        <f t="shared" si="43"/>
        <v>0.18558836578251325</v>
      </c>
    </row>
    <row r="1337" spans="1:21" x14ac:dyDescent="0.35">
      <c r="A1337" t="s">
        <v>27</v>
      </c>
      <c r="B1337" t="s">
        <v>47</v>
      </c>
      <c r="C1337" t="s">
        <v>29</v>
      </c>
      <c r="D1337" t="s">
        <v>30</v>
      </c>
      <c r="E1337" t="s">
        <v>383</v>
      </c>
      <c r="F1337" t="s">
        <v>384</v>
      </c>
      <c r="G1337" t="s">
        <v>128</v>
      </c>
      <c r="H1337" t="s">
        <v>41</v>
      </c>
      <c r="I1337" t="s">
        <v>221</v>
      </c>
      <c r="J1337" t="s">
        <v>145</v>
      </c>
      <c r="L1337" t="s">
        <v>378</v>
      </c>
      <c r="M1337" t="s">
        <v>378</v>
      </c>
      <c r="N1337" t="b">
        <v>0</v>
      </c>
      <c r="O1337">
        <v>208.84838500999999</v>
      </c>
      <c r="P1337">
        <v>8.583607568427529E-3</v>
      </c>
      <c r="Q1337">
        <v>4.3109001999627257</v>
      </c>
      <c r="R1337">
        <v>900.32454470150128</v>
      </c>
      <c r="S1337">
        <v>1.792672578225702</v>
      </c>
      <c r="T1337">
        <f t="shared" si="42"/>
        <v>900.32454470150128</v>
      </c>
      <c r="U1337">
        <f t="shared" si="43"/>
        <v>1.7926725782257025</v>
      </c>
    </row>
    <row r="1338" spans="1:21" x14ac:dyDescent="0.35">
      <c r="A1338" t="s">
        <v>27</v>
      </c>
      <c r="B1338" t="s">
        <v>47</v>
      </c>
      <c r="C1338" t="s">
        <v>39</v>
      </c>
      <c r="D1338" t="s">
        <v>40</v>
      </c>
      <c r="E1338" t="s">
        <v>385</v>
      </c>
      <c r="F1338" t="s">
        <v>386</v>
      </c>
      <c r="G1338" t="s">
        <v>128</v>
      </c>
      <c r="H1338" t="s">
        <v>41</v>
      </c>
      <c r="I1338" t="s">
        <v>221</v>
      </c>
      <c r="J1338" t="s">
        <v>145</v>
      </c>
      <c r="L1338" t="s">
        <v>378</v>
      </c>
      <c r="M1338" t="s">
        <v>378</v>
      </c>
      <c r="N1338" t="b">
        <v>0</v>
      </c>
      <c r="O1338">
        <v>208.84838500999999</v>
      </c>
      <c r="P1338">
        <v>5.3569923127076366E-4</v>
      </c>
      <c r="Q1338">
        <v>2.1936887471757411</v>
      </c>
      <c r="R1338">
        <v>458.14835206226371</v>
      </c>
      <c r="S1338">
        <v>0.1118799193019975</v>
      </c>
      <c r="T1338">
        <f t="shared" si="42"/>
        <v>458.14835206226371</v>
      </c>
      <c r="U1338">
        <f t="shared" si="43"/>
        <v>0.11187991930199748</v>
      </c>
    </row>
    <row r="1339" spans="1:21" x14ac:dyDescent="0.35">
      <c r="A1339" t="s">
        <v>27</v>
      </c>
      <c r="B1339" t="s">
        <v>47</v>
      </c>
      <c r="C1339" t="s">
        <v>29</v>
      </c>
      <c r="D1339" t="s">
        <v>30</v>
      </c>
      <c r="E1339" t="s">
        <v>387</v>
      </c>
      <c r="F1339" t="s">
        <v>388</v>
      </c>
      <c r="G1339" t="s">
        <v>128</v>
      </c>
      <c r="H1339" t="s">
        <v>41</v>
      </c>
      <c r="I1339" t="s">
        <v>221</v>
      </c>
      <c r="J1339" t="s">
        <v>145</v>
      </c>
      <c r="L1339" t="s">
        <v>378</v>
      </c>
      <c r="M1339" t="s">
        <v>378</v>
      </c>
      <c r="N1339" t="b">
        <v>0</v>
      </c>
      <c r="O1339">
        <v>208.84838500999999</v>
      </c>
      <c r="P1339">
        <v>2.353250688734453E-3</v>
      </c>
      <c r="Q1339">
        <v>1.181860748380674</v>
      </c>
      <c r="R1339">
        <v>246.82970860601361</v>
      </c>
      <c r="S1339">
        <v>0.49147260586586061</v>
      </c>
      <c r="T1339">
        <f t="shared" si="42"/>
        <v>246.82970860601372</v>
      </c>
      <c r="U1339">
        <f t="shared" si="43"/>
        <v>0.49147260586586067</v>
      </c>
    </row>
    <row r="1340" spans="1:21" x14ac:dyDescent="0.35">
      <c r="A1340" t="s">
        <v>27</v>
      </c>
      <c r="B1340" t="s">
        <v>47</v>
      </c>
      <c r="C1340" t="s">
        <v>29</v>
      </c>
      <c r="D1340" t="s">
        <v>30</v>
      </c>
      <c r="E1340" t="s">
        <v>389</v>
      </c>
      <c r="F1340" t="s">
        <v>390</v>
      </c>
      <c r="G1340" t="s">
        <v>128</v>
      </c>
      <c r="H1340" t="s">
        <v>41</v>
      </c>
      <c r="I1340" t="s">
        <v>221</v>
      </c>
      <c r="J1340" t="s">
        <v>145</v>
      </c>
      <c r="L1340" t="s">
        <v>303</v>
      </c>
      <c r="M1340" t="s">
        <v>303</v>
      </c>
      <c r="N1340" t="b">
        <v>0</v>
      </c>
      <c r="O1340">
        <v>11.69139653</v>
      </c>
      <c r="P1340">
        <v>2.124850042279134E-2</v>
      </c>
      <c r="Q1340">
        <v>10.671522898885261</v>
      </c>
      <c r="R1340">
        <v>124.7650057898427</v>
      </c>
      <c r="S1340">
        <v>0.24842464411072621</v>
      </c>
      <c r="T1340">
        <f t="shared" si="42"/>
        <v>124.76500578984269</v>
      </c>
      <c r="U1340">
        <f t="shared" si="43"/>
        <v>0.24842464411072621</v>
      </c>
    </row>
    <row r="1341" spans="1:21" x14ac:dyDescent="0.35">
      <c r="A1341" t="s">
        <v>27</v>
      </c>
      <c r="B1341" t="s">
        <v>47</v>
      </c>
      <c r="C1341" t="s">
        <v>39</v>
      </c>
      <c r="D1341" t="s">
        <v>40</v>
      </c>
      <c r="E1341" t="s">
        <v>389</v>
      </c>
      <c r="F1341" t="s">
        <v>390</v>
      </c>
      <c r="G1341" t="s">
        <v>128</v>
      </c>
      <c r="H1341" t="s">
        <v>41</v>
      </c>
      <c r="I1341" t="s">
        <v>221</v>
      </c>
      <c r="J1341" t="s">
        <v>145</v>
      </c>
      <c r="L1341" t="s">
        <v>303</v>
      </c>
      <c r="M1341" t="s">
        <v>303</v>
      </c>
      <c r="N1341" t="b">
        <v>0</v>
      </c>
      <c r="O1341">
        <v>11.69139653</v>
      </c>
      <c r="P1341">
        <v>1.403864480408064E-2</v>
      </c>
      <c r="Q1341">
        <v>57.48826082735809</v>
      </c>
      <c r="R1341">
        <v>672.11805315270931</v>
      </c>
      <c r="S1341">
        <v>0.16413136314833091</v>
      </c>
      <c r="T1341">
        <f t="shared" si="42"/>
        <v>672.11805315270931</v>
      </c>
      <c r="U1341">
        <f t="shared" si="43"/>
        <v>0.16413136314833093</v>
      </c>
    </row>
    <row r="1342" spans="1:21" x14ac:dyDescent="0.35">
      <c r="A1342" t="s">
        <v>27</v>
      </c>
      <c r="B1342" t="s">
        <v>47</v>
      </c>
      <c r="C1342" t="s">
        <v>39</v>
      </c>
      <c r="D1342" t="s">
        <v>40</v>
      </c>
      <c r="E1342" t="s">
        <v>398</v>
      </c>
      <c r="F1342" t="s">
        <v>399</v>
      </c>
      <c r="G1342" t="s">
        <v>128</v>
      </c>
      <c r="H1342" t="s">
        <v>41</v>
      </c>
      <c r="I1342" t="s">
        <v>221</v>
      </c>
      <c r="J1342" t="s">
        <v>36</v>
      </c>
      <c r="L1342" t="s">
        <v>285</v>
      </c>
      <c r="M1342" t="s">
        <v>285</v>
      </c>
      <c r="N1342" t="b">
        <v>0</v>
      </c>
      <c r="O1342">
        <v>0.61</v>
      </c>
      <c r="P1342">
        <v>1.3163888335926971E-2</v>
      </c>
      <c r="Q1342">
        <v>53.906132445064443</v>
      </c>
      <c r="R1342">
        <v>32.882740791489312</v>
      </c>
      <c r="S1342">
        <v>8.0299718849154537E-3</v>
      </c>
      <c r="T1342">
        <f t="shared" si="42"/>
        <v>32.882740791489312</v>
      </c>
      <c r="U1342">
        <f t="shared" si="43"/>
        <v>8.029971884915452E-3</v>
      </c>
    </row>
    <row r="1343" spans="1:21" x14ac:dyDescent="0.35">
      <c r="A1343" t="s">
        <v>27</v>
      </c>
      <c r="B1343" t="s">
        <v>47</v>
      </c>
      <c r="C1343" t="s">
        <v>29</v>
      </c>
      <c r="D1343" t="s">
        <v>30</v>
      </c>
      <c r="E1343" t="s">
        <v>398</v>
      </c>
      <c r="F1343" t="s">
        <v>399</v>
      </c>
      <c r="G1343" t="s">
        <v>128</v>
      </c>
      <c r="H1343" t="s">
        <v>41</v>
      </c>
      <c r="I1343" t="s">
        <v>221</v>
      </c>
      <c r="J1343" t="s">
        <v>36</v>
      </c>
      <c r="L1343" t="s">
        <v>285</v>
      </c>
      <c r="M1343" t="s">
        <v>285</v>
      </c>
      <c r="N1343" t="b">
        <v>0</v>
      </c>
      <c r="O1343">
        <v>0.61</v>
      </c>
      <c r="P1343">
        <v>3.485504878981506E-2</v>
      </c>
      <c r="Q1343">
        <v>17.505068306058462</v>
      </c>
      <c r="R1343">
        <v>10.678091666695661</v>
      </c>
      <c r="S1343">
        <v>2.1261579761787181E-2</v>
      </c>
      <c r="T1343">
        <f t="shared" si="42"/>
        <v>10.678091666695661</v>
      </c>
      <c r="U1343">
        <f t="shared" si="43"/>
        <v>2.1261579761787185E-2</v>
      </c>
    </row>
    <row r="1344" spans="1:21" x14ac:dyDescent="0.35">
      <c r="A1344" t="s">
        <v>27</v>
      </c>
      <c r="B1344" t="s">
        <v>47</v>
      </c>
      <c r="C1344" t="s">
        <v>29</v>
      </c>
      <c r="D1344" t="s">
        <v>30</v>
      </c>
      <c r="E1344" t="s">
        <v>400</v>
      </c>
      <c r="F1344" t="s">
        <v>401</v>
      </c>
      <c r="G1344" t="s">
        <v>128</v>
      </c>
      <c r="H1344" t="s">
        <v>41</v>
      </c>
      <c r="I1344" t="s">
        <v>221</v>
      </c>
      <c r="J1344" t="s">
        <v>145</v>
      </c>
      <c r="L1344" t="s">
        <v>312</v>
      </c>
      <c r="M1344" t="s">
        <v>312</v>
      </c>
      <c r="N1344" t="b">
        <v>0</v>
      </c>
      <c r="O1344">
        <v>11.69139653</v>
      </c>
      <c r="P1344">
        <v>9.3052699958490158E-3</v>
      </c>
      <c r="Q1344">
        <v>4.6733369350856009</v>
      </c>
      <c r="R1344">
        <v>54.637835226380631</v>
      </c>
      <c r="S1344">
        <v>0.1087916013401823</v>
      </c>
      <c r="T1344">
        <f t="shared" si="42"/>
        <v>54.637835226380631</v>
      </c>
      <c r="U1344">
        <f t="shared" si="43"/>
        <v>0.1087916013401823</v>
      </c>
    </row>
    <row r="1345" spans="1:21" x14ac:dyDescent="0.35">
      <c r="A1345" t="s">
        <v>27</v>
      </c>
      <c r="B1345" t="s">
        <v>47</v>
      </c>
      <c r="C1345" t="s">
        <v>39</v>
      </c>
      <c r="D1345" t="s">
        <v>40</v>
      </c>
      <c r="E1345" t="s">
        <v>400</v>
      </c>
      <c r="F1345" t="s">
        <v>401</v>
      </c>
      <c r="G1345" t="s">
        <v>128</v>
      </c>
      <c r="H1345" t="s">
        <v>41</v>
      </c>
      <c r="I1345" t="s">
        <v>221</v>
      </c>
      <c r="J1345" t="s">
        <v>145</v>
      </c>
      <c r="L1345" t="s">
        <v>312</v>
      </c>
      <c r="M1345" t="s">
        <v>312</v>
      </c>
      <c r="N1345" t="b">
        <v>0</v>
      </c>
      <c r="O1345">
        <v>11.69139653</v>
      </c>
      <c r="P1345">
        <v>1.6983149811998E-3</v>
      </c>
      <c r="Q1345">
        <v>6.9546011006592794</v>
      </c>
      <c r="R1345">
        <v>81.308999175782077</v>
      </c>
      <c r="S1345">
        <v>1.9855673878046359E-2</v>
      </c>
      <c r="T1345">
        <f t="shared" si="42"/>
        <v>81.308999175782077</v>
      </c>
      <c r="U1345">
        <f t="shared" si="43"/>
        <v>1.9855673878046359E-2</v>
      </c>
    </row>
    <row r="1346" spans="1:21" x14ac:dyDescent="0.35">
      <c r="A1346" t="s">
        <v>27</v>
      </c>
      <c r="B1346" t="s">
        <v>47</v>
      </c>
      <c r="C1346" t="s">
        <v>29</v>
      </c>
      <c r="D1346" t="s">
        <v>30</v>
      </c>
      <c r="E1346" t="s">
        <v>402</v>
      </c>
      <c r="F1346" t="s">
        <v>403</v>
      </c>
      <c r="G1346" t="s">
        <v>128</v>
      </c>
      <c r="H1346" t="s">
        <v>41</v>
      </c>
      <c r="I1346" t="s">
        <v>221</v>
      </c>
      <c r="J1346" t="s">
        <v>36</v>
      </c>
      <c r="L1346" t="s">
        <v>404</v>
      </c>
      <c r="M1346" t="s">
        <v>404</v>
      </c>
      <c r="N1346" t="b">
        <v>0</v>
      </c>
      <c r="O1346">
        <v>27.41</v>
      </c>
      <c r="P1346">
        <v>8.1223168754047199E-5</v>
      </c>
      <c r="Q1346">
        <v>4.0792285951112388E-2</v>
      </c>
      <c r="R1346">
        <v>1.118116557919991</v>
      </c>
      <c r="S1346">
        <v>2.2263270555484341E-3</v>
      </c>
      <c r="T1346">
        <f t="shared" ref="T1346:T1409" si="44">O1346*Q1346</f>
        <v>1.1181165579199905</v>
      </c>
      <c r="U1346">
        <f t="shared" ref="U1346:U1409" si="45">O1346*P1346</f>
        <v>2.2263270555484336E-3</v>
      </c>
    </row>
    <row r="1347" spans="1:21" x14ac:dyDescent="0.35">
      <c r="A1347" t="s">
        <v>27</v>
      </c>
      <c r="B1347" t="s">
        <v>47</v>
      </c>
      <c r="C1347" t="s">
        <v>76</v>
      </c>
      <c r="D1347" t="s">
        <v>77</v>
      </c>
      <c r="E1347" t="s">
        <v>402</v>
      </c>
      <c r="F1347" t="s">
        <v>403</v>
      </c>
      <c r="G1347" t="s">
        <v>128</v>
      </c>
      <c r="H1347" t="s">
        <v>41</v>
      </c>
      <c r="I1347" t="s">
        <v>221</v>
      </c>
      <c r="J1347" t="s">
        <v>36</v>
      </c>
      <c r="L1347" t="s">
        <v>404</v>
      </c>
      <c r="M1347" t="s">
        <v>404</v>
      </c>
      <c r="N1347" t="b">
        <v>0</v>
      </c>
      <c r="O1347">
        <v>27.41</v>
      </c>
      <c r="P1347">
        <v>3.1540314821740047E-5</v>
      </c>
      <c r="Q1347">
        <v>5.4941147743686053E-2</v>
      </c>
      <c r="R1347">
        <v>1.505936859654434</v>
      </c>
      <c r="S1347">
        <v>8.6452002926389472E-4</v>
      </c>
      <c r="T1347">
        <f t="shared" si="44"/>
        <v>1.5059368596544347</v>
      </c>
      <c r="U1347">
        <f t="shared" si="45"/>
        <v>8.6452002926389472E-4</v>
      </c>
    </row>
    <row r="1348" spans="1:21" x14ac:dyDescent="0.35">
      <c r="A1348" t="s">
        <v>27</v>
      </c>
      <c r="B1348" t="s">
        <v>47</v>
      </c>
      <c r="C1348" t="s">
        <v>39</v>
      </c>
      <c r="D1348" t="s">
        <v>40</v>
      </c>
      <c r="E1348" t="s">
        <v>402</v>
      </c>
      <c r="F1348" t="s">
        <v>403</v>
      </c>
      <c r="G1348" t="s">
        <v>128</v>
      </c>
      <c r="H1348" t="s">
        <v>41</v>
      </c>
      <c r="I1348" t="s">
        <v>221</v>
      </c>
      <c r="J1348" t="s">
        <v>36</v>
      </c>
      <c r="L1348" t="s">
        <v>404</v>
      </c>
      <c r="M1348" t="s">
        <v>404</v>
      </c>
      <c r="N1348" t="b">
        <v>0</v>
      </c>
      <c r="O1348">
        <v>27.41</v>
      </c>
      <c r="P1348">
        <v>1.0927243450799901E-4</v>
      </c>
      <c r="Q1348">
        <v>0.44747069990760657</v>
      </c>
      <c r="R1348">
        <v>12.265171884467501</v>
      </c>
      <c r="S1348">
        <v>2.995157429864251E-3</v>
      </c>
      <c r="T1348">
        <f t="shared" si="44"/>
        <v>12.265171884467497</v>
      </c>
      <c r="U1348">
        <f t="shared" si="45"/>
        <v>2.9951574298642527E-3</v>
      </c>
    </row>
    <row r="1349" spans="1:21" x14ac:dyDescent="0.35">
      <c r="A1349" t="s">
        <v>27</v>
      </c>
      <c r="B1349" t="s">
        <v>47</v>
      </c>
      <c r="C1349" t="s">
        <v>39</v>
      </c>
      <c r="D1349" t="s">
        <v>40</v>
      </c>
      <c r="E1349" t="s">
        <v>405</v>
      </c>
      <c r="F1349" t="s">
        <v>406</v>
      </c>
      <c r="G1349" t="s">
        <v>128</v>
      </c>
      <c r="H1349" t="s">
        <v>41</v>
      </c>
      <c r="I1349" t="s">
        <v>221</v>
      </c>
      <c r="J1349" t="s">
        <v>145</v>
      </c>
      <c r="L1349" t="s">
        <v>407</v>
      </c>
      <c r="M1349" t="s">
        <v>407</v>
      </c>
      <c r="N1349" t="b">
        <v>0</v>
      </c>
      <c r="O1349">
        <v>3.9577318099999999</v>
      </c>
      <c r="P1349">
        <v>1.1110017867864831E-3</v>
      </c>
      <c r="Q1349">
        <v>4.5495531363452644</v>
      </c>
      <c r="R1349">
        <v>18.005911168998921</v>
      </c>
      <c r="S1349">
        <v>4.3970471125317013E-3</v>
      </c>
      <c r="T1349">
        <f t="shared" si="44"/>
        <v>18.005911168998921</v>
      </c>
      <c r="U1349">
        <f t="shared" si="45"/>
        <v>4.3970471125317013E-3</v>
      </c>
    </row>
    <row r="1350" spans="1:21" x14ac:dyDescent="0.35">
      <c r="A1350" t="s">
        <v>27</v>
      </c>
      <c r="B1350" t="s">
        <v>47</v>
      </c>
      <c r="C1350" t="s">
        <v>39</v>
      </c>
      <c r="D1350" t="s">
        <v>40</v>
      </c>
      <c r="E1350" t="s">
        <v>408</v>
      </c>
      <c r="F1350" t="s">
        <v>409</v>
      </c>
      <c r="G1350" t="s">
        <v>128</v>
      </c>
      <c r="H1350" t="s">
        <v>41</v>
      </c>
      <c r="I1350" t="s">
        <v>221</v>
      </c>
      <c r="J1350" t="s">
        <v>36</v>
      </c>
      <c r="L1350" t="s">
        <v>410</v>
      </c>
      <c r="M1350" t="s">
        <v>410</v>
      </c>
      <c r="N1350" t="b">
        <v>0</v>
      </c>
      <c r="O1350">
        <v>2.4</v>
      </c>
      <c r="P1350">
        <v>3.5535927999097189E-4</v>
      </c>
      <c r="Q1350">
        <v>1.4551965136695411</v>
      </c>
      <c r="R1350">
        <v>3.492471632806899</v>
      </c>
      <c r="S1350">
        <v>8.5286227197833267E-4</v>
      </c>
      <c r="T1350">
        <f t="shared" si="44"/>
        <v>3.4924716328068985</v>
      </c>
      <c r="U1350">
        <f t="shared" si="45"/>
        <v>8.5286227197833256E-4</v>
      </c>
    </row>
    <row r="1351" spans="1:21" x14ac:dyDescent="0.35">
      <c r="A1351" t="s">
        <v>27</v>
      </c>
      <c r="B1351" t="s">
        <v>47</v>
      </c>
      <c r="C1351" t="s">
        <v>29</v>
      </c>
      <c r="D1351" t="s">
        <v>30</v>
      </c>
      <c r="E1351" t="s">
        <v>418</v>
      </c>
      <c r="F1351" t="s">
        <v>419</v>
      </c>
      <c r="G1351" t="s">
        <v>128</v>
      </c>
      <c r="H1351" t="s">
        <v>41</v>
      </c>
      <c r="I1351" t="s">
        <v>221</v>
      </c>
      <c r="J1351" t="s">
        <v>36</v>
      </c>
      <c r="L1351" t="s">
        <v>420</v>
      </c>
      <c r="M1351" t="s">
        <v>420</v>
      </c>
      <c r="N1351" t="b">
        <v>0</v>
      </c>
      <c r="O1351">
        <v>21.25</v>
      </c>
      <c r="P1351">
        <v>3.6249960309425828E-3</v>
      </c>
      <c r="Q1351">
        <v>1.8205627400924209</v>
      </c>
      <c r="R1351">
        <v>38.686958226963952</v>
      </c>
      <c r="S1351">
        <v>7.703116565752989E-2</v>
      </c>
      <c r="T1351">
        <f t="shared" si="44"/>
        <v>38.686958226963945</v>
      </c>
      <c r="U1351">
        <f t="shared" si="45"/>
        <v>7.703116565752989E-2</v>
      </c>
    </row>
    <row r="1352" spans="1:21" x14ac:dyDescent="0.35">
      <c r="A1352" t="s">
        <v>27</v>
      </c>
      <c r="B1352" t="s">
        <v>47</v>
      </c>
      <c r="C1352" t="s">
        <v>39</v>
      </c>
      <c r="D1352" t="s">
        <v>40</v>
      </c>
      <c r="E1352" t="s">
        <v>418</v>
      </c>
      <c r="F1352" t="s">
        <v>419</v>
      </c>
      <c r="G1352" t="s">
        <v>128</v>
      </c>
      <c r="H1352" t="s">
        <v>41</v>
      </c>
      <c r="I1352" t="s">
        <v>221</v>
      </c>
      <c r="J1352" t="s">
        <v>36</v>
      </c>
      <c r="L1352" t="s">
        <v>420</v>
      </c>
      <c r="M1352" t="s">
        <v>420</v>
      </c>
      <c r="N1352" t="b">
        <v>0</v>
      </c>
      <c r="O1352">
        <v>21.25</v>
      </c>
      <c r="P1352">
        <v>1.3231544712481219E-2</v>
      </c>
      <c r="Q1352">
        <v>54.183185356956173</v>
      </c>
      <c r="R1352">
        <v>1151.3926888353189</v>
      </c>
      <c r="S1352">
        <v>0.28117032514022589</v>
      </c>
      <c r="T1352">
        <f t="shared" si="44"/>
        <v>1151.3926888353187</v>
      </c>
      <c r="U1352">
        <f t="shared" si="45"/>
        <v>0.28117032514022594</v>
      </c>
    </row>
    <row r="1353" spans="1:21" x14ac:dyDescent="0.35">
      <c r="A1353" t="s">
        <v>27</v>
      </c>
      <c r="B1353" t="s">
        <v>47</v>
      </c>
      <c r="C1353" t="s">
        <v>76</v>
      </c>
      <c r="D1353" t="s">
        <v>77</v>
      </c>
      <c r="E1353" t="s">
        <v>418</v>
      </c>
      <c r="F1353" t="s">
        <v>419</v>
      </c>
      <c r="G1353" t="s">
        <v>128</v>
      </c>
      <c r="H1353" t="s">
        <v>41</v>
      </c>
      <c r="I1353" t="s">
        <v>221</v>
      </c>
      <c r="J1353" t="s">
        <v>36</v>
      </c>
      <c r="L1353" t="s">
        <v>420</v>
      </c>
      <c r="M1353" t="s">
        <v>420</v>
      </c>
      <c r="N1353" t="b">
        <v>0</v>
      </c>
      <c r="O1353">
        <v>21.25</v>
      </c>
      <c r="P1353">
        <v>2.9644272500749351E-2</v>
      </c>
      <c r="Q1353">
        <v>51.638367100100687</v>
      </c>
      <c r="R1353">
        <v>1097.3153008771401</v>
      </c>
      <c r="S1353">
        <v>0.62994079064092368</v>
      </c>
      <c r="T1353">
        <f t="shared" si="44"/>
        <v>1097.3153008771396</v>
      </c>
      <c r="U1353">
        <f t="shared" si="45"/>
        <v>0.62994079064092368</v>
      </c>
    </row>
    <row r="1354" spans="1:21" x14ac:dyDescent="0.35">
      <c r="A1354" t="s">
        <v>27</v>
      </c>
      <c r="B1354" t="s">
        <v>47</v>
      </c>
      <c r="C1354" t="s">
        <v>76</v>
      </c>
      <c r="D1354" t="s">
        <v>77</v>
      </c>
      <c r="E1354" t="s">
        <v>421</v>
      </c>
      <c r="F1354" t="s">
        <v>422</v>
      </c>
      <c r="G1354" t="s">
        <v>128</v>
      </c>
      <c r="H1354" t="s">
        <v>41</v>
      </c>
      <c r="I1354" t="s">
        <v>221</v>
      </c>
      <c r="J1354" t="s">
        <v>145</v>
      </c>
      <c r="L1354" t="s">
        <v>423</v>
      </c>
      <c r="M1354" t="s">
        <v>423</v>
      </c>
      <c r="N1354" t="b">
        <v>0</v>
      </c>
      <c r="O1354">
        <v>3.5359830099999998</v>
      </c>
      <c r="P1354">
        <v>8.4893062800497025E-3</v>
      </c>
      <c r="Q1354">
        <v>14.787811510750201</v>
      </c>
      <c r="R1354">
        <v>52.289450257095119</v>
      </c>
      <c r="S1354">
        <v>3.0018042772942049E-2</v>
      </c>
      <c r="T1354">
        <f t="shared" si="44"/>
        <v>52.28945025709514</v>
      </c>
      <c r="U1354">
        <f t="shared" si="45"/>
        <v>3.0018042772942049E-2</v>
      </c>
    </row>
    <row r="1355" spans="1:21" x14ac:dyDescent="0.35">
      <c r="A1355" t="s">
        <v>27</v>
      </c>
      <c r="B1355" t="s">
        <v>47</v>
      </c>
      <c r="C1355" t="s">
        <v>39</v>
      </c>
      <c r="D1355" t="s">
        <v>40</v>
      </c>
      <c r="E1355" t="s">
        <v>421</v>
      </c>
      <c r="F1355" t="s">
        <v>422</v>
      </c>
      <c r="G1355" t="s">
        <v>128</v>
      </c>
      <c r="H1355" t="s">
        <v>41</v>
      </c>
      <c r="I1355" t="s">
        <v>221</v>
      </c>
      <c r="J1355" t="s">
        <v>145</v>
      </c>
      <c r="L1355" t="s">
        <v>423</v>
      </c>
      <c r="M1355" t="s">
        <v>423</v>
      </c>
      <c r="N1355" t="b">
        <v>0</v>
      </c>
      <c r="O1355">
        <v>3.5359830099999998</v>
      </c>
      <c r="P1355">
        <v>1.8220887604057979E-3</v>
      </c>
      <c r="Q1355">
        <v>7.4614548178011164</v>
      </c>
      <c r="R1355">
        <v>26.38357746562739</v>
      </c>
      <c r="S1355">
        <v>6.4428748995068608E-3</v>
      </c>
      <c r="T1355">
        <f t="shared" si="44"/>
        <v>26.383577465627393</v>
      </c>
      <c r="U1355">
        <f t="shared" si="45"/>
        <v>6.4428748995068617E-3</v>
      </c>
    </row>
    <row r="1356" spans="1:21" x14ac:dyDescent="0.35">
      <c r="A1356" t="s">
        <v>27</v>
      </c>
      <c r="B1356" t="s">
        <v>47</v>
      </c>
      <c r="C1356" t="s">
        <v>29</v>
      </c>
      <c r="D1356" t="s">
        <v>30</v>
      </c>
      <c r="E1356" t="s">
        <v>421</v>
      </c>
      <c r="F1356" t="s">
        <v>422</v>
      </c>
      <c r="G1356" t="s">
        <v>128</v>
      </c>
      <c r="H1356" t="s">
        <v>41</v>
      </c>
      <c r="I1356" t="s">
        <v>221</v>
      </c>
      <c r="J1356" t="s">
        <v>145</v>
      </c>
      <c r="L1356" t="s">
        <v>423</v>
      </c>
      <c r="M1356" t="s">
        <v>423</v>
      </c>
      <c r="N1356" t="b">
        <v>0</v>
      </c>
      <c r="O1356">
        <v>3.5359830099999998</v>
      </c>
      <c r="P1356">
        <v>5.109231593623221E-4</v>
      </c>
      <c r="Q1356">
        <v>0.25659825805201802</v>
      </c>
      <c r="R1356">
        <v>0.90732708086753122</v>
      </c>
      <c r="S1356">
        <v>1.8066156109206931E-3</v>
      </c>
      <c r="T1356">
        <f t="shared" si="44"/>
        <v>0.90732708086753133</v>
      </c>
      <c r="U1356">
        <f t="shared" si="45"/>
        <v>1.8066156109206933E-3</v>
      </c>
    </row>
    <row r="1357" spans="1:21" x14ac:dyDescent="0.35">
      <c r="A1357" t="s">
        <v>27</v>
      </c>
      <c r="B1357" t="s">
        <v>47</v>
      </c>
      <c r="C1357" t="s">
        <v>39</v>
      </c>
      <c r="D1357" t="s">
        <v>40</v>
      </c>
      <c r="E1357" t="s">
        <v>424</v>
      </c>
      <c r="F1357" t="s">
        <v>425</v>
      </c>
      <c r="G1357" t="s">
        <v>128</v>
      </c>
      <c r="H1357" t="s">
        <v>41</v>
      </c>
      <c r="I1357" t="s">
        <v>221</v>
      </c>
      <c r="J1357" t="s">
        <v>36</v>
      </c>
      <c r="L1357" t="s">
        <v>426</v>
      </c>
      <c r="M1357" t="s">
        <v>426</v>
      </c>
      <c r="N1357" t="b">
        <v>0</v>
      </c>
      <c r="O1357">
        <v>0.71</v>
      </c>
      <c r="P1357">
        <v>1.264563509582751E-2</v>
      </c>
      <c r="Q1357">
        <v>51.783885044603018</v>
      </c>
      <c r="R1357">
        <v>36.766558381668148</v>
      </c>
      <c r="S1357">
        <v>8.9784009180375341E-3</v>
      </c>
      <c r="T1357">
        <f t="shared" si="44"/>
        <v>36.76655838166814</v>
      </c>
      <c r="U1357">
        <f t="shared" si="45"/>
        <v>8.9784009180375306E-3</v>
      </c>
    </row>
    <row r="1358" spans="1:21" x14ac:dyDescent="0.35">
      <c r="A1358" t="s">
        <v>27</v>
      </c>
      <c r="B1358" t="s">
        <v>47</v>
      </c>
      <c r="C1358" t="s">
        <v>76</v>
      </c>
      <c r="D1358" t="s">
        <v>77</v>
      </c>
      <c r="E1358" t="s">
        <v>424</v>
      </c>
      <c r="F1358" t="s">
        <v>425</v>
      </c>
      <c r="G1358" t="s">
        <v>128</v>
      </c>
      <c r="H1358" t="s">
        <v>41</v>
      </c>
      <c r="I1358" t="s">
        <v>221</v>
      </c>
      <c r="J1358" t="s">
        <v>36</v>
      </c>
      <c r="L1358" t="s">
        <v>426</v>
      </c>
      <c r="M1358" t="s">
        <v>426</v>
      </c>
      <c r="N1358" t="b">
        <v>0</v>
      </c>
      <c r="O1358">
        <v>0.71</v>
      </c>
      <c r="P1358">
        <v>1.906643238798106E-3</v>
      </c>
      <c r="Q1358">
        <v>3.3212467430763488</v>
      </c>
      <c r="R1358">
        <v>2.3580851875842082</v>
      </c>
      <c r="S1358">
        <v>1.353716699546655E-3</v>
      </c>
      <c r="T1358">
        <f t="shared" si="44"/>
        <v>2.3580851875842077</v>
      </c>
      <c r="U1358">
        <f t="shared" si="45"/>
        <v>1.3537166995466552E-3</v>
      </c>
    </row>
    <row r="1359" spans="1:21" x14ac:dyDescent="0.35">
      <c r="A1359" t="s">
        <v>27</v>
      </c>
      <c r="B1359" t="s">
        <v>47</v>
      </c>
      <c r="C1359" t="s">
        <v>29</v>
      </c>
      <c r="D1359" t="s">
        <v>30</v>
      </c>
      <c r="E1359" t="s">
        <v>424</v>
      </c>
      <c r="F1359" t="s">
        <v>425</v>
      </c>
      <c r="G1359" t="s">
        <v>128</v>
      </c>
      <c r="H1359" t="s">
        <v>41</v>
      </c>
      <c r="I1359" t="s">
        <v>221</v>
      </c>
      <c r="J1359" t="s">
        <v>36</v>
      </c>
      <c r="L1359" t="s">
        <v>426</v>
      </c>
      <c r="M1359" t="s">
        <v>426</v>
      </c>
      <c r="N1359" t="b">
        <v>0</v>
      </c>
      <c r="O1359">
        <v>0.71</v>
      </c>
      <c r="P1359">
        <v>2.1235636466652359E-3</v>
      </c>
      <c r="Q1359">
        <v>1.0665062301677191</v>
      </c>
      <c r="R1359">
        <v>0.75721942341908022</v>
      </c>
      <c r="S1359">
        <v>1.507730189132318E-3</v>
      </c>
      <c r="T1359">
        <f t="shared" si="44"/>
        <v>0.75721942341908044</v>
      </c>
      <c r="U1359">
        <f t="shared" si="45"/>
        <v>1.5077301891323173E-3</v>
      </c>
    </row>
    <row r="1360" spans="1:21" x14ac:dyDescent="0.35">
      <c r="A1360" t="s">
        <v>27</v>
      </c>
      <c r="B1360" t="s">
        <v>47</v>
      </c>
      <c r="C1360" t="s">
        <v>29</v>
      </c>
      <c r="D1360" t="s">
        <v>30</v>
      </c>
      <c r="E1360" t="s">
        <v>427</v>
      </c>
      <c r="F1360" t="s">
        <v>428</v>
      </c>
      <c r="G1360" t="s">
        <v>128</v>
      </c>
      <c r="H1360" t="s">
        <v>41</v>
      </c>
      <c r="I1360" t="s">
        <v>221</v>
      </c>
      <c r="J1360" t="s">
        <v>36</v>
      </c>
      <c r="L1360" t="s">
        <v>429</v>
      </c>
      <c r="M1360" t="s">
        <v>430</v>
      </c>
      <c r="N1360" t="b">
        <v>0</v>
      </c>
      <c r="O1360">
        <v>0.73</v>
      </c>
      <c r="P1360">
        <v>5.8024516497357636E-3</v>
      </c>
      <c r="Q1360">
        <v>2.9141348527076651</v>
      </c>
      <c r="R1360">
        <v>2.1273184424765961</v>
      </c>
      <c r="S1360">
        <v>4.2357897043071076E-3</v>
      </c>
      <c r="T1360">
        <f t="shared" si="44"/>
        <v>2.1273184424765956</v>
      </c>
      <c r="U1360">
        <f t="shared" si="45"/>
        <v>4.2357897043071076E-3</v>
      </c>
    </row>
    <row r="1361" spans="1:21" x14ac:dyDescent="0.35">
      <c r="A1361" t="s">
        <v>27</v>
      </c>
      <c r="B1361" t="s">
        <v>47</v>
      </c>
      <c r="C1361" t="s">
        <v>76</v>
      </c>
      <c r="D1361" t="s">
        <v>77</v>
      </c>
      <c r="E1361" t="s">
        <v>427</v>
      </c>
      <c r="F1361" t="s">
        <v>428</v>
      </c>
      <c r="G1361" t="s">
        <v>128</v>
      </c>
      <c r="H1361" t="s">
        <v>41</v>
      </c>
      <c r="I1361" t="s">
        <v>221</v>
      </c>
      <c r="J1361" t="s">
        <v>36</v>
      </c>
      <c r="L1361" t="s">
        <v>429</v>
      </c>
      <c r="M1361" t="s">
        <v>430</v>
      </c>
      <c r="N1361" t="b">
        <v>0</v>
      </c>
      <c r="O1361">
        <v>0.73</v>
      </c>
      <c r="P1361">
        <v>3.47363658335266E-2</v>
      </c>
      <c r="Q1361">
        <v>60.508457766663007</v>
      </c>
      <c r="R1361">
        <v>44.171174169663992</v>
      </c>
      <c r="S1361">
        <v>2.5357547058474421E-2</v>
      </c>
      <c r="T1361">
        <f t="shared" si="44"/>
        <v>44.171174169663992</v>
      </c>
      <c r="U1361">
        <f t="shared" si="45"/>
        <v>2.5357547058474417E-2</v>
      </c>
    </row>
    <row r="1362" spans="1:21" x14ac:dyDescent="0.35">
      <c r="A1362" t="s">
        <v>27</v>
      </c>
      <c r="B1362" t="s">
        <v>47</v>
      </c>
      <c r="C1362" t="s">
        <v>39</v>
      </c>
      <c r="D1362" t="s">
        <v>40</v>
      </c>
      <c r="E1362" t="s">
        <v>427</v>
      </c>
      <c r="F1362" t="s">
        <v>428</v>
      </c>
      <c r="G1362" t="s">
        <v>128</v>
      </c>
      <c r="H1362" t="s">
        <v>41</v>
      </c>
      <c r="I1362" t="s">
        <v>221</v>
      </c>
      <c r="J1362" t="s">
        <v>36</v>
      </c>
      <c r="L1362" t="s">
        <v>429</v>
      </c>
      <c r="M1362" t="s">
        <v>430</v>
      </c>
      <c r="N1362" t="b">
        <v>0</v>
      </c>
      <c r="O1362">
        <v>0.73</v>
      </c>
      <c r="P1362">
        <v>3.8903788083376613E-2</v>
      </c>
      <c r="Q1362">
        <v>159.31104089615039</v>
      </c>
      <c r="R1362">
        <v>116.2970598541898</v>
      </c>
      <c r="S1362">
        <v>2.8399765300864931E-2</v>
      </c>
      <c r="T1362">
        <f t="shared" si="44"/>
        <v>116.29705985418978</v>
      </c>
      <c r="U1362">
        <f t="shared" si="45"/>
        <v>2.8399765300864927E-2</v>
      </c>
    </row>
    <row r="1363" spans="1:21" x14ac:dyDescent="0.35">
      <c r="A1363" t="s">
        <v>27</v>
      </c>
      <c r="B1363" t="s">
        <v>47</v>
      </c>
      <c r="C1363" t="s">
        <v>76</v>
      </c>
      <c r="D1363" t="s">
        <v>77</v>
      </c>
      <c r="E1363" t="s">
        <v>431</v>
      </c>
      <c r="F1363" t="s">
        <v>432</v>
      </c>
      <c r="G1363" t="s">
        <v>128</v>
      </c>
      <c r="H1363" t="s">
        <v>41</v>
      </c>
      <c r="I1363" t="s">
        <v>221</v>
      </c>
      <c r="J1363" t="s">
        <v>36</v>
      </c>
      <c r="L1363" t="s">
        <v>433</v>
      </c>
      <c r="M1363" t="s">
        <v>433</v>
      </c>
      <c r="N1363" t="b">
        <v>0</v>
      </c>
      <c r="O1363">
        <v>128.26</v>
      </c>
      <c r="P1363">
        <v>1.0080866618059989E-2</v>
      </c>
      <c r="Q1363">
        <v>17.560204626285682</v>
      </c>
      <c r="R1363">
        <v>2252.271845367402</v>
      </c>
      <c r="S1363">
        <v>1.2929719524323739</v>
      </c>
      <c r="T1363">
        <f t="shared" si="44"/>
        <v>2252.2718453674015</v>
      </c>
      <c r="U1363">
        <f t="shared" si="45"/>
        <v>1.2929719524323742</v>
      </c>
    </row>
    <row r="1364" spans="1:21" x14ac:dyDescent="0.35">
      <c r="A1364" t="s">
        <v>27</v>
      </c>
      <c r="B1364" t="s">
        <v>47</v>
      </c>
      <c r="C1364" t="s">
        <v>39</v>
      </c>
      <c r="D1364" t="s">
        <v>40</v>
      </c>
      <c r="E1364" t="s">
        <v>431</v>
      </c>
      <c r="F1364" t="s">
        <v>432</v>
      </c>
      <c r="G1364" t="s">
        <v>128</v>
      </c>
      <c r="H1364" t="s">
        <v>41</v>
      </c>
      <c r="I1364" t="s">
        <v>221</v>
      </c>
      <c r="J1364" t="s">
        <v>36</v>
      </c>
      <c r="L1364" t="s">
        <v>433</v>
      </c>
      <c r="M1364" t="s">
        <v>433</v>
      </c>
      <c r="N1364" t="b">
        <v>0</v>
      </c>
      <c r="O1364">
        <v>128.26</v>
      </c>
      <c r="P1364">
        <v>1.2306074797007751E-3</v>
      </c>
      <c r="Q1364">
        <v>5.0393385370482626</v>
      </c>
      <c r="R1364">
        <v>646.34556076181013</v>
      </c>
      <c r="S1364">
        <v>0.15783771534642141</v>
      </c>
      <c r="T1364">
        <f t="shared" si="44"/>
        <v>646.34556076181013</v>
      </c>
      <c r="U1364">
        <f t="shared" si="45"/>
        <v>0.15783771534642141</v>
      </c>
    </row>
    <row r="1365" spans="1:21" x14ac:dyDescent="0.35">
      <c r="A1365" t="s">
        <v>27</v>
      </c>
      <c r="B1365" t="s">
        <v>47</v>
      </c>
      <c r="C1365" t="s">
        <v>29</v>
      </c>
      <c r="D1365" t="s">
        <v>30</v>
      </c>
      <c r="E1365" t="s">
        <v>431</v>
      </c>
      <c r="F1365" t="s">
        <v>432</v>
      </c>
      <c r="G1365" t="s">
        <v>128</v>
      </c>
      <c r="H1365" t="s">
        <v>41</v>
      </c>
      <c r="I1365" t="s">
        <v>221</v>
      </c>
      <c r="J1365" t="s">
        <v>36</v>
      </c>
      <c r="L1365" t="s">
        <v>433</v>
      </c>
      <c r="M1365" t="s">
        <v>433</v>
      </c>
      <c r="N1365" t="b">
        <v>0</v>
      </c>
      <c r="O1365">
        <v>128.26</v>
      </c>
      <c r="P1365">
        <v>4.3735481935481939E-4</v>
      </c>
      <c r="Q1365">
        <v>0.21965041658547621</v>
      </c>
      <c r="R1365">
        <v>28.17236243125317</v>
      </c>
      <c r="S1365">
        <v>5.6095129130449138E-2</v>
      </c>
      <c r="T1365">
        <f t="shared" si="44"/>
        <v>28.172362431253177</v>
      </c>
      <c r="U1365">
        <f t="shared" si="45"/>
        <v>5.6095129130449131E-2</v>
      </c>
    </row>
    <row r="1366" spans="1:21" x14ac:dyDescent="0.35">
      <c r="A1366" t="s">
        <v>27</v>
      </c>
      <c r="B1366" t="s">
        <v>47</v>
      </c>
      <c r="C1366" t="s">
        <v>76</v>
      </c>
      <c r="D1366" t="s">
        <v>77</v>
      </c>
      <c r="E1366" t="s">
        <v>434</v>
      </c>
      <c r="F1366" t="s">
        <v>435</v>
      </c>
      <c r="G1366" t="s">
        <v>128</v>
      </c>
      <c r="H1366" t="s">
        <v>41</v>
      </c>
      <c r="I1366" t="s">
        <v>221</v>
      </c>
      <c r="J1366" t="s">
        <v>145</v>
      </c>
      <c r="L1366" t="s">
        <v>300</v>
      </c>
      <c r="M1366" t="s">
        <v>300</v>
      </c>
      <c r="N1366" t="b">
        <v>0</v>
      </c>
      <c r="O1366">
        <v>207.50297707999999</v>
      </c>
      <c r="P1366">
        <v>5.2774386995579239E-13</v>
      </c>
      <c r="Q1366">
        <v>9.192950068488317E-10</v>
      </c>
      <c r="R1366">
        <v>1.907564507359116E-7</v>
      </c>
      <c r="S1366">
        <v>1.0950842415154729E-10</v>
      </c>
      <c r="T1366">
        <f t="shared" si="44"/>
        <v>1.9075645073591155E-7</v>
      </c>
      <c r="U1366">
        <f t="shared" si="45"/>
        <v>1.0950842415154728E-10</v>
      </c>
    </row>
    <row r="1367" spans="1:21" x14ac:dyDescent="0.35">
      <c r="A1367" t="s">
        <v>27</v>
      </c>
      <c r="B1367" t="s">
        <v>47</v>
      </c>
      <c r="C1367" t="s">
        <v>39</v>
      </c>
      <c r="D1367" t="s">
        <v>40</v>
      </c>
      <c r="E1367" t="s">
        <v>436</v>
      </c>
      <c r="F1367" t="s">
        <v>437</v>
      </c>
      <c r="G1367" t="s">
        <v>128</v>
      </c>
      <c r="H1367" t="s">
        <v>41</v>
      </c>
      <c r="I1367" t="s">
        <v>221</v>
      </c>
      <c r="J1367" t="s">
        <v>36</v>
      </c>
      <c r="L1367" t="s">
        <v>438</v>
      </c>
      <c r="M1367" t="s">
        <v>438</v>
      </c>
      <c r="N1367" t="b">
        <v>0</v>
      </c>
      <c r="O1367">
        <v>7.95</v>
      </c>
      <c r="P1367">
        <v>1.0585958429962161E-2</v>
      </c>
      <c r="Q1367">
        <v>43.349507578704539</v>
      </c>
      <c r="R1367">
        <v>344.62858525070112</v>
      </c>
      <c r="S1367">
        <v>8.4158369518199161E-2</v>
      </c>
      <c r="T1367">
        <f t="shared" si="44"/>
        <v>344.62858525070112</v>
      </c>
      <c r="U1367">
        <f t="shared" si="45"/>
        <v>8.4158369518199175E-2</v>
      </c>
    </row>
    <row r="1368" spans="1:21" x14ac:dyDescent="0.35">
      <c r="A1368" t="s">
        <v>27</v>
      </c>
      <c r="B1368" t="s">
        <v>47</v>
      </c>
      <c r="C1368" t="s">
        <v>29</v>
      </c>
      <c r="D1368" t="s">
        <v>30</v>
      </c>
      <c r="E1368" t="s">
        <v>436</v>
      </c>
      <c r="F1368" t="s">
        <v>437</v>
      </c>
      <c r="G1368" t="s">
        <v>128</v>
      </c>
      <c r="H1368" t="s">
        <v>41</v>
      </c>
      <c r="I1368" t="s">
        <v>221</v>
      </c>
      <c r="J1368" t="s">
        <v>36</v>
      </c>
      <c r="L1368" t="s">
        <v>438</v>
      </c>
      <c r="M1368" t="s">
        <v>438</v>
      </c>
      <c r="N1368" t="b">
        <v>0</v>
      </c>
      <c r="O1368">
        <v>7.95</v>
      </c>
      <c r="P1368">
        <v>7.2080294831896466E-3</v>
      </c>
      <c r="Q1368">
        <v>3.62005083441995</v>
      </c>
      <c r="R1368">
        <v>28.7794041336386</v>
      </c>
      <c r="S1368">
        <v>5.7303834391357687E-2</v>
      </c>
      <c r="T1368">
        <f t="shared" si="44"/>
        <v>28.779404133638604</v>
      </c>
      <c r="U1368">
        <f t="shared" si="45"/>
        <v>5.7303834391357694E-2</v>
      </c>
    </row>
    <row r="1369" spans="1:21" x14ac:dyDescent="0.35">
      <c r="A1369" t="s">
        <v>27</v>
      </c>
      <c r="B1369" t="s">
        <v>47</v>
      </c>
      <c r="C1369" t="s">
        <v>76</v>
      </c>
      <c r="D1369" t="s">
        <v>77</v>
      </c>
      <c r="E1369" t="s">
        <v>436</v>
      </c>
      <c r="F1369" t="s">
        <v>437</v>
      </c>
      <c r="G1369" t="s">
        <v>128</v>
      </c>
      <c r="H1369" t="s">
        <v>41</v>
      </c>
      <c r="I1369" t="s">
        <v>221</v>
      </c>
      <c r="J1369" t="s">
        <v>36</v>
      </c>
      <c r="L1369" t="s">
        <v>438</v>
      </c>
      <c r="M1369" t="s">
        <v>438</v>
      </c>
      <c r="N1369" t="b">
        <v>0</v>
      </c>
      <c r="O1369">
        <v>7.95</v>
      </c>
      <c r="P1369">
        <v>3.2009910032443079E-2</v>
      </c>
      <c r="Q1369">
        <v>55.759151622112121</v>
      </c>
      <c r="R1369">
        <v>443.28525539579141</v>
      </c>
      <c r="S1369">
        <v>0.25447878475792252</v>
      </c>
      <c r="T1369">
        <f t="shared" si="44"/>
        <v>443.28525539579135</v>
      </c>
      <c r="U1369">
        <f t="shared" si="45"/>
        <v>0.25447878475792246</v>
      </c>
    </row>
    <row r="1370" spans="1:21" x14ac:dyDescent="0.35">
      <c r="A1370" t="s">
        <v>27</v>
      </c>
      <c r="B1370" t="s">
        <v>47</v>
      </c>
      <c r="C1370" t="s">
        <v>39</v>
      </c>
      <c r="D1370" t="s">
        <v>40</v>
      </c>
      <c r="E1370" t="s">
        <v>442</v>
      </c>
      <c r="F1370" t="s">
        <v>443</v>
      </c>
      <c r="G1370" t="s">
        <v>128</v>
      </c>
      <c r="H1370" t="s">
        <v>41</v>
      </c>
      <c r="I1370" t="s">
        <v>221</v>
      </c>
      <c r="J1370" t="s">
        <v>145</v>
      </c>
      <c r="L1370" t="s">
        <v>444</v>
      </c>
      <c r="M1370" t="s">
        <v>444</v>
      </c>
      <c r="N1370" t="b">
        <v>0</v>
      </c>
      <c r="O1370">
        <v>29.001318260000001</v>
      </c>
      <c r="P1370">
        <v>9.2394698979210432E-4</v>
      </c>
      <c r="Q1370">
        <v>3.7835636046850829</v>
      </c>
      <c r="R1370">
        <v>109.72833225642491</v>
      </c>
      <c r="S1370">
        <v>2.6795680706329789E-2</v>
      </c>
      <c r="T1370">
        <f t="shared" si="44"/>
        <v>109.72833225642492</v>
      </c>
      <c r="U1370">
        <f t="shared" si="45"/>
        <v>2.6795680706329789E-2</v>
      </c>
    </row>
    <row r="1371" spans="1:21" x14ac:dyDescent="0.35">
      <c r="A1371" t="s">
        <v>27</v>
      </c>
      <c r="B1371" t="s">
        <v>47</v>
      </c>
      <c r="C1371" t="s">
        <v>29</v>
      </c>
      <c r="D1371" t="s">
        <v>30</v>
      </c>
      <c r="E1371" t="s">
        <v>442</v>
      </c>
      <c r="F1371" t="s">
        <v>443</v>
      </c>
      <c r="G1371" t="s">
        <v>128</v>
      </c>
      <c r="H1371" t="s">
        <v>41</v>
      </c>
      <c r="I1371" t="s">
        <v>221</v>
      </c>
      <c r="J1371" t="s">
        <v>145</v>
      </c>
      <c r="L1371" t="s">
        <v>444</v>
      </c>
      <c r="M1371" t="s">
        <v>444</v>
      </c>
      <c r="N1371" t="b">
        <v>0</v>
      </c>
      <c r="O1371">
        <v>29.001318260000001</v>
      </c>
      <c r="P1371">
        <v>6.5661568065702211E-4</v>
      </c>
      <c r="Q1371">
        <v>0.32976864872697909</v>
      </c>
      <c r="R1371">
        <v>9.5637255339012661</v>
      </c>
      <c r="S1371">
        <v>1.9042720329240821E-2</v>
      </c>
      <c r="T1371">
        <f t="shared" si="44"/>
        <v>9.5637255339012643</v>
      </c>
      <c r="U1371">
        <f t="shared" si="45"/>
        <v>1.9042720329240825E-2</v>
      </c>
    </row>
    <row r="1372" spans="1:21" x14ac:dyDescent="0.35">
      <c r="A1372" t="s">
        <v>27</v>
      </c>
      <c r="B1372" t="s">
        <v>47</v>
      </c>
      <c r="C1372" t="s">
        <v>76</v>
      </c>
      <c r="D1372" t="s">
        <v>77</v>
      </c>
      <c r="E1372" t="s">
        <v>442</v>
      </c>
      <c r="F1372" t="s">
        <v>443</v>
      </c>
      <c r="G1372" t="s">
        <v>128</v>
      </c>
      <c r="H1372" t="s">
        <v>41</v>
      </c>
      <c r="I1372" t="s">
        <v>221</v>
      </c>
      <c r="J1372" t="s">
        <v>145</v>
      </c>
      <c r="L1372" t="s">
        <v>444</v>
      </c>
      <c r="M1372" t="s">
        <v>444</v>
      </c>
      <c r="N1372" t="b">
        <v>0</v>
      </c>
      <c r="O1372">
        <v>29.001318260000001</v>
      </c>
      <c r="P1372">
        <v>5.388426735490043E-3</v>
      </c>
      <c r="Q1372">
        <v>9.3862839053378142</v>
      </c>
      <c r="R1372">
        <v>272.21460681741769</v>
      </c>
      <c r="S1372">
        <v>0.1562714786766396</v>
      </c>
      <c r="T1372">
        <f t="shared" si="44"/>
        <v>272.21460681741769</v>
      </c>
      <c r="U1372">
        <f t="shared" si="45"/>
        <v>0.15627147867663957</v>
      </c>
    </row>
    <row r="1373" spans="1:21" x14ac:dyDescent="0.35">
      <c r="A1373" t="s">
        <v>27</v>
      </c>
      <c r="B1373" t="s">
        <v>47</v>
      </c>
      <c r="C1373" t="s">
        <v>76</v>
      </c>
      <c r="D1373" t="s">
        <v>77</v>
      </c>
      <c r="E1373" t="s">
        <v>445</v>
      </c>
      <c r="F1373" t="s">
        <v>446</v>
      </c>
      <c r="G1373" t="s">
        <v>128</v>
      </c>
      <c r="H1373" t="s">
        <v>41</v>
      </c>
      <c r="I1373" t="s">
        <v>221</v>
      </c>
      <c r="J1373" t="s">
        <v>145</v>
      </c>
      <c r="L1373" t="s">
        <v>447</v>
      </c>
      <c r="M1373" t="s">
        <v>447</v>
      </c>
      <c r="N1373" t="b">
        <v>0</v>
      </c>
      <c r="O1373">
        <v>2.75246871</v>
      </c>
      <c r="P1373">
        <v>3.8906606790303552E-3</v>
      </c>
      <c r="Q1373">
        <v>6.7772742407700486</v>
      </c>
      <c r="R1373">
        <v>18.654235286808561</v>
      </c>
      <c r="S1373">
        <v>1.0708921780258399E-2</v>
      </c>
      <c r="T1373">
        <f t="shared" si="44"/>
        <v>18.654235286808564</v>
      </c>
      <c r="U1373">
        <f t="shared" si="45"/>
        <v>1.0708921780258406E-2</v>
      </c>
    </row>
    <row r="1374" spans="1:21" x14ac:dyDescent="0.35">
      <c r="A1374" t="s">
        <v>27</v>
      </c>
      <c r="B1374" t="s">
        <v>47</v>
      </c>
      <c r="C1374" t="s">
        <v>76</v>
      </c>
      <c r="D1374" t="s">
        <v>77</v>
      </c>
      <c r="E1374" t="s">
        <v>448</v>
      </c>
      <c r="F1374" t="s">
        <v>449</v>
      </c>
      <c r="G1374" t="s">
        <v>128</v>
      </c>
      <c r="H1374" t="s">
        <v>41</v>
      </c>
      <c r="I1374" t="s">
        <v>221</v>
      </c>
      <c r="J1374" t="s">
        <v>145</v>
      </c>
      <c r="L1374" t="s">
        <v>178</v>
      </c>
      <c r="M1374" t="s">
        <v>178</v>
      </c>
      <c r="N1374" t="b">
        <v>0</v>
      </c>
      <c r="O1374">
        <v>207.50297707999999</v>
      </c>
      <c r="P1374">
        <v>4.0404251150797769E-7</v>
      </c>
      <c r="Q1374">
        <v>7.0381540085924542E-4</v>
      </c>
      <c r="R1374">
        <v>0.14604379099304701</v>
      </c>
      <c r="S1374">
        <v>8.3840024004785529E-5</v>
      </c>
      <c r="T1374">
        <f t="shared" si="44"/>
        <v>0.14604379099304701</v>
      </c>
      <c r="U1374">
        <f t="shared" si="45"/>
        <v>8.3840024004785529E-5</v>
      </c>
    </row>
    <row r="1375" spans="1:21" x14ac:dyDescent="0.35">
      <c r="A1375" t="s">
        <v>27</v>
      </c>
      <c r="B1375" t="s">
        <v>47</v>
      </c>
      <c r="C1375" t="s">
        <v>39</v>
      </c>
      <c r="D1375" t="s">
        <v>40</v>
      </c>
      <c r="E1375" t="s">
        <v>448</v>
      </c>
      <c r="F1375" t="s">
        <v>449</v>
      </c>
      <c r="G1375" t="s">
        <v>128</v>
      </c>
      <c r="H1375" t="s">
        <v>41</v>
      </c>
      <c r="I1375" t="s">
        <v>221</v>
      </c>
      <c r="J1375" t="s">
        <v>145</v>
      </c>
      <c r="L1375" t="s">
        <v>178</v>
      </c>
      <c r="M1375" t="s">
        <v>178</v>
      </c>
      <c r="N1375" t="b">
        <v>0</v>
      </c>
      <c r="O1375">
        <v>207.50297707999999</v>
      </c>
      <c r="P1375">
        <v>1.3313326003567289E-7</v>
      </c>
      <c r="Q1375">
        <v>5.4518079804274011E-4</v>
      </c>
      <c r="R1375">
        <v>0.1131266386407188</v>
      </c>
      <c r="S1375">
        <v>2.7625547805767901E-5</v>
      </c>
      <c r="T1375">
        <f t="shared" si="44"/>
        <v>0.11312663864071881</v>
      </c>
      <c r="U1375">
        <f t="shared" si="45"/>
        <v>2.7625547805767911E-5</v>
      </c>
    </row>
    <row r="1376" spans="1:21" x14ac:dyDescent="0.35">
      <c r="A1376" t="s">
        <v>27</v>
      </c>
      <c r="B1376" t="s">
        <v>47</v>
      </c>
      <c r="C1376" t="s">
        <v>29</v>
      </c>
      <c r="D1376" t="s">
        <v>30</v>
      </c>
      <c r="E1376" t="s">
        <v>448</v>
      </c>
      <c r="F1376" t="s">
        <v>449</v>
      </c>
      <c r="G1376" t="s">
        <v>128</v>
      </c>
      <c r="H1376" t="s">
        <v>41</v>
      </c>
      <c r="I1376" t="s">
        <v>221</v>
      </c>
      <c r="J1376" t="s">
        <v>145</v>
      </c>
      <c r="L1376" t="s">
        <v>178</v>
      </c>
      <c r="M1376" t="s">
        <v>178</v>
      </c>
      <c r="N1376" t="b">
        <v>0</v>
      </c>
      <c r="O1376">
        <v>207.50297707999999</v>
      </c>
      <c r="P1376">
        <v>7.5672532483643109E-8</v>
      </c>
      <c r="Q1376">
        <v>3.8004619015356982E-5</v>
      </c>
      <c r="R1376">
        <v>7.8860715884777523E-3</v>
      </c>
      <c r="S1376">
        <v>1.570227577353895E-5</v>
      </c>
      <c r="T1376">
        <f t="shared" si="44"/>
        <v>7.8860715884777523E-3</v>
      </c>
      <c r="U1376">
        <f t="shared" si="45"/>
        <v>1.570227577353895E-5</v>
      </c>
    </row>
    <row r="1377" spans="1:21" x14ac:dyDescent="0.35">
      <c r="A1377" t="s">
        <v>27</v>
      </c>
      <c r="B1377" t="s">
        <v>47</v>
      </c>
      <c r="C1377" t="s">
        <v>29</v>
      </c>
      <c r="D1377" t="s">
        <v>30</v>
      </c>
      <c r="E1377" t="s">
        <v>450</v>
      </c>
      <c r="F1377" t="s">
        <v>451</v>
      </c>
      <c r="G1377" t="s">
        <v>452</v>
      </c>
      <c r="H1377" t="s">
        <v>41</v>
      </c>
      <c r="I1377" t="s">
        <v>453</v>
      </c>
      <c r="J1377" t="s">
        <v>36</v>
      </c>
      <c r="L1377" t="s">
        <v>454</v>
      </c>
      <c r="M1377" t="s">
        <v>454</v>
      </c>
      <c r="N1377" t="b">
        <v>0</v>
      </c>
      <c r="O1377">
        <v>51.366424739999999</v>
      </c>
      <c r="P1377">
        <v>1.0729292670922231E-2</v>
      </c>
      <c r="Q1377">
        <v>5.388516372843748</v>
      </c>
      <c r="R1377">
        <v>276.78882072593609</v>
      </c>
      <c r="S1377">
        <v>0.55112540449436043</v>
      </c>
      <c r="T1377">
        <f t="shared" si="44"/>
        <v>276.78882072593615</v>
      </c>
      <c r="U1377">
        <f t="shared" si="45"/>
        <v>0.55112540449436032</v>
      </c>
    </row>
    <row r="1378" spans="1:21" x14ac:dyDescent="0.35">
      <c r="A1378" t="s">
        <v>27</v>
      </c>
      <c r="B1378" t="s">
        <v>47</v>
      </c>
      <c r="C1378" t="s">
        <v>39</v>
      </c>
      <c r="D1378" t="s">
        <v>40</v>
      </c>
      <c r="E1378" t="s">
        <v>450</v>
      </c>
      <c r="F1378" t="s">
        <v>451</v>
      </c>
      <c r="G1378" t="s">
        <v>452</v>
      </c>
      <c r="H1378" t="s">
        <v>41</v>
      </c>
      <c r="I1378" t="s">
        <v>453</v>
      </c>
      <c r="J1378" t="s">
        <v>36</v>
      </c>
      <c r="L1378" t="s">
        <v>454</v>
      </c>
      <c r="M1378" t="s">
        <v>454</v>
      </c>
      <c r="N1378" t="b">
        <v>0</v>
      </c>
      <c r="O1378">
        <v>51.366424739999999</v>
      </c>
      <c r="P1378">
        <v>2.3076379214346798E-3</v>
      </c>
      <c r="Q1378">
        <v>9.4497789903465765</v>
      </c>
      <c r="R1378">
        <v>485.40136131727058</v>
      </c>
      <c r="S1378">
        <v>0.11853510961854451</v>
      </c>
      <c r="T1378">
        <f t="shared" si="44"/>
        <v>485.40136131727058</v>
      </c>
      <c r="U1378">
        <f t="shared" si="45"/>
        <v>0.11853510961854451</v>
      </c>
    </row>
    <row r="1379" spans="1:21" x14ac:dyDescent="0.35">
      <c r="A1379" t="s">
        <v>27</v>
      </c>
      <c r="B1379" t="s">
        <v>47</v>
      </c>
      <c r="C1379" t="s">
        <v>29</v>
      </c>
      <c r="D1379" t="s">
        <v>30</v>
      </c>
      <c r="E1379" t="s">
        <v>455</v>
      </c>
      <c r="F1379" t="s">
        <v>456</v>
      </c>
      <c r="G1379" t="s">
        <v>452</v>
      </c>
      <c r="H1379" t="s">
        <v>41</v>
      </c>
      <c r="I1379" t="s">
        <v>453</v>
      </c>
      <c r="J1379" t="s">
        <v>36</v>
      </c>
      <c r="L1379" t="s">
        <v>457</v>
      </c>
      <c r="M1379" t="s">
        <v>457</v>
      </c>
      <c r="N1379" t="b">
        <v>0</v>
      </c>
      <c r="O1379">
        <v>55.558979000000001</v>
      </c>
      <c r="P1379">
        <v>3.590347637458205E-2</v>
      </c>
      <c r="Q1379">
        <v>18.031614591963098</v>
      </c>
      <c r="R1379">
        <v>1001.818096450972</v>
      </c>
      <c r="S1379">
        <v>1.9947604899224001</v>
      </c>
      <c r="T1379">
        <f t="shared" si="44"/>
        <v>1001.8180964509713</v>
      </c>
      <c r="U1379">
        <f t="shared" si="45"/>
        <v>1.9947604899224003</v>
      </c>
    </row>
    <row r="1380" spans="1:21" x14ac:dyDescent="0.35">
      <c r="A1380" t="s">
        <v>27</v>
      </c>
      <c r="B1380" t="s">
        <v>47</v>
      </c>
      <c r="C1380" t="s">
        <v>29</v>
      </c>
      <c r="D1380" t="s">
        <v>30</v>
      </c>
      <c r="E1380" t="s">
        <v>458</v>
      </c>
      <c r="F1380" t="s">
        <v>459</v>
      </c>
      <c r="G1380" t="s">
        <v>452</v>
      </c>
      <c r="H1380" t="s">
        <v>41</v>
      </c>
      <c r="I1380" t="s">
        <v>453</v>
      </c>
      <c r="J1380" t="s">
        <v>36</v>
      </c>
      <c r="L1380" t="s">
        <v>460</v>
      </c>
      <c r="M1380" t="s">
        <v>460</v>
      </c>
      <c r="N1380" t="b">
        <v>0</v>
      </c>
      <c r="O1380">
        <v>70.169577059999995</v>
      </c>
      <c r="P1380">
        <v>4.2178288918822996E-3</v>
      </c>
      <c r="Q1380">
        <v>2.118298077873908</v>
      </c>
      <c r="R1380">
        <v>148.64008021142311</v>
      </c>
      <c r="S1380">
        <v>0.29596326945482943</v>
      </c>
      <c r="T1380">
        <f t="shared" si="44"/>
        <v>148.64008021142305</v>
      </c>
      <c r="U1380">
        <f t="shared" si="45"/>
        <v>0.29596326945482943</v>
      </c>
    </row>
    <row r="1381" spans="1:21" x14ac:dyDescent="0.35">
      <c r="A1381" t="s">
        <v>27</v>
      </c>
      <c r="B1381" t="s">
        <v>47</v>
      </c>
      <c r="C1381" t="s">
        <v>39</v>
      </c>
      <c r="D1381" t="s">
        <v>40</v>
      </c>
      <c r="E1381" t="s">
        <v>458</v>
      </c>
      <c r="F1381" t="s">
        <v>459</v>
      </c>
      <c r="G1381" t="s">
        <v>452</v>
      </c>
      <c r="H1381" t="s">
        <v>41</v>
      </c>
      <c r="I1381" t="s">
        <v>453</v>
      </c>
      <c r="J1381" t="s">
        <v>36</v>
      </c>
      <c r="L1381" t="s">
        <v>460</v>
      </c>
      <c r="M1381" t="s">
        <v>460</v>
      </c>
      <c r="N1381" t="b">
        <v>0</v>
      </c>
      <c r="O1381">
        <v>70.169577059999995</v>
      </c>
      <c r="P1381">
        <v>3.331784947466184E-3</v>
      </c>
      <c r="Q1381">
        <v>13.643661817337721</v>
      </c>
      <c r="R1381">
        <v>957.36997927225855</v>
      </c>
      <c r="S1381">
        <v>0.2337899406185765</v>
      </c>
      <c r="T1381">
        <f t="shared" si="44"/>
        <v>957.36997927225877</v>
      </c>
      <c r="U1381">
        <f t="shared" si="45"/>
        <v>0.23378994061857644</v>
      </c>
    </row>
    <row r="1382" spans="1:21" x14ac:dyDescent="0.35">
      <c r="A1382" t="s">
        <v>27</v>
      </c>
      <c r="B1382" t="s">
        <v>47</v>
      </c>
      <c r="C1382" t="s">
        <v>29</v>
      </c>
      <c r="D1382" t="s">
        <v>30</v>
      </c>
      <c r="E1382" t="s">
        <v>461</v>
      </c>
      <c r="F1382" t="s">
        <v>462</v>
      </c>
      <c r="G1382" t="s">
        <v>452</v>
      </c>
      <c r="H1382" t="s">
        <v>41</v>
      </c>
      <c r="I1382" t="s">
        <v>453</v>
      </c>
      <c r="J1382" t="s">
        <v>36</v>
      </c>
      <c r="L1382" t="s">
        <v>463</v>
      </c>
      <c r="M1382" t="s">
        <v>463</v>
      </c>
      <c r="N1382" t="b">
        <v>0</v>
      </c>
      <c r="O1382">
        <v>49.773496280000003</v>
      </c>
      <c r="P1382">
        <v>2.7862362671698829E-4</v>
      </c>
      <c r="Q1382">
        <v>0.13993168240199999</v>
      </c>
      <c r="R1382">
        <v>6.9648890734900899</v>
      </c>
      <c r="S1382">
        <v>1.386807204791813E-2</v>
      </c>
      <c r="T1382">
        <f t="shared" si="44"/>
        <v>6.9648890734900881</v>
      </c>
      <c r="U1382">
        <f t="shared" si="45"/>
        <v>1.3868072047918126E-2</v>
      </c>
    </row>
    <row r="1383" spans="1:21" x14ac:dyDescent="0.35">
      <c r="A1383" t="s">
        <v>27</v>
      </c>
      <c r="B1383" t="s">
        <v>47</v>
      </c>
      <c r="C1383" t="s">
        <v>76</v>
      </c>
      <c r="D1383" t="s">
        <v>77</v>
      </c>
      <c r="E1383" t="s">
        <v>467</v>
      </c>
      <c r="F1383" t="s">
        <v>468</v>
      </c>
      <c r="G1383" t="s">
        <v>452</v>
      </c>
      <c r="H1383" t="s">
        <v>41</v>
      </c>
      <c r="I1383" t="s">
        <v>453</v>
      </c>
      <c r="J1383" t="s">
        <v>36</v>
      </c>
      <c r="L1383" t="s">
        <v>469</v>
      </c>
      <c r="M1383" t="s">
        <v>469</v>
      </c>
      <c r="N1383" t="b">
        <v>0</v>
      </c>
      <c r="O1383">
        <v>122.2271635</v>
      </c>
      <c r="P1383">
        <v>5.3219185864763E-3</v>
      </c>
      <c r="Q1383">
        <v>9.270431097216683</v>
      </c>
      <c r="R1383">
        <v>1133.0984974349881</v>
      </c>
      <c r="S1383">
        <v>0.65048301320292767</v>
      </c>
      <c r="T1383">
        <f t="shared" si="44"/>
        <v>1133.0984974349878</v>
      </c>
      <c r="U1383">
        <f t="shared" si="45"/>
        <v>0.65048301320292767</v>
      </c>
    </row>
    <row r="1384" spans="1:21" x14ac:dyDescent="0.35">
      <c r="A1384" t="s">
        <v>27</v>
      </c>
      <c r="B1384" t="s">
        <v>47</v>
      </c>
      <c r="C1384" t="s">
        <v>39</v>
      </c>
      <c r="D1384" t="s">
        <v>40</v>
      </c>
      <c r="E1384" t="s">
        <v>470</v>
      </c>
      <c r="F1384" t="s">
        <v>471</v>
      </c>
      <c r="G1384" t="s">
        <v>452</v>
      </c>
      <c r="H1384" t="s">
        <v>41</v>
      </c>
      <c r="I1384" t="s">
        <v>453</v>
      </c>
      <c r="J1384" t="s">
        <v>36</v>
      </c>
      <c r="L1384" t="s">
        <v>472</v>
      </c>
      <c r="M1384" t="s">
        <v>472</v>
      </c>
      <c r="N1384" t="b">
        <v>0</v>
      </c>
      <c r="O1384">
        <v>147.15787048000001</v>
      </c>
      <c r="P1384">
        <v>1.2716990648578059E-7</v>
      </c>
      <c r="Q1384">
        <v>5.2076086085747059E-4</v>
      </c>
      <c r="R1384">
        <v>7.6634059313116967E-2</v>
      </c>
      <c r="S1384">
        <v>1.8714052627588211E-5</v>
      </c>
      <c r="T1384">
        <f t="shared" si="44"/>
        <v>7.6634059313116967E-2</v>
      </c>
      <c r="U1384">
        <f t="shared" si="45"/>
        <v>1.8714052627588215E-5</v>
      </c>
    </row>
    <row r="1385" spans="1:21" x14ac:dyDescent="0.35">
      <c r="A1385" t="s">
        <v>27</v>
      </c>
      <c r="B1385" t="s">
        <v>47</v>
      </c>
      <c r="C1385" t="s">
        <v>29</v>
      </c>
      <c r="D1385" t="s">
        <v>30</v>
      </c>
      <c r="E1385" t="s">
        <v>470</v>
      </c>
      <c r="F1385" t="s">
        <v>471</v>
      </c>
      <c r="G1385" t="s">
        <v>452</v>
      </c>
      <c r="H1385" t="s">
        <v>41</v>
      </c>
      <c r="I1385" t="s">
        <v>453</v>
      </c>
      <c r="J1385" t="s">
        <v>36</v>
      </c>
      <c r="L1385" t="s">
        <v>472</v>
      </c>
      <c r="M1385" t="s">
        <v>472</v>
      </c>
      <c r="N1385" t="b">
        <v>0</v>
      </c>
      <c r="O1385">
        <v>147.15787048000001</v>
      </c>
      <c r="P1385">
        <v>1.403766720603454E-6</v>
      </c>
      <c r="Q1385">
        <v>7.0500639600641147E-4</v>
      </c>
      <c r="R1385">
        <v>0.1037472399110831</v>
      </c>
      <c r="S1385">
        <v>2.0657532125469751E-4</v>
      </c>
      <c r="T1385">
        <f t="shared" si="44"/>
        <v>0.1037472399110831</v>
      </c>
      <c r="U1385">
        <f t="shared" si="45"/>
        <v>2.0657532125469745E-4</v>
      </c>
    </row>
    <row r="1386" spans="1:21" x14ac:dyDescent="0.35">
      <c r="A1386" t="s">
        <v>27</v>
      </c>
      <c r="B1386" t="s">
        <v>47</v>
      </c>
      <c r="C1386" t="s">
        <v>29</v>
      </c>
      <c r="D1386" t="s">
        <v>30</v>
      </c>
      <c r="E1386" t="s">
        <v>473</v>
      </c>
      <c r="F1386" t="s">
        <v>474</v>
      </c>
      <c r="G1386" t="s">
        <v>452</v>
      </c>
      <c r="H1386" t="s">
        <v>41</v>
      </c>
      <c r="I1386" t="s">
        <v>453</v>
      </c>
      <c r="J1386" t="s">
        <v>36</v>
      </c>
      <c r="L1386" t="s">
        <v>475</v>
      </c>
      <c r="M1386" t="s">
        <v>475</v>
      </c>
      <c r="N1386" t="b">
        <v>0</v>
      </c>
      <c r="O1386">
        <v>99.168502970000006</v>
      </c>
      <c r="P1386">
        <v>3.6095859471569478E-7</v>
      </c>
      <c r="Q1386">
        <v>1.8128234145532051E-4</v>
      </c>
      <c r="R1386">
        <v>1.797749841702051E-2</v>
      </c>
      <c r="S1386">
        <v>3.5795723472110398E-5</v>
      </c>
      <c r="T1386">
        <f t="shared" si="44"/>
        <v>1.7977498417020506E-2</v>
      </c>
      <c r="U1386">
        <f t="shared" si="45"/>
        <v>3.5795723472110405E-5</v>
      </c>
    </row>
    <row r="1387" spans="1:21" x14ac:dyDescent="0.35">
      <c r="A1387" t="s">
        <v>27</v>
      </c>
      <c r="B1387" t="s">
        <v>47</v>
      </c>
      <c r="C1387" t="s">
        <v>29</v>
      </c>
      <c r="D1387" t="s">
        <v>30</v>
      </c>
      <c r="E1387" t="s">
        <v>476</v>
      </c>
      <c r="F1387" t="s">
        <v>477</v>
      </c>
      <c r="G1387" t="s">
        <v>452</v>
      </c>
      <c r="H1387" t="s">
        <v>41</v>
      </c>
      <c r="I1387" t="s">
        <v>453</v>
      </c>
      <c r="J1387" t="s">
        <v>36</v>
      </c>
      <c r="L1387" t="s">
        <v>478</v>
      </c>
      <c r="M1387" t="s">
        <v>478</v>
      </c>
      <c r="N1387" t="b">
        <v>0</v>
      </c>
      <c r="O1387">
        <v>0.51333318999999999</v>
      </c>
      <c r="P1387">
        <v>3.9935444171033136E-3</v>
      </c>
      <c r="Q1387">
        <v>2.0056568626895581</v>
      </c>
      <c r="R1387">
        <v>1.0295702353698231</v>
      </c>
      <c r="S1387">
        <v>2.0500188950383349E-3</v>
      </c>
      <c r="T1387">
        <f t="shared" si="44"/>
        <v>1.0295702353698228</v>
      </c>
      <c r="U1387">
        <f t="shared" si="45"/>
        <v>2.0500188950383345E-3</v>
      </c>
    </row>
    <row r="1388" spans="1:21" x14ac:dyDescent="0.35">
      <c r="A1388" t="s">
        <v>27</v>
      </c>
      <c r="B1388" t="s">
        <v>47</v>
      </c>
      <c r="C1388" t="s">
        <v>29</v>
      </c>
      <c r="D1388" t="s">
        <v>30</v>
      </c>
      <c r="E1388" t="s">
        <v>479</v>
      </c>
      <c r="F1388" t="s">
        <v>480</v>
      </c>
      <c r="G1388" t="s">
        <v>452</v>
      </c>
      <c r="H1388" t="s">
        <v>41</v>
      </c>
      <c r="I1388" t="s">
        <v>453</v>
      </c>
      <c r="J1388" t="s">
        <v>36</v>
      </c>
      <c r="L1388" t="s">
        <v>481</v>
      </c>
      <c r="M1388" t="s">
        <v>481</v>
      </c>
      <c r="N1388" t="b">
        <v>0</v>
      </c>
      <c r="O1388">
        <v>0.39514375000000002</v>
      </c>
      <c r="P1388">
        <v>1.387566926591987E-7</v>
      </c>
      <c r="Q1388">
        <v>6.9687045844325202E-5</v>
      </c>
      <c r="R1388">
        <v>2.753640062134858E-5</v>
      </c>
      <c r="S1388">
        <v>5.482883987495323E-8</v>
      </c>
      <c r="T1388">
        <f t="shared" si="44"/>
        <v>2.7536400621348577E-5</v>
      </c>
      <c r="U1388">
        <f t="shared" si="45"/>
        <v>5.482883987495325E-8</v>
      </c>
    </row>
    <row r="1389" spans="1:21" x14ac:dyDescent="0.35">
      <c r="A1389" t="s">
        <v>27</v>
      </c>
      <c r="B1389" t="s">
        <v>47</v>
      </c>
      <c r="C1389" t="s">
        <v>39</v>
      </c>
      <c r="D1389" t="s">
        <v>40</v>
      </c>
      <c r="E1389" t="s">
        <v>479</v>
      </c>
      <c r="F1389" t="s">
        <v>480</v>
      </c>
      <c r="G1389" t="s">
        <v>452</v>
      </c>
      <c r="H1389" t="s">
        <v>41</v>
      </c>
      <c r="I1389" t="s">
        <v>453</v>
      </c>
      <c r="J1389" t="s">
        <v>36</v>
      </c>
      <c r="L1389" t="s">
        <v>481</v>
      </c>
      <c r="M1389" t="s">
        <v>481</v>
      </c>
      <c r="N1389" t="b">
        <v>0</v>
      </c>
      <c r="O1389">
        <v>0.39514375000000002</v>
      </c>
      <c r="P1389">
        <v>1.8179840439246699E-8</v>
      </c>
      <c r="Q1389">
        <v>7.4446460007833324E-5</v>
      </c>
      <c r="R1389">
        <v>2.9417053381720292E-5</v>
      </c>
      <c r="S1389">
        <v>7.1836503255655878E-9</v>
      </c>
      <c r="T1389">
        <f t="shared" si="44"/>
        <v>2.9417053381720292E-5</v>
      </c>
      <c r="U1389">
        <f t="shared" si="45"/>
        <v>7.1836503255655878E-9</v>
      </c>
    </row>
    <row r="1390" spans="1:21" x14ac:dyDescent="0.35">
      <c r="A1390" t="s">
        <v>27</v>
      </c>
      <c r="B1390" t="s">
        <v>47</v>
      </c>
      <c r="C1390" t="s">
        <v>39</v>
      </c>
      <c r="D1390" t="s">
        <v>40</v>
      </c>
      <c r="E1390" t="s">
        <v>485</v>
      </c>
      <c r="F1390" t="s">
        <v>486</v>
      </c>
      <c r="G1390" t="s">
        <v>452</v>
      </c>
      <c r="H1390" t="s">
        <v>41</v>
      </c>
      <c r="I1390" t="s">
        <v>453</v>
      </c>
      <c r="J1390" t="s">
        <v>36</v>
      </c>
      <c r="L1390" t="s">
        <v>487</v>
      </c>
      <c r="M1390" t="s">
        <v>487</v>
      </c>
      <c r="N1390" t="b">
        <v>0</v>
      </c>
      <c r="O1390">
        <v>111.30548919</v>
      </c>
      <c r="P1390">
        <v>3.849970166463827E-3</v>
      </c>
      <c r="Q1390">
        <v>15.765630671337011</v>
      </c>
      <c r="R1390">
        <v>1754.801234262035</v>
      </c>
      <c r="S1390">
        <v>0.42852281274516207</v>
      </c>
      <c r="T1390">
        <f t="shared" si="44"/>
        <v>1754.8012342620341</v>
      </c>
      <c r="U1390">
        <f t="shared" si="45"/>
        <v>0.42852281274516202</v>
      </c>
    </row>
    <row r="1391" spans="1:21" x14ac:dyDescent="0.35">
      <c r="A1391" t="s">
        <v>27</v>
      </c>
      <c r="B1391" t="s">
        <v>47</v>
      </c>
      <c r="C1391" t="s">
        <v>29</v>
      </c>
      <c r="D1391" t="s">
        <v>30</v>
      </c>
      <c r="E1391" t="s">
        <v>485</v>
      </c>
      <c r="F1391" t="s">
        <v>486</v>
      </c>
      <c r="G1391" t="s">
        <v>452</v>
      </c>
      <c r="H1391" t="s">
        <v>41</v>
      </c>
      <c r="I1391" t="s">
        <v>453</v>
      </c>
      <c r="J1391" t="s">
        <v>36</v>
      </c>
      <c r="L1391" t="s">
        <v>487</v>
      </c>
      <c r="M1391" t="s">
        <v>487</v>
      </c>
      <c r="N1391" t="b">
        <v>0</v>
      </c>
      <c r="O1391">
        <v>111.30548919</v>
      </c>
      <c r="P1391">
        <v>3.8295538231043372E-3</v>
      </c>
      <c r="Q1391">
        <v>1.9232967269510011</v>
      </c>
      <c r="R1391">
        <v>214.07348305080711</v>
      </c>
      <c r="S1391">
        <v>0.42625036166006303</v>
      </c>
      <c r="T1391">
        <f t="shared" si="44"/>
        <v>214.07348305080703</v>
      </c>
      <c r="U1391">
        <f t="shared" si="45"/>
        <v>0.42625036166006297</v>
      </c>
    </row>
    <row r="1392" spans="1:21" x14ac:dyDescent="0.35">
      <c r="A1392" t="s">
        <v>27</v>
      </c>
      <c r="B1392" t="s">
        <v>47</v>
      </c>
      <c r="C1392" t="s">
        <v>29</v>
      </c>
      <c r="D1392" t="s">
        <v>30</v>
      </c>
      <c r="E1392" t="s">
        <v>488</v>
      </c>
      <c r="F1392" t="s">
        <v>489</v>
      </c>
      <c r="G1392" t="s">
        <v>452</v>
      </c>
      <c r="H1392" t="s">
        <v>41</v>
      </c>
      <c r="I1392" t="s">
        <v>453</v>
      </c>
      <c r="J1392" t="s">
        <v>36</v>
      </c>
      <c r="L1392" t="s">
        <v>490</v>
      </c>
      <c r="M1392" t="s">
        <v>490</v>
      </c>
      <c r="N1392" t="b">
        <v>0</v>
      </c>
      <c r="O1392">
        <v>112.06001418</v>
      </c>
      <c r="P1392">
        <v>8.526849666424479E-5</v>
      </c>
      <c r="Q1392">
        <v>4.2823949765885348E-2</v>
      </c>
      <c r="R1392">
        <v>4.7988524180087193</v>
      </c>
      <c r="S1392">
        <v>9.5551889453025542E-3</v>
      </c>
      <c r="T1392">
        <f t="shared" si="44"/>
        <v>4.7988524180087193</v>
      </c>
      <c r="U1392">
        <f t="shared" si="45"/>
        <v>9.5551889453025542E-3</v>
      </c>
    </row>
    <row r="1393" spans="1:21" x14ac:dyDescent="0.35">
      <c r="A1393" t="s">
        <v>27</v>
      </c>
      <c r="B1393" t="s">
        <v>47</v>
      </c>
      <c r="C1393" t="s">
        <v>29</v>
      </c>
      <c r="D1393" t="s">
        <v>30</v>
      </c>
      <c r="E1393" t="s">
        <v>494</v>
      </c>
      <c r="F1393" t="s">
        <v>495</v>
      </c>
      <c r="G1393" t="s">
        <v>452</v>
      </c>
      <c r="H1393" t="s">
        <v>41</v>
      </c>
      <c r="I1393" t="s">
        <v>453</v>
      </c>
      <c r="J1393" t="s">
        <v>145</v>
      </c>
      <c r="L1393" t="s">
        <v>496</v>
      </c>
      <c r="M1393" t="s">
        <v>496</v>
      </c>
      <c r="N1393" t="b">
        <v>0</v>
      </c>
      <c r="O1393">
        <v>94.323511679999996</v>
      </c>
      <c r="P1393">
        <v>1.7882496632098881E-2</v>
      </c>
      <c r="Q1393">
        <v>8.9810324729547535</v>
      </c>
      <c r="R1393">
        <v>847.12252136120696</v>
      </c>
      <c r="S1393">
        <v>1.686739879945339</v>
      </c>
      <c r="T1393">
        <f t="shared" si="44"/>
        <v>847.12252136120696</v>
      </c>
      <c r="U1393">
        <f t="shared" si="45"/>
        <v>1.6867398799453395</v>
      </c>
    </row>
    <row r="1394" spans="1:21" x14ac:dyDescent="0.35">
      <c r="A1394" t="s">
        <v>27</v>
      </c>
      <c r="B1394" t="s">
        <v>47</v>
      </c>
      <c r="C1394" t="s">
        <v>39</v>
      </c>
      <c r="D1394" t="s">
        <v>40</v>
      </c>
      <c r="E1394" t="s">
        <v>494</v>
      </c>
      <c r="F1394" t="s">
        <v>495</v>
      </c>
      <c r="G1394" t="s">
        <v>452</v>
      </c>
      <c r="H1394" t="s">
        <v>41</v>
      </c>
      <c r="I1394" t="s">
        <v>453</v>
      </c>
      <c r="J1394" t="s">
        <v>145</v>
      </c>
      <c r="L1394" t="s">
        <v>496</v>
      </c>
      <c r="M1394" t="s">
        <v>496</v>
      </c>
      <c r="N1394" t="b">
        <v>0</v>
      </c>
      <c r="O1394">
        <v>94.323511679999996</v>
      </c>
      <c r="P1394">
        <v>4.8980445889096952E-3</v>
      </c>
      <c r="Q1394">
        <v>20.05749620429339</v>
      </c>
      <c r="R1394">
        <v>1891.8934774972231</v>
      </c>
      <c r="S1394">
        <v>0.46200076599118439</v>
      </c>
      <c r="T1394">
        <f t="shared" si="44"/>
        <v>1891.8934774972231</v>
      </c>
      <c r="U1394">
        <f t="shared" si="45"/>
        <v>0.46200076599118439</v>
      </c>
    </row>
    <row r="1395" spans="1:21" x14ac:dyDescent="0.35">
      <c r="A1395" t="s">
        <v>27</v>
      </c>
      <c r="B1395" t="s">
        <v>47</v>
      </c>
      <c r="C1395" t="s">
        <v>29</v>
      </c>
      <c r="D1395" t="s">
        <v>30</v>
      </c>
      <c r="E1395" t="s">
        <v>498</v>
      </c>
      <c r="F1395" t="s">
        <v>499</v>
      </c>
      <c r="G1395" t="s">
        <v>452</v>
      </c>
      <c r="H1395" t="s">
        <v>41</v>
      </c>
      <c r="I1395" t="s">
        <v>453</v>
      </c>
      <c r="J1395" t="s">
        <v>145</v>
      </c>
      <c r="L1395" t="s">
        <v>500</v>
      </c>
      <c r="M1395" t="s">
        <v>500</v>
      </c>
      <c r="N1395" t="b">
        <v>0</v>
      </c>
      <c r="O1395">
        <v>141.84888862</v>
      </c>
      <c r="P1395">
        <v>1.4918941436083841E-2</v>
      </c>
      <c r="Q1395">
        <v>7.4926616935061041</v>
      </c>
      <c r="R1395">
        <v>1062.8257340294881</v>
      </c>
      <c r="S1395">
        <v>2.1162352620953602</v>
      </c>
      <c r="T1395">
        <f t="shared" si="44"/>
        <v>1062.8257340294879</v>
      </c>
      <c r="U1395">
        <f t="shared" si="45"/>
        <v>2.1162352620953597</v>
      </c>
    </row>
    <row r="1396" spans="1:21" x14ac:dyDescent="0.35">
      <c r="A1396" t="s">
        <v>27</v>
      </c>
      <c r="B1396" t="s">
        <v>47</v>
      </c>
      <c r="C1396" t="s">
        <v>39</v>
      </c>
      <c r="D1396" t="s">
        <v>40</v>
      </c>
      <c r="E1396" t="s">
        <v>498</v>
      </c>
      <c r="F1396" t="s">
        <v>499</v>
      </c>
      <c r="G1396" t="s">
        <v>452</v>
      </c>
      <c r="H1396" t="s">
        <v>41</v>
      </c>
      <c r="I1396" t="s">
        <v>453</v>
      </c>
      <c r="J1396" t="s">
        <v>145</v>
      </c>
      <c r="L1396" t="s">
        <v>500</v>
      </c>
      <c r="M1396" t="s">
        <v>500</v>
      </c>
      <c r="N1396" t="b">
        <v>0</v>
      </c>
      <c r="O1396">
        <v>141.84888862</v>
      </c>
      <c r="P1396">
        <v>1.43073168390804E-3</v>
      </c>
      <c r="Q1396">
        <v>5.8588473008849666</v>
      </c>
      <c r="R1396">
        <v>831.07097822481921</v>
      </c>
      <c r="S1396">
        <v>0.20294769927577649</v>
      </c>
      <c r="T1396">
        <f t="shared" si="44"/>
        <v>831.07097822481921</v>
      </c>
      <c r="U1396">
        <f t="shared" si="45"/>
        <v>0.20294769927577661</v>
      </c>
    </row>
    <row r="1397" spans="1:21" x14ac:dyDescent="0.35">
      <c r="A1397" t="s">
        <v>27</v>
      </c>
      <c r="B1397" t="s">
        <v>47</v>
      </c>
      <c r="C1397" t="s">
        <v>39</v>
      </c>
      <c r="D1397" t="s">
        <v>40</v>
      </c>
      <c r="E1397" t="s">
        <v>516</v>
      </c>
      <c r="F1397" t="s">
        <v>517</v>
      </c>
      <c r="G1397" t="s">
        <v>452</v>
      </c>
      <c r="H1397" t="s">
        <v>41</v>
      </c>
      <c r="I1397" t="s">
        <v>453</v>
      </c>
      <c r="J1397" t="s">
        <v>36</v>
      </c>
      <c r="L1397" t="s">
        <v>518</v>
      </c>
      <c r="M1397" t="s">
        <v>518</v>
      </c>
      <c r="N1397" t="b">
        <v>0</v>
      </c>
      <c r="O1397">
        <v>381.69555084000001</v>
      </c>
      <c r="P1397">
        <v>4.1386208348842598E-3</v>
      </c>
      <c r="Q1397">
        <v>16.94765537142214</v>
      </c>
      <c r="R1397">
        <v>6468.8446524414576</v>
      </c>
      <c r="S1397">
        <v>1.579693159289048</v>
      </c>
      <c r="T1397">
        <f t="shared" si="44"/>
        <v>6468.8446524414585</v>
      </c>
      <c r="U1397">
        <f t="shared" si="45"/>
        <v>1.5796931592890482</v>
      </c>
    </row>
    <row r="1398" spans="1:21" x14ac:dyDescent="0.35">
      <c r="A1398" t="s">
        <v>27</v>
      </c>
      <c r="B1398" t="s">
        <v>47</v>
      </c>
      <c r="C1398" t="s">
        <v>29</v>
      </c>
      <c r="D1398" t="s">
        <v>30</v>
      </c>
      <c r="E1398" t="s">
        <v>516</v>
      </c>
      <c r="F1398" t="s">
        <v>517</v>
      </c>
      <c r="G1398" t="s">
        <v>452</v>
      </c>
      <c r="H1398" t="s">
        <v>41</v>
      </c>
      <c r="I1398" t="s">
        <v>453</v>
      </c>
      <c r="J1398" t="s">
        <v>36</v>
      </c>
      <c r="L1398" t="s">
        <v>518</v>
      </c>
      <c r="M1398" t="s">
        <v>518</v>
      </c>
      <c r="N1398" t="b">
        <v>0</v>
      </c>
      <c r="O1398">
        <v>381.69555084000001</v>
      </c>
      <c r="P1398">
        <v>1.7785657588106591E-2</v>
      </c>
      <c r="Q1398">
        <v>8.9323975079027527</v>
      </c>
      <c r="R1398">
        <v>3409.456387100784</v>
      </c>
      <c r="S1398">
        <v>6.7887063701439709</v>
      </c>
      <c r="T1398">
        <f t="shared" si="44"/>
        <v>3409.4563871007845</v>
      </c>
      <c r="U1398">
        <f t="shared" si="45"/>
        <v>6.7887063701439709</v>
      </c>
    </row>
    <row r="1399" spans="1:21" x14ac:dyDescent="0.35">
      <c r="A1399" t="s">
        <v>27</v>
      </c>
      <c r="B1399" t="s">
        <v>47</v>
      </c>
      <c r="C1399" t="s">
        <v>76</v>
      </c>
      <c r="D1399" t="s">
        <v>77</v>
      </c>
      <c r="E1399" t="s">
        <v>516</v>
      </c>
      <c r="F1399" t="s">
        <v>517</v>
      </c>
      <c r="G1399" t="s">
        <v>452</v>
      </c>
      <c r="H1399" t="s">
        <v>41</v>
      </c>
      <c r="I1399" t="s">
        <v>453</v>
      </c>
      <c r="J1399" t="s">
        <v>36</v>
      </c>
      <c r="L1399" t="s">
        <v>518</v>
      </c>
      <c r="M1399" t="s">
        <v>518</v>
      </c>
      <c r="N1399" t="b">
        <v>0</v>
      </c>
      <c r="O1399">
        <v>381.69555084000001</v>
      </c>
      <c r="P1399">
        <v>1.8036078675713041E-7</v>
      </c>
      <c r="Q1399">
        <v>3.1417659235160022E-4</v>
      </c>
      <c r="R1399">
        <v>0.1199198074786782</v>
      </c>
      <c r="S1399">
        <v>6.8842909851198685E-5</v>
      </c>
      <c r="T1399">
        <f t="shared" si="44"/>
        <v>0.11991980747867818</v>
      </c>
      <c r="U1399">
        <f t="shared" si="45"/>
        <v>6.8842909851198671E-5</v>
      </c>
    </row>
    <row r="1400" spans="1:21" x14ac:dyDescent="0.35">
      <c r="A1400" t="s">
        <v>27</v>
      </c>
      <c r="B1400" t="s">
        <v>47</v>
      </c>
      <c r="C1400" t="s">
        <v>39</v>
      </c>
      <c r="D1400" t="s">
        <v>40</v>
      </c>
      <c r="E1400" t="s">
        <v>519</v>
      </c>
      <c r="F1400" t="s">
        <v>520</v>
      </c>
      <c r="G1400" t="s">
        <v>452</v>
      </c>
      <c r="H1400" t="s">
        <v>41</v>
      </c>
      <c r="I1400" t="s">
        <v>453</v>
      </c>
      <c r="J1400" t="s">
        <v>145</v>
      </c>
      <c r="L1400" t="s">
        <v>521</v>
      </c>
      <c r="M1400" t="s">
        <v>521</v>
      </c>
      <c r="N1400" t="b">
        <v>0</v>
      </c>
      <c r="O1400">
        <v>111.51933579999999</v>
      </c>
      <c r="P1400">
        <v>3.7892471998357321E-3</v>
      </c>
      <c r="Q1400">
        <v>15.516970078206811</v>
      </c>
      <c r="R1400">
        <v>1730.442196750098</v>
      </c>
      <c r="S1400">
        <v>0.4225743309076907</v>
      </c>
      <c r="T1400">
        <f t="shared" si="44"/>
        <v>1730.4421967500975</v>
      </c>
      <c r="U1400">
        <f t="shared" si="45"/>
        <v>0.4225743309076907</v>
      </c>
    </row>
    <row r="1401" spans="1:21" x14ac:dyDescent="0.35">
      <c r="A1401" t="s">
        <v>27</v>
      </c>
      <c r="B1401" t="s">
        <v>47</v>
      </c>
      <c r="C1401" t="s">
        <v>29</v>
      </c>
      <c r="D1401" t="s">
        <v>30</v>
      </c>
      <c r="E1401" t="s">
        <v>519</v>
      </c>
      <c r="F1401" t="s">
        <v>520</v>
      </c>
      <c r="G1401" t="s">
        <v>452</v>
      </c>
      <c r="H1401" t="s">
        <v>41</v>
      </c>
      <c r="I1401" t="s">
        <v>453</v>
      </c>
      <c r="J1401" t="s">
        <v>145</v>
      </c>
      <c r="L1401" t="s">
        <v>521</v>
      </c>
      <c r="M1401" t="s">
        <v>521</v>
      </c>
      <c r="N1401" t="b">
        <v>0</v>
      </c>
      <c r="O1401">
        <v>111.51933579999999</v>
      </c>
      <c r="P1401">
        <v>1.149381570669538E-2</v>
      </c>
      <c r="Q1401">
        <v>5.7724787664547064</v>
      </c>
      <c r="R1401">
        <v>643.74299795463219</v>
      </c>
      <c r="S1401">
        <v>1.2817826934182761</v>
      </c>
      <c r="T1401">
        <f t="shared" si="44"/>
        <v>643.74299795463219</v>
      </c>
      <c r="U1401">
        <f t="shared" si="45"/>
        <v>1.2817826934182763</v>
      </c>
    </row>
    <row r="1402" spans="1:21" x14ac:dyDescent="0.35">
      <c r="A1402" t="s">
        <v>27</v>
      </c>
      <c r="B1402" t="s">
        <v>47</v>
      </c>
      <c r="C1402" t="s">
        <v>39</v>
      </c>
      <c r="D1402" t="s">
        <v>40</v>
      </c>
      <c r="E1402" t="s">
        <v>522</v>
      </c>
      <c r="F1402" t="s">
        <v>523</v>
      </c>
      <c r="G1402" t="s">
        <v>452</v>
      </c>
      <c r="H1402" t="s">
        <v>41</v>
      </c>
      <c r="I1402" t="s">
        <v>453</v>
      </c>
      <c r="J1402" t="s">
        <v>36</v>
      </c>
      <c r="L1402" t="s">
        <v>524</v>
      </c>
      <c r="M1402" t="s">
        <v>524</v>
      </c>
      <c r="N1402" t="b">
        <v>0</v>
      </c>
      <c r="O1402">
        <v>350.59494537</v>
      </c>
      <c r="P1402">
        <v>1.327946245142876E-8</v>
      </c>
      <c r="Q1402">
        <v>5.4379408533289618E-5</v>
      </c>
      <c r="R1402">
        <v>1.9065145763981581E-2</v>
      </c>
      <c r="S1402">
        <v>4.6557124127016328E-6</v>
      </c>
      <c r="T1402">
        <f t="shared" si="44"/>
        <v>1.9065145763981585E-2</v>
      </c>
      <c r="U1402">
        <f t="shared" si="45"/>
        <v>4.655712412701632E-6</v>
      </c>
    </row>
    <row r="1403" spans="1:21" x14ac:dyDescent="0.35">
      <c r="A1403" t="s">
        <v>27</v>
      </c>
      <c r="B1403" t="s">
        <v>47</v>
      </c>
      <c r="C1403" t="s">
        <v>29</v>
      </c>
      <c r="D1403" t="s">
        <v>30</v>
      </c>
      <c r="E1403" t="s">
        <v>522</v>
      </c>
      <c r="F1403" t="s">
        <v>523</v>
      </c>
      <c r="G1403" t="s">
        <v>452</v>
      </c>
      <c r="H1403" t="s">
        <v>41</v>
      </c>
      <c r="I1403" t="s">
        <v>453</v>
      </c>
      <c r="J1403" t="s">
        <v>36</v>
      </c>
      <c r="L1403" t="s">
        <v>524</v>
      </c>
      <c r="M1403" t="s">
        <v>524</v>
      </c>
      <c r="N1403" t="b">
        <v>0</v>
      </c>
      <c r="O1403">
        <v>350.59494537</v>
      </c>
      <c r="P1403">
        <v>1.088998397618128E-7</v>
      </c>
      <c r="Q1403">
        <v>5.4692195241063352E-5</v>
      </c>
      <c r="R1403">
        <v>1.9174807202705979E-2</v>
      </c>
      <c r="S1403">
        <v>3.8179733372094513E-5</v>
      </c>
      <c r="T1403">
        <f t="shared" si="44"/>
        <v>1.9174807202705979E-2</v>
      </c>
      <c r="U1403">
        <f t="shared" si="45"/>
        <v>3.8179733372094513E-5</v>
      </c>
    </row>
    <row r="1404" spans="1:21" x14ac:dyDescent="0.35">
      <c r="A1404" t="s">
        <v>27</v>
      </c>
      <c r="B1404" t="s">
        <v>47</v>
      </c>
      <c r="C1404" t="s">
        <v>29</v>
      </c>
      <c r="D1404" t="s">
        <v>30</v>
      </c>
      <c r="E1404" t="s">
        <v>531</v>
      </c>
      <c r="F1404" t="s">
        <v>532</v>
      </c>
      <c r="G1404" t="s">
        <v>452</v>
      </c>
      <c r="H1404" t="s">
        <v>41</v>
      </c>
      <c r="I1404" t="s">
        <v>453</v>
      </c>
      <c r="J1404" t="s">
        <v>145</v>
      </c>
      <c r="L1404" t="s">
        <v>530</v>
      </c>
      <c r="M1404" t="s">
        <v>530</v>
      </c>
      <c r="N1404" t="b">
        <v>0</v>
      </c>
      <c r="O1404">
        <v>111.51933579999999</v>
      </c>
      <c r="P1404">
        <v>1.8565584028522961E-2</v>
      </c>
      <c r="Q1404">
        <v>9.3240958726222711</v>
      </c>
      <c r="R1404">
        <v>1039.816978650357</v>
      </c>
      <c r="S1404">
        <v>2.0704215995999689</v>
      </c>
      <c r="T1404">
        <f t="shared" si="44"/>
        <v>1039.816978650357</v>
      </c>
      <c r="U1404">
        <f t="shared" si="45"/>
        <v>2.0704215995999689</v>
      </c>
    </row>
    <row r="1405" spans="1:21" x14ac:dyDescent="0.35">
      <c r="A1405" t="s">
        <v>27</v>
      </c>
      <c r="B1405" t="s">
        <v>47</v>
      </c>
      <c r="C1405" t="s">
        <v>39</v>
      </c>
      <c r="D1405" t="s">
        <v>40</v>
      </c>
      <c r="E1405" t="s">
        <v>531</v>
      </c>
      <c r="F1405" t="s">
        <v>532</v>
      </c>
      <c r="G1405" t="s">
        <v>452</v>
      </c>
      <c r="H1405" t="s">
        <v>41</v>
      </c>
      <c r="I1405" t="s">
        <v>453</v>
      </c>
      <c r="J1405" t="s">
        <v>145</v>
      </c>
      <c r="L1405" t="s">
        <v>530</v>
      </c>
      <c r="M1405" t="s">
        <v>530</v>
      </c>
      <c r="N1405" t="b">
        <v>0</v>
      </c>
      <c r="O1405">
        <v>111.51933579999999</v>
      </c>
      <c r="P1405">
        <v>4.8441552967674276E-3</v>
      </c>
      <c r="Q1405">
        <v>19.836819513223041</v>
      </c>
      <c r="R1405">
        <v>2212.188936499113</v>
      </c>
      <c r="S1405">
        <v>0.54021698120755535</v>
      </c>
      <c r="T1405">
        <f t="shared" si="44"/>
        <v>2212.1889364991125</v>
      </c>
      <c r="U1405">
        <f t="shared" si="45"/>
        <v>0.54021698120755535</v>
      </c>
    </row>
    <row r="1406" spans="1:21" x14ac:dyDescent="0.35">
      <c r="A1406" t="s">
        <v>27</v>
      </c>
      <c r="B1406" t="s">
        <v>47</v>
      </c>
      <c r="C1406" t="s">
        <v>29</v>
      </c>
      <c r="D1406" t="s">
        <v>30</v>
      </c>
      <c r="E1406" t="s">
        <v>533</v>
      </c>
      <c r="F1406" t="s">
        <v>534</v>
      </c>
      <c r="G1406" t="s">
        <v>452</v>
      </c>
      <c r="H1406" t="s">
        <v>41</v>
      </c>
      <c r="I1406" t="s">
        <v>453</v>
      </c>
      <c r="J1406" t="s">
        <v>36</v>
      </c>
      <c r="L1406" t="s">
        <v>535</v>
      </c>
      <c r="M1406" t="s">
        <v>535</v>
      </c>
      <c r="N1406" t="b">
        <v>0</v>
      </c>
      <c r="O1406">
        <v>415.65856077000001</v>
      </c>
      <c r="P1406">
        <v>6.7436892957469289E-5</v>
      </c>
      <c r="Q1406">
        <v>3.3868476979834312E-2</v>
      </c>
      <c r="R1406">
        <v>14.077722396909801</v>
      </c>
      <c r="S1406">
        <v>2.8030721869502239E-2</v>
      </c>
      <c r="T1406">
        <f t="shared" si="44"/>
        <v>14.077722396909808</v>
      </c>
      <c r="U1406">
        <f t="shared" si="45"/>
        <v>2.8030721869502236E-2</v>
      </c>
    </row>
    <row r="1407" spans="1:21" x14ac:dyDescent="0.35">
      <c r="A1407" t="s">
        <v>27</v>
      </c>
      <c r="B1407" t="s">
        <v>47</v>
      </c>
      <c r="C1407" t="s">
        <v>39</v>
      </c>
      <c r="D1407" t="s">
        <v>40</v>
      </c>
      <c r="E1407" t="s">
        <v>533</v>
      </c>
      <c r="F1407" t="s">
        <v>534</v>
      </c>
      <c r="G1407" t="s">
        <v>452</v>
      </c>
      <c r="H1407" t="s">
        <v>41</v>
      </c>
      <c r="I1407" t="s">
        <v>453</v>
      </c>
      <c r="J1407" t="s">
        <v>36</v>
      </c>
      <c r="L1407" t="s">
        <v>535</v>
      </c>
      <c r="M1407" t="s">
        <v>535</v>
      </c>
      <c r="N1407" t="b">
        <v>0</v>
      </c>
      <c r="O1407">
        <v>415.65856077000001</v>
      </c>
      <c r="P1407">
        <v>2.0186978760629411E-6</v>
      </c>
      <c r="Q1407">
        <v>8.2665692914324091E-3</v>
      </c>
      <c r="R1407">
        <v>3.4360702941822741</v>
      </c>
      <c r="S1407">
        <v>8.3908905379377814E-4</v>
      </c>
      <c r="T1407">
        <f t="shared" si="44"/>
        <v>3.4360702941822741</v>
      </c>
      <c r="U1407">
        <f t="shared" si="45"/>
        <v>8.3908905379377792E-4</v>
      </c>
    </row>
    <row r="1408" spans="1:21" x14ac:dyDescent="0.35">
      <c r="A1408" t="s">
        <v>27</v>
      </c>
      <c r="B1408" t="s">
        <v>47</v>
      </c>
      <c r="C1408" t="s">
        <v>29</v>
      </c>
      <c r="D1408" t="s">
        <v>30</v>
      </c>
      <c r="E1408" t="s">
        <v>536</v>
      </c>
      <c r="F1408" t="s">
        <v>537</v>
      </c>
      <c r="G1408" t="s">
        <v>452</v>
      </c>
      <c r="H1408" t="s">
        <v>41</v>
      </c>
      <c r="I1408" t="s">
        <v>453</v>
      </c>
      <c r="J1408" t="s">
        <v>36</v>
      </c>
      <c r="L1408" t="s">
        <v>538</v>
      </c>
      <c r="M1408" t="s">
        <v>538</v>
      </c>
      <c r="N1408" t="b">
        <v>0</v>
      </c>
      <c r="O1408">
        <v>214.7179222</v>
      </c>
      <c r="P1408">
        <v>8.6123622455348361E-6</v>
      </c>
      <c r="Q1408">
        <v>4.3253415106008887E-3</v>
      </c>
      <c r="R1408">
        <v>0.92872834196163212</v>
      </c>
      <c r="S1408">
        <v>1.8492285265949661E-3</v>
      </c>
      <c r="T1408">
        <f t="shared" si="44"/>
        <v>0.92872834196163212</v>
      </c>
      <c r="U1408">
        <f t="shared" si="45"/>
        <v>1.8492285265949663E-3</v>
      </c>
    </row>
    <row r="1409" spans="1:21" x14ac:dyDescent="0.35">
      <c r="A1409" t="s">
        <v>27</v>
      </c>
      <c r="B1409" t="s">
        <v>47</v>
      </c>
      <c r="C1409" t="s">
        <v>39</v>
      </c>
      <c r="D1409" t="s">
        <v>40</v>
      </c>
      <c r="E1409" t="s">
        <v>536</v>
      </c>
      <c r="F1409" t="s">
        <v>537</v>
      </c>
      <c r="G1409" t="s">
        <v>452</v>
      </c>
      <c r="H1409" t="s">
        <v>41</v>
      </c>
      <c r="I1409" t="s">
        <v>453</v>
      </c>
      <c r="J1409" t="s">
        <v>36</v>
      </c>
      <c r="L1409" t="s">
        <v>538</v>
      </c>
      <c r="M1409" t="s">
        <v>538</v>
      </c>
      <c r="N1409" t="b">
        <v>0</v>
      </c>
      <c r="O1409">
        <v>214.7179222</v>
      </c>
      <c r="P1409">
        <v>8.0004894252932406E-7</v>
      </c>
      <c r="Q1409">
        <v>3.2762010097590619E-3</v>
      </c>
      <c r="R1409">
        <v>0.70345907352500769</v>
      </c>
      <c r="S1409">
        <v>1.717848465982037E-4</v>
      </c>
      <c r="T1409">
        <f t="shared" si="44"/>
        <v>0.70345907352500769</v>
      </c>
      <c r="U1409">
        <f t="shared" si="45"/>
        <v>1.7178484659820367E-4</v>
      </c>
    </row>
    <row r="1410" spans="1:21" x14ac:dyDescent="0.35">
      <c r="A1410" t="s">
        <v>27</v>
      </c>
      <c r="B1410" t="s">
        <v>47</v>
      </c>
      <c r="C1410" t="s">
        <v>29</v>
      </c>
      <c r="D1410" t="s">
        <v>30</v>
      </c>
      <c r="E1410" t="s">
        <v>542</v>
      </c>
      <c r="F1410" t="s">
        <v>543</v>
      </c>
      <c r="G1410" t="s">
        <v>452</v>
      </c>
      <c r="H1410" t="s">
        <v>41</v>
      </c>
      <c r="I1410" t="s">
        <v>453</v>
      </c>
      <c r="J1410" t="s">
        <v>36</v>
      </c>
      <c r="L1410" t="s">
        <v>541</v>
      </c>
      <c r="M1410" t="s">
        <v>541</v>
      </c>
      <c r="N1410" t="b">
        <v>0</v>
      </c>
      <c r="O1410">
        <v>101.99047464</v>
      </c>
      <c r="P1410">
        <v>1.8925890069011721E-2</v>
      </c>
      <c r="Q1410">
        <v>9.505050485191461</v>
      </c>
      <c r="R1410">
        <v>969.42461046183939</v>
      </c>
      <c r="S1410">
        <v>1.930260511122968</v>
      </c>
      <c r="T1410">
        <f t="shared" ref="T1410:T1473" si="46">O1410*Q1410</f>
        <v>969.42461046183939</v>
      </c>
      <c r="U1410">
        <f t="shared" ref="U1410:U1473" si="47">O1410*P1410</f>
        <v>1.9302605111229678</v>
      </c>
    </row>
    <row r="1411" spans="1:21" x14ac:dyDescent="0.35">
      <c r="A1411" t="s">
        <v>27</v>
      </c>
      <c r="B1411" t="s">
        <v>47</v>
      </c>
      <c r="C1411" t="s">
        <v>76</v>
      </c>
      <c r="D1411" t="s">
        <v>77</v>
      </c>
      <c r="E1411" t="s">
        <v>542</v>
      </c>
      <c r="F1411" t="s">
        <v>543</v>
      </c>
      <c r="G1411" t="s">
        <v>452</v>
      </c>
      <c r="H1411" t="s">
        <v>41</v>
      </c>
      <c r="I1411" t="s">
        <v>453</v>
      </c>
      <c r="J1411" t="s">
        <v>36</v>
      </c>
      <c r="L1411" t="s">
        <v>541</v>
      </c>
      <c r="M1411" t="s">
        <v>541</v>
      </c>
      <c r="N1411" t="b">
        <v>0</v>
      </c>
      <c r="O1411">
        <v>101.99047464</v>
      </c>
      <c r="P1411">
        <v>1.4871222565717179E-7</v>
      </c>
      <c r="Q1411">
        <v>2.5904688673213133E-4</v>
      </c>
      <c r="R1411">
        <v>2.6420314931824389E-2</v>
      </c>
      <c r="S1411">
        <v>1.5167230479545739E-5</v>
      </c>
      <c r="T1411">
        <f t="shared" si="46"/>
        <v>2.6420314931824392E-2</v>
      </c>
      <c r="U1411">
        <f t="shared" si="47"/>
        <v>1.5167230479545738E-5</v>
      </c>
    </row>
    <row r="1412" spans="1:21" x14ac:dyDescent="0.35">
      <c r="A1412" t="s">
        <v>27</v>
      </c>
      <c r="B1412" t="s">
        <v>47</v>
      </c>
      <c r="C1412" t="s">
        <v>39</v>
      </c>
      <c r="D1412" t="s">
        <v>40</v>
      </c>
      <c r="E1412" t="s">
        <v>553</v>
      </c>
      <c r="F1412" t="s">
        <v>554</v>
      </c>
      <c r="G1412" t="s">
        <v>452</v>
      </c>
      <c r="H1412" t="s">
        <v>41</v>
      </c>
      <c r="I1412" t="s">
        <v>453</v>
      </c>
      <c r="J1412" t="s">
        <v>36</v>
      </c>
      <c r="L1412" t="s">
        <v>555</v>
      </c>
      <c r="M1412" t="s">
        <v>555</v>
      </c>
      <c r="N1412" t="b">
        <v>0</v>
      </c>
      <c r="O1412">
        <v>1.5156161800000001</v>
      </c>
      <c r="P1412">
        <v>1.322865467883551E-3</v>
      </c>
      <c r="Q1412">
        <v>5.4171350667045362</v>
      </c>
      <c r="R1412">
        <v>8.2102975563427751</v>
      </c>
      <c r="S1412">
        <v>2.0049563070875802E-3</v>
      </c>
      <c r="T1412">
        <f t="shared" si="46"/>
        <v>8.2102975563427751</v>
      </c>
      <c r="U1412">
        <f t="shared" si="47"/>
        <v>2.0049563070875802E-3</v>
      </c>
    </row>
    <row r="1413" spans="1:21" x14ac:dyDescent="0.35">
      <c r="A1413" t="s">
        <v>27</v>
      </c>
      <c r="B1413" t="s">
        <v>47</v>
      </c>
      <c r="C1413" t="s">
        <v>39</v>
      </c>
      <c r="D1413" t="s">
        <v>40</v>
      </c>
      <c r="E1413" t="s">
        <v>556</v>
      </c>
      <c r="F1413" t="s">
        <v>557</v>
      </c>
      <c r="G1413" t="s">
        <v>452</v>
      </c>
      <c r="H1413" t="s">
        <v>41</v>
      </c>
      <c r="I1413" t="s">
        <v>453</v>
      </c>
      <c r="J1413" t="s">
        <v>36</v>
      </c>
      <c r="L1413" t="s">
        <v>558</v>
      </c>
      <c r="M1413" t="s">
        <v>558</v>
      </c>
      <c r="N1413" t="b">
        <v>0</v>
      </c>
      <c r="O1413">
        <v>117.45670933</v>
      </c>
      <c r="P1413">
        <v>6.519730251430187E-7</v>
      </c>
      <c r="Q1413">
        <v>2.6698300188440511E-3</v>
      </c>
      <c r="R1413">
        <v>0.31358944848387399</v>
      </c>
      <c r="S1413">
        <v>7.657860610522433E-5</v>
      </c>
      <c r="T1413">
        <f t="shared" si="46"/>
        <v>0.3135894484838741</v>
      </c>
      <c r="U1413">
        <f t="shared" si="47"/>
        <v>7.657860610522433E-5</v>
      </c>
    </row>
    <row r="1414" spans="1:21" x14ac:dyDescent="0.35">
      <c r="A1414" t="s">
        <v>27</v>
      </c>
      <c r="B1414" t="s">
        <v>47</v>
      </c>
      <c r="C1414" t="s">
        <v>29</v>
      </c>
      <c r="D1414" t="s">
        <v>30</v>
      </c>
      <c r="E1414" t="s">
        <v>556</v>
      </c>
      <c r="F1414" t="s">
        <v>557</v>
      </c>
      <c r="G1414" t="s">
        <v>452</v>
      </c>
      <c r="H1414" t="s">
        <v>41</v>
      </c>
      <c r="I1414" t="s">
        <v>453</v>
      </c>
      <c r="J1414" t="s">
        <v>36</v>
      </c>
      <c r="L1414" t="s">
        <v>558</v>
      </c>
      <c r="M1414" t="s">
        <v>558</v>
      </c>
      <c r="N1414" t="b">
        <v>0</v>
      </c>
      <c r="O1414">
        <v>117.45670933</v>
      </c>
      <c r="P1414">
        <v>6.0617847589682062E-6</v>
      </c>
      <c r="Q1414">
        <v>3.0443783597103838E-3</v>
      </c>
      <c r="R1414">
        <v>0.35758266408704481</v>
      </c>
      <c r="S1414">
        <v>7.1199729045515268E-4</v>
      </c>
      <c r="T1414">
        <f t="shared" si="46"/>
        <v>0.3575826640870447</v>
      </c>
      <c r="U1414">
        <f t="shared" si="47"/>
        <v>7.1199729045515268E-4</v>
      </c>
    </row>
    <row r="1415" spans="1:21" x14ac:dyDescent="0.35">
      <c r="A1415" t="s">
        <v>27</v>
      </c>
      <c r="B1415" t="s">
        <v>47</v>
      </c>
      <c r="C1415" t="s">
        <v>29</v>
      </c>
      <c r="D1415" t="s">
        <v>30</v>
      </c>
      <c r="E1415" t="s">
        <v>571</v>
      </c>
      <c r="F1415" t="s">
        <v>572</v>
      </c>
      <c r="G1415" t="s">
        <v>452</v>
      </c>
      <c r="H1415" t="s">
        <v>41</v>
      </c>
      <c r="I1415" t="s">
        <v>453</v>
      </c>
      <c r="J1415" t="s">
        <v>36</v>
      </c>
      <c r="L1415" t="s">
        <v>573</v>
      </c>
      <c r="M1415" t="s">
        <v>573</v>
      </c>
      <c r="N1415" t="b">
        <v>0</v>
      </c>
      <c r="O1415">
        <v>318.86266596000002</v>
      </c>
      <c r="P1415">
        <v>4.0324375894875246E-3</v>
      </c>
      <c r="Q1415">
        <v>2.0251899766246582</v>
      </c>
      <c r="R1415">
        <v>645.75747502200852</v>
      </c>
      <c r="S1415">
        <v>1.2857938001013089</v>
      </c>
      <c r="T1415">
        <f t="shared" si="46"/>
        <v>645.75747502200863</v>
      </c>
      <c r="U1415">
        <f t="shared" si="47"/>
        <v>1.2857938001013083</v>
      </c>
    </row>
    <row r="1416" spans="1:21" x14ac:dyDescent="0.35">
      <c r="A1416" t="s">
        <v>27</v>
      </c>
      <c r="B1416" t="s">
        <v>47</v>
      </c>
      <c r="C1416" t="s">
        <v>29</v>
      </c>
      <c r="D1416" t="s">
        <v>30</v>
      </c>
      <c r="E1416" t="s">
        <v>577</v>
      </c>
      <c r="F1416" t="s">
        <v>578</v>
      </c>
      <c r="G1416" t="s">
        <v>452</v>
      </c>
      <c r="H1416" t="s">
        <v>41</v>
      </c>
      <c r="I1416" t="s">
        <v>453</v>
      </c>
      <c r="J1416" t="s">
        <v>36</v>
      </c>
      <c r="L1416" t="s">
        <v>579</v>
      </c>
      <c r="M1416" t="s">
        <v>579</v>
      </c>
      <c r="N1416" t="b">
        <v>0</v>
      </c>
      <c r="O1416">
        <v>112.84346384</v>
      </c>
      <c r="P1416">
        <v>2.040380636814764E-6</v>
      </c>
      <c r="Q1416">
        <v>1.024729663503966E-3</v>
      </c>
      <c r="R1416">
        <v>0.1156340447293852</v>
      </c>
      <c r="S1416">
        <v>2.302436186102429E-4</v>
      </c>
      <c r="T1416">
        <f t="shared" si="46"/>
        <v>0.11563404472938515</v>
      </c>
      <c r="U1416">
        <f t="shared" si="47"/>
        <v>2.3024361861024298E-4</v>
      </c>
    </row>
    <row r="1417" spans="1:21" x14ac:dyDescent="0.35">
      <c r="A1417" t="s">
        <v>27</v>
      </c>
      <c r="B1417" t="s">
        <v>47</v>
      </c>
      <c r="C1417" t="s">
        <v>29</v>
      </c>
      <c r="D1417" t="s">
        <v>30</v>
      </c>
      <c r="E1417" t="s">
        <v>580</v>
      </c>
      <c r="F1417" t="s">
        <v>581</v>
      </c>
      <c r="G1417" t="s">
        <v>452</v>
      </c>
      <c r="H1417" t="s">
        <v>41</v>
      </c>
      <c r="I1417" t="s">
        <v>453</v>
      </c>
      <c r="J1417" t="s">
        <v>36</v>
      </c>
      <c r="L1417" t="s">
        <v>582</v>
      </c>
      <c r="M1417" t="s">
        <v>582</v>
      </c>
      <c r="N1417" t="b">
        <v>0</v>
      </c>
      <c r="O1417">
        <v>68.627323039999993</v>
      </c>
      <c r="P1417">
        <v>2.0075374096190369E-5</v>
      </c>
      <c r="Q1417">
        <v>1.008234981803202E-2</v>
      </c>
      <c r="R1417">
        <v>0.69192467796436885</v>
      </c>
      <c r="S1417">
        <v>1.377719183248105E-3</v>
      </c>
      <c r="T1417">
        <f t="shared" si="46"/>
        <v>0.69192467796436852</v>
      </c>
      <c r="U1417">
        <f t="shared" si="47"/>
        <v>1.3777191832481043E-3</v>
      </c>
    </row>
    <row r="1418" spans="1:21" x14ac:dyDescent="0.35">
      <c r="A1418" t="s">
        <v>27</v>
      </c>
      <c r="B1418" t="s">
        <v>47</v>
      </c>
      <c r="C1418" t="s">
        <v>39</v>
      </c>
      <c r="D1418" t="s">
        <v>40</v>
      </c>
      <c r="E1418" t="s">
        <v>583</v>
      </c>
      <c r="F1418" t="s">
        <v>584</v>
      </c>
      <c r="G1418" t="s">
        <v>452</v>
      </c>
      <c r="H1418" t="s">
        <v>41</v>
      </c>
      <c r="I1418" t="s">
        <v>453</v>
      </c>
      <c r="J1418" t="s">
        <v>36</v>
      </c>
      <c r="L1418" t="s">
        <v>585</v>
      </c>
      <c r="M1418" t="s">
        <v>585</v>
      </c>
      <c r="N1418" t="b">
        <v>0</v>
      </c>
      <c r="O1418">
        <v>361.84748588000002</v>
      </c>
      <c r="P1418">
        <v>3.442048280341162E-6</v>
      </c>
      <c r="Q1418">
        <v>1.409519024678897E-2</v>
      </c>
      <c r="R1418">
        <v>5.100309153800886</v>
      </c>
      <c r="S1418">
        <v>1.245496516519027E-3</v>
      </c>
      <c r="T1418">
        <f t="shared" si="46"/>
        <v>5.100309153800886</v>
      </c>
      <c r="U1418">
        <f t="shared" si="47"/>
        <v>1.245496516519027E-3</v>
      </c>
    </row>
    <row r="1419" spans="1:21" x14ac:dyDescent="0.35">
      <c r="A1419" t="s">
        <v>27</v>
      </c>
      <c r="B1419" t="s">
        <v>47</v>
      </c>
      <c r="C1419" t="s">
        <v>29</v>
      </c>
      <c r="D1419" t="s">
        <v>30</v>
      </c>
      <c r="E1419" t="s">
        <v>583</v>
      </c>
      <c r="F1419" t="s">
        <v>584</v>
      </c>
      <c r="G1419" t="s">
        <v>452</v>
      </c>
      <c r="H1419" t="s">
        <v>41</v>
      </c>
      <c r="I1419" t="s">
        <v>453</v>
      </c>
      <c r="J1419" t="s">
        <v>36</v>
      </c>
      <c r="L1419" t="s">
        <v>585</v>
      </c>
      <c r="M1419" t="s">
        <v>585</v>
      </c>
      <c r="N1419" t="b">
        <v>0</v>
      </c>
      <c r="O1419">
        <v>361.84748588000002</v>
      </c>
      <c r="P1419">
        <v>8.2674726541103784E-4</v>
      </c>
      <c r="Q1419">
        <v>0.41521294203714282</v>
      </c>
      <c r="R1419">
        <v>150.24375918097829</v>
      </c>
      <c r="S1419">
        <v>0.29915641944714921</v>
      </c>
      <c r="T1419">
        <f t="shared" si="46"/>
        <v>150.24375918097832</v>
      </c>
      <c r="U1419">
        <f t="shared" si="47"/>
        <v>0.29915641944714916</v>
      </c>
    </row>
    <row r="1420" spans="1:21" x14ac:dyDescent="0.35">
      <c r="A1420" t="s">
        <v>27</v>
      </c>
      <c r="B1420" t="s">
        <v>47</v>
      </c>
      <c r="C1420" t="s">
        <v>29</v>
      </c>
      <c r="D1420" t="s">
        <v>30</v>
      </c>
      <c r="E1420" t="s">
        <v>586</v>
      </c>
      <c r="F1420" t="s">
        <v>468</v>
      </c>
      <c r="G1420" t="s">
        <v>452</v>
      </c>
      <c r="H1420" t="s">
        <v>41</v>
      </c>
      <c r="I1420" t="s">
        <v>453</v>
      </c>
      <c r="J1420" t="s">
        <v>36</v>
      </c>
      <c r="L1420" t="s">
        <v>587</v>
      </c>
      <c r="M1420" t="s">
        <v>587</v>
      </c>
      <c r="N1420" t="b">
        <v>0</v>
      </c>
      <c r="O1420">
        <v>122.2271635</v>
      </c>
      <c r="P1420">
        <v>1.2970104895887E-3</v>
      </c>
      <c r="Q1420">
        <v>0.65139077414113078</v>
      </c>
      <c r="R1420">
        <v>79.617646653339563</v>
      </c>
      <c r="S1420">
        <v>0.15852991317217299</v>
      </c>
      <c r="T1420">
        <f t="shared" si="46"/>
        <v>79.617646653339563</v>
      </c>
      <c r="U1420">
        <f t="shared" si="47"/>
        <v>0.15852991317217308</v>
      </c>
    </row>
    <row r="1421" spans="1:21" x14ac:dyDescent="0.35">
      <c r="A1421" t="s">
        <v>27</v>
      </c>
      <c r="B1421" t="s">
        <v>47</v>
      </c>
      <c r="C1421" t="s">
        <v>39</v>
      </c>
      <c r="D1421" t="s">
        <v>40</v>
      </c>
      <c r="E1421" t="s">
        <v>586</v>
      </c>
      <c r="F1421" t="s">
        <v>468</v>
      </c>
      <c r="G1421" t="s">
        <v>452</v>
      </c>
      <c r="H1421" t="s">
        <v>41</v>
      </c>
      <c r="I1421" t="s">
        <v>453</v>
      </c>
      <c r="J1421" t="s">
        <v>36</v>
      </c>
      <c r="L1421" t="s">
        <v>587</v>
      </c>
      <c r="M1421" t="s">
        <v>587</v>
      </c>
      <c r="N1421" t="b">
        <v>0</v>
      </c>
      <c r="O1421">
        <v>122.2271635</v>
      </c>
      <c r="P1421">
        <v>1.487026551908415E-3</v>
      </c>
      <c r="Q1421">
        <v>6.0893748268685721</v>
      </c>
      <c r="R1421">
        <v>744.28701257644923</v>
      </c>
      <c r="S1421">
        <v>0.18175503748895111</v>
      </c>
      <c r="T1421">
        <f t="shared" si="46"/>
        <v>744.28701257644923</v>
      </c>
      <c r="U1421">
        <f t="shared" si="47"/>
        <v>0.18175503748895108</v>
      </c>
    </row>
    <row r="1422" spans="1:21" x14ac:dyDescent="0.35">
      <c r="A1422" t="s">
        <v>27</v>
      </c>
      <c r="B1422" t="s">
        <v>47</v>
      </c>
      <c r="C1422" t="s">
        <v>29</v>
      </c>
      <c r="D1422" t="s">
        <v>30</v>
      </c>
      <c r="E1422" t="s">
        <v>593</v>
      </c>
      <c r="G1422" t="s">
        <v>452</v>
      </c>
      <c r="H1422" t="s">
        <v>41</v>
      </c>
      <c r="I1422" t="s">
        <v>453</v>
      </c>
      <c r="J1422" t="s">
        <v>145</v>
      </c>
      <c r="L1422" t="s">
        <v>594</v>
      </c>
      <c r="M1422" t="s">
        <v>595</v>
      </c>
      <c r="N1422" t="b">
        <v>0</v>
      </c>
      <c r="O1422">
        <v>54.427446869999997</v>
      </c>
      <c r="P1422">
        <v>1.295608071168193E-2</v>
      </c>
      <c r="Q1422">
        <v>6.506864448948086</v>
      </c>
      <c r="R1422">
        <v>354.15201908541383</v>
      </c>
      <c r="S1422">
        <v>0.70516639457849972</v>
      </c>
      <c r="T1422">
        <f t="shared" si="46"/>
        <v>354.15201908541377</v>
      </c>
      <c r="U1422">
        <f t="shared" si="47"/>
        <v>0.70516639457850006</v>
      </c>
    </row>
    <row r="1423" spans="1:21" x14ac:dyDescent="0.35">
      <c r="A1423" t="s">
        <v>27</v>
      </c>
      <c r="B1423" t="s">
        <v>47</v>
      </c>
      <c r="C1423" t="s">
        <v>39</v>
      </c>
      <c r="D1423" t="s">
        <v>40</v>
      </c>
      <c r="E1423" t="s">
        <v>593</v>
      </c>
      <c r="G1423" t="s">
        <v>452</v>
      </c>
      <c r="H1423" t="s">
        <v>41</v>
      </c>
      <c r="I1423" t="s">
        <v>453</v>
      </c>
      <c r="J1423" t="s">
        <v>145</v>
      </c>
      <c r="L1423" t="s">
        <v>594</v>
      </c>
      <c r="M1423" t="s">
        <v>595</v>
      </c>
      <c r="N1423" t="b">
        <v>0</v>
      </c>
      <c r="O1423">
        <v>54.427446869999997</v>
      </c>
      <c r="P1423">
        <v>2.601125648733884E-3</v>
      </c>
      <c r="Q1423">
        <v>10.651611450108</v>
      </c>
      <c r="R1423">
        <v>579.74001628063672</v>
      </c>
      <c r="S1423">
        <v>0.14157262804865769</v>
      </c>
      <c r="T1423">
        <f t="shared" si="46"/>
        <v>579.74001628063672</v>
      </c>
      <c r="U1423">
        <f t="shared" si="47"/>
        <v>0.14157262804865775</v>
      </c>
    </row>
    <row r="1424" spans="1:21" x14ac:dyDescent="0.35">
      <c r="A1424" t="s">
        <v>27</v>
      </c>
      <c r="B1424" t="s">
        <v>47</v>
      </c>
      <c r="C1424" t="s">
        <v>76</v>
      </c>
      <c r="D1424" t="s">
        <v>77</v>
      </c>
      <c r="E1424" t="s">
        <v>593</v>
      </c>
      <c r="G1424" t="s">
        <v>452</v>
      </c>
      <c r="H1424" t="s">
        <v>41</v>
      </c>
      <c r="I1424" t="s">
        <v>453</v>
      </c>
      <c r="J1424" t="s">
        <v>145</v>
      </c>
      <c r="L1424" t="s">
        <v>594</v>
      </c>
      <c r="M1424" t="s">
        <v>595</v>
      </c>
      <c r="N1424" t="b">
        <v>0</v>
      </c>
      <c r="O1424">
        <v>54.427446869999997</v>
      </c>
      <c r="P1424">
        <v>3.7732975396496319E-3</v>
      </c>
      <c r="Q1424">
        <v>6.5728353942708173</v>
      </c>
      <c r="R1424">
        <v>357.74264920693042</v>
      </c>
      <c r="S1424">
        <v>0.20537095136398209</v>
      </c>
      <c r="T1424">
        <f t="shared" si="46"/>
        <v>357.74264920693037</v>
      </c>
      <c r="U1424">
        <f t="shared" si="47"/>
        <v>0.20537095136398206</v>
      </c>
    </row>
    <row r="1425" spans="1:21" x14ac:dyDescent="0.35">
      <c r="A1425" t="s">
        <v>27</v>
      </c>
      <c r="B1425" t="s">
        <v>47</v>
      </c>
      <c r="C1425" t="s">
        <v>39</v>
      </c>
      <c r="D1425" t="s">
        <v>40</v>
      </c>
      <c r="E1425" t="s">
        <v>599</v>
      </c>
      <c r="F1425" t="s">
        <v>600</v>
      </c>
      <c r="G1425" t="s">
        <v>452</v>
      </c>
      <c r="H1425" t="s">
        <v>41</v>
      </c>
      <c r="I1425" t="s">
        <v>453</v>
      </c>
      <c r="J1425" t="s">
        <v>145</v>
      </c>
      <c r="L1425" t="s">
        <v>601</v>
      </c>
      <c r="M1425" t="s">
        <v>601</v>
      </c>
      <c r="N1425" t="b">
        <v>0</v>
      </c>
      <c r="O1425">
        <v>111.51933579999999</v>
      </c>
      <c r="P1425">
        <v>4.4542082226409737E-3</v>
      </c>
      <c r="Q1425">
        <v>18.239985957057371</v>
      </c>
      <c r="R1425">
        <v>2034.111118932366</v>
      </c>
      <c r="S1425">
        <v>0.49673034250381992</v>
      </c>
      <c r="T1425">
        <f t="shared" si="46"/>
        <v>2034.1111189323651</v>
      </c>
      <c r="U1425">
        <f t="shared" si="47"/>
        <v>0.49673034250381987</v>
      </c>
    </row>
    <row r="1426" spans="1:21" x14ac:dyDescent="0.35">
      <c r="A1426" t="s">
        <v>27</v>
      </c>
      <c r="B1426" t="s">
        <v>47</v>
      </c>
      <c r="C1426" t="s">
        <v>29</v>
      </c>
      <c r="D1426" t="s">
        <v>30</v>
      </c>
      <c r="E1426" t="s">
        <v>599</v>
      </c>
      <c r="F1426" t="s">
        <v>600</v>
      </c>
      <c r="G1426" t="s">
        <v>452</v>
      </c>
      <c r="H1426" t="s">
        <v>41</v>
      </c>
      <c r="I1426" t="s">
        <v>453</v>
      </c>
      <c r="J1426" t="s">
        <v>145</v>
      </c>
      <c r="L1426" t="s">
        <v>601</v>
      </c>
      <c r="M1426" t="s">
        <v>601</v>
      </c>
      <c r="N1426" t="b">
        <v>0</v>
      </c>
      <c r="O1426">
        <v>111.51933579999999</v>
      </c>
      <c r="P1426">
        <v>1.215825229690386E-2</v>
      </c>
      <c r="Q1426">
        <v>6.1061752695576557</v>
      </c>
      <c r="R1426">
        <v>680.95661033945566</v>
      </c>
      <c r="S1426">
        <v>1.3558802206395419</v>
      </c>
      <c r="T1426">
        <f t="shared" si="46"/>
        <v>680.95661033945566</v>
      </c>
      <c r="U1426">
        <f t="shared" si="47"/>
        <v>1.3558802206395428</v>
      </c>
    </row>
    <row r="1427" spans="1:21" x14ac:dyDescent="0.35">
      <c r="A1427" t="s">
        <v>27</v>
      </c>
      <c r="B1427" t="s">
        <v>47</v>
      </c>
      <c r="C1427" t="s">
        <v>29</v>
      </c>
      <c r="D1427" t="s">
        <v>30</v>
      </c>
      <c r="E1427" t="s">
        <v>605</v>
      </c>
      <c r="F1427" t="s">
        <v>606</v>
      </c>
      <c r="G1427" t="s">
        <v>452</v>
      </c>
      <c r="H1427" t="s">
        <v>41</v>
      </c>
      <c r="I1427" t="s">
        <v>453</v>
      </c>
      <c r="J1427" t="s">
        <v>36</v>
      </c>
      <c r="L1427" t="s">
        <v>607</v>
      </c>
      <c r="M1427" t="s">
        <v>607</v>
      </c>
      <c r="N1427" t="b">
        <v>0</v>
      </c>
      <c r="O1427">
        <v>685.17560999</v>
      </c>
      <c r="P1427">
        <v>1.5565501058622671E-5</v>
      </c>
      <c r="Q1427">
        <v>7.8173799409179037E-3</v>
      </c>
      <c r="R1427">
        <v>5.3562780695420136</v>
      </c>
      <c r="S1427">
        <v>1.066510168264178E-2</v>
      </c>
      <c r="T1427">
        <f t="shared" si="46"/>
        <v>5.3562780695420145</v>
      </c>
      <c r="U1427">
        <f t="shared" si="47"/>
        <v>1.066510168264178E-2</v>
      </c>
    </row>
    <row r="1428" spans="1:21" x14ac:dyDescent="0.35">
      <c r="A1428" t="s">
        <v>27</v>
      </c>
      <c r="B1428" t="s">
        <v>47</v>
      </c>
      <c r="C1428" t="s">
        <v>29</v>
      </c>
      <c r="D1428" t="s">
        <v>30</v>
      </c>
      <c r="E1428" t="s">
        <v>608</v>
      </c>
      <c r="F1428" t="s">
        <v>609</v>
      </c>
      <c r="G1428" t="s">
        <v>452</v>
      </c>
      <c r="H1428" t="s">
        <v>41</v>
      </c>
      <c r="I1428" t="s">
        <v>453</v>
      </c>
      <c r="J1428" t="s">
        <v>36</v>
      </c>
      <c r="L1428" t="s">
        <v>610</v>
      </c>
      <c r="M1428" t="s">
        <v>610</v>
      </c>
      <c r="N1428" t="b">
        <v>0</v>
      </c>
      <c r="O1428">
        <v>2.4346340199999998</v>
      </c>
      <c r="P1428">
        <v>2.7157279606020019E-7</v>
      </c>
      <c r="Q1428">
        <v>1.3639058070950751E-4</v>
      </c>
      <c r="R1428">
        <v>3.3206114780292249E-4</v>
      </c>
      <c r="S1428">
        <v>6.6118036819468539E-7</v>
      </c>
      <c r="T1428">
        <f t="shared" si="46"/>
        <v>3.3206114780292271E-4</v>
      </c>
      <c r="U1428">
        <f t="shared" si="47"/>
        <v>6.6118036819468529E-7</v>
      </c>
    </row>
    <row r="1429" spans="1:21" x14ac:dyDescent="0.35">
      <c r="A1429" t="s">
        <v>27</v>
      </c>
      <c r="B1429" t="s">
        <v>47</v>
      </c>
      <c r="C1429" t="s">
        <v>39</v>
      </c>
      <c r="D1429" t="s">
        <v>40</v>
      </c>
      <c r="E1429" t="s">
        <v>608</v>
      </c>
      <c r="F1429" t="s">
        <v>609</v>
      </c>
      <c r="G1429" t="s">
        <v>452</v>
      </c>
      <c r="H1429" t="s">
        <v>41</v>
      </c>
      <c r="I1429" t="s">
        <v>453</v>
      </c>
      <c r="J1429" t="s">
        <v>36</v>
      </c>
      <c r="L1429" t="s">
        <v>610</v>
      </c>
      <c r="M1429" t="s">
        <v>610</v>
      </c>
      <c r="N1429" t="b">
        <v>0</v>
      </c>
      <c r="O1429">
        <v>2.4346340199999998</v>
      </c>
      <c r="P1429">
        <v>8.186725794132678E-5</v>
      </c>
      <c r="Q1429">
        <v>0.33524648165352661</v>
      </c>
      <c r="R1429">
        <v>0.81620248931898165</v>
      </c>
      <c r="S1429">
        <v>1.9931681130806931E-4</v>
      </c>
      <c r="T1429">
        <f t="shared" si="46"/>
        <v>0.81620248931898165</v>
      </c>
      <c r="U1429">
        <f t="shared" si="47"/>
        <v>1.9931681130806934E-4</v>
      </c>
    </row>
    <row r="1430" spans="1:21" x14ac:dyDescent="0.35">
      <c r="A1430" t="s">
        <v>27</v>
      </c>
      <c r="B1430" t="s">
        <v>47</v>
      </c>
      <c r="C1430" t="s">
        <v>39</v>
      </c>
      <c r="D1430" t="s">
        <v>40</v>
      </c>
      <c r="E1430" t="s">
        <v>617</v>
      </c>
      <c r="F1430" t="s">
        <v>618</v>
      </c>
      <c r="G1430" t="s">
        <v>452</v>
      </c>
      <c r="H1430" t="s">
        <v>41</v>
      </c>
      <c r="I1430" t="s">
        <v>453</v>
      </c>
      <c r="J1430" t="s">
        <v>36</v>
      </c>
      <c r="L1430" t="s">
        <v>619</v>
      </c>
      <c r="M1430" t="s">
        <v>619</v>
      </c>
      <c r="N1430" t="b">
        <v>0</v>
      </c>
      <c r="O1430">
        <v>10.950999599999999</v>
      </c>
      <c r="P1430">
        <v>2.7692667350805828E-4</v>
      </c>
      <c r="Q1430">
        <v>1.1340149322715529</v>
      </c>
      <c r="R1430">
        <v>12.4185970696998</v>
      </c>
      <c r="S1430">
        <v>3.0326238908160771E-3</v>
      </c>
      <c r="T1430">
        <f t="shared" si="46"/>
        <v>12.418597069699802</v>
      </c>
      <c r="U1430">
        <f t="shared" si="47"/>
        <v>3.0326238908160766E-3</v>
      </c>
    </row>
    <row r="1431" spans="1:21" x14ac:dyDescent="0.35">
      <c r="A1431" t="s">
        <v>27</v>
      </c>
      <c r="B1431" t="s">
        <v>47</v>
      </c>
      <c r="C1431" t="s">
        <v>29</v>
      </c>
      <c r="D1431" t="s">
        <v>30</v>
      </c>
      <c r="E1431" t="s">
        <v>620</v>
      </c>
      <c r="F1431" t="s">
        <v>621</v>
      </c>
      <c r="G1431" t="s">
        <v>452</v>
      </c>
      <c r="H1431" t="s">
        <v>41</v>
      </c>
      <c r="I1431" t="s">
        <v>453</v>
      </c>
      <c r="J1431" t="s">
        <v>36</v>
      </c>
      <c r="L1431" t="s">
        <v>622</v>
      </c>
      <c r="M1431" t="s">
        <v>622</v>
      </c>
      <c r="N1431" t="b">
        <v>0</v>
      </c>
      <c r="O1431">
        <v>169.70566217000001</v>
      </c>
      <c r="P1431">
        <v>1.973204503650474E-2</v>
      </c>
      <c r="Q1431">
        <v>9.909921465471287</v>
      </c>
      <c r="R1431">
        <v>1681.7697843505021</v>
      </c>
      <c r="S1431">
        <v>3.3486397688882978</v>
      </c>
      <c r="T1431">
        <f t="shared" si="46"/>
        <v>1681.7697843505016</v>
      </c>
      <c r="U1431">
        <f t="shared" si="47"/>
        <v>3.3486397688882992</v>
      </c>
    </row>
    <row r="1432" spans="1:21" x14ac:dyDescent="0.35">
      <c r="A1432" t="s">
        <v>27</v>
      </c>
      <c r="B1432" t="s">
        <v>47</v>
      </c>
      <c r="C1432" t="s">
        <v>76</v>
      </c>
      <c r="D1432" t="s">
        <v>77</v>
      </c>
      <c r="E1432" t="s">
        <v>620</v>
      </c>
      <c r="F1432" t="s">
        <v>621</v>
      </c>
      <c r="G1432" t="s">
        <v>452</v>
      </c>
      <c r="H1432" t="s">
        <v>41</v>
      </c>
      <c r="I1432" t="s">
        <v>453</v>
      </c>
      <c r="J1432" t="s">
        <v>36</v>
      </c>
      <c r="L1432" t="s">
        <v>622</v>
      </c>
      <c r="M1432" t="s">
        <v>622</v>
      </c>
      <c r="N1432" t="b">
        <v>0</v>
      </c>
      <c r="O1432">
        <v>169.70566217000001</v>
      </c>
      <c r="P1432">
        <v>1.411468999282617E-8</v>
      </c>
      <c r="Q1432">
        <v>2.4586858838760551E-5</v>
      </c>
      <c r="R1432">
        <v>4.1725291599121759E-3</v>
      </c>
      <c r="S1432">
        <v>2.3953428115568379E-6</v>
      </c>
      <c r="T1432">
        <f t="shared" si="46"/>
        <v>4.1725291599121767E-3</v>
      </c>
      <c r="U1432">
        <f t="shared" si="47"/>
        <v>2.3953428115568379E-6</v>
      </c>
    </row>
    <row r="1433" spans="1:21" x14ac:dyDescent="0.35">
      <c r="A1433" t="s">
        <v>27</v>
      </c>
      <c r="B1433" t="s">
        <v>47</v>
      </c>
      <c r="C1433" t="s">
        <v>39</v>
      </c>
      <c r="D1433" t="s">
        <v>40</v>
      </c>
      <c r="E1433" t="s">
        <v>620</v>
      </c>
      <c r="F1433" t="s">
        <v>621</v>
      </c>
      <c r="G1433" t="s">
        <v>452</v>
      </c>
      <c r="H1433" t="s">
        <v>41</v>
      </c>
      <c r="I1433" t="s">
        <v>453</v>
      </c>
      <c r="J1433" t="s">
        <v>36</v>
      </c>
      <c r="L1433" t="s">
        <v>622</v>
      </c>
      <c r="M1433" t="s">
        <v>622</v>
      </c>
      <c r="N1433" t="b">
        <v>0</v>
      </c>
      <c r="O1433">
        <v>169.70566217000001</v>
      </c>
      <c r="P1433">
        <v>4.6249845945275283E-3</v>
      </c>
      <c r="Q1433">
        <v>18.939315325894349</v>
      </c>
      <c r="R1433">
        <v>3214.10904842733</v>
      </c>
      <c r="S1433">
        <v>0.7848860731403432</v>
      </c>
      <c r="T1433">
        <f t="shared" si="46"/>
        <v>3214.10904842733</v>
      </c>
      <c r="U1433">
        <f t="shared" si="47"/>
        <v>0.7848860731403432</v>
      </c>
    </row>
    <row r="1434" spans="1:21" x14ac:dyDescent="0.35">
      <c r="A1434" t="s">
        <v>27</v>
      </c>
      <c r="B1434" t="s">
        <v>47</v>
      </c>
      <c r="C1434" t="s">
        <v>39</v>
      </c>
      <c r="D1434" t="s">
        <v>40</v>
      </c>
      <c r="E1434" t="s">
        <v>623</v>
      </c>
      <c r="F1434" t="s">
        <v>624</v>
      </c>
      <c r="G1434" t="s">
        <v>452</v>
      </c>
      <c r="H1434" t="s">
        <v>41</v>
      </c>
      <c r="I1434" t="s">
        <v>453</v>
      </c>
      <c r="J1434" t="s">
        <v>36</v>
      </c>
      <c r="L1434" t="s">
        <v>625</v>
      </c>
      <c r="M1434" t="s">
        <v>626</v>
      </c>
      <c r="N1434" t="b">
        <v>0</v>
      </c>
      <c r="O1434">
        <v>6.141282E-2</v>
      </c>
      <c r="P1434">
        <v>1.578439486710172E-5</v>
      </c>
      <c r="Q1434">
        <v>6.4637108623062767E-2</v>
      </c>
      <c r="R1434">
        <v>3.9695471171886012E-3</v>
      </c>
      <c r="S1434">
        <v>9.6936420078224206E-7</v>
      </c>
      <c r="T1434">
        <f t="shared" si="46"/>
        <v>3.9695471171886012E-3</v>
      </c>
      <c r="U1434">
        <f t="shared" si="47"/>
        <v>9.6936420078224184E-7</v>
      </c>
    </row>
    <row r="1435" spans="1:21" x14ac:dyDescent="0.35">
      <c r="A1435" t="s">
        <v>27</v>
      </c>
      <c r="B1435" t="s">
        <v>47</v>
      </c>
      <c r="C1435" t="s">
        <v>29</v>
      </c>
      <c r="D1435" t="s">
        <v>30</v>
      </c>
      <c r="E1435" t="s">
        <v>623</v>
      </c>
      <c r="F1435" t="s">
        <v>624</v>
      </c>
      <c r="G1435" t="s">
        <v>452</v>
      </c>
      <c r="H1435" t="s">
        <v>41</v>
      </c>
      <c r="I1435" t="s">
        <v>453</v>
      </c>
      <c r="J1435" t="s">
        <v>36</v>
      </c>
      <c r="L1435" t="s">
        <v>625</v>
      </c>
      <c r="M1435" t="s">
        <v>626</v>
      </c>
      <c r="N1435" t="b">
        <v>0</v>
      </c>
      <c r="O1435">
        <v>6.141282E-2</v>
      </c>
      <c r="P1435">
        <v>2.5717566917453881E-3</v>
      </c>
      <c r="Q1435">
        <v>1.2915998720024979</v>
      </c>
      <c r="R1435">
        <v>7.9320790451312448E-2</v>
      </c>
      <c r="S1435">
        <v>1.57938830793955E-4</v>
      </c>
      <c r="T1435">
        <f t="shared" si="46"/>
        <v>7.9320790451312448E-2</v>
      </c>
      <c r="U1435">
        <f t="shared" si="47"/>
        <v>1.57938830793955E-4</v>
      </c>
    </row>
    <row r="1436" spans="1:21" x14ac:dyDescent="0.35">
      <c r="A1436" t="s">
        <v>27</v>
      </c>
      <c r="B1436" t="s">
        <v>47</v>
      </c>
      <c r="C1436" t="s">
        <v>29</v>
      </c>
      <c r="D1436" t="s">
        <v>30</v>
      </c>
      <c r="E1436" t="s">
        <v>632</v>
      </c>
      <c r="G1436" t="s">
        <v>452</v>
      </c>
      <c r="H1436" t="s">
        <v>41</v>
      </c>
      <c r="I1436" t="s">
        <v>453</v>
      </c>
      <c r="J1436" t="s">
        <v>145</v>
      </c>
      <c r="L1436" t="s">
        <v>633</v>
      </c>
      <c r="M1436" t="s">
        <v>633</v>
      </c>
      <c r="N1436" t="b">
        <v>0</v>
      </c>
      <c r="O1436">
        <v>54.427446869999997</v>
      </c>
      <c r="P1436">
        <v>7.420669305422894E-3</v>
      </c>
      <c r="Q1436">
        <v>3.7268438168434539</v>
      </c>
      <c r="R1436">
        <v>202.84259383403511</v>
      </c>
      <c r="S1436">
        <v>0.40388808436074441</v>
      </c>
      <c r="T1436">
        <f t="shared" si="46"/>
        <v>202.84259383403509</v>
      </c>
      <c r="U1436">
        <f t="shared" si="47"/>
        <v>0.40388808436074436</v>
      </c>
    </row>
    <row r="1437" spans="1:21" x14ac:dyDescent="0.35">
      <c r="A1437" t="s">
        <v>27</v>
      </c>
      <c r="B1437" t="s">
        <v>47</v>
      </c>
      <c r="C1437" t="s">
        <v>76</v>
      </c>
      <c r="D1437" t="s">
        <v>77</v>
      </c>
      <c r="E1437" t="s">
        <v>632</v>
      </c>
      <c r="G1437" t="s">
        <v>452</v>
      </c>
      <c r="H1437" t="s">
        <v>41</v>
      </c>
      <c r="I1437" t="s">
        <v>453</v>
      </c>
      <c r="J1437" t="s">
        <v>145</v>
      </c>
      <c r="L1437" t="s">
        <v>633</v>
      </c>
      <c r="M1437" t="s">
        <v>633</v>
      </c>
      <c r="N1437" t="b">
        <v>0</v>
      </c>
      <c r="O1437">
        <v>54.427446869999997</v>
      </c>
      <c r="P1437">
        <v>2.161175418113516E-3</v>
      </c>
      <c r="Q1437">
        <v>3.764625008268911</v>
      </c>
      <c r="R1437">
        <v>204.89892762302941</v>
      </c>
      <c r="S1437">
        <v>0.11762726024612349</v>
      </c>
      <c r="T1437">
        <f t="shared" si="46"/>
        <v>204.89892762302946</v>
      </c>
      <c r="U1437">
        <f t="shared" si="47"/>
        <v>0.11762726024612342</v>
      </c>
    </row>
    <row r="1438" spans="1:21" x14ac:dyDescent="0.35">
      <c r="A1438" t="s">
        <v>27</v>
      </c>
      <c r="B1438" t="s">
        <v>47</v>
      </c>
      <c r="C1438" t="s">
        <v>39</v>
      </c>
      <c r="D1438" t="s">
        <v>40</v>
      </c>
      <c r="E1438" t="s">
        <v>632</v>
      </c>
      <c r="G1438" t="s">
        <v>452</v>
      </c>
      <c r="H1438" t="s">
        <v>41</v>
      </c>
      <c r="I1438" t="s">
        <v>453</v>
      </c>
      <c r="J1438" t="s">
        <v>145</v>
      </c>
      <c r="L1438" t="s">
        <v>633</v>
      </c>
      <c r="M1438" t="s">
        <v>633</v>
      </c>
      <c r="N1438" t="b">
        <v>0</v>
      </c>
      <c r="O1438">
        <v>54.427446869999997</v>
      </c>
      <c r="P1438">
        <v>1.4898070525578831E-3</v>
      </c>
      <c r="Q1438">
        <v>6.100760979078987</v>
      </c>
      <c r="R1438">
        <v>332.0488440553907</v>
      </c>
      <c r="S1438">
        <v>8.1086394199645445E-2</v>
      </c>
      <c r="T1438">
        <f t="shared" si="46"/>
        <v>332.0488440553907</v>
      </c>
      <c r="U1438">
        <f t="shared" si="47"/>
        <v>8.1086394199645473E-2</v>
      </c>
    </row>
    <row r="1439" spans="1:21" x14ac:dyDescent="0.35">
      <c r="A1439" t="s">
        <v>27</v>
      </c>
      <c r="B1439" t="s">
        <v>47</v>
      </c>
      <c r="C1439" t="s">
        <v>29</v>
      </c>
      <c r="D1439" t="s">
        <v>30</v>
      </c>
      <c r="E1439" t="s">
        <v>637</v>
      </c>
      <c r="F1439" t="s">
        <v>638</v>
      </c>
      <c r="G1439" t="s">
        <v>452</v>
      </c>
      <c r="H1439" t="s">
        <v>41</v>
      </c>
      <c r="I1439" t="s">
        <v>453</v>
      </c>
      <c r="J1439" t="s">
        <v>36</v>
      </c>
      <c r="L1439" t="s">
        <v>639</v>
      </c>
      <c r="M1439" t="s">
        <v>639</v>
      </c>
      <c r="N1439" t="b">
        <v>0</v>
      </c>
      <c r="O1439">
        <v>67.063425210000005</v>
      </c>
      <c r="P1439">
        <v>7.4891384060244764E-3</v>
      </c>
      <c r="Q1439">
        <v>3.761230694053487</v>
      </c>
      <c r="R1439">
        <v>252.2410133482125</v>
      </c>
      <c r="S1439">
        <v>0.50224727337976116</v>
      </c>
      <c r="T1439">
        <f t="shared" si="46"/>
        <v>252.24101334821245</v>
      </c>
      <c r="U1439">
        <f t="shared" si="47"/>
        <v>0.50224727337976116</v>
      </c>
    </row>
    <row r="1440" spans="1:21" x14ac:dyDescent="0.35">
      <c r="A1440" t="s">
        <v>27</v>
      </c>
      <c r="B1440" t="s">
        <v>47</v>
      </c>
      <c r="C1440" t="s">
        <v>39</v>
      </c>
      <c r="D1440" t="s">
        <v>40</v>
      </c>
      <c r="E1440" t="s">
        <v>637</v>
      </c>
      <c r="F1440" t="s">
        <v>638</v>
      </c>
      <c r="G1440" t="s">
        <v>452</v>
      </c>
      <c r="H1440" t="s">
        <v>41</v>
      </c>
      <c r="I1440" t="s">
        <v>453</v>
      </c>
      <c r="J1440" t="s">
        <v>36</v>
      </c>
      <c r="L1440" t="s">
        <v>639</v>
      </c>
      <c r="M1440" t="s">
        <v>639</v>
      </c>
      <c r="N1440" t="b">
        <v>0</v>
      </c>
      <c r="O1440">
        <v>67.063425210000005</v>
      </c>
      <c r="P1440">
        <v>1.2561903112632701E-3</v>
      </c>
      <c r="Q1440">
        <v>5.1441002511661109</v>
      </c>
      <c r="R1440">
        <v>344.98098246682071</v>
      </c>
      <c r="S1440">
        <v>8.4244424988930963E-2</v>
      </c>
      <c r="T1440">
        <f t="shared" si="46"/>
        <v>344.98098246682071</v>
      </c>
      <c r="U1440">
        <f t="shared" si="47"/>
        <v>8.4244424988930935E-2</v>
      </c>
    </row>
    <row r="1441" spans="1:21" x14ac:dyDescent="0.35">
      <c r="A1441" t="s">
        <v>27</v>
      </c>
      <c r="B1441" t="s">
        <v>47</v>
      </c>
      <c r="C1441" t="s">
        <v>76</v>
      </c>
      <c r="D1441" t="s">
        <v>77</v>
      </c>
      <c r="E1441" t="s">
        <v>647</v>
      </c>
      <c r="F1441" t="s">
        <v>648</v>
      </c>
      <c r="G1441" t="s">
        <v>452</v>
      </c>
      <c r="H1441" t="s">
        <v>41</v>
      </c>
      <c r="I1441" t="s">
        <v>645</v>
      </c>
      <c r="J1441" t="s">
        <v>36</v>
      </c>
      <c r="L1441" t="s">
        <v>649</v>
      </c>
      <c r="M1441" t="s">
        <v>649</v>
      </c>
      <c r="N1441" t="b">
        <v>0</v>
      </c>
      <c r="O1441">
        <v>81.866171690000002</v>
      </c>
      <c r="P1441">
        <v>5.8616971594632722E-2</v>
      </c>
      <c r="Q1441">
        <v>102.10689762831269</v>
      </c>
      <c r="R1441">
        <v>8359.1008119727012</v>
      </c>
      <c r="S1441">
        <v>4.7987470605140556</v>
      </c>
      <c r="T1441">
        <f t="shared" si="46"/>
        <v>8359.1008119727012</v>
      </c>
      <c r="U1441">
        <f t="shared" si="47"/>
        <v>4.7987470605140556</v>
      </c>
    </row>
    <row r="1442" spans="1:21" x14ac:dyDescent="0.35">
      <c r="A1442" t="s">
        <v>27</v>
      </c>
      <c r="B1442" t="s">
        <v>47</v>
      </c>
      <c r="C1442" t="s">
        <v>39</v>
      </c>
      <c r="D1442" t="s">
        <v>40</v>
      </c>
      <c r="E1442" t="s">
        <v>647</v>
      </c>
      <c r="F1442" t="s">
        <v>648</v>
      </c>
      <c r="G1442" t="s">
        <v>452</v>
      </c>
      <c r="H1442" t="s">
        <v>41</v>
      </c>
      <c r="I1442" t="s">
        <v>645</v>
      </c>
      <c r="J1442" t="s">
        <v>36</v>
      </c>
      <c r="L1442" t="s">
        <v>649</v>
      </c>
      <c r="M1442" t="s">
        <v>649</v>
      </c>
      <c r="N1442" t="b">
        <v>0</v>
      </c>
      <c r="O1442">
        <v>81.866171690000002</v>
      </c>
      <c r="P1442">
        <v>7.784538814474805E-3</v>
      </c>
      <c r="Q1442">
        <v>31.877692187007909</v>
      </c>
      <c r="R1442">
        <v>2609.7046216625608</v>
      </c>
      <c r="S1442">
        <v>0.63729039111326347</v>
      </c>
      <c r="T1442">
        <f t="shared" si="46"/>
        <v>2609.7046216625613</v>
      </c>
      <c r="U1442">
        <f t="shared" si="47"/>
        <v>0.63729039111326347</v>
      </c>
    </row>
    <row r="1443" spans="1:21" x14ac:dyDescent="0.35">
      <c r="A1443" t="s">
        <v>27</v>
      </c>
      <c r="B1443" t="s">
        <v>47</v>
      </c>
      <c r="C1443" t="s">
        <v>29</v>
      </c>
      <c r="D1443" t="s">
        <v>30</v>
      </c>
      <c r="E1443" t="s">
        <v>647</v>
      </c>
      <c r="F1443" t="s">
        <v>648</v>
      </c>
      <c r="G1443" t="s">
        <v>452</v>
      </c>
      <c r="H1443" t="s">
        <v>41</v>
      </c>
      <c r="I1443" t="s">
        <v>645</v>
      </c>
      <c r="J1443" t="s">
        <v>36</v>
      </c>
      <c r="L1443" t="s">
        <v>649</v>
      </c>
      <c r="M1443" t="s">
        <v>649</v>
      </c>
      <c r="N1443" t="b">
        <v>0</v>
      </c>
      <c r="O1443">
        <v>81.866171690000002</v>
      </c>
      <c r="P1443">
        <v>4.8595899665678059E-3</v>
      </c>
      <c r="Q1443">
        <v>2.4406063757702512</v>
      </c>
      <c r="R1443">
        <v>199.80310058651611</v>
      </c>
      <c r="S1443">
        <v>0.39783602654604139</v>
      </c>
      <c r="T1443">
        <f t="shared" si="46"/>
        <v>199.80310058651605</v>
      </c>
      <c r="U1443">
        <f t="shared" si="47"/>
        <v>0.39783602654604139</v>
      </c>
    </row>
    <row r="1444" spans="1:21" x14ac:dyDescent="0.35">
      <c r="A1444" t="s">
        <v>27</v>
      </c>
      <c r="B1444" t="s">
        <v>47</v>
      </c>
      <c r="C1444" t="s">
        <v>39</v>
      </c>
      <c r="D1444" t="s">
        <v>40</v>
      </c>
      <c r="E1444" t="s">
        <v>653</v>
      </c>
      <c r="F1444" t="s">
        <v>654</v>
      </c>
      <c r="G1444" t="s">
        <v>452</v>
      </c>
      <c r="H1444" t="s">
        <v>41</v>
      </c>
      <c r="I1444" t="s">
        <v>645</v>
      </c>
      <c r="J1444" t="s">
        <v>36</v>
      </c>
      <c r="L1444" t="s">
        <v>655</v>
      </c>
      <c r="M1444" t="s">
        <v>655</v>
      </c>
      <c r="N1444" t="b">
        <v>0</v>
      </c>
      <c r="O1444">
        <v>158.73289281999999</v>
      </c>
      <c r="P1444">
        <v>3.2373494613333679E-8</v>
      </c>
      <c r="Q1444">
        <v>1.325694843196995E-4</v>
      </c>
      <c r="R1444">
        <v>2.104313774572153E-2</v>
      </c>
      <c r="S1444">
        <v>5.1387384506671417E-6</v>
      </c>
      <c r="T1444">
        <f t="shared" si="46"/>
        <v>2.104313774572153E-2</v>
      </c>
      <c r="U1444">
        <f t="shared" si="47"/>
        <v>5.1387384506671417E-6</v>
      </c>
    </row>
    <row r="1445" spans="1:21" x14ac:dyDescent="0.35">
      <c r="A1445" t="s">
        <v>27</v>
      </c>
      <c r="B1445" t="s">
        <v>47</v>
      </c>
      <c r="C1445" t="s">
        <v>29</v>
      </c>
      <c r="D1445" t="s">
        <v>30</v>
      </c>
      <c r="E1445" t="s">
        <v>653</v>
      </c>
      <c r="F1445" t="s">
        <v>654</v>
      </c>
      <c r="G1445" t="s">
        <v>452</v>
      </c>
      <c r="H1445" t="s">
        <v>41</v>
      </c>
      <c r="I1445" t="s">
        <v>645</v>
      </c>
      <c r="J1445" t="s">
        <v>36</v>
      </c>
      <c r="L1445" t="s">
        <v>655</v>
      </c>
      <c r="M1445" t="s">
        <v>655</v>
      </c>
      <c r="N1445" t="b">
        <v>0</v>
      </c>
      <c r="O1445">
        <v>158.73289281999999</v>
      </c>
      <c r="P1445">
        <v>2.5531379214835461E-7</v>
      </c>
      <c r="Q1445">
        <v>1.282249064686928E-4</v>
      </c>
      <c r="R1445">
        <v>2.0353510335349531E-2</v>
      </c>
      <c r="S1445">
        <v>4.0526696804552519E-5</v>
      </c>
      <c r="T1445">
        <f t="shared" si="46"/>
        <v>2.0353510335349538E-2</v>
      </c>
      <c r="U1445">
        <f t="shared" si="47"/>
        <v>4.0526696804552526E-5</v>
      </c>
    </row>
    <row r="1446" spans="1:21" x14ac:dyDescent="0.35">
      <c r="A1446" t="s">
        <v>27</v>
      </c>
      <c r="B1446" t="s">
        <v>47</v>
      </c>
      <c r="C1446" t="s">
        <v>76</v>
      </c>
      <c r="D1446" t="s">
        <v>77</v>
      </c>
      <c r="E1446" t="s">
        <v>653</v>
      </c>
      <c r="F1446" t="s">
        <v>654</v>
      </c>
      <c r="G1446" t="s">
        <v>452</v>
      </c>
      <c r="H1446" t="s">
        <v>41</v>
      </c>
      <c r="I1446" t="s">
        <v>645</v>
      </c>
      <c r="J1446" t="s">
        <v>36</v>
      </c>
      <c r="L1446" t="s">
        <v>655</v>
      </c>
      <c r="M1446" t="s">
        <v>655</v>
      </c>
      <c r="N1446" t="b">
        <v>0</v>
      </c>
      <c r="O1446">
        <v>158.73289281999999</v>
      </c>
      <c r="P1446">
        <v>9.9142615416492648E-8</v>
      </c>
      <c r="Q1446">
        <v>1.7269989573910231E-4</v>
      </c>
      <c r="R1446">
        <v>2.741315404038009E-2</v>
      </c>
      <c r="S1446">
        <v>1.5737194146800611E-5</v>
      </c>
      <c r="T1446">
        <f t="shared" si="46"/>
        <v>2.7413154040380101E-2</v>
      </c>
      <c r="U1446">
        <f t="shared" si="47"/>
        <v>1.5737194146800608E-5</v>
      </c>
    </row>
    <row r="1447" spans="1:21" x14ac:dyDescent="0.35">
      <c r="A1447" t="s">
        <v>27</v>
      </c>
      <c r="B1447" t="s">
        <v>47</v>
      </c>
      <c r="C1447" t="s">
        <v>29</v>
      </c>
      <c r="D1447" t="s">
        <v>30</v>
      </c>
      <c r="E1447" t="s">
        <v>656</v>
      </c>
      <c r="F1447" t="s">
        <v>657</v>
      </c>
      <c r="G1447" t="s">
        <v>452</v>
      </c>
      <c r="H1447" t="s">
        <v>41</v>
      </c>
      <c r="I1447" t="s">
        <v>645</v>
      </c>
      <c r="J1447" t="s">
        <v>36</v>
      </c>
      <c r="L1447" t="s">
        <v>658</v>
      </c>
      <c r="M1447" t="s">
        <v>658</v>
      </c>
      <c r="N1447" t="b">
        <v>0</v>
      </c>
      <c r="O1447">
        <v>169.30789494999999</v>
      </c>
      <c r="P1447">
        <v>4.171945993606263E-8</v>
      </c>
      <c r="Q1447">
        <v>2.095254550571871E-5</v>
      </c>
      <c r="R1447">
        <v>3.5474313734173168E-3</v>
      </c>
      <c r="S1447">
        <v>7.0634339402256249E-6</v>
      </c>
      <c r="T1447">
        <f t="shared" si="46"/>
        <v>3.5474313734173177E-3</v>
      </c>
      <c r="U1447">
        <f t="shared" si="47"/>
        <v>7.0634339402256249E-6</v>
      </c>
    </row>
    <row r="1448" spans="1:21" x14ac:dyDescent="0.35">
      <c r="A1448" t="s">
        <v>27</v>
      </c>
      <c r="B1448" t="s">
        <v>47</v>
      </c>
      <c r="C1448" t="s">
        <v>76</v>
      </c>
      <c r="D1448" t="s">
        <v>77</v>
      </c>
      <c r="E1448" t="s">
        <v>656</v>
      </c>
      <c r="F1448" t="s">
        <v>657</v>
      </c>
      <c r="G1448" t="s">
        <v>452</v>
      </c>
      <c r="H1448" t="s">
        <v>41</v>
      </c>
      <c r="I1448" t="s">
        <v>645</v>
      </c>
      <c r="J1448" t="s">
        <v>36</v>
      </c>
      <c r="L1448" t="s">
        <v>658</v>
      </c>
      <c r="M1448" t="s">
        <v>658</v>
      </c>
      <c r="N1448" t="b">
        <v>0</v>
      </c>
      <c r="O1448">
        <v>169.30789494999999</v>
      </c>
      <c r="P1448">
        <v>1.6200364018804899E-8</v>
      </c>
      <c r="Q1448">
        <v>2.8219965402664659E-5</v>
      </c>
      <c r="R1448">
        <v>4.7778629378869824E-3</v>
      </c>
      <c r="S1448">
        <v>2.7428495294475801E-6</v>
      </c>
      <c r="T1448">
        <f t="shared" si="46"/>
        <v>4.7778629378869824E-3</v>
      </c>
      <c r="U1448">
        <f t="shared" si="47"/>
        <v>2.7428495294475796E-6</v>
      </c>
    </row>
    <row r="1449" spans="1:21" x14ac:dyDescent="0.35">
      <c r="A1449" t="s">
        <v>27</v>
      </c>
      <c r="B1449" t="s">
        <v>47</v>
      </c>
      <c r="C1449" t="s">
        <v>39</v>
      </c>
      <c r="D1449" t="s">
        <v>40</v>
      </c>
      <c r="E1449" t="s">
        <v>656</v>
      </c>
      <c r="F1449" t="s">
        <v>657</v>
      </c>
      <c r="G1449" t="s">
        <v>452</v>
      </c>
      <c r="H1449" t="s">
        <v>41</v>
      </c>
      <c r="I1449" t="s">
        <v>645</v>
      </c>
      <c r="J1449" t="s">
        <v>36</v>
      </c>
      <c r="L1449" t="s">
        <v>658</v>
      </c>
      <c r="M1449" t="s">
        <v>658</v>
      </c>
      <c r="N1449" t="b">
        <v>0</v>
      </c>
      <c r="O1449">
        <v>169.30789494999999</v>
      </c>
      <c r="P1449">
        <v>5.289979441605005E-9</v>
      </c>
      <c r="Q1449">
        <v>2.1662469715164659E-5</v>
      </c>
      <c r="R1449">
        <v>3.6676271468926549E-3</v>
      </c>
      <c r="S1449">
        <v>8.9563528358691975E-7</v>
      </c>
      <c r="T1449">
        <f t="shared" si="46"/>
        <v>3.6676271468926544E-3</v>
      </c>
      <c r="U1449">
        <f t="shared" si="47"/>
        <v>8.9563528358691975E-7</v>
      </c>
    </row>
    <row r="1450" spans="1:21" x14ac:dyDescent="0.35">
      <c r="A1450" t="s">
        <v>27</v>
      </c>
      <c r="B1450" t="s">
        <v>47</v>
      </c>
      <c r="C1450" t="s">
        <v>39</v>
      </c>
      <c r="D1450" t="s">
        <v>40</v>
      </c>
      <c r="E1450" t="s">
        <v>668</v>
      </c>
      <c r="F1450" t="s">
        <v>669</v>
      </c>
      <c r="G1450" t="s">
        <v>452</v>
      </c>
      <c r="H1450" t="s">
        <v>41</v>
      </c>
      <c r="I1450" t="s">
        <v>645</v>
      </c>
      <c r="J1450" t="s">
        <v>36</v>
      </c>
      <c r="L1450" t="s">
        <v>670</v>
      </c>
      <c r="M1450" t="s">
        <v>670</v>
      </c>
      <c r="N1450" t="b">
        <v>0</v>
      </c>
      <c r="O1450">
        <v>4.3596946699999997</v>
      </c>
      <c r="P1450">
        <v>4.329688922780376E-9</v>
      </c>
      <c r="Q1450">
        <v>1.773007933228507E-5</v>
      </c>
      <c r="R1450">
        <v>7.729773236364037E-5</v>
      </c>
      <c r="S1450">
        <v>1.8876121719403649E-8</v>
      </c>
      <c r="T1450">
        <f t="shared" si="46"/>
        <v>7.729773236364037E-5</v>
      </c>
      <c r="U1450">
        <f t="shared" si="47"/>
        <v>1.8876121719403646E-8</v>
      </c>
    </row>
    <row r="1451" spans="1:21" x14ac:dyDescent="0.35">
      <c r="A1451" t="s">
        <v>27</v>
      </c>
      <c r="B1451" t="s">
        <v>47</v>
      </c>
      <c r="C1451" t="s">
        <v>76</v>
      </c>
      <c r="D1451" t="s">
        <v>77</v>
      </c>
      <c r="E1451" t="s">
        <v>668</v>
      </c>
      <c r="F1451" t="s">
        <v>669</v>
      </c>
      <c r="G1451" t="s">
        <v>452</v>
      </c>
      <c r="H1451" t="s">
        <v>41</v>
      </c>
      <c r="I1451" t="s">
        <v>645</v>
      </c>
      <c r="J1451" t="s">
        <v>36</v>
      </c>
      <c r="L1451" t="s">
        <v>670</v>
      </c>
      <c r="M1451" t="s">
        <v>670</v>
      </c>
      <c r="N1451" t="b">
        <v>0</v>
      </c>
      <c r="O1451">
        <v>4.3596946699999997</v>
      </c>
      <c r="P1451">
        <v>4.8248334637579477E-5</v>
      </c>
      <c r="Q1451">
        <v>8.4045416055356162E-2</v>
      </c>
      <c r="R1451">
        <v>0.36641235241446868</v>
      </c>
      <c r="S1451">
        <v>2.1034800735583159E-4</v>
      </c>
      <c r="T1451">
        <f t="shared" si="46"/>
        <v>0.36641235241446868</v>
      </c>
      <c r="U1451">
        <f t="shared" si="47"/>
        <v>2.1034800735583161E-4</v>
      </c>
    </row>
    <row r="1452" spans="1:21" x14ac:dyDescent="0.35">
      <c r="A1452" t="s">
        <v>27</v>
      </c>
      <c r="B1452" t="s">
        <v>47</v>
      </c>
      <c r="C1452" t="s">
        <v>76</v>
      </c>
      <c r="D1452" t="s">
        <v>77</v>
      </c>
      <c r="E1452" t="s">
        <v>671</v>
      </c>
      <c r="F1452" t="s">
        <v>672</v>
      </c>
      <c r="G1452" t="s">
        <v>452</v>
      </c>
      <c r="H1452" t="s">
        <v>41</v>
      </c>
      <c r="I1452" t="s">
        <v>645</v>
      </c>
      <c r="J1452" t="s">
        <v>36</v>
      </c>
      <c r="L1452" t="s">
        <v>673</v>
      </c>
      <c r="M1452" t="s">
        <v>673</v>
      </c>
      <c r="N1452" t="b">
        <v>0</v>
      </c>
      <c r="O1452">
        <v>217.69004828000001</v>
      </c>
      <c r="P1452">
        <v>5.4793987205404198E-3</v>
      </c>
      <c r="Q1452">
        <v>9.5447511019855806</v>
      </c>
      <c r="R1452">
        <v>2077.7973282118251</v>
      </c>
      <c r="S1452">
        <v>1.1928105720198141</v>
      </c>
      <c r="T1452">
        <f t="shared" si="46"/>
        <v>2077.7973282118246</v>
      </c>
      <c r="U1452">
        <f t="shared" si="47"/>
        <v>1.1928105720198143</v>
      </c>
    </row>
    <row r="1453" spans="1:21" x14ac:dyDescent="0.35">
      <c r="A1453" t="s">
        <v>27</v>
      </c>
      <c r="B1453" t="s">
        <v>47</v>
      </c>
      <c r="C1453" t="s">
        <v>29</v>
      </c>
      <c r="D1453" t="s">
        <v>30</v>
      </c>
      <c r="E1453" t="s">
        <v>671</v>
      </c>
      <c r="F1453" t="s">
        <v>672</v>
      </c>
      <c r="G1453" t="s">
        <v>452</v>
      </c>
      <c r="H1453" t="s">
        <v>41</v>
      </c>
      <c r="I1453" t="s">
        <v>645</v>
      </c>
      <c r="J1453" t="s">
        <v>36</v>
      </c>
      <c r="L1453" t="s">
        <v>673</v>
      </c>
      <c r="M1453" t="s">
        <v>673</v>
      </c>
      <c r="N1453" t="b">
        <v>0</v>
      </c>
      <c r="O1453">
        <v>217.69004828000001</v>
      </c>
      <c r="P1453">
        <v>3.2324453332490217E-5</v>
      </c>
      <c r="Q1453">
        <v>1.623414062488945E-2</v>
      </c>
      <c r="R1453">
        <v>3.5340108564164932</v>
      </c>
      <c r="S1453">
        <v>7.0367118065744029E-3</v>
      </c>
      <c r="T1453">
        <f t="shared" si="46"/>
        <v>3.534010856416494</v>
      </c>
      <c r="U1453">
        <f t="shared" si="47"/>
        <v>7.0367118065744029E-3</v>
      </c>
    </row>
    <row r="1454" spans="1:21" x14ac:dyDescent="0.35">
      <c r="A1454" t="s">
        <v>27</v>
      </c>
      <c r="B1454" t="s">
        <v>47</v>
      </c>
      <c r="C1454" t="s">
        <v>39</v>
      </c>
      <c r="D1454" t="s">
        <v>40</v>
      </c>
      <c r="E1454" t="s">
        <v>671</v>
      </c>
      <c r="F1454" t="s">
        <v>672</v>
      </c>
      <c r="G1454" t="s">
        <v>452</v>
      </c>
      <c r="H1454" t="s">
        <v>41</v>
      </c>
      <c r="I1454" t="s">
        <v>645</v>
      </c>
      <c r="J1454" t="s">
        <v>36</v>
      </c>
      <c r="L1454" t="s">
        <v>673</v>
      </c>
      <c r="M1454" t="s">
        <v>673</v>
      </c>
      <c r="N1454" t="b">
        <v>0</v>
      </c>
      <c r="O1454">
        <v>217.69004828000001</v>
      </c>
      <c r="P1454">
        <v>1.391134079707444E-8</v>
      </c>
      <c r="Q1454">
        <v>5.6966950824770579E-5</v>
      </c>
      <c r="R1454">
        <v>1.240113827540869E-2</v>
      </c>
      <c r="S1454">
        <v>3.0283604497546679E-6</v>
      </c>
      <c r="T1454">
        <f t="shared" si="46"/>
        <v>1.2401138275408693E-2</v>
      </c>
      <c r="U1454">
        <f t="shared" si="47"/>
        <v>3.0283604497546688E-6</v>
      </c>
    </row>
    <row r="1455" spans="1:21" x14ac:dyDescent="0.35">
      <c r="A1455" t="s">
        <v>27</v>
      </c>
      <c r="B1455" t="s">
        <v>47</v>
      </c>
      <c r="C1455" t="s">
        <v>76</v>
      </c>
      <c r="D1455" t="s">
        <v>77</v>
      </c>
      <c r="E1455" t="s">
        <v>683</v>
      </c>
      <c r="F1455" t="s">
        <v>684</v>
      </c>
      <c r="G1455" t="s">
        <v>452</v>
      </c>
      <c r="H1455" t="s">
        <v>41</v>
      </c>
      <c r="I1455" t="s">
        <v>645</v>
      </c>
      <c r="J1455" t="s">
        <v>36</v>
      </c>
      <c r="L1455" t="s">
        <v>685</v>
      </c>
      <c r="M1455" t="s">
        <v>685</v>
      </c>
      <c r="N1455" t="b">
        <v>0</v>
      </c>
      <c r="O1455">
        <v>35.551672289999999</v>
      </c>
      <c r="P1455">
        <v>3.6919162253280059E-4</v>
      </c>
      <c r="Q1455">
        <v>0.64310745133477809</v>
      </c>
      <c r="R1455">
        <v>22.86354535711115</v>
      </c>
      <c r="S1455">
        <v>1.3125379576499511E-2</v>
      </c>
      <c r="T1455">
        <f t="shared" si="46"/>
        <v>22.863545357111153</v>
      </c>
      <c r="U1455">
        <f t="shared" si="47"/>
        <v>1.3125379576499506E-2</v>
      </c>
    </row>
    <row r="1456" spans="1:21" x14ac:dyDescent="0.35">
      <c r="A1456" t="s">
        <v>27</v>
      </c>
      <c r="B1456" t="s">
        <v>47</v>
      </c>
      <c r="C1456" t="s">
        <v>29</v>
      </c>
      <c r="D1456" t="s">
        <v>30</v>
      </c>
      <c r="E1456" t="s">
        <v>683</v>
      </c>
      <c r="F1456" t="s">
        <v>684</v>
      </c>
      <c r="G1456" t="s">
        <v>452</v>
      </c>
      <c r="H1456" t="s">
        <v>41</v>
      </c>
      <c r="I1456" t="s">
        <v>645</v>
      </c>
      <c r="J1456" t="s">
        <v>36</v>
      </c>
      <c r="L1456" t="s">
        <v>685</v>
      </c>
      <c r="M1456" t="s">
        <v>685</v>
      </c>
      <c r="N1456" t="b">
        <v>0</v>
      </c>
      <c r="O1456">
        <v>35.551672289999999</v>
      </c>
      <c r="P1456">
        <v>6.904693469082775E-5</v>
      </c>
      <c r="Q1456">
        <v>3.4677079793389402E-2</v>
      </c>
      <c r="R1456">
        <v>1.232828176788761</v>
      </c>
      <c r="S1456">
        <v>2.45473399475734E-3</v>
      </c>
      <c r="T1456">
        <f t="shared" si="46"/>
        <v>1.232828176788761</v>
      </c>
      <c r="U1456">
        <f t="shared" si="47"/>
        <v>2.4547339947573405E-3</v>
      </c>
    </row>
    <row r="1457" spans="1:21" x14ac:dyDescent="0.35">
      <c r="A1457" t="s">
        <v>27</v>
      </c>
      <c r="B1457" t="s">
        <v>47</v>
      </c>
      <c r="C1457" t="s">
        <v>39</v>
      </c>
      <c r="D1457" t="s">
        <v>40</v>
      </c>
      <c r="E1457" t="s">
        <v>683</v>
      </c>
      <c r="F1457" t="s">
        <v>684</v>
      </c>
      <c r="G1457" t="s">
        <v>452</v>
      </c>
      <c r="H1457" t="s">
        <v>41</v>
      </c>
      <c r="I1457" t="s">
        <v>645</v>
      </c>
      <c r="J1457" t="s">
        <v>36</v>
      </c>
      <c r="L1457" t="s">
        <v>685</v>
      </c>
      <c r="M1457" t="s">
        <v>685</v>
      </c>
      <c r="N1457" t="b">
        <v>0</v>
      </c>
      <c r="O1457">
        <v>35.551672289999999</v>
      </c>
      <c r="P1457">
        <v>8.0416185876229661E-5</v>
      </c>
      <c r="Q1457">
        <v>0.32930434047666968</v>
      </c>
      <c r="R1457">
        <v>11.707319996301139</v>
      </c>
      <c r="S1457">
        <v>2.8589298870834428E-3</v>
      </c>
      <c r="T1457">
        <f t="shared" si="46"/>
        <v>11.707319996301143</v>
      </c>
      <c r="U1457">
        <f t="shared" si="47"/>
        <v>2.8589298870834432E-3</v>
      </c>
    </row>
    <row r="1458" spans="1:21" x14ac:dyDescent="0.35">
      <c r="A1458" t="s">
        <v>27</v>
      </c>
      <c r="B1458" t="s">
        <v>47</v>
      </c>
      <c r="C1458" t="s">
        <v>39</v>
      </c>
      <c r="D1458" t="s">
        <v>40</v>
      </c>
      <c r="E1458" t="s">
        <v>689</v>
      </c>
      <c r="F1458" t="s">
        <v>690</v>
      </c>
      <c r="G1458" t="s">
        <v>452</v>
      </c>
      <c r="H1458" t="s">
        <v>41</v>
      </c>
      <c r="I1458" t="s">
        <v>645</v>
      </c>
      <c r="J1458" t="s">
        <v>36</v>
      </c>
      <c r="L1458" t="s">
        <v>691</v>
      </c>
      <c r="M1458" t="s">
        <v>691</v>
      </c>
      <c r="N1458" t="b">
        <v>0</v>
      </c>
      <c r="O1458">
        <v>0.47921637</v>
      </c>
      <c r="P1458">
        <v>1.0658506336705221E-9</v>
      </c>
      <c r="Q1458">
        <v>4.364659131032737E-6</v>
      </c>
      <c r="R1458">
        <v>2.091616105060863E-6</v>
      </c>
      <c r="S1458">
        <v>5.1077307162978725E-10</v>
      </c>
      <c r="T1458">
        <f t="shared" si="46"/>
        <v>2.0916161050608626E-6</v>
      </c>
      <c r="U1458">
        <f t="shared" si="47"/>
        <v>5.1077307162978736E-10</v>
      </c>
    </row>
    <row r="1459" spans="1:21" x14ac:dyDescent="0.35">
      <c r="A1459" t="s">
        <v>27</v>
      </c>
      <c r="B1459" t="s">
        <v>47</v>
      </c>
      <c r="C1459" t="s">
        <v>76</v>
      </c>
      <c r="D1459" t="s">
        <v>77</v>
      </c>
      <c r="E1459" t="s">
        <v>695</v>
      </c>
      <c r="F1459" t="s">
        <v>696</v>
      </c>
      <c r="G1459" t="s">
        <v>452</v>
      </c>
      <c r="H1459" t="s">
        <v>41</v>
      </c>
      <c r="I1459" t="s">
        <v>645</v>
      </c>
      <c r="J1459" t="s">
        <v>36</v>
      </c>
      <c r="L1459" t="s">
        <v>697</v>
      </c>
      <c r="M1459" t="s">
        <v>697</v>
      </c>
      <c r="N1459" t="b">
        <v>0</v>
      </c>
      <c r="O1459">
        <v>209.88483607000001</v>
      </c>
      <c r="P1459">
        <v>2.5536319983651039E-3</v>
      </c>
      <c r="Q1459">
        <v>4.4482584811891632</v>
      </c>
      <c r="R1459">
        <v>933.62200212137475</v>
      </c>
      <c r="S1459">
        <v>0.53596863335996647</v>
      </c>
      <c r="T1459">
        <f t="shared" si="46"/>
        <v>933.62200212137475</v>
      </c>
      <c r="U1459">
        <f t="shared" si="47"/>
        <v>0.53596863335996636</v>
      </c>
    </row>
    <row r="1460" spans="1:21" x14ac:dyDescent="0.35">
      <c r="A1460" t="s">
        <v>27</v>
      </c>
      <c r="B1460" t="s">
        <v>47</v>
      </c>
      <c r="C1460" t="s">
        <v>39</v>
      </c>
      <c r="D1460" t="s">
        <v>40</v>
      </c>
      <c r="E1460" t="s">
        <v>695</v>
      </c>
      <c r="F1460" t="s">
        <v>696</v>
      </c>
      <c r="G1460" t="s">
        <v>452</v>
      </c>
      <c r="H1460" t="s">
        <v>41</v>
      </c>
      <c r="I1460" t="s">
        <v>645</v>
      </c>
      <c r="J1460" t="s">
        <v>36</v>
      </c>
      <c r="L1460" t="s">
        <v>697</v>
      </c>
      <c r="M1460" t="s">
        <v>697</v>
      </c>
      <c r="N1460" t="b">
        <v>0</v>
      </c>
      <c r="O1460">
        <v>209.88483607000001</v>
      </c>
      <c r="P1460">
        <v>1.1611834734624279E-4</v>
      </c>
      <c r="Q1460">
        <v>0.47550471802963529</v>
      </c>
      <c r="R1460">
        <v>99.801229794161571</v>
      </c>
      <c r="S1460">
        <v>2.4371480297485489E-2</v>
      </c>
      <c r="T1460">
        <f t="shared" si="46"/>
        <v>99.801229794161571</v>
      </c>
      <c r="U1460">
        <f t="shared" si="47"/>
        <v>2.4371480297485489E-2</v>
      </c>
    </row>
    <row r="1461" spans="1:21" x14ac:dyDescent="0.35">
      <c r="A1461" t="s">
        <v>27</v>
      </c>
      <c r="B1461" t="s">
        <v>47</v>
      </c>
      <c r="C1461" t="s">
        <v>29</v>
      </c>
      <c r="D1461" t="s">
        <v>30</v>
      </c>
      <c r="E1461" t="s">
        <v>695</v>
      </c>
      <c r="F1461" t="s">
        <v>696</v>
      </c>
      <c r="G1461" t="s">
        <v>452</v>
      </c>
      <c r="H1461" t="s">
        <v>41</v>
      </c>
      <c r="I1461" t="s">
        <v>645</v>
      </c>
      <c r="J1461" t="s">
        <v>36</v>
      </c>
      <c r="L1461" t="s">
        <v>697</v>
      </c>
      <c r="M1461" t="s">
        <v>697</v>
      </c>
      <c r="N1461" t="b">
        <v>0</v>
      </c>
      <c r="O1461">
        <v>209.88483607000001</v>
      </c>
      <c r="P1461">
        <v>3.7754097510620368E-4</v>
      </c>
      <c r="Q1461">
        <v>0.18961042336859921</v>
      </c>
      <c r="R1461">
        <v>39.796352625881738</v>
      </c>
      <c r="S1461">
        <v>7.9240125669873526E-2</v>
      </c>
      <c r="T1461">
        <f t="shared" si="46"/>
        <v>39.796352625881745</v>
      </c>
      <c r="U1461">
        <f t="shared" si="47"/>
        <v>7.9240125669873512E-2</v>
      </c>
    </row>
    <row r="1462" spans="1:21" x14ac:dyDescent="0.35">
      <c r="A1462" t="s">
        <v>27</v>
      </c>
      <c r="B1462" t="s">
        <v>47</v>
      </c>
      <c r="C1462" t="s">
        <v>29</v>
      </c>
      <c r="D1462" t="s">
        <v>30</v>
      </c>
      <c r="E1462" t="s">
        <v>698</v>
      </c>
      <c r="F1462" t="s">
        <v>699</v>
      </c>
      <c r="G1462" t="s">
        <v>452</v>
      </c>
      <c r="H1462" t="s">
        <v>41</v>
      </c>
      <c r="I1462" t="s">
        <v>645</v>
      </c>
      <c r="J1462" t="s">
        <v>36</v>
      </c>
      <c r="L1462" t="s">
        <v>700</v>
      </c>
      <c r="M1462" t="s">
        <v>700</v>
      </c>
      <c r="N1462" t="b">
        <v>0</v>
      </c>
      <c r="O1462">
        <v>32.181537740000003</v>
      </c>
      <c r="P1462">
        <v>7.6343720384325039E-9</v>
      </c>
      <c r="Q1462">
        <v>3.8341706193702007E-6</v>
      </c>
      <c r="R1462">
        <v>1.233895064888613E-4</v>
      </c>
      <c r="S1462">
        <v>2.4568583187601639E-7</v>
      </c>
      <c r="T1462">
        <f t="shared" si="46"/>
        <v>1.233895064888613E-4</v>
      </c>
      <c r="U1462">
        <f t="shared" si="47"/>
        <v>2.4568583187601639E-7</v>
      </c>
    </row>
    <row r="1463" spans="1:21" x14ac:dyDescent="0.35">
      <c r="A1463" t="s">
        <v>27</v>
      </c>
      <c r="B1463" t="s">
        <v>47</v>
      </c>
      <c r="C1463" t="s">
        <v>76</v>
      </c>
      <c r="D1463" t="s">
        <v>77</v>
      </c>
      <c r="E1463" t="s">
        <v>698</v>
      </c>
      <c r="F1463" t="s">
        <v>699</v>
      </c>
      <c r="G1463" t="s">
        <v>452</v>
      </c>
      <c r="H1463" t="s">
        <v>41</v>
      </c>
      <c r="I1463" t="s">
        <v>645</v>
      </c>
      <c r="J1463" t="s">
        <v>36</v>
      </c>
      <c r="L1463" t="s">
        <v>700</v>
      </c>
      <c r="M1463" t="s">
        <v>700</v>
      </c>
      <c r="N1463" t="b">
        <v>0</v>
      </c>
      <c r="O1463">
        <v>32.181537740000003</v>
      </c>
      <c r="P1463">
        <v>2.9645543226131809E-9</v>
      </c>
      <c r="Q1463">
        <v>5.1640580619888733E-6</v>
      </c>
      <c r="R1463">
        <v>1.6618732941344619E-4</v>
      </c>
      <c r="S1463">
        <v>9.5403916815456219E-8</v>
      </c>
      <c r="T1463">
        <f t="shared" si="46"/>
        <v>1.6618732941344621E-4</v>
      </c>
      <c r="U1463">
        <f t="shared" si="47"/>
        <v>9.5403916815456219E-8</v>
      </c>
    </row>
    <row r="1464" spans="1:21" x14ac:dyDescent="0.35">
      <c r="A1464" t="s">
        <v>27</v>
      </c>
      <c r="B1464" t="s">
        <v>47</v>
      </c>
      <c r="C1464" t="s">
        <v>76</v>
      </c>
      <c r="D1464" t="s">
        <v>77</v>
      </c>
      <c r="E1464" t="s">
        <v>704</v>
      </c>
      <c r="F1464" t="s">
        <v>705</v>
      </c>
      <c r="G1464" t="s">
        <v>452</v>
      </c>
      <c r="H1464" t="s">
        <v>41</v>
      </c>
      <c r="I1464" t="s">
        <v>645</v>
      </c>
      <c r="J1464" t="s">
        <v>36</v>
      </c>
      <c r="L1464" t="s">
        <v>706</v>
      </c>
      <c r="M1464" t="s">
        <v>706</v>
      </c>
      <c r="N1464" t="b">
        <v>0</v>
      </c>
      <c r="O1464">
        <v>49.744520399999999</v>
      </c>
      <c r="P1464">
        <v>4.7631146344439998E-4</v>
      </c>
      <c r="Q1464">
        <v>0.82970314763859976</v>
      </c>
      <c r="R1464">
        <v>41.273185153652527</v>
      </c>
      <c r="S1464">
        <v>2.3693885310063809E-2</v>
      </c>
      <c r="T1464">
        <f t="shared" si="46"/>
        <v>41.273185153652534</v>
      </c>
      <c r="U1464">
        <f t="shared" si="47"/>
        <v>2.3693885310063809E-2</v>
      </c>
    </row>
    <row r="1465" spans="1:21" x14ac:dyDescent="0.35">
      <c r="A1465" t="s">
        <v>27</v>
      </c>
      <c r="B1465" t="s">
        <v>47</v>
      </c>
      <c r="C1465" t="s">
        <v>39</v>
      </c>
      <c r="D1465" t="s">
        <v>40</v>
      </c>
      <c r="E1465" t="s">
        <v>704</v>
      </c>
      <c r="F1465" t="s">
        <v>705</v>
      </c>
      <c r="G1465" t="s">
        <v>452</v>
      </c>
      <c r="H1465" t="s">
        <v>41</v>
      </c>
      <c r="I1465" t="s">
        <v>645</v>
      </c>
      <c r="J1465" t="s">
        <v>36</v>
      </c>
      <c r="L1465" t="s">
        <v>706</v>
      </c>
      <c r="M1465" t="s">
        <v>706</v>
      </c>
      <c r="N1465" t="b">
        <v>0</v>
      </c>
      <c r="O1465">
        <v>49.744520399999999</v>
      </c>
      <c r="P1465">
        <v>4.7636441733723188E-8</v>
      </c>
      <c r="Q1465">
        <v>1.9507126403536541E-4</v>
      </c>
      <c r="R1465">
        <v>9.70372647326102E-3</v>
      </c>
      <c r="S1465">
        <v>2.369651947606605E-6</v>
      </c>
      <c r="T1465">
        <f t="shared" si="46"/>
        <v>9.70372647326102E-3</v>
      </c>
      <c r="U1465">
        <f t="shared" si="47"/>
        <v>2.3696519476066046E-6</v>
      </c>
    </row>
    <row r="1466" spans="1:21" x14ac:dyDescent="0.35">
      <c r="A1466" t="s">
        <v>27</v>
      </c>
      <c r="B1466" t="s">
        <v>47</v>
      </c>
      <c r="C1466" t="s">
        <v>39</v>
      </c>
      <c r="D1466" t="s">
        <v>40</v>
      </c>
      <c r="E1466" t="s">
        <v>707</v>
      </c>
      <c r="F1466" t="s">
        <v>708</v>
      </c>
      <c r="G1466" t="s">
        <v>452</v>
      </c>
      <c r="H1466" t="s">
        <v>41</v>
      </c>
      <c r="I1466" t="s">
        <v>645</v>
      </c>
      <c r="J1466" t="s">
        <v>36</v>
      </c>
      <c r="L1466" t="s">
        <v>709</v>
      </c>
      <c r="M1466" t="s">
        <v>709</v>
      </c>
      <c r="N1466" t="b">
        <v>0</v>
      </c>
      <c r="O1466">
        <v>67.773162119999995</v>
      </c>
      <c r="P1466">
        <v>6.3747161613864353E-9</v>
      </c>
      <c r="Q1466">
        <v>2.61044673827516E-5</v>
      </c>
      <c r="R1466">
        <v>1.7691822999874761E-3</v>
      </c>
      <c r="S1466">
        <v>4.3203467187462689E-7</v>
      </c>
      <c r="T1466">
        <f t="shared" si="46"/>
        <v>1.7691822999874763E-3</v>
      </c>
      <c r="U1466">
        <f t="shared" si="47"/>
        <v>4.3203467187462694E-7</v>
      </c>
    </row>
    <row r="1467" spans="1:21" x14ac:dyDescent="0.35">
      <c r="A1467" t="s">
        <v>27</v>
      </c>
      <c r="B1467" t="s">
        <v>47</v>
      </c>
      <c r="C1467" t="s">
        <v>29</v>
      </c>
      <c r="D1467" t="s">
        <v>30</v>
      </c>
      <c r="E1467" t="s">
        <v>707</v>
      </c>
      <c r="F1467" t="s">
        <v>708</v>
      </c>
      <c r="G1467" t="s">
        <v>452</v>
      </c>
      <c r="H1467" t="s">
        <v>41</v>
      </c>
      <c r="I1467" t="s">
        <v>645</v>
      </c>
      <c r="J1467" t="s">
        <v>36</v>
      </c>
      <c r="L1467" t="s">
        <v>709</v>
      </c>
      <c r="M1467" t="s">
        <v>709</v>
      </c>
      <c r="N1467" t="b">
        <v>0</v>
      </c>
      <c r="O1467">
        <v>67.773162119999995</v>
      </c>
      <c r="P1467">
        <v>5.0274243675735263E-8</v>
      </c>
      <c r="Q1467">
        <v>2.524896966537407E-5</v>
      </c>
      <c r="R1467">
        <v>1.711202514494359E-3</v>
      </c>
      <c r="S1467">
        <v>3.4072444670959898E-6</v>
      </c>
      <c r="T1467">
        <f t="shared" si="46"/>
        <v>1.711202514494359E-3</v>
      </c>
      <c r="U1467">
        <f t="shared" si="47"/>
        <v>3.4072444670959902E-6</v>
      </c>
    </row>
    <row r="1468" spans="1:21" x14ac:dyDescent="0.35">
      <c r="A1468" t="s">
        <v>27</v>
      </c>
      <c r="B1468" t="s">
        <v>47</v>
      </c>
      <c r="C1468" t="s">
        <v>76</v>
      </c>
      <c r="D1468" t="s">
        <v>77</v>
      </c>
      <c r="E1468" t="s">
        <v>707</v>
      </c>
      <c r="F1468" t="s">
        <v>708</v>
      </c>
      <c r="G1468" t="s">
        <v>452</v>
      </c>
      <c r="H1468" t="s">
        <v>41</v>
      </c>
      <c r="I1468" t="s">
        <v>645</v>
      </c>
      <c r="J1468" t="s">
        <v>36</v>
      </c>
      <c r="L1468" t="s">
        <v>709</v>
      </c>
      <c r="M1468" t="s">
        <v>709</v>
      </c>
      <c r="N1468" t="b">
        <v>0</v>
      </c>
      <c r="O1468">
        <v>67.773162119999995</v>
      </c>
      <c r="P1468">
        <v>1.952232961784625E-8</v>
      </c>
      <c r="Q1468">
        <v>3.4006610330208992E-5</v>
      </c>
      <c r="R1468">
        <v>2.304735515060921E-3</v>
      </c>
      <c r="S1468">
        <v>1.3230900101503719E-6</v>
      </c>
      <c r="T1468">
        <f t="shared" si="46"/>
        <v>2.3047355150609206E-3</v>
      </c>
      <c r="U1468">
        <f t="shared" si="47"/>
        <v>1.3230900101503715E-6</v>
      </c>
    </row>
    <row r="1469" spans="1:21" x14ac:dyDescent="0.35">
      <c r="A1469" t="s">
        <v>27</v>
      </c>
      <c r="B1469" t="s">
        <v>47</v>
      </c>
      <c r="C1469" t="s">
        <v>29</v>
      </c>
      <c r="D1469" t="s">
        <v>30</v>
      </c>
      <c r="E1469" t="s">
        <v>710</v>
      </c>
      <c r="F1469" t="s">
        <v>711</v>
      </c>
      <c r="G1469" t="s">
        <v>452</v>
      </c>
      <c r="H1469" t="s">
        <v>41</v>
      </c>
      <c r="I1469" t="s">
        <v>645</v>
      </c>
      <c r="J1469" t="s">
        <v>36</v>
      </c>
      <c r="L1469" t="s">
        <v>712</v>
      </c>
      <c r="M1469" t="s">
        <v>712</v>
      </c>
      <c r="N1469" t="b">
        <v>0</v>
      </c>
      <c r="O1469">
        <v>32.946213380000003</v>
      </c>
      <c r="P1469">
        <v>7.2658849329061096E-5</v>
      </c>
      <c r="Q1469">
        <v>3.6491072734245733E-2</v>
      </c>
      <c r="R1469">
        <v>1.20224266876756</v>
      </c>
      <c r="S1469">
        <v>2.393833953940517E-3</v>
      </c>
      <c r="T1469">
        <f t="shared" si="46"/>
        <v>1.20224266876756</v>
      </c>
      <c r="U1469">
        <f t="shared" si="47"/>
        <v>2.393833953940517E-3</v>
      </c>
    </row>
    <row r="1470" spans="1:21" x14ac:dyDescent="0.35">
      <c r="A1470" t="s">
        <v>27</v>
      </c>
      <c r="B1470" t="s">
        <v>47</v>
      </c>
      <c r="C1470" t="s">
        <v>76</v>
      </c>
      <c r="D1470" t="s">
        <v>77</v>
      </c>
      <c r="E1470" t="s">
        <v>710</v>
      </c>
      <c r="F1470" t="s">
        <v>711</v>
      </c>
      <c r="G1470" t="s">
        <v>452</v>
      </c>
      <c r="H1470" t="s">
        <v>41</v>
      </c>
      <c r="I1470" t="s">
        <v>645</v>
      </c>
      <c r="J1470" t="s">
        <v>36</v>
      </c>
      <c r="L1470" t="s">
        <v>712</v>
      </c>
      <c r="M1470" t="s">
        <v>712</v>
      </c>
      <c r="N1470" t="b">
        <v>0</v>
      </c>
      <c r="O1470">
        <v>32.946213380000003</v>
      </c>
      <c r="P1470">
        <v>3.7982562064573042E-4</v>
      </c>
      <c r="Q1470">
        <v>0.66163117453572251</v>
      </c>
      <c r="R1470">
        <v>21.79824185511394</v>
      </c>
      <c r="S1470">
        <v>1.2513815944985169E-2</v>
      </c>
      <c r="T1470">
        <f t="shared" si="46"/>
        <v>21.79824185511394</v>
      </c>
      <c r="U1470">
        <f t="shared" si="47"/>
        <v>1.2513815944985169E-2</v>
      </c>
    </row>
    <row r="1471" spans="1:21" x14ac:dyDescent="0.35">
      <c r="A1471" t="s">
        <v>27</v>
      </c>
      <c r="B1471" t="s">
        <v>47</v>
      </c>
      <c r="C1471" t="s">
        <v>39</v>
      </c>
      <c r="D1471" t="s">
        <v>40</v>
      </c>
      <c r="E1471" t="s">
        <v>710</v>
      </c>
      <c r="F1471" t="s">
        <v>711</v>
      </c>
      <c r="G1471" t="s">
        <v>452</v>
      </c>
      <c r="H1471" t="s">
        <v>41</v>
      </c>
      <c r="I1471" t="s">
        <v>645</v>
      </c>
      <c r="J1471" t="s">
        <v>36</v>
      </c>
      <c r="L1471" t="s">
        <v>712</v>
      </c>
      <c r="M1471" t="s">
        <v>712</v>
      </c>
      <c r="N1471" t="b">
        <v>0</v>
      </c>
      <c r="O1471">
        <v>32.946213380000003</v>
      </c>
      <c r="P1471">
        <v>1.240281443635541E-6</v>
      </c>
      <c r="Q1471">
        <v>5.0789534264964699E-3</v>
      </c>
      <c r="R1471">
        <v>0.16733228333643491</v>
      </c>
      <c r="S1471">
        <v>4.0862577093270987E-5</v>
      </c>
      <c r="T1471">
        <f t="shared" si="46"/>
        <v>0.16733228333643485</v>
      </c>
      <c r="U1471">
        <f t="shared" si="47"/>
        <v>4.086257709327098E-5</v>
      </c>
    </row>
    <row r="1472" spans="1:21" x14ac:dyDescent="0.35">
      <c r="A1472" t="s">
        <v>27</v>
      </c>
      <c r="B1472" t="s">
        <v>47</v>
      </c>
      <c r="C1472" t="s">
        <v>76</v>
      </c>
      <c r="D1472" t="s">
        <v>77</v>
      </c>
      <c r="E1472" t="s">
        <v>713</v>
      </c>
      <c r="F1472" t="s">
        <v>714</v>
      </c>
      <c r="G1472" t="s">
        <v>452</v>
      </c>
      <c r="H1472" t="s">
        <v>41</v>
      </c>
      <c r="I1472" t="s">
        <v>645</v>
      </c>
      <c r="J1472" t="s">
        <v>36</v>
      </c>
      <c r="L1472" t="s">
        <v>715</v>
      </c>
      <c r="M1472" t="s">
        <v>715</v>
      </c>
      <c r="N1472" t="b">
        <v>0</v>
      </c>
      <c r="O1472">
        <v>53.49538364</v>
      </c>
      <c r="P1472">
        <v>3.3942870168447622E-8</v>
      </c>
      <c r="Q1472">
        <v>5.912624066402872E-5</v>
      </c>
      <c r="R1472">
        <v>3.1629809275131849E-3</v>
      </c>
      <c r="S1472">
        <v>1.815786861503817E-6</v>
      </c>
      <c r="T1472">
        <f t="shared" si="46"/>
        <v>3.1629809275131849E-3</v>
      </c>
      <c r="U1472">
        <f t="shared" si="47"/>
        <v>1.815786861503817E-6</v>
      </c>
    </row>
    <row r="1473" spans="1:21" x14ac:dyDescent="0.35">
      <c r="A1473" t="s">
        <v>27</v>
      </c>
      <c r="B1473" t="s">
        <v>47</v>
      </c>
      <c r="C1473" t="s">
        <v>76</v>
      </c>
      <c r="D1473" t="s">
        <v>77</v>
      </c>
      <c r="E1473" t="s">
        <v>716</v>
      </c>
      <c r="F1473" t="s">
        <v>717</v>
      </c>
      <c r="G1473" t="s">
        <v>452</v>
      </c>
      <c r="H1473" t="s">
        <v>41</v>
      </c>
      <c r="I1473" t="s">
        <v>645</v>
      </c>
      <c r="J1473" t="s">
        <v>36</v>
      </c>
      <c r="L1473" t="s">
        <v>718</v>
      </c>
      <c r="M1473" t="s">
        <v>718</v>
      </c>
      <c r="N1473" t="b">
        <v>0</v>
      </c>
      <c r="O1473">
        <v>71.352824049999995</v>
      </c>
      <c r="P1473">
        <v>4.5135305001105513E-4</v>
      </c>
      <c r="Q1473">
        <v>0.78622723791355686</v>
      </c>
      <c r="R1473">
        <v>56.099533770163511</v>
      </c>
      <c r="S1473">
        <v>3.2205314761869663E-2</v>
      </c>
      <c r="T1473">
        <f t="shared" si="46"/>
        <v>56.099533770163511</v>
      </c>
      <c r="U1473">
        <f t="shared" si="47"/>
        <v>3.2205314761869663E-2</v>
      </c>
    </row>
    <row r="1474" spans="1:21" x14ac:dyDescent="0.35">
      <c r="A1474" t="s">
        <v>27</v>
      </c>
      <c r="B1474" t="s">
        <v>47</v>
      </c>
      <c r="C1474" t="s">
        <v>39</v>
      </c>
      <c r="D1474" t="s">
        <v>40</v>
      </c>
      <c r="E1474" t="s">
        <v>716</v>
      </c>
      <c r="F1474" t="s">
        <v>717</v>
      </c>
      <c r="G1474" t="s">
        <v>452</v>
      </c>
      <c r="H1474" t="s">
        <v>41</v>
      </c>
      <c r="I1474" t="s">
        <v>645</v>
      </c>
      <c r="J1474" t="s">
        <v>36</v>
      </c>
      <c r="L1474" t="s">
        <v>718</v>
      </c>
      <c r="M1474" t="s">
        <v>718</v>
      </c>
      <c r="N1474" t="b">
        <v>0</v>
      </c>
      <c r="O1474">
        <v>71.352824049999995</v>
      </c>
      <c r="P1474">
        <v>5.2519482807505233E-9</v>
      </c>
      <c r="Q1474">
        <v>2.1506732083414469E-5</v>
      </c>
      <c r="R1474">
        <v>1.5345660702383631E-3</v>
      </c>
      <c r="S1474">
        <v>3.747413415960921E-7</v>
      </c>
      <c r="T1474">
        <f t="shared" ref="T1474:T1537" si="48">O1474*Q1474</f>
        <v>1.5345660702383624E-3</v>
      </c>
      <c r="U1474">
        <f t="shared" ref="U1474:U1537" si="49">O1474*P1474</f>
        <v>3.7474134159609205E-7</v>
      </c>
    </row>
    <row r="1475" spans="1:21" x14ac:dyDescent="0.35">
      <c r="A1475" t="s">
        <v>27</v>
      </c>
      <c r="B1475" t="s">
        <v>47</v>
      </c>
      <c r="C1475" t="s">
        <v>29</v>
      </c>
      <c r="D1475" t="s">
        <v>30</v>
      </c>
      <c r="E1475" t="s">
        <v>722</v>
      </c>
      <c r="F1475" t="s">
        <v>723</v>
      </c>
      <c r="G1475" t="s">
        <v>452</v>
      </c>
      <c r="H1475" t="s">
        <v>41</v>
      </c>
      <c r="I1475" t="s">
        <v>645</v>
      </c>
      <c r="J1475" t="s">
        <v>36</v>
      </c>
      <c r="L1475" t="s">
        <v>724</v>
      </c>
      <c r="M1475" t="s">
        <v>724</v>
      </c>
      <c r="N1475" t="b">
        <v>0</v>
      </c>
      <c r="O1475">
        <v>78.909164189999998</v>
      </c>
      <c r="P1475">
        <v>2.4764084463419091E-4</v>
      </c>
      <c r="Q1475">
        <v>0.12437136229051091</v>
      </c>
      <c r="R1475">
        <v>9.8140402475158997</v>
      </c>
      <c r="S1475">
        <v>1.954113206938965E-2</v>
      </c>
      <c r="T1475">
        <f t="shared" si="48"/>
        <v>9.8140402475158997</v>
      </c>
      <c r="U1475">
        <f t="shared" si="49"/>
        <v>1.954113206938965E-2</v>
      </c>
    </row>
    <row r="1476" spans="1:21" x14ac:dyDescent="0.35">
      <c r="A1476" t="s">
        <v>27</v>
      </c>
      <c r="B1476" t="s">
        <v>47</v>
      </c>
      <c r="C1476" t="s">
        <v>39</v>
      </c>
      <c r="D1476" t="s">
        <v>40</v>
      </c>
      <c r="E1476" t="s">
        <v>722</v>
      </c>
      <c r="F1476" t="s">
        <v>723</v>
      </c>
      <c r="G1476" t="s">
        <v>452</v>
      </c>
      <c r="H1476" t="s">
        <v>41</v>
      </c>
      <c r="I1476" t="s">
        <v>645</v>
      </c>
      <c r="J1476" t="s">
        <v>36</v>
      </c>
      <c r="L1476" t="s">
        <v>724</v>
      </c>
      <c r="M1476" t="s">
        <v>724</v>
      </c>
      <c r="N1476" t="b">
        <v>0</v>
      </c>
      <c r="O1476">
        <v>78.909164189999998</v>
      </c>
      <c r="P1476">
        <v>1.1359120212613999E-4</v>
      </c>
      <c r="Q1476">
        <v>0.46515605648933811</v>
      </c>
      <c r="R1476">
        <v>36.70507563549009</v>
      </c>
      <c r="S1476">
        <v>8.9633868191110553E-3</v>
      </c>
      <c r="T1476">
        <f t="shared" si="48"/>
        <v>36.705075635490097</v>
      </c>
      <c r="U1476">
        <f t="shared" si="49"/>
        <v>8.963386819111057E-3</v>
      </c>
    </row>
    <row r="1477" spans="1:21" x14ac:dyDescent="0.35">
      <c r="A1477" t="s">
        <v>27</v>
      </c>
      <c r="B1477" t="s">
        <v>47</v>
      </c>
      <c r="C1477" t="s">
        <v>76</v>
      </c>
      <c r="D1477" t="s">
        <v>77</v>
      </c>
      <c r="E1477" t="s">
        <v>722</v>
      </c>
      <c r="F1477" t="s">
        <v>723</v>
      </c>
      <c r="G1477" t="s">
        <v>452</v>
      </c>
      <c r="H1477" t="s">
        <v>41</v>
      </c>
      <c r="I1477" t="s">
        <v>645</v>
      </c>
      <c r="J1477" t="s">
        <v>36</v>
      </c>
      <c r="L1477" t="s">
        <v>724</v>
      </c>
      <c r="M1477" t="s">
        <v>724</v>
      </c>
      <c r="N1477" t="b">
        <v>0</v>
      </c>
      <c r="O1477">
        <v>78.909164189999998</v>
      </c>
      <c r="P1477">
        <v>2.0527822966107741E-3</v>
      </c>
      <c r="Q1477">
        <v>3.5758113411720722</v>
      </c>
      <c r="R1477">
        <v>282.16428423301107</v>
      </c>
      <c r="S1477">
        <v>0.16198333528958481</v>
      </c>
      <c r="T1477">
        <f t="shared" si="48"/>
        <v>282.16428423301113</v>
      </c>
      <c r="U1477">
        <f t="shared" si="49"/>
        <v>0.16198333528958486</v>
      </c>
    </row>
    <row r="1478" spans="1:21" x14ac:dyDescent="0.35">
      <c r="A1478" t="s">
        <v>27</v>
      </c>
      <c r="B1478" t="s">
        <v>47</v>
      </c>
      <c r="C1478" t="s">
        <v>76</v>
      </c>
      <c r="D1478" t="s">
        <v>77</v>
      </c>
      <c r="E1478" t="s">
        <v>725</v>
      </c>
      <c r="F1478" t="s">
        <v>726</v>
      </c>
      <c r="G1478" t="s">
        <v>452</v>
      </c>
      <c r="H1478" t="s">
        <v>41</v>
      </c>
      <c r="I1478" t="s">
        <v>645</v>
      </c>
      <c r="J1478" t="s">
        <v>145</v>
      </c>
      <c r="L1478" t="s">
        <v>727</v>
      </c>
      <c r="M1478" t="s">
        <v>727</v>
      </c>
      <c r="N1478" t="b">
        <v>0</v>
      </c>
      <c r="O1478">
        <v>33.993810140000001</v>
      </c>
      <c r="P1478">
        <v>1.100031965513509E-7</v>
      </c>
      <c r="Q1478">
        <v>1.9161831161684261E-4</v>
      </c>
      <c r="R1478">
        <v>6.5138365044503039E-3</v>
      </c>
      <c r="S1478">
        <v>3.7394277783597251E-6</v>
      </c>
      <c r="T1478">
        <f t="shared" si="48"/>
        <v>6.5138365044503039E-3</v>
      </c>
      <c r="U1478">
        <f t="shared" si="49"/>
        <v>3.7394277783597255E-6</v>
      </c>
    </row>
    <row r="1479" spans="1:21" x14ac:dyDescent="0.35">
      <c r="A1479" t="s">
        <v>27</v>
      </c>
      <c r="B1479" t="s">
        <v>47</v>
      </c>
      <c r="C1479" t="s">
        <v>39</v>
      </c>
      <c r="D1479" t="s">
        <v>40</v>
      </c>
      <c r="E1479" t="s">
        <v>725</v>
      </c>
      <c r="F1479" t="s">
        <v>726</v>
      </c>
      <c r="G1479" t="s">
        <v>452</v>
      </c>
      <c r="H1479" t="s">
        <v>41</v>
      </c>
      <c r="I1479" t="s">
        <v>645</v>
      </c>
      <c r="J1479" t="s">
        <v>145</v>
      </c>
      <c r="L1479" t="s">
        <v>727</v>
      </c>
      <c r="M1479" t="s">
        <v>727</v>
      </c>
      <c r="N1479" t="b">
        <v>0</v>
      </c>
      <c r="O1479">
        <v>33.993810140000001</v>
      </c>
      <c r="P1479">
        <v>3.5919850160637282E-8</v>
      </c>
      <c r="Q1479">
        <v>1.470918129016348E-4</v>
      </c>
      <c r="R1479">
        <v>5.0002111609265742E-3</v>
      </c>
      <c r="S1479">
        <v>1.221052566617952E-6</v>
      </c>
      <c r="T1479">
        <f t="shared" si="48"/>
        <v>5.0002111609265759E-3</v>
      </c>
      <c r="U1479">
        <f t="shared" si="49"/>
        <v>1.2210525666179524E-6</v>
      </c>
    </row>
    <row r="1480" spans="1:21" x14ac:dyDescent="0.35">
      <c r="A1480" t="s">
        <v>27</v>
      </c>
      <c r="B1480" t="s">
        <v>47</v>
      </c>
      <c r="C1480" t="s">
        <v>29</v>
      </c>
      <c r="D1480" t="s">
        <v>30</v>
      </c>
      <c r="E1480" t="s">
        <v>725</v>
      </c>
      <c r="F1480" t="s">
        <v>726</v>
      </c>
      <c r="G1480" t="s">
        <v>452</v>
      </c>
      <c r="H1480" t="s">
        <v>41</v>
      </c>
      <c r="I1480" t="s">
        <v>645</v>
      </c>
      <c r="J1480" t="s">
        <v>145</v>
      </c>
      <c r="L1480" t="s">
        <v>727</v>
      </c>
      <c r="M1480" t="s">
        <v>727</v>
      </c>
      <c r="N1480" t="b">
        <v>0</v>
      </c>
      <c r="O1480">
        <v>33.993810140000001</v>
      </c>
      <c r="P1480">
        <v>2.832821500461644E-7</v>
      </c>
      <c r="Q1480">
        <v>1.4227130813525751E-4</v>
      </c>
      <c r="R1480">
        <v>4.8363438371193807E-3</v>
      </c>
      <c r="S1480">
        <v>9.6298396247203044E-6</v>
      </c>
      <c r="T1480">
        <f t="shared" si="48"/>
        <v>4.8363438371193815E-3</v>
      </c>
      <c r="U1480">
        <f t="shared" si="49"/>
        <v>9.6298396247203044E-6</v>
      </c>
    </row>
    <row r="1481" spans="1:21" x14ac:dyDescent="0.35">
      <c r="A1481" t="s">
        <v>27</v>
      </c>
      <c r="B1481" t="s">
        <v>47</v>
      </c>
      <c r="C1481" t="s">
        <v>39</v>
      </c>
      <c r="D1481" t="s">
        <v>40</v>
      </c>
      <c r="E1481" t="s">
        <v>728</v>
      </c>
      <c r="F1481" t="s">
        <v>729</v>
      </c>
      <c r="G1481" t="s">
        <v>452</v>
      </c>
      <c r="H1481" t="s">
        <v>41</v>
      </c>
      <c r="I1481" t="s">
        <v>645</v>
      </c>
      <c r="J1481" t="s">
        <v>36</v>
      </c>
      <c r="L1481" t="s">
        <v>730</v>
      </c>
      <c r="M1481" t="s">
        <v>730</v>
      </c>
      <c r="N1481" t="b">
        <v>0</v>
      </c>
      <c r="O1481">
        <v>11.37433998</v>
      </c>
      <c r="P1481">
        <v>1.286842193491042E-7</v>
      </c>
      <c r="Q1481">
        <v>5.2696197314971017E-4</v>
      </c>
      <c r="R1481">
        <v>5.9938446391364347E-3</v>
      </c>
      <c r="S1481">
        <v>1.4636980609376049E-6</v>
      </c>
      <c r="T1481">
        <f t="shared" si="48"/>
        <v>5.9938446391364347E-3</v>
      </c>
      <c r="U1481">
        <f t="shared" si="49"/>
        <v>1.4636980609376056E-6</v>
      </c>
    </row>
    <row r="1482" spans="1:21" x14ac:dyDescent="0.35">
      <c r="A1482" t="s">
        <v>27</v>
      </c>
      <c r="B1482" t="s">
        <v>47</v>
      </c>
      <c r="C1482" t="s">
        <v>39</v>
      </c>
      <c r="D1482" t="s">
        <v>40</v>
      </c>
      <c r="E1482" t="s">
        <v>731</v>
      </c>
      <c r="F1482" t="s">
        <v>732</v>
      </c>
      <c r="G1482" t="s">
        <v>452</v>
      </c>
      <c r="H1482" t="s">
        <v>41</v>
      </c>
      <c r="I1482" t="s">
        <v>645</v>
      </c>
      <c r="J1482" t="s">
        <v>36</v>
      </c>
      <c r="L1482" t="s">
        <v>733</v>
      </c>
      <c r="M1482" t="s">
        <v>733</v>
      </c>
      <c r="N1482" t="b">
        <v>0</v>
      </c>
      <c r="O1482">
        <v>7.38250428</v>
      </c>
      <c r="P1482">
        <v>6.8602623517842268E-7</v>
      </c>
      <c r="Q1482">
        <v>2.8092779390560549E-3</v>
      </c>
      <c r="R1482">
        <v>2.0739506408790909E-2</v>
      </c>
      <c r="S1482">
        <v>5.0645916173969918E-6</v>
      </c>
      <c r="T1482">
        <f t="shared" si="48"/>
        <v>2.0739506408790905E-2</v>
      </c>
      <c r="U1482">
        <f t="shared" si="49"/>
        <v>5.0645916173969918E-6</v>
      </c>
    </row>
    <row r="1483" spans="1:21" x14ac:dyDescent="0.35">
      <c r="A1483" t="s">
        <v>27</v>
      </c>
      <c r="B1483" t="s">
        <v>47</v>
      </c>
      <c r="C1483" t="s">
        <v>76</v>
      </c>
      <c r="D1483" t="s">
        <v>77</v>
      </c>
      <c r="E1483" t="s">
        <v>731</v>
      </c>
      <c r="F1483" t="s">
        <v>732</v>
      </c>
      <c r="G1483" t="s">
        <v>452</v>
      </c>
      <c r="H1483" t="s">
        <v>41</v>
      </c>
      <c r="I1483" t="s">
        <v>645</v>
      </c>
      <c r="J1483" t="s">
        <v>36</v>
      </c>
      <c r="L1483" t="s">
        <v>733</v>
      </c>
      <c r="M1483" t="s">
        <v>733</v>
      </c>
      <c r="N1483" t="b">
        <v>0</v>
      </c>
      <c r="O1483">
        <v>7.38250428</v>
      </c>
      <c r="P1483">
        <v>2.4908598340364211E-6</v>
      </c>
      <c r="Q1483">
        <v>4.3389135119310876E-3</v>
      </c>
      <c r="R1483">
        <v>3.2032047572381088E-2</v>
      </c>
      <c r="S1483">
        <v>1.8388783385653961E-5</v>
      </c>
      <c r="T1483">
        <f t="shared" si="48"/>
        <v>3.2032047572381088E-2</v>
      </c>
      <c r="U1483">
        <f t="shared" si="49"/>
        <v>1.8388783385653968E-5</v>
      </c>
    </row>
    <row r="1484" spans="1:21" x14ac:dyDescent="0.35">
      <c r="A1484" t="s">
        <v>27</v>
      </c>
      <c r="B1484" t="s">
        <v>47</v>
      </c>
      <c r="C1484" t="s">
        <v>29</v>
      </c>
      <c r="D1484" t="s">
        <v>30</v>
      </c>
      <c r="E1484" t="s">
        <v>731</v>
      </c>
      <c r="F1484" t="s">
        <v>732</v>
      </c>
      <c r="G1484" t="s">
        <v>452</v>
      </c>
      <c r="H1484" t="s">
        <v>41</v>
      </c>
      <c r="I1484" t="s">
        <v>645</v>
      </c>
      <c r="J1484" t="s">
        <v>36</v>
      </c>
      <c r="L1484" t="s">
        <v>733</v>
      </c>
      <c r="M1484" t="s">
        <v>733</v>
      </c>
      <c r="N1484" t="b">
        <v>0</v>
      </c>
      <c r="O1484">
        <v>7.38250428</v>
      </c>
      <c r="P1484">
        <v>5.9513857822145837E-6</v>
      </c>
      <c r="Q1484">
        <v>2.9889332607623141E-3</v>
      </c>
      <c r="R1484">
        <v>2.206581259021214E-2</v>
      </c>
      <c r="S1484">
        <v>4.393613100913031E-5</v>
      </c>
      <c r="T1484">
        <f t="shared" si="48"/>
        <v>2.206581259021214E-2</v>
      </c>
      <c r="U1484">
        <f t="shared" si="49"/>
        <v>4.393613100913031E-5</v>
      </c>
    </row>
    <row r="1485" spans="1:21" x14ac:dyDescent="0.35">
      <c r="A1485" t="s">
        <v>27</v>
      </c>
      <c r="B1485" t="s">
        <v>47</v>
      </c>
      <c r="C1485" t="s">
        <v>76</v>
      </c>
      <c r="D1485" t="s">
        <v>77</v>
      </c>
      <c r="E1485" t="s">
        <v>739</v>
      </c>
      <c r="F1485" t="s">
        <v>740</v>
      </c>
      <c r="G1485" t="s">
        <v>452</v>
      </c>
      <c r="H1485" t="s">
        <v>41</v>
      </c>
      <c r="I1485" t="s">
        <v>645</v>
      </c>
      <c r="J1485" t="s">
        <v>36</v>
      </c>
      <c r="L1485" t="s">
        <v>741</v>
      </c>
      <c r="M1485" t="s">
        <v>741</v>
      </c>
      <c r="N1485" t="b">
        <v>0</v>
      </c>
      <c r="O1485">
        <v>22.738107729999999</v>
      </c>
      <c r="P1485">
        <v>1.2676431659031409E-2</v>
      </c>
      <c r="Q1485">
        <v>22.081507701423789</v>
      </c>
      <c r="R1485">
        <v>502.09170095579879</v>
      </c>
      <c r="S1485">
        <v>0.28823806869503882</v>
      </c>
      <c r="T1485">
        <f t="shared" si="48"/>
        <v>502.09170095579879</v>
      </c>
      <c r="U1485">
        <f t="shared" si="49"/>
        <v>0.28823806869503882</v>
      </c>
    </row>
    <row r="1486" spans="1:21" x14ac:dyDescent="0.35">
      <c r="A1486" t="s">
        <v>27</v>
      </c>
      <c r="B1486" t="s">
        <v>47</v>
      </c>
      <c r="C1486" t="s">
        <v>29</v>
      </c>
      <c r="D1486" t="s">
        <v>30</v>
      </c>
      <c r="E1486" t="s">
        <v>739</v>
      </c>
      <c r="F1486" t="s">
        <v>740</v>
      </c>
      <c r="G1486" t="s">
        <v>452</v>
      </c>
      <c r="H1486" t="s">
        <v>41</v>
      </c>
      <c r="I1486" t="s">
        <v>645</v>
      </c>
      <c r="J1486" t="s">
        <v>36</v>
      </c>
      <c r="L1486" t="s">
        <v>741</v>
      </c>
      <c r="M1486" t="s">
        <v>741</v>
      </c>
      <c r="N1486" t="b">
        <v>0</v>
      </c>
      <c r="O1486">
        <v>22.738107729999999</v>
      </c>
      <c r="P1486">
        <v>9.8316033231498593E-4</v>
      </c>
      <c r="Q1486">
        <v>0.49376745609404971</v>
      </c>
      <c r="R1486">
        <v>11.227337610234549</v>
      </c>
      <c r="S1486">
        <v>2.2355205552040749E-2</v>
      </c>
      <c r="T1486">
        <f t="shared" si="48"/>
        <v>11.227337610234548</v>
      </c>
      <c r="U1486">
        <f t="shared" si="49"/>
        <v>2.2355205552040749E-2</v>
      </c>
    </row>
    <row r="1487" spans="1:21" x14ac:dyDescent="0.35">
      <c r="A1487" t="s">
        <v>27</v>
      </c>
      <c r="B1487" t="s">
        <v>47</v>
      </c>
      <c r="C1487" t="s">
        <v>39</v>
      </c>
      <c r="D1487" t="s">
        <v>40</v>
      </c>
      <c r="E1487" t="s">
        <v>739</v>
      </c>
      <c r="F1487" t="s">
        <v>740</v>
      </c>
      <c r="G1487" t="s">
        <v>452</v>
      </c>
      <c r="H1487" t="s">
        <v>41</v>
      </c>
      <c r="I1487" t="s">
        <v>645</v>
      </c>
      <c r="J1487" t="s">
        <v>36</v>
      </c>
      <c r="L1487" t="s">
        <v>741</v>
      </c>
      <c r="M1487" t="s">
        <v>741</v>
      </c>
      <c r="N1487" t="b">
        <v>0</v>
      </c>
      <c r="O1487">
        <v>22.738107729999999</v>
      </c>
      <c r="P1487">
        <v>5.7714392977276834E-3</v>
      </c>
      <c r="Q1487">
        <v>23.634048181103029</v>
      </c>
      <c r="R1487">
        <v>537.39353363793111</v>
      </c>
      <c r="S1487">
        <v>0.1312316085088876</v>
      </c>
      <c r="T1487">
        <f t="shared" si="48"/>
        <v>537.39353363793123</v>
      </c>
      <c r="U1487">
        <f t="shared" si="49"/>
        <v>0.1312316085088876</v>
      </c>
    </row>
    <row r="1488" spans="1:21" x14ac:dyDescent="0.35">
      <c r="A1488" t="s">
        <v>27</v>
      </c>
      <c r="B1488" t="s">
        <v>47</v>
      </c>
      <c r="C1488" t="s">
        <v>39</v>
      </c>
      <c r="D1488" t="s">
        <v>40</v>
      </c>
      <c r="E1488" t="s">
        <v>748</v>
      </c>
      <c r="F1488" t="s">
        <v>749</v>
      </c>
      <c r="G1488" t="s">
        <v>452</v>
      </c>
      <c r="H1488" t="s">
        <v>41</v>
      </c>
      <c r="I1488" t="s">
        <v>645</v>
      </c>
      <c r="J1488" t="s">
        <v>36</v>
      </c>
      <c r="L1488" t="s">
        <v>750</v>
      </c>
      <c r="M1488" t="s">
        <v>750</v>
      </c>
      <c r="N1488" t="b">
        <v>0</v>
      </c>
      <c r="O1488">
        <v>121.3874163</v>
      </c>
      <c r="P1488">
        <v>1.2071538337767329E-2</v>
      </c>
      <c r="Q1488">
        <v>49.432958396903317</v>
      </c>
      <c r="R1488">
        <v>6000.5390998654839</v>
      </c>
      <c r="S1488">
        <v>1.4653328495879729</v>
      </c>
      <c r="T1488">
        <f t="shared" si="48"/>
        <v>6000.5390998654839</v>
      </c>
      <c r="U1488">
        <f t="shared" si="49"/>
        <v>1.4653328495879727</v>
      </c>
    </row>
    <row r="1489" spans="1:21" x14ac:dyDescent="0.35">
      <c r="A1489" t="s">
        <v>27</v>
      </c>
      <c r="B1489" t="s">
        <v>47</v>
      </c>
      <c r="C1489" t="s">
        <v>29</v>
      </c>
      <c r="D1489" t="s">
        <v>30</v>
      </c>
      <c r="E1489" t="s">
        <v>748</v>
      </c>
      <c r="F1489" t="s">
        <v>749</v>
      </c>
      <c r="G1489" t="s">
        <v>452</v>
      </c>
      <c r="H1489" t="s">
        <v>41</v>
      </c>
      <c r="I1489" t="s">
        <v>645</v>
      </c>
      <c r="J1489" t="s">
        <v>36</v>
      </c>
      <c r="L1489" t="s">
        <v>750</v>
      </c>
      <c r="M1489" t="s">
        <v>750</v>
      </c>
      <c r="N1489" t="b">
        <v>0</v>
      </c>
      <c r="O1489">
        <v>121.3874163</v>
      </c>
      <c r="P1489">
        <v>2.1503293326628841E-3</v>
      </c>
      <c r="Q1489">
        <v>1.079948620235015</v>
      </c>
      <c r="R1489">
        <v>131.09217274707839</v>
      </c>
      <c r="S1489">
        <v>0.2610229218860507</v>
      </c>
      <c r="T1489">
        <f t="shared" si="48"/>
        <v>131.09217274707837</v>
      </c>
      <c r="U1489">
        <f t="shared" si="49"/>
        <v>0.2610229218860507</v>
      </c>
    </row>
    <row r="1490" spans="1:21" x14ac:dyDescent="0.35">
      <c r="A1490" t="s">
        <v>27</v>
      </c>
      <c r="B1490" t="s">
        <v>47</v>
      </c>
      <c r="C1490" t="s">
        <v>76</v>
      </c>
      <c r="D1490" t="s">
        <v>77</v>
      </c>
      <c r="E1490" t="s">
        <v>748</v>
      </c>
      <c r="F1490" t="s">
        <v>749</v>
      </c>
      <c r="G1490" t="s">
        <v>452</v>
      </c>
      <c r="H1490" t="s">
        <v>41</v>
      </c>
      <c r="I1490" t="s">
        <v>645</v>
      </c>
      <c r="J1490" t="s">
        <v>36</v>
      </c>
      <c r="L1490" t="s">
        <v>750</v>
      </c>
      <c r="M1490" t="s">
        <v>750</v>
      </c>
      <c r="N1490" t="b">
        <v>0</v>
      </c>
      <c r="O1490">
        <v>121.3874163</v>
      </c>
      <c r="P1490">
        <v>2.2440210959631241E-2</v>
      </c>
      <c r="Q1490">
        <v>39.089367138554302</v>
      </c>
      <c r="R1490">
        <v>4744.9572817512308</v>
      </c>
      <c r="S1490">
        <v>2.7239592296165802</v>
      </c>
      <c r="T1490">
        <f t="shared" si="48"/>
        <v>4744.9572817512308</v>
      </c>
      <c r="U1490">
        <f t="shared" si="49"/>
        <v>2.7239592296165798</v>
      </c>
    </row>
    <row r="1491" spans="1:21" x14ac:dyDescent="0.35">
      <c r="A1491" t="s">
        <v>27</v>
      </c>
      <c r="B1491" t="s">
        <v>47</v>
      </c>
      <c r="C1491" t="s">
        <v>76</v>
      </c>
      <c r="D1491" t="s">
        <v>77</v>
      </c>
      <c r="E1491" t="s">
        <v>757</v>
      </c>
      <c r="F1491" t="s">
        <v>758</v>
      </c>
      <c r="G1491" t="s">
        <v>452</v>
      </c>
      <c r="H1491" t="s">
        <v>41</v>
      </c>
      <c r="I1491" t="s">
        <v>645</v>
      </c>
      <c r="J1491" t="s">
        <v>36</v>
      </c>
      <c r="L1491" t="s">
        <v>759</v>
      </c>
      <c r="M1491" t="s">
        <v>759</v>
      </c>
      <c r="N1491" t="b">
        <v>0</v>
      </c>
      <c r="O1491">
        <v>31.345234390000002</v>
      </c>
      <c r="P1491">
        <v>5.3812117217415461E-5</v>
      </c>
      <c r="Q1491">
        <v>9.3737158273535168E-2</v>
      </c>
      <c r="R1491">
        <v>2.9382131971364882</v>
      </c>
      <c r="S1491">
        <v>1.686753427202042E-3</v>
      </c>
      <c r="T1491">
        <f t="shared" si="48"/>
        <v>2.9382131971364878</v>
      </c>
      <c r="U1491">
        <f t="shared" si="49"/>
        <v>1.6867534272020422E-3</v>
      </c>
    </row>
    <row r="1492" spans="1:21" x14ac:dyDescent="0.35">
      <c r="A1492" t="s">
        <v>27</v>
      </c>
      <c r="B1492" t="s">
        <v>47</v>
      </c>
      <c r="C1492" t="s">
        <v>29</v>
      </c>
      <c r="D1492" t="s">
        <v>30</v>
      </c>
      <c r="E1492" t="s">
        <v>757</v>
      </c>
      <c r="F1492" t="s">
        <v>758</v>
      </c>
      <c r="G1492" t="s">
        <v>452</v>
      </c>
      <c r="H1492" t="s">
        <v>41</v>
      </c>
      <c r="I1492" t="s">
        <v>645</v>
      </c>
      <c r="J1492" t="s">
        <v>36</v>
      </c>
      <c r="L1492" t="s">
        <v>759</v>
      </c>
      <c r="M1492" t="s">
        <v>759</v>
      </c>
      <c r="N1492" t="b">
        <v>0</v>
      </c>
      <c r="O1492">
        <v>31.345234390000002</v>
      </c>
      <c r="P1492">
        <v>1.020221735699123E-4</v>
      </c>
      <c r="Q1492">
        <v>5.1238061029360057E-2</v>
      </c>
      <c r="R1492">
        <v>1.606069032654416</v>
      </c>
      <c r="S1492">
        <v>3.1979089435261632E-3</v>
      </c>
      <c r="T1492">
        <f t="shared" si="48"/>
        <v>1.6060690326544158</v>
      </c>
      <c r="U1492">
        <f t="shared" si="49"/>
        <v>3.1979089435261645E-3</v>
      </c>
    </row>
    <row r="1493" spans="1:21" x14ac:dyDescent="0.35">
      <c r="A1493" t="s">
        <v>27</v>
      </c>
      <c r="B1493" t="s">
        <v>47</v>
      </c>
      <c r="C1493" t="s">
        <v>39</v>
      </c>
      <c r="D1493" t="s">
        <v>40</v>
      </c>
      <c r="E1493" t="s">
        <v>757</v>
      </c>
      <c r="F1493" t="s">
        <v>758</v>
      </c>
      <c r="G1493" t="s">
        <v>452</v>
      </c>
      <c r="H1493" t="s">
        <v>41</v>
      </c>
      <c r="I1493" t="s">
        <v>645</v>
      </c>
      <c r="J1493" t="s">
        <v>36</v>
      </c>
      <c r="L1493" t="s">
        <v>759</v>
      </c>
      <c r="M1493" t="s">
        <v>759</v>
      </c>
      <c r="N1493" t="b">
        <v>0</v>
      </c>
      <c r="O1493">
        <v>31.345234390000002</v>
      </c>
      <c r="P1493">
        <v>2.5960103058971519E-7</v>
      </c>
      <c r="Q1493">
        <v>1.0630664117418601E-3</v>
      </c>
      <c r="R1493">
        <v>3.3322065848184847E-2</v>
      </c>
      <c r="S1493">
        <v>8.1372551517201852E-6</v>
      </c>
      <c r="T1493">
        <f t="shared" si="48"/>
        <v>3.3322065848184854E-2</v>
      </c>
      <c r="U1493">
        <f t="shared" si="49"/>
        <v>8.1372551517201835E-6</v>
      </c>
    </row>
    <row r="1494" spans="1:21" x14ac:dyDescent="0.35">
      <c r="A1494" t="s">
        <v>27</v>
      </c>
      <c r="B1494" t="s">
        <v>47</v>
      </c>
      <c r="C1494" t="s">
        <v>39</v>
      </c>
      <c r="D1494" t="s">
        <v>40</v>
      </c>
      <c r="E1494" t="s">
        <v>760</v>
      </c>
      <c r="F1494" t="s">
        <v>761</v>
      </c>
      <c r="G1494" t="s">
        <v>452</v>
      </c>
      <c r="H1494" t="s">
        <v>41</v>
      </c>
      <c r="I1494" t="s">
        <v>645</v>
      </c>
      <c r="J1494" t="s">
        <v>36</v>
      </c>
      <c r="L1494" t="s">
        <v>762</v>
      </c>
      <c r="M1494" t="s">
        <v>762</v>
      </c>
      <c r="N1494" t="b">
        <v>0</v>
      </c>
      <c r="O1494">
        <v>22.706096800000001</v>
      </c>
      <c r="P1494">
        <v>2.8661450037408599E-2</v>
      </c>
      <c r="Q1494">
        <v>117.36865904334999</v>
      </c>
      <c r="R1494">
        <v>2664.9841335245001</v>
      </c>
      <c r="S1494">
        <v>0.6507896589777632</v>
      </c>
      <c r="T1494">
        <f t="shared" si="48"/>
        <v>2664.9841335245005</v>
      </c>
      <c r="U1494">
        <f t="shared" si="49"/>
        <v>0.65078965897776331</v>
      </c>
    </row>
    <row r="1495" spans="1:21" x14ac:dyDescent="0.35">
      <c r="A1495" t="s">
        <v>27</v>
      </c>
      <c r="B1495" t="s">
        <v>47</v>
      </c>
      <c r="C1495" t="s">
        <v>29</v>
      </c>
      <c r="D1495" t="s">
        <v>30</v>
      </c>
      <c r="E1495" t="s">
        <v>760</v>
      </c>
      <c r="F1495" t="s">
        <v>761</v>
      </c>
      <c r="G1495" t="s">
        <v>452</v>
      </c>
      <c r="H1495" t="s">
        <v>41</v>
      </c>
      <c r="I1495" t="s">
        <v>645</v>
      </c>
      <c r="J1495" t="s">
        <v>36</v>
      </c>
      <c r="L1495" t="s">
        <v>762</v>
      </c>
      <c r="M1495" t="s">
        <v>762</v>
      </c>
      <c r="N1495" t="b">
        <v>0</v>
      </c>
      <c r="O1495">
        <v>22.706096800000001</v>
      </c>
      <c r="P1495">
        <v>3.622029404021274E-3</v>
      </c>
      <c r="Q1495">
        <v>1.8190728266164919</v>
      </c>
      <c r="R1495">
        <v>41.304043687403691</v>
      </c>
      <c r="S1495">
        <v>8.2242150260153357E-2</v>
      </c>
      <c r="T1495">
        <f t="shared" si="48"/>
        <v>41.304043687403684</v>
      </c>
      <c r="U1495">
        <f t="shared" si="49"/>
        <v>8.2242150260153357E-2</v>
      </c>
    </row>
    <row r="1496" spans="1:21" x14ac:dyDescent="0.35">
      <c r="A1496" t="s">
        <v>27</v>
      </c>
      <c r="B1496" t="s">
        <v>47</v>
      </c>
      <c r="C1496" t="s">
        <v>76</v>
      </c>
      <c r="D1496" t="s">
        <v>77</v>
      </c>
      <c r="E1496" t="s">
        <v>760</v>
      </c>
      <c r="F1496" t="s">
        <v>761</v>
      </c>
      <c r="G1496" t="s">
        <v>452</v>
      </c>
      <c r="H1496" t="s">
        <v>41</v>
      </c>
      <c r="I1496" t="s">
        <v>645</v>
      </c>
      <c r="J1496" t="s">
        <v>36</v>
      </c>
      <c r="L1496" t="s">
        <v>762</v>
      </c>
      <c r="M1496" t="s">
        <v>762</v>
      </c>
      <c r="N1496" t="b">
        <v>0</v>
      </c>
      <c r="O1496">
        <v>22.706096800000001</v>
      </c>
      <c r="P1496">
        <v>2.360910070434092E-2</v>
      </c>
      <c r="Q1496">
        <v>41.12549596361945</v>
      </c>
      <c r="R1496">
        <v>933.7994922979525</v>
      </c>
      <c r="S1496">
        <v>0.53607052595371318</v>
      </c>
      <c r="T1496">
        <f t="shared" si="48"/>
        <v>933.7994922979525</v>
      </c>
      <c r="U1496">
        <f t="shared" si="49"/>
        <v>0.53607052595371318</v>
      </c>
    </row>
    <row r="1497" spans="1:21" x14ac:dyDescent="0.35">
      <c r="A1497" t="s">
        <v>27</v>
      </c>
      <c r="B1497" t="s">
        <v>47</v>
      </c>
      <c r="C1497" t="s">
        <v>76</v>
      </c>
      <c r="D1497" t="s">
        <v>77</v>
      </c>
      <c r="E1497" t="s">
        <v>766</v>
      </c>
      <c r="F1497" t="s">
        <v>767</v>
      </c>
      <c r="G1497" t="s">
        <v>452</v>
      </c>
      <c r="H1497" t="s">
        <v>41</v>
      </c>
      <c r="I1497" t="s">
        <v>645</v>
      </c>
      <c r="J1497" t="s">
        <v>36</v>
      </c>
      <c r="L1497" t="s">
        <v>768</v>
      </c>
      <c r="M1497" t="s">
        <v>768</v>
      </c>
      <c r="N1497" t="b">
        <v>0</v>
      </c>
      <c r="O1497">
        <v>3.8395992699999999</v>
      </c>
      <c r="P1497">
        <v>4.7474852503781198E-5</v>
      </c>
      <c r="Q1497">
        <v>8.2698061203944823E-2</v>
      </c>
      <c r="R1497">
        <v>0.31752741542908192</v>
      </c>
      <c r="S1497">
        <v>1.8228440901687601E-4</v>
      </c>
      <c r="T1497">
        <f t="shared" si="48"/>
        <v>0.31752741542908186</v>
      </c>
      <c r="U1497">
        <f t="shared" si="49"/>
        <v>1.8228440901687596E-4</v>
      </c>
    </row>
    <row r="1498" spans="1:21" x14ac:dyDescent="0.35">
      <c r="A1498" t="s">
        <v>27</v>
      </c>
      <c r="B1498" t="s">
        <v>47</v>
      </c>
      <c r="C1498" t="s">
        <v>39</v>
      </c>
      <c r="D1498" t="s">
        <v>40</v>
      </c>
      <c r="E1498" t="s">
        <v>766</v>
      </c>
      <c r="F1498" t="s">
        <v>767</v>
      </c>
      <c r="G1498" t="s">
        <v>452</v>
      </c>
      <c r="H1498" t="s">
        <v>41</v>
      </c>
      <c r="I1498" t="s">
        <v>645</v>
      </c>
      <c r="J1498" t="s">
        <v>36</v>
      </c>
      <c r="L1498" t="s">
        <v>768</v>
      </c>
      <c r="M1498" t="s">
        <v>768</v>
      </c>
      <c r="N1498" t="b">
        <v>0</v>
      </c>
      <c r="O1498">
        <v>3.8395992699999999</v>
      </c>
      <c r="P1498">
        <v>8.5967089617108444E-8</v>
      </c>
      <c r="Q1498">
        <v>3.5203529538981341E-4</v>
      </c>
      <c r="R1498">
        <v>1.351674463192962E-3</v>
      </c>
      <c r="S1498">
        <v>3.300791745378742E-7</v>
      </c>
      <c r="T1498">
        <f t="shared" si="48"/>
        <v>1.3516744631929618E-3</v>
      </c>
      <c r="U1498">
        <f t="shared" si="49"/>
        <v>3.3007917453787415E-7</v>
      </c>
    </row>
    <row r="1499" spans="1:21" x14ac:dyDescent="0.35">
      <c r="A1499" t="s">
        <v>27</v>
      </c>
      <c r="B1499" t="s">
        <v>47</v>
      </c>
      <c r="C1499" t="s">
        <v>39</v>
      </c>
      <c r="D1499" t="s">
        <v>40</v>
      </c>
      <c r="E1499" t="s">
        <v>775</v>
      </c>
      <c r="F1499" t="s">
        <v>776</v>
      </c>
      <c r="G1499" t="s">
        <v>452</v>
      </c>
      <c r="H1499" t="s">
        <v>41</v>
      </c>
      <c r="I1499" t="s">
        <v>645</v>
      </c>
      <c r="J1499" t="s">
        <v>36</v>
      </c>
      <c r="L1499" t="s">
        <v>777</v>
      </c>
      <c r="M1499" t="s">
        <v>777</v>
      </c>
      <c r="N1499" t="b">
        <v>0</v>
      </c>
      <c r="O1499">
        <v>1.3708788300000001</v>
      </c>
      <c r="P1499">
        <v>6.0440232824554478E-8</v>
      </c>
      <c r="Q1499">
        <v>2.4750279799616191E-4</v>
      </c>
      <c r="R1499">
        <v>3.3929634613870472E-4</v>
      </c>
      <c r="S1499">
        <v>8.2856235659452845E-8</v>
      </c>
      <c r="T1499">
        <f t="shared" si="48"/>
        <v>3.3929634613870483E-4</v>
      </c>
      <c r="U1499">
        <f t="shared" si="49"/>
        <v>8.2856235659452845E-8</v>
      </c>
    </row>
    <row r="1500" spans="1:21" x14ac:dyDescent="0.35">
      <c r="A1500" t="s">
        <v>27</v>
      </c>
      <c r="B1500" t="s">
        <v>47</v>
      </c>
      <c r="C1500" t="s">
        <v>76</v>
      </c>
      <c r="D1500" t="s">
        <v>77</v>
      </c>
      <c r="E1500" t="s">
        <v>775</v>
      </c>
      <c r="F1500" t="s">
        <v>776</v>
      </c>
      <c r="G1500" t="s">
        <v>452</v>
      </c>
      <c r="H1500" t="s">
        <v>41</v>
      </c>
      <c r="I1500" t="s">
        <v>645</v>
      </c>
      <c r="J1500" t="s">
        <v>36</v>
      </c>
      <c r="L1500" t="s">
        <v>777</v>
      </c>
      <c r="M1500" t="s">
        <v>777</v>
      </c>
      <c r="N1500" t="b">
        <v>0</v>
      </c>
      <c r="O1500">
        <v>1.3708788300000001</v>
      </c>
      <c r="P1500">
        <v>4.5858717553947698E-5</v>
      </c>
      <c r="Q1500">
        <v>7.9882860735770223E-2</v>
      </c>
      <c r="R1500">
        <v>0.1095097226625056</v>
      </c>
      <c r="S1500">
        <v>6.2866745065656297E-5</v>
      </c>
      <c r="T1500">
        <f t="shared" si="48"/>
        <v>0.10950972266250562</v>
      </c>
      <c r="U1500">
        <f t="shared" si="49"/>
        <v>6.2866745065656284E-5</v>
      </c>
    </row>
    <row r="1501" spans="1:21" x14ac:dyDescent="0.35">
      <c r="A1501" t="s">
        <v>27</v>
      </c>
      <c r="B1501" t="s">
        <v>47</v>
      </c>
      <c r="C1501" t="s">
        <v>76</v>
      </c>
      <c r="D1501" t="s">
        <v>77</v>
      </c>
      <c r="E1501" t="s">
        <v>778</v>
      </c>
      <c r="F1501" t="s">
        <v>779</v>
      </c>
      <c r="G1501" t="s">
        <v>452</v>
      </c>
      <c r="H1501" t="s">
        <v>41</v>
      </c>
      <c r="I1501" t="s">
        <v>645</v>
      </c>
      <c r="J1501" t="s">
        <v>36</v>
      </c>
      <c r="L1501" t="s">
        <v>780</v>
      </c>
      <c r="M1501" t="s">
        <v>780</v>
      </c>
      <c r="N1501" t="b">
        <v>0</v>
      </c>
      <c r="O1501">
        <v>3.3217791600000002</v>
      </c>
      <c r="P1501">
        <v>1.478186043867033E-2</v>
      </c>
      <c r="Q1501">
        <v>25.749025743007149</v>
      </c>
      <c r="R1501">
        <v>85.532577103424657</v>
      </c>
      <c r="S1501">
        <v>4.9102075951203562E-2</v>
      </c>
      <c r="T1501">
        <f t="shared" si="48"/>
        <v>85.532577103424671</v>
      </c>
      <c r="U1501">
        <f t="shared" si="49"/>
        <v>4.9102075951203562E-2</v>
      </c>
    </row>
    <row r="1502" spans="1:21" x14ac:dyDescent="0.35">
      <c r="A1502" t="s">
        <v>27</v>
      </c>
      <c r="B1502" t="s">
        <v>47</v>
      </c>
      <c r="C1502" t="s">
        <v>39</v>
      </c>
      <c r="D1502" t="s">
        <v>40</v>
      </c>
      <c r="E1502" t="s">
        <v>778</v>
      </c>
      <c r="F1502" t="s">
        <v>779</v>
      </c>
      <c r="G1502" t="s">
        <v>452</v>
      </c>
      <c r="H1502" t="s">
        <v>41</v>
      </c>
      <c r="I1502" t="s">
        <v>645</v>
      </c>
      <c r="J1502" t="s">
        <v>36</v>
      </c>
      <c r="L1502" t="s">
        <v>780</v>
      </c>
      <c r="M1502" t="s">
        <v>780</v>
      </c>
      <c r="N1502" t="b">
        <v>0</v>
      </c>
      <c r="O1502">
        <v>3.3217791600000002</v>
      </c>
      <c r="P1502">
        <v>1.379082553567899E-2</v>
      </c>
      <c r="Q1502">
        <v>56.473440740466359</v>
      </c>
      <c r="R1502">
        <v>187.59229854517611</v>
      </c>
      <c r="S1502">
        <v>4.5810076863614303E-2</v>
      </c>
      <c r="T1502">
        <f t="shared" si="48"/>
        <v>187.59229854517613</v>
      </c>
      <c r="U1502">
        <f t="shared" si="49"/>
        <v>4.581007686361431E-2</v>
      </c>
    </row>
    <row r="1503" spans="1:21" x14ac:dyDescent="0.35">
      <c r="A1503" t="s">
        <v>27</v>
      </c>
      <c r="B1503" t="s">
        <v>47</v>
      </c>
      <c r="C1503" t="s">
        <v>29</v>
      </c>
      <c r="D1503" t="s">
        <v>30</v>
      </c>
      <c r="E1503" t="s">
        <v>778</v>
      </c>
      <c r="F1503" t="s">
        <v>779</v>
      </c>
      <c r="G1503" t="s">
        <v>452</v>
      </c>
      <c r="H1503" t="s">
        <v>41</v>
      </c>
      <c r="I1503" t="s">
        <v>645</v>
      </c>
      <c r="J1503" t="s">
        <v>36</v>
      </c>
      <c r="L1503" t="s">
        <v>780</v>
      </c>
      <c r="M1503" t="s">
        <v>780</v>
      </c>
      <c r="N1503" t="b">
        <v>0</v>
      </c>
      <c r="O1503">
        <v>3.3217791600000002</v>
      </c>
      <c r="P1503">
        <v>6.1178311252777732E-3</v>
      </c>
      <c r="Q1503">
        <v>3.072526232245913</v>
      </c>
      <c r="R1503">
        <v>10.20625360682779</v>
      </c>
      <c r="S1503">
        <v>2.032208393634706E-2</v>
      </c>
      <c r="T1503">
        <f t="shared" si="48"/>
        <v>10.206253606827794</v>
      </c>
      <c r="U1503">
        <f t="shared" si="49"/>
        <v>2.0322083936347057E-2</v>
      </c>
    </row>
    <row r="1504" spans="1:21" x14ac:dyDescent="0.35">
      <c r="A1504" t="s">
        <v>27</v>
      </c>
      <c r="B1504" t="s">
        <v>47</v>
      </c>
      <c r="C1504" t="s">
        <v>76</v>
      </c>
      <c r="D1504" t="s">
        <v>77</v>
      </c>
      <c r="E1504" t="s">
        <v>784</v>
      </c>
      <c r="F1504" t="s">
        <v>785</v>
      </c>
      <c r="G1504" t="s">
        <v>452</v>
      </c>
      <c r="H1504" t="s">
        <v>41</v>
      </c>
      <c r="I1504" t="s">
        <v>645</v>
      </c>
      <c r="J1504" t="s">
        <v>36</v>
      </c>
      <c r="L1504" t="s">
        <v>786</v>
      </c>
      <c r="M1504" t="s">
        <v>786</v>
      </c>
      <c r="N1504" t="b">
        <v>0</v>
      </c>
      <c r="O1504">
        <v>3.6697682299999999</v>
      </c>
      <c r="P1504">
        <v>6.5711083079183609E-3</v>
      </c>
      <c r="Q1504">
        <v>11.446437184458899</v>
      </c>
      <c r="R1504">
        <v>42.00577152621792</v>
      </c>
      <c r="S1504">
        <v>2.411444450428786E-2</v>
      </c>
      <c r="T1504">
        <f t="shared" si="48"/>
        <v>42.005771526217913</v>
      </c>
      <c r="U1504">
        <f t="shared" si="49"/>
        <v>2.4114444504287857E-2</v>
      </c>
    </row>
    <row r="1505" spans="1:21" x14ac:dyDescent="0.35">
      <c r="A1505" t="s">
        <v>27</v>
      </c>
      <c r="B1505" t="s">
        <v>47</v>
      </c>
      <c r="C1505" t="s">
        <v>39</v>
      </c>
      <c r="D1505" t="s">
        <v>40</v>
      </c>
      <c r="E1505" t="s">
        <v>784</v>
      </c>
      <c r="F1505" t="s">
        <v>785</v>
      </c>
      <c r="G1505" t="s">
        <v>452</v>
      </c>
      <c r="H1505" t="s">
        <v>41</v>
      </c>
      <c r="I1505" t="s">
        <v>645</v>
      </c>
      <c r="J1505" t="s">
        <v>36</v>
      </c>
      <c r="L1505" t="s">
        <v>786</v>
      </c>
      <c r="M1505" t="s">
        <v>786</v>
      </c>
      <c r="N1505" t="b">
        <v>0</v>
      </c>
      <c r="O1505">
        <v>3.6697682299999999</v>
      </c>
      <c r="P1505">
        <v>4.2972777717068906E-3</v>
      </c>
      <c r="Q1505">
        <v>17.59735564473328</v>
      </c>
      <c r="R1505">
        <v>64.578216677053348</v>
      </c>
      <c r="S1505">
        <v>1.5770013442095141E-2</v>
      </c>
      <c r="T1505">
        <f t="shared" si="48"/>
        <v>64.578216677053362</v>
      </c>
      <c r="U1505">
        <f t="shared" si="49"/>
        <v>1.5770013442095141E-2</v>
      </c>
    </row>
    <row r="1506" spans="1:21" x14ac:dyDescent="0.35">
      <c r="A1506" t="s">
        <v>27</v>
      </c>
      <c r="B1506" t="s">
        <v>47</v>
      </c>
      <c r="C1506" t="s">
        <v>39</v>
      </c>
      <c r="D1506" t="s">
        <v>40</v>
      </c>
      <c r="E1506" t="s">
        <v>787</v>
      </c>
      <c r="F1506" t="s">
        <v>788</v>
      </c>
      <c r="G1506" t="s">
        <v>452</v>
      </c>
      <c r="H1506" t="s">
        <v>41</v>
      </c>
      <c r="I1506" t="s">
        <v>645</v>
      </c>
      <c r="J1506" t="s">
        <v>36</v>
      </c>
      <c r="L1506" t="s">
        <v>789</v>
      </c>
      <c r="M1506" t="s">
        <v>789</v>
      </c>
      <c r="N1506" t="b">
        <v>0</v>
      </c>
      <c r="O1506">
        <v>8.0846050300000005</v>
      </c>
      <c r="P1506">
        <v>8.9907723231526608E-7</v>
      </c>
      <c r="Q1506">
        <v>3.681721929473952E-3</v>
      </c>
      <c r="R1506">
        <v>2.9765267630086419E-2</v>
      </c>
      <c r="S1506">
        <v>7.2686843147344792E-6</v>
      </c>
      <c r="T1506">
        <f t="shared" si="48"/>
        <v>2.9765267630086419E-2</v>
      </c>
      <c r="U1506">
        <f t="shared" si="49"/>
        <v>7.2686843147344792E-6</v>
      </c>
    </row>
    <row r="1507" spans="1:21" x14ac:dyDescent="0.35">
      <c r="A1507" t="s">
        <v>27</v>
      </c>
      <c r="B1507" t="s">
        <v>47</v>
      </c>
      <c r="C1507" t="s">
        <v>76</v>
      </c>
      <c r="D1507" t="s">
        <v>77</v>
      </c>
      <c r="E1507" t="s">
        <v>787</v>
      </c>
      <c r="F1507" t="s">
        <v>788</v>
      </c>
      <c r="G1507" t="s">
        <v>452</v>
      </c>
      <c r="H1507" t="s">
        <v>41</v>
      </c>
      <c r="I1507" t="s">
        <v>645</v>
      </c>
      <c r="J1507" t="s">
        <v>36</v>
      </c>
      <c r="L1507" t="s">
        <v>789</v>
      </c>
      <c r="M1507" t="s">
        <v>789</v>
      </c>
      <c r="N1507" t="b">
        <v>0</v>
      </c>
      <c r="O1507">
        <v>8.0846050300000005</v>
      </c>
      <c r="P1507">
        <v>2.816751387746686E-3</v>
      </c>
      <c r="Q1507">
        <v>4.9065950998293069</v>
      </c>
      <c r="R1507">
        <v>39.667883424253368</v>
      </c>
      <c r="S1507">
        <v>2.2772322437636341E-2</v>
      </c>
      <c r="T1507">
        <f t="shared" si="48"/>
        <v>39.667883424253368</v>
      </c>
      <c r="U1507">
        <f t="shared" si="49"/>
        <v>2.2772322437636341E-2</v>
      </c>
    </row>
    <row r="1508" spans="1:21" x14ac:dyDescent="0.35">
      <c r="A1508" t="s">
        <v>27</v>
      </c>
      <c r="B1508" t="s">
        <v>47</v>
      </c>
      <c r="C1508" t="s">
        <v>76</v>
      </c>
      <c r="D1508" t="s">
        <v>77</v>
      </c>
      <c r="E1508" t="s">
        <v>796</v>
      </c>
      <c r="F1508" t="s">
        <v>797</v>
      </c>
      <c r="G1508" t="s">
        <v>452</v>
      </c>
      <c r="H1508" t="s">
        <v>41</v>
      </c>
      <c r="I1508" t="s">
        <v>645</v>
      </c>
      <c r="J1508" t="s">
        <v>36</v>
      </c>
      <c r="L1508" t="s">
        <v>798</v>
      </c>
      <c r="M1508" t="s">
        <v>798</v>
      </c>
      <c r="N1508" t="b">
        <v>0</v>
      </c>
      <c r="O1508">
        <v>6.2709699299999997</v>
      </c>
      <c r="P1508">
        <v>7.0329781662836002E-2</v>
      </c>
      <c r="Q1508">
        <v>122.5098400874453</v>
      </c>
      <c r="R1508">
        <v>768.25552331747804</v>
      </c>
      <c r="S1508">
        <v>0.44103594599111001</v>
      </c>
      <c r="T1508">
        <f t="shared" si="48"/>
        <v>768.25552331747804</v>
      </c>
      <c r="U1508">
        <f t="shared" si="49"/>
        <v>0.44103594599110996</v>
      </c>
    </row>
    <row r="1509" spans="1:21" x14ac:dyDescent="0.35">
      <c r="A1509" t="s">
        <v>27</v>
      </c>
      <c r="B1509" t="s">
        <v>47</v>
      </c>
      <c r="C1509" t="s">
        <v>39</v>
      </c>
      <c r="D1509" t="s">
        <v>40</v>
      </c>
      <c r="E1509" t="s">
        <v>796</v>
      </c>
      <c r="F1509" t="s">
        <v>797</v>
      </c>
      <c r="G1509" t="s">
        <v>452</v>
      </c>
      <c r="H1509" t="s">
        <v>41</v>
      </c>
      <c r="I1509" t="s">
        <v>645</v>
      </c>
      <c r="J1509" t="s">
        <v>36</v>
      </c>
      <c r="L1509" t="s">
        <v>798</v>
      </c>
      <c r="M1509" t="s">
        <v>798</v>
      </c>
      <c r="N1509" t="b">
        <v>0</v>
      </c>
      <c r="O1509">
        <v>6.2709699299999997</v>
      </c>
      <c r="P1509">
        <v>5.3583018019100183E-2</v>
      </c>
      <c r="Q1509">
        <v>219.4224983100701</v>
      </c>
      <c r="R1509">
        <v>1375.991888867926</v>
      </c>
      <c r="S1509">
        <v>0.33601749475642528</v>
      </c>
      <c r="T1509">
        <f t="shared" si="48"/>
        <v>1375.9918888679254</v>
      </c>
      <c r="U1509">
        <f t="shared" si="49"/>
        <v>0.33601749475642539</v>
      </c>
    </row>
    <row r="1510" spans="1:21" x14ac:dyDescent="0.35">
      <c r="A1510" t="s">
        <v>27</v>
      </c>
      <c r="B1510" t="s">
        <v>47</v>
      </c>
      <c r="C1510" t="s">
        <v>29</v>
      </c>
      <c r="D1510" t="s">
        <v>30</v>
      </c>
      <c r="E1510" t="s">
        <v>796</v>
      </c>
      <c r="F1510" t="s">
        <v>797</v>
      </c>
      <c r="G1510" t="s">
        <v>452</v>
      </c>
      <c r="H1510" t="s">
        <v>41</v>
      </c>
      <c r="I1510" t="s">
        <v>645</v>
      </c>
      <c r="J1510" t="s">
        <v>36</v>
      </c>
      <c r="L1510" t="s">
        <v>798</v>
      </c>
      <c r="M1510" t="s">
        <v>798</v>
      </c>
      <c r="N1510" t="b">
        <v>0</v>
      </c>
      <c r="O1510">
        <v>6.2709699299999997</v>
      </c>
      <c r="P1510">
        <v>1.0202192693599489E-2</v>
      </c>
      <c r="Q1510">
        <v>5.1237937163701579</v>
      </c>
      <c r="R1510">
        <v>32.131156322880209</v>
      </c>
      <c r="S1510">
        <v>6.3977643601628109E-2</v>
      </c>
      <c r="T1510">
        <f t="shared" si="48"/>
        <v>32.131156322880209</v>
      </c>
      <c r="U1510">
        <f t="shared" si="49"/>
        <v>6.3977643601628095E-2</v>
      </c>
    </row>
    <row r="1511" spans="1:21" x14ac:dyDescent="0.35">
      <c r="A1511" t="s">
        <v>27</v>
      </c>
      <c r="B1511" t="s">
        <v>47</v>
      </c>
      <c r="C1511" t="s">
        <v>76</v>
      </c>
      <c r="D1511" t="s">
        <v>77</v>
      </c>
      <c r="E1511" t="s">
        <v>799</v>
      </c>
      <c r="F1511" t="s">
        <v>800</v>
      </c>
      <c r="G1511" t="s">
        <v>452</v>
      </c>
      <c r="H1511" t="s">
        <v>41</v>
      </c>
      <c r="I1511" t="s">
        <v>645</v>
      </c>
      <c r="J1511" t="s">
        <v>36</v>
      </c>
      <c r="L1511" t="s">
        <v>801</v>
      </c>
      <c r="M1511" t="s">
        <v>801</v>
      </c>
      <c r="N1511" t="b">
        <v>0</v>
      </c>
      <c r="O1511">
        <v>8.4584609700000009</v>
      </c>
      <c r="P1511">
        <v>8.2996601681683949E-2</v>
      </c>
      <c r="Q1511">
        <v>144.5746049457376</v>
      </c>
      <c r="R1511">
        <v>1222.8786531866911</v>
      </c>
      <c r="S1511">
        <v>0.70202351596716006</v>
      </c>
      <c r="T1511">
        <f t="shared" si="48"/>
        <v>1222.8786531866906</v>
      </c>
      <c r="U1511">
        <f t="shared" si="49"/>
        <v>0.70202351596716006</v>
      </c>
    </row>
    <row r="1512" spans="1:21" x14ac:dyDescent="0.35">
      <c r="A1512" t="s">
        <v>27</v>
      </c>
      <c r="B1512" t="s">
        <v>47</v>
      </c>
      <c r="C1512" t="s">
        <v>39</v>
      </c>
      <c r="D1512" t="s">
        <v>40</v>
      </c>
      <c r="E1512" t="s">
        <v>799</v>
      </c>
      <c r="F1512" t="s">
        <v>800</v>
      </c>
      <c r="G1512" t="s">
        <v>452</v>
      </c>
      <c r="H1512" t="s">
        <v>41</v>
      </c>
      <c r="I1512" t="s">
        <v>645</v>
      </c>
      <c r="J1512" t="s">
        <v>36</v>
      </c>
      <c r="L1512" t="s">
        <v>801</v>
      </c>
      <c r="M1512" t="s">
        <v>801</v>
      </c>
      <c r="N1512" t="b">
        <v>0</v>
      </c>
      <c r="O1512">
        <v>8.4584609700000009</v>
      </c>
      <c r="P1512">
        <v>1.529360202244796E-2</v>
      </c>
      <c r="Q1512">
        <v>62.627311562205783</v>
      </c>
      <c r="R1512">
        <v>529.73067050494728</v>
      </c>
      <c r="S1512">
        <v>0.12936033579758921</v>
      </c>
      <c r="T1512">
        <f t="shared" si="48"/>
        <v>529.7306705049474</v>
      </c>
      <c r="U1512">
        <f t="shared" si="49"/>
        <v>0.12936033579758915</v>
      </c>
    </row>
    <row r="1513" spans="1:21" x14ac:dyDescent="0.35">
      <c r="A1513" t="s">
        <v>27</v>
      </c>
      <c r="B1513" t="s">
        <v>47</v>
      </c>
      <c r="C1513" t="s">
        <v>29</v>
      </c>
      <c r="D1513" t="s">
        <v>30</v>
      </c>
      <c r="E1513" t="s">
        <v>799</v>
      </c>
      <c r="F1513" t="s">
        <v>800</v>
      </c>
      <c r="G1513" t="s">
        <v>452</v>
      </c>
      <c r="H1513" t="s">
        <v>41</v>
      </c>
      <c r="I1513" t="s">
        <v>645</v>
      </c>
      <c r="J1513" t="s">
        <v>36</v>
      </c>
      <c r="L1513" t="s">
        <v>801</v>
      </c>
      <c r="M1513" t="s">
        <v>801</v>
      </c>
      <c r="N1513" t="b">
        <v>0</v>
      </c>
      <c r="O1513">
        <v>8.4584609700000009</v>
      </c>
      <c r="P1513">
        <v>1.7062673643837201E-3</v>
      </c>
      <c r="Q1513">
        <v>0.85692970743059604</v>
      </c>
      <c r="R1513">
        <v>7.2483064843352167</v>
      </c>
      <c r="S1513">
        <v>1.443239590602447E-2</v>
      </c>
      <c r="T1513">
        <f t="shared" si="48"/>
        <v>7.2483064843352167</v>
      </c>
      <c r="U1513">
        <f t="shared" si="49"/>
        <v>1.4432395906024466E-2</v>
      </c>
    </row>
    <row r="1514" spans="1:21" x14ac:dyDescent="0.35">
      <c r="A1514" t="s">
        <v>27</v>
      </c>
      <c r="B1514" t="s">
        <v>47</v>
      </c>
      <c r="C1514" t="s">
        <v>76</v>
      </c>
      <c r="D1514" t="s">
        <v>77</v>
      </c>
      <c r="E1514" t="s">
        <v>805</v>
      </c>
      <c r="F1514" t="s">
        <v>806</v>
      </c>
      <c r="G1514" t="s">
        <v>452</v>
      </c>
      <c r="H1514" t="s">
        <v>41</v>
      </c>
      <c r="I1514" t="s">
        <v>645</v>
      </c>
      <c r="J1514" t="s">
        <v>36</v>
      </c>
      <c r="L1514" t="s">
        <v>807</v>
      </c>
      <c r="M1514" t="s">
        <v>807</v>
      </c>
      <c r="N1514" t="b">
        <v>0</v>
      </c>
      <c r="O1514">
        <v>2.6790455099999999</v>
      </c>
      <c r="P1514">
        <v>8.472447329996264E-3</v>
      </c>
      <c r="Q1514">
        <v>14.758444331921311</v>
      </c>
      <c r="R1514">
        <v>39.538544022018733</v>
      </c>
      <c r="S1514">
        <v>2.2698071978137981E-2</v>
      </c>
      <c r="T1514">
        <f t="shared" si="48"/>
        <v>39.538544022018733</v>
      </c>
      <c r="U1514">
        <f t="shared" si="49"/>
        <v>2.2698071978137977E-2</v>
      </c>
    </row>
    <row r="1515" spans="1:21" x14ac:dyDescent="0.35">
      <c r="A1515" t="s">
        <v>27</v>
      </c>
      <c r="B1515" t="s">
        <v>47</v>
      </c>
      <c r="C1515" t="s">
        <v>39</v>
      </c>
      <c r="D1515" t="s">
        <v>40</v>
      </c>
      <c r="E1515" t="s">
        <v>805</v>
      </c>
      <c r="F1515" t="s">
        <v>806</v>
      </c>
      <c r="G1515" t="s">
        <v>452</v>
      </c>
      <c r="H1515" t="s">
        <v>41</v>
      </c>
      <c r="I1515" t="s">
        <v>645</v>
      </c>
      <c r="J1515" t="s">
        <v>36</v>
      </c>
      <c r="L1515" t="s">
        <v>807</v>
      </c>
      <c r="M1515" t="s">
        <v>807</v>
      </c>
      <c r="N1515" t="b">
        <v>0</v>
      </c>
      <c r="O1515">
        <v>2.6790455099999999</v>
      </c>
      <c r="P1515">
        <v>2.1724215705317971E-3</v>
      </c>
      <c r="Q1515">
        <v>8.8960679336661599</v>
      </c>
      <c r="R1515">
        <v>23.832970854343301</v>
      </c>
      <c r="S1515">
        <v>5.8200162543603591E-3</v>
      </c>
      <c r="T1515">
        <f t="shared" si="48"/>
        <v>23.832970854343301</v>
      </c>
      <c r="U1515">
        <f t="shared" si="49"/>
        <v>5.8200162543603591E-3</v>
      </c>
    </row>
    <row r="1516" spans="1:21" x14ac:dyDescent="0.35">
      <c r="A1516" t="s">
        <v>27</v>
      </c>
      <c r="B1516" t="s">
        <v>47</v>
      </c>
      <c r="C1516" t="s">
        <v>39</v>
      </c>
      <c r="D1516" t="s">
        <v>40</v>
      </c>
      <c r="E1516" t="s">
        <v>811</v>
      </c>
      <c r="F1516" t="s">
        <v>812</v>
      </c>
      <c r="G1516" t="s">
        <v>452</v>
      </c>
      <c r="H1516" t="s">
        <v>41</v>
      </c>
      <c r="I1516" t="s">
        <v>645</v>
      </c>
      <c r="J1516" t="s">
        <v>36</v>
      </c>
      <c r="L1516" t="s">
        <v>813</v>
      </c>
      <c r="M1516" t="s">
        <v>813</v>
      </c>
      <c r="N1516" t="b">
        <v>0</v>
      </c>
      <c r="O1516">
        <v>30.586384240000001</v>
      </c>
      <c r="P1516">
        <v>1.8122262618240331E-8</v>
      </c>
      <c r="Q1516">
        <v>7.4210678788343902E-5</v>
      </c>
      <c r="R1516">
        <v>2.269836336131504E-3</v>
      </c>
      <c r="S1516">
        <v>5.5429448773968713E-7</v>
      </c>
      <c r="T1516">
        <f t="shared" si="48"/>
        <v>2.2698363361315045E-3</v>
      </c>
      <c r="U1516">
        <f t="shared" si="49"/>
        <v>5.5429448773968724E-7</v>
      </c>
    </row>
    <row r="1517" spans="1:21" x14ac:dyDescent="0.35">
      <c r="A1517" t="s">
        <v>27</v>
      </c>
      <c r="B1517" t="s">
        <v>47</v>
      </c>
      <c r="C1517" t="s">
        <v>76</v>
      </c>
      <c r="D1517" t="s">
        <v>77</v>
      </c>
      <c r="E1517" t="s">
        <v>811</v>
      </c>
      <c r="F1517" t="s">
        <v>812</v>
      </c>
      <c r="G1517" t="s">
        <v>452</v>
      </c>
      <c r="H1517" t="s">
        <v>41</v>
      </c>
      <c r="I1517" t="s">
        <v>645</v>
      </c>
      <c r="J1517" t="s">
        <v>36</v>
      </c>
      <c r="L1517" t="s">
        <v>813</v>
      </c>
      <c r="M1517" t="s">
        <v>813</v>
      </c>
      <c r="N1517" t="b">
        <v>0</v>
      </c>
      <c r="O1517">
        <v>30.586384240000001</v>
      </c>
      <c r="P1517">
        <v>4.2131661071902508E-4</v>
      </c>
      <c r="Q1517">
        <v>0.73390574213380633</v>
      </c>
      <c r="R1517">
        <v>22.447523024846959</v>
      </c>
      <c r="S1517">
        <v>1.2886551742146609E-2</v>
      </c>
      <c r="T1517">
        <f t="shared" si="48"/>
        <v>22.447523024846959</v>
      </c>
      <c r="U1517">
        <f t="shared" si="49"/>
        <v>1.2886551742146604E-2</v>
      </c>
    </row>
    <row r="1518" spans="1:21" x14ac:dyDescent="0.35">
      <c r="A1518" t="s">
        <v>27</v>
      </c>
      <c r="B1518" t="s">
        <v>47</v>
      </c>
      <c r="C1518" t="s">
        <v>76</v>
      </c>
      <c r="D1518" t="s">
        <v>77</v>
      </c>
      <c r="E1518" t="s">
        <v>814</v>
      </c>
      <c r="F1518" t="s">
        <v>815</v>
      </c>
      <c r="G1518" t="s">
        <v>452</v>
      </c>
      <c r="H1518" t="s">
        <v>41</v>
      </c>
      <c r="I1518" t="s">
        <v>645</v>
      </c>
      <c r="J1518" t="s">
        <v>36</v>
      </c>
      <c r="L1518" t="s">
        <v>816</v>
      </c>
      <c r="M1518" t="s">
        <v>816</v>
      </c>
      <c r="N1518" t="b">
        <v>0</v>
      </c>
      <c r="O1518">
        <v>24.00686546</v>
      </c>
      <c r="P1518">
        <v>4.5754299828608522E-4</v>
      </c>
      <c r="Q1518">
        <v>0.79700971946538302</v>
      </c>
      <c r="R1518">
        <v>19.133705105517791</v>
      </c>
      <c r="S1518">
        <v>1.0984173202019059E-2</v>
      </c>
      <c r="T1518">
        <f t="shared" si="48"/>
        <v>19.133705105517794</v>
      </c>
      <c r="U1518">
        <f t="shared" si="49"/>
        <v>1.0984173202019059E-2</v>
      </c>
    </row>
    <row r="1519" spans="1:21" x14ac:dyDescent="0.35">
      <c r="A1519" t="s">
        <v>27</v>
      </c>
      <c r="B1519" t="s">
        <v>47</v>
      </c>
      <c r="C1519" t="s">
        <v>39</v>
      </c>
      <c r="D1519" t="s">
        <v>40</v>
      </c>
      <c r="E1519" t="s">
        <v>814</v>
      </c>
      <c r="F1519" t="s">
        <v>815</v>
      </c>
      <c r="G1519" t="s">
        <v>452</v>
      </c>
      <c r="H1519" t="s">
        <v>41</v>
      </c>
      <c r="I1519" t="s">
        <v>645</v>
      </c>
      <c r="J1519" t="s">
        <v>36</v>
      </c>
      <c r="L1519" t="s">
        <v>816</v>
      </c>
      <c r="M1519" t="s">
        <v>816</v>
      </c>
      <c r="N1519" t="b">
        <v>0</v>
      </c>
      <c r="O1519">
        <v>24.00686546</v>
      </c>
      <c r="P1519">
        <v>8.7456784276835746E-5</v>
      </c>
      <c r="Q1519">
        <v>0.35813559612016832</v>
      </c>
      <c r="R1519">
        <v>8.5977130724937769</v>
      </c>
      <c r="S1519">
        <v>2.0995632536982391E-3</v>
      </c>
      <c r="T1519">
        <f t="shared" si="48"/>
        <v>8.5977130724937787</v>
      </c>
      <c r="U1519">
        <f t="shared" si="49"/>
        <v>2.0995632536982391E-3</v>
      </c>
    </row>
    <row r="1520" spans="1:21" x14ac:dyDescent="0.35">
      <c r="A1520" t="s">
        <v>27</v>
      </c>
      <c r="B1520" t="s">
        <v>47</v>
      </c>
      <c r="C1520" t="s">
        <v>39</v>
      </c>
      <c r="D1520" t="s">
        <v>40</v>
      </c>
      <c r="E1520" t="s">
        <v>817</v>
      </c>
      <c r="F1520" t="s">
        <v>818</v>
      </c>
      <c r="G1520" t="s">
        <v>452</v>
      </c>
      <c r="H1520" t="s">
        <v>41</v>
      </c>
      <c r="I1520" t="s">
        <v>645</v>
      </c>
      <c r="J1520" t="s">
        <v>36</v>
      </c>
      <c r="L1520" t="s">
        <v>819</v>
      </c>
      <c r="M1520" t="s">
        <v>819</v>
      </c>
      <c r="N1520" t="b">
        <v>0</v>
      </c>
      <c r="O1520">
        <v>90.561366949999993</v>
      </c>
      <c r="P1520">
        <v>8.7094584516400319E-5</v>
      </c>
      <c r="Q1520">
        <v>0.3566523878340333</v>
      </c>
      <c r="R1520">
        <v>32.2989277682316</v>
      </c>
      <c r="S1520">
        <v>7.8874046277475161E-3</v>
      </c>
      <c r="T1520">
        <f t="shared" si="48"/>
        <v>32.2989277682316</v>
      </c>
      <c r="U1520">
        <f t="shared" si="49"/>
        <v>7.8874046277475161E-3</v>
      </c>
    </row>
    <row r="1521" spans="1:21" x14ac:dyDescent="0.35">
      <c r="A1521" t="s">
        <v>27</v>
      </c>
      <c r="B1521" t="s">
        <v>47</v>
      </c>
      <c r="C1521" t="s">
        <v>29</v>
      </c>
      <c r="D1521" t="s">
        <v>30</v>
      </c>
      <c r="E1521" t="s">
        <v>817</v>
      </c>
      <c r="F1521" t="s">
        <v>818</v>
      </c>
      <c r="G1521" t="s">
        <v>452</v>
      </c>
      <c r="H1521" t="s">
        <v>41</v>
      </c>
      <c r="I1521" t="s">
        <v>645</v>
      </c>
      <c r="J1521" t="s">
        <v>36</v>
      </c>
      <c r="L1521" t="s">
        <v>819</v>
      </c>
      <c r="M1521" t="s">
        <v>819</v>
      </c>
      <c r="N1521" t="b">
        <v>0</v>
      </c>
      <c r="O1521">
        <v>90.561366949999993</v>
      </c>
      <c r="P1521">
        <v>3.1378914699115978E-4</v>
      </c>
      <c r="Q1521">
        <v>0.15759267717293071</v>
      </c>
      <c r="R1521">
        <v>14.271808266090661</v>
      </c>
      <c r="S1521">
        <v>2.841717408559391E-2</v>
      </c>
      <c r="T1521">
        <f t="shared" si="48"/>
        <v>14.271808266090666</v>
      </c>
      <c r="U1521">
        <f t="shared" si="49"/>
        <v>2.8417174085593907E-2</v>
      </c>
    </row>
    <row r="1522" spans="1:21" x14ac:dyDescent="0.35">
      <c r="A1522" t="s">
        <v>27</v>
      </c>
      <c r="B1522" t="s">
        <v>47</v>
      </c>
      <c r="C1522" t="s">
        <v>76</v>
      </c>
      <c r="D1522" t="s">
        <v>77</v>
      </c>
      <c r="E1522" t="s">
        <v>817</v>
      </c>
      <c r="F1522" t="s">
        <v>818</v>
      </c>
      <c r="G1522" t="s">
        <v>452</v>
      </c>
      <c r="H1522" t="s">
        <v>41</v>
      </c>
      <c r="I1522" t="s">
        <v>645</v>
      </c>
      <c r="J1522" t="s">
        <v>36</v>
      </c>
      <c r="L1522" t="s">
        <v>819</v>
      </c>
      <c r="M1522" t="s">
        <v>819</v>
      </c>
      <c r="N1522" t="b">
        <v>0</v>
      </c>
      <c r="O1522">
        <v>90.561366949999993</v>
      </c>
      <c r="P1522">
        <v>2.1933119461012931E-3</v>
      </c>
      <c r="Q1522">
        <v>3.820604720016382</v>
      </c>
      <c r="R1522">
        <v>345.99918602030561</v>
      </c>
      <c r="S1522">
        <v>0.1986293279866978</v>
      </c>
      <c r="T1522">
        <f t="shared" si="48"/>
        <v>345.99918602030556</v>
      </c>
      <c r="U1522">
        <f t="shared" si="49"/>
        <v>0.1986293279866978</v>
      </c>
    </row>
    <row r="1523" spans="1:21" x14ac:dyDescent="0.35">
      <c r="A1523" t="s">
        <v>27</v>
      </c>
      <c r="B1523" t="s">
        <v>47</v>
      </c>
      <c r="C1523" t="s">
        <v>29</v>
      </c>
      <c r="D1523" t="s">
        <v>30</v>
      </c>
      <c r="E1523" t="s">
        <v>820</v>
      </c>
      <c r="F1523" t="s">
        <v>821</v>
      </c>
      <c r="G1523" t="s">
        <v>452</v>
      </c>
      <c r="H1523" t="s">
        <v>41</v>
      </c>
      <c r="I1523" t="s">
        <v>645</v>
      </c>
      <c r="J1523" t="s">
        <v>36</v>
      </c>
      <c r="L1523" t="s">
        <v>822</v>
      </c>
      <c r="M1523" t="s">
        <v>822</v>
      </c>
      <c r="N1523" t="b">
        <v>0</v>
      </c>
      <c r="O1523">
        <v>57.990629810000001</v>
      </c>
      <c r="P1523">
        <v>6.8481860799706359E-7</v>
      </c>
      <c r="Q1523">
        <v>3.4393285697397748E-4</v>
      </c>
      <c r="R1523">
        <v>1.9944882988273609E-2</v>
      </c>
      <c r="S1523">
        <v>3.9713062383357219E-5</v>
      </c>
      <c r="T1523">
        <f t="shared" si="48"/>
        <v>1.9944882988273606E-2</v>
      </c>
      <c r="U1523">
        <f t="shared" si="49"/>
        <v>3.9713062383357219E-5</v>
      </c>
    </row>
    <row r="1524" spans="1:21" x14ac:dyDescent="0.35">
      <c r="A1524" t="s">
        <v>27</v>
      </c>
      <c r="B1524" t="s">
        <v>47</v>
      </c>
      <c r="C1524" t="s">
        <v>76</v>
      </c>
      <c r="D1524" t="s">
        <v>77</v>
      </c>
      <c r="E1524" t="s">
        <v>820</v>
      </c>
      <c r="F1524" t="s">
        <v>821</v>
      </c>
      <c r="G1524" t="s">
        <v>452</v>
      </c>
      <c r="H1524" t="s">
        <v>41</v>
      </c>
      <c r="I1524" t="s">
        <v>645</v>
      </c>
      <c r="J1524" t="s">
        <v>36</v>
      </c>
      <c r="L1524" t="s">
        <v>822</v>
      </c>
      <c r="M1524" t="s">
        <v>822</v>
      </c>
      <c r="N1524" t="b">
        <v>0</v>
      </c>
      <c r="O1524">
        <v>57.990629810000001</v>
      </c>
      <c r="P1524">
        <v>4.6517295482868039E-7</v>
      </c>
      <c r="Q1524">
        <v>8.1030060042373299E-4</v>
      </c>
      <c r="R1524">
        <v>4.6989842153993433E-2</v>
      </c>
      <c r="S1524">
        <v>2.6975672621093861E-5</v>
      </c>
      <c r="T1524">
        <f t="shared" si="48"/>
        <v>4.6989842153993433E-2</v>
      </c>
      <c r="U1524">
        <f t="shared" si="49"/>
        <v>2.6975672621093858E-5</v>
      </c>
    </row>
    <row r="1525" spans="1:21" x14ac:dyDescent="0.35">
      <c r="A1525" t="s">
        <v>27</v>
      </c>
      <c r="B1525" t="s">
        <v>47</v>
      </c>
      <c r="C1525" t="s">
        <v>39</v>
      </c>
      <c r="D1525" t="s">
        <v>40</v>
      </c>
      <c r="E1525" t="s">
        <v>820</v>
      </c>
      <c r="F1525" t="s">
        <v>821</v>
      </c>
      <c r="G1525" t="s">
        <v>452</v>
      </c>
      <c r="H1525" t="s">
        <v>41</v>
      </c>
      <c r="I1525" t="s">
        <v>645</v>
      </c>
      <c r="J1525" t="s">
        <v>36</v>
      </c>
      <c r="L1525" t="s">
        <v>822</v>
      </c>
      <c r="M1525" t="s">
        <v>822</v>
      </c>
      <c r="N1525" t="b">
        <v>0</v>
      </c>
      <c r="O1525">
        <v>57.990629810000001</v>
      </c>
      <c r="P1525">
        <v>9.5971242872162255E-8</v>
      </c>
      <c r="Q1525">
        <v>3.9300231034813937E-4</v>
      </c>
      <c r="R1525">
        <v>2.2790451493873681E-2</v>
      </c>
      <c r="S1525">
        <v>5.5654328178051616E-6</v>
      </c>
      <c r="T1525">
        <f t="shared" si="48"/>
        <v>2.2790451493873685E-2</v>
      </c>
      <c r="U1525">
        <f t="shared" si="49"/>
        <v>5.5654328178051625E-6</v>
      </c>
    </row>
    <row r="1526" spans="1:21" x14ac:dyDescent="0.35">
      <c r="A1526" t="s">
        <v>27</v>
      </c>
      <c r="B1526" t="s">
        <v>47</v>
      </c>
      <c r="C1526" t="s">
        <v>39</v>
      </c>
      <c r="D1526" t="s">
        <v>40</v>
      </c>
      <c r="E1526" t="s">
        <v>826</v>
      </c>
      <c r="F1526" t="s">
        <v>827</v>
      </c>
      <c r="G1526" t="s">
        <v>452</v>
      </c>
      <c r="H1526" t="s">
        <v>41</v>
      </c>
      <c r="I1526" t="s">
        <v>645</v>
      </c>
      <c r="J1526" t="s">
        <v>36</v>
      </c>
      <c r="L1526" t="s">
        <v>828</v>
      </c>
      <c r="M1526" t="s">
        <v>828</v>
      </c>
      <c r="N1526" t="b">
        <v>0</v>
      </c>
      <c r="O1526">
        <v>100.84136264</v>
      </c>
      <c r="P1526">
        <v>7.6965207877216044E-5</v>
      </c>
      <c r="Q1526">
        <v>0.31517258302533058</v>
      </c>
      <c r="R1526">
        <v>31.782432739042871</v>
      </c>
      <c r="S1526">
        <v>7.7612764382093266E-3</v>
      </c>
      <c r="T1526">
        <f t="shared" si="48"/>
        <v>31.782432739042868</v>
      </c>
      <c r="U1526">
        <f t="shared" si="49"/>
        <v>7.7612764382093274E-3</v>
      </c>
    </row>
    <row r="1527" spans="1:21" x14ac:dyDescent="0.35">
      <c r="A1527" t="s">
        <v>27</v>
      </c>
      <c r="B1527" t="s">
        <v>47</v>
      </c>
      <c r="C1527" t="s">
        <v>76</v>
      </c>
      <c r="D1527" t="s">
        <v>77</v>
      </c>
      <c r="E1527" t="s">
        <v>826</v>
      </c>
      <c r="F1527" t="s">
        <v>827</v>
      </c>
      <c r="G1527" t="s">
        <v>452</v>
      </c>
      <c r="H1527" t="s">
        <v>41</v>
      </c>
      <c r="I1527" t="s">
        <v>645</v>
      </c>
      <c r="J1527" t="s">
        <v>36</v>
      </c>
      <c r="L1527" t="s">
        <v>828</v>
      </c>
      <c r="M1527" t="s">
        <v>828</v>
      </c>
      <c r="N1527" t="b">
        <v>0</v>
      </c>
      <c r="O1527">
        <v>100.84136264</v>
      </c>
      <c r="P1527">
        <v>7.8393763319036284E-4</v>
      </c>
      <c r="Q1527">
        <v>1.3655676416159219</v>
      </c>
      <c r="R1527">
        <v>137.70570175764081</v>
      </c>
      <c r="S1527">
        <v>7.9053339155692681E-2</v>
      </c>
      <c r="T1527">
        <f t="shared" si="48"/>
        <v>137.70570175764072</v>
      </c>
      <c r="U1527">
        <f t="shared" si="49"/>
        <v>7.9053339155692681E-2</v>
      </c>
    </row>
    <row r="1528" spans="1:21" x14ac:dyDescent="0.35">
      <c r="A1528" t="s">
        <v>27</v>
      </c>
      <c r="B1528" t="s">
        <v>47</v>
      </c>
      <c r="C1528" t="s">
        <v>29</v>
      </c>
      <c r="D1528" t="s">
        <v>30</v>
      </c>
      <c r="E1528" t="s">
        <v>826</v>
      </c>
      <c r="F1528" t="s">
        <v>827</v>
      </c>
      <c r="G1528" t="s">
        <v>452</v>
      </c>
      <c r="H1528" t="s">
        <v>41</v>
      </c>
      <c r="I1528" t="s">
        <v>645</v>
      </c>
      <c r="J1528" t="s">
        <v>36</v>
      </c>
      <c r="L1528" t="s">
        <v>828</v>
      </c>
      <c r="M1528" t="s">
        <v>828</v>
      </c>
      <c r="N1528" t="b">
        <v>0</v>
      </c>
      <c r="O1528">
        <v>100.84136264</v>
      </c>
      <c r="P1528">
        <v>7.3011272572925801E-5</v>
      </c>
      <c r="Q1528">
        <v>3.6668068411219133E-2</v>
      </c>
      <c r="R1528">
        <v>3.697657983964076</v>
      </c>
      <c r="S1528">
        <v>7.362556214334297E-3</v>
      </c>
      <c r="T1528">
        <f t="shared" si="48"/>
        <v>3.6976579839640773</v>
      </c>
      <c r="U1528">
        <f t="shared" si="49"/>
        <v>7.362556214334297E-3</v>
      </c>
    </row>
    <row r="1529" spans="1:21" x14ac:dyDescent="0.35">
      <c r="A1529" t="s">
        <v>27</v>
      </c>
      <c r="B1529" t="s">
        <v>47</v>
      </c>
      <c r="C1529" t="s">
        <v>39</v>
      </c>
      <c r="D1529" t="s">
        <v>40</v>
      </c>
      <c r="E1529" t="s">
        <v>829</v>
      </c>
      <c r="F1529" t="s">
        <v>830</v>
      </c>
      <c r="G1529" t="s">
        <v>452</v>
      </c>
      <c r="H1529" t="s">
        <v>41</v>
      </c>
      <c r="I1529" t="s">
        <v>645</v>
      </c>
      <c r="J1529" t="s">
        <v>36</v>
      </c>
      <c r="L1529" t="s">
        <v>831</v>
      </c>
      <c r="M1529" t="s">
        <v>831</v>
      </c>
      <c r="N1529" t="b">
        <v>0</v>
      </c>
      <c r="O1529">
        <v>105.43952778000001</v>
      </c>
      <c r="P1529">
        <v>5.0856108405885796E-3</v>
      </c>
      <c r="Q1529">
        <v>20.825580143263849</v>
      </c>
      <c r="R1529">
        <v>2195.839336050286</v>
      </c>
      <c r="S1529">
        <v>0.53622440550450867</v>
      </c>
      <c r="T1529">
        <f t="shared" si="48"/>
        <v>2195.8393360502851</v>
      </c>
      <c r="U1529">
        <f t="shared" si="49"/>
        <v>0.53622440550450867</v>
      </c>
    </row>
    <row r="1530" spans="1:21" x14ac:dyDescent="0.35">
      <c r="A1530" t="s">
        <v>27</v>
      </c>
      <c r="B1530" t="s">
        <v>47</v>
      </c>
      <c r="C1530" t="s">
        <v>29</v>
      </c>
      <c r="D1530" t="s">
        <v>30</v>
      </c>
      <c r="E1530" t="s">
        <v>829</v>
      </c>
      <c r="F1530" t="s">
        <v>830</v>
      </c>
      <c r="G1530" t="s">
        <v>452</v>
      </c>
      <c r="H1530" t="s">
        <v>41</v>
      </c>
      <c r="I1530" t="s">
        <v>645</v>
      </c>
      <c r="J1530" t="s">
        <v>36</v>
      </c>
      <c r="L1530" t="s">
        <v>831</v>
      </c>
      <c r="M1530" t="s">
        <v>831</v>
      </c>
      <c r="N1530" t="b">
        <v>0</v>
      </c>
      <c r="O1530">
        <v>105.43952778000001</v>
      </c>
      <c r="P1530">
        <v>4.7073264026466043E-5</v>
      </c>
      <c r="Q1530">
        <v>2.3641358448283072E-2</v>
      </c>
      <c r="R1530">
        <v>2.492733670864681</v>
      </c>
      <c r="S1530">
        <v>4.9633827300138407E-3</v>
      </c>
      <c r="T1530">
        <f t="shared" si="48"/>
        <v>2.4927336708646806</v>
      </c>
      <c r="U1530">
        <f t="shared" si="49"/>
        <v>4.9633827300138416E-3</v>
      </c>
    </row>
    <row r="1531" spans="1:21" x14ac:dyDescent="0.35">
      <c r="A1531" t="s">
        <v>27</v>
      </c>
      <c r="B1531" t="s">
        <v>47</v>
      </c>
      <c r="C1531" t="s">
        <v>76</v>
      </c>
      <c r="D1531" t="s">
        <v>77</v>
      </c>
      <c r="E1531" t="s">
        <v>829</v>
      </c>
      <c r="F1531" t="s">
        <v>830</v>
      </c>
      <c r="G1531" t="s">
        <v>452</v>
      </c>
      <c r="H1531" t="s">
        <v>41</v>
      </c>
      <c r="I1531" t="s">
        <v>645</v>
      </c>
      <c r="J1531" t="s">
        <v>36</v>
      </c>
      <c r="L1531" t="s">
        <v>831</v>
      </c>
      <c r="M1531" t="s">
        <v>831</v>
      </c>
      <c r="N1531" t="b">
        <v>0</v>
      </c>
      <c r="O1531">
        <v>105.43952778000001</v>
      </c>
      <c r="P1531">
        <v>7.1307084538522929E-3</v>
      </c>
      <c r="Q1531">
        <v>12.421223722542299</v>
      </c>
      <c r="R1531">
        <v>1309.687963754594</v>
      </c>
      <c r="S1531">
        <v>0.7518585321110397</v>
      </c>
      <c r="T1531">
        <f t="shared" si="48"/>
        <v>1309.6879637545937</v>
      </c>
      <c r="U1531">
        <f t="shared" si="49"/>
        <v>0.7518585321110397</v>
      </c>
    </row>
    <row r="1532" spans="1:21" x14ac:dyDescent="0.35">
      <c r="A1532" t="s">
        <v>27</v>
      </c>
      <c r="B1532" t="s">
        <v>47</v>
      </c>
      <c r="C1532" t="s">
        <v>76</v>
      </c>
      <c r="D1532" t="s">
        <v>77</v>
      </c>
      <c r="E1532" t="s">
        <v>832</v>
      </c>
      <c r="F1532" t="s">
        <v>833</v>
      </c>
      <c r="G1532" t="s">
        <v>452</v>
      </c>
      <c r="H1532" t="s">
        <v>41</v>
      </c>
      <c r="I1532" t="s">
        <v>645</v>
      </c>
      <c r="J1532" t="s">
        <v>36</v>
      </c>
      <c r="L1532" t="s">
        <v>834</v>
      </c>
      <c r="M1532" t="s">
        <v>834</v>
      </c>
      <c r="N1532" t="b">
        <v>0</v>
      </c>
      <c r="O1532">
        <v>77.041533999999999</v>
      </c>
      <c r="P1532">
        <v>1.398971294755232E-7</v>
      </c>
      <c r="Q1532">
        <v>2.43691570704755E-4</v>
      </c>
      <c r="R1532">
        <v>1.8774372429963791E-2</v>
      </c>
      <c r="S1532">
        <v>1.077788945699092E-5</v>
      </c>
      <c r="T1532">
        <f t="shared" si="48"/>
        <v>1.8774372429963788E-2</v>
      </c>
      <c r="U1532">
        <f t="shared" si="49"/>
        <v>1.0777889456990923E-5</v>
      </c>
    </row>
    <row r="1533" spans="1:21" x14ac:dyDescent="0.35">
      <c r="A1533" t="s">
        <v>27</v>
      </c>
      <c r="B1533" t="s">
        <v>47</v>
      </c>
      <c r="C1533" t="s">
        <v>29</v>
      </c>
      <c r="D1533" t="s">
        <v>30</v>
      </c>
      <c r="E1533" t="s">
        <v>832</v>
      </c>
      <c r="F1533" t="s">
        <v>833</v>
      </c>
      <c r="G1533" t="s">
        <v>452</v>
      </c>
      <c r="H1533" t="s">
        <v>41</v>
      </c>
      <c r="I1533" t="s">
        <v>645</v>
      </c>
      <c r="J1533" t="s">
        <v>36</v>
      </c>
      <c r="L1533" t="s">
        <v>834</v>
      </c>
      <c r="M1533" t="s">
        <v>834</v>
      </c>
      <c r="N1533" t="b">
        <v>0</v>
      </c>
      <c r="O1533">
        <v>77.041533999999999</v>
      </c>
      <c r="P1533">
        <v>3.4500003900864081E-7</v>
      </c>
      <c r="Q1533">
        <v>1.732675597402638E-4</v>
      </c>
      <c r="R1533">
        <v>1.334879859482657E-2</v>
      </c>
      <c r="S1533">
        <v>2.6579332235285521E-5</v>
      </c>
      <c r="T1533">
        <f t="shared" si="48"/>
        <v>1.3348798594826565E-2</v>
      </c>
      <c r="U1533">
        <f t="shared" si="49"/>
        <v>2.6579332235285528E-5</v>
      </c>
    </row>
    <row r="1534" spans="1:21" x14ac:dyDescent="0.35">
      <c r="A1534" t="s">
        <v>27</v>
      </c>
      <c r="B1534" t="s">
        <v>47</v>
      </c>
      <c r="C1534" t="s">
        <v>39</v>
      </c>
      <c r="D1534" t="s">
        <v>40</v>
      </c>
      <c r="E1534" t="s">
        <v>832</v>
      </c>
      <c r="F1534" t="s">
        <v>833</v>
      </c>
      <c r="G1534" t="s">
        <v>452</v>
      </c>
      <c r="H1534" t="s">
        <v>41</v>
      </c>
      <c r="I1534" t="s">
        <v>645</v>
      </c>
      <c r="J1534" t="s">
        <v>36</v>
      </c>
      <c r="L1534" t="s">
        <v>834</v>
      </c>
      <c r="M1534" t="s">
        <v>834</v>
      </c>
      <c r="N1534" t="b">
        <v>0</v>
      </c>
      <c r="O1534">
        <v>77.041533999999999</v>
      </c>
      <c r="P1534">
        <v>5.4585226879350842E-8</v>
      </c>
      <c r="Q1534">
        <v>2.2352654433200749E-4</v>
      </c>
      <c r="R1534">
        <v>1.7220827865056871E-2</v>
      </c>
      <c r="S1534">
        <v>4.2053296125232212E-6</v>
      </c>
      <c r="T1534">
        <f t="shared" si="48"/>
        <v>1.7220827865056861E-2</v>
      </c>
      <c r="U1534">
        <f t="shared" si="49"/>
        <v>4.205329612523222E-6</v>
      </c>
    </row>
    <row r="1535" spans="1:21" x14ac:dyDescent="0.35">
      <c r="A1535" t="s">
        <v>27</v>
      </c>
      <c r="B1535" t="s">
        <v>47</v>
      </c>
      <c r="C1535" t="s">
        <v>39</v>
      </c>
      <c r="D1535" t="s">
        <v>40</v>
      </c>
      <c r="E1535" t="s">
        <v>835</v>
      </c>
      <c r="F1535" t="s">
        <v>836</v>
      </c>
      <c r="G1535" t="s">
        <v>452</v>
      </c>
      <c r="H1535" t="s">
        <v>41</v>
      </c>
      <c r="I1535" t="s">
        <v>645</v>
      </c>
      <c r="J1535" t="s">
        <v>36</v>
      </c>
      <c r="L1535" t="s">
        <v>837</v>
      </c>
      <c r="M1535" t="s">
        <v>837</v>
      </c>
      <c r="N1535" t="b">
        <v>0</v>
      </c>
      <c r="O1535">
        <v>35.826044969999998</v>
      </c>
      <c r="P1535">
        <v>8.7969047127956523E-5</v>
      </c>
      <c r="Q1535">
        <v>0.36023331287334359</v>
      </c>
      <c r="R1535">
        <v>12.905734866692489</v>
      </c>
      <c r="S1535">
        <v>3.1515830383742199E-3</v>
      </c>
      <c r="T1535">
        <f t="shared" si="48"/>
        <v>12.905734866692487</v>
      </c>
      <c r="U1535">
        <f t="shared" si="49"/>
        <v>3.1515830383742195E-3</v>
      </c>
    </row>
    <row r="1536" spans="1:21" x14ac:dyDescent="0.35">
      <c r="A1536" t="s">
        <v>27</v>
      </c>
      <c r="B1536" t="s">
        <v>47</v>
      </c>
      <c r="C1536" t="s">
        <v>29</v>
      </c>
      <c r="D1536" t="s">
        <v>30</v>
      </c>
      <c r="E1536" t="s">
        <v>835</v>
      </c>
      <c r="F1536" t="s">
        <v>836</v>
      </c>
      <c r="G1536" t="s">
        <v>452</v>
      </c>
      <c r="H1536" t="s">
        <v>41</v>
      </c>
      <c r="I1536" t="s">
        <v>645</v>
      </c>
      <c r="J1536" t="s">
        <v>36</v>
      </c>
      <c r="L1536" t="s">
        <v>837</v>
      </c>
      <c r="M1536" t="s">
        <v>837</v>
      </c>
      <c r="N1536" t="b">
        <v>0</v>
      </c>
      <c r="O1536">
        <v>35.826044969999998</v>
      </c>
      <c r="P1536">
        <v>8.3377012046329617E-5</v>
      </c>
      <c r="Q1536">
        <v>4.1873999368853082E-2</v>
      </c>
      <c r="R1536">
        <v>1.500179784462282</v>
      </c>
      <c r="S1536">
        <v>2.987068583036036E-3</v>
      </c>
      <c r="T1536">
        <f t="shared" si="48"/>
        <v>1.500179784462282</v>
      </c>
      <c r="U1536">
        <f t="shared" si="49"/>
        <v>2.9870685830360364E-3</v>
      </c>
    </row>
    <row r="1537" spans="1:21" x14ac:dyDescent="0.35">
      <c r="A1537" t="s">
        <v>27</v>
      </c>
      <c r="B1537" t="s">
        <v>47</v>
      </c>
      <c r="C1537" t="s">
        <v>76</v>
      </c>
      <c r="D1537" t="s">
        <v>77</v>
      </c>
      <c r="E1537" t="s">
        <v>835</v>
      </c>
      <c r="F1537" t="s">
        <v>836</v>
      </c>
      <c r="G1537" t="s">
        <v>452</v>
      </c>
      <c r="H1537" t="s">
        <v>41</v>
      </c>
      <c r="I1537" t="s">
        <v>645</v>
      </c>
      <c r="J1537" t="s">
        <v>36</v>
      </c>
      <c r="L1537" t="s">
        <v>837</v>
      </c>
      <c r="M1537" t="s">
        <v>837</v>
      </c>
      <c r="N1537" t="b">
        <v>0</v>
      </c>
      <c r="O1537">
        <v>35.826044969999998</v>
      </c>
      <c r="P1537">
        <v>8.2666835277503457E-4</v>
      </c>
      <c r="Q1537">
        <v>1.440001736239394</v>
      </c>
      <c r="R1537">
        <v>51.589566959390602</v>
      </c>
      <c r="S1537">
        <v>2.961625758179421E-2</v>
      </c>
      <c r="T1537">
        <f t="shared" si="48"/>
        <v>51.589566959390602</v>
      </c>
      <c r="U1537">
        <f t="shared" si="49"/>
        <v>2.961625758179421E-2</v>
      </c>
    </row>
    <row r="1538" spans="1:21" x14ac:dyDescent="0.35">
      <c r="A1538" t="s">
        <v>27</v>
      </c>
      <c r="B1538" t="s">
        <v>47</v>
      </c>
      <c r="C1538" t="s">
        <v>76</v>
      </c>
      <c r="D1538" t="s">
        <v>77</v>
      </c>
      <c r="E1538" t="s">
        <v>838</v>
      </c>
      <c r="F1538" t="s">
        <v>839</v>
      </c>
      <c r="G1538" t="s">
        <v>452</v>
      </c>
      <c r="H1538" t="s">
        <v>41</v>
      </c>
      <c r="I1538" t="s">
        <v>645</v>
      </c>
      <c r="J1538" t="s">
        <v>36</v>
      </c>
      <c r="L1538" t="s">
        <v>840</v>
      </c>
      <c r="M1538" t="s">
        <v>840</v>
      </c>
      <c r="N1538" t="b">
        <v>0</v>
      </c>
      <c r="O1538">
        <v>7.0893212800000001</v>
      </c>
      <c r="P1538">
        <v>3.2304161628678989E-2</v>
      </c>
      <c r="Q1538">
        <v>56.271718491339087</v>
      </c>
      <c r="R1538">
        <v>398.92829136281972</v>
      </c>
      <c r="S1538">
        <v>0.22901458046675341</v>
      </c>
      <c r="T1538">
        <f t="shared" ref="T1538:T1601" si="50">O1538*Q1538</f>
        <v>398.92829136281966</v>
      </c>
      <c r="U1538">
        <f t="shared" ref="U1538:U1601" si="51">O1538*P1538</f>
        <v>0.22901458046675341</v>
      </c>
    </row>
    <row r="1539" spans="1:21" x14ac:dyDescent="0.35">
      <c r="A1539" t="s">
        <v>27</v>
      </c>
      <c r="B1539" t="s">
        <v>47</v>
      </c>
      <c r="C1539" t="s">
        <v>39</v>
      </c>
      <c r="D1539" t="s">
        <v>40</v>
      </c>
      <c r="E1539" t="s">
        <v>838</v>
      </c>
      <c r="F1539" t="s">
        <v>839</v>
      </c>
      <c r="G1539" t="s">
        <v>452</v>
      </c>
      <c r="H1539" t="s">
        <v>41</v>
      </c>
      <c r="I1539" t="s">
        <v>645</v>
      </c>
      <c r="J1539" t="s">
        <v>36</v>
      </c>
      <c r="L1539" t="s">
        <v>840</v>
      </c>
      <c r="M1539" t="s">
        <v>840</v>
      </c>
      <c r="N1539" t="b">
        <v>0</v>
      </c>
      <c r="O1539">
        <v>7.0893212800000001</v>
      </c>
      <c r="P1539">
        <v>2.7729796935562271E-2</v>
      </c>
      <c r="Q1539">
        <v>113.55353890411899</v>
      </c>
      <c r="R1539">
        <v>805.01751977227855</v>
      </c>
      <c r="S1539">
        <v>0.19658543950536039</v>
      </c>
      <c r="T1539">
        <f t="shared" si="50"/>
        <v>805.01751977227866</v>
      </c>
      <c r="U1539">
        <f t="shared" si="51"/>
        <v>0.19658543950536039</v>
      </c>
    </row>
    <row r="1540" spans="1:21" x14ac:dyDescent="0.35">
      <c r="A1540" t="s">
        <v>27</v>
      </c>
      <c r="B1540" t="s">
        <v>47</v>
      </c>
      <c r="C1540" t="s">
        <v>29</v>
      </c>
      <c r="D1540" t="s">
        <v>30</v>
      </c>
      <c r="E1540" t="s">
        <v>838</v>
      </c>
      <c r="F1540" t="s">
        <v>839</v>
      </c>
      <c r="G1540" t="s">
        <v>452</v>
      </c>
      <c r="H1540" t="s">
        <v>41</v>
      </c>
      <c r="I1540" t="s">
        <v>645</v>
      </c>
      <c r="J1540" t="s">
        <v>36</v>
      </c>
      <c r="L1540" t="s">
        <v>840</v>
      </c>
      <c r="M1540" t="s">
        <v>840</v>
      </c>
      <c r="N1540" t="b">
        <v>0</v>
      </c>
      <c r="O1540">
        <v>7.0893212800000001</v>
      </c>
      <c r="P1540">
        <v>7.1606145977878436E-3</v>
      </c>
      <c r="Q1540">
        <v>3.5962379052604581</v>
      </c>
      <c r="R1540">
        <v>25.494885909705591</v>
      </c>
      <c r="S1540">
        <v>5.0763897445976008E-2</v>
      </c>
      <c r="T1540">
        <f t="shared" si="50"/>
        <v>25.494885909705591</v>
      </c>
      <c r="U1540">
        <f t="shared" si="51"/>
        <v>5.0763897445976001E-2</v>
      </c>
    </row>
    <row r="1541" spans="1:21" x14ac:dyDescent="0.35">
      <c r="A1541" t="s">
        <v>27</v>
      </c>
      <c r="B1541" t="s">
        <v>47</v>
      </c>
      <c r="C1541" t="s">
        <v>39</v>
      </c>
      <c r="D1541" t="s">
        <v>40</v>
      </c>
      <c r="E1541" t="s">
        <v>841</v>
      </c>
      <c r="F1541" t="s">
        <v>842</v>
      </c>
      <c r="G1541" t="s">
        <v>452</v>
      </c>
      <c r="H1541" t="s">
        <v>41</v>
      </c>
      <c r="I1541" t="s">
        <v>645</v>
      </c>
      <c r="J1541" t="s">
        <v>36</v>
      </c>
      <c r="L1541" t="s">
        <v>843</v>
      </c>
      <c r="M1541" t="s">
        <v>843</v>
      </c>
      <c r="N1541" t="b">
        <v>0</v>
      </c>
      <c r="O1541">
        <v>75.251365390000004</v>
      </c>
      <c r="P1541">
        <v>5.5016744088242749E-9</v>
      </c>
      <c r="Q1541">
        <v>2.252936076206991E-5</v>
      </c>
      <c r="R1541">
        <v>1.6953651587096521E-3</v>
      </c>
      <c r="S1541">
        <v>4.140085111952477E-7</v>
      </c>
      <c r="T1541">
        <f t="shared" si="50"/>
        <v>1.6953651587096517E-3</v>
      </c>
      <c r="U1541">
        <f t="shared" si="51"/>
        <v>4.1400851119524775E-7</v>
      </c>
    </row>
    <row r="1542" spans="1:21" x14ac:dyDescent="0.35">
      <c r="A1542" t="s">
        <v>27</v>
      </c>
      <c r="B1542" t="s">
        <v>47</v>
      </c>
      <c r="C1542" t="s">
        <v>76</v>
      </c>
      <c r="D1542" t="s">
        <v>77</v>
      </c>
      <c r="E1542" t="s">
        <v>841</v>
      </c>
      <c r="F1542" t="s">
        <v>842</v>
      </c>
      <c r="G1542" t="s">
        <v>452</v>
      </c>
      <c r="H1542" t="s">
        <v>41</v>
      </c>
      <c r="I1542" t="s">
        <v>645</v>
      </c>
      <c r="J1542" t="s">
        <v>36</v>
      </c>
      <c r="L1542" t="s">
        <v>843</v>
      </c>
      <c r="M1542" t="s">
        <v>843</v>
      </c>
      <c r="N1542" t="b">
        <v>0</v>
      </c>
      <c r="O1542">
        <v>75.251365390000004</v>
      </c>
      <c r="P1542">
        <v>2.1863157626347161E-8</v>
      </c>
      <c r="Q1542">
        <v>3.8084178299472263E-5</v>
      </c>
      <c r="R1542">
        <v>2.8658864167914961E-3</v>
      </c>
      <c r="S1542">
        <v>1.645232463119415E-6</v>
      </c>
      <c r="T1542">
        <f t="shared" si="50"/>
        <v>2.8658864167914961E-3</v>
      </c>
      <c r="U1542">
        <f t="shared" si="51"/>
        <v>1.6452324631194154E-6</v>
      </c>
    </row>
    <row r="1543" spans="1:21" x14ac:dyDescent="0.35">
      <c r="A1543" t="s">
        <v>27</v>
      </c>
      <c r="B1543" t="s">
        <v>47</v>
      </c>
      <c r="C1543" t="s">
        <v>29</v>
      </c>
      <c r="D1543" t="s">
        <v>30</v>
      </c>
      <c r="E1543" t="s">
        <v>847</v>
      </c>
      <c r="F1543" t="s">
        <v>848</v>
      </c>
      <c r="G1543" t="s">
        <v>452</v>
      </c>
      <c r="H1543" t="s">
        <v>41</v>
      </c>
      <c r="I1543" t="s">
        <v>645</v>
      </c>
      <c r="J1543" t="s">
        <v>36</v>
      </c>
      <c r="L1543" t="s">
        <v>849</v>
      </c>
      <c r="M1543" t="s">
        <v>849</v>
      </c>
      <c r="N1543" t="b">
        <v>0</v>
      </c>
      <c r="O1543">
        <v>71.988742619999996</v>
      </c>
      <c r="P1543">
        <v>6.6058496090200058E-5</v>
      </c>
      <c r="Q1543">
        <v>3.3176211952179097E-2</v>
      </c>
      <c r="R1543">
        <v>2.3883137833319892</v>
      </c>
      <c r="S1543">
        <v>4.7554680729016878E-3</v>
      </c>
      <c r="T1543">
        <f t="shared" si="50"/>
        <v>2.3883137833319887</v>
      </c>
      <c r="U1543">
        <f t="shared" si="51"/>
        <v>4.7554680729016878E-3</v>
      </c>
    </row>
    <row r="1544" spans="1:21" x14ac:dyDescent="0.35">
      <c r="A1544" t="s">
        <v>27</v>
      </c>
      <c r="B1544" t="s">
        <v>47</v>
      </c>
      <c r="C1544" t="s">
        <v>76</v>
      </c>
      <c r="D1544" t="s">
        <v>77</v>
      </c>
      <c r="E1544" t="s">
        <v>847</v>
      </c>
      <c r="F1544" t="s">
        <v>848</v>
      </c>
      <c r="G1544" t="s">
        <v>452</v>
      </c>
      <c r="H1544" t="s">
        <v>41</v>
      </c>
      <c r="I1544" t="s">
        <v>645</v>
      </c>
      <c r="J1544" t="s">
        <v>36</v>
      </c>
      <c r="L1544" t="s">
        <v>849</v>
      </c>
      <c r="M1544" t="s">
        <v>849</v>
      </c>
      <c r="N1544" t="b">
        <v>0</v>
      </c>
      <c r="O1544">
        <v>71.988742619999996</v>
      </c>
      <c r="P1544">
        <v>2.3481851146612499E-4</v>
      </c>
      <c r="Q1544">
        <v>0.40903835628553381</v>
      </c>
      <c r="R1544">
        <v>29.446156952347149</v>
      </c>
      <c r="S1544">
        <v>1.6904289384346391E-2</v>
      </c>
      <c r="T1544">
        <f t="shared" si="50"/>
        <v>29.446156952347152</v>
      </c>
      <c r="U1544">
        <f t="shared" si="51"/>
        <v>1.6904289384346391E-2</v>
      </c>
    </row>
    <row r="1545" spans="1:21" x14ac:dyDescent="0.35">
      <c r="A1545" t="s">
        <v>27</v>
      </c>
      <c r="B1545" t="s">
        <v>47</v>
      </c>
      <c r="C1545" t="s">
        <v>39</v>
      </c>
      <c r="D1545" t="s">
        <v>40</v>
      </c>
      <c r="E1545" t="s">
        <v>847</v>
      </c>
      <c r="F1545" t="s">
        <v>848</v>
      </c>
      <c r="G1545" t="s">
        <v>452</v>
      </c>
      <c r="H1545" t="s">
        <v>41</v>
      </c>
      <c r="I1545" t="s">
        <v>645</v>
      </c>
      <c r="J1545" t="s">
        <v>36</v>
      </c>
      <c r="L1545" t="s">
        <v>849</v>
      </c>
      <c r="M1545" t="s">
        <v>849</v>
      </c>
      <c r="N1545" t="b">
        <v>0</v>
      </c>
      <c r="O1545">
        <v>71.988742619999996</v>
      </c>
      <c r="P1545">
        <v>7.9160606582329106E-8</v>
      </c>
      <c r="Q1545">
        <v>3.2416274234205449E-4</v>
      </c>
      <c r="R1545">
        <v>2.3336068225455541E-2</v>
      </c>
      <c r="S1545">
        <v>5.6986725328983666E-6</v>
      </c>
      <c r="T1545">
        <f t="shared" si="50"/>
        <v>2.3336068225455534E-2</v>
      </c>
      <c r="U1545">
        <f t="shared" si="51"/>
        <v>5.6986725328983674E-6</v>
      </c>
    </row>
    <row r="1546" spans="1:21" x14ac:dyDescent="0.35">
      <c r="A1546" t="s">
        <v>27</v>
      </c>
      <c r="B1546" t="s">
        <v>47</v>
      </c>
      <c r="C1546" t="s">
        <v>39</v>
      </c>
      <c r="D1546" t="s">
        <v>40</v>
      </c>
      <c r="E1546" t="s">
        <v>850</v>
      </c>
      <c r="F1546" t="s">
        <v>851</v>
      </c>
      <c r="G1546" t="s">
        <v>452</v>
      </c>
      <c r="H1546" t="s">
        <v>41</v>
      </c>
      <c r="I1546" t="s">
        <v>645</v>
      </c>
      <c r="J1546" t="s">
        <v>36</v>
      </c>
      <c r="L1546" t="s">
        <v>852</v>
      </c>
      <c r="M1546" t="s">
        <v>852</v>
      </c>
      <c r="N1546" t="b">
        <v>0</v>
      </c>
      <c r="O1546">
        <v>34.922916209999997</v>
      </c>
      <c r="P1546">
        <v>8.9035526313729514E-5</v>
      </c>
      <c r="Q1546">
        <v>0.36460054592569963</v>
      </c>
      <c r="R1546">
        <v>12.732914315483461</v>
      </c>
      <c r="S1546">
        <v>3.109380225167626E-3</v>
      </c>
      <c r="T1546">
        <f t="shared" si="50"/>
        <v>12.732914315483464</v>
      </c>
      <c r="U1546">
        <f t="shared" si="51"/>
        <v>3.1093802251676256E-3</v>
      </c>
    </row>
    <row r="1547" spans="1:21" x14ac:dyDescent="0.35">
      <c r="A1547" t="s">
        <v>27</v>
      </c>
      <c r="B1547" t="s">
        <v>47</v>
      </c>
      <c r="C1547" t="s">
        <v>29</v>
      </c>
      <c r="D1547" t="s">
        <v>30</v>
      </c>
      <c r="E1547" t="s">
        <v>850</v>
      </c>
      <c r="F1547" t="s">
        <v>851</v>
      </c>
      <c r="G1547" t="s">
        <v>452</v>
      </c>
      <c r="H1547" t="s">
        <v>41</v>
      </c>
      <c r="I1547" t="s">
        <v>645</v>
      </c>
      <c r="J1547" t="s">
        <v>36</v>
      </c>
      <c r="L1547" t="s">
        <v>852</v>
      </c>
      <c r="M1547" t="s">
        <v>852</v>
      </c>
      <c r="N1547" t="b">
        <v>0</v>
      </c>
      <c r="O1547">
        <v>34.922916209999997</v>
      </c>
      <c r="P1547">
        <v>9.0400881435016313E-5</v>
      </c>
      <c r="Q1547">
        <v>4.540156044510444E-2</v>
      </c>
      <c r="R1547">
        <v>1.585554891227632</v>
      </c>
      <c r="S1547">
        <v>3.1570624076652188E-3</v>
      </c>
      <c r="T1547">
        <f t="shared" si="50"/>
        <v>1.5855548912276325</v>
      </c>
      <c r="U1547">
        <f t="shared" si="51"/>
        <v>3.1570624076652188E-3</v>
      </c>
    </row>
    <row r="1548" spans="1:21" x14ac:dyDescent="0.35">
      <c r="A1548" t="s">
        <v>27</v>
      </c>
      <c r="B1548" t="s">
        <v>47</v>
      </c>
      <c r="C1548" t="s">
        <v>76</v>
      </c>
      <c r="D1548" t="s">
        <v>77</v>
      </c>
      <c r="E1548" t="s">
        <v>850</v>
      </c>
      <c r="F1548" t="s">
        <v>851</v>
      </c>
      <c r="G1548" t="s">
        <v>452</v>
      </c>
      <c r="H1548" t="s">
        <v>41</v>
      </c>
      <c r="I1548" t="s">
        <v>645</v>
      </c>
      <c r="J1548" t="s">
        <v>36</v>
      </c>
      <c r="L1548" t="s">
        <v>852</v>
      </c>
      <c r="M1548" t="s">
        <v>852</v>
      </c>
      <c r="N1548" t="b">
        <v>0</v>
      </c>
      <c r="O1548">
        <v>34.922916209999997</v>
      </c>
      <c r="P1548">
        <v>9.1229537412694354E-4</v>
      </c>
      <c r="Q1548">
        <v>1.5891583587251119</v>
      </c>
      <c r="R1548">
        <v>55.498044206178207</v>
      </c>
      <c r="S1548">
        <v>3.1860014909405848E-2</v>
      </c>
      <c r="T1548">
        <f t="shared" si="50"/>
        <v>55.4980442061782</v>
      </c>
      <c r="U1548">
        <f t="shared" si="51"/>
        <v>3.1860014909405848E-2</v>
      </c>
    </row>
    <row r="1549" spans="1:21" x14ac:dyDescent="0.35">
      <c r="A1549" t="s">
        <v>27</v>
      </c>
      <c r="B1549" t="s">
        <v>47</v>
      </c>
      <c r="C1549" t="s">
        <v>29</v>
      </c>
      <c r="D1549" t="s">
        <v>30</v>
      </c>
      <c r="E1549" t="s">
        <v>856</v>
      </c>
      <c r="F1549" t="s">
        <v>857</v>
      </c>
      <c r="G1549" t="s">
        <v>452</v>
      </c>
      <c r="H1549" t="s">
        <v>41</v>
      </c>
      <c r="I1549" t="s">
        <v>645</v>
      </c>
      <c r="J1549" t="s">
        <v>36</v>
      </c>
      <c r="L1549" t="s">
        <v>858</v>
      </c>
      <c r="M1549" t="s">
        <v>858</v>
      </c>
      <c r="N1549" t="b">
        <v>0</v>
      </c>
      <c r="O1549">
        <v>5.0921162600000001</v>
      </c>
      <c r="P1549">
        <v>1.4267112134271179E-4</v>
      </c>
      <c r="Q1549">
        <v>7.1652968827170524E-2</v>
      </c>
      <c r="R1549">
        <v>0.36486524764210809</v>
      </c>
      <c r="S1549">
        <v>7.2649793682165605E-4</v>
      </c>
      <c r="T1549">
        <f t="shared" si="50"/>
        <v>0.36486524764210815</v>
      </c>
      <c r="U1549">
        <f t="shared" si="51"/>
        <v>7.2649793682165573E-4</v>
      </c>
    </row>
    <row r="1550" spans="1:21" x14ac:dyDescent="0.35">
      <c r="A1550" t="s">
        <v>27</v>
      </c>
      <c r="B1550" t="s">
        <v>47</v>
      </c>
      <c r="C1550" t="s">
        <v>76</v>
      </c>
      <c r="D1550" t="s">
        <v>77</v>
      </c>
      <c r="E1550" t="s">
        <v>856</v>
      </c>
      <c r="F1550" t="s">
        <v>857</v>
      </c>
      <c r="G1550" t="s">
        <v>452</v>
      </c>
      <c r="H1550" t="s">
        <v>41</v>
      </c>
      <c r="I1550" t="s">
        <v>645</v>
      </c>
      <c r="J1550" t="s">
        <v>36</v>
      </c>
      <c r="L1550" t="s">
        <v>858</v>
      </c>
      <c r="M1550" t="s">
        <v>858</v>
      </c>
      <c r="N1550" t="b">
        <v>0</v>
      </c>
      <c r="O1550">
        <v>5.0921162600000001</v>
      </c>
      <c r="P1550">
        <v>3.7922994545780219E-4</v>
      </c>
      <c r="Q1550">
        <v>0.66059354765431122</v>
      </c>
      <c r="R1550">
        <v>3.3638191452616031</v>
      </c>
      <c r="S1550">
        <v>1.931082971544588E-3</v>
      </c>
      <c r="T1550">
        <f t="shared" si="50"/>
        <v>3.3638191452616031</v>
      </c>
      <c r="U1550">
        <f t="shared" si="51"/>
        <v>1.9310829715445876E-3</v>
      </c>
    </row>
    <row r="1551" spans="1:21" x14ac:dyDescent="0.35">
      <c r="A1551" t="s">
        <v>27</v>
      </c>
      <c r="B1551" t="s">
        <v>47</v>
      </c>
      <c r="C1551" t="s">
        <v>39</v>
      </c>
      <c r="D1551" t="s">
        <v>40</v>
      </c>
      <c r="E1551" t="s">
        <v>856</v>
      </c>
      <c r="F1551" t="s">
        <v>857</v>
      </c>
      <c r="G1551" t="s">
        <v>452</v>
      </c>
      <c r="H1551" t="s">
        <v>41</v>
      </c>
      <c r="I1551" t="s">
        <v>645</v>
      </c>
      <c r="J1551" t="s">
        <v>36</v>
      </c>
      <c r="L1551" t="s">
        <v>858</v>
      </c>
      <c r="M1551" t="s">
        <v>858</v>
      </c>
      <c r="N1551" t="b">
        <v>0</v>
      </c>
      <c r="O1551">
        <v>5.0921162600000001</v>
      </c>
      <c r="P1551">
        <v>2.8707885054425071E-8</v>
      </c>
      <c r="Q1551">
        <v>1.175588104722821E-4</v>
      </c>
      <c r="R1551">
        <v>5.9862313031216585E-4</v>
      </c>
      <c r="S1551">
        <v>1.461838882758489E-7</v>
      </c>
      <c r="T1551">
        <f t="shared" si="50"/>
        <v>5.9862313031216596E-4</v>
      </c>
      <c r="U1551">
        <f t="shared" si="51"/>
        <v>1.4618388827584888E-7</v>
      </c>
    </row>
    <row r="1552" spans="1:21" x14ac:dyDescent="0.35">
      <c r="A1552" t="s">
        <v>27</v>
      </c>
      <c r="B1552" t="s">
        <v>47</v>
      </c>
      <c r="C1552" t="s">
        <v>39</v>
      </c>
      <c r="D1552" t="s">
        <v>40</v>
      </c>
      <c r="E1552" t="s">
        <v>865</v>
      </c>
      <c r="F1552" t="s">
        <v>866</v>
      </c>
      <c r="G1552" t="s">
        <v>452</v>
      </c>
      <c r="H1552" t="s">
        <v>41</v>
      </c>
      <c r="I1552" t="s">
        <v>645</v>
      </c>
      <c r="J1552" t="s">
        <v>145</v>
      </c>
      <c r="L1552" t="s">
        <v>867</v>
      </c>
      <c r="M1552" t="s">
        <v>867</v>
      </c>
      <c r="N1552" t="b">
        <v>0</v>
      </c>
      <c r="O1552">
        <v>75.102934759999997</v>
      </c>
      <c r="P1552">
        <v>9.1051933893855497E-5</v>
      </c>
      <c r="Q1552">
        <v>0.37285773645358078</v>
      </c>
      <c r="R1552">
        <v>28.00271025563455</v>
      </c>
      <c r="S1552">
        <v>6.8382674510020624E-3</v>
      </c>
      <c r="T1552">
        <f t="shared" si="50"/>
        <v>28.00271025563455</v>
      </c>
      <c r="U1552">
        <f t="shared" si="51"/>
        <v>6.8382674510020615E-3</v>
      </c>
    </row>
    <row r="1553" spans="1:21" x14ac:dyDescent="0.35">
      <c r="A1553" t="s">
        <v>27</v>
      </c>
      <c r="B1553" t="s">
        <v>47</v>
      </c>
      <c r="C1553" t="s">
        <v>76</v>
      </c>
      <c r="D1553" t="s">
        <v>77</v>
      </c>
      <c r="E1553" t="s">
        <v>865</v>
      </c>
      <c r="F1553" t="s">
        <v>866</v>
      </c>
      <c r="G1553" t="s">
        <v>452</v>
      </c>
      <c r="H1553" t="s">
        <v>41</v>
      </c>
      <c r="I1553" t="s">
        <v>645</v>
      </c>
      <c r="J1553" t="s">
        <v>145</v>
      </c>
      <c r="L1553" t="s">
        <v>867</v>
      </c>
      <c r="M1553" t="s">
        <v>867</v>
      </c>
      <c r="N1553" t="b">
        <v>0</v>
      </c>
      <c r="O1553">
        <v>75.102934759999997</v>
      </c>
      <c r="P1553">
        <v>3.686004919005492E-3</v>
      </c>
      <c r="Q1553">
        <v>6.4207774076955708</v>
      </c>
      <c r="R1553">
        <v>482.21922675864238</v>
      </c>
      <c r="S1553">
        <v>0.27682978695710853</v>
      </c>
      <c r="T1553">
        <f t="shared" si="50"/>
        <v>482.21922675864238</v>
      </c>
      <c r="U1553">
        <f t="shared" si="51"/>
        <v>0.27682978695710853</v>
      </c>
    </row>
    <row r="1554" spans="1:21" x14ac:dyDescent="0.35">
      <c r="A1554" t="s">
        <v>27</v>
      </c>
      <c r="B1554" t="s">
        <v>47</v>
      </c>
      <c r="C1554" t="s">
        <v>29</v>
      </c>
      <c r="D1554" t="s">
        <v>30</v>
      </c>
      <c r="E1554" t="s">
        <v>865</v>
      </c>
      <c r="F1554" t="s">
        <v>866</v>
      </c>
      <c r="G1554" t="s">
        <v>452</v>
      </c>
      <c r="H1554" t="s">
        <v>41</v>
      </c>
      <c r="I1554" t="s">
        <v>645</v>
      </c>
      <c r="J1554" t="s">
        <v>145</v>
      </c>
      <c r="L1554" t="s">
        <v>867</v>
      </c>
      <c r="M1554" t="s">
        <v>867</v>
      </c>
      <c r="N1554" t="b">
        <v>0</v>
      </c>
      <c r="O1554">
        <v>75.102934759999997</v>
      </c>
      <c r="P1554">
        <v>6.1792585532303469E-4</v>
      </c>
      <c r="Q1554">
        <v>0.31033766071416591</v>
      </c>
      <c r="R1554">
        <v>23.307269086187009</v>
      </c>
      <c r="S1554">
        <v>4.6408045198843069E-2</v>
      </c>
      <c r="T1554">
        <f t="shared" si="50"/>
        <v>23.307269086187016</v>
      </c>
      <c r="U1554">
        <f t="shared" si="51"/>
        <v>4.6408045198843069E-2</v>
      </c>
    </row>
    <row r="1555" spans="1:21" x14ac:dyDescent="0.35">
      <c r="A1555" t="s">
        <v>27</v>
      </c>
      <c r="B1555" t="s">
        <v>47</v>
      </c>
      <c r="C1555" t="s">
        <v>29</v>
      </c>
      <c r="D1555" t="s">
        <v>30</v>
      </c>
      <c r="E1555" t="s">
        <v>868</v>
      </c>
      <c r="F1555" t="s">
        <v>869</v>
      </c>
      <c r="G1555" t="s">
        <v>452</v>
      </c>
      <c r="H1555" t="s">
        <v>41</v>
      </c>
      <c r="I1555" t="s">
        <v>645</v>
      </c>
      <c r="J1555" t="s">
        <v>36</v>
      </c>
      <c r="L1555" t="s">
        <v>870</v>
      </c>
      <c r="M1555" t="s">
        <v>870</v>
      </c>
      <c r="N1555" t="b">
        <v>0</v>
      </c>
      <c r="O1555">
        <v>162.05067081000001</v>
      </c>
      <c r="P1555">
        <v>5.2265285754848515E-7</v>
      </c>
      <c r="Q1555">
        <v>2.624892028387094E-4</v>
      </c>
      <c r="R1555">
        <v>4.2536551400395008E-2</v>
      </c>
      <c r="S1555">
        <v>8.4696246166495395E-5</v>
      </c>
      <c r="T1555">
        <f t="shared" si="50"/>
        <v>4.2536551400395015E-2</v>
      </c>
      <c r="U1555">
        <f t="shared" si="51"/>
        <v>8.4696246166495395E-5</v>
      </c>
    </row>
    <row r="1556" spans="1:21" x14ac:dyDescent="0.35">
      <c r="A1556" t="s">
        <v>27</v>
      </c>
      <c r="B1556" t="s">
        <v>47</v>
      </c>
      <c r="C1556" t="s">
        <v>76</v>
      </c>
      <c r="D1556" t="s">
        <v>77</v>
      </c>
      <c r="E1556" t="s">
        <v>868</v>
      </c>
      <c r="F1556" t="s">
        <v>869</v>
      </c>
      <c r="G1556" t="s">
        <v>452</v>
      </c>
      <c r="H1556" t="s">
        <v>41</v>
      </c>
      <c r="I1556" t="s">
        <v>645</v>
      </c>
      <c r="J1556" t="s">
        <v>36</v>
      </c>
      <c r="L1556" t="s">
        <v>870</v>
      </c>
      <c r="M1556" t="s">
        <v>870</v>
      </c>
      <c r="N1556" t="b">
        <v>0</v>
      </c>
      <c r="O1556">
        <v>162.05067081000001</v>
      </c>
      <c r="P1556">
        <v>4.2750313277879664E-3</v>
      </c>
      <c r="Q1556">
        <v>7.4468225544467526</v>
      </c>
      <c r="R1556">
        <v>1206.7625903511339</v>
      </c>
      <c r="S1556">
        <v>0.69277169440180497</v>
      </c>
      <c r="T1556">
        <f t="shared" si="50"/>
        <v>1206.7625903511341</v>
      </c>
      <c r="U1556">
        <f t="shared" si="51"/>
        <v>0.69277169440180497</v>
      </c>
    </row>
    <row r="1557" spans="1:21" x14ac:dyDescent="0.35">
      <c r="A1557" t="s">
        <v>27</v>
      </c>
      <c r="B1557" t="s">
        <v>47</v>
      </c>
      <c r="C1557" t="s">
        <v>39</v>
      </c>
      <c r="D1557" t="s">
        <v>40</v>
      </c>
      <c r="E1557" t="s">
        <v>868</v>
      </c>
      <c r="F1557" t="s">
        <v>869</v>
      </c>
      <c r="G1557" t="s">
        <v>452</v>
      </c>
      <c r="H1557" t="s">
        <v>41</v>
      </c>
      <c r="I1557" t="s">
        <v>645</v>
      </c>
      <c r="J1557" t="s">
        <v>36</v>
      </c>
      <c r="L1557" t="s">
        <v>870</v>
      </c>
      <c r="M1557" t="s">
        <v>870</v>
      </c>
      <c r="N1557" t="b">
        <v>0</v>
      </c>
      <c r="O1557">
        <v>162.05067081000001</v>
      </c>
      <c r="P1557">
        <v>3.441630917952662E-3</v>
      </c>
      <c r="Q1557">
        <v>14.09348114750023</v>
      </c>
      <c r="R1557">
        <v>2283.8580740005</v>
      </c>
      <c r="S1557">
        <v>0.55771859893466502</v>
      </c>
      <c r="T1557">
        <f t="shared" si="50"/>
        <v>2283.8580740005009</v>
      </c>
      <c r="U1557">
        <f t="shared" si="51"/>
        <v>0.55771859893466502</v>
      </c>
    </row>
    <row r="1558" spans="1:21" x14ac:dyDescent="0.35">
      <c r="A1558" t="s">
        <v>27</v>
      </c>
      <c r="B1558" t="s">
        <v>47</v>
      </c>
      <c r="C1558" t="s">
        <v>76</v>
      </c>
      <c r="D1558" t="s">
        <v>77</v>
      </c>
      <c r="E1558" t="s">
        <v>871</v>
      </c>
      <c r="F1558" t="s">
        <v>872</v>
      </c>
      <c r="G1558" t="s">
        <v>452</v>
      </c>
      <c r="H1558" t="s">
        <v>41</v>
      </c>
      <c r="I1558" t="s">
        <v>645</v>
      </c>
      <c r="J1558" t="s">
        <v>36</v>
      </c>
      <c r="L1558" t="s">
        <v>873</v>
      </c>
      <c r="M1558" t="s">
        <v>873</v>
      </c>
      <c r="N1558" t="b">
        <v>0</v>
      </c>
      <c r="O1558">
        <v>116.57976942000001</v>
      </c>
      <c r="P1558">
        <v>3.1216249612621202E-3</v>
      </c>
      <c r="Q1558">
        <v>5.4376647527584359</v>
      </c>
      <c r="R1558">
        <v>633.92170305983984</v>
      </c>
      <c r="S1558">
        <v>0.36391831819965442</v>
      </c>
      <c r="T1558">
        <f t="shared" si="50"/>
        <v>633.92170305983984</v>
      </c>
      <c r="U1558">
        <f t="shared" si="51"/>
        <v>0.36391831819965442</v>
      </c>
    </row>
    <row r="1559" spans="1:21" x14ac:dyDescent="0.35">
      <c r="A1559" t="s">
        <v>27</v>
      </c>
      <c r="B1559" t="s">
        <v>47</v>
      </c>
      <c r="C1559" t="s">
        <v>39</v>
      </c>
      <c r="D1559" t="s">
        <v>40</v>
      </c>
      <c r="E1559" t="s">
        <v>871</v>
      </c>
      <c r="F1559" t="s">
        <v>872</v>
      </c>
      <c r="G1559" t="s">
        <v>452</v>
      </c>
      <c r="H1559" t="s">
        <v>41</v>
      </c>
      <c r="I1559" t="s">
        <v>645</v>
      </c>
      <c r="J1559" t="s">
        <v>36</v>
      </c>
      <c r="L1559" t="s">
        <v>873</v>
      </c>
      <c r="M1559" t="s">
        <v>873</v>
      </c>
      <c r="N1559" t="b">
        <v>0</v>
      </c>
      <c r="O1559">
        <v>116.57976942000001</v>
      </c>
      <c r="P1559">
        <v>4.1204135462253183E-3</v>
      </c>
      <c r="Q1559">
        <v>16.87309651093441</v>
      </c>
      <c r="R1559">
        <v>1967.06170064614</v>
      </c>
      <c r="S1559">
        <v>0.48035686113399212</v>
      </c>
      <c r="T1559">
        <f t="shared" si="50"/>
        <v>1967.06170064614</v>
      </c>
      <c r="U1559">
        <f t="shared" si="51"/>
        <v>0.48035686113399212</v>
      </c>
    </row>
    <row r="1560" spans="1:21" x14ac:dyDescent="0.35">
      <c r="A1560" t="s">
        <v>27</v>
      </c>
      <c r="B1560" t="s">
        <v>47</v>
      </c>
      <c r="C1560" t="s">
        <v>29</v>
      </c>
      <c r="D1560" t="s">
        <v>30</v>
      </c>
      <c r="E1560" t="s">
        <v>871</v>
      </c>
      <c r="F1560" t="s">
        <v>872</v>
      </c>
      <c r="G1560" t="s">
        <v>452</v>
      </c>
      <c r="H1560" t="s">
        <v>41</v>
      </c>
      <c r="I1560" t="s">
        <v>645</v>
      </c>
      <c r="J1560" t="s">
        <v>36</v>
      </c>
      <c r="L1560" t="s">
        <v>873</v>
      </c>
      <c r="M1560" t="s">
        <v>873</v>
      </c>
      <c r="N1560" t="b">
        <v>0</v>
      </c>
      <c r="O1560">
        <v>116.57976942000001</v>
      </c>
      <c r="P1560">
        <v>9.0024657060712106E-7</v>
      </c>
      <c r="Q1560">
        <v>4.5212611251249819E-4</v>
      </c>
      <c r="R1560">
        <v>5.2708757945468018E-2</v>
      </c>
      <c r="S1560">
        <v>1.049505376225239E-4</v>
      </c>
      <c r="T1560">
        <f t="shared" si="50"/>
        <v>5.2708757945468018E-2</v>
      </c>
      <c r="U1560">
        <f t="shared" si="51"/>
        <v>1.0495053762252392E-4</v>
      </c>
    </row>
    <row r="1561" spans="1:21" x14ac:dyDescent="0.35">
      <c r="A1561" t="s">
        <v>27</v>
      </c>
      <c r="B1561" t="s">
        <v>47</v>
      </c>
      <c r="C1561" t="s">
        <v>39</v>
      </c>
      <c r="D1561" t="s">
        <v>40</v>
      </c>
      <c r="E1561" t="s">
        <v>874</v>
      </c>
      <c r="F1561" t="s">
        <v>875</v>
      </c>
      <c r="G1561" t="s">
        <v>452</v>
      </c>
      <c r="H1561" t="s">
        <v>41</v>
      </c>
      <c r="I1561" t="s">
        <v>645</v>
      </c>
      <c r="J1561" t="s">
        <v>36</v>
      </c>
      <c r="L1561" t="s">
        <v>876</v>
      </c>
      <c r="M1561" t="s">
        <v>876</v>
      </c>
      <c r="N1561" t="b">
        <v>0</v>
      </c>
      <c r="O1561">
        <v>22.146644989999999</v>
      </c>
      <c r="P1561">
        <v>7.8711179833333754E-9</v>
      </c>
      <c r="Q1561">
        <v>3.2232233947342963E-5</v>
      </c>
      <c r="R1561">
        <v>7.1383584246643094E-4</v>
      </c>
      <c r="S1561">
        <v>1.74318855651289E-7</v>
      </c>
      <c r="T1561">
        <f t="shared" si="50"/>
        <v>7.1383584246643094E-4</v>
      </c>
      <c r="U1561">
        <f t="shared" si="51"/>
        <v>1.74318855651289E-7</v>
      </c>
    </row>
    <row r="1562" spans="1:21" x14ac:dyDescent="0.35">
      <c r="A1562" t="s">
        <v>27</v>
      </c>
      <c r="B1562" t="s">
        <v>47</v>
      </c>
      <c r="C1562" t="s">
        <v>76</v>
      </c>
      <c r="D1562" t="s">
        <v>77</v>
      </c>
      <c r="E1562" t="s">
        <v>874</v>
      </c>
      <c r="F1562" t="s">
        <v>875</v>
      </c>
      <c r="G1562" t="s">
        <v>452</v>
      </c>
      <c r="H1562" t="s">
        <v>41</v>
      </c>
      <c r="I1562" t="s">
        <v>645</v>
      </c>
      <c r="J1562" t="s">
        <v>36</v>
      </c>
      <c r="L1562" t="s">
        <v>876</v>
      </c>
      <c r="M1562" t="s">
        <v>876</v>
      </c>
      <c r="N1562" t="b">
        <v>0</v>
      </c>
      <c r="O1562">
        <v>22.146644989999999</v>
      </c>
      <c r="P1562">
        <v>1.436042802162868E-8</v>
      </c>
      <c r="Q1562">
        <v>2.5014918273898921E-5</v>
      </c>
      <c r="R1562">
        <v>5.53996514465903E-4</v>
      </c>
      <c r="S1562">
        <v>3.1803530129945829E-7</v>
      </c>
      <c r="T1562">
        <f t="shared" si="50"/>
        <v>5.53996514465903E-4</v>
      </c>
      <c r="U1562">
        <f t="shared" si="51"/>
        <v>3.180353012994584E-7</v>
      </c>
    </row>
    <row r="1563" spans="1:21" x14ac:dyDescent="0.35">
      <c r="A1563" t="s">
        <v>27</v>
      </c>
      <c r="B1563" t="s">
        <v>47</v>
      </c>
      <c r="C1563" t="s">
        <v>29</v>
      </c>
      <c r="D1563" t="s">
        <v>30</v>
      </c>
      <c r="E1563" t="s">
        <v>883</v>
      </c>
      <c r="F1563" t="s">
        <v>884</v>
      </c>
      <c r="G1563" t="s">
        <v>452</v>
      </c>
      <c r="H1563" t="s">
        <v>41</v>
      </c>
      <c r="I1563" t="s">
        <v>645</v>
      </c>
      <c r="J1563" t="s">
        <v>36</v>
      </c>
      <c r="L1563" t="s">
        <v>885</v>
      </c>
      <c r="M1563" t="s">
        <v>885</v>
      </c>
      <c r="N1563" t="b">
        <v>0</v>
      </c>
      <c r="O1563">
        <v>98.442093760000006</v>
      </c>
      <c r="P1563">
        <v>4.0976013605959501E-5</v>
      </c>
      <c r="Q1563">
        <v>2.0579168355429181E-2</v>
      </c>
      <c r="R1563">
        <v>2.0258564207479841</v>
      </c>
      <c r="S1563">
        <v>4.0337645733089008E-3</v>
      </c>
      <c r="T1563">
        <f t="shared" si="50"/>
        <v>2.0258564207479846</v>
      </c>
      <c r="U1563">
        <f t="shared" si="51"/>
        <v>4.0337645733089008E-3</v>
      </c>
    </row>
    <row r="1564" spans="1:21" x14ac:dyDescent="0.35">
      <c r="A1564" t="s">
        <v>27</v>
      </c>
      <c r="B1564" t="s">
        <v>47</v>
      </c>
      <c r="C1564" t="s">
        <v>39</v>
      </c>
      <c r="D1564" t="s">
        <v>40</v>
      </c>
      <c r="E1564" t="s">
        <v>883</v>
      </c>
      <c r="F1564" t="s">
        <v>884</v>
      </c>
      <c r="G1564" t="s">
        <v>452</v>
      </c>
      <c r="H1564" t="s">
        <v>41</v>
      </c>
      <c r="I1564" t="s">
        <v>645</v>
      </c>
      <c r="J1564" t="s">
        <v>36</v>
      </c>
      <c r="L1564" t="s">
        <v>885</v>
      </c>
      <c r="M1564" t="s">
        <v>885</v>
      </c>
      <c r="N1564" t="b">
        <v>0</v>
      </c>
      <c r="O1564">
        <v>98.442093760000006</v>
      </c>
      <c r="P1564">
        <v>2.4913474520643179E-3</v>
      </c>
      <c r="Q1564">
        <v>10.202069653775739</v>
      </c>
      <c r="R1564">
        <v>1004.313097403042</v>
      </c>
      <c r="S1564">
        <v>0.24525345946485269</v>
      </c>
      <c r="T1564">
        <f t="shared" si="50"/>
        <v>1004.3130974030421</v>
      </c>
      <c r="U1564">
        <f t="shared" si="51"/>
        <v>0.24525345946485272</v>
      </c>
    </row>
    <row r="1565" spans="1:21" x14ac:dyDescent="0.35">
      <c r="A1565" t="s">
        <v>27</v>
      </c>
      <c r="B1565" t="s">
        <v>47</v>
      </c>
      <c r="C1565" t="s">
        <v>76</v>
      </c>
      <c r="D1565" t="s">
        <v>77</v>
      </c>
      <c r="E1565" t="s">
        <v>883</v>
      </c>
      <c r="F1565" t="s">
        <v>884</v>
      </c>
      <c r="G1565" t="s">
        <v>452</v>
      </c>
      <c r="H1565" t="s">
        <v>41</v>
      </c>
      <c r="I1565" t="s">
        <v>645</v>
      </c>
      <c r="J1565" t="s">
        <v>36</v>
      </c>
      <c r="L1565" t="s">
        <v>885</v>
      </c>
      <c r="M1565" t="s">
        <v>885</v>
      </c>
      <c r="N1565" t="b">
        <v>0</v>
      </c>
      <c r="O1565">
        <v>98.442093760000006</v>
      </c>
      <c r="P1565">
        <v>6.6722625073781169E-3</v>
      </c>
      <c r="Q1565">
        <v>11.622641126899641</v>
      </c>
      <c r="R1565">
        <v>1144.1571275530871</v>
      </c>
      <c r="S1565">
        <v>0.65683149134264929</v>
      </c>
      <c r="T1565">
        <f t="shared" si="50"/>
        <v>1144.1571275530866</v>
      </c>
      <c r="U1565">
        <f t="shared" si="51"/>
        <v>0.65683149134264929</v>
      </c>
    </row>
    <row r="1566" spans="1:21" x14ac:dyDescent="0.35">
      <c r="A1566" t="s">
        <v>27</v>
      </c>
      <c r="B1566" t="s">
        <v>47</v>
      </c>
      <c r="C1566" t="s">
        <v>76</v>
      </c>
      <c r="D1566" t="s">
        <v>77</v>
      </c>
      <c r="E1566" t="s">
        <v>886</v>
      </c>
      <c r="F1566" t="s">
        <v>887</v>
      </c>
      <c r="G1566" t="s">
        <v>452</v>
      </c>
      <c r="H1566" t="s">
        <v>41</v>
      </c>
      <c r="I1566" t="s">
        <v>645</v>
      </c>
      <c r="J1566" t="s">
        <v>36</v>
      </c>
      <c r="L1566" t="s">
        <v>888</v>
      </c>
      <c r="M1566" t="s">
        <v>888</v>
      </c>
      <c r="N1566" t="b">
        <v>0</v>
      </c>
      <c r="O1566">
        <v>91.695799449999996</v>
      </c>
      <c r="P1566">
        <v>2.4965989463470881E-2</v>
      </c>
      <c r="Q1566">
        <v>43.489106669740899</v>
      </c>
      <c r="R1566">
        <v>3987.768403448219</v>
      </c>
      <c r="S1566">
        <v>2.2892763629132391</v>
      </c>
      <c r="T1566">
        <f t="shared" si="50"/>
        <v>3987.7684034482186</v>
      </c>
      <c r="U1566">
        <f t="shared" si="51"/>
        <v>2.2892763629132387</v>
      </c>
    </row>
    <row r="1567" spans="1:21" x14ac:dyDescent="0.35">
      <c r="A1567" t="s">
        <v>27</v>
      </c>
      <c r="B1567" t="s">
        <v>47</v>
      </c>
      <c r="C1567" t="s">
        <v>39</v>
      </c>
      <c r="D1567" t="s">
        <v>40</v>
      </c>
      <c r="E1567" t="s">
        <v>886</v>
      </c>
      <c r="F1567" t="s">
        <v>887</v>
      </c>
      <c r="G1567" t="s">
        <v>452</v>
      </c>
      <c r="H1567" t="s">
        <v>41</v>
      </c>
      <c r="I1567" t="s">
        <v>645</v>
      </c>
      <c r="J1567" t="s">
        <v>36</v>
      </c>
      <c r="L1567" t="s">
        <v>888</v>
      </c>
      <c r="M1567" t="s">
        <v>888</v>
      </c>
      <c r="N1567" t="b">
        <v>0</v>
      </c>
      <c r="O1567">
        <v>91.695799449999996</v>
      </c>
      <c r="P1567">
        <v>4.2498521143792952E-3</v>
      </c>
      <c r="Q1567">
        <v>17.403147542996479</v>
      </c>
      <c r="R1567">
        <v>1595.7955269013651</v>
      </c>
      <c r="S1567">
        <v>0.38969358717228231</v>
      </c>
      <c r="T1567">
        <f t="shared" si="50"/>
        <v>1595.7955269013653</v>
      </c>
      <c r="U1567">
        <f t="shared" si="51"/>
        <v>0.38969358717228231</v>
      </c>
    </row>
    <row r="1568" spans="1:21" x14ac:dyDescent="0.35">
      <c r="A1568" t="s">
        <v>27</v>
      </c>
      <c r="B1568" t="s">
        <v>47</v>
      </c>
      <c r="C1568" t="s">
        <v>39</v>
      </c>
      <c r="D1568" t="s">
        <v>40</v>
      </c>
      <c r="E1568" t="s">
        <v>889</v>
      </c>
      <c r="F1568" t="s">
        <v>890</v>
      </c>
      <c r="G1568" t="s">
        <v>452</v>
      </c>
      <c r="H1568" t="s">
        <v>41</v>
      </c>
      <c r="I1568" t="s">
        <v>645</v>
      </c>
      <c r="J1568" t="s">
        <v>145</v>
      </c>
      <c r="L1568" t="s">
        <v>891</v>
      </c>
      <c r="M1568" t="s">
        <v>891</v>
      </c>
      <c r="N1568" t="b">
        <v>0</v>
      </c>
      <c r="O1568">
        <v>111.51933579999999</v>
      </c>
      <c r="P1568">
        <v>8.9394993330537478E-3</v>
      </c>
      <c r="Q1568">
        <v>36.607256362466437</v>
      </c>
      <c r="R1568">
        <v>4082.4169150025818</v>
      </c>
      <c r="S1568">
        <v>0.99692702800669686</v>
      </c>
      <c r="T1568">
        <f t="shared" si="50"/>
        <v>4082.4169150025809</v>
      </c>
      <c r="U1568">
        <f t="shared" si="51"/>
        <v>0.99692702800669686</v>
      </c>
    </row>
    <row r="1569" spans="1:21" x14ac:dyDescent="0.35">
      <c r="A1569" t="s">
        <v>27</v>
      </c>
      <c r="B1569" t="s">
        <v>47</v>
      </c>
      <c r="C1569" t="s">
        <v>29</v>
      </c>
      <c r="D1569" t="s">
        <v>30</v>
      </c>
      <c r="E1569" t="s">
        <v>889</v>
      </c>
      <c r="F1569" t="s">
        <v>890</v>
      </c>
      <c r="G1569" t="s">
        <v>452</v>
      </c>
      <c r="H1569" t="s">
        <v>41</v>
      </c>
      <c r="I1569" t="s">
        <v>645</v>
      </c>
      <c r="J1569" t="s">
        <v>145</v>
      </c>
      <c r="L1569" t="s">
        <v>891</v>
      </c>
      <c r="M1569" t="s">
        <v>891</v>
      </c>
      <c r="N1569" t="b">
        <v>0</v>
      </c>
      <c r="O1569">
        <v>111.51933579999999</v>
      </c>
      <c r="P1569">
        <v>1.8034143630512899E-3</v>
      </c>
      <c r="Q1569">
        <v>0.90571933494364965</v>
      </c>
      <c r="R1569">
        <v>101.0052186541335</v>
      </c>
      <c r="S1569">
        <v>0.20111557193966001</v>
      </c>
      <c r="T1569">
        <f t="shared" si="50"/>
        <v>101.00521865413353</v>
      </c>
      <c r="U1569">
        <f t="shared" si="51"/>
        <v>0.2011155719396599</v>
      </c>
    </row>
    <row r="1570" spans="1:21" x14ac:dyDescent="0.35">
      <c r="A1570" t="s">
        <v>27</v>
      </c>
      <c r="B1570" t="s">
        <v>47</v>
      </c>
      <c r="C1570" t="s">
        <v>76</v>
      </c>
      <c r="D1570" t="s">
        <v>77</v>
      </c>
      <c r="E1570" t="s">
        <v>889</v>
      </c>
      <c r="F1570" t="s">
        <v>890</v>
      </c>
      <c r="G1570" t="s">
        <v>452</v>
      </c>
      <c r="H1570" t="s">
        <v>41</v>
      </c>
      <c r="I1570" t="s">
        <v>645</v>
      </c>
      <c r="J1570" t="s">
        <v>145</v>
      </c>
      <c r="L1570" t="s">
        <v>891</v>
      </c>
      <c r="M1570" t="s">
        <v>891</v>
      </c>
      <c r="N1570" t="b">
        <v>0</v>
      </c>
      <c r="O1570">
        <v>111.51933579999999</v>
      </c>
      <c r="P1570">
        <v>8.8941638334897339E-3</v>
      </c>
      <c r="Q1570">
        <v>15.493046660887771</v>
      </c>
      <c r="R1570">
        <v>1727.7742731406111</v>
      </c>
      <c r="S1570">
        <v>0.99187124320715681</v>
      </c>
      <c r="T1570">
        <f t="shared" si="50"/>
        <v>1727.774273140612</v>
      </c>
      <c r="U1570">
        <f t="shared" si="51"/>
        <v>0.99187124320715681</v>
      </c>
    </row>
    <row r="1571" spans="1:21" x14ac:dyDescent="0.35">
      <c r="A1571" t="s">
        <v>27</v>
      </c>
      <c r="B1571" t="s">
        <v>47</v>
      </c>
      <c r="C1571" t="s">
        <v>76</v>
      </c>
      <c r="D1571" t="s">
        <v>77</v>
      </c>
      <c r="E1571" t="s">
        <v>892</v>
      </c>
      <c r="F1571" t="s">
        <v>893</v>
      </c>
      <c r="G1571" t="s">
        <v>452</v>
      </c>
      <c r="H1571" t="s">
        <v>41</v>
      </c>
      <c r="I1571" t="s">
        <v>645</v>
      </c>
      <c r="J1571" t="s">
        <v>145</v>
      </c>
      <c r="L1571" t="s">
        <v>894</v>
      </c>
      <c r="M1571" t="s">
        <v>894</v>
      </c>
      <c r="N1571" t="b">
        <v>0</v>
      </c>
      <c r="O1571">
        <v>111.51933579999999</v>
      </c>
      <c r="P1571">
        <v>9.1222944501508085E-3</v>
      </c>
      <c r="Q1571">
        <v>15.890435145615101</v>
      </c>
      <c r="R1571">
        <v>1772.090773011972</v>
      </c>
      <c r="S1571">
        <v>1.017312218052844</v>
      </c>
      <c r="T1571">
        <f t="shared" si="50"/>
        <v>1772.0907730119723</v>
      </c>
      <c r="U1571">
        <f t="shared" si="51"/>
        <v>1.0173122180528442</v>
      </c>
    </row>
    <row r="1572" spans="1:21" x14ac:dyDescent="0.35">
      <c r="A1572" t="s">
        <v>27</v>
      </c>
      <c r="B1572" t="s">
        <v>47</v>
      </c>
      <c r="C1572" t="s">
        <v>29</v>
      </c>
      <c r="D1572" t="s">
        <v>30</v>
      </c>
      <c r="E1572" t="s">
        <v>892</v>
      </c>
      <c r="F1572" t="s">
        <v>893</v>
      </c>
      <c r="G1572" t="s">
        <v>452</v>
      </c>
      <c r="H1572" t="s">
        <v>41</v>
      </c>
      <c r="I1572" t="s">
        <v>645</v>
      </c>
      <c r="J1572" t="s">
        <v>145</v>
      </c>
      <c r="L1572" t="s">
        <v>894</v>
      </c>
      <c r="M1572" t="s">
        <v>894</v>
      </c>
      <c r="N1572" t="b">
        <v>0</v>
      </c>
      <c r="O1572">
        <v>111.51933579999999</v>
      </c>
      <c r="P1572">
        <v>2.3578338287443788E-3</v>
      </c>
      <c r="Q1572">
        <v>1.184162514744961</v>
      </c>
      <c r="R1572">
        <v>132.05701712361579</v>
      </c>
      <c r="S1572">
        <v>0.26294406250834412</v>
      </c>
      <c r="T1572">
        <f t="shared" si="50"/>
        <v>132.05701712361576</v>
      </c>
      <c r="U1572">
        <f t="shared" si="51"/>
        <v>0.26294406250834407</v>
      </c>
    </row>
    <row r="1573" spans="1:21" x14ac:dyDescent="0.35">
      <c r="A1573" t="s">
        <v>27</v>
      </c>
      <c r="B1573" t="s">
        <v>47</v>
      </c>
      <c r="C1573" t="s">
        <v>39</v>
      </c>
      <c r="D1573" t="s">
        <v>40</v>
      </c>
      <c r="E1573" t="s">
        <v>892</v>
      </c>
      <c r="F1573" t="s">
        <v>893</v>
      </c>
      <c r="G1573" t="s">
        <v>452</v>
      </c>
      <c r="H1573" t="s">
        <v>41</v>
      </c>
      <c r="I1573" t="s">
        <v>645</v>
      </c>
      <c r="J1573" t="s">
        <v>145</v>
      </c>
      <c r="L1573" t="s">
        <v>894</v>
      </c>
      <c r="M1573" t="s">
        <v>894</v>
      </c>
      <c r="N1573" t="b">
        <v>0</v>
      </c>
      <c r="O1573">
        <v>111.51933579999999</v>
      </c>
      <c r="P1573">
        <v>3.7747310319720898E-3</v>
      </c>
      <c r="Q1573">
        <v>15.45752636009834</v>
      </c>
      <c r="R1573">
        <v>1723.813072789158</v>
      </c>
      <c r="S1573">
        <v>0.42095549750917599</v>
      </c>
      <c r="T1573">
        <f t="shared" si="50"/>
        <v>1723.8130727891585</v>
      </c>
      <c r="U1573">
        <f t="shared" si="51"/>
        <v>0.42095549750917599</v>
      </c>
    </row>
    <row r="1574" spans="1:21" x14ac:dyDescent="0.35">
      <c r="A1574" t="s">
        <v>27</v>
      </c>
      <c r="B1574" t="s">
        <v>47</v>
      </c>
      <c r="C1574" t="s">
        <v>39</v>
      </c>
      <c r="D1574" t="s">
        <v>40</v>
      </c>
      <c r="E1574" t="s">
        <v>895</v>
      </c>
      <c r="F1574" t="s">
        <v>896</v>
      </c>
      <c r="G1574" t="s">
        <v>452</v>
      </c>
      <c r="H1574" t="s">
        <v>41</v>
      </c>
      <c r="I1574" t="s">
        <v>645</v>
      </c>
      <c r="J1574" t="s">
        <v>36</v>
      </c>
      <c r="L1574" t="s">
        <v>897</v>
      </c>
      <c r="M1574" t="s">
        <v>897</v>
      </c>
      <c r="N1574" t="b">
        <v>0</v>
      </c>
      <c r="O1574">
        <v>155.18575777000001</v>
      </c>
      <c r="P1574">
        <v>3.1531097590413431E-3</v>
      </c>
      <c r="Q1574">
        <v>12.91198678895044</v>
      </c>
      <c r="R1574">
        <v>2003.7564541595029</v>
      </c>
      <c r="S1574">
        <v>0.48931772728881301</v>
      </c>
      <c r="T1574">
        <f t="shared" si="50"/>
        <v>2003.7564541595032</v>
      </c>
      <c r="U1574">
        <f t="shared" si="51"/>
        <v>0.48931772728881295</v>
      </c>
    </row>
    <row r="1575" spans="1:21" x14ac:dyDescent="0.35">
      <c r="A1575" t="s">
        <v>27</v>
      </c>
      <c r="B1575" t="s">
        <v>47</v>
      </c>
      <c r="C1575" t="s">
        <v>29</v>
      </c>
      <c r="D1575" t="s">
        <v>30</v>
      </c>
      <c r="E1575" t="s">
        <v>895</v>
      </c>
      <c r="F1575" t="s">
        <v>896</v>
      </c>
      <c r="G1575" t="s">
        <v>452</v>
      </c>
      <c r="H1575" t="s">
        <v>41</v>
      </c>
      <c r="I1575" t="s">
        <v>645</v>
      </c>
      <c r="J1575" t="s">
        <v>36</v>
      </c>
      <c r="L1575" t="s">
        <v>897</v>
      </c>
      <c r="M1575" t="s">
        <v>897</v>
      </c>
      <c r="N1575" t="b">
        <v>0</v>
      </c>
      <c r="O1575">
        <v>155.18575777000001</v>
      </c>
      <c r="P1575">
        <v>9.7556732010080566E-4</v>
      </c>
      <c r="Q1575">
        <v>0.48995405740224229</v>
      </c>
      <c r="R1575">
        <v>76.033891670453059</v>
      </c>
      <c r="S1575">
        <v>0.15139415382549171</v>
      </c>
      <c r="T1575">
        <f t="shared" si="50"/>
        <v>76.033891670453059</v>
      </c>
      <c r="U1575">
        <f t="shared" si="51"/>
        <v>0.15139415382549168</v>
      </c>
    </row>
    <row r="1576" spans="1:21" x14ac:dyDescent="0.35">
      <c r="A1576" t="s">
        <v>27</v>
      </c>
      <c r="B1576" t="s">
        <v>47</v>
      </c>
      <c r="C1576" t="s">
        <v>76</v>
      </c>
      <c r="D1576" t="s">
        <v>77</v>
      </c>
      <c r="E1576" t="s">
        <v>895</v>
      </c>
      <c r="F1576" t="s">
        <v>896</v>
      </c>
      <c r="G1576" t="s">
        <v>452</v>
      </c>
      <c r="H1576" t="s">
        <v>41</v>
      </c>
      <c r="I1576" t="s">
        <v>645</v>
      </c>
      <c r="J1576" t="s">
        <v>36</v>
      </c>
      <c r="L1576" t="s">
        <v>897</v>
      </c>
      <c r="M1576" t="s">
        <v>897</v>
      </c>
      <c r="N1576" t="b">
        <v>0</v>
      </c>
      <c r="O1576">
        <v>155.18575777000001</v>
      </c>
      <c r="P1576">
        <v>5.7749457412672742E-3</v>
      </c>
      <c r="Q1576">
        <v>10.05957451521822</v>
      </c>
      <c r="R1576">
        <v>1561.1026939879209</v>
      </c>
      <c r="S1576">
        <v>0.89618933093919639</v>
      </c>
      <c r="T1576">
        <f t="shared" si="50"/>
        <v>1561.10269398792</v>
      </c>
      <c r="U1576">
        <f t="shared" si="51"/>
        <v>0.89618933093919639</v>
      </c>
    </row>
    <row r="1577" spans="1:21" x14ac:dyDescent="0.35">
      <c r="A1577" t="s">
        <v>27</v>
      </c>
      <c r="B1577" t="s">
        <v>47</v>
      </c>
      <c r="C1577" t="s">
        <v>76</v>
      </c>
      <c r="D1577" t="s">
        <v>77</v>
      </c>
      <c r="E1577" t="s">
        <v>903</v>
      </c>
      <c r="F1577" t="s">
        <v>904</v>
      </c>
      <c r="G1577" t="s">
        <v>452</v>
      </c>
      <c r="H1577" t="s">
        <v>41</v>
      </c>
      <c r="I1577" t="s">
        <v>645</v>
      </c>
      <c r="J1577" t="s">
        <v>36</v>
      </c>
      <c r="L1577" t="s">
        <v>905</v>
      </c>
      <c r="M1577" t="s">
        <v>905</v>
      </c>
      <c r="N1577" t="b">
        <v>0</v>
      </c>
      <c r="O1577">
        <v>120.63185874</v>
      </c>
      <c r="P1577">
        <v>1.697393971723192E-2</v>
      </c>
      <c r="Q1577">
        <v>29.567483237486929</v>
      </c>
      <c r="R1577">
        <v>3566.7804612018408</v>
      </c>
      <c r="S1577">
        <v>2.047597898230396</v>
      </c>
      <c r="T1577">
        <f t="shared" si="50"/>
        <v>3566.7804612018413</v>
      </c>
      <c r="U1577">
        <f t="shared" si="51"/>
        <v>2.0475978982303964</v>
      </c>
    </row>
    <row r="1578" spans="1:21" x14ac:dyDescent="0.35">
      <c r="A1578" t="s">
        <v>27</v>
      </c>
      <c r="B1578" t="s">
        <v>47</v>
      </c>
      <c r="C1578" t="s">
        <v>39</v>
      </c>
      <c r="D1578" t="s">
        <v>40</v>
      </c>
      <c r="E1578" t="s">
        <v>915</v>
      </c>
      <c r="F1578" t="s">
        <v>916</v>
      </c>
      <c r="G1578" t="s">
        <v>452</v>
      </c>
      <c r="H1578" t="s">
        <v>41</v>
      </c>
      <c r="I1578" t="s">
        <v>645</v>
      </c>
      <c r="J1578" t="s">
        <v>36</v>
      </c>
      <c r="L1578" t="s">
        <v>917</v>
      </c>
      <c r="M1578" t="s">
        <v>917</v>
      </c>
      <c r="N1578" t="b">
        <v>0</v>
      </c>
      <c r="O1578">
        <v>228.38915384000001</v>
      </c>
      <c r="P1578">
        <v>2.0082285014621809E-8</v>
      </c>
      <c r="Q1578">
        <v>8.2236971947202751E-5</v>
      </c>
      <c r="R1578">
        <v>1.8782032437385451E-2</v>
      </c>
      <c r="S1578">
        <v>4.5865760816631872E-6</v>
      </c>
      <c r="T1578">
        <f t="shared" si="50"/>
        <v>1.8782032437385455E-2</v>
      </c>
      <c r="U1578">
        <f t="shared" si="51"/>
        <v>4.5865760816631872E-6</v>
      </c>
    </row>
    <row r="1579" spans="1:21" x14ac:dyDescent="0.35">
      <c r="A1579" t="s">
        <v>27</v>
      </c>
      <c r="B1579" t="s">
        <v>47</v>
      </c>
      <c r="C1579" t="s">
        <v>39</v>
      </c>
      <c r="D1579" t="s">
        <v>40</v>
      </c>
      <c r="E1579" t="s">
        <v>923</v>
      </c>
      <c r="F1579" t="s">
        <v>924</v>
      </c>
      <c r="G1579" t="s">
        <v>920</v>
      </c>
      <c r="H1579" t="s">
        <v>41</v>
      </c>
      <c r="I1579" t="s">
        <v>921</v>
      </c>
      <c r="J1579" t="s">
        <v>145</v>
      </c>
      <c r="L1579" t="s">
        <v>925</v>
      </c>
      <c r="M1579" t="s">
        <v>925</v>
      </c>
      <c r="N1579" t="b">
        <v>0</v>
      </c>
      <c r="O1579">
        <v>138.32673435000001</v>
      </c>
      <c r="P1579">
        <v>1.207931875481773E-2</v>
      </c>
      <c r="Q1579">
        <v>49.464819210463403</v>
      </c>
      <c r="R1579">
        <v>6842.3069065965474</v>
      </c>
      <c r="S1579">
        <v>1.6708927165266449</v>
      </c>
      <c r="T1579">
        <f t="shared" si="50"/>
        <v>6842.3069065965483</v>
      </c>
      <c r="U1579">
        <f t="shared" si="51"/>
        <v>1.6708927165266449</v>
      </c>
    </row>
    <row r="1580" spans="1:21" x14ac:dyDescent="0.35">
      <c r="A1580" t="s">
        <v>27</v>
      </c>
      <c r="B1580" t="s">
        <v>47</v>
      </c>
      <c r="C1580" t="s">
        <v>76</v>
      </c>
      <c r="D1580" t="s">
        <v>77</v>
      </c>
      <c r="E1580" t="s">
        <v>923</v>
      </c>
      <c r="F1580" t="s">
        <v>924</v>
      </c>
      <c r="G1580" t="s">
        <v>920</v>
      </c>
      <c r="H1580" t="s">
        <v>41</v>
      </c>
      <c r="I1580" t="s">
        <v>921</v>
      </c>
      <c r="J1580" t="s">
        <v>145</v>
      </c>
      <c r="L1580" t="s">
        <v>925</v>
      </c>
      <c r="M1580" t="s">
        <v>925</v>
      </c>
      <c r="N1580" t="b">
        <v>0</v>
      </c>
      <c r="O1580">
        <v>138.32673435000001</v>
      </c>
      <c r="P1580">
        <v>1.294736124531091E-2</v>
      </c>
      <c r="Q1580">
        <v>22.55344916783103</v>
      </c>
      <c r="R1580">
        <v>3119.744971714792</v>
      </c>
      <c r="S1580">
        <v>1.7909661995136079</v>
      </c>
      <c r="T1580">
        <f t="shared" si="50"/>
        <v>3119.7449717147915</v>
      </c>
      <c r="U1580">
        <f t="shared" si="51"/>
        <v>1.7909661995136075</v>
      </c>
    </row>
    <row r="1581" spans="1:21" x14ac:dyDescent="0.35">
      <c r="A1581" t="s">
        <v>27</v>
      </c>
      <c r="B1581" t="s">
        <v>47</v>
      </c>
      <c r="C1581" t="s">
        <v>76</v>
      </c>
      <c r="D1581" t="s">
        <v>77</v>
      </c>
      <c r="E1581" t="s">
        <v>928</v>
      </c>
      <c r="G1581" t="s">
        <v>920</v>
      </c>
      <c r="H1581" t="s">
        <v>41</v>
      </c>
      <c r="I1581" t="s">
        <v>921</v>
      </c>
      <c r="J1581" t="s">
        <v>145</v>
      </c>
      <c r="L1581" t="s">
        <v>929</v>
      </c>
      <c r="M1581" t="s">
        <v>929</v>
      </c>
      <c r="N1581" t="b">
        <v>0</v>
      </c>
      <c r="O1581">
        <v>138.32673435000001</v>
      </c>
      <c r="P1581">
        <v>1.212188583171866E-2</v>
      </c>
      <c r="Q1581">
        <v>21.115525452951321</v>
      </c>
      <c r="R1581">
        <v>2920.841679991061</v>
      </c>
      <c r="S1581">
        <v>1.676780881265177</v>
      </c>
      <c r="T1581">
        <f t="shared" si="50"/>
        <v>2920.841679991061</v>
      </c>
      <c r="U1581">
        <f t="shared" si="51"/>
        <v>1.6767808812651759</v>
      </c>
    </row>
    <row r="1582" spans="1:21" x14ac:dyDescent="0.35">
      <c r="A1582" t="s">
        <v>27</v>
      </c>
      <c r="B1582" t="s">
        <v>47</v>
      </c>
      <c r="C1582" t="s">
        <v>39</v>
      </c>
      <c r="D1582" t="s">
        <v>40</v>
      </c>
      <c r="E1582" t="s">
        <v>928</v>
      </c>
      <c r="G1582" t="s">
        <v>920</v>
      </c>
      <c r="H1582" t="s">
        <v>41</v>
      </c>
      <c r="I1582" t="s">
        <v>921</v>
      </c>
      <c r="J1582" t="s">
        <v>145</v>
      </c>
      <c r="L1582" t="s">
        <v>929</v>
      </c>
      <c r="M1582" t="s">
        <v>929</v>
      </c>
      <c r="N1582" t="b">
        <v>0</v>
      </c>
      <c r="O1582">
        <v>138.32673435000001</v>
      </c>
      <c r="P1582">
        <v>1.4310491269361731E-2</v>
      </c>
      <c r="Q1582">
        <v>58.601472303193113</v>
      </c>
      <c r="R1582">
        <v>8106.1502918026772</v>
      </c>
      <c r="S1582">
        <v>1.979523524234994</v>
      </c>
      <c r="T1582">
        <f t="shared" si="50"/>
        <v>8106.1502918026772</v>
      </c>
      <c r="U1582">
        <f t="shared" si="51"/>
        <v>1.9795235242349944</v>
      </c>
    </row>
    <row r="1583" spans="1:21" x14ac:dyDescent="0.35">
      <c r="A1583" t="s">
        <v>27</v>
      </c>
      <c r="B1583" t="s">
        <v>47</v>
      </c>
      <c r="C1583" t="s">
        <v>39</v>
      </c>
      <c r="D1583" t="s">
        <v>40</v>
      </c>
      <c r="E1583" t="s">
        <v>930</v>
      </c>
      <c r="F1583" t="s">
        <v>931</v>
      </c>
      <c r="G1583" t="s">
        <v>920</v>
      </c>
      <c r="H1583" t="s">
        <v>41</v>
      </c>
      <c r="I1583" t="s">
        <v>921</v>
      </c>
      <c r="J1583" t="s">
        <v>145</v>
      </c>
      <c r="L1583" t="s">
        <v>932</v>
      </c>
      <c r="M1583" t="s">
        <v>932</v>
      </c>
      <c r="N1583" t="b">
        <v>0</v>
      </c>
      <c r="O1583">
        <v>138.32673435000001</v>
      </c>
      <c r="P1583">
        <v>1.1952342564865871E-2</v>
      </c>
      <c r="Q1583">
        <v>48.944851618955177</v>
      </c>
      <c r="R1583">
        <v>6770.3814876953802</v>
      </c>
      <c r="S1583">
        <v>1.653328514830398</v>
      </c>
      <c r="T1583">
        <f t="shared" si="50"/>
        <v>6770.3814876953802</v>
      </c>
      <c r="U1583">
        <f t="shared" si="51"/>
        <v>1.6533285148303991</v>
      </c>
    </row>
    <row r="1584" spans="1:21" x14ac:dyDescent="0.35">
      <c r="A1584" t="s">
        <v>27</v>
      </c>
      <c r="B1584" t="s">
        <v>47</v>
      </c>
      <c r="C1584" t="s">
        <v>76</v>
      </c>
      <c r="D1584" t="s">
        <v>77</v>
      </c>
      <c r="E1584" t="s">
        <v>930</v>
      </c>
      <c r="F1584" t="s">
        <v>931</v>
      </c>
      <c r="G1584" t="s">
        <v>920</v>
      </c>
      <c r="H1584" t="s">
        <v>41</v>
      </c>
      <c r="I1584" t="s">
        <v>921</v>
      </c>
      <c r="J1584" t="s">
        <v>145</v>
      </c>
      <c r="L1584" t="s">
        <v>932</v>
      </c>
      <c r="M1584" t="s">
        <v>932</v>
      </c>
      <c r="N1584" t="b">
        <v>0</v>
      </c>
      <c r="O1584">
        <v>138.32673435000001</v>
      </c>
      <c r="P1584">
        <v>9.3875354026982053E-3</v>
      </c>
      <c r="Q1584">
        <v>16.352467387333181</v>
      </c>
      <c r="R1584">
        <v>2261.9834122546749</v>
      </c>
      <c r="S1584">
        <v>1.2985471158502551</v>
      </c>
      <c r="T1584">
        <f t="shared" si="50"/>
        <v>2261.9834122546758</v>
      </c>
      <c r="U1584">
        <f t="shared" si="51"/>
        <v>1.2985471158502551</v>
      </c>
    </row>
    <row r="1585" spans="1:21" x14ac:dyDescent="0.35">
      <c r="A1585" t="s">
        <v>27</v>
      </c>
      <c r="B1585" t="s">
        <v>47</v>
      </c>
      <c r="C1585" t="s">
        <v>76</v>
      </c>
      <c r="D1585" t="s">
        <v>77</v>
      </c>
      <c r="E1585" t="s">
        <v>933</v>
      </c>
      <c r="F1585" t="s">
        <v>934</v>
      </c>
      <c r="G1585" t="s">
        <v>920</v>
      </c>
      <c r="H1585" t="s">
        <v>41</v>
      </c>
      <c r="I1585" t="s">
        <v>921</v>
      </c>
      <c r="J1585" t="s">
        <v>145</v>
      </c>
      <c r="L1585" t="s">
        <v>935</v>
      </c>
      <c r="M1585" t="s">
        <v>935</v>
      </c>
      <c r="N1585" t="b">
        <v>0</v>
      </c>
      <c r="O1585">
        <v>138.32673435000001</v>
      </c>
      <c r="P1585">
        <v>3.6568848241291278E-3</v>
      </c>
      <c r="Q1585">
        <v>6.3700521234377954</v>
      </c>
      <c r="R1585">
        <v>881.14850787443334</v>
      </c>
      <c r="S1585">
        <v>0.50584493561585642</v>
      </c>
      <c r="T1585">
        <f t="shared" si="50"/>
        <v>881.14850787443334</v>
      </c>
      <c r="U1585">
        <f t="shared" si="51"/>
        <v>0.50584493561585642</v>
      </c>
    </row>
    <row r="1586" spans="1:21" x14ac:dyDescent="0.35">
      <c r="A1586" t="s">
        <v>27</v>
      </c>
      <c r="B1586" t="s">
        <v>47</v>
      </c>
      <c r="C1586" t="s">
        <v>76</v>
      </c>
      <c r="D1586" t="s">
        <v>77</v>
      </c>
      <c r="E1586" t="s">
        <v>936</v>
      </c>
      <c r="F1586" t="s">
        <v>937</v>
      </c>
      <c r="G1586" t="s">
        <v>920</v>
      </c>
      <c r="H1586" t="s">
        <v>41</v>
      </c>
      <c r="I1586" t="s">
        <v>921</v>
      </c>
      <c r="J1586" t="s">
        <v>145</v>
      </c>
      <c r="L1586" t="s">
        <v>938</v>
      </c>
      <c r="M1586" t="s">
        <v>938</v>
      </c>
      <c r="N1586" t="b">
        <v>0</v>
      </c>
      <c r="O1586">
        <v>138.32673435000001</v>
      </c>
      <c r="P1586">
        <v>3.2692176837775968E-4</v>
      </c>
      <c r="Q1586">
        <v>0.56947615388699813</v>
      </c>
      <c r="R1586">
        <v>78.77377665738652</v>
      </c>
      <c r="S1586">
        <v>4.52220206076226E-2</v>
      </c>
      <c r="T1586">
        <f t="shared" si="50"/>
        <v>78.77377665738652</v>
      </c>
      <c r="U1586">
        <f t="shared" si="51"/>
        <v>4.52220206076226E-2</v>
      </c>
    </row>
    <row r="1587" spans="1:21" x14ac:dyDescent="0.35">
      <c r="A1587" t="s">
        <v>27</v>
      </c>
      <c r="B1587" t="s">
        <v>47</v>
      </c>
      <c r="C1587" t="s">
        <v>39</v>
      </c>
      <c r="D1587" t="s">
        <v>40</v>
      </c>
      <c r="E1587" t="s">
        <v>939</v>
      </c>
      <c r="G1587" t="s">
        <v>920</v>
      </c>
      <c r="H1587" t="s">
        <v>41</v>
      </c>
      <c r="I1587" t="s">
        <v>921</v>
      </c>
      <c r="J1587" t="s">
        <v>145</v>
      </c>
      <c r="L1587" t="s">
        <v>940</v>
      </c>
      <c r="M1587" t="s">
        <v>940</v>
      </c>
      <c r="N1587" t="b">
        <v>0</v>
      </c>
      <c r="O1587">
        <v>138.32673435000001</v>
      </c>
      <c r="P1587">
        <v>6.4331626968333723E-3</v>
      </c>
      <c r="Q1587">
        <v>26.3438059885159</v>
      </c>
      <c r="R1587">
        <v>3644.052652741379</v>
      </c>
      <c r="S1587">
        <v>0.88987838739519953</v>
      </c>
      <c r="T1587">
        <f t="shared" si="50"/>
        <v>3644.0526527413781</v>
      </c>
      <c r="U1587">
        <f t="shared" si="51"/>
        <v>0.88987838739519953</v>
      </c>
    </row>
    <row r="1588" spans="1:21" x14ac:dyDescent="0.35">
      <c r="A1588" t="s">
        <v>27</v>
      </c>
      <c r="B1588" t="s">
        <v>47</v>
      </c>
      <c r="C1588" t="s">
        <v>39</v>
      </c>
      <c r="D1588" t="s">
        <v>40</v>
      </c>
      <c r="E1588" t="s">
        <v>941</v>
      </c>
      <c r="G1588" t="s">
        <v>920</v>
      </c>
      <c r="H1588" t="s">
        <v>41</v>
      </c>
      <c r="I1588" t="s">
        <v>921</v>
      </c>
      <c r="J1588" t="s">
        <v>145</v>
      </c>
      <c r="L1588" t="s">
        <v>942</v>
      </c>
      <c r="M1588" t="s">
        <v>942</v>
      </c>
      <c r="N1588" t="b">
        <v>0</v>
      </c>
      <c r="O1588">
        <v>138.32673435000001</v>
      </c>
      <c r="P1588">
        <v>4.1741331347735066E-3</v>
      </c>
      <c r="Q1588">
        <v>17.093078265661831</v>
      </c>
      <c r="R1588">
        <v>2364.4296964779628</v>
      </c>
      <c r="S1588">
        <v>0.57739420527534779</v>
      </c>
      <c r="T1588">
        <f t="shared" si="50"/>
        <v>2364.4296964779628</v>
      </c>
      <c r="U1588">
        <f t="shared" si="51"/>
        <v>0.57739420527534768</v>
      </c>
    </row>
    <row r="1589" spans="1:21" x14ac:dyDescent="0.35">
      <c r="A1589" t="s">
        <v>27</v>
      </c>
      <c r="B1589" t="s">
        <v>47</v>
      </c>
      <c r="C1589" t="s">
        <v>76</v>
      </c>
      <c r="D1589" t="s">
        <v>77</v>
      </c>
      <c r="E1589" t="s">
        <v>941</v>
      </c>
      <c r="G1589" t="s">
        <v>920</v>
      </c>
      <c r="H1589" t="s">
        <v>41</v>
      </c>
      <c r="I1589" t="s">
        <v>921</v>
      </c>
      <c r="J1589" t="s">
        <v>145</v>
      </c>
      <c r="L1589" t="s">
        <v>942</v>
      </c>
      <c r="M1589" t="s">
        <v>942</v>
      </c>
      <c r="N1589" t="b">
        <v>0</v>
      </c>
      <c r="O1589">
        <v>138.32673435000001</v>
      </c>
      <c r="P1589">
        <v>1.420346952931214E-3</v>
      </c>
      <c r="Q1589">
        <v>2.474150693464225</v>
      </c>
      <c r="R1589">
        <v>342.24118571669419</v>
      </c>
      <c r="S1589">
        <v>0.19647195564294809</v>
      </c>
      <c r="T1589">
        <f t="shared" si="50"/>
        <v>342.24118571669413</v>
      </c>
      <c r="U1589">
        <f t="shared" si="51"/>
        <v>0.196471955642948</v>
      </c>
    </row>
    <row r="1590" spans="1:21" x14ac:dyDescent="0.35">
      <c r="A1590" t="s">
        <v>27</v>
      </c>
      <c r="B1590" t="s">
        <v>47</v>
      </c>
      <c r="C1590" t="s">
        <v>76</v>
      </c>
      <c r="D1590" t="s">
        <v>77</v>
      </c>
      <c r="E1590" t="s">
        <v>943</v>
      </c>
      <c r="G1590" t="s">
        <v>920</v>
      </c>
      <c r="H1590" t="s">
        <v>41</v>
      </c>
      <c r="I1590" t="s">
        <v>921</v>
      </c>
      <c r="J1590" t="s">
        <v>145</v>
      </c>
      <c r="L1590" t="s">
        <v>944</v>
      </c>
      <c r="M1590" t="s">
        <v>944</v>
      </c>
      <c r="N1590" t="b">
        <v>0</v>
      </c>
      <c r="O1590">
        <v>33.993810140000001</v>
      </c>
      <c r="P1590">
        <v>2.3827703471216888E-3</v>
      </c>
      <c r="Q1590">
        <v>4.1506287562561646</v>
      </c>
      <c r="R1590">
        <v>141.0956859017964</v>
      </c>
      <c r="S1590">
        <v>8.0999442787276582E-2</v>
      </c>
      <c r="T1590">
        <f t="shared" si="50"/>
        <v>141.0956859017964</v>
      </c>
      <c r="U1590">
        <f t="shared" si="51"/>
        <v>8.0999442787276582E-2</v>
      </c>
    </row>
    <row r="1591" spans="1:21" x14ac:dyDescent="0.35">
      <c r="A1591" t="s">
        <v>27</v>
      </c>
      <c r="B1591" t="s">
        <v>47</v>
      </c>
      <c r="C1591" t="s">
        <v>39</v>
      </c>
      <c r="D1591" t="s">
        <v>40</v>
      </c>
      <c r="E1591" t="s">
        <v>943</v>
      </c>
      <c r="G1591" t="s">
        <v>920</v>
      </c>
      <c r="H1591" t="s">
        <v>41</v>
      </c>
      <c r="I1591" t="s">
        <v>921</v>
      </c>
      <c r="J1591" t="s">
        <v>145</v>
      </c>
      <c r="L1591" t="s">
        <v>944</v>
      </c>
      <c r="M1591" t="s">
        <v>944</v>
      </c>
      <c r="N1591" t="b">
        <v>0</v>
      </c>
      <c r="O1591">
        <v>33.993810140000001</v>
      </c>
      <c r="P1591">
        <v>5.7057496936865019E-3</v>
      </c>
      <c r="Q1591">
        <v>23.365049204102931</v>
      </c>
      <c r="R1591">
        <v>794.26704655603328</v>
      </c>
      <c r="S1591">
        <v>0.19396017179354211</v>
      </c>
      <c r="T1591">
        <f t="shared" si="50"/>
        <v>794.26704655603316</v>
      </c>
      <c r="U1591">
        <f t="shared" si="51"/>
        <v>0.19396017179354211</v>
      </c>
    </row>
    <row r="1592" spans="1:21" x14ac:dyDescent="0.35">
      <c r="A1592" t="s">
        <v>27</v>
      </c>
      <c r="B1592" t="s">
        <v>47</v>
      </c>
      <c r="C1592" t="s">
        <v>76</v>
      </c>
      <c r="D1592" t="s">
        <v>77</v>
      </c>
      <c r="E1592" t="s">
        <v>945</v>
      </c>
      <c r="F1592" t="s">
        <v>946</v>
      </c>
      <c r="G1592" t="s">
        <v>920</v>
      </c>
      <c r="H1592" t="s">
        <v>41</v>
      </c>
      <c r="I1592" t="s">
        <v>921</v>
      </c>
      <c r="J1592" t="s">
        <v>145</v>
      </c>
      <c r="L1592" t="s">
        <v>947</v>
      </c>
      <c r="M1592" t="s">
        <v>947</v>
      </c>
      <c r="N1592" t="b">
        <v>0</v>
      </c>
      <c r="O1592">
        <v>94.323511679999996</v>
      </c>
      <c r="P1592">
        <v>5.2552563060853121E-4</v>
      </c>
      <c r="Q1592">
        <v>0.9154309802404248</v>
      </c>
      <c r="R1592">
        <v>86.34666475694155</v>
      </c>
      <c r="S1592">
        <v>4.9569422956843162E-2</v>
      </c>
      <c r="T1592">
        <f t="shared" si="50"/>
        <v>86.34666475694155</v>
      </c>
      <c r="U1592">
        <f t="shared" si="51"/>
        <v>4.9569422956843155E-2</v>
      </c>
    </row>
    <row r="1593" spans="1:21" x14ac:dyDescent="0.35">
      <c r="A1593" t="s">
        <v>27</v>
      </c>
      <c r="B1593" t="s">
        <v>47</v>
      </c>
      <c r="C1593" t="s">
        <v>39</v>
      </c>
      <c r="D1593" t="s">
        <v>40</v>
      </c>
      <c r="E1593" t="s">
        <v>945</v>
      </c>
      <c r="F1593" t="s">
        <v>946</v>
      </c>
      <c r="G1593" t="s">
        <v>920</v>
      </c>
      <c r="H1593" t="s">
        <v>41</v>
      </c>
      <c r="I1593" t="s">
        <v>921</v>
      </c>
      <c r="J1593" t="s">
        <v>145</v>
      </c>
      <c r="L1593" t="s">
        <v>947</v>
      </c>
      <c r="M1593" t="s">
        <v>947</v>
      </c>
      <c r="N1593" t="b">
        <v>0</v>
      </c>
      <c r="O1593">
        <v>94.323511679999996</v>
      </c>
      <c r="P1593">
        <v>4.9764642939803686E-3</v>
      </c>
      <c r="Q1593">
        <v>20.378624954398742</v>
      </c>
      <c r="R1593">
        <v>1922.183468908569</v>
      </c>
      <c r="S1593">
        <v>0.46939758795836029</v>
      </c>
      <c r="T1593">
        <f t="shared" si="50"/>
        <v>1922.183468908569</v>
      </c>
      <c r="U1593">
        <f t="shared" si="51"/>
        <v>0.46939758795836023</v>
      </c>
    </row>
    <row r="1594" spans="1:21" x14ac:dyDescent="0.35">
      <c r="A1594" t="s">
        <v>27</v>
      </c>
      <c r="B1594" t="s">
        <v>47</v>
      </c>
      <c r="C1594" t="s">
        <v>39</v>
      </c>
      <c r="D1594" t="s">
        <v>40</v>
      </c>
      <c r="E1594" t="s">
        <v>951</v>
      </c>
      <c r="F1594" t="s">
        <v>952</v>
      </c>
      <c r="G1594" t="s">
        <v>920</v>
      </c>
      <c r="H1594" t="s">
        <v>41</v>
      </c>
      <c r="I1594" t="s">
        <v>921</v>
      </c>
      <c r="J1594" t="s">
        <v>145</v>
      </c>
      <c r="L1594" t="s">
        <v>953</v>
      </c>
      <c r="M1594" t="s">
        <v>953</v>
      </c>
      <c r="N1594" t="b">
        <v>0</v>
      </c>
      <c r="O1594">
        <v>33.993810140000001</v>
      </c>
      <c r="P1594">
        <v>1.018675347031322E-3</v>
      </c>
      <c r="Q1594">
        <v>4.171476297449586</v>
      </c>
      <c r="R1594">
        <v>141.80437325901141</v>
      </c>
      <c r="S1594">
        <v>3.4628656341281393E-2</v>
      </c>
      <c r="T1594">
        <f t="shared" si="50"/>
        <v>141.80437325901138</v>
      </c>
      <c r="U1594">
        <f t="shared" si="51"/>
        <v>3.4628656341281372E-2</v>
      </c>
    </row>
    <row r="1595" spans="1:21" x14ac:dyDescent="0.35">
      <c r="A1595" t="s">
        <v>27</v>
      </c>
      <c r="B1595" t="s">
        <v>47</v>
      </c>
      <c r="C1595" t="s">
        <v>76</v>
      </c>
      <c r="D1595" t="s">
        <v>77</v>
      </c>
      <c r="E1595" t="s">
        <v>951</v>
      </c>
      <c r="F1595" t="s">
        <v>952</v>
      </c>
      <c r="G1595" t="s">
        <v>920</v>
      </c>
      <c r="H1595" t="s">
        <v>41</v>
      </c>
      <c r="I1595" t="s">
        <v>921</v>
      </c>
      <c r="J1595" t="s">
        <v>145</v>
      </c>
      <c r="L1595" t="s">
        <v>953</v>
      </c>
      <c r="M1595" t="s">
        <v>953</v>
      </c>
      <c r="N1595" t="b">
        <v>0</v>
      </c>
      <c r="O1595">
        <v>33.993810140000001</v>
      </c>
      <c r="P1595">
        <v>1.3369952044396121E-3</v>
      </c>
      <c r="Q1595">
        <v>2.3289574462042091</v>
      </c>
      <c r="R1595">
        <v>79.170137250405133</v>
      </c>
      <c r="S1595">
        <v>4.5449561137810658E-2</v>
      </c>
      <c r="T1595">
        <f t="shared" si="50"/>
        <v>79.170137250405148</v>
      </c>
      <c r="U1595">
        <f t="shared" si="51"/>
        <v>4.5449561137810658E-2</v>
      </c>
    </row>
    <row r="1596" spans="1:21" x14ac:dyDescent="0.35">
      <c r="A1596" t="s">
        <v>27</v>
      </c>
      <c r="B1596" t="s">
        <v>47</v>
      </c>
      <c r="C1596" t="s">
        <v>39</v>
      </c>
      <c r="D1596" t="s">
        <v>40</v>
      </c>
      <c r="E1596" t="s">
        <v>956</v>
      </c>
      <c r="G1596" t="s">
        <v>920</v>
      </c>
      <c r="H1596" t="s">
        <v>41</v>
      </c>
      <c r="I1596" t="s">
        <v>921</v>
      </c>
      <c r="J1596" t="s">
        <v>145</v>
      </c>
      <c r="L1596" t="s">
        <v>957</v>
      </c>
      <c r="M1596" t="s">
        <v>957</v>
      </c>
      <c r="N1596" t="b">
        <v>0</v>
      </c>
      <c r="O1596">
        <v>94.323511679999996</v>
      </c>
      <c r="P1596">
        <v>1.573356521838916E-3</v>
      </c>
      <c r="Q1596">
        <v>6.4428961174093802</v>
      </c>
      <c r="R1596">
        <v>607.71658718349033</v>
      </c>
      <c r="S1596">
        <v>0.14840451226447721</v>
      </c>
      <c r="T1596">
        <f t="shared" si="50"/>
        <v>607.71658718349033</v>
      </c>
      <c r="U1596">
        <f t="shared" si="51"/>
        <v>0.14840451226447715</v>
      </c>
    </row>
    <row r="1597" spans="1:21" x14ac:dyDescent="0.35">
      <c r="A1597" t="s">
        <v>27</v>
      </c>
      <c r="B1597" t="s">
        <v>47</v>
      </c>
      <c r="C1597" t="s">
        <v>76</v>
      </c>
      <c r="D1597" t="s">
        <v>77</v>
      </c>
      <c r="E1597" t="s">
        <v>956</v>
      </c>
      <c r="G1597" t="s">
        <v>920</v>
      </c>
      <c r="H1597" t="s">
        <v>41</v>
      </c>
      <c r="I1597" t="s">
        <v>921</v>
      </c>
      <c r="J1597" t="s">
        <v>145</v>
      </c>
      <c r="L1597" t="s">
        <v>957</v>
      </c>
      <c r="M1597" t="s">
        <v>957</v>
      </c>
      <c r="N1597" t="b">
        <v>0</v>
      </c>
      <c r="O1597">
        <v>94.323511679999996</v>
      </c>
      <c r="P1597">
        <v>3.212230301524897E-3</v>
      </c>
      <c r="Q1597">
        <v>5.5954932783733096</v>
      </c>
      <c r="R1597">
        <v>527.78657559800638</v>
      </c>
      <c r="S1597">
        <v>0.3029888423647335</v>
      </c>
      <c r="T1597">
        <f t="shared" si="50"/>
        <v>527.78657559800638</v>
      </c>
      <c r="U1597">
        <f t="shared" si="51"/>
        <v>0.30298884236473356</v>
      </c>
    </row>
    <row r="1598" spans="1:21" x14ac:dyDescent="0.35">
      <c r="A1598" t="s">
        <v>27</v>
      </c>
      <c r="B1598" t="s">
        <v>47</v>
      </c>
      <c r="C1598" t="s">
        <v>76</v>
      </c>
      <c r="D1598" t="s">
        <v>77</v>
      </c>
      <c r="E1598" t="s">
        <v>964</v>
      </c>
      <c r="G1598" t="s">
        <v>920</v>
      </c>
      <c r="H1598" t="s">
        <v>41</v>
      </c>
      <c r="I1598" t="s">
        <v>921</v>
      </c>
      <c r="J1598" t="s">
        <v>145</v>
      </c>
      <c r="L1598" t="s">
        <v>965</v>
      </c>
      <c r="M1598" t="s">
        <v>965</v>
      </c>
      <c r="N1598" t="b">
        <v>0</v>
      </c>
      <c r="O1598">
        <v>7.0978034900000004</v>
      </c>
      <c r="P1598">
        <v>1.668466934945932E-3</v>
      </c>
      <c r="Q1598">
        <v>2.9063593339637519</v>
      </c>
      <c r="R1598">
        <v>20.628767423802</v>
      </c>
      <c r="S1598">
        <v>1.184245043380884E-2</v>
      </c>
      <c r="T1598">
        <f t="shared" si="50"/>
        <v>20.628767423801996</v>
      </c>
      <c r="U1598">
        <f t="shared" si="51"/>
        <v>1.184245043380884E-2</v>
      </c>
    </row>
    <row r="1599" spans="1:21" x14ac:dyDescent="0.35">
      <c r="A1599" t="s">
        <v>27</v>
      </c>
      <c r="B1599" t="s">
        <v>47</v>
      </c>
      <c r="C1599" t="s">
        <v>39</v>
      </c>
      <c r="D1599" t="s">
        <v>40</v>
      </c>
      <c r="E1599" t="s">
        <v>964</v>
      </c>
      <c r="G1599" t="s">
        <v>920</v>
      </c>
      <c r="H1599" t="s">
        <v>41</v>
      </c>
      <c r="I1599" t="s">
        <v>921</v>
      </c>
      <c r="J1599" t="s">
        <v>145</v>
      </c>
      <c r="L1599" t="s">
        <v>965</v>
      </c>
      <c r="M1599" t="s">
        <v>965</v>
      </c>
      <c r="N1599" t="b">
        <v>0</v>
      </c>
      <c r="O1599">
        <v>7.0978034900000004</v>
      </c>
      <c r="P1599">
        <v>1.6336056878608759E-3</v>
      </c>
      <c r="Q1599">
        <v>6.6896164967079894</v>
      </c>
      <c r="R1599">
        <v>47.481583317095541</v>
      </c>
      <c r="S1599">
        <v>1.159501215258278E-2</v>
      </c>
      <c r="T1599">
        <f t="shared" si="50"/>
        <v>47.481583317095541</v>
      </c>
      <c r="U1599">
        <f t="shared" si="51"/>
        <v>1.1595012152582776E-2</v>
      </c>
    </row>
    <row r="1600" spans="1:21" x14ac:dyDescent="0.35">
      <c r="A1600" t="s">
        <v>27</v>
      </c>
      <c r="B1600" t="s">
        <v>47</v>
      </c>
      <c r="C1600" t="s">
        <v>39</v>
      </c>
      <c r="D1600" t="s">
        <v>40</v>
      </c>
      <c r="E1600" t="s">
        <v>966</v>
      </c>
      <c r="F1600" t="s">
        <v>967</v>
      </c>
      <c r="G1600" t="s">
        <v>920</v>
      </c>
      <c r="H1600" t="s">
        <v>41</v>
      </c>
      <c r="I1600" t="s">
        <v>921</v>
      </c>
      <c r="J1600" t="s">
        <v>145</v>
      </c>
      <c r="L1600" t="s">
        <v>968</v>
      </c>
      <c r="M1600" t="s">
        <v>968</v>
      </c>
      <c r="N1600" t="b">
        <v>0</v>
      </c>
      <c r="O1600">
        <v>91.455062609999999</v>
      </c>
      <c r="P1600">
        <v>2.1408066489548481E-3</v>
      </c>
      <c r="Q1600">
        <v>8.7666048064899673</v>
      </c>
      <c r="R1600">
        <v>801.7503914546669</v>
      </c>
      <c r="S1600">
        <v>0.19578760611606991</v>
      </c>
      <c r="T1600">
        <f t="shared" si="50"/>
        <v>801.7503914546669</v>
      </c>
      <c r="U1600">
        <f t="shared" si="51"/>
        <v>0.19578760611606991</v>
      </c>
    </row>
    <row r="1601" spans="1:21" x14ac:dyDescent="0.35">
      <c r="A1601" t="s">
        <v>27</v>
      </c>
      <c r="B1601" t="s">
        <v>47</v>
      </c>
      <c r="C1601" t="s">
        <v>76</v>
      </c>
      <c r="D1601" t="s">
        <v>77</v>
      </c>
      <c r="E1601" t="s">
        <v>966</v>
      </c>
      <c r="F1601" t="s">
        <v>967</v>
      </c>
      <c r="G1601" t="s">
        <v>920</v>
      </c>
      <c r="H1601" t="s">
        <v>41</v>
      </c>
      <c r="I1601" t="s">
        <v>921</v>
      </c>
      <c r="J1601" t="s">
        <v>145</v>
      </c>
      <c r="L1601" t="s">
        <v>968</v>
      </c>
      <c r="M1601" t="s">
        <v>968</v>
      </c>
      <c r="N1601" t="b">
        <v>0</v>
      </c>
      <c r="O1601">
        <v>91.455062609999999</v>
      </c>
      <c r="P1601">
        <v>2.185377449853886E-3</v>
      </c>
      <c r="Q1601">
        <v>3.8067833509823612</v>
      </c>
      <c r="R1601">
        <v>348.14960970679738</v>
      </c>
      <c r="S1601">
        <v>0.19986383150286929</v>
      </c>
      <c r="T1601">
        <f t="shared" si="50"/>
        <v>348.14960970679743</v>
      </c>
      <c r="U1601">
        <f t="shared" si="51"/>
        <v>0.19986383150286927</v>
      </c>
    </row>
    <row r="1602" spans="1:21" x14ac:dyDescent="0.35">
      <c r="A1602" t="s">
        <v>27</v>
      </c>
      <c r="B1602" t="s">
        <v>47</v>
      </c>
      <c r="C1602" t="s">
        <v>76</v>
      </c>
      <c r="D1602" t="s">
        <v>77</v>
      </c>
      <c r="E1602" t="s">
        <v>988</v>
      </c>
      <c r="F1602" t="s">
        <v>989</v>
      </c>
      <c r="G1602" t="s">
        <v>920</v>
      </c>
      <c r="H1602" t="s">
        <v>41</v>
      </c>
      <c r="I1602" t="s">
        <v>921</v>
      </c>
      <c r="J1602" t="s">
        <v>145</v>
      </c>
      <c r="L1602" t="s">
        <v>990</v>
      </c>
      <c r="M1602" t="s">
        <v>990</v>
      </c>
      <c r="N1602" t="b">
        <v>0</v>
      </c>
      <c r="O1602">
        <v>33.993810140000001</v>
      </c>
      <c r="P1602">
        <v>5.6193107182823448E-3</v>
      </c>
      <c r="Q1602">
        <v>9.7884685722295668</v>
      </c>
      <c r="R1602">
        <v>332.74734220572878</v>
      </c>
      <c r="S1602">
        <v>0.19102178167495709</v>
      </c>
      <c r="T1602">
        <f t="shared" ref="T1602:T1665" si="52">O1602*Q1602</f>
        <v>332.74734220572878</v>
      </c>
      <c r="U1602">
        <f t="shared" ref="U1602:U1665" si="53">O1602*P1602</f>
        <v>0.19102178167495706</v>
      </c>
    </row>
    <row r="1603" spans="1:21" x14ac:dyDescent="0.35">
      <c r="A1603" t="s">
        <v>27</v>
      </c>
      <c r="B1603" t="s">
        <v>47</v>
      </c>
      <c r="C1603" t="s">
        <v>39</v>
      </c>
      <c r="D1603" t="s">
        <v>40</v>
      </c>
      <c r="E1603" t="s">
        <v>988</v>
      </c>
      <c r="F1603" t="s">
        <v>989</v>
      </c>
      <c r="G1603" t="s">
        <v>920</v>
      </c>
      <c r="H1603" t="s">
        <v>41</v>
      </c>
      <c r="I1603" t="s">
        <v>921</v>
      </c>
      <c r="J1603" t="s">
        <v>145</v>
      </c>
      <c r="L1603" t="s">
        <v>990</v>
      </c>
      <c r="M1603" t="s">
        <v>990</v>
      </c>
      <c r="N1603" t="b">
        <v>0</v>
      </c>
      <c r="O1603">
        <v>33.993810140000001</v>
      </c>
      <c r="P1603">
        <v>1.0780020151597651E-2</v>
      </c>
      <c r="Q1603">
        <v>44.144190471938231</v>
      </c>
      <c r="R1603">
        <v>1500.6292296870649</v>
      </c>
      <c r="S1603">
        <v>0.36645395833878452</v>
      </c>
      <c r="T1603">
        <f t="shared" si="52"/>
        <v>1500.6292296870652</v>
      </c>
      <c r="U1603">
        <f t="shared" si="53"/>
        <v>0.36645395833878458</v>
      </c>
    </row>
    <row r="1604" spans="1:21" x14ac:dyDescent="0.35">
      <c r="A1604" t="s">
        <v>27</v>
      </c>
      <c r="B1604" t="s">
        <v>47</v>
      </c>
      <c r="C1604" t="s">
        <v>76</v>
      </c>
      <c r="D1604" t="s">
        <v>77</v>
      </c>
      <c r="E1604" t="s">
        <v>1003</v>
      </c>
      <c r="F1604" t="s">
        <v>1004</v>
      </c>
      <c r="G1604" t="s">
        <v>920</v>
      </c>
      <c r="H1604" t="s">
        <v>41</v>
      </c>
      <c r="I1604" t="s">
        <v>921</v>
      </c>
      <c r="J1604" t="s">
        <v>145</v>
      </c>
      <c r="L1604" t="s">
        <v>1005</v>
      </c>
      <c r="M1604" t="s">
        <v>1005</v>
      </c>
      <c r="N1604" t="b">
        <v>0</v>
      </c>
      <c r="O1604">
        <v>33.993810140000001</v>
      </c>
      <c r="P1604">
        <v>5.8342000572008199E-3</v>
      </c>
      <c r="Q1604">
        <v>10.1627916246401</v>
      </c>
      <c r="R1604">
        <v>345.47200898039779</v>
      </c>
      <c r="S1604">
        <v>0.19832668906326181</v>
      </c>
      <c r="T1604">
        <f t="shared" si="52"/>
        <v>345.47200898039773</v>
      </c>
      <c r="U1604">
        <f t="shared" si="53"/>
        <v>0.19832668906326181</v>
      </c>
    </row>
    <row r="1605" spans="1:21" x14ac:dyDescent="0.35">
      <c r="A1605" t="s">
        <v>27</v>
      </c>
      <c r="B1605" t="s">
        <v>47</v>
      </c>
      <c r="C1605" t="s">
        <v>39</v>
      </c>
      <c r="D1605" t="s">
        <v>40</v>
      </c>
      <c r="E1605" t="s">
        <v>1003</v>
      </c>
      <c r="F1605" t="s">
        <v>1004</v>
      </c>
      <c r="G1605" t="s">
        <v>920</v>
      </c>
      <c r="H1605" t="s">
        <v>41</v>
      </c>
      <c r="I1605" t="s">
        <v>921</v>
      </c>
      <c r="J1605" t="s">
        <v>145</v>
      </c>
      <c r="L1605" t="s">
        <v>1005</v>
      </c>
      <c r="M1605" t="s">
        <v>1005</v>
      </c>
      <c r="N1605" t="b">
        <v>0</v>
      </c>
      <c r="O1605">
        <v>33.993810140000001</v>
      </c>
      <c r="P1605">
        <v>7.6202731480387777E-3</v>
      </c>
      <c r="Q1605">
        <v>31.20502416179302</v>
      </c>
      <c r="R1605">
        <v>1060.7776667701039</v>
      </c>
      <c r="S1605">
        <v>0.25904211860937032</v>
      </c>
      <c r="T1605">
        <f t="shared" si="52"/>
        <v>1060.7776667701046</v>
      </c>
      <c r="U1605">
        <f t="shared" si="53"/>
        <v>0.25904211860937032</v>
      </c>
    </row>
    <row r="1606" spans="1:21" x14ac:dyDescent="0.35">
      <c r="A1606" t="s">
        <v>27</v>
      </c>
      <c r="B1606" t="s">
        <v>47</v>
      </c>
      <c r="C1606" t="s">
        <v>76</v>
      </c>
      <c r="D1606" t="s">
        <v>77</v>
      </c>
      <c r="E1606" t="s">
        <v>1012</v>
      </c>
      <c r="F1606" t="s">
        <v>1013</v>
      </c>
      <c r="G1606" t="s">
        <v>920</v>
      </c>
      <c r="H1606" t="s">
        <v>41</v>
      </c>
      <c r="I1606" t="s">
        <v>921</v>
      </c>
      <c r="J1606" t="s">
        <v>145</v>
      </c>
      <c r="L1606" t="s">
        <v>1014</v>
      </c>
      <c r="M1606" t="s">
        <v>1014</v>
      </c>
      <c r="N1606" t="b">
        <v>0</v>
      </c>
      <c r="O1606">
        <v>22.262271330000001</v>
      </c>
      <c r="P1606">
        <v>4.7323629957634417E-3</v>
      </c>
      <c r="Q1606">
        <v>8.2434641504522546</v>
      </c>
      <c r="R1606">
        <v>183.51823561649601</v>
      </c>
      <c r="S1606">
        <v>0.1053531490437374</v>
      </c>
      <c r="T1606">
        <f t="shared" si="52"/>
        <v>183.51823561649604</v>
      </c>
      <c r="U1606">
        <f t="shared" si="53"/>
        <v>0.10535314904373738</v>
      </c>
    </row>
    <row r="1607" spans="1:21" x14ac:dyDescent="0.35">
      <c r="A1607" t="s">
        <v>27</v>
      </c>
      <c r="B1607" t="s">
        <v>47</v>
      </c>
      <c r="C1607" t="s">
        <v>39</v>
      </c>
      <c r="D1607" t="s">
        <v>40</v>
      </c>
      <c r="E1607" t="s">
        <v>1012</v>
      </c>
      <c r="F1607" t="s">
        <v>1013</v>
      </c>
      <c r="G1607" t="s">
        <v>920</v>
      </c>
      <c r="H1607" t="s">
        <v>41</v>
      </c>
      <c r="I1607" t="s">
        <v>921</v>
      </c>
      <c r="J1607" t="s">
        <v>145</v>
      </c>
      <c r="L1607" t="s">
        <v>1014</v>
      </c>
      <c r="M1607" t="s">
        <v>1014</v>
      </c>
      <c r="N1607" t="b">
        <v>0</v>
      </c>
      <c r="O1607">
        <v>22.262271330000001</v>
      </c>
      <c r="P1607">
        <v>1.390723336372336E-2</v>
      </c>
      <c r="Q1607">
        <v>56.950130882168331</v>
      </c>
      <c r="R1607">
        <v>1267.839265977844</v>
      </c>
      <c r="S1607">
        <v>0.3096066025928379</v>
      </c>
      <c r="T1607">
        <f t="shared" si="52"/>
        <v>1267.8392659778438</v>
      </c>
      <c r="U1607">
        <f t="shared" si="53"/>
        <v>0.30960660259283801</v>
      </c>
    </row>
    <row r="1608" spans="1:21" x14ac:dyDescent="0.35">
      <c r="A1608" t="s">
        <v>27</v>
      </c>
      <c r="B1608" t="s">
        <v>47</v>
      </c>
      <c r="C1608" t="s">
        <v>39</v>
      </c>
      <c r="D1608" t="s">
        <v>40</v>
      </c>
      <c r="E1608" t="s">
        <v>1026</v>
      </c>
      <c r="F1608" t="s">
        <v>1027</v>
      </c>
      <c r="G1608" t="s">
        <v>920</v>
      </c>
      <c r="H1608" t="s">
        <v>41</v>
      </c>
      <c r="I1608" t="s">
        <v>921</v>
      </c>
      <c r="J1608" t="s">
        <v>145</v>
      </c>
      <c r="L1608" t="s">
        <v>1028</v>
      </c>
      <c r="M1608" t="s">
        <v>1028</v>
      </c>
      <c r="N1608" t="b">
        <v>0</v>
      </c>
      <c r="O1608">
        <v>33.993810140000001</v>
      </c>
      <c r="P1608">
        <v>6.0862992115372667E-3</v>
      </c>
      <c r="Q1608">
        <v>24.92339976038819</v>
      </c>
      <c r="R1608">
        <v>847.24131949795753</v>
      </c>
      <c r="S1608">
        <v>0.20689649985222949</v>
      </c>
      <c r="T1608">
        <f t="shared" si="52"/>
        <v>847.24131949795765</v>
      </c>
      <c r="U1608">
        <f t="shared" si="53"/>
        <v>0.20689649985222955</v>
      </c>
    </row>
    <row r="1609" spans="1:21" x14ac:dyDescent="0.35">
      <c r="A1609" t="s">
        <v>27</v>
      </c>
      <c r="B1609" t="s">
        <v>47</v>
      </c>
      <c r="C1609" t="s">
        <v>76</v>
      </c>
      <c r="D1609" t="s">
        <v>77</v>
      </c>
      <c r="E1609" t="s">
        <v>1026</v>
      </c>
      <c r="F1609" t="s">
        <v>1027</v>
      </c>
      <c r="G1609" t="s">
        <v>920</v>
      </c>
      <c r="H1609" t="s">
        <v>41</v>
      </c>
      <c r="I1609" t="s">
        <v>921</v>
      </c>
      <c r="J1609" t="s">
        <v>145</v>
      </c>
      <c r="L1609" t="s">
        <v>1028</v>
      </c>
      <c r="M1609" t="s">
        <v>1028</v>
      </c>
      <c r="N1609" t="b">
        <v>0</v>
      </c>
      <c r="O1609">
        <v>33.993810140000001</v>
      </c>
      <c r="P1609">
        <v>2.5429463436994668E-3</v>
      </c>
      <c r="Q1609">
        <v>4.4296447756811217</v>
      </c>
      <c r="R1609">
        <v>150.5805034921469</v>
      </c>
      <c r="S1609">
        <v>8.6444435203926862E-2</v>
      </c>
      <c r="T1609">
        <f t="shared" si="52"/>
        <v>150.58050349214693</v>
      </c>
      <c r="U1609">
        <f t="shared" si="53"/>
        <v>8.6444435203926862E-2</v>
      </c>
    </row>
    <row r="1610" spans="1:21" x14ac:dyDescent="0.35">
      <c r="A1610" t="s">
        <v>27</v>
      </c>
      <c r="B1610" t="s">
        <v>47</v>
      </c>
      <c r="C1610" t="s">
        <v>39</v>
      </c>
      <c r="D1610" t="s">
        <v>40</v>
      </c>
      <c r="E1610" t="s">
        <v>1047</v>
      </c>
      <c r="F1610" t="s">
        <v>1048</v>
      </c>
      <c r="G1610" t="s">
        <v>920</v>
      </c>
      <c r="H1610" t="s">
        <v>41</v>
      </c>
      <c r="I1610" t="s">
        <v>921</v>
      </c>
      <c r="J1610" t="s">
        <v>145</v>
      </c>
      <c r="L1610" t="s">
        <v>1049</v>
      </c>
      <c r="M1610" t="s">
        <v>1049</v>
      </c>
      <c r="N1610" t="b">
        <v>0</v>
      </c>
      <c r="O1610">
        <v>33.993810140000001</v>
      </c>
      <c r="P1610">
        <v>5.965922301449011E-3</v>
      </c>
      <c r="Q1610">
        <v>24.430456224788969</v>
      </c>
      <c r="R1610">
        <v>830.4842905390575</v>
      </c>
      <c r="S1610">
        <v>0.20280443002544951</v>
      </c>
      <c r="T1610">
        <f t="shared" si="52"/>
        <v>830.48429053905738</v>
      </c>
      <c r="U1610">
        <f t="shared" si="53"/>
        <v>0.20280443002544954</v>
      </c>
    </row>
    <row r="1611" spans="1:21" x14ac:dyDescent="0.35">
      <c r="A1611" t="s">
        <v>27</v>
      </c>
      <c r="B1611" t="s">
        <v>47</v>
      </c>
      <c r="C1611" t="s">
        <v>39</v>
      </c>
      <c r="D1611" t="s">
        <v>40</v>
      </c>
      <c r="E1611" t="s">
        <v>1050</v>
      </c>
      <c r="F1611" t="s">
        <v>1051</v>
      </c>
      <c r="G1611" t="s">
        <v>920</v>
      </c>
      <c r="H1611" t="s">
        <v>41</v>
      </c>
      <c r="I1611" t="s">
        <v>921</v>
      </c>
      <c r="J1611" t="s">
        <v>145</v>
      </c>
      <c r="L1611" t="s">
        <v>1052</v>
      </c>
      <c r="M1611" t="s">
        <v>1052</v>
      </c>
      <c r="N1611" t="b">
        <v>0</v>
      </c>
      <c r="O1611">
        <v>33.993810140000001</v>
      </c>
      <c r="P1611">
        <v>5.4938228411698974E-3</v>
      </c>
      <c r="Q1611">
        <v>22.497208586734061</v>
      </c>
      <c r="R1611">
        <v>764.76583737741555</v>
      </c>
      <c r="S1611">
        <v>0.1867559706055249</v>
      </c>
      <c r="T1611">
        <f t="shared" si="52"/>
        <v>764.76583737741544</v>
      </c>
      <c r="U1611">
        <f t="shared" si="53"/>
        <v>0.18675597060552487</v>
      </c>
    </row>
    <row r="1612" spans="1:21" x14ac:dyDescent="0.35">
      <c r="A1612" t="s">
        <v>27</v>
      </c>
      <c r="B1612" t="s">
        <v>47</v>
      </c>
      <c r="C1612" t="s">
        <v>39</v>
      </c>
      <c r="D1612" t="s">
        <v>40</v>
      </c>
      <c r="E1612" t="s">
        <v>1058</v>
      </c>
      <c r="F1612" t="s">
        <v>1059</v>
      </c>
      <c r="G1612" t="s">
        <v>920</v>
      </c>
      <c r="H1612" t="s">
        <v>41</v>
      </c>
      <c r="I1612" t="s">
        <v>921</v>
      </c>
      <c r="J1612" t="s">
        <v>145</v>
      </c>
      <c r="L1612" t="s">
        <v>1060</v>
      </c>
      <c r="M1612" t="s">
        <v>1060</v>
      </c>
      <c r="N1612" t="b">
        <v>0</v>
      </c>
      <c r="O1612">
        <v>22.262271330000001</v>
      </c>
      <c r="P1612">
        <v>6.8168140628630082E-3</v>
      </c>
      <c r="Q1612">
        <v>27.914858615381501</v>
      </c>
      <c r="R1612">
        <v>621.44815663421116</v>
      </c>
      <c r="S1612">
        <v>0.15175776427361601</v>
      </c>
      <c r="T1612">
        <f t="shared" si="52"/>
        <v>621.44815663421116</v>
      </c>
      <c r="U1612">
        <f t="shared" si="53"/>
        <v>0.15175776427361598</v>
      </c>
    </row>
    <row r="1613" spans="1:21" x14ac:dyDescent="0.35">
      <c r="A1613" t="s">
        <v>27</v>
      </c>
      <c r="B1613" t="s">
        <v>47</v>
      </c>
      <c r="C1613" t="s">
        <v>76</v>
      </c>
      <c r="D1613" t="s">
        <v>77</v>
      </c>
      <c r="E1613" t="s">
        <v>1058</v>
      </c>
      <c r="F1613" t="s">
        <v>1059</v>
      </c>
      <c r="G1613" t="s">
        <v>920</v>
      </c>
      <c r="H1613" t="s">
        <v>41</v>
      </c>
      <c r="I1613" t="s">
        <v>921</v>
      </c>
      <c r="J1613" t="s">
        <v>145</v>
      </c>
      <c r="L1613" t="s">
        <v>1060</v>
      </c>
      <c r="M1613" t="s">
        <v>1060</v>
      </c>
      <c r="N1613" t="b">
        <v>0</v>
      </c>
      <c r="O1613">
        <v>22.262271330000001</v>
      </c>
      <c r="P1613">
        <v>3.3984574696510352E-3</v>
      </c>
      <c r="Q1613">
        <v>5.9198887200717571</v>
      </c>
      <c r="R1613">
        <v>131.7901689296439</v>
      </c>
      <c r="S1613">
        <v>7.5657382292836584E-2</v>
      </c>
      <c r="T1613">
        <f t="shared" si="52"/>
        <v>131.79016892964387</v>
      </c>
      <c r="U1613">
        <f t="shared" si="53"/>
        <v>7.5657382292836584E-2</v>
      </c>
    </row>
    <row r="1614" spans="1:21" x14ac:dyDescent="0.35">
      <c r="A1614" t="s">
        <v>27</v>
      </c>
      <c r="B1614" t="s">
        <v>47</v>
      </c>
      <c r="C1614" t="s">
        <v>39</v>
      </c>
      <c r="D1614" t="s">
        <v>40</v>
      </c>
      <c r="E1614" t="s">
        <v>1064</v>
      </c>
      <c r="F1614" t="s">
        <v>1065</v>
      </c>
      <c r="G1614" t="s">
        <v>920</v>
      </c>
      <c r="H1614" t="s">
        <v>41</v>
      </c>
      <c r="I1614" t="s">
        <v>921</v>
      </c>
      <c r="J1614" t="s">
        <v>145</v>
      </c>
      <c r="L1614" t="s">
        <v>1066</v>
      </c>
      <c r="M1614" t="s">
        <v>1066</v>
      </c>
      <c r="N1614" t="b">
        <v>0</v>
      </c>
      <c r="O1614">
        <v>22.262271330000001</v>
      </c>
      <c r="P1614">
        <v>1.2660484203425811E-2</v>
      </c>
      <c r="Q1614">
        <v>51.844692151170491</v>
      </c>
      <c r="R1614">
        <v>1154.1806036896789</v>
      </c>
      <c r="S1614">
        <v>0.28185113450584443</v>
      </c>
      <c r="T1614">
        <f t="shared" si="52"/>
        <v>1154.1806036896789</v>
      </c>
      <c r="U1614">
        <f t="shared" si="53"/>
        <v>0.28185113450584431</v>
      </c>
    </row>
    <row r="1615" spans="1:21" x14ac:dyDescent="0.35">
      <c r="A1615" t="s">
        <v>27</v>
      </c>
      <c r="B1615" t="s">
        <v>47</v>
      </c>
      <c r="C1615" t="s">
        <v>76</v>
      </c>
      <c r="D1615" t="s">
        <v>77</v>
      </c>
      <c r="E1615" t="s">
        <v>1070</v>
      </c>
      <c r="F1615" t="s">
        <v>1070</v>
      </c>
      <c r="G1615" t="s">
        <v>920</v>
      </c>
      <c r="H1615" t="s">
        <v>41</v>
      </c>
      <c r="I1615" t="s">
        <v>921</v>
      </c>
      <c r="J1615" t="s">
        <v>145</v>
      </c>
      <c r="L1615" t="s">
        <v>1071</v>
      </c>
      <c r="M1615" t="s">
        <v>1071</v>
      </c>
      <c r="N1615" t="b">
        <v>0</v>
      </c>
      <c r="O1615">
        <v>22.262271330000001</v>
      </c>
      <c r="P1615">
        <v>5.3604348565526906E-3</v>
      </c>
      <c r="Q1615">
        <v>9.3375238988187821</v>
      </c>
      <c r="R1615">
        <v>207.87449058586321</v>
      </c>
      <c r="S1615">
        <v>0.11933545522336569</v>
      </c>
      <c r="T1615">
        <f t="shared" si="52"/>
        <v>207.87449058586321</v>
      </c>
      <c r="U1615">
        <f t="shared" si="53"/>
        <v>0.11933545522336562</v>
      </c>
    </row>
    <row r="1616" spans="1:21" x14ac:dyDescent="0.35">
      <c r="A1616" t="s">
        <v>27</v>
      </c>
      <c r="B1616" t="s">
        <v>47</v>
      </c>
      <c r="C1616" t="s">
        <v>39</v>
      </c>
      <c r="D1616" t="s">
        <v>40</v>
      </c>
      <c r="E1616" t="s">
        <v>1070</v>
      </c>
      <c r="F1616" t="s">
        <v>1070</v>
      </c>
      <c r="G1616" t="s">
        <v>920</v>
      </c>
      <c r="H1616" t="s">
        <v>41</v>
      </c>
      <c r="I1616" t="s">
        <v>921</v>
      </c>
      <c r="J1616" t="s">
        <v>145</v>
      </c>
      <c r="L1616" t="s">
        <v>1071</v>
      </c>
      <c r="M1616" t="s">
        <v>1071</v>
      </c>
      <c r="N1616" t="b">
        <v>0</v>
      </c>
      <c r="O1616">
        <v>22.262271330000001</v>
      </c>
      <c r="P1616">
        <v>7.0014714656009254E-3</v>
      </c>
      <c r="Q1616">
        <v>28.671030815793198</v>
      </c>
      <c r="R1616">
        <v>638.28226733197948</v>
      </c>
      <c r="S1616">
        <v>0.15586865747646059</v>
      </c>
      <c r="T1616">
        <f t="shared" si="52"/>
        <v>638.28226733197948</v>
      </c>
      <c r="U1616">
        <f t="shared" si="53"/>
        <v>0.15586865747646056</v>
      </c>
    </row>
    <row r="1617" spans="1:21" x14ac:dyDescent="0.35">
      <c r="A1617" t="s">
        <v>27</v>
      </c>
      <c r="B1617" t="s">
        <v>47</v>
      </c>
      <c r="C1617" t="s">
        <v>39</v>
      </c>
      <c r="D1617" t="s">
        <v>40</v>
      </c>
      <c r="E1617" t="s">
        <v>1075</v>
      </c>
      <c r="F1617" t="s">
        <v>1076</v>
      </c>
      <c r="G1617" t="s">
        <v>920</v>
      </c>
      <c r="H1617" t="s">
        <v>41</v>
      </c>
      <c r="I1617" t="s">
        <v>921</v>
      </c>
      <c r="J1617" t="s">
        <v>145</v>
      </c>
      <c r="L1617" t="s">
        <v>1077</v>
      </c>
      <c r="M1617" t="s">
        <v>1077</v>
      </c>
      <c r="N1617" t="b">
        <v>0</v>
      </c>
      <c r="O1617">
        <v>33.993810140000001</v>
      </c>
      <c r="P1617">
        <v>5.0635472100546246E-3</v>
      </c>
      <c r="Q1617">
        <v>20.735229559953581</v>
      </c>
      <c r="R1617">
        <v>704.86945687037769</v>
      </c>
      <c r="S1617">
        <v>0.17212926249352359</v>
      </c>
      <c r="T1617">
        <f t="shared" si="52"/>
        <v>704.8694568703778</v>
      </c>
      <c r="U1617">
        <f t="shared" si="53"/>
        <v>0.17212926249352362</v>
      </c>
    </row>
    <row r="1618" spans="1:21" x14ac:dyDescent="0.35">
      <c r="A1618" t="s">
        <v>27</v>
      </c>
      <c r="B1618" t="s">
        <v>47</v>
      </c>
      <c r="C1618" t="s">
        <v>76</v>
      </c>
      <c r="D1618" t="s">
        <v>77</v>
      </c>
      <c r="E1618" t="s">
        <v>1075</v>
      </c>
      <c r="F1618" t="s">
        <v>1076</v>
      </c>
      <c r="G1618" t="s">
        <v>920</v>
      </c>
      <c r="H1618" t="s">
        <v>41</v>
      </c>
      <c r="I1618" t="s">
        <v>921</v>
      </c>
      <c r="J1618" t="s">
        <v>145</v>
      </c>
      <c r="L1618" t="s">
        <v>1077</v>
      </c>
      <c r="M1618" t="s">
        <v>1077</v>
      </c>
      <c r="N1618" t="b">
        <v>0</v>
      </c>
      <c r="O1618">
        <v>33.993810140000001</v>
      </c>
      <c r="P1618">
        <v>4.8969222900902372E-3</v>
      </c>
      <c r="Q1618">
        <v>8.5301155853952348</v>
      </c>
      <c r="R1618">
        <v>289.97112968218062</v>
      </c>
      <c r="S1618">
        <v>0.16646504659966149</v>
      </c>
      <c r="T1618">
        <f t="shared" si="52"/>
        <v>289.97112968218056</v>
      </c>
      <c r="U1618">
        <f t="shared" si="53"/>
        <v>0.16646504659966152</v>
      </c>
    </row>
    <row r="1619" spans="1:21" x14ac:dyDescent="0.35">
      <c r="A1619" t="s">
        <v>27</v>
      </c>
      <c r="B1619" t="s">
        <v>47</v>
      </c>
      <c r="C1619" t="s">
        <v>39</v>
      </c>
      <c r="D1619" t="s">
        <v>40</v>
      </c>
      <c r="E1619" t="s">
        <v>1078</v>
      </c>
      <c r="F1619" t="s">
        <v>1079</v>
      </c>
      <c r="G1619" t="s">
        <v>920</v>
      </c>
      <c r="H1619" t="s">
        <v>41</v>
      </c>
      <c r="I1619" t="s">
        <v>921</v>
      </c>
      <c r="J1619" t="s">
        <v>145</v>
      </c>
      <c r="L1619" t="s">
        <v>1080</v>
      </c>
      <c r="M1619" t="s">
        <v>1080</v>
      </c>
      <c r="N1619" t="b">
        <v>0</v>
      </c>
      <c r="O1619">
        <v>22.262271330000001</v>
      </c>
      <c r="P1619">
        <v>7.3859353573650617E-3</v>
      </c>
      <c r="Q1619">
        <v>30.245410736140879</v>
      </c>
      <c r="R1619">
        <v>673.33154029526327</v>
      </c>
      <c r="S1619">
        <v>0.1644276969515015</v>
      </c>
      <c r="T1619">
        <f t="shared" si="52"/>
        <v>673.33154029526327</v>
      </c>
      <c r="U1619">
        <f t="shared" si="53"/>
        <v>0.16442769695150153</v>
      </c>
    </row>
    <row r="1620" spans="1:21" x14ac:dyDescent="0.35">
      <c r="A1620" t="s">
        <v>27</v>
      </c>
      <c r="B1620" t="s">
        <v>47</v>
      </c>
      <c r="C1620" t="s">
        <v>39</v>
      </c>
      <c r="D1620" t="s">
        <v>40</v>
      </c>
      <c r="E1620" t="s">
        <v>1084</v>
      </c>
      <c r="F1620" t="s">
        <v>1085</v>
      </c>
      <c r="G1620" t="s">
        <v>920</v>
      </c>
      <c r="H1620" t="s">
        <v>41</v>
      </c>
      <c r="I1620" t="s">
        <v>921</v>
      </c>
      <c r="J1620" t="s">
        <v>145</v>
      </c>
      <c r="L1620" t="s">
        <v>1085</v>
      </c>
      <c r="M1620" t="s">
        <v>1085</v>
      </c>
      <c r="N1620" t="b">
        <v>0</v>
      </c>
      <c r="O1620">
        <v>33.993810140000001</v>
      </c>
      <c r="P1620">
        <v>3.7443968698746889E-3</v>
      </c>
      <c r="Q1620">
        <v>15.33330794393556</v>
      </c>
      <c r="R1620">
        <v>521.23755906429915</v>
      </c>
      <c r="S1620">
        <v>0.12728631628333051</v>
      </c>
      <c r="T1620">
        <f t="shared" si="52"/>
        <v>521.23755906429926</v>
      </c>
      <c r="U1620">
        <f t="shared" si="53"/>
        <v>0.12728631628333045</v>
      </c>
    </row>
    <row r="1621" spans="1:21" x14ac:dyDescent="0.35">
      <c r="A1621" t="s">
        <v>27</v>
      </c>
      <c r="B1621" t="s">
        <v>47</v>
      </c>
      <c r="C1621" t="s">
        <v>76</v>
      </c>
      <c r="D1621" t="s">
        <v>77</v>
      </c>
      <c r="E1621" t="s">
        <v>1084</v>
      </c>
      <c r="F1621" t="s">
        <v>1085</v>
      </c>
      <c r="G1621" t="s">
        <v>920</v>
      </c>
      <c r="H1621" t="s">
        <v>41</v>
      </c>
      <c r="I1621" t="s">
        <v>921</v>
      </c>
      <c r="J1621" t="s">
        <v>145</v>
      </c>
      <c r="L1621" t="s">
        <v>1085</v>
      </c>
      <c r="M1621" t="s">
        <v>1085</v>
      </c>
      <c r="N1621" t="b">
        <v>0</v>
      </c>
      <c r="O1621">
        <v>33.993810140000001</v>
      </c>
      <c r="P1621">
        <v>2.8667689847133252E-3</v>
      </c>
      <c r="Q1621">
        <v>4.9937224541458249</v>
      </c>
      <c r="R1621">
        <v>169.75565299808801</v>
      </c>
      <c r="S1621">
        <v>9.7452400581585344E-2</v>
      </c>
      <c r="T1621">
        <f t="shared" si="52"/>
        <v>169.75565299808804</v>
      </c>
      <c r="U1621">
        <f t="shared" si="53"/>
        <v>9.7452400581585344E-2</v>
      </c>
    </row>
    <row r="1622" spans="1:21" x14ac:dyDescent="0.35">
      <c r="A1622" t="s">
        <v>27</v>
      </c>
      <c r="B1622" t="s">
        <v>47</v>
      </c>
      <c r="C1622" t="s">
        <v>76</v>
      </c>
      <c r="D1622" t="s">
        <v>77</v>
      </c>
      <c r="E1622" t="s">
        <v>1086</v>
      </c>
      <c r="F1622" t="s">
        <v>1087</v>
      </c>
      <c r="G1622" t="s">
        <v>920</v>
      </c>
      <c r="H1622" t="s">
        <v>41</v>
      </c>
      <c r="I1622" t="s">
        <v>921</v>
      </c>
      <c r="J1622" t="s">
        <v>145</v>
      </c>
      <c r="L1622" t="s">
        <v>1087</v>
      </c>
      <c r="M1622" t="s">
        <v>1087</v>
      </c>
      <c r="N1622" t="b">
        <v>0</v>
      </c>
      <c r="O1622">
        <v>33.993810140000001</v>
      </c>
      <c r="P1622">
        <v>3.250863840186548E-3</v>
      </c>
      <c r="Q1622">
        <v>5.6627903541148656</v>
      </c>
      <c r="R1622">
        <v>192.49982016040411</v>
      </c>
      <c r="S1622">
        <v>0.11050924817429281</v>
      </c>
      <c r="T1622">
        <f t="shared" si="52"/>
        <v>192.49982016040411</v>
      </c>
      <c r="U1622">
        <f t="shared" si="53"/>
        <v>0.11050924817429282</v>
      </c>
    </row>
    <row r="1623" spans="1:21" x14ac:dyDescent="0.35">
      <c r="A1623" t="s">
        <v>27</v>
      </c>
      <c r="B1623" t="s">
        <v>47</v>
      </c>
      <c r="C1623" t="s">
        <v>39</v>
      </c>
      <c r="D1623" t="s">
        <v>40</v>
      </c>
      <c r="E1623" t="s">
        <v>1086</v>
      </c>
      <c r="F1623" t="s">
        <v>1087</v>
      </c>
      <c r="G1623" t="s">
        <v>920</v>
      </c>
      <c r="H1623" t="s">
        <v>41</v>
      </c>
      <c r="I1623" t="s">
        <v>921</v>
      </c>
      <c r="J1623" t="s">
        <v>145</v>
      </c>
      <c r="L1623" t="s">
        <v>1087</v>
      </c>
      <c r="M1623" t="s">
        <v>1087</v>
      </c>
      <c r="N1623" t="b">
        <v>0</v>
      </c>
      <c r="O1623">
        <v>33.993810140000001</v>
      </c>
      <c r="P1623">
        <v>2.21953931839826E-3</v>
      </c>
      <c r="Q1623">
        <v>9.0890151459325157</v>
      </c>
      <c r="R1623">
        <v>308.97025523041441</v>
      </c>
      <c r="S1623">
        <v>7.5450598187895457E-2</v>
      </c>
      <c r="T1623">
        <f t="shared" si="52"/>
        <v>308.97025523041435</v>
      </c>
      <c r="U1623">
        <f t="shared" si="53"/>
        <v>7.5450598187895457E-2</v>
      </c>
    </row>
    <row r="1624" spans="1:21" x14ac:dyDescent="0.35">
      <c r="A1624" t="s">
        <v>27</v>
      </c>
      <c r="B1624" t="s">
        <v>47</v>
      </c>
      <c r="C1624" t="s">
        <v>39</v>
      </c>
      <c r="D1624" t="s">
        <v>40</v>
      </c>
      <c r="E1624" t="s">
        <v>1094</v>
      </c>
      <c r="F1624" t="s">
        <v>1095</v>
      </c>
      <c r="G1624" t="s">
        <v>920</v>
      </c>
      <c r="H1624" t="s">
        <v>41</v>
      </c>
      <c r="I1624" t="s">
        <v>921</v>
      </c>
      <c r="J1624" t="s">
        <v>145</v>
      </c>
      <c r="L1624" t="s">
        <v>1096</v>
      </c>
      <c r="M1624" t="s">
        <v>1096</v>
      </c>
      <c r="N1624" t="b">
        <v>0</v>
      </c>
      <c r="O1624">
        <v>33.993810140000001</v>
      </c>
      <c r="P1624">
        <v>3.447650938937002E-3</v>
      </c>
      <c r="Q1624">
        <v>14.11813313787135</v>
      </c>
      <c r="R1624">
        <v>479.92913742004117</v>
      </c>
      <c r="S1624">
        <v>0.1171987914472172</v>
      </c>
      <c r="T1624">
        <f t="shared" si="52"/>
        <v>479.92913742004112</v>
      </c>
      <c r="U1624">
        <f t="shared" si="53"/>
        <v>0.11719879144721718</v>
      </c>
    </row>
    <row r="1625" spans="1:21" x14ac:dyDescent="0.35">
      <c r="A1625" t="s">
        <v>27</v>
      </c>
      <c r="B1625" t="s">
        <v>47</v>
      </c>
      <c r="C1625" t="s">
        <v>76</v>
      </c>
      <c r="D1625" t="s">
        <v>77</v>
      </c>
      <c r="E1625" t="s">
        <v>1094</v>
      </c>
      <c r="F1625" t="s">
        <v>1095</v>
      </c>
      <c r="G1625" t="s">
        <v>920</v>
      </c>
      <c r="H1625" t="s">
        <v>41</v>
      </c>
      <c r="I1625" t="s">
        <v>921</v>
      </c>
      <c r="J1625" t="s">
        <v>145</v>
      </c>
      <c r="L1625" t="s">
        <v>1096</v>
      </c>
      <c r="M1625" t="s">
        <v>1096</v>
      </c>
      <c r="N1625" t="b">
        <v>0</v>
      </c>
      <c r="O1625">
        <v>33.993810140000001</v>
      </c>
      <c r="P1625">
        <v>2.6395743611263259E-3</v>
      </c>
      <c r="Q1625">
        <v>4.5979644076072193</v>
      </c>
      <c r="R1625">
        <v>156.30232910267739</v>
      </c>
      <c r="S1625">
        <v>8.9729189682540123E-2</v>
      </c>
      <c r="T1625">
        <f t="shared" si="52"/>
        <v>156.30232910267739</v>
      </c>
      <c r="U1625">
        <f t="shared" si="53"/>
        <v>8.9729189682540123E-2</v>
      </c>
    </row>
    <row r="1626" spans="1:21" x14ac:dyDescent="0.35">
      <c r="A1626" t="s">
        <v>27</v>
      </c>
      <c r="B1626" t="s">
        <v>47</v>
      </c>
      <c r="C1626" t="s">
        <v>76</v>
      </c>
      <c r="D1626" t="s">
        <v>77</v>
      </c>
      <c r="E1626" t="s">
        <v>1108</v>
      </c>
      <c r="F1626" t="s">
        <v>1109</v>
      </c>
      <c r="G1626" t="s">
        <v>920</v>
      </c>
      <c r="H1626" t="s">
        <v>41</v>
      </c>
      <c r="I1626" t="s">
        <v>921</v>
      </c>
      <c r="J1626" t="s">
        <v>145</v>
      </c>
      <c r="L1626" t="s">
        <v>1110</v>
      </c>
      <c r="M1626" t="s">
        <v>1110</v>
      </c>
      <c r="N1626" t="b">
        <v>0</v>
      </c>
      <c r="O1626">
        <v>33.993810140000001</v>
      </c>
      <c r="P1626">
        <v>2.8503279373687631E-3</v>
      </c>
      <c r="Q1626">
        <v>4.9650832342672748</v>
      </c>
      <c r="R1626">
        <v>168.78209679497891</v>
      </c>
      <c r="S1626">
        <v>9.6893506739651566E-2</v>
      </c>
      <c r="T1626">
        <f t="shared" si="52"/>
        <v>168.78209679497888</v>
      </c>
      <c r="U1626">
        <f t="shared" si="53"/>
        <v>9.6893506739651539E-2</v>
      </c>
    </row>
    <row r="1627" spans="1:21" x14ac:dyDescent="0.35">
      <c r="A1627" t="s">
        <v>27</v>
      </c>
      <c r="B1627" t="s">
        <v>47</v>
      </c>
      <c r="C1627" t="s">
        <v>39</v>
      </c>
      <c r="D1627" t="s">
        <v>40</v>
      </c>
      <c r="E1627" t="s">
        <v>1108</v>
      </c>
      <c r="F1627" t="s">
        <v>1109</v>
      </c>
      <c r="G1627" t="s">
        <v>920</v>
      </c>
      <c r="H1627" t="s">
        <v>41</v>
      </c>
      <c r="I1627" t="s">
        <v>921</v>
      </c>
      <c r="J1627" t="s">
        <v>145</v>
      </c>
      <c r="L1627" t="s">
        <v>1110</v>
      </c>
      <c r="M1627" t="s">
        <v>1110</v>
      </c>
      <c r="N1627" t="b">
        <v>0</v>
      </c>
      <c r="O1627">
        <v>33.993810140000001</v>
      </c>
      <c r="P1627">
        <v>2.7921913594337062E-3</v>
      </c>
      <c r="Q1627">
        <v>11.43402567635035</v>
      </c>
      <c r="R1627">
        <v>388.68609797773888</v>
      </c>
      <c r="S1627">
        <v>9.4917222947137905E-2</v>
      </c>
      <c r="T1627">
        <f t="shared" si="52"/>
        <v>388.68609797773888</v>
      </c>
      <c r="U1627">
        <f t="shared" si="53"/>
        <v>9.4917222947137905E-2</v>
      </c>
    </row>
    <row r="1628" spans="1:21" x14ac:dyDescent="0.35">
      <c r="A1628" t="s">
        <v>27</v>
      </c>
      <c r="B1628" t="s">
        <v>47</v>
      </c>
      <c r="C1628" t="s">
        <v>39</v>
      </c>
      <c r="D1628" t="s">
        <v>40</v>
      </c>
      <c r="E1628" t="s">
        <v>1111</v>
      </c>
      <c r="F1628" t="s">
        <v>1112</v>
      </c>
      <c r="G1628" t="s">
        <v>920</v>
      </c>
      <c r="H1628" t="s">
        <v>41</v>
      </c>
      <c r="I1628" t="s">
        <v>921</v>
      </c>
      <c r="J1628" t="s">
        <v>145</v>
      </c>
      <c r="L1628" t="s">
        <v>1113</v>
      </c>
      <c r="M1628" t="s">
        <v>1114</v>
      </c>
      <c r="N1628" t="b">
        <v>0</v>
      </c>
      <c r="O1628">
        <v>6.7813413599999999</v>
      </c>
      <c r="P1628">
        <v>4.3242274683137107E-3</v>
      </c>
      <c r="Q1628">
        <v>17.707714672215801</v>
      </c>
      <c r="R1628">
        <v>120.0820578977759</v>
      </c>
      <c r="S1628">
        <v>2.9324062580923859E-2</v>
      </c>
      <c r="T1628">
        <f t="shared" si="52"/>
        <v>120.08205789777585</v>
      </c>
      <c r="U1628">
        <f t="shared" si="53"/>
        <v>2.9324062580923856E-2</v>
      </c>
    </row>
    <row r="1629" spans="1:21" x14ac:dyDescent="0.35">
      <c r="A1629" t="s">
        <v>27</v>
      </c>
      <c r="B1629" t="s">
        <v>47</v>
      </c>
      <c r="C1629" t="s">
        <v>76</v>
      </c>
      <c r="D1629" t="s">
        <v>77</v>
      </c>
      <c r="E1629" t="s">
        <v>1115</v>
      </c>
      <c r="F1629" t="s">
        <v>1116</v>
      </c>
      <c r="G1629" t="s">
        <v>920</v>
      </c>
      <c r="H1629" t="s">
        <v>41</v>
      </c>
      <c r="I1629" t="s">
        <v>921</v>
      </c>
      <c r="J1629" t="s">
        <v>145</v>
      </c>
      <c r="L1629" t="s">
        <v>1117</v>
      </c>
      <c r="M1629" t="s">
        <v>1117</v>
      </c>
      <c r="N1629" t="b">
        <v>0</v>
      </c>
      <c r="O1629">
        <v>7.0978034900000004</v>
      </c>
      <c r="P1629">
        <v>7.2852210001258513E-4</v>
      </c>
      <c r="Q1629">
        <v>1.269037438514816</v>
      </c>
      <c r="R1629">
        <v>9.0073783600311188</v>
      </c>
      <c r="S1629">
        <v>5.1709067040114562E-3</v>
      </c>
      <c r="T1629">
        <f t="shared" si="52"/>
        <v>9.0073783600311224</v>
      </c>
      <c r="U1629">
        <f t="shared" si="53"/>
        <v>5.1709067040114562E-3</v>
      </c>
    </row>
    <row r="1630" spans="1:21" x14ac:dyDescent="0.35">
      <c r="A1630" t="s">
        <v>27</v>
      </c>
      <c r="B1630" t="s">
        <v>47</v>
      </c>
      <c r="C1630" t="s">
        <v>39</v>
      </c>
      <c r="D1630" t="s">
        <v>40</v>
      </c>
      <c r="E1630" t="s">
        <v>1115</v>
      </c>
      <c r="F1630" t="s">
        <v>1116</v>
      </c>
      <c r="G1630" t="s">
        <v>920</v>
      </c>
      <c r="H1630" t="s">
        <v>41</v>
      </c>
      <c r="I1630" t="s">
        <v>921</v>
      </c>
      <c r="J1630" t="s">
        <v>145</v>
      </c>
      <c r="L1630" t="s">
        <v>1117</v>
      </c>
      <c r="M1630" t="s">
        <v>1117</v>
      </c>
      <c r="N1630" t="b">
        <v>0</v>
      </c>
      <c r="O1630">
        <v>7.0978034900000004</v>
      </c>
      <c r="P1630">
        <v>3.5722959269661388E-4</v>
      </c>
      <c r="Q1630">
        <v>1.462855445578654</v>
      </c>
      <c r="R1630">
        <v>10.383060486993671</v>
      </c>
      <c r="S1630">
        <v>2.5355454497733051E-3</v>
      </c>
      <c r="T1630">
        <f t="shared" si="52"/>
        <v>10.383060486993676</v>
      </c>
      <c r="U1630">
        <f t="shared" si="53"/>
        <v>2.5355454497733047E-3</v>
      </c>
    </row>
    <row r="1631" spans="1:21" x14ac:dyDescent="0.35">
      <c r="A1631" t="s">
        <v>27</v>
      </c>
      <c r="B1631" t="s">
        <v>47</v>
      </c>
      <c r="C1631" t="s">
        <v>76</v>
      </c>
      <c r="D1631" t="s">
        <v>77</v>
      </c>
      <c r="E1631" t="s">
        <v>1123</v>
      </c>
      <c r="G1631" t="s">
        <v>920</v>
      </c>
      <c r="H1631" t="s">
        <v>41</v>
      </c>
      <c r="I1631" t="s">
        <v>921</v>
      </c>
      <c r="J1631" t="s">
        <v>145</v>
      </c>
      <c r="L1631" t="s">
        <v>1124</v>
      </c>
      <c r="M1631" t="s">
        <v>1124</v>
      </c>
      <c r="N1631" t="b">
        <v>0</v>
      </c>
      <c r="O1631">
        <v>7.0978034900000004</v>
      </c>
      <c r="P1631">
        <v>1.901379889192437E-3</v>
      </c>
      <c r="Q1631">
        <v>3.3120783352799741</v>
      </c>
      <c r="R1631">
        <v>23.508481167303589</v>
      </c>
      <c r="S1631">
        <v>1.3495620813325891E-2</v>
      </c>
      <c r="T1631">
        <f t="shared" si="52"/>
        <v>23.508481167303593</v>
      </c>
      <c r="U1631">
        <f t="shared" si="53"/>
        <v>1.3495620813325894E-2</v>
      </c>
    </row>
    <row r="1632" spans="1:21" x14ac:dyDescent="0.35">
      <c r="A1632" t="s">
        <v>27</v>
      </c>
      <c r="B1632" t="s">
        <v>47</v>
      </c>
      <c r="C1632" t="s">
        <v>39</v>
      </c>
      <c r="D1632" t="s">
        <v>40</v>
      </c>
      <c r="E1632" t="s">
        <v>1123</v>
      </c>
      <c r="G1632" t="s">
        <v>920</v>
      </c>
      <c r="H1632" t="s">
        <v>41</v>
      </c>
      <c r="I1632" t="s">
        <v>921</v>
      </c>
      <c r="J1632" t="s">
        <v>145</v>
      </c>
      <c r="L1632" t="s">
        <v>1124</v>
      </c>
      <c r="M1632" t="s">
        <v>1124</v>
      </c>
      <c r="N1632" t="b">
        <v>0</v>
      </c>
      <c r="O1632">
        <v>7.0978034900000004</v>
      </c>
      <c r="P1632">
        <v>1.243244833907773E-3</v>
      </c>
      <c r="Q1632">
        <v>5.0910885118470004</v>
      </c>
      <c r="R1632">
        <v>36.13554580728654</v>
      </c>
      <c r="S1632">
        <v>8.8243075210350588E-3</v>
      </c>
      <c r="T1632">
        <f t="shared" si="52"/>
        <v>36.135545807286547</v>
      </c>
      <c r="U1632">
        <f t="shared" si="53"/>
        <v>8.8243075210350623E-3</v>
      </c>
    </row>
    <row r="1633" spans="1:21" x14ac:dyDescent="0.35">
      <c r="A1633" t="s">
        <v>27</v>
      </c>
      <c r="B1633" t="s">
        <v>47</v>
      </c>
      <c r="C1633" t="s">
        <v>39</v>
      </c>
      <c r="D1633" t="s">
        <v>40</v>
      </c>
      <c r="E1633" t="s">
        <v>1127</v>
      </c>
      <c r="G1633" t="s">
        <v>920</v>
      </c>
      <c r="H1633" t="s">
        <v>41</v>
      </c>
      <c r="I1633" t="s">
        <v>921</v>
      </c>
      <c r="J1633" t="s">
        <v>145</v>
      </c>
      <c r="L1633" t="s">
        <v>1128</v>
      </c>
      <c r="M1633" t="s">
        <v>1128</v>
      </c>
      <c r="N1633" t="b">
        <v>0</v>
      </c>
      <c r="O1633">
        <v>6.7813413599999999</v>
      </c>
      <c r="P1633">
        <v>1.121852626108298E-3</v>
      </c>
      <c r="Q1633">
        <v>4.5939873313714781</v>
      </c>
      <c r="R1633">
        <v>31.153396297545431</v>
      </c>
      <c r="S1633">
        <v>7.6076656132528188E-3</v>
      </c>
      <c r="T1633">
        <f t="shared" si="52"/>
        <v>31.153396297545431</v>
      </c>
      <c r="U1633">
        <f t="shared" si="53"/>
        <v>7.607665613252817E-3</v>
      </c>
    </row>
    <row r="1634" spans="1:21" x14ac:dyDescent="0.35">
      <c r="A1634" t="s">
        <v>27</v>
      </c>
      <c r="B1634" t="s">
        <v>47</v>
      </c>
      <c r="C1634" t="s">
        <v>76</v>
      </c>
      <c r="D1634" t="s">
        <v>77</v>
      </c>
      <c r="E1634" t="s">
        <v>1127</v>
      </c>
      <c r="G1634" t="s">
        <v>920</v>
      </c>
      <c r="H1634" t="s">
        <v>41</v>
      </c>
      <c r="I1634" t="s">
        <v>921</v>
      </c>
      <c r="J1634" t="s">
        <v>145</v>
      </c>
      <c r="L1634" t="s">
        <v>1128</v>
      </c>
      <c r="M1634" t="s">
        <v>1128</v>
      </c>
      <c r="N1634" t="b">
        <v>0</v>
      </c>
      <c r="O1634">
        <v>6.7813413599999999</v>
      </c>
      <c r="P1634">
        <v>1.1452104216419471E-3</v>
      </c>
      <c r="Q1634">
        <v>1.994881006376968</v>
      </c>
      <c r="R1634">
        <v>13.52796907682256</v>
      </c>
      <c r="S1634">
        <v>7.766062798183572E-3</v>
      </c>
      <c r="T1634">
        <f t="shared" si="52"/>
        <v>13.527969076822556</v>
      </c>
      <c r="U1634">
        <f t="shared" si="53"/>
        <v>7.7660627981835746E-3</v>
      </c>
    </row>
    <row r="1635" spans="1:21" x14ac:dyDescent="0.35">
      <c r="A1635" t="s">
        <v>27</v>
      </c>
      <c r="B1635" t="s">
        <v>47</v>
      </c>
      <c r="C1635" t="s">
        <v>76</v>
      </c>
      <c r="D1635" t="s">
        <v>77</v>
      </c>
      <c r="E1635" t="s">
        <v>1132</v>
      </c>
      <c r="F1635" t="s">
        <v>1133</v>
      </c>
      <c r="G1635" t="s">
        <v>920</v>
      </c>
      <c r="H1635" t="s">
        <v>41</v>
      </c>
      <c r="I1635" t="s">
        <v>921</v>
      </c>
      <c r="J1635" t="s">
        <v>145</v>
      </c>
      <c r="L1635" t="s">
        <v>1134</v>
      </c>
      <c r="M1635" t="s">
        <v>1134</v>
      </c>
      <c r="N1635" t="b">
        <v>0</v>
      </c>
      <c r="O1635">
        <v>6.7813413599999999</v>
      </c>
      <c r="P1635">
        <v>1.9876834385354619E-3</v>
      </c>
      <c r="Q1635">
        <v>3.4624134248964968</v>
      </c>
      <c r="R1635">
        <v>23.47980736366987</v>
      </c>
      <c r="S1635">
        <v>1.347915991232755E-2</v>
      </c>
      <c r="T1635">
        <f t="shared" si="52"/>
        <v>23.479807363669867</v>
      </c>
      <c r="U1635">
        <f t="shared" si="53"/>
        <v>1.3479159912327546E-2</v>
      </c>
    </row>
    <row r="1636" spans="1:21" x14ac:dyDescent="0.35">
      <c r="A1636" t="s">
        <v>27</v>
      </c>
      <c r="B1636" t="s">
        <v>47</v>
      </c>
      <c r="C1636" t="s">
        <v>39</v>
      </c>
      <c r="D1636" t="s">
        <v>40</v>
      </c>
      <c r="E1636" t="s">
        <v>1168</v>
      </c>
      <c r="F1636" t="s">
        <v>1169</v>
      </c>
      <c r="G1636" t="s">
        <v>920</v>
      </c>
      <c r="H1636" t="s">
        <v>41</v>
      </c>
      <c r="I1636" t="s">
        <v>921</v>
      </c>
      <c r="J1636" t="s">
        <v>145</v>
      </c>
      <c r="L1636" t="s">
        <v>1170</v>
      </c>
      <c r="M1636" t="s">
        <v>1170</v>
      </c>
      <c r="N1636" t="b">
        <v>0</v>
      </c>
      <c r="O1636">
        <v>7.0978034900000004</v>
      </c>
      <c r="P1636">
        <v>2.2706480901477379E-3</v>
      </c>
      <c r="Q1636">
        <v>9.2983056039435237</v>
      </c>
      <c r="R1636">
        <v>65.997545966756903</v>
      </c>
      <c r="S1636">
        <v>1.611661393881245E-2</v>
      </c>
      <c r="T1636">
        <f t="shared" si="52"/>
        <v>65.997545966756903</v>
      </c>
      <c r="U1636">
        <f t="shared" si="53"/>
        <v>1.611661393881245E-2</v>
      </c>
    </row>
    <row r="1637" spans="1:21" x14ac:dyDescent="0.35">
      <c r="A1637" t="s">
        <v>27</v>
      </c>
      <c r="B1637" t="s">
        <v>47</v>
      </c>
      <c r="C1637" t="s">
        <v>76</v>
      </c>
      <c r="D1637" t="s">
        <v>77</v>
      </c>
      <c r="E1637" t="s">
        <v>1177</v>
      </c>
      <c r="F1637" t="s">
        <v>1177</v>
      </c>
      <c r="G1637" t="s">
        <v>920</v>
      </c>
      <c r="H1637" t="s">
        <v>41</v>
      </c>
      <c r="I1637" t="s">
        <v>921</v>
      </c>
      <c r="J1637" t="s">
        <v>145</v>
      </c>
      <c r="L1637" t="s">
        <v>1178</v>
      </c>
      <c r="M1637" t="s">
        <v>1178</v>
      </c>
      <c r="N1637" t="b">
        <v>0</v>
      </c>
      <c r="O1637">
        <v>138.32673435000001</v>
      </c>
      <c r="P1637">
        <v>2.6864047303256722E-3</v>
      </c>
      <c r="Q1637">
        <v>4.679539821410609</v>
      </c>
      <c r="R1637">
        <v>647.30546175651182</v>
      </c>
      <c r="S1637">
        <v>0.3716015934883426</v>
      </c>
      <c r="T1637">
        <f t="shared" si="52"/>
        <v>647.30546175651182</v>
      </c>
      <c r="U1637">
        <f t="shared" si="53"/>
        <v>0.37160159348834265</v>
      </c>
    </row>
    <row r="1638" spans="1:21" x14ac:dyDescent="0.35">
      <c r="A1638" t="s">
        <v>27</v>
      </c>
      <c r="B1638" t="s">
        <v>47</v>
      </c>
      <c r="C1638" t="s">
        <v>29</v>
      </c>
      <c r="D1638" t="s">
        <v>30</v>
      </c>
      <c r="E1638" t="s">
        <v>450</v>
      </c>
      <c r="F1638" t="s">
        <v>451</v>
      </c>
      <c r="G1638" t="s">
        <v>452</v>
      </c>
      <c r="H1638" t="s">
        <v>46</v>
      </c>
      <c r="J1638" t="s">
        <v>36</v>
      </c>
      <c r="L1638" t="s">
        <v>454</v>
      </c>
      <c r="M1638" t="s">
        <v>454</v>
      </c>
      <c r="N1638" t="b">
        <v>0</v>
      </c>
      <c r="O1638">
        <v>51.366424739999999</v>
      </c>
      <c r="P1638">
        <v>1.0729292670922231E-2</v>
      </c>
      <c r="Q1638">
        <v>5.388516372843748</v>
      </c>
      <c r="R1638">
        <v>276.78882072593609</v>
      </c>
      <c r="S1638">
        <v>0.55112540449436043</v>
      </c>
      <c r="T1638">
        <f t="shared" si="52"/>
        <v>276.78882072593615</v>
      </c>
      <c r="U1638">
        <f t="shared" si="53"/>
        <v>0.55112540449436032</v>
      </c>
    </row>
    <row r="1639" spans="1:21" x14ac:dyDescent="0.35">
      <c r="A1639" t="s">
        <v>27</v>
      </c>
      <c r="B1639" t="s">
        <v>47</v>
      </c>
      <c r="C1639" t="s">
        <v>39</v>
      </c>
      <c r="D1639" t="s">
        <v>40</v>
      </c>
      <c r="E1639" t="s">
        <v>450</v>
      </c>
      <c r="F1639" t="s">
        <v>451</v>
      </c>
      <c r="G1639" t="s">
        <v>452</v>
      </c>
      <c r="H1639" t="s">
        <v>46</v>
      </c>
      <c r="J1639" t="s">
        <v>36</v>
      </c>
      <c r="L1639" t="s">
        <v>454</v>
      </c>
      <c r="M1639" t="s">
        <v>454</v>
      </c>
      <c r="N1639" t="b">
        <v>0</v>
      </c>
      <c r="O1639">
        <v>51.366424739999999</v>
      </c>
      <c r="P1639">
        <v>2.3076379214346798E-3</v>
      </c>
      <c r="Q1639">
        <v>9.4497789903465765</v>
      </c>
      <c r="R1639">
        <v>485.40136131727058</v>
      </c>
      <c r="S1639">
        <v>0.11853510961854451</v>
      </c>
      <c r="T1639">
        <f t="shared" si="52"/>
        <v>485.40136131727058</v>
      </c>
      <c r="U1639">
        <f t="shared" si="53"/>
        <v>0.11853510961854451</v>
      </c>
    </row>
    <row r="1640" spans="1:21" x14ac:dyDescent="0.35">
      <c r="A1640" t="s">
        <v>27</v>
      </c>
      <c r="B1640" t="s">
        <v>47</v>
      </c>
      <c r="C1640" t="s">
        <v>29</v>
      </c>
      <c r="D1640" t="s">
        <v>30</v>
      </c>
      <c r="E1640" t="s">
        <v>455</v>
      </c>
      <c r="F1640" t="s">
        <v>456</v>
      </c>
      <c r="G1640" t="s">
        <v>452</v>
      </c>
      <c r="H1640" t="s">
        <v>46</v>
      </c>
      <c r="J1640" t="s">
        <v>36</v>
      </c>
      <c r="L1640" t="s">
        <v>457</v>
      </c>
      <c r="M1640" t="s">
        <v>457</v>
      </c>
      <c r="N1640" t="b">
        <v>0</v>
      </c>
      <c r="O1640">
        <v>55.558979000000001</v>
      </c>
      <c r="P1640">
        <v>3.590347637458205E-2</v>
      </c>
      <c r="Q1640">
        <v>18.031614591963098</v>
      </c>
      <c r="R1640">
        <v>1001.818096450972</v>
      </c>
      <c r="S1640">
        <v>1.9947604899224001</v>
      </c>
      <c r="T1640">
        <f t="shared" si="52"/>
        <v>1001.8180964509713</v>
      </c>
      <c r="U1640">
        <f t="shared" si="53"/>
        <v>1.9947604899224003</v>
      </c>
    </row>
    <row r="1641" spans="1:21" x14ac:dyDescent="0.35">
      <c r="A1641" t="s">
        <v>27</v>
      </c>
      <c r="B1641" t="s">
        <v>47</v>
      </c>
      <c r="C1641" t="s">
        <v>29</v>
      </c>
      <c r="D1641" t="s">
        <v>30</v>
      </c>
      <c r="E1641" t="s">
        <v>458</v>
      </c>
      <c r="F1641" t="s">
        <v>459</v>
      </c>
      <c r="G1641" t="s">
        <v>452</v>
      </c>
      <c r="H1641" t="s">
        <v>46</v>
      </c>
      <c r="J1641" t="s">
        <v>36</v>
      </c>
      <c r="L1641" t="s">
        <v>460</v>
      </c>
      <c r="M1641" t="s">
        <v>460</v>
      </c>
      <c r="N1641" t="b">
        <v>0</v>
      </c>
      <c r="O1641">
        <v>70.169577059999995</v>
      </c>
      <c r="P1641">
        <v>4.2178288918822996E-3</v>
      </c>
      <c r="Q1641">
        <v>2.118298077873908</v>
      </c>
      <c r="R1641">
        <v>148.64008021142311</v>
      </c>
      <c r="S1641">
        <v>0.29596326945482943</v>
      </c>
      <c r="T1641">
        <f t="shared" si="52"/>
        <v>148.64008021142305</v>
      </c>
      <c r="U1641">
        <f t="shared" si="53"/>
        <v>0.29596326945482943</v>
      </c>
    </row>
    <row r="1642" spans="1:21" x14ac:dyDescent="0.35">
      <c r="A1642" t="s">
        <v>27</v>
      </c>
      <c r="B1642" t="s">
        <v>47</v>
      </c>
      <c r="C1642" t="s">
        <v>39</v>
      </c>
      <c r="D1642" t="s">
        <v>40</v>
      </c>
      <c r="E1642" t="s">
        <v>458</v>
      </c>
      <c r="F1642" t="s">
        <v>459</v>
      </c>
      <c r="G1642" t="s">
        <v>452</v>
      </c>
      <c r="H1642" t="s">
        <v>46</v>
      </c>
      <c r="J1642" t="s">
        <v>36</v>
      </c>
      <c r="L1642" t="s">
        <v>460</v>
      </c>
      <c r="M1642" t="s">
        <v>460</v>
      </c>
      <c r="N1642" t="b">
        <v>0</v>
      </c>
      <c r="O1642">
        <v>70.169577059999995</v>
      </c>
      <c r="P1642">
        <v>3.331784947466184E-3</v>
      </c>
      <c r="Q1642">
        <v>13.643661817337721</v>
      </c>
      <c r="R1642">
        <v>957.36997927225855</v>
      </c>
      <c r="S1642">
        <v>0.2337899406185765</v>
      </c>
      <c r="T1642">
        <f t="shared" si="52"/>
        <v>957.36997927225877</v>
      </c>
      <c r="U1642">
        <f t="shared" si="53"/>
        <v>0.23378994061857644</v>
      </c>
    </row>
    <row r="1643" spans="1:21" x14ac:dyDescent="0.35">
      <c r="A1643" t="s">
        <v>27</v>
      </c>
      <c r="B1643" t="s">
        <v>47</v>
      </c>
      <c r="C1643" t="s">
        <v>29</v>
      </c>
      <c r="D1643" t="s">
        <v>30</v>
      </c>
      <c r="E1643" t="s">
        <v>461</v>
      </c>
      <c r="F1643" t="s">
        <v>462</v>
      </c>
      <c r="G1643" t="s">
        <v>452</v>
      </c>
      <c r="H1643" t="s">
        <v>46</v>
      </c>
      <c r="J1643" t="s">
        <v>36</v>
      </c>
      <c r="L1643" t="s">
        <v>463</v>
      </c>
      <c r="M1643" t="s">
        <v>463</v>
      </c>
      <c r="N1643" t="b">
        <v>0</v>
      </c>
      <c r="O1643">
        <v>49.773496280000003</v>
      </c>
      <c r="P1643">
        <v>2.7862362671698829E-4</v>
      </c>
      <c r="Q1643">
        <v>0.13993168240199999</v>
      </c>
      <c r="R1643">
        <v>6.9648890734900899</v>
      </c>
      <c r="S1643">
        <v>1.386807204791813E-2</v>
      </c>
      <c r="T1643">
        <f t="shared" si="52"/>
        <v>6.9648890734900881</v>
      </c>
      <c r="U1643">
        <f t="shared" si="53"/>
        <v>1.3868072047918126E-2</v>
      </c>
    </row>
    <row r="1644" spans="1:21" x14ac:dyDescent="0.35">
      <c r="A1644" t="s">
        <v>27</v>
      </c>
      <c r="B1644" t="s">
        <v>47</v>
      </c>
      <c r="C1644" t="s">
        <v>76</v>
      </c>
      <c r="D1644" t="s">
        <v>77</v>
      </c>
      <c r="E1644" t="s">
        <v>467</v>
      </c>
      <c r="F1644" t="s">
        <v>468</v>
      </c>
      <c r="G1644" t="s">
        <v>452</v>
      </c>
      <c r="H1644" t="s">
        <v>46</v>
      </c>
      <c r="J1644" t="s">
        <v>36</v>
      </c>
      <c r="L1644" t="s">
        <v>469</v>
      </c>
      <c r="M1644" t="s">
        <v>469</v>
      </c>
      <c r="N1644" t="b">
        <v>0</v>
      </c>
      <c r="O1644">
        <v>122.2271635</v>
      </c>
      <c r="P1644">
        <v>5.3219185864763E-3</v>
      </c>
      <c r="Q1644">
        <v>9.270431097216683</v>
      </c>
      <c r="R1644">
        <v>1133.0984974349881</v>
      </c>
      <c r="S1644">
        <v>0.65048301320292767</v>
      </c>
      <c r="T1644">
        <f t="shared" si="52"/>
        <v>1133.0984974349878</v>
      </c>
      <c r="U1644">
        <f t="shared" si="53"/>
        <v>0.65048301320292767</v>
      </c>
    </row>
    <row r="1645" spans="1:21" x14ac:dyDescent="0.35">
      <c r="A1645" t="s">
        <v>27</v>
      </c>
      <c r="B1645" t="s">
        <v>47</v>
      </c>
      <c r="C1645" t="s">
        <v>39</v>
      </c>
      <c r="D1645" t="s">
        <v>40</v>
      </c>
      <c r="E1645" t="s">
        <v>470</v>
      </c>
      <c r="F1645" t="s">
        <v>471</v>
      </c>
      <c r="G1645" t="s">
        <v>452</v>
      </c>
      <c r="H1645" t="s">
        <v>46</v>
      </c>
      <c r="J1645" t="s">
        <v>36</v>
      </c>
      <c r="L1645" t="s">
        <v>472</v>
      </c>
      <c r="M1645" t="s">
        <v>472</v>
      </c>
      <c r="N1645" t="b">
        <v>0</v>
      </c>
      <c r="O1645">
        <v>147.15787048000001</v>
      </c>
      <c r="P1645">
        <v>1.2716990648578059E-7</v>
      </c>
      <c r="Q1645">
        <v>5.2076086085747059E-4</v>
      </c>
      <c r="R1645">
        <v>7.6634059313116967E-2</v>
      </c>
      <c r="S1645">
        <v>1.8714052627588211E-5</v>
      </c>
      <c r="T1645">
        <f t="shared" si="52"/>
        <v>7.6634059313116967E-2</v>
      </c>
      <c r="U1645">
        <f t="shared" si="53"/>
        <v>1.8714052627588215E-5</v>
      </c>
    </row>
    <row r="1646" spans="1:21" x14ac:dyDescent="0.35">
      <c r="A1646" t="s">
        <v>27</v>
      </c>
      <c r="B1646" t="s">
        <v>47</v>
      </c>
      <c r="C1646" t="s">
        <v>29</v>
      </c>
      <c r="D1646" t="s">
        <v>30</v>
      </c>
      <c r="E1646" t="s">
        <v>470</v>
      </c>
      <c r="F1646" t="s">
        <v>471</v>
      </c>
      <c r="G1646" t="s">
        <v>452</v>
      </c>
      <c r="H1646" t="s">
        <v>46</v>
      </c>
      <c r="J1646" t="s">
        <v>36</v>
      </c>
      <c r="L1646" t="s">
        <v>472</v>
      </c>
      <c r="M1646" t="s">
        <v>472</v>
      </c>
      <c r="N1646" t="b">
        <v>0</v>
      </c>
      <c r="O1646">
        <v>147.15787048000001</v>
      </c>
      <c r="P1646">
        <v>1.403766720603454E-6</v>
      </c>
      <c r="Q1646">
        <v>7.0500639600641147E-4</v>
      </c>
      <c r="R1646">
        <v>0.1037472399110831</v>
      </c>
      <c r="S1646">
        <v>2.0657532125469751E-4</v>
      </c>
      <c r="T1646">
        <f t="shared" si="52"/>
        <v>0.1037472399110831</v>
      </c>
      <c r="U1646">
        <f t="shared" si="53"/>
        <v>2.0657532125469745E-4</v>
      </c>
    </row>
    <row r="1647" spans="1:21" x14ac:dyDescent="0.35">
      <c r="A1647" t="s">
        <v>27</v>
      </c>
      <c r="B1647" t="s">
        <v>47</v>
      </c>
      <c r="C1647" t="s">
        <v>29</v>
      </c>
      <c r="D1647" t="s">
        <v>30</v>
      </c>
      <c r="E1647" t="s">
        <v>473</v>
      </c>
      <c r="F1647" t="s">
        <v>474</v>
      </c>
      <c r="G1647" t="s">
        <v>452</v>
      </c>
      <c r="H1647" t="s">
        <v>46</v>
      </c>
      <c r="J1647" t="s">
        <v>36</v>
      </c>
      <c r="L1647" t="s">
        <v>475</v>
      </c>
      <c r="M1647" t="s">
        <v>475</v>
      </c>
      <c r="N1647" t="b">
        <v>0</v>
      </c>
      <c r="O1647">
        <v>99.168502970000006</v>
      </c>
      <c r="P1647">
        <v>3.6095859471569478E-7</v>
      </c>
      <c r="Q1647">
        <v>1.8128234145532051E-4</v>
      </c>
      <c r="R1647">
        <v>1.797749841702051E-2</v>
      </c>
      <c r="S1647">
        <v>3.5795723472110398E-5</v>
      </c>
      <c r="T1647">
        <f t="shared" si="52"/>
        <v>1.7977498417020506E-2</v>
      </c>
      <c r="U1647">
        <f t="shared" si="53"/>
        <v>3.5795723472110405E-5</v>
      </c>
    </row>
    <row r="1648" spans="1:21" x14ac:dyDescent="0.35">
      <c r="A1648" t="s">
        <v>27</v>
      </c>
      <c r="B1648" t="s">
        <v>47</v>
      </c>
      <c r="C1648" t="s">
        <v>29</v>
      </c>
      <c r="D1648" t="s">
        <v>30</v>
      </c>
      <c r="E1648" t="s">
        <v>476</v>
      </c>
      <c r="F1648" t="s">
        <v>477</v>
      </c>
      <c r="G1648" t="s">
        <v>452</v>
      </c>
      <c r="H1648" t="s">
        <v>46</v>
      </c>
      <c r="J1648" t="s">
        <v>36</v>
      </c>
      <c r="L1648" t="s">
        <v>478</v>
      </c>
      <c r="M1648" t="s">
        <v>478</v>
      </c>
      <c r="N1648" t="b">
        <v>0</v>
      </c>
      <c r="O1648">
        <v>0.51333318999999999</v>
      </c>
      <c r="P1648">
        <v>3.9935444171033136E-3</v>
      </c>
      <c r="Q1648">
        <v>2.0056568626895581</v>
      </c>
      <c r="R1648">
        <v>1.0295702353698231</v>
      </c>
      <c r="S1648">
        <v>2.0500188950383349E-3</v>
      </c>
      <c r="T1648">
        <f t="shared" si="52"/>
        <v>1.0295702353698228</v>
      </c>
      <c r="U1648">
        <f t="shared" si="53"/>
        <v>2.0500188950383345E-3</v>
      </c>
    </row>
    <row r="1649" spans="1:21" x14ac:dyDescent="0.35">
      <c r="A1649" t="s">
        <v>27</v>
      </c>
      <c r="B1649" t="s">
        <v>47</v>
      </c>
      <c r="C1649" t="s">
        <v>29</v>
      </c>
      <c r="D1649" t="s">
        <v>30</v>
      </c>
      <c r="E1649" t="s">
        <v>479</v>
      </c>
      <c r="F1649" t="s">
        <v>480</v>
      </c>
      <c r="G1649" t="s">
        <v>452</v>
      </c>
      <c r="H1649" t="s">
        <v>46</v>
      </c>
      <c r="J1649" t="s">
        <v>36</v>
      </c>
      <c r="L1649" t="s">
        <v>481</v>
      </c>
      <c r="M1649" t="s">
        <v>481</v>
      </c>
      <c r="N1649" t="b">
        <v>0</v>
      </c>
      <c r="O1649">
        <v>0.39514375000000002</v>
      </c>
      <c r="P1649">
        <v>1.387566926591987E-7</v>
      </c>
      <c r="Q1649">
        <v>6.9687045844325202E-5</v>
      </c>
      <c r="R1649">
        <v>2.753640062134858E-5</v>
      </c>
      <c r="S1649">
        <v>5.482883987495323E-8</v>
      </c>
      <c r="T1649">
        <f t="shared" si="52"/>
        <v>2.7536400621348577E-5</v>
      </c>
      <c r="U1649">
        <f t="shared" si="53"/>
        <v>5.482883987495325E-8</v>
      </c>
    </row>
    <row r="1650" spans="1:21" x14ac:dyDescent="0.35">
      <c r="A1650" t="s">
        <v>27</v>
      </c>
      <c r="B1650" t="s">
        <v>47</v>
      </c>
      <c r="C1650" t="s">
        <v>39</v>
      </c>
      <c r="D1650" t="s">
        <v>40</v>
      </c>
      <c r="E1650" t="s">
        <v>479</v>
      </c>
      <c r="F1650" t="s">
        <v>480</v>
      </c>
      <c r="G1650" t="s">
        <v>452</v>
      </c>
      <c r="H1650" t="s">
        <v>46</v>
      </c>
      <c r="J1650" t="s">
        <v>36</v>
      </c>
      <c r="L1650" t="s">
        <v>481</v>
      </c>
      <c r="M1650" t="s">
        <v>481</v>
      </c>
      <c r="N1650" t="b">
        <v>0</v>
      </c>
      <c r="O1650">
        <v>0.39514375000000002</v>
      </c>
      <c r="P1650">
        <v>1.8179840439246699E-8</v>
      </c>
      <c r="Q1650">
        <v>7.4446460007833324E-5</v>
      </c>
      <c r="R1650">
        <v>2.9417053381720292E-5</v>
      </c>
      <c r="S1650">
        <v>7.1836503255655878E-9</v>
      </c>
      <c r="T1650">
        <f t="shared" si="52"/>
        <v>2.9417053381720292E-5</v>
      </c>
      <c r="U1650">
        <f t="shared" si="53"/>
        <v>7.1836503255655878E-9</v>
      </c>
    </row>
    <row r="1651" spans="1:21" x14ac:dyDescent="0.35">
      <c r="A1651" t="s">
        <v>27</v>
      </c>
      <c r="B1651" t="s">
        <v>47</v>
      </c>
      <c r="C1651" t="s">
        <v>39</v>
      </c>
      <c r="D1651" t="s">
        <v>40</v>
      </c>
      <c r="E1651" t="s">
        <v>485</v>
      </c>
      <c r="F1651" t="s">
        <v>486</v>
      </c>
      <c r="G1651" t="s">
        <v>452</v>
      </c>
      <c r="H1651" t="s">
        <v>46</v>
      </c>
      <c r="J1651" t="s">
        <v>36</v>
      </c>
      <c r="L1651" t="s">
        <v>487</v>
      </c>
      <c r="M1651" t="s">
        <v>487</v>
      </c>
      <c r="N1651" t="b">
        <v>0</v>
      </c>
      <c r="O1651">
        <v>111.30548919</v>
      </c>
      <c r="P1651">
        <v>3.849970166463827E-3</v>
      </c>
      <c r="Q1651">
        <v>15.765630671337011</v>
      </c>
      <c r="R1651">
        <v>1754.801234262035</v>
      </c>
      <c r="S1651">
        <v>0.42852281274516207</v>
      </c>
      <c r="T1651">
        <f t="shared" si="52"/>
        <v>1754.8012342620341</v>
      </c>
      <c r="U1651">
        <f t="shared" si="53"/>
        <v>0.42852281274516202</v>
      </c>
    </row>
    <row r="1652" spans="1:21" x14ac:dyDescent="0.35">
      <c r="A1652" t="s">
        <v>27</v>
      </c>
      <c r="B1652" t="s">
        <v>47</v>
      </c>
      <c r="C1652" t="s">
        <v>29</v>
      </c>
      <c r="D1652" t="s">
        <v>30</v>
      </c>
      <c r="E1652" t="s">
        <v>485</v>
      </c>
      <c r="F1652" t="s">
        <v>486</v>
      </c>
      <c r="G1652" t="s">
        <v>452</v>
      </c>
      <c r="H1652" t="s">
        <v>46</v>
      </c>
      <c r="J1652" t="s">
        <v>36</v>
      </c>
      <c r="L1652" t="s">
        <v>487</v>
      </c>
      <c r="M1652" t="s">
        <v>487</v>
      </c>
      <c r="N1652" t="b">
        <v>0</v>
      </c>
      <c r="O1652">
        <v>111.30548919</v>
      </c>
      <c r="P1652">
        <v>3.8295538231043372E-3</v>
      </c>
      <c r="Q1652">
        <v>1.9232967269510011</v>
      </c>
      <c r="R1652">
        <v>214.07348305080711</v>
      </c>
      <c r="S1652">
        <v>0.42625036166006303</v>
      </c>
      <c r="T1652">
        <f t="shared" si="52"/>
        <v>214.07348305080703</v>
      </c>
      <c r="U1652">
        <f t="shared" si="53"/>
        <v>0.42625036166006297</v>
      </c>
    </row>
    <row r="1653" spans="1:21" x14ac:dyDescent="0.35">
      <c r="A1653" t="s">
        <v>27</v>
      </c>
      <c r="B1653" t="s">
        <v>47</v>
      </c>
      <c r="C1653" t="s">
        <v>29</v>
      </c>
      <c r="D1653" t="s">
        <v>30</v>
      </c>
      <c r="E1653" t="s">
        <v>488</v>
      </c>
      <c r="F1653" t="s">
        <v>489</v>
      </c>
      <c r="G1653" t="s">
        <v>452</v>
      </c>
      <c r="H1653" t="s">
        <v>46</v>
      </c>
      <c r="J1653" t="s">
        <v>36</v>
      </c>
      <c r="L1653" t="s">
        <v>490</v>
      </c>
      <c r="M1653" t="s">
        <v>490</v>
      </c>
      <c r="N1653" t="b">
        <v>0</v>
      </c>
      <c r="O1653">
        <v>112.06001418</v>
      </c>
      <c r="P1653">
        <v>8.526849666424479E-5</v>
      </c>
      <c r="Q1653">
        <v>4.2823949765885348E-2</v>
      </c>
      <c r="R1653">
        <v>4.7988524180087193</v>
      </c>
      <c r="S1653">
        <v>9.5551889453025542E-3</v>
      </c>
      <c r="T1653">
        <f t="shared" si="52"/>
        <v>4.7988524180087193</v>
      </c>
      <c r="U1653">
        <f t="shared" si="53"/>
        <v>9.5551889453025542E-3</v>
      </c>
    </row>
    <row r="1654" spans="1:21" x14ac:dyDescent="0.35">
      <c r="A1654" t="s">
        <v>27</v>
      </c>
      <c r="B1654" t="s">
        <v>47</v>
      </c>
      <c r="C1654" t="s">
        <v>39</v>
      </c>
      <c r="D1654" t="s">
        <v>40</v>
      </c>
      <c r="E1654" t="s">
        <v>516</v>
      </c>
      <c r="F1654" t="s">
        <v>517</v>
      </c>
      <c r="G1654" t="s">
        <v>452</v>
      </c>
      <c r="H1654" t="s">
        <v>46</v>
      </c>
      <c r="J1654" t="s">
        <v>36</v>
      </c>
      <c r="L1654" t="s">
        <v>518</v>
      </c>
      <c r="M1654" t="s">
        <v>518</v>
      </c>
      <c r="N1654" t="b">
        <v>0</v>
      </c>
      <c r="O1654">
        <v>381.69555084000001</v>
      </c>
      <c r="P1654">
        <v>4.1386208348842598E-3</v>
      </c>
      <c r="Q1654">
        <v>16.94765537142214</v>
      </c>
      <c r="R1654">
        <v>6468.8446524414576</v>
      </c>
      <c r="S1654">
        <v>1.579693159289048</v>
      </c>
      <c r="T1654">
        <f t="shared" si="52"/>
        <v>6468.8446524414585</v>
      </c>
      <c r="U1654">
        <f t="shared" si="53"/>
        <v>1.5796931592890482</v>
      </c>
    </row>
    <row r="1655" spans="1:21" x14ac:dyDescent="0.35">
      <c r="A1655" t="s">
        <v>27</v>
      </c>
      <c r="B1655" t="s">
        <v>47</v>
      </c>
      <c r="C1655" t="s">
        <v>29</v>
      </c>
      <c r="D1655" t="s">
        <v>30</v>
      </c>
      <c r="E1655" t="s">
        <v>516</v>
      </c>
      <c r="F1655" t="s">
        <v>517</v>
      </c>
      <c r="G1655" t="s">
        <v>452</v>
      </c>
      <c r="H1655" t="s">
        <v>46</v>
      </c>
      <c r="J1655" t="s">
        <v>36</v>
      </c>
      <c r="L1655" t="s">
        <v>518</v>
      </c>
      <c r="M1655" t="s">
        <v>518</v>
      </c>
      <c r="N1655" t="b">
        <v>0</v>
      </c>
      <c r="O1655">
        <v>381.69555084000001</v>
      </c>
      <c r="P1655">
        <v>1.7785657588106591E-2</v>
      </c>
      <c r="Q1655">
        <v>8.9323975079027527</v>
      </c>
      <c r="R1655">
        <v>3409.456387100784</v>
      </c>
      <c r="S1655">
        <v>6.7887063701439709</v>
      </c>
      <c r="T1655">
        <f t="shared" si="52"/>
        <v>3409.4563871007845</v>
      </c>
      <c r="U1655">
        <f t="shared" si="53"/>
        <v>6.7887063701439709</v>
      </c>
    </row>
    <row r="1656" spans="1:21" x14ac:dyDescent="0.35">
      <c r="A1656" t="s">
        <v>27</v>
      </c>
      <c r="B1656" t="s">
        <v>47</v>
      </c>
      <c r="C1656" t="s">
        <v>76</v>
      </c>
      <c r="D1656" t="s">
        <v>77</v>
      </c>
      <c r="E1656" t="s">
        <v>516</v>
      </c>
      <c r="F1656" t="s">
        <v>517</v>
      </c>
      <c r="G1656" t="s">
        <v>452</v>
      </c>
      <c r="H1656" t="s">
        <v>46</v>
      </c>
      <c r="J1656" t="s">
        <v>36</v>
      </c>
      <c r="L1656" t="s">
        <v>518</v>
      </c>
      <c r="M1656" t="s">
        <v>518</v>
      </c>
      <c r="N1656" t="b">
        <v>0</v>
      </c>
      <c r="O1656">
        <v>381.69555084000001</v>
      </c>
      <c r="P1656">
        <v>1.8036078675713041E-7</v>
      </c>
      <c r="Q1656">
        <v>3.1417659235160022E-4</v>
      </c>
      <c r="R1656">
        <v>0.1199198074786782</v>
      </c>
      <c r="S1656">
        <v>6.8842909851198685E-5</v>
      </c>
      <c r="T1656">
        <f t="shared" si="52"/>
        <v>0.11991980747867818</v>
      </c>
      <c r="U1656">
        <f t="shared" si="53"/>
        <v>6.8842909851198671E-5</v>
      </c>
    </row>
    <row r="1657" spans="1:21" x14ac:dyDescent="0.35">
      <c r="A1657" t="s">
        <v>27</v>
      </c>
      <c r="B1657" t="s">
        <v>47</v>
      </c>
      <c r="C1657" t="s">
        <v>39</v>
      </c>
      <c r="D1657" t="s">
        <v>40</v>
      </c>
      <c r="E1657" t="s">
        <v>522</v>
      </c>
      <c r="F1657" t="s">
        <v>523</v>
      </c>
      <c r="G1657" t="s">
        <v>452</v>
      </c>
      <c r="H1657" t="s">
        <v>46</v>
      </c>
      <c r="J1657" t="s">
        <v>36</v>
      </c>
      <c r="L1657" t="s">
        <v>524</v>
      </c>
      <c r="M1657" t="s">
        <v>524</v>
      </c>
      <c r="N1657" t="b">
        <v>0</v>
      </c>
      <c r="O1657">
        <v>350.59494537</v>
      </c>
      <c r="P1657">
        <v>1.327946245142876E-8</v>
      </c>
      <c r="Q1657">
        <v>5.4379408533289618E-5</v>
      </c>
      <c r="R1657">
        <v>1.9065145763981581E-2</v>
      </c>
      <c r="S1657">
        <v>4.6557124127016328E-6</v>
      </c>
      <c r="T1657">
        <f t="shared" si="52"/>
        <v>1.9065145763981585E-2</v>
      </c>
      <c r="U1657">
        <f t="shared" si="53"/>
        <v>4.655712412701632E-6</v>
      </c>
    </row>
    <row r="1658" spans="1:21" x14ac:dyDescent="0.35">
      <c r="A1658" t="s">
        <v>27</v>
      </c>
      <c r="B1658" t="s">
        <v>47</v>
      </c>
      <c r="C1658" t="s">
        <v>29</v>
      </c>
      <c r="D1658" t="s">
        <v>30</v>
      </c>
      <c r="E1658" t="s">
        <v>522</v>
      </c>
      <c r="F1658" t="s">
        <v>523</v>
      </c>
      <c r="G1658" t="s">
        <v>452</v>
      </c>
      <c r="H1658" t="s">
        <v>46</v>
      </c>
      <c r="J1658" t="s">
        <v>36</v>
      </c>
      <c r="L1658" t="s">
        <v>524</v>
      </c>
      <c r="M1658" t="s">
        <v>524</v>
      </c>
      <c r="N1658" t="b">
        <v>0</v>
      </c>
      <c r="O1658">
        <v>350.59494537</v>
      </c>
      <c r="P1658">
        <v>1.088998397618128E-7</v>
      </c>
      <c r="Q1658">
        <v>5.4692195241063352E-5</v>
      </c>
      <c r="R1658">
        <v>1.9174807202705979E-2</v>
      </c>
      <c r="S1658">
        <v>3.8179733372094513E-5</v>
      </c>
      <c r="T1658">
        <f t="shared" si="52"/>
        <v>1.9174807202705979E-2</v>
      </c>
      <c r="U1658">
        <f t="shared" si="53"/>
        <v>3.8179733372094513E-5</v>
      </c>
    </row>
    <row r="1659" spans="1:21" x14ac:dyDescent="0.35">
      <c r="A1659" t="s">
        <v>27</v>
      </c>
      <c r="B1659" t="s">
        <v>47</v>
      </c>
      <c r="C1659" t="s">
        <v>29</v>
      </c>
      <c r="D1659" t="s">
        <v>30</v>
      </c>
      <c r="E1659" t="s">
        <v>533</v>
      </c>
      <c r="F1659" t="s">
        <v>534</v>
      </c>
      <c r="G1659" t="s">
        <v>452</v>
      </c>
      <c r="H1659" t="s">
        <v>46</v>
      </c>
      <c r="J1659" t="s">
        <v>36</v>
      </c>
      <c r="L1659" t="s">
        <v>535</v>
      </c>
      <c r="M1659" t="s">
        <v>535</v>
      </c>
      <c r="N1659" t="b">
        <v>0</v>
      </c>
      <c r="O1659">
        <v>415.65856077000001</v>
      </c>
      <c r="P1659">
        <v>6.7436892957469289E-5</v>
      </c>
      <c r="Q1659">
        <v>3.3868476979834312E-2</v>
      </c>
      <c r="R1659">
        <v>14.077722396909801</v>
      </c>
      <c r="S1659">
        <v>2.8030721869502239E-2</v>
      </c>
      <c r="T1659">
        <f t="shared" si="52"/>
        <v>14.077722396909808</v>
      </c>
      <c r="U1659">
        <f t="shared" si="53"/>
        <v>2.8030721869502236E-2</v>
      </c>
    </row>
    <row r="1660" spans="1:21" x14ac:dyDescent="0.35">
      <c r="A1660" t="s">
        <v>27</v>
      </c>
      <c r="B1660" t="s">
        <v>47</v>
      </c>
      <c r="C1660" t="s">
        <v>39</v>
      </c>
      <c r="D1660" t="s">
        <v>40</v>
      </c>
      <c r="E1660" t="s">
        <v>533</v>
      </c>
      <c r="F1660" t="s">
        <v>534</v>
      </c>
      <c r="G1660" t="s">
        <v>452</v>
      </c>
      <c r="H1660" t="s">
        <v>46</v>
      </c>
      <c r="J1660" t="s">
        <v>36</v>
      </c>
      <c r="L1660" t="s">
        <v>535</v>
      </c>
      <c r="M1660" t="s">
        <v>535</v>
      </c>
      <c r="N1660" t="b">
        <v>0</v>
      </c>
      <c r="O1660">
        <v>415.65856077000001</v>
      </c>
      <c r="P1660">
        <v>2.0186978760629411E-6</v>
      </c>
      <c r="Q1660">
        <v>8.2665692914324091E-3</v>
      </c>
      <c r="R1660">
        <v>3.4360702941822741</v>
      </c>
      <c r="S1660">
        <v>8.3908905379377814E-4</v>
      </c>
      <c r="T1660">
        <f t="shared" si="52"/>
        <v>3.4360702941822741</v>
      </c>
      <c r="U1660">
        <f t="shared" si="53"/>
        <v>8.3908905379377792E-4</v>
      </c>
    </row>
    <row r="1661" spans="1:21" x14ac:dyDescent="0.35">
      <c r="A1661" t="s">
        <v>27</v>
      </c>
      <c r="B1661" t="s">
        <v>47</v>
      </c>
      <c r="C1661" t="s">
        <v>29</v>
      </c>
      <c r="D1661" t="s">
        <v>30</v>
      </c>
      <c r="E1661" t="s">
        <v>536</v>
      </c>
      <c r="F1661" t="s">
        <v>537</v>
      </c>
      <c r="G1661" t="s">
        <v>452</v>
      </c>
      <c r="H1661" t="s">
        <v>46</v>
      </c>
      <c r="J1661" t="s">
        <v>36</v>
      </c>
      <c r="L1661" t="s">
        <v>538</v>
      </c>
      <c r="M1661" t="s">
        <v>538</v>
      </c>
      <c r="N1661" t="b">
        <v>0</v>
      </c>
      <c r="O1661">
        <v>214.7179222</v>
      </c>
      <c r="P1661">
        <v>8.6123622455348361E-6</v>
      </c>
      <c r="Q1661">
        <v>4.3253415106008887E-3</v>
      </c>
      <c r="R1661">
        <v>0.92872834196163212</v>
      </c>
      <c r="S1661">
        <v>1.8492285265949661E-3</v>
      </c>
      <c r="T1661">
        <f t="shared" si="52"/>
        <v>0.92872834196163212</v>
      </c>
      <c r="U1661">
        <f t="shared" si="53"/>
        <v>1.8492285265949663E-3</v>
      </c>
    </row>
    <row r="1662" spans="1:21" x14ac:dyDescent="0.35">
      <c r="A1662" t="s">
        <v>27</v>
      </c>
      <c r="B1662" t="s">
        <v>47</v>
      </c>
      <c r="C1662" t="s">
        <v>39</v>
      </c>
      <c r="D1662" t="s">
        <v>40</v>
      </c>
      <c r="E1662" t="s">
        <v>536</v>
      </c>
      <c r="F1662" t="s">
        <v>537</v>
      </c>
      <c r="G1662" t="s">
        <v>452</v>
      </c>
      <c r="H1662" t="s">
        <v>46</v>
      </c>
      <c r="J1662" t="s">
        <v>36</v>
      </c>
      <c r="L1662" t="s">
        <v>538</v>
      </c>
      <c r="M1662" t="s">
        <v>538</v>
      </c>
      <c r="N1662" t="b">
        <v>0</v>
      </c>
      <c r="O1662">
        <v>214.7179222</v>
      </c>
      <c r="P1662">
        <v>8.0004894252932406E-7</v>
      </c>
      <c r="Q1662">
        <v>3.2762010097590619E-3</v>
      </c>
      <c r="R1662">
        <v>0.70345907352500769</v>
      </c>
      <c r="S1662">
        <v>1.717848465982037E-4</v>
      </c>
      <c r="T1662">
        <f t="shared" si="52"/>
        <v>0.70345907352500769</v>
      </c>
      <c r="U1662">
        <f t="shared" si="53"/>
        <v>1.7178484659820367E-4</v>
      </c>
    </row>
    <row r="1663" spans="1:21" x14ac:dyDescent="0.35">
      <c r="A1663" t="s">
        <v>27</v>
      </c>
      <c r="B1663" t="s">
        <v>47</v>
      </c>
      <c r="C1663" t="s">
        <v>29</v>
      </c>
      <c r="D1663" t="s">
        <v>30</v>
      </c>
      <c r="E1663" t="s">
        <v>542</v>
      </c>
      <c r="F1663" t="s">
        <v>543</v>
      </c>
      <c r="G1663" t="s">
        <v>452</v>
      </c>
      <c r="H1663" t="s">
        <v>46</v>
      </c>
      <c r="J1663" t="s">
        <v>36</v>
      </c>
      <c r="L1663" t="s">
        <v>541</v>
      </c>
      <c r="M1663" t="s">
        <v>541</v>
      </c>
      <c r="N1663" t="b">
        <v>0</v>
      </c>
      <c r="O1663">
        <v>101.99047464</v>
      </c>
      <c r="P1663">
        <v>1.8925890069011721E-2</v>
      </c>
      <c r="Q1663">
        <v>9.505050485191461</v>
      </c>
      <c r="R1663">
        <v>969.42461046183939</v>
      </c>
      <c r="S1663">
        <v>1.930260511122968</v>
      </c>
      <c r="T1663">
        <f t="shared" si="52"/>
        <v>969.42461046183939</v>
      </c>
      <c r="U1663">
        <f t="shared" si="53"/>
        <v>1.9302605111229678</v>
      </c>
    </row>
    <row r="1664" spans="1:21" x14ac:dyDescent="0.35">
      <c r="A1664" t="s">
        <v>27</v>
      </c>
      <c r="B1664" t="s">
        <v>47</v>
      </c>
      <c r="C1664" t="s">
        <v>76</v>
      </c>
      <c r="D1664" t="s">
        <v>77</v>
      </c>
      <c r="E1664" t="s">
        <v>542</v>
      </c>
      <c r="F1664" t="s">
        <v>543</v>
      </c>
      <c r="G1664" t="s">
        <v>452</v>
      </c>
      <c r="H1664" t="s">
        <v>46</v>
      </c>
      <c r="J1664" t="s">
        <v>36</v>
      </c>
      <c r="L1664" t="s">
        <v>541</v>
      </c>
      <c r="M1664" t="s">
        <v>541</v>
      </c>
      <c r="N1664" t="b">
        <v>0</v>
      </c>
      <c r="O1664">
        <v>101.99047464</v>
      </c>
      <c r="P1664">
        <v>1.4871222565717179E-7</v>
      </c>
      <c r="Q1664">
        <v>2.5904688673213133E-4</v>
      </c>
      <c r="R1664">
        <v>2.6420314931824389E-2</v>
      </c>
      <c r="S1664">
        <v>1.5167230479545739E-5</v>
      </c>
      <c r="T1664">
        <f t="shared" si="52"/>
        <v>2.6420314931824392E-2</v>
      </c>
      <c r="U1664">
        <f t="shared" si="53"/>
        <v>1.5167230479545738E-5</v>
      </c>
    </row>
    <row r="1665" spans="1:21" x14ac:dyDescent="0.35">
      <c r="A1665" t="s">
        <v>27</v>
      </c>
      <c r="B1665" t="s">
        <v>47</v>
      </c>
      <c r="C1665" t="s">
        <v>39</v>
      </c>
      <c r="D1665" t="s">
        <v>40</v>
      </c>
      <c r="E1665" t="s">
        <v>553</v>
      </c>
      <c r="F1665" t="s">
        <v>554</v>
      </c>
      <c r="G1665" t="s">
        <v>452</v>
      </c>
      <c r="H1665" t="s">
        <v>46</v>
      </c>
      <c r="J1665" t="s">
        <v>36</v>
      </c>
      <c r="L1665" t="s">
        <v>555</v>
      </c>
      <c r="M1665" t="s">
        <v>555</v>
      </c>
      <c r="N1665" t="b">
        <v>0</v>
      </c>
      <c r="O1665">
        <v>1.5156161800000001</v>
      </c>
      <c r="P1665">
        <v>1.322865467883551E-3</v>
      </c>
      <c r="Q1665">
        <v>5.4171350667045362</v>
      </c>
      <c r="R1665">
        <v>8.2102975563427751</v>
      </c>
      <c r="S1665">
        <v>2.0049563070875802E-3</v>
      </c>
      <c r="T1665">
        <f t="shared" si="52"/>
        <v>8.2102975563427751</v>
      </c>
      <c r="U1665">
        <f t="shared" si="53"/>
        <v>2.0049563070875802E-3</v>
      </c>
    </row>
    <row r="1666" spans="1:21" x14ac:dyDescent="0.35">
      <c r="A1666" t="s">
        <v>27</v>
      </c>
      <c r="B1666" t="s">
        <v>47</v>
      </c>
      <c r="C1666" t="s">
        <v>39</v>
      </c>
      <c r="D1666" t="s">
        <v>40</v>
      </c>
      <c r="E1666" t="s">
        <v>556</v>
      </c>
      <c r="F1666" t="s">
        <v>557</v>
      </c>
      <c r="G1666" t="s">
        <v>452</v>
      </c>
      <c r="H1666" t="s">
        <v>46</v>
      </c>
      <c r="J1666" t="s">
        <v>36</v>
      </c>
      <c r="L1666" t="s">
        <v>558</v>
      </c>
      <c r="M1666" t="s">
        <v>558</v>
      </c>
      <c r="N1666" t="b">
        <v>0</v>
      </c>
      <c r="O1666">
        <v>117.45670933</v>
      </c>
      <c r="P1666">
        <v>6.519730251430187E-7</v>
      </c>
      <c r="Q1666">
        <v>2.6698300188440511E-3</v>
      </c>
      <c r="R1666">
        <v>0.31358944848387399</v>
      </c>
      <c r="S1666">
        <v>7.657860610522433E-5</v>
      </c>
      <c r="T1666">
        <f t="shared" ref="T1666:T1729" si="54">O1666*Q1666</f>
        <v>0.3135894484838741</v>
      </c>
      <c r="U1666">
        <f t="shared" ref="U1666:U1729" si="55">O1666*P1666</f>
        <v>7.657860610522433E-5</v>
      </c>
    </row>
    <row r="1667" spans="1:21" x14ac:dyDescent="0.35">
      <c r="A1667" t="s">
        <v>27</v>
      </c>
      <c r="B1667" t="s">
        <v>47</v>
      </c>
      <c r="C1667" t="s">
        <v>29</v>
      </c>
      <c r="D1667" t="s">
        <v>30</v>
      </c>
      <c r="E1667" t="s">
        <v>556</v>
      </c>
      <c r="F1667" t="s">
        <v>557</v>
      </c>
      <c r="G1667" t="s">
        <v>452</v>
      </c>
      <c r="H1667" t="s">
        <v>46</v>
      </c>
      <c r="J1667" t="s">
        <v>36</v>
      </c>
      <c r="L1667" t="s">
        <v>558</v>
      </c>
      <c r="M1667" t="s">
        <v>558</v>
      </c>
      <c r="N1667" t="b">
        <v>0</v>
      </c>
      <c r="O1667">
        <v>117.45670933</v>
      </c>
      <c r="P1667">
        <v>6.0617847589682062E-6</v>
      </c>
      <c r="Q1667">
        <v>3.0443783597103838E-3</v>
      </c>
      <c r="R1667">
        <v>0.35758266408704481</v>
      </c>
      <c r="S1667">
        <v>7.1199729045515268E-4</v>
      </c>
      <c r="T1667">
        <f t="shared" si="54"/>
        <v>0.3575826640870447</v>
      </c>
      <c r="U1667">
        <f t="shared" si="55"/>
        <v>7.1199729045515268E-4</v>
      </c>
    </row>
    <row r="1668" spans="1:21" x14ac:dyDescent="0.35">
      <c r="A1668" t="s">
        <v>27</v>
      </c>
      <c r="B1668" t="s">
        <v>47</v>
      </c>
      <c r="C1668" t="s">
        <v>29</v>
      </c>
      <c r="D1668" t="s">
        <v>30</v>
      </c>
      <c r="E1668" t="s">
        <v>571</v>
      </c>
      <c r="F1668" t="s">
        <v>572</v>
      </c>
      <c r="G1668" t="s">
        <v>452</v>
      </c>
      <c r="H1668" t="s">
        <v>46</v>
      </c>
      <c r="J1668" t="s">
        <v>36</v>
      </c>
      <c r="L1668" t="s">
        <v>573</v>
      </c>
      <c r="M1668" t="s">
        <v>573</v>
      </c>
      <c r="N1668" t="b">
        <v>0</v>
      </c>
      <c r="O1668">
        <v>318.86266596000002</v>
      </c>
      <c r="P1668">
        <v>4.0324375894875246E-3</v>
      </c>
      <c r="Q1668">
        <v>2.0251899766246582</v>
      </c>
      <c r="R1668">
        <v>645.75747502200852</v>
      </c>
      <c r="S1668">
        <v>1.2857938001013089</v>
      </c>
      <c r="T1668">
        <f t="shared" si="54"/>
        <v>645.75747502200863</v>
      </c>
      <c r="U1668">
        <f t="shared" si="55"/>
        <v>1.2857938001013083</v>
      </c>
    </row>
    <row r="1669" spans="1:21" x14ac:dyDescent="0.35">
      <c r="A1669" t="s">
        <v>27</v>
      </c>
      <c r="B1669" t="s">
        <v>47</v>
      </c>
      <c r="C1669" t="s">
        <v>29</v>
      </c>
      <c r="D1669" t="s">
        <v>30</v>
      </c>
      <c r="E1669" t="s">
        <v>577</v>
      </c>
      <c r="F1669" t="s">
        <v>578</v>
      </c>
      <c r="G1669" t="s">
        <v>452</v>
      </c>
      <c r="H1669" t="s">
        <v>46</v>
      </c>
      <c r="J1669" t="s">
        <v>36</v>
      </c>
      <c r="L1669" t="s">
        <v>579</v>
      </c>
      <c r="M1669" t="s">
        <v>579</v>
      </c>
      <c r="N1669" t="b">
        <v>0</v>
      </c>
      <c r="O1669">
        <v>112.84346384</v>
      </c>
      <c r="P1669">
        <v>2.040380636814764E-6</v>
      </c>
      <c r="Q1669">
        <v>1.024729663503966E-3</v>
      </c>
      <c r="R1669">
        <v>0.1156340447293852</v>
      </c>
      <c r="S1669">
        <v>2.302436186102429E-4</v>
      </c>
      <c r="T1669">
        <f t="shared" si="54"/>
        <v>0.11563404472938515</v>
      </c>
      <c r="U1669">
        <f t="shared" si="55"/>
        <v>2.3024361861024298E-4</v>
      </c>
    </row>
    <row r="1670" spans="1:21" x14ac:dyDescent="0.35">
      <c r="A1670" t="s">
        <v>27</v>
      </c>
      <c r="B1670" t="s">
        <v>47</v>
      </c>
      <c r="C1670" t="s">
        <v>29</v>
      </c>
      <c r="D1670" t="s">
        <v>30</v>
      </c>
      <c r="E1670" t="s">
        <v>580</v>
      </c>
      <c r="F1670" t="s">
        <v>581</v>
      </c>
      <c r="G1670" t="s">
        <v>452</v>
      </c>
      <c r="H1670" t="s">
        <v>46</v>
      </c>
      <c r="J1670" t="s">
        <v>36</v>
      </c>
      <c r="L1670" t="s">
        <v>582</v>
      </c>
      <c r="M1670" t="s">
        <v>582</v>
      </c>
      <c r="N1670" t="b">
        <v>0</v>
      </c>
      <c r="O1670">
        <v>68.627323039999993</v>
      </c>
      <c r="P1670">
        <v>2.0075374096190369E-5</v>
      </c>
      <c r="Q1670">
        <v>1.008234981803202E-2</v>
      </c>
      <c r="R1670">
        <v>0.69192467796436885</v>
      </c>
      <c r="S1670">
        <v>1.377719183248105E-3</v>
      </c>
      <c r="T1670">
        <f t="shared" si="54"/>
        <v>0.69192467796436852</v>
      </c>
      <c r="U1670">
        <f t="shared" si="55"/>
        <v>1.3777191832481043E-3</v>
      </c>
    </row>
    <row r="1671" spans="1:21" x14ac:dyDescent="0.35">
      <c r="A1671" t="s">
        <v>27</v>
      </c>
      <c r="B1671" t="s">
        <v>47</v>
      </c>
      <c r="C1671" t="s">
        <v>39</v>
      </c>
      <c r="D1671" t="s">
        <v>40</v>
      </c>
      <c r="E1671" t="s">
        <v>583</v>
      </c>
      <c r="F1671" t="s">
        <v>584</v>
      </c>
      <c r="G1671" t="s">
        <v>452</v>
      </c>
      <c r="H1671" t="s">
        <v>46</v>
      </c>
      <c r="J1671" t="s">
        <v>36</v>
      </c>
      <c r="L1671" t="s">
        <v>585</v>
      </c>
      <c r="M1671" t="s">
        <v>585</v>
      </c>
      <c r="N1671" t="b">
        <v>0</v>
      </c>
      <c r="O1671">
        <v>361.84748588000002</v>
      </c>
      <c r="P1671">
        <v>3.442048280341162E-6</v>
      </c>
      <c r="Q1671">
        <v>1.409519024678897E-2</v>
      </c>
      <c r="R1671">
        <v>5.100309153800886</v>
      </c>
      <c r="S1671">
        <v>1.245496516519027E-3</v>
      </c>
      <c r="T1671">
        <f t="shared" si="54"/>
        <v>5.100309153800886</v>
      </c>
      <c r="U1671">
        <f t="shared" si="55"/>
        <v>1.245496516519027E-3</v>
      </c>
    </row>
    <row r="1672" spans="1:21" x14ac:dyDescent="0.35">
      <c r="A1672" t="s">
        <v>27</v>
      </c>
      <c r="B1672" t="s">
        <v>47</v>
      </c>
      <c r="C1672" t="s">
        <v>29</v>
      </c>
      <c r="D1672" t="s">
        <v>30</v>
      </c>
      <c r="E1672" t="s">
        <v>583</v>
      </c>
      <c r="F1672" t="s">
        <v>584</v>
      </c>
      <c r="G1672" t="s">
        <v>452</v>
      </c>
      <c r="H1672" t="s">
        <v>46</v>
      </c>
      <c r="J1672" t="s">
        <v>36</v>
      </c>
      <c r="L1672" t="s">
        <v>585</v>
      </c>
      <c r="M1672" t="s">
        <v>585</v>
      </c>
      <c r="N1672" t="b">
        <v>0</v>
      </c>
      <c r="O1672">
        <v>361.84748588000002</v>
      </c>
      <c r="P1672">
        <v>8.2674726541103784E-4</v>
      </c>
      <c r="Q1672">
        <v>0.41521294203714282</v>
      </c>
      <c r="R1672">
        <v>150.24375918097829</v>
      </c>
      <c r="S1672">
        <v>0.29915641944714921</v>
      </c>
      <c r="T1672">
        <f t="shared" si="54"/>
        <v>150.24375918097832</v>
      </c>
      <c r="U1672">
        <f t="shared" si="55"/>
        <v>0.29915641944714916</v>
      </c>
    </row>
    <row r="1673" spans="1:21" x14ac:dyDescent="0.35">
      <c r="A1673" t="s">
        <v>27</v>
      </c>
      <c r="B1673" t="s">
        <v>47</v>
      </c>
      <c r="C1673" t="s">
        <v>29</v>
      </c>
      <c r="D1673" t="s">
        <v>30</v>
      </c>
      <c r="E1673" t="s">
        <v>586</v>
      </c>
      <c r="F1673" t="s">
        <v>468</v>
      </c>
      <c r="G1673" t="s">
        <v>452</v>
      </c>
      <c r="H1673" t="s">
        <v>46</v>
      </c>
      <c r="J1673" t="s">
        <v>36</v>
      </c>
      <c r="L1673" t="s">
        <v>587</v>
      </c>
      <c r="M1673" t="s">
        <v>587</v>
      </c>
      <c r="N1673" t="b">
        <v>0</v>
      </c>
      <c r="O1673">
        <v>122.2271635</v>
      </c>
      <c r="P1673">
        <v>1.2970104895887E-3</v>
      </c>
      <c r="Q1673">
        <v>0.65139077414113078</v>
      </c>
      <c r="R1673">
        <v>79.617646653339563</v>
      </c>
      <c r="S1673">
        <v>0.15852991317217299</v>
      </c>
      <c r="T1673">
        <f t="shared" si="54"/>
        <v>79.617646653339563</v>
      </c>
      <c r="U1673">
        <f t="shared" si="55"/>
        <v>0.15852991317217308</v>
      </c>
    </row>
    <row r="1674" spans="1:21" x14ac:dyDescent="0.35">
      <c r="A1674" t="s">
        <v>27</v>
      </c>
      <c r="B1674" t="s">
        <v>47</v>
      </c>
      <c r="C1674" t="s">
        <v>39</v>
      </c>
      <c r="D1674" t="s">
        <v>40</v>
      </c>
      <c r="E1674" t="s">
        <v>586</v>
      </c>
      <c r="F1674" t="s">
        <v>468</v>
      </c>
      <c r="G1674" t="s">
        <v>452</v>
      </c>
      <c r="H1674" t="s">
        <v>46</v>
      </c>
      <c r="J1674" t="s">
        <v>36</v>
      </c>
      <c r="L1674" t="s">
        <v>587</v>
      </c>
      <c r="M1674" t="s">
        <v>587</v>
      </c>
      <c r="N1674" t="b">
        <v>0</v>
      </c>
      <c r="O1674">
        <v>122.2271635</v>
      </c>
      <c r="P1674">
        <v>1.487026551908415E-3</v>
      </c>
      <c r="Q1674">
        <v>6.0893748268685721</v>
      </c>
      <c r="R1674">
        <v>744.28701257644923</v>
      </c>
      <c r="S1674">
        <v>0.18175503748895111</v>
      </c>
      <c r="T1674">
        <f t="shared" si="54"/>
        <v>744.28701257644923</v>
      </c>
      <c r="U1674">
        <f t="shared" si="55"/>
        <v>0.18175503748895108</v>
      </c>
    </row>
    <row r="1675" spans="1:21" x14ac:dyDescent="0.35">
      <c r="A1675" t="s">
        <v>27</v>
      </c>
      <c r="B1675" t="s">
        <v>47</v>
      </c>
      <c r="C1675" t="s">
        <v>29</v>
      </c>
      <c r="D1675" t="s">
        <v>30</v>
      </c>
      <c r="E1675" t="s">
        <v>605</v>
      </c>
      <c r="F1675" t="s">
        <v>606</v>
      </c>
      <c r="G1675" t="s">
        <v>452</v>
      </c>
      <c r="H1675" t="s">
        <v>46</v>
      </c>
      <c r="J1675" t="s">
        <v>36</v>
      </c>
      <c r="L1675" t="s">
        <v>607</v>
      </c>
      <c r="M1675" t="s">
        <v>607</v>
      </c>
      <c r="N1675" t="b">
        <v>0</v>
      </c>
      <c r="O1675">
        <v>685.17560999</v>
      </c>
      <c r="P1675">
        <v>1.5565501058622671E-5</v>
      </c>
      <c r="Q1675">
        <v>7.8173799409179037E-3</v>
      </c>
      <c r="R1675">
        <v>5.3562780695420136</v>
      </c>
      <c r="S1675">
        <v>1.066510168264178E-2</v>
      </c>
      <c r="T1675">
        <f t="shared" si="54"/>
        <v>5.3562780695420145</v>
      </c>
      <c r="U1675">
        <f t="shared" si="55"/>
        <v>1.066510168264178E-2</v>
      </c>
    </row>
    <row r="1676" spans="1:21" x14ac:dyDescent="0.35">
      <c r="A1676" t="s">
        <v>27</v>
      </c>
      <c r="B1676" t="s">
        <v>47</v>
      </c>
      <c r="C1676" t="s">
        <v>29</v>
      </c>
      <c r="D1676" t="s">
        <v>30</v>
      </c>
      <c r="E1676" t="s">
        <v>608</v>
      </c>
      <c r="F1676" t="s">
        <v>609</v>
      </c>
      <c r="G1676" t="s">
        <v>452</v>
      </c>
      <c r="H1676" t="s">
        <v>46</v>
      </c>
      <c r="J1676" t="s">
        <v>36</v>
      </c>
      <c r="L1676" t="s">
        <v>610</v>
      </c>
      <c r="M1676" t="s">
        <v>610</v>
      </c>
      <c r="N1676" t="b">
        <v>0</v>
      </c>
      <c r="O1676">
        <v>2.4346340199999998</v>
      </c>
      <c r="P1676">
        <v>2.7157279606020019E-7</v>
      </c>
      <c r="Q1676">
        <v>1.3639058070950751E-4</v>
      </c>
      <c r="R1676">
        <v>3.3206114780292249E-4</v>
      </c>
      <c r="S1676">
        <v>6.6118036819468539E-7</v>
      </c>
      <c r="T1676">
        <f t="shared" si="54"/>
        <v>3.3206114780292271E-4</v>
      </c>
      <c r="U1676">
        <f t="shared" si="55"/>
        <v>6.6118036819468529E-7</v>
      </c>
    </row>
    <row r="1677" spans="1:21" x14ac:dyDescent="0.35">
      <c r="A1677" t="s">
        <v>27</v>
      </c>
      <c r="B1677" t="s">
        <v>47</v>
      </c>
      <c r="C1677" t="s">
        <v>39</v>
      </c>
      <c r="D1677" t="s">
        <v>40</v>
      </c>
      <c r="E1677" t="s">
        <v>608</v>
      </c>
      <c r="F1677" t="s">
        <v>609</v>
      </c>
      <c r="G1677" t="s">
        <v>452</v>
      </c>
      <c r="H1677" t="s">
        <v>46</v>
      </c>
      <c r="J1677" t="s">
        <v>36</v>
      </c>
      <c r="L1677" t="s">
        <v>610</v>
      </c>
      <c r="M1677" t="s">
        <v>610</v>
      </c>
      <c r="N1677" t="b">
        <v>0</v>
      </c>
      <c r="O1677">
        <v>2.4346340199999998</v>
      </c>
      <c r="P1677">
        <v>8.186725794132678E-5</v>
      </c>
      <c r="Q1677">
        <v>0.33524648165352661</v>
      </c>
      <c r="R1677">
        <v>0.81620248931898165</v>
      </c>
      <c r="S1677">
        <v>1.9931681130806931E-4</v>
      </c>
      <c r="T1677">
        <f t="shared" si="54"/>
        <v>0.81620248931898165</v>
      </c>
      <c r="U1677">
        <f t="shared" si="55"/>
        <v>1.9931681130806934E-4</v>
      </c>
    </row>
    <row r="1678" spans="1:21" x14ac:dyDescent="0.35">
      <c r="A1678" t="s">
        <v>27</v>
      </c>
      <c r="B1678" t="s">
        <v>47</v>
      </c>
      <c r="C1678" t="s">
        <v>39</v>
      </c>
      <c r="D1678" t="s">
        <v>40</v>
      </c>
      <c r="E1678" t="s">
        <v>617</v>
      </c>
      <c r="F1678" t="s">
        <v>618</v>
      </c>
      <c r="G1678" t="s">
        <v>452</v>
      </c>
      <c r="H1678" t="s">
        <v>46</v>
      </c>
      <c r="J1678" t="s">
        <v>36</v>
      </c>
      <c r="L1678" t="s">
        <v>619</v>
      </c>
      <c r="M1678" t="s">
        <v>619</v>
      </c>
      <c r="N1678" t="b">
        <v>0</v>
      </c>
      <c r="O1678">
        <v>10.950999599999999</v>
      </c>
      <c r="P1678">
        <v>2.7692667350805828E-4</v>
      </c>
      <c r="Q1678">
        <v>1.1340149322715529</v>
      </c>
      <c r="R1678">
        <v>12.4185970696998</v>
      </c>
      <c r="S1678">
        <v>3.0326238908160771E-3</v>
      </c>
      <c r="T1678">
        <f t="shared" si="54"/>
        <v>12.418597069699802</v>
      </c>
      <c r="U1678">
        <f t="shared" si="55"/>
        <v>3.0326238908160766E-3</v>
      </c>
    </row>
    <row r="1679" spans="1:21" x14ac:dyDescent="0.35">
      <c r="A1679" t="s">
        <v>27</v>
      </c>
      <c r="B1679" t="s">
        <v>47</v>
      </c>
      <c r="C1679" t="s">
        <v>29</v>
      </c>
      <c r="D1679" t="s">
        <v>30</v>
      </c>
      <c r="E1679" t="s">
        <v>620</v>
      </c>
      <c r="F1679" t="s">
        <v>621</v>
      </c>
      <c r="G1679" t="s">
        <v>452</v>
      </c>
      <c r="H1679" t="s">
        <v>46</v>
      </c>
      <c r="J1679" t="s">
        <v>36</v>
      </c>
      <c r="L1679" t="s">
        <v>622</v>
      </c>
      <c r="M1679" t="s">
        <v>622</v>
      </c>
      <c r="N1679" t="b">
        <v>0</v>
      </c>
      <c r="O1679">
        <v>169.70566217000001</v>
      </c>
      <c r="P1679">
        <v>1.973204503650474E-2</v>
      </c>
      <c r="Q1679">
        <v>9.909921465471287</v>
      </c>
      <c r="R1679">
        <v>1681.7697843505021</v>
      </c>
      <c r="S1679">
        <v>3.3486397688882978</v>
      </c>
      <c r="T1679">
        <f t="shared" si="54"/>
        <v>1681.7697843505016</v>
      </c>
      <c r="U1679">
        <f t="shared" si="55"/>
        <v>3.3486397688882992</v>
      </c>
    </row>
    <row r="1680" spans="1:21" x14ac:dyDescent="0.35">
      <c r="A1680" t="s">
        <v>27</v>
      </c>
      <c r="B1680" t="s">
        <v>47</v>
      </c>
      <c r="C1680" t="s">
        <v>76</v>
      </c>
      <c r="D1680" t="s">
        <v>77</v>
      </c>
      <c r="E1680" t="s">
        <v>620</v>
      </c>
      <c r="F1680" t="s">
        <v>621</v>
      </c>
      <c r="G1680" t="s">
        <v>452</v>
      </c>
      <c r="H1680" t="s">
        <v>46</v>
      </c>
      <c r="J1680" t="s">
        <v>36</v>
      </c>
      <c r="L1680" t="s">
        <v>622</v>
      </c>
      <c r="M1680" t="s">
        <v>622</v>
      </c>
      <c r="N1680" t="b">
        <v>0</v>
      </c>
      <c r="O1680">
        <v>169.70566217000001</v>
      </c>
      <c r="P1680">
        <v>1.411468999282617E-8</v>
      </c>
      <c r="Q1680">
        <v>2.4586858838760551E-5</v>
      </c>
      <c r="R1680">
        <v>4.1725291599121759E-3</v>
      </c>
      <c r="S1680">
        <v>2.3953428115568379E-6</v>
      </c>
      <c r="T1680">
        <f t="shared" si="54"/>
        <v>4.1725291599121767E-3</v>
      </c>
      <c r="U1680">
        <f t="shared" si="55"/>
        <v>2.3953428115568379E-6</v>
      </c>
    </row>
    <row r="1681" spans="1:21" x14ac:dyDescent="0.35">
      <c r="A1681" t="s">
        <v>27</v>
      </c>
      <c r="B1681" t="s">
        <v>47</v>
      </c>
      <c r="C1681" t="s">
        <v>39</v>
      </c>
      <c r="D1681" t="s">
        <v>40</v>
      </c>
      <c r="E1681" t="s">
        <v>620</v>
      </c>
      <c r="F1681" t="s">
        <v>621</v>
      </c>
      <c r="G1681" t="s">
        <v>452</v>
      </c>
      <c r="H1681" t="s">
        <v>46</v>
      </c>
      <c r="J1681" t="s">
        <v>36</v>
      </c>
      <c r="L1681" t="s">
        <v>622</v>
      </c>
      <c r="M1681" t="s">
        <v>622</v>
      </c>
      <c r="N1681" t="b">
        <v>0</v>
      </c>
      <c r="O1681">
        <v>169.70566217000001</v>
      </c>
      <c r="P1681">
        <v>4.6249845945275283E-3</v>
      </c>
      <c r="Q1681">
        <v>18.939315325894349</v>
      </c>
      <c r="R1681">
        <v>3214.10904842733</v>
      </c>
      <c r="S1681">
        <v>0.7848860731403432</v>
      </c>
      <c r="T1681">
        <f t="shared" si="54"/>
        <v>3214.10904842733</v>
      </c>
      <c r="U1681">
        <f t="shared" si="55"/>
        <v>0.7848860731403432</v>
      </c>
    </row>
    <row r="1682" spans="1:21" x14ac:dyDescent="0.35">
      <c r="A1682" t="s">
        <v>27</v>
      </c>
      <c r="B1682" t="s">
        <v>47</v>
      </c>
      <c r="C1682" t="s">
        <v>39</v>
      </c>
      <c r="D1682" t="s">
        <v>40</v>
      </c>
      <c r="E1682" t="s">
        <v>623</v>
      </c>
      <c r="F1682" t="s">
        <v>624</v>
      </c>
      <c r="G1682" t="s">
        <v>452</v>
      </c>
      <c r="H1682" t="s">
        <v>46</v>
      </c>
      <c r="J1682" t="s">
        <v>36</v>
      </c>
      <c r="L1682" t="s">
        <v>625</v>
      </c>
      <c r="M1682" t="s">
        <v>626</v>
      </c>
      <c r="N1682" t="b">
        <v>0</v>
      </c>
      <c r="O1682">
        <v>6.141282E-2</v>
      </c>
      <c r="P1682">
        <v>1.578439486710172E-5</v>
      </c>
      <c r="Q1682">
        <v>6.4637108623062767E-2</v>
      </c>
      <c r="R1682">
        <v>3.9695471171886012E-3</v>
      </c>
      <c r="S1682">
        <v>9.6936420078224206E-7</v>
      </c>
      <c r="T1682">
        <f t="shared" si="54"/>
        <v>3.9695471171886012E-3</v>
      </c>
      <c r="U1682">
        <f t="shared" si="55"/>
        <v>9.6936420078224184E-7</v>
      </c>
    </row>
    <row r="1683" spans="1:21" x14ac:dyDescent="0.35">
      <c r="A1683" t="s">
        <v>27</v>
      </c>
      <c r="B1683" t="s">
        <v>47</v>
      </c>
      <c r="C1683" t="s">
        <v>29</v>
      </c>
      <c r="D1683" t="s">
        <v>30</v>
      </c>
      <c r="E1683" t="s">
        <v>231</v>
      </c>
      <c r="F1683" t="s">
        <v>232</v>
      </c>
      <c r="G1683" t="s">
        <v>128</v>
      </c>
      <c r="H1683" t="s">
        <v>46</v>
      </c>
      <c r="J1683" t="s">
        <v>36</v>
      </c>
      <c r="L1683" t="s">
        <v>233</v>
      </c>
      <c r="M1683" t="s">
        <v>233</v>
      </c>
      <c r="N1683" t="b">
        <v>0</v>
      </c>
      <c r="O1683">
        <v>259.63</v>
      </c>
      <c r="P1683">
        <v>6.0378595913165656E-3</v>
      </c>
      <c r="Q1683">
        <v>3.0323625482708021</v>
      </c>
      <c r="R1683">
        <v>787.29228840754831</v>
      </c>
      <c r="S1683">
        <v>1.5676094856935201</v>
      </c>
      <c r="T1683">
        <f t="shared" si="54"/>
        <v>787.29228840754831</v>
      </c>
      <c r="U1683">
        <f t="shared" si="55"/>
        <v>1.5676094856935199</v>
      </c>
    </row>
    <row r="1684" spans="1:21" x14ac:dyDescent="0.35">
      <c r="A1684" t="s">
        <v>27</v>
      </c>
      <c r="B1684" t="s">
        <v>47</v>
      </c>
      <c r="C1684" t="s">
        <v>29</v>
      </c>
      <c r="D1684" t="s">
        <v>30</v>
      </c>
      <c r="E1684" t="s">
        <v>623</v>
      </c>
      <c r="F1684" t="s">
        <v>624</v>
      </c>
      <c r="G1684" t="s">
        <v>452</v>
      </c>
      <c r="H1684" t="s">
        <v>46</v>
      </c>
      <c r="J1684" t="s">
        <v>36</v>
      </c>
      <c r="L1684" t="s">
        <v>625</v>
      </c>
      <c r="M1684" t="s">
        <v>626</v>
      </c>
      <c r="N1684" t="b">
        <v>0</v>
      </c>
      <c r="O1684">
        <v>6.141282E-2</v>
      </c>
      <c r="P1684">
        <v>2.5717566917453881E-3</v>
      </c>
      <c r="Q1684">
        <v>1.2915998720024979</v>
      </c>
      <c r="R1684">
        <v>7.9320790451312448E-2</v>
      </c>
      <c r="S1684">
        <v>1.57938830793955E-4</v>
      </c>
      <c r="T1684">
        <f t="shared" si="54"/>
        <v>7.9320790451312448E-2</v>
      </c>
      <c r="U1684">
        <f t="shared" si="55"/>
        <v>1.57938830793955E-4</v>
      </c>
    </row>
    <row r="1685" spans="1:21" x14ac:dyDescent="0.35">
      <c r="A1685" t="s">
        <v>27</v>
      </c>
      <c r="B1685" t="s">
        <v>47</v>
      </c>
      <c r="C1685" t="s">
        <v>29</v>
      </c>
      <c r="D1685" t="s">
        <v>30</v>
      </c>
      <c r="E1685" t="s">
        <v>241</v>
      </c>
      <c r="F1685" t="s">
        <v>242</v>
      </c>
      <c r="G1685" t="s">
        <v>128</v>
      </c>
      <c r="H1685" t="s">
        <v>46</v>
      </c>
      <c r="J1685" t="s">
        <v>36</v>
      </c>
      <c r="L1685" t="s">
        <v>233</v>
      </c>
      <c r="M1685" t="s">
        <v>233</v>
      </c>
      <c r="N1685" t="b">
        <v>0</v>
      </c>
      <c r="O1685">
        <v>259.63</v>
      </c>
      <c r="P1685">
        <v>1.7811330451338061E-2</v>
      </c>
      <c r="Q1685">
        <v>8.9452910553250824</v>
      </c>
      <c r="R1685">
        <v>2322.465916694051</v>
      </c>
      <c r="S1685">
        <v>4.6243557250809024</v>
      </c>
      <c r="T1685">
        <f t="shared" si="54"/>
        <v>2322.465916694051</v>
      </c>
      <c r="U1685">
        <f t="shared" si="55"/>
        <v>4.6243557250809006</v>
      </c>
    </row>
    <row r="1686" spans="1:21" x14ac:dyDescent="0.35">
      <c r="A1686" t="s">
        <v>27</v>
      </c>
      <c r="B1686" t="s">
        <v>47</v>
      </c>
      <c r="C1686" t="s">
        <v>39</v>
      </c>
      <c r="D1686" t="s">
        <v>40</v>
      </c>
      <c r="E1686" t="s">
        <v>241</v>
      </c>
      <c r="F1686" t="s">
        <v>242</v>
      </c>
      <c r="G1686" t="s">
        <v>128</v>
      </c>
      <c r="H1686" t="s">
        <v>46</v>
      </c>
      <c r="J1686" t="s">
        <v>36</v>
      </c>
      <c r="L1686" t="s">
        <v>233</v>
      </c>
      <c r="M1686" t="s">
        <v>233</v>
      </c>
      <c r="N1686" t="b">
        <v>0</v>
      </c>
      <c r="O1686">
        <v>259.63</v>
      </c>
      <c r="P1686">
        <v>1.3041483427386419E-3</v>
      </c>
      <c r="Q1686">
        <v>5.3404884254307259</v>
      </c>
      <c r="R1686">
        <v>1386.551009894579</v>
      </c>
      <c r="S1686">
        <v>0.33859603422523371</v>
      </c>
      <c r="T1686">
        <f t="shared" si="54"/>
        <v>1386.5510098945792</v>
      </c>
      <c r="U1686">
        <f t="shared" si="55"/>
        <v>0.3385960342252336</v>
      </c>
    </row>
    <row r="1687" spans="1:21" x14ac:dyDescent="0.35">
      <c r="A1687" t="s">
        <v>27</v>
      </c>
      <c r="B1687" t="s">
        <v>47</v>
      </c>
      <c r="C1687" t="s">
        <v>39</v>
      </c>
      <c r="D1687" t="s">
        <v>40</v>
      </c>
      <c r="E1687" t="s">
        <v>243</v>
      </c>
      <c r="F1687" t="s">
        <v>244</v>
      </c>
      <c r="G1687" t="s">
        <v>128</v>
      </c>
      <c r="H1687" t="s">
        <v>46</v>
      </c>
      <c r="J1687" t="s">
        <v>36</v>
      </c>
      <c r="L1687" t="s">
        <v>233</v>
      </c>
      <c r="M1687" t="s">
        <v>233</v>
      </c>
      <c r="N1687" t="b">
        <v>0</v>
      </c>
      <c r="O1687">
        <v>259.63</v>
      </c>
      <c r="P1687">
        <v>6.4644764455642123E-4</v>
      </c>
      <c r="Q1687">
        <v>2.6472035812665151</v>
      </c>
      <c r="R1687">
        <v>687.29346580422521</v>
      </c>
      <c r="S1687">
        <v>0.16783720195618371</v>
      </c>
      <c r="T1687">
        <f t="shared" si="54"/>
        <v>687.29346580422532</v>
      </c>
      <c r="U1687">
        <f t="shared" si="55"/>
        <v>0.16783720195618365</v>
      </c>
    </row>
    <row r="1688" spans="1:21" x14ac:dyDescent="0.35">
      <c r="A1688" t="s">
        <v>27</v>
      </c>
      <c r="B1688" t="s">
        <v>47</v>
      </c>
      <c r="C1688" t="s">
        <v>76</v>
      </c>
      <c r="D1688" t="s">
        <v>77</v>
      </c>
      <c r="E1688" t="s">
        <v>647</v>
      </c>
      <c r="F1688" t="s">
        <v>648</v>
      </c>
      <c r="G1688" t="s">
        <v>452</v>
      </c>
      <c r="H1688" t="s">
        <v>46</v>
      </c>
      <c r="J1688" t="s">
        <v>36</v>
      </c>
      <c r="L1688" t="s">
        <v>649</v>
      </c>
      <c r="M1688" t="s">
        <v>649</v>
      </c>
      <c r="N1688" t="b">
        <v>0</v>
      </c>
      <c r="O1688">
        <v>81.866171690000002</v>
      </c>
      <c r="P1688">
        <v>5.8616971594632722E-2</v>
      </c>
      <c r="Q1688">
        <v>102.10689762831269</v>
      </c>
      <c r="R1688">
        <v>8359.1008119727012</v>
      </c>
      <c r="S1688">
        <v>4.7987470605140556</v>
      </c>
      <c r="T1688">
        <f t="shared" si="54"/>
        <v>8359.1008119727012</v>
      </c>
      <c r="U1688">
        <f t="shared" si="55"/>
        <v>4.7987470605140556</v>
      </c>
    </row>
    <row r="1689" spans="1:21" x14ac:dyDescent="0.35">
      <c r="A1689" t="s">
        <v>27</v>
      </c>
      <c r="B1689" t="s">
        <v>47</v>
      </c>
      <c r="C1689" t="s">
        <v>29</v>
      </c>
      <c r="D1689" t="s">
        <v>30</v>
      </c>
      <c r="E1689" t="s">
        <v>243</v>
      </c>
      <c r="F1689" t="s">
        <v>244</v>
      </c>
      <c r="G1689" t="s">
        <v>128</v>
      </c>
      <c r="H1689" t="s">
        <v>46</v>
      </c>
      <c r="J1689" t="s">
        <v>36</v>
      </c>
      <c r="L1689" t="s">
        <v>233</v>
      </c>
      <c r="M1689" t="s">
        <v>233</v>
      </c>
      <c r="N1689" t="b">
        <v>0</v>
      </c>
      <c r="O1689">
        <v>259.63</v>
      </c>
      <c r="P1689">
        <v>6.8998226581142887E-3</v>
      </c>
      <c r="Q1689">
        <v>3.4652617374982411</v>
      </c>
      <c r="R1689">
        <v>899.68590490666827</v>
      </c>
      <c r="S1689">
        <v>1.791400956726213</v>
      </c>
      <c r="T1689">
        <f t="shared" si="54"/>
        <v>899.68590490666827</v>
      </c>
      <c r="U1689">
        <f t="shared" si="55"/>
        <v>1.7914009567262128</v>
      </c>
    </row>
    <row r="1690" spans="1:21" x14ac:dyDescent="0.35">
      <c r="A1690" t="s">
        <v>27</v>
      </c>
      <c r="B1690" t="s">
        <v>47</v>
      </c>
      <c r="C1690" t="s">
        <v>39</v>
      </c>
      <c r="D1690" t="s">
        <v>40</v>
      </c>
      <c r="E1690" t="s">
        <v>647</v>
      </c>
      <c r="F1690" t="s">
        <v>648</v>
      </c>
      <c r="G1690" t="s">
        <v>452</v>
      </c>
      <c r="H1690" t="s">
        <v>46</v>
      </c>
      <c r="J1690" t="s">
        <v>36</v>
      </c>
      <c r="L1690" t="s">
        <v>649</v>
      </c>
      <c r="M1690" t="s">
        <v>649</v>
      </c>
      <c r="N1690" t="b">
        <v>0</v>
      </c>
      <c r="O1690">
        <v>81.866171690000002</v>
      </c>
      <c r="P1690">
        <v>7.784538814474805E-3</v>
      </c>
      <c r="Q1690">
        <v>31.877692187007909</v>
      </c>
      <c r="R1690">
        <v>2609.7046216625608</v>
      </c>
      <c r="S1690">
        <v>0.63729039111326347</v>
      </c>
      <c r="T1690">
        <f t="shared" si="54"/>
        <v>2609.7046216625613</v>
      </c>
      <c r="U1690">
        <f t="shared" si="55"/>
        <v>0.63729039111326347</v>
      </c>
    </row>
    <row r="1691" spans="1:21" x14ac:dyDescent="0.35">
      <c r="A1691" t="s">
        <v>27</v>
      </c>
      <c r="B1691" t="s">
        <v>47</v>
      </c>
      <c r="C1691" t="s">
        <v>29</v>
      </c>
      <c r="D1691" t="s">
        <v>30</v>
      </c>
      <c r="E1691" t="s">
        <v>245</v>
      </c>
      <c r="F1691" t="s">
        <v>246</v>
      </c>
      <c r="G1691" t="s">
        <v>128</v>
      </c>
      <c r="H1691" t="s">
        <v>46</v>
      </c>
      <c r="J1691" t="s">
        <v>36</v>
      </c>
      <c r="L1691" t="s">
        <v>233</v>
      </c>
      <c r="M1691" t="s">
        <v>233</v>
      </c>
      <c r="N1691" t="b">
        <v>0</v>
      </c>
      <c r="O1691">
        <v>259.63</v>
      </c>
      <c r="P1691">
        <v>3.9751307572961411E-3</v>
      </c>
      <c r="Q1691">
        <v>1.9964090669216381</v>
      </c>
      <c r="R1691">
        <v>518.32768604486489</v>
      </c>
      <c r="S1691">
        <v>1.032063198516797</v>
      </c>
      <c r="T1691">
        <f t="shared" si="54"/>
        <v>518.32768604486489</v>
      </c>
      <c r="U1691">
        <f t="shared" si="55"/>
        <v>1.0320631985167972</v>
      </c>
    </row>
    <row r="1692" spans="1:21" x14ac:dyDescent="0.35">
      <c r="A1692" t="s">
        <v>27</v>
      </c>
      <c r="B1692" t="s">
        <v>47</v>
      </c>
      <c r="C1692" t="s">
        <v>29</v>
      </c>
      <c r="D1692" t="s">
        <v>30</v>
      </c>
      <c r="E1692" t="s">
        <v>247</v>
      </c>
      <c r="F1692" t="s">
        <v>248</v>
      </c>
      <c r="G1692" t="s">
        <v>128</v>
      </c>
      <c r="H1692" t="s">
        <v>46</v>
      </c>
      <c r="J1692" t="s">
        <v>36</v>
      </c>
      <c r="L1692" t="s">
        <v>233</v>
      </c>
      <c r="M1692" t="s">
        <v>233</v>
      </c>
      <c r="N1692" t="b">
        <v>0</v>
      </c>
      <c r="O1692">
        <v>259.63</v>
      </c>
      <c r="P1692">
        <v>3.6819027901051709E-3</v>
      </c>
      <c r="Q1692">
        <v>1.8491427232169499</v>
      </c>
      <c r="R1692">
        <v>480.09292522881663</v>
      </c>
      <c r="S1692">
        <v>0.95593242139500556</v>
      </c>
      <c r="T1692">
        <f t="shared" si="54"/>
        <v>480.09292522881668</v>
      </c>
      <c r="U1692">
        <f t="shared" si="55"/>
        <v>0.95593242139500545</v>
      </c>
    </row>
    <row r="1693" spans="1:21" x14ac:dyDescent="0.35">
      <c r="A1693" t="s">
        <v>27</v>
      </c>
      <c r="B1693" t="s">
        <v>47</v>
      </c>
      <c r="C1693" t="s">
        <v>29</v>
      </c>
      <c r="D1693" t="s">
        <v>30</v>
      </c>
      <c r="E1693" t="s">
        <v>647</v>
      </c>
      <c r="F1693" t="s">
        <v>648</v>
      </c>
      <c r="G1693" t="s">
        <v>452</v>
      </c>
      <c r="H1693" t="s">
        <v>46</v>
      </c>
      <c r="J1693" t="s">
        <v>36</v>
      </c>
      <c r="L1693" t="s">
        <v>649</v>
      </c>
      <c r="M1693" t="s">
        <v>649</v>
      </c>
      <c r="N1693" t="b">
        <v>0</v>
      </c>
      <c r="O1693">
        <v>81.866171690000002</v>
      </c>
      <c r="P1693">
        <v>4.8595899665678059E-3</v>
      </c>
      <c r="Q1693">
        <v>2.4406063757702512</v>
      </c>
      <c r="R1693">
        <v>199.80310058651611</v>
      </c>
      <c r="S1693">
        <v>0.39783602654604139</v>
      </c>
      <c r="T1693">
        <f t="shared" si="54"/>
        <v>199.80310058651605</v>
      </c>
      <c r="U1693">
        <f t="shared" si="55"/>
        <v>0.39783602654604139</v>
      </c>
    </row>
    <row r="1694" spans="1:21" x14ac:dyDescent="0.35">
      <c r="A1694" t="s">
        <v>27</v>
      </c>
      <c r="B1694" t="s">
        <v>47</v>
      </c>
      <c r="C1694" t="s">
        <v>39</v>
      </c>
      <c r="D1694" t="s">
        <v>40</v>
      </c>
      <c r="E1694" t="s">
        <v>653</v>
      </c>
      <c r="F1694" t="s">
        <v>654</v>
      </c>
      <c r="G1694" t="s">
        <v>452</v>
      </c>
      <c r="H1694" t="s">
        <v>46</v>
      </c>
      <c r="J1694" t="s">
        <v>36</v>
      </c>
      <c r="L1694" t="s">
        <v>655</v>
      </c>
      <c r="M1694" t="s">
        <v>655</v>
      </c>
      <c r="N1694" t="b">
        <v>0</v>
      </c>
      <c r="O1694">
        <v>158.73289281999999</v>
      </c>
      <c r="P1694">
        <v>3.2373494613333679E-8</v>
      </c>
      <c r="Q1694">
        <v>1.325694843196995E-4</v>
      </c>
      <c r="R1694">
        <v>2.104313774572153E-2</v>
      </c>
      <c r="S1694">
        <v>5.1387384506671417E-6</v>
      </c>
      <c r="T1694">
        <f t="shared" si="54"/>
        <v>2.104313774572153E-2</v>
      </c>
      <c r="U1694">
        <f t="shared" si="55"/>
        <v>5.1387384506671417E-6</v>
      </c>
    </row>
    <row r="1695" spans="1:21" x14ac:dyDescent="0.35">
      <c r="A1695" t="s">
        <v>27</v>
      </c>
      <c r="B1695" t="s">
        <v>47</v>
      </c>
      <c r="C1695" t="s">
        <v>29</v>
      </c>
      <c r="D1695" t="s">
        <v>30</v>
      </c>
      <c r="E1695" t="s">
        <v>653</v>
      </c>
      <c r="F1695" t="s">
        <v>654</v>
      </c>
      <c r="G1695" t="s">
        <v>452</v>
      </c>
      <c r="H1695" t="s">
        <v>46</v>
      </c>
      <c r="J1695" t="s">
        <v>36</v>
      </c>
      <c r="L1695" t="s">
        <v>655</v>
      </c>
      <c r="M1695" t="s">
        <v>655</v>
      </c>
      <c r="N1695" t="b">
        <v>0</v>
      </c>
      <c r="O1695">
        <v>158.73289281999999</v>
      </c>
      <c r="P1695">
        <v>2.5531379214835461E-7</v>
      </c>
      <c r="Q1695">
        <v>1.282249064686928E-4</v>
      </c>
      <c r="R1695">
        <v>2.0353510335349531E-2</v>
      </c>
      <c r="S1695">
        <v>4.0526696804552519E-5</v>
      </c>
      <c r="T1695">
        <f t="shared" si="54"/>
        <v>2.0353510335349538E-2</v>
      </c>
      <c r="U1695">
        <f t="shared" si="55"/>
        <v>4.0526696804552526E-5</v>
      </c>
    </row>
    <row r="1696" spans="1:21" x14ac:dyDescent="0.35">
      <c r="A1696" t="s">
        <v>27</v>
      </c>
      <c r="B1696" t="s">
        <v>47</v>
      </c>
      <c r="C1696" t="s">
        <v>76</v>
      </c>
      <c r="D1696" t="s">
        <v>77</v>
      </c>
      <c r="E1696" t="s">
        <v>653</v>
      </c>
      <c r="F1696" t="s">
        <v>654</v>
      </c>
      <c r="G1696" t="s">
        <v>452</v>
      </c>
      <c r="H1696" t="s">
        <v>46</v>
      </c>
      <c r="J1696" t="s">
        <v>36</v>
      </c>
      <c r="L1696" t="s">
        <v>655</v>
      </c>
      <c r="M1696" t="s">
        <v>655</v>
      </c>
      <c r="N1696" t="b">
        <v>0</v>
      </c>
      <c r="O1696">
        <v>158.73289281999999</v>
      </c>
      <c r="P1696">
        <v>9.9142615416492648E-8</v>
      </c>
      <c r="Q1696">
        <v>1.7269989573910231E-4</v>
      </c>
      <c r="R1696">
        <v>2.741315404038009E-2</v>
      </c>
      <c r="S1696">
        <v>1.5737194146800611E-5</v>
      </c>
      <c r="T1696">
        <f t="shared" si="54"/>
        <v>2.7413154040380101E-2</v>
      </c>
      <c r="U1696">
        <f t="shared" si="55"/>
        <v>1.5737194146800608E-5</v>
      </c>
    </row>
    <row r="1697" spans="1:21" x14ac:dyDescent="0.35">
      <c r="A1697" t="s">
        <v>27</v>
      </c>
      <c r="B1697" t="s">
        <v>47</v>
      </c>
      <c r="C1697" t="s">
        <v>29</v>
      </c>
      <c r="D1697" t="s">
        <v>30</v>
      </c>
      <c r="E1697" t="s">
        <v>656</v>
      </c>
      <c r="F1697" t="s">
        <v>657</v>
      </c>
      <c r="G1697" t="s">
        <v>452</v>
      </c>
      <c r="H1697" t="s">
        <v>46</v>
      </c>
      <c r="J1697" t="s">
        <v>36</v>
      </c>
      <c r="L1697" t="s">
        <v>658</v>
      </c>
      <c r="M1697" t="s">
        <v>658</v>
      </c>
      <c r="N1697" t="b">
        <v>0</v>
      </c>
      <c r="O1697">
        <v>169.30789494999999</v>
      </c>
      <c r="P1697">
        <v>4.171945993606263E-8</v>
      </c>
      <c r="Q1697">
        <v>2.095254550571871E-5</v>
      </c>
      <c r="R1697">
        <v>3.5474313734173168E-3</v>
      </c>
      <c r="S1697">
        <v>7.0634339402256249E-6</v>
      </c>
      <c r="T1697">
        <f t="shared" si="54"/>
        <v>3.5474313734173177E-3</v>
      </c>
      <c r="U1697">
        <f t="shared" si="55"/>
        <v>7.0634339402256249E-6</v>
      </c>
    </row>
    <row r="1698" spans="1:21" x14ac:dyDescent="0.35">
      <c r="A1698" t="s">
        <v>27</v>
      </c>
      <c r="B1698" t="s">
        <v>47</v>
      </c>
      <c r="C1698" t="s">
        <v>76</v>
      </c>
      <c r="D1698" t="s">
        <v>77</v>
      </c>
      <c r="E1698" t="s">
        <v>656</v>
      </c>
      <c r="F1698" t="s">
        <v>657</v>
      </c>
      <c r="G1698" t="s">
        <v>452</v>
      </c>
      <c r="H1698" t="s">
        <v>46</v>
      </c>
      <c r="J1698" t="s">
        <v>36</v>
      </c>
      <c r="L1698" t="s">
        <v>658</v>
      </c>
      <c r="M1698" t="s">
        <v>658</v>
      </c>
      <c r="N1698" t="b">
        <v>0</v>
      </c>
      <c r="O1698">
        <v>169.30789494999999</v>
      </c>
      <c r="P1698">
        <v>1.6200364018804899E-8</v>
      </c>
      <c r="Q1698">
        <v>2.8219965402664659E-5</v>
      </c>
      <c r="R1698">
        <v>4.7778629378869824E-3</v>
      </c>
      <c r="S1698">
        <v>2.7428495294475801E-6</v>
      </c>
      <c r="T1698">
        <f t="shared" si="54"/>
        <v>4.7778629378869824E-3</v>
      </c>
      <c r="U1698">
        <f t="shared" si="55"/>
        <v>2.7428495294475796E-6</v>
      </c>
    </row>
    <row r="1699" spans="1:21" x14ac:dyDescent="0.35">
      <c r="A1699" t="s">
        <v>27</v>
      </c>
      <c r="B1699" t="s">
        <v>47</v>
      </c>
      <c r="C1699" t="s">
        <v>39</v>
      </c>
      <c r="D1699" t="s">
        <v>40</v>
      </c>
      <c r="E1699" t="s">
        <v>656</v>
      </c>
      <c r="F1699" t="s">
        <v>657</v>
      </c>
      <c r="G1699" t="s">
        <v>452</v>
      </c>
      <c r="H1699" t="s">
        <v>46</v>
      </c>
      <c r="J1699" t="s">
        <v>36</v>
      </c>
      <c r="L1699" t="s">
        <v>658</v>
      </c>
      <c r="M1699" t="s">
        <v>658</v>
      </c>
      <c r="N1699" t="b">
        <v>0</v>
      </c>
      <c r="O1699">
        <v>169.30789494999999</v>
      </c>
      <c r="P1699">
        <v>5.289979441605005E-9</v>
      </c>
      <c r="Q1699">
        <v>2.1662469715164659E-5</v>
      </c>
      <c r="R1699">
        <v>3.6676271468926549E-3</v>
      </c>
      <c r="S1699">
        <v>8.9563528358691975E-7</v>
      </c>
      <c r="T1699">
        <f t="shared" si="54"/>
        <v>3.6676271468926544E-3</v>
      </c>
      <c r="U1699">
        <f t="shared" si="55"/>
        <v>8.9563528358691975E-7</v>
      </c>
    </row>
    <row r="1700" spans="1:21" x14ac:dyDescent="0.35">
      <c r="A1700" t="s">
        <v>27</v>
      </c>
      <c r="B1700" t="s">
        <v>47</v>
      </c>
      <c r="C1700" t="s">
        <v>39</v>
      </c>
      <c r="D1700" t="s">
        <v>40</v>
      </c>
      <c r="E1700" t="s">
        <v>668</v>
      </c>
      <c r="F1700" t="s">
        <v>669</v>
      </c>
      <c r="G1700" t="s">
        <v>452</v>
      </c>
      <c r="H1700" t="s">
        <v>46</v>
      </c>
      <c r="J1700" t="s">
        <v>36</v>
      </c>
      <c r="L1700" t="s">
        <v>670</v>
      </c>
      <c r="M1700" t="s">
        <v>670</v>
      </c>
      <c r="N1700" t="b">
        <v>0</v>
      </c>
      <c r="O1700">
        <v>4.3596946699999997</v>
      </c>
      <c r="P1700">
        <v>4.329688922780376E-9</v>
      </c>
      <c r="Q1700">
        <v>1.773007933228507E-5</v>
      </c>
      <c r="R1700">
        <v>7.729773236364037E-5</v>
      </c>
      <c r="S1700">
        <v>1.8876121719403649E-8</v>
      </c>
      <c r="T1700">
        <f t="shared" si="54"/>
        <v>7.729773236364037E-5</v>
      </c>
      <c r="U1700">
        <f t="shared" si="55"/>
        <v>1.8876121719403646E-8</v>
      </c>
    </row>
    <row r="1701" spans="1:21" x14ac:dyDescent="0.35">
      <c r="A1701" t="s">
        <v>27</v>
      </c>
      <c r="B1701" t="s">
        <v>47</v>
      </c>
      <c r="C1701" t="s">
        <v>76</v>
      </c>
      <c r="D1701" t="s">
        <v>77</v>
      </c>
      <c r="E1701" t="s">
        <v>668</v>
      </c>
      <c r="F1701" t="s">
        <v>669</v>
      </c>
      <c r="G1701" t="s">
        <v>452</v>
      </c>
      <c r="H1701" t="s">
        <v>46</v>
      </c>
      <c r="J1701" t="s">
        <v>36</v>
      </c>
      <c r="L1701" t="s">
        <v>670</v>
      </c>
      <c r="M1701" t="s">
        <v>670</v>
      </c>
      <c r="N1701" t="b">
        <v>0</v>
      </c>
      <c r="O1701">
        <v>4.3596946699999997</v>
      </c>
      <c r="P1701">
        <v>4.8248334637579477E-5</v>
      </c>
      <c r="Q1701">
        <v>8.4045416055356162E-2</v>
      </c>
      <c r="R1701">
        <v>0.36641235241446868</v>
      </c>
      <c r="S1701">
        <v>2.1034800735583159E-4</v>
      </c>
      <c r="T1701">
        <f t="shared" si="54"/>
        <v>0.36641235241446868</v>
      </c>
      <c r="U1701">
        <f t="shared" si="55"/>
        <v>2.1034800735583161E-4</v>
      </c>
    </row>
    <row r="1702" spans="1:21" x14ac:dyDescent="0.35">
      <c r="A1702" t="s">
        <v>27</v>
      </c>
      <c r="B1702" t="s">
        <v>47</v>
      </c>
      <c r="C1702" t="s">
        <v>76</v>
      </c>
      <c r="D1702" t="s">
        <v>77</v>
      </c>
      <c r="E1702" t="s">
        <v>671</v>
      </c>
      <c r="F1702" t="s">
        <v>672</v>
      </c>
      <c r="G1702" t="s">
        <v>452</v>
      </c>
      <c r="H1702" t="s">
        <v>46</v>
      </c>
      <c r="J1702" t="s">
        <v>36</v>
      </c>
      <c r="L1702" t="s">
        <v>673</v>
      </c>
      <c r="M1702" t="s">
        <v>673</v>
      </c>
      <c r="N1702" t="b">
        <v>0</v>
      </c>
      <c r="O1702">
        <v>217.69004828000001</v>
      </c>
      <c r="P1702">
        <v>5.4793987205404198E-3</v>
      </c>
      <c r="Q1702">
        <v>9.5447511019855806</v>
      </c>
      <c r="R1702">
        <v>2077.7973282118251</v>
      </c>
      <c r="S1702">
        <v>1.1928105720198141</v>
      </c>
      <c r="T1702">
        <f t="shared" si="54"/>
        <v>2077.7973282118246</v>
      </c>
      <c r="U1702">
        <f t="shared" si="55"/>
        <v>1.1928105720198143</v>
      </c>
    </row>
    <row r="1703" spans="1:21" x14ac:dyDescent="0.35">
      <c r="A1703" t="s">
        <v>27</v>
      </c>
      <c r="B1703" t="s">
        <v>47</v>
      </c>
      <c r="C1703" t="s">
        <v>29</v>
      </c>
      <c r="D1703" t="s">
        <v>30</v>
      </c>
      <c r="E1703" t="s">
        <v>186</v>
      </c>
      <c r="F1703" t="s">
        <v>187</v>
      </c>
      <c r="G1703" t="s">
        <v>128</v>
      </c>
      <c r="H1703" t="s">
        <v>46</v>
      </c>
      <c r="J1703" t="s">
        <v>36</v>
      </c>
      <c r="L1703" t="s">
        <v>188</v>
      </c>
      <c r="M1703" t="s">
        <v>188</v>
      </c>
      <c r="N1703" t="b">
        <v>0</v>
      </c>
      <c r="O1703">
        <v>34.47</v>
      </c>
      <c r="P1703">
        <v>1.145491812875512E-4</v>
      </c>
      <c r="Q1703">
        <v>5.7529434399403022E-2</v>
      </c>
      <c r="R1703">
        <v>1.9830396037474221</v>
      </c>
      <c r="S1703">
        <v>3.9485102789818876E-3</v>
      </c>
      <c r="T1703">
        <f t="shared" si="54"/>
        <v>1.9830396037474221</v>
      </c>
      <c r="U1703">
        <f t="shared" si="55"/>
        <v>3.9485102789818902E-3</v>
      </c>
    </row>
    <row r="1704" spans="1:21" x14ac:dyDescent="0.35">
      <c r="A1704" t="s">
        <v>27</v>
      </c>
      <c r="B1704" t="s">
        <v>47</v>
      </c>
      <c r="C1704" t="s">
        <v>29</v>
      </c>
      <c r="D1704" t="s">
        <v>30</v>
      </c>
      <c r="E1704" t="s">
        <v>671</v>
      </c>
      <c r="F1704" t="s">
        <v>672</v>
      </c>
      <c r="G1704" t="s">
        <v>452</v>
      </c>
      <c r="H1704" t="s">
        <v>46</v>
      </c>
      <c r="J1704" t="s">
        <v>36</v>
      </c>
      <c r="L1704" t="s">
        <v>673</v>
      </c>
      <c r="M1704" t="s">
        <v>673</v>
      </c>
      <c r="N1704" t="b">
        <v>0</v>
      </c>
      <c r="O1704">
        <v>217.69004828000001</v>
      </c>
      <c r="P1704">
        <v>3.2324453332490217E-5</v>
      </c>
      <c r="Q1704">
        <v>1.623414062488945E-2</v>
      </c>
      <c r="R1704">
        <v>3.5340108564164932</v>
      </c>
      <c r="S1704">
        <v>7.0367118065744029E-3</v>
      </c>
      <c r="T1704">
        <f t="shared" si="54"/>
        <v>3.534010856416494</v>
      </c>
      <c r="U1704">
        <f t="shared" si="55"/>
        <v>7.0367118065744029E-3</v>
      </c>
    </row>
    <row r="1705" spans="1:21" x14ac:dyDescent="0.35">
      <c r="A1705" t="s">
        <v>27</v>
      </c>
      <c r="B1705" t="s">
        <v>47</v>
      </c>
      <c r="C1705" t="s">
        <v>39</v>
      </c>
      <c r="D1705" t="s">
        <v>40</v>
      </c>
      <c r="E1705" t="s">
        <v>671</v>
      </c>
      <c r="F1705" t="s">
        <v>672</v>
      </c>
      <c r="G1705" t="s">
        <v>452</v>
      </c>
      <c r="H1705" t="s">
        <v>46</v>
      </c>
      <c r="J1705" t="s">
        <v>36</v>
      </c>
      <c r="L1705" t="s">
        <v>673</v>
      </c>
      <c r="M1705" t="s">
        <v>673</v>
      </c>
      <c r="N1705" t="b">
        <v>0</v>
      </c>
      <c r="O1705">
        <v>217.69004828000001</v>
      </c>
      <c r="P1705">
        <v>1.391134079707444E-8</v>
      </c>
      <c r="Q1705">
        <v>5.6966950824770579E-5</v>
      </c>
      <c r="R1705">
        <v>1.240113827540869E-2</v>
      </c>
      <c r="S1705">
        <v>3.0283604497546679E-6</v>
      </c>
      <c r="T1705">
        <f t="shared" si="54"/>
        <v>1.2401138275408693E-2</v>
      </c>
      <c r="U1705">
        <f t="shared" si="55"/>
        <v>3.0283604497546688E-6</v>
      </c>
    </row>
    <row r="1706" spans="1:21" x14ac:dyDescent="0.35">
      <c r="A1706" t="s">
        <v>27</v>
      </c>
      <c r="B1706" t="s">
        <v>47</v>
      </c>
      <c r="C1706" t="s">
        <v>39</v>
      </c>
      <c r="D1706" t="s">
        <v>40</v>
      </c>
      <c r="E1706" t="s">
        <v>186</v>
      </c>
      <c r="F1706" t="s">
        <v>187</v>
      </c>
      <c r="G1706" t="s">
        <v>128</v>
      </c>
      <c r="H1706" t="s">
        <v>46</v>
      </c>
      <c r="J1706" t="s">
        <v>36</v>
      </c>
      <c r="L1706" t="s">
        <v>188</v>
      </c>
      <c r="M1706" t="s">
        <v>188</v>
      </c>
      <c r="N1706" t="b">
        <v>0</v>
      </c>
      <c r="O1706">
        <v>34.47</v>
      </c>
      <c r="P1706">
        <v>2.1787056267956332E-5</v>
      </c>
      <c r="Q1706">
        <v>8.9218011487015775E-2</v>
      </c>
      <c r="R1706">
        <v>3.0753448559574341</v>
      </c>
      <c r="S1706">
        <v>7.509998295564548E-4</v>
      </c>
      <c r="T1706">
        <f t="shared" si="54"/>
        <v>3.0753448559574337</v>
      </c>
      <c r="U1706">
        <f t="shared" si="55"/>
        <v>7.5099982955645469E-4</v>
      </c>
    </row>
    <row r="1707" spans="1:21" x14ac:dyDescent="0.35">
      <c r="A1707" t="s">
        <v>27</v>
      </c>
      <c r="B1707" t="s">
        <v>47</v>
      </c>
      <c r="C1707" t="s">
        <v>39</v>
      </c>
      <c r="D1707" t="s">
        <v>40</v>
      </c>
      <c r="E1707" t="s">
        <v>283</v>
      </c>
      <c r="F1707" t="s">
        <v>284</v>
      </c>
      <c r="G1707" t="s">
        <v>128</v>
      </c>
      <c r="H1707" t="s">
        <v>46</v>
      </c>
      <c r="J1707" t="s">
        <v>36</v>
      </c>
      <c r="L1707" t="s">
        <v>285</v>
      </c>
      <c r="M1707" t="s">
        <v>285</v>
      </c>
      <c r="N1707" t="b">
        <v>0</v>
      </c>
      <c r="O1707">
        <v>0.61</v>
      </c>
      <c r="P1707">
        <v>1.8495831900496491E-3</v>
      </c>
      <c r="Q1707">
        <v>7.5740445274720747</v>
      </c>
      <c r="R1707">
        <v>4.6201671617579656</v>
      </c>
      <c r="S1707">
        <v>1.128245745930286E-3</v>
      </c>
      <c r="T1707">
        <f t="shared" si="54"/>
        <v>4.6201671617579656</v>
      </c>
      <c r="U1707">
        <f t="shared" si="55"/>
        <v>1.128245745930286E-3</v>
      </c>
    </row>
    <row r="1708" spans="1:21" x14ac:dyDescent="0.35">
      <c r="A1708" t="s">
        <v>27</v>
      </c>
      <c r="B1708" t="s">
        <v>47</v>
      </c>
      <c r="C1708" t="s">
        <v>76</v>
      </c>
      <c r="D1708" t="s">
        <v>77</v>
      </c>
      <c r="E1708" t="s">
        <v>683</v>
      </c>
      <c r="F1708" t="s">
        <v>684</v>
      </c>
      <c r="G1708" t="s">
        <v>452</v>
      </c>
      <c r="H1708" t="s">
        <v>46</v>
      </c>
      <c r="J1708" t="s">
        <v>36</v>
      </c>
      <c r="L1708" t="s">
        <v>685</v>
      </c>
      <c r="M1708" t="s">
        <v>685</v>
      </c>
      <c r="N1708" t="b">
        <v>0</v>
      </c>
      <c r="O1708">
        <v>35.551672289999999</v>
      </c>
      <c r="P1708">
        <v>3.6919162253280059E-4</v>
      </c>
      <c r="Q1708">
        <v>0.64310745133477809</v>
      </c>
      <c r="R1708">
        <v>22.86354535711115</v>
      </c>
      <c r="S1708">
        <v>1.3125379576499511E-2</v>
      </c>
      <c r="T1708">
        <f t="shared" si="54"/>
        <v>22.863545357111153</v>
      </c>
      <c r="U1708">
        <f t="shared" si="55"/>
        <v>1.3125379576499506E-2</v>
      </c>
    </row>
    <row r="1709" spans="1:21" x14ac:dyDescent="0.35">
      <c r="A1709" t="s">
        <v>27</v>
      </c>
      <c r="B1709" t="s">
        <v>47</v>
      </c>
      <c r="C1709" t="s">
        <v>29</v>
      </c>
      <c r="D1709" t="s">
        <v>30</v>
      </c>
      <c r="E1709" t="s">
        <v>683</v>
      </c>
      <c r="F1709" t="s">
        <v>684</v>
      </c>
      <c r="G1709" t="s">
        <v>452</v>
      </c>
      <c r="H1709" t="s">
        <v>46</v>
      </c>
      <c r="J1709" t="s">
        <v>36</v>
      </c>
      <c r="L1709" t="s">
        <v>685</v>
      </c>
      <c r="M1709" t="s">
        <v>685</v>
      </c>
      <c r="N1709" t="b">
        <v>0</v>
      </c>
      <c r="O1709">
        <v>35.551672289999999</v>
      </c>
      <c r="P1709">
        <v>6.904693469082775E-5</v>
      </c>
      <c r="Q1709">
        <v>3.4677079793389402E-2</v>
      </c>
      <c r="R1709">
        <v>1.232828176788761</v>
      </c>
      <c r="S1709">
        <v>2.45473399475734E-3</v>
      </c>
      <c r="T1709">
        <f t="shared" si="54"/>
        <v>1.232828176788761</v>
      </c>
      <c r="U1709">
        <f t="shared" si="55"/>
        <v>2.4547339947573405E-3</v>
      </c>
    </row>
    <row r="1710" spans="1:21" x14ac:dyDescent="0.35">
      <c r="A1710" t="s">
        <v>27</v>
      </c>
      <c r="B1710" t="s">
        <v>47</v>
      </c>
      <c r="C1710" t="s">
        <v>39</v>
      </c>
      <c r="D1710" t="s">
        <v>40</v>
      </c>
      <c r="E1710" t="s">
        <v>286</v>
      </c>
      <c r="F1710" t="s">
        <v>287</v>
      </c>
      <c r="G1710" t="s">
        <v>128</v>
      </c>
      <c r="H1710" t="s">
        <v>46</v>
      </c>
      <c r="J1710" t="s">
        <v>36</v>
      </c>
      <c r="L1710" t="s">
        <v>285</v>
      </c>
      <c r="M1710" t="s">
        <v>285</v>
      </c>
      <c r="N1710" t="b">
        <v>0</v>
      </c>
      <c r="O1710">
        <v>0.61</v>
      </c>
      <c r="P1710">
        <v>3.0745548049269582E-3</v>
      </c>
      <c r="Q1710">
        <v>12.590304193911329</v>
      </c>
      <c r="R1710">
        <v>7.6800855582859127</v>
      </c>
      <c r="S1710">
        <v>1.8754784310054441E-3</v>
      </c>
      <c r="T1710">
        <f t="shared" si="54"/>
        <v>7.6800855582859109</v>
      </c>
      <c r="U1710">
        <f t="shared" si="55"/>
        <v>1.8754784310054445E-3</v>
      </c>
    </row>
    <row r="1711" spans="1:21" x14ac:dyDescent="0.35">
      <c r="A1711" t="s">
        <v>27</v>
      </c>
      <c r="B1711" t="s">
        <v>47</v>
      </c>
      <c r="C1711" t="s">
        <v>29</v>
      </c>
      <c r="D1711" t="s">
        <v>30</v>
      </c>
      <c r="E1711" t="s">
        <v>286</v>
      </c>
      <c r="F1711" t="s">
        <v>287</v>
      </c>
      <c r="G1711" t="s">
        <v>128</v>
      </c>
      <c r="H1711" t="s">
        <v>46</v>
      </c>
      <c r="J1711" t="s">
        <v>36</v>
      </c>
      <c r="L1711" t="s">
        <v>285</v>
      </c>
      <c r="M1711" t="s">
        <v>285</v>
      </c>
      <c r="N1711" t="b">
        <v>0</v>
      </c>
      <c r="O1711">
        <v>0.61</v>
      </c>
      <c r="P1711">
        <v>5.7796356302673522E-3</v>
      </c>
      <c r="Q1711">
        <v>2.9026760829416149</v>
      </c>
      <c r="R1711">
        <v>1.7706324105943849</v>
      </c>
      <c r="S1711">
        <v>3.5255777344630852E-3</v>
      </c>
      <c r="T1711">
        <f t="shared" si="54"/>
        <v>1.7706324105943851</v>
      </c>
      <c r="U1711">
        <f t="shared" si="55"/>
        <v>3.5255777344630848E-3</v>
      </c>
    </row>
    <row r="1712" spans="1:21" x14ac:dyDescent="0.35">
      <c r="A1712" t="s">
        <v>27</v>
      </c>
      <c r="B1712" t="s">
        <v>47</v>
      </c>
      <c r="C1712" t="s">
        <v>39</v>
      </c>
      <c r="D1712" t="s">
        <v>40</v>
      </c>
      <c r="E1712" t="s">
        <v>683</v>
      </c>
      <c r="F1712" t="s">
        <v>684</v>
      </c>
      <c r="G1712" t="s">
        <v>452</v>
      </c>
      <c r="H1712" t="s">
        <v>46</v>
      </c>
      <c r="J1712" t="s">
        <v>36</v>
      </c>
      <c r="L1712" t="s">
        <v>685</v>
      </c>
      <c r="M1712" t="s">
        <v>685</v>
      </c>
      <c r="N1712" t="b">
        <v>0</v>
      </c>
      <c r="O1712">
        <v>35.551672289999999</v>
      </c>
      <c r="P1712">
        <v>8.0416185876229661E-5</v>
      </c>
      <c r="Q1712">
        <v>0.32930434047666968</v>
      </c>
      <c r="R1712">
        <v>11.707319996301139</v>
      </c>
      <c r="S1712">
        <v>2.8589298870834428E-3</v>
      </c>
      <c r="T1712">
        <f t="shared" si="54"/>
        <v>11.707319996301143</v>
      </c>
      <c r="U1712">
        <f t="shared" si="55"/>
        <v>2.8589298870834432E-3</v>
      </c>
    </row>
    <row r="1713" spans="1:21" x14ac:dyDescent="0.35">
      <c r="A1713" t="s">
        <v>27</v>
      </c>
      <c r="B1713" t="s">
        <v>47</v>
      </c>
      <c r="C1713" t="s">
        <v>39</v>
      </c>
      <c r="D1713" t="s">
        <v>40</v>
      </c>
      <c r="E1713" t="s">
        <v>689</v>
      </c>
      <c r="F1713" t="s">
        <v>690</v>
      </c>
      <c r="G1713" t="s">
        <v>452</v>
      </c>
      <c r="H1713" t="s">
        <v>46</v>
      </c>
      <c r="J1713" t="s">
        <v>36</v>
      </c>
      <c r="L1713" t="s">
        <v>691</v>
      </c>
      <c r="M1713" t="s">
        <v>691</v>
      </c>
      <c r="N1713" t="b">
        <v>0</v>
      </c>
      <c r="O1713">
        <v>0.47921637</v>
      </c>
      <c r="P1713">
        <v>1.0658506336705221E-9</v>
      </c>
      <c r="Q1713">
        <v>4.364659131032737E-6</v>
      </c>
      <c r="R1713">
        <v>2.091616105060863E-6</v>
      </c>
      <c r="S1713">
        <v>5.1077307162978725E-10</v>
      </c>
      <c r="T1713">
        <f t="shared" si="54"/>
        <v>2.0916161050608626E-6</v>
      </c>
      <c r="U1713">
        <f t="shared" si="55"/>
        <v>5.1077307162978736E-10</v>
      </c>
    </row>
    <row r="1714" spans="1:21" x14ac:dyDescent="0.35">
      <c r="A1714" t="s">
        <v>27</v>
      </c>
      <c r="B1714" t="s">
        <v>47</v>
      </c>
      <c r="C1714" t="s">
        <v>29</v>
      </c>
      <c r="D1714" t="s">
        <v>30</v>
      </c>
      <c r="E1714" t="s">
        <v>288</v>
      </c>
      <c r="F1714" t="s">
        <v>289</v>
      </c>
      <c r="G1714" t="s">
        <v>128</v>
      </c>
      <c r="H1714" t="s">
        <v>46</v>
      </c>
      <c r="J1714" t="s">
        <v>36</v>
      </c>
      <c r="L1714" t="s">
        <v>285</v>
      </c>
      <c r="M1714" t="s">
        <v>285</v>
      </c>
      <c r="N1714" t="b">
        <v>0</v>
      </c>
      <c r="O1714">
        <v>0.61</v>
      </c>
      <c r="P1714">
        <v>3.9537510135268846E-3</v>
      </c>
      <c r="Q1714">
        <v>1.985671630365353</v>
      </c>
      <c r="R1714">
        <v>1.2112596945228651</v>
      </c>
      <c r="S1714">
        <v>2.4117881182514002E-3</v>
      </c>
      <c r="T1714">
        <f t="shared" si="54"/>
        <v>1.2112596945228653</v>
      </c>
      <c r="U1714">
        <f t="shared" si="55"/>
        <v>2.4117881182513998E-3</v>
      </c>
    </row>
    <row r="1715" spans="1:21" x14ac:dyDescent="0.35">
      <c r="A1715" t="s">
        <v>27</v>
      </c>
      <c r="B1715" t="s">
        <v>47</v>
      </c>
      <c r="C1715" t="s">
        <v>39</v>
      </c>
      <c r="D1715" t="s">
        <v>40</v>
      </c>
      <c r="E1715" t="s">
        <v>288</v>
      </c>
      <c r="F1715" t="s">
        <v>289</v>
      </c>
      <c r="G1715" t="s">
        <v>128</v>
      </c>
      <c r="H1715" t="s">
        <v>46</v>
      </c>
      <c r="J1715" t="s">
        <v>36</v>
      </c>
      <c r="L1715" t="s">
        <v>285</v>
      </c>
      <c r="M1715" t="s">
        <v>285</v>
      </c>
      <c r="N1715" t="b">
        <v>0</v>
      </c>
      <c r="O1715">
        <v>0.61</v>
      </c>
      <c r="P1715">
        <v>1.703552186878129E-3</v>
      </c>
      <c r="Q1715">
        <v>6.9760474617749004</v>
      </c>
      <c r="R1715">
        <v>4.255388951682689</v>
      </c>
      <c r="S1715">
        <v>1.039166833995659E-3</v>
      </c>
      <c r="T1715">
        <f t="shared" si="54"/>
        <v>4.255388951682689</v>
      </c>
      <c r="U1715">
        <f t="shared" si="55"/>
        <v>1.0391668339956586E-3</v>
      </c>
    </row>
    <row r="1716" spans="1:21" x14ac:dyDescent="0.35">
      <c r="A1716" t="s">
        <v>27</v>
      </c>
      <c r="B1716" t="s">
        <v>47</v>
      </c>
      <c r="C1716" t="s">
        <v>76</v>
      </c>
      <c r="D1716" t="s">
        <v>77</v>
      </c>
      <c r="E1716" t="s">
        <v>695</v>
      </c>
      <c r="F1716" t="s">
        <v>696</v>
      </c>
      <c r="G1716" t="s">
        <v>452</v>
      </c>
      <c r="H1716" t="s">
        <v>46</v>
      </c>
      <c r="J1716" t="s">
        <v>36</v>
      </c>
      <c r="L1716" t="s">
        <v>697</v>
      </c>
      <c r="M1716" t="s">
        <v>697</v>
      </c>
      <c r="N1716" t="b">
        <v>0</v>
      </c>
      <c r="O1716">
        <v>209.88483607000001</v>
      </c>
      <c r="P1716">
        <v>2.5536319983651039E-3</v>
      </c>
      <c r="Q1716">
        <v>4.4482584811891632</v>
      </c>
      <c r="R1716">
        <v>933.62200212137475</v>
      </c>
      <c r="S1716">
        <v>0.53596863335996647</v>
      </c>
      <c r="T1716">
        <f t="shared" si="54"/>
        <v>933.62200212137475</v>
      </c>
      <c r="U1716">
        <f t="shared" si="55"/>
        <v>0.53596863335996636</v>
      </c>
    </row>
    <row r="1717" spans="1:21" x14ac:dyDescent="0.35">
      <c r="A1717" t="s">
        <v>27</v>
      </c>
      <c r="B1717" t="s">
        <v>47</v>
      </c>
      <c r="C1717" t="s">
        <v>39</v>
      </c>
      <c r="D1717" t="s">
        <v>40</v>
      </c>
      <c r="E1717" t="s">
        <v>695</v>
      </c>
      <c r="F1717" t="s">
        <v>696</v>
      </c>
      <c r="G1717" t="s">
        <v>452</v>
      </c>
      <c r="H1717" t="s">
        <v>46</v>
      </c>
      <c r="J1717" t="s">
        <v>36</v>
      </c>
      <c r="L1717" t="s">
        <v>697</v>
      </c>
      <c r="M1717" t="s">
        <v>697</v>
      </c>
      <c r="N1717" t="b">
        <v>0</v>
      </c>
      <c r="O1717">
        <v>209.88483607000001</v>
      </c>
      <c r="P1717">
        <v>1.1611834734624279E-4</v>
      </c>
      <c r="Q1717">
        <v>0.47550471802963529</v>
      </c>
      <c r="R1717">
        <v>99.801229794161571</v>
      </c>
      <c r="S1717">
        <v>2.4371480297485489E-2</v>
      </c>
      <c r="T1717">
        <f t="shared" si="54"/>
        <v>99.801229794161571</v>
      </c>
      <c r="U1717">
        <f t="shared" si="55"/>
        <v>2.4371480297485489E-2</v>
      </c>
    </row>
    <row r="1718" spans="1:21" x14ac:dyDescent="0.35">
      <c r="A1718" t="s">
        <v>27</v>
      </c>
      <c r="B1718" t="s">
        <v>47</v>
      </c>
      <c r="C1718" t="s">
        <v>29</v>
      </c>
      <c r="D1718" t="s">
        <v>30</v>
      </c>
      <c r="E1718" t="s">
        <v>695</v>
      </c>
      <c r="F1718" t="s">
        <v>696</v>
      </c>
      <c r="G1718" t="s">
        <v>452</v>
      </c>
      <c r="H1718" t="s">
        <v>46</v>
      </c>
      <c r="J1718" t="s">
        <v>36</v>
      </c>
      <c r="L1718" t="s">
        <v>697</v>
      </c>
      <c r="M1718" t="s">
        <v>697</v>
      </c>
      <c r="N1718" t="b">
        <v>0</v>
      </c>
      <c r="O1718">
        <v>209.88483607000001</v>
      </c>
      <c r="P1718">
        <v>3.7754097510620368E-4</v>
      </c>
      <c r="Q1718">
        <v>0.18961042336859921</v>
      </c>
      <c r="R1718">
        <v>39.796352625881738</v>
      </c>
      <c r="S1718">
        <v>7.9240125669873526E-2</v>
      </c>
      <c r="T1718">
        <f t="shared" si="54"/>
        <v>39.796352625881745</v>
      </c>
      <c r="U1718">
        <f t="shared" si="55"/>
        <v>7.9240125669873512E-2</v>
      </c>
    </row>
    <row r="1719" spans="1:21" x14ac:dyDescent="0.35">
      <c r="A1719" t="s">
        <v>27</v>
      </c>
      <c r="B1719" t="s">
        <v>47</v>
      </c>
      <c r="C1719" t="s">
        <v>29</v>
      </c>
      <c r="D1719" t="s">
        <v>30</v>
      </c>
      <c r="E1719" t="s">
        <v>698</v>
      </c>
      <c r="F1719" t="s">
        <v>699</v>
      </c>
      <c r="G1719" t="s">
        <v>452</v>
      </c>
      <c r="H1719" t="s">
        <v>46</v>
      </c>
      <c r="J1719" t="s">
        <v>36</v>
      </c>
      <c r="L1719" t="s">
        <v>700</v>
      </c>
      <c r="M1719" t="s">
        <v>700</v>
      </c>
      <c r="N1719" t="b">
        <v>0</v>
      </c>
      <c r="O1719">
        <v>32.181537740000003</v>
      </c>
      <c r="P1719">
        <v>7.6343720384325039E-9</v>
      </c>
      <c r="Q1719">
        <v>3.8341706193702007E-6</v>
      </c>
      <c r="R1719">
        <v>1.233895064888613E-4</v>
      </c>
      <c r="S1719">
        <v>2.4568583187601639E-7</v>
      </c>
      <c r="T1719">
        <f t="shared" si="54"/>
        <v>1.233895064888613E-4</v>
      </c>
      <c r="U1719">
        <f t="shared" si="55"/>
        <v>2.4568583187601639E-7</v>
      </c>
    </row>
    <row r="1720" spans="1:21" x14ac:dyDescent="0.35">
      <c r="A1720" t="s">
        <v>27</v>
      </c>
      <c r="B1720" t="s">
        <v>47</v>
      </c>
      <c r="C1720" t="s">
        <v>39</v>
      </c>
      <c r="D1720" t="s">
        <v>40</v>
      </c>
      <c r="E1720" t="s">
        <v>293</v>
      </c>
      <c r="F1720" t="s">
        <v>294</v>
      </c>
      <c r="G1720" t="s">
        <v>128</v>
      </c>
      <c r="H1720" t="s">
        <v>46</v>
      </c>
      <c r="J1720" t="s">
        <v>36</v>
      </c>
      <c r="L1720" t="s">
        <v>295</v>
      </c>
      <c r="M1720" t="s">
        <v>295</v>
      </c>
      <c r="N1720" t="b">
        <v>0</v>
      </c>
      <c r="O1720">
        <v>0.47</v>
      </c>
      <c r="P1720">
        <v>1.386143702643612E-3</v>
      </c>
      <c r="Q1720">
        <v>5.6762594847198544</v>
      </c>
      <c r="R1720">
        <v>2.667841957818331</v>
      </c>
      <c r="S1720">
        <v>6.5148754024249751E-4</v>
      </c>
      <c r="T1720">
        <f t="shared" si="54"/>
        <v>2.6678419578183314</v>
      </c>
      <c r="U1720">
        <f t="shared" si="55"/>
        <v>6.5148754024249762E-4</v>
      </c>
    </row>
    <row r="1721" spans="1:21" x14ac:dyDescent="0.35">
      <c r="A1721" t="s">
        <v>27</v>
      </c>
      <c r="B1721" t="s">
        <v>47</v>
      </c>
      <c r="C1721" t="s">
        <v>29</v>
      </c>
      <c r="D1721" t="s">
        <v>30</v>
      </c>
      <c r="E1721" t="s">
        <v>293</v>
      </c>
      <c r="F1721" t="s">
        <v>294</v>
      </c>
      <c r="G1721" t="s">
        <v>128</v>
      </c>
      <c r="H1721" t="s">
        <v>46</v>
      </c>
      <c r="J1721" t="s">
        <v>36</v>
      </c>
      <c r="L1721" t="s">
        <v>295</v>
      </c>
      <c r="M1721" t="s">
        <v>295</v>
      </c>
      <c r="N1721" t="b">
        <v>0</v>
      </c>
      <c r="O1721">
        <v>0.47</v>
      </c>
      <c r="P1721">
        <v>4.6901673060302674E-3</v>
      </c>
      <c r="Q1721">
        <v>2.355518121750352</v>
      </c>
      <c r="R1721">
        <v>1.107093517222665</v>
      </c>
      <c r="S1721">
        <v>2.204378633834225E-3</v>
      </c>
      <c r="T1721">
        <f t="shared" si="54"/>
        <v>1.1070935172226655</v>
      </c>
      <c r="U1721">
        <f t="shared" si="55"/>
        <v>2.2043786338342254E-3</v>
      </c>
    </row>
    <row r="1722" spans="1:21" x14ac:dyDescent="0.35">
      <c r="A1722" t="s">
        <v>27</v>
      </c>
      <c r="B1722" t="s">
        <v>47</v>
      </c>
      <c r="C1722" t="s">
        <v>76</v>
      </c>
      <c r="D1722" t="s">
        <v>77</v>
      </c>
      <c r="E1722" t="s">
        <v>698</v>
      </c>
      <c r="F1722" t="s">
        <v>699</v>
      </c>
      <c r="G1722" t="s">
        <v>452</v>
      </c>
      <c r="H1722" t="s">
        <v>46</v>
      </c>
      <c r="J1722" t="s">
        <v>36</v>
      </c>
      <c r="L1722" t="s">
        <v>700</v>
      </c>
      <c r="M1722" t="s">
        <v>700</v>
      </c>
      <c r="N1722" t="b">
        <v>0</v>
      </c>
      <c r="O1722">
        <v>32.181537740000003</v>
      </c>
      <c r="P1722">
        <v>2.9645543226131809E-9</v>
      </c>
      <c r="Q1722">
        <v>5.1640580619888733E-6</v>
      </c>
      <c r="R1722">
        <v>1.6618732941344619E-4</v>
      </c>
      <c r="S1722">
        <v>9.5403916815456219E-8</v>
      </c>
      <c r="T1722">
        <f t="shared" si="54"/>
        <v>1.6618732941344621E-4</v>
      </c>
      <c r="U1722">
        <f t="shared" si="55"/>
        <v>9.5403916815456219E-8</v>
      </c>
    </row>
    <row r="1723" spans="1:21" x14ac:dyDescent="0.35">
      <c r="A1723" t="s">
        <v>27</v>
      </c>
      <c r="B1723" t="s">
        <v>47</v>
      </c>
      <c r="C1723" t="s">
        <v>76</v>
      </c>
      <c r="D1723" t="s">
        <v>77</v>
      </c>
      <c r="E1723" t="s">
        <v>704</v>
      </c>
      <c r="F1723" t="s">
        <v>705</v>
      </c>
      <c r="G1723" t="s">
        <v>452</v>
      </c>
      <c r="H1723" t="s">
        <v>46</v>
      </c>
      <c r="J1723" t="s">
        <v>36</v>
      </c>
      <c r="L1723" t="s">
        <v>706</v>
      </c>
      <c r="M1723" t="s">
        <v>706</v>
      </c>
      <c r="N1723" t="b">
        <v>0</v>
      </c>
      <c r="O1723">
        <v>49.744520399999999</v>
      </c>
      <c r="P1723">
        <v>4.7631146344439998E-4</v>
      </c>
      <c r="Q1723">
        <v>0.82970314763859976</v>
      </c>
      <c r="R1723">
        <v>41.273185153652527</v>
      </c>
      <c r="S1723">
        <v>2.3693885310063809E-2</v>
      </c>
      <c r="T1723">
        <f t="shared" si="54"/>
        <v>41.273185153652534</v>
      </c>
      <c r="U1723">
        <f t="shared" si="55"/>
        <v>2.3693885310063809E-2</v>
      </c>
    </row>
    <row r="1724" spans="1:21" x14ac:dyDescent="0.35">
      <c r="A1724" t="s">
        <v>27</v>
      </c>
      <c r="B1724" t="s">
        <v>47</v>
      </c>
      <c r="C1724" t="s">
        <v>29</v>
      </c>
      <c r="D1724" t="s">
        <v>30</v>
      </c>
      <c r="E1724" t="s">
        <v>296</v>
      </c>
      <c r="F1724" t="s">
        <v>297</v>
      </c>
      <c r="G1724" t="s">
        <v>128</v>
      </c>
      <c r="H1724" t="s">
        <v>46</v>
      </c>
      <c r="J1724" t="s">
        <v>36</v>
      </c>
      <c r="L1724" t="s">
        <v>295</v>
      </c>
      <c r="M1724" t="s">
        <v>295</v>
      </c>
      <c r="N1724" t="b">
        <v>0</v>
      </c>
      <c r="O1724">
        <v>0.47</v>
      </c>
      <c r="P1724">
        <v>3.5902253267520382E-4</v>
      </c>
      <c r="Q1724">
        <v>0.1803100031731987</v>
      </c>
      <c r="R1724">
        <v>8.4745701491403383E-2</v>
      </c>
      <c r="S1724">
        <v>1.6874059035734579E-4</v>
      </c>
      <c r="T1724">
        <f t="shared" si="54"/>
        <v>8.4745701491403383E-2</v>
      </c>
      <c r="U1724">
        <f t="shared" si="55"/>
        <v>1.6874059035734579E-4</v>
      </c>
    </row>
    <row r="1725" spans="1:21" x14ac:dyDescent="0.35">
      <c r="A1725" t="s">
        <v>27</v>
      </c>
      <c r="B1725" t="s">
        <v>47</v>
      </c>
      <c r="C1725" t="s">
        <v>29</v>
      </c>
      <c r="D1725" t="s">
        <v>30</v>
      </c>
      <c r="E1725" t="s">
        <v>134</v>
      </c>
      <c r="F1725" t="s">
        <v>135</v>
      </c>
      <c r="G1725" t="s">
        <v>128</v>
      </c>
      <c r="H1725" t="s">
        <v>46</v>
      </c>
      <c r="J1725" t="s">
        <v>36</v>
      </c>
      <c r="L1725" t="s">
        <v>136</v>
      </c>
      <c r="M1725" t="s">
        <v>136</v>
      </c>
      <c r="N1725" t="b">
        <v>0</v>
      </c>
      <c r="O1725">
        <v>58.4</v>
      </c>
      <c r="P1725">
        <v>5.545449530553778E-3</v>
      </c>
      <c r="Q1725">
        <v>2.785062026609741</v>
      </c>
      <c r="R1725">
        <v>162.6476223540088</v>
      </c>
      <c r="S1725">
        <v>0.32385425258434059</v>
      </c>
      <c r="T1725">
        <f t="shared" si="54"/>
        <v>162.64762235400886</v>
      </c>
      <c r="U1725">
        <f t="shared" si="55"/>
        <v>0.32385425258434064</v>
      </c>
    </row>
    <row r="1726" spans="1:21" x14ac:dyDescent="0.35">
      <c r="A1726" t="s">
        <v>27</v>
      </c>
      <c r="B1726" t="s">
        <v>47</v>
      </c>
      <c r="C1726" t="s">
        <v>39</v>
      </c>
      <c r="D1726" t="s">
        <v>40</v>
      </c>
      <c r="E1726" t="s">
        <v>704</v>
      </c>
      <c r="F1726" t="s">
        <v>705</v>
      </c>
      <c r="G1726" t="s">
        <v>452</v>
      </c>
      <c r="H1726" t="s">
        <v>46</v>
      </c>
      <c r="J1726" t="s">
        <v>36</v>
      </c>
      <c r="L1726" t="s">
        <v>706</v>
      </c>
      <c r="M1726" t="s">
        <v>706</v>
      </c>
      <c r="N1726" t="b">
        <v>0</v>
      </c>
      <c r="O1726">
        <v>49.744520399999999</v>
      </c>
      <c r="P1726">
        <v>4.7636441733723188E-8</v>
      </c>
      <c r="Q1726">
        <v>1.9507126403536541E-4</v>
      </c>
      <c r="R1726">
        <v>9.70372647326102E-3</v>
      </c>
      <c r="S1726">
        <v>2.369651947606605E-6</v>
      </c>
      <c r="T1726">
        <f t="shared" si="54"/>
        <v>9.70372647326102E-3</v>
      </c>
      <c r="U1726">
        <f t="shared" si="55"/>
        <v>2.3696519476066046E-6</v>
      </c>
    </row>
    <row r="1727" spans="1:21" x14ac:dyDescent="0.35">
      <c r="A1727" t="s">
        <v>27</v>
      </c>
      <c r="B1727" t="s">
        <v>47</v>
      </c>
      <c r="C1727" t="s">
        <v>39</v>
      </c>
      <c r="D1727" t="s">
        <v>40</v>
      </c>
      <c r="E1727" t="s">
        <v>707</v>
      </c>
      <c r="F1727" t="s">
        <v>708</v>
      </c>
      <c r="G1727" t="s">
        <v>452</v>
      </c>
      <c r="H1727" t="s">
        <v>46</v>
      </c>
      <c r="J1727" t="s">
        <v>36</v>
      </c>
      <c r="L1727" t="s">
        <v>709</v>
      </c>
      <c r="M1727" t="s">
        <v>709</v>
      </c>
      <c r="N1727" t="b">
        <v>0</v>
      </c>
      <c r="O1727">
        <v>67.773162119999995</v>
      </c>
      <c r="P1727">
        <v>6.3747161613864353E-9</v>
      </c>
      <c r="Q1727">
        <v>2.61044673827516E-5</v>
      </c>
      <c r="R1727">
        <v>1.7691822999874761E-3</v>
      </c>
      <c r="S1727">
        <v>4.3203467187462689E-7</v>
      </c>
      <c r="T1727">
        <f t="shared" si="54"/>
        <v>1.7691822999874763E-3</v>
      </c>
      <c r="U1727">
        <f t="shared" si="55"/>
        <v>4.3203467187462694E-7</v>
      </c>
    </row>
    <row r="1728" spans="1:21" x14ac:dyDescent="0.35">
      <c r="A1728" t="s">
        <v>27</v>
      </c>
      <c r="B1728" t="s">
        <v>47</v>
      </c>
      <c r="C1728" t="s">
        <v>39</v>
      </c>
      <c r="D1728" t="s">
        <v>40</v>
      </c>
      <c r="E1728" t="s">
        <v>134</v>
      </c>
      <c r="F1728" t="s">
        <v>135</v>
      </c>
      <c r="G1728" t="s">
        <v>128</v>
      </c>
      <c r="H1728" t="s">
        <v>46</v>
      </c>
      <c r="J1728" t="s">
        <v>36</v>
      </c>
      <c r="L1728" t="s">
        <v>136</v>
      </c>
      <c r="M1728" t="s">
        <v>136</v>
      </c>
      <c r="N1728" t="b">
        <v>0</v>
      </c>
      <c r="O1728">
        <v>58.4</v>
      </c>
      <c r="P1728">
        <v>2.5007467951502489E-3</v>
      </c>
      <c r="Q1728">
        <v>10.24055997064541</v>
      </c>
      <c r="R1728">
        <v>598.04870228569177</v>
      </c>
      <c r="S1728">
        <v>0.1460436128367745</v>
      </c>
      <c r="T1728">
        <f t="shared" si="54"/>
        <v>598.048702285692</v>
      </c>
      <c r="U1728">
        <f t="shared" si="55"/>
        <v>0.14604361283677453</v>
      </c>
    </row>
    <row r="1729" spans="1:21" x14ac:dyDescent="0.35">
      <c r="A1729" t="s">
        <v>27</v>
      </c>
      <c r="B1729" t="s">
        <v>47</v>
      </c>
      <c r="C1729" t="s">
        <v>29</v>
      </c>
      <c r="D1729" t="s">
        <v>30</v>
      </c>
      <c r="E1729" t="s">
        <v>707</v>
      </c>
      <c r="F1729" t="s">
        <v>708</v>
      </c>
      <c r="G1729" t="s">
        <v>452</v>
      </c>
      <c r="H1729" t="s">
        <v>46</v>
      </c>
      <c r="J1729" t="s">
        <v>36</v>
      </c>
      <c r="L1729" t="s">
        <v>709</v>
      </c>
      <c r="M1729" t="s">
        <v>709</v>
      </c>
      <c r="N1729" t="b">
        <v>0</v>
      </c>
      <c r="O1729">
        <v>67.773162119999995</v>
      </c>
      <c r="P1729">
        <v>5.0274243675735263E-8</v>
      </c>
      <c r="Q1729">
        <v>2.524896966537407E-5</v>
      </c>
      <c r="R1729">
        <v>1.711202514494359E-3</v>
      </c>
      <c r="S1729">
        <v>3.4072444670959898E-6</v>
      </c>
      <c r="T1729">
        <f t="shared" si="54"/>
        <v>1.711202514494359E-3</v>
      </c>
      <c r="U1729">
        <f t="shared" si="55"/>
        <v>3.4072444670959902E-6</v>
      </c>
    </row>
    <row r="1730" spans="1:21" x14ac:dyDescent="0.35">
      <c r="A1730" t="s">
        <v>27</v>
      </c>
      <c r="B1730" t="s">
        <v>47</v>
      </c>
      <c r="C1730" t="s">
        <v>76</v>
      </c>
      <c r="D1730" t="s">
        <v>77</v>
      </c>
      <c r="E1730" t="s">
        <v>707</v>
      </c>
      <c r="F1730" t="s">
        <v>708</v>
      </c>
      <c r="G1730" t="s">
        <v>452</v>
      </c>
      <c r="H1730" t="s">
        <v>46</v>
      </c>
      <c r="J1730" t="s">
        <v>36</v>
      </c>
      <c r="L1730" t="s">
        <v>709</v>
      </c>
      <c r="M1730" t="s">
        <v>709</v>
      </c>
      <c r="N1730" t="b">
        <v>0</v>
      </c>
      <c r="O1730">
        <v>67.773162119999995</v>
      </c>
      <c r="P1730">
        <v>1.952232961784625E-8</v>
      </c>
      <c r="Q1730">
        <v>3.4006610330208992E-5</v>
      </c>
      <c r="R1730">
        <v>2.304735515060921E-3</v>
      </c>
      <c r="S1730">
        <v>1.3230900101503719E-6</v>
      </c>
      <c r="T1730">
        <f t="shared" ref="T1730:T1793" si="56">O1730*Q1730</f>
        <v>2.3047355150609206E-3</v>
      </c>
      <c r="U1730">
        <f t="shared" ref="U1730:U1793" si="57">O1730*P1730</f>
        <v>1.3230900101503715E-6</v>
      </c>
    </row>
    <row r="1731" spans="1:21" x14ac:dyDescent="0.35">
      <c r="A1731" t="s">
        <v>27</v>
      </c>
      <c r="B1731" t="s">
        <v>47</v>
      </c>
      <c r="C1731" t="s">
        <v>29</v>
      </c>
      <c r="D1731" t="s">
        <v>30</v>
      </c>
      <c r="E1731" t="s">
        <v>710</v>
      </c>
      <c r="F1731" t="s">
        <v>711</v>
      </c>
      <c r="G1731" t="s">
        <v>452</v>
      </c>
      <c r="H1731" t="s">
        <v>46</v>
      </c>
      <c r="J1731" t="s">
        <v>36</v>
      </c>
      <c r="L1731" t="s">
        <v>712</v>
      </c>
      <c r="M1731" t="s">
        <v>712</v>
      </c>
      <c r="N1731" t="b">
        <v>0</v>
      </c>
      <c r="O1731">
        <v>32.946213380000003</v>
      </c>
      <c r="P1731">
        <v>7.2658849329061096E-5</v>
      </c>
      <c r="Q1731">
        <v>3.6491072734245733E-2</v>
      </c>
      <c r="R1731">
        <v>1.20224266876756</v>
      </c>
      <c r="S1731">
        <v>2.393833953940517E-3</v>
      </c>
      <c r="T1731">
        <f t="shared" si="56"/>
        <v>1.20224266876756</v>
      </c>
      <c r="U1731">
        <f t="shared" si="57"/>
        <v>2.393833953940517E-3</v>
      </c>
    </row>
    <row r="1732" spans="1:21" x14ac:dyDescent="0.35">
      <c r="A1732" t="s">
        <v>27</v>
      </c>
      <c r="B1732" t="s">
        <v>47</v>
      </c>
      <c r="C1732" t="s">
        <v>76</v>
      </c>
      <c r="D1732" t="s">
        <v>77</v>
      </c>
      <c r="E1732" t="s">
        <v>710</v>
      </c>
      <c r="F1732" t="s">
        <v>711</v>
      </c>
      <c r="G1732" t="s">
        <v>452</v>
      </c>
      <c r="H1732" t="s">
        <v>46</v>
      </c>
      <c r="J1732" t="s">
        <v>36</v>
      </c>
      <c r="L1732" t="s">
        <v>712</v>
      </c>
      <c r="M1732" t="s">
        <v>712</v>
      </c>
      <c r="N1732" t="b">
        <v>0</v>
      </c>
      <c r="O1732">
        <v>32.946213380000003</v>
      </c>
      <c r="P1732">
        <v>3.7982562064573042E-4</v>
      </c>
      <c r="Q1732">
        <v>0.66163117453572251</v>
      </c>
      <c r="R1732">
        <v>21.79824185511394</v>
      </c>
      <c r="S1732">
        <v>1.2513815944985169E-2</v>
      </c>
      <c r="T1732">
        <f t="shared" si="56"/>
        <v>21.79824185511394</v>
      </c>
      <c r="U1732">
        <f t="shared" si="57"/>
        <v>1.2513815944985169E-2</v>
      </c>
    </row>
    <row r="1733" spans="1:21" x14ac:dyDescent="0.35">
      <c r="A1733" t="s">
        <v>27</v>
      </c>
      <c r="B1733" t="s">
        <v>47</v>
      </c>
      <c r="C1733" t="s">
        <v>39</v>
      </c>
      <c r="D1733" t="s">
        <v>40</v>
      </c>
      <c r="E1733" t="s">
        <v>301</v>
      </c>
      <c r="F1733" t="s">
        <v>302</v>
      </c>
      <c r="G1733" t="s">
        <v>128</v>
      </c>
      <c r="H1733" t="s">
        <v>46</v>
      </c>
      <c r="J1733" t="s">
        <v>36</v>
      </c>
      <c r="L1733" t="s">
        <v>303</v>
      </c>
      <c r="M1733" t="s">
        <v>303</v>
      </c>
      <c r="N1733" t="b">
        <v>0</v>
      </c>
      <c r="O1733">
        <v>21.25</v>
      </c>
      <c r="P1733">
        <v>1.411200001123195E-4</v>
      </c>
      <c r="Q1733">
        <v>0.57788650454748158</v>
      </c>
      <c r="R1733">
        <v>12.28008822163398</v>
      </c>
      <c r="S1733">
        <v>2.9988000023867889E-3</v>
      </c>
      <c r="T1733">
        <f t="shared" si="56"/>
        <v>12.280088221633983</v>
      </c>
      <c r="U1733">
        <f t="shared" si="57"/>
        <v>2.9988000023867894E-3</v>
      </c>
    </row>
    <row r="1734" spans="1:21" x14ac:dyDescent="0.35">
      <c r="A1734" t="s">
        <v>27</v>
      </c>
      <c r="B1734" t="s">
        <v>47</v>
      </c>
      <c r="C1734" t="s">
        <v>39</v>
      </c>
      <c r="D1734" t="s">
        <v>40</v>
      </c>
      <c r="E1734" t="s">
        <v>710</v>
      </c>
      <c r="F1734" t="s">
        <v>711</v>
      </c>
      <c r="G1734" t="s">
        <v>452</v>
      </c>
      <c r="H1734" t="s">
        <v>46</v>
      </c>
      <c r="J1734" t="s">
        <v>36</v>
      </c>
      <c r="L1734" t="s">
        <v>712</v>
      </c>
      <c r="M1734" t="s">
        <v>712</v>
      </c>
      <c r="N1734" t="b">
        <v>0</v>
      </c>
      <c r="O1734">
        <v>32.946213380000003</v>
      </c>
      <c r="P1734">
        <v>1.240281443635541E-6</v>
      </c>
      <c r="Q1734">
        <v>5.0789534264964699E-3</v>
      </c>
      <c r="R1734">
        <v>0.16733228333643491</v>
      </c>
      <c r="S1734">
        <v>4.0862577093270987E-5</v>
      </c>
      <c r="T1734">
        <f t="shared" si="56"/>
        <v>0.16733228333643485</v>
      </c>
      <c r="U1734">
        <f t="shared" si="57"/>
        <v>4.086257709327098E-5</v>
      </c>
    </row>
    <row r="1735" spans="1:21" x14ac:dyDescent="0.35">
      <c r="A1735" t="s">
        <v>27</v>
      </c>
      <c r="B1735" t="s">
        <v>47</v>
      </c>
      <c r="C1735" t="s">
        <v>76</v>
      </c>
      <c r="D1735" t="s">
        <v>77</v>
      </c>
      <c r="E1735" t="s">
        <v>713</v>
      </c>
      <c r="F1735" t="s">
        <v>714</v>
      </c>
      <c r="G1735" t="s">
        <v>452</v>
      </c>
      <c r="H1735" t="s">
        <v>46</v>
      </c>
      <c r="J1735" t="s">
        <v>36</v>
      </c>
      <c r="L1735" t="s">
        <v>715</v>
      </c>
      <c r="M1735" t="s">
        <v>715</v>
      </c>
      <c r="N1735" t="b">
        <v>0</v>
      </c>
      <c r="O1735">
        <v>53.49538364</v>
      </c>
      <c r="P1735">
        <v>3.3942870168447622E-8</v>
      </c>
      <c r="Q1735">
        <v>5.912624066402872E-5</v>
      </c>
      <c r="R1735">
        <v>3.1629809275131849E-3</v>
      </c>
      <c r="S1735">
        <v>1.815786861503817E-6</v>
      </c>
      <c r="T1735">
        <f t="shared" si="56"/>
        <v>3.1629809275131849E-3</v>
      </c>
      <c r="U1735">
        <f t="shared" si="57"/>
        <v>1.815786861503817E-6</v>
      </c>
    </row>
    <row r="1736" spans="1:21" x14ac:dyDescent="0.35">
      <c r="A1736" t="s">
        <v>27</v>
      </c>
      <c r="B1736" t="s">
        <v>47</v>
      </c>
      <c r="C1736" t="s">
        <v>39</v>
      </c>
      <c r="D1736" t="s">
        <v>40</v>
      </c>
      <c r="E1736" t="s">
        <v>310</v>
      </c>
      <c r="F1736" t="s">
        <v>311</v>
      </c>
      <c r="G1736" t="s">
        <v>128</v>
      </c>
      <c r="H1736" t="s">
        <v>46</v>
      </c>
      <c r="J1736" t="s">
        <v>36</v>
      </c>
      <c r="L1736" t="s">
        <v>312</v>
      </c>
      <c r="M1736" t="s">
        <v>312</v>
      </c>
      <c r="N1736" t="b">
        <v>0</v>
      </c>
      <c r="O1736">
        <v>21.25</v>
      </c>
      <c r="P1736">
        <v>8.0244344879890723E-4</v>
      </c>
      <c r="Q1736">
        <v>3.2860065146991491</v>
      </c>
      <c r="R1736">
        <v>69.827638437356924</v>
      </c>
      <c r="S1736">
        <v>1.7051923286976779E-2</v>
      </c>
      <c r="T1736">
        <f t="shared" si="56"/>
        <v>69.827638437356924</v>
      </c>
      <c r="U1736">
        <f t="shared" si="57"/>
        <v>1.7051923286976779E-2</v>
      </c>
    </row>
    <row r="1737" spans="1:21" x14ac:dyDescent="0.35">
      <c r="A1737" t="s">
        <v>27</v>
      </c>
      <c r="B1737" t="s">
        <v>47</v>
      </c>
      <c r="C1737" t="s">
        <v>76</v>
      </c>
      <c r="D1737" t="s">
        <v>77</v>
      </c>
      <c r="E1737" t="s">
        <v>716</v>
      </c>
      <c r="F1737" t="s">
        <v>717</v>
      </c>
      <c r="G1737" t="s">
        <v>452</v>
      </c>
      <c r="H1737" t="s">
        <v>46</v>
      </c>
      <c r="J1737" t="s">
        <v>36</v>
      </c>
      <c r="L1737" t="s">
        <v>718</v>
      </c>
      <c r="M1737" t="s">
        <v>718</v>
      </c>
      <c r="N1737" t="b">
        <v>0</v>
      </c>
      <c r="O1737">
        <v>71.352824049999995</v>
      </c>
      <c r="P1737">
        <v>4.5135305001105513E-4</v>
      </c>
      <c r="Q1737">
        <v>0.78622723791355686</v>
      </c>
      <c r="R1737">
        <v>56.099533770163511</v>
      </c>
      <c r="S1737">
        <v>3.2205314761869663E-2</v>
      </c>
      <c r="T1737">
        <f t="shared" si="56"/>
        <v>56.099533770163511</v>
      </c>
      <c r="U1737">
        <f t="shared" si="57"/>
        <v>3.2205314761869663E-2</v>
      </c>
    </row>
    <row r="1738" spans="1:21" x14ac:dyDescent="0.35">
      <c r="A1738" t="s">
        <v>27</v>
      </c>
      <c r="B1738" t="s">
        <v>47</v>
      </c>
      <c r="C1738" t="s">
        <v>39</v>
      </c>
      <c r="D1738" t="s">
        <v>40</v>
      </c>
      <c r="E1738" t="s">
        <v>716</v>
      </c>
      <c r="F1738" t="s">
        <v>717</v>
      </c>
      <c r="G1738" t="s">
        <v>452</v>
      </c>
      <c r="H1738" t="s">
        <v>46</v>
      </c>
      <c r="J1738" t="s">
        <v>36</v>
      </c>
      <c r="L1738" t="s">
        <v>718</v>
      </c>
      <c r="M1738" t="s">
        <v>718</v>
      </c>
      <c r="N1738" t="b">
        <v>0</v>
      </c>
      <c r="O1738">
        <v>71.352824049999995</v>
      </c>
      <c r="P1738">
        <v>5.2519482807505233E-9</v>
      </c>
      <c r="Q1738">
        <v>2.1506732083414469E-5</v>
      </c>
      <c r="R1738">
        <v>1.5345660702383631E-3</v>
      </c>
      <c r="S1738">
        <v>3.747413415960921E-7</v>
      </c>
      <c r="T1738">
        <f t="shared" si="56"/>
        <v>1.5345660702383624E-3</v>
      </c>
      <c r="U1738">
        <f t="shared" si="57"/>
        <v>3.7474134159609205E-7</v>
      </c>
    </row>
    <row r="1739" spans="1:21" x14ac:dyDescent="0.35">
      <c r="A1739" t="s">
        <v>27</v>
      </c>
      <c r="B1739" t="s">
        <v>47</v>
      </c>
      <c r="C1739" t="s">
        <v>29</v>
      </c>
      <c r="D1739" t="s">
        <v>30</v>
      </c>
      <c r="E1739" t="s">
        <v>722</v>
      </c>
      <c r="F1739" t="s">
        <v>723</v>
      </c>
      <c r="G1739" t="s">
        <v>452</v>
      </c>
      <c r="H1739" t="s">
        <v>46</v>
      </c>
      <c r="J1739" t="s">
        <v>36</v>
      </c>
      <c r="L1739" t="s">
        <v>724</v>
      </c>
      <c r="M1739" t="s">
        <v>724</v>
      </c>
      <c r="N1739" t="b">
        <v>0</v>
      </c>
      <c r="O1739">
        <v>78.909164189999998</v>
      </c>
      <c r="P1739">
        <v>2.4764084463419091E-4</v>
      </c>
      <c r="Q1739">
        <v>0.12437136229051091</v>
      </c>
      <c r="R1739">
        <v>9.8140402475158997</v>
      </c>
      <c r="S1739">
        <v>1.954113206938965E-2</v>
      </c>
      <c r="T1739">
        <f t="shared" si="56"/>
        <v>9.8140402475158997</v>
      </c>
      <c r="U1739">
        <f t="shared" si="57"/>
        <v>1.954113206938965E-2</v>
      </c>
    </row>
    <row r="1740" spans="1:21" x14ac:dyDescent="0.35">
      <c r="A1740" t="s">
        <v>27</v>
      </c>
      <c r="B1740" t="s">
        <v>47</v>
      </c>
      <c r="C1740" t="s">
        <v>76</v>
      </c>
      <c r="D1740" t="s">
        <v>77</v>
      </c>
      <c r="E1740" t="s">
        <v>316</v>
      </c>
      <c r="F1740" t="s">
        <v>317</v>
      </c>
      <c r="G1740" t="s">
        <v>128</v>
      </c>
      <c r="H1740" t="s">
        <v>46</v>
      </c>
      <c r="J1740" t="s">
        <v>36</v>
      </c>
      <c r="L1740" t="s">
        <v>318</v>
      </c>
      <c r="M1740" t="s">
        <v>318</v>
      </c>
      <c r="N1740" t="b">
        <v>0</v>
      </c>
      <c r="O1740">
        <v>1022.01</v>
      </c>
      <c r="P1740">
        <v>1.1045359292715131E-18</v>
      </c>
      <c r="Q1740">
        <v>1.9240287239139188E-15</v>
      </c>
      <c r="R1740">
        <v>1.9663765961272652E-12</v>
      </c>
      <c r="S1740">
        <v>1.1288467650747791E-15</v>
      </c>
      <c r="T1740">
        <f t="shared" si="56"/>
        <v>1.9663765961272644E-12</v>
      </c>
      <c r="U1740">
        <f t="shared" si="57"/>
        <v>1.1288467650747791E-15</v>
      </c>
    </row>
    <row r="1741" spans="1:21" x14ac:dyDescent="0.35">
      <c r="A1741" t="s">
        <v>27</v>
      </c>
      <c r="B1741" t="s">
        <v>47</v>
      </c>
      <c r="C1741" t="s">
        <v>39</v>
      </c>
      <c r="D1741" t="s">
        <v>40</v>
      </c>
      <c r="E1741" t="s">
        <v>722</v>
      </c>
      <c r="F1741" t="s">
        <v>723</v>
      </c>
      <c r="G1741" t="s">
        <v>452</v>
      </c>
      <c r="H1741" t="s">
        <v>46</v>
      </c>
      <c r="J1741" t="s">
        <v>36</v>
      </c>
      <c r="L1741" t="s">
        <v>724</v>
      </c>
      <c r="M1741" t="s">
        <v>724</v>
      </c>
      <c r="N1741" t="b">
        <v>0</v>
      </c>
      <c r="O1741">
        <v>78.909164189999998</v>
      </c>
      <c r="P1741">
        <v>1.1359120212613999E-4</v>
      </c>
      <c r="Q1741">
        <v>0.46515605648933811</v>
      </c>
      <c r="R1741">
        <v>36.70507563549009</v>
      </c>
      <c r="S1741">
        <v>8.9633868191110553E-3</v>
      </c>
      <c r="T1741">
        <f t="shared" si="56"/>
        <v>36.705075635490097</v>
      </c>
      <c r="U1741">
        <f t="shared" si="57"/>
        <v>8.963386819111057E-3</v>
      </c>
    </row>
    <row r="1742" spans="1:21" x14ac:dyDescent="0.35">
      <c r="A1742" t="s">
        <v>27</v>
      </c>
      <c r="B1742" t="s">
        <v>47</v>
      </c>
      <c r="C1742" t="s">
        <v>76</v>
      </c>
      <c r="D1742" t="s">
        <v>77</v>
      </c>
      <c r="E1742" t="s">
        <v>722</v>
      </c>
      <c r="F1742" t="s">
        <v>723</v>
      </c>
      <c r="G1742" t="s">
        <v>452</v>
      </c>
      <c r="H1742" t="s">
        <v>46</v>
      </c>
      <c r="J1742" t="s">
        <v>36</v>
      </c>
      <c r="L1742" t="s">
        <v>724</v>
      </c>
      <c r="M1742" t="s">
        <v>724</v>
      </c>
      <c r="N1742" t="b">
        <v>0</v>
      </c>
      <c r="O1742">
        <v>78.909164189999998</v>
      </c>
      <c r="P1742">
        <v>2.0527822966107741E-3</v>
      </c>
      <c r="Q1742">
        <v>3.5758113411720722</v>
      </c>
      <c r="R1742">
        <v>282.16428423301107</v>
      </c>
      <c r="S1742">
        <v>0.16198333528958481</v>
      </c>
      <c r="T1742">
        <f t="shared" si="56"/>
        <v>282.16428423301113</v>
      </c>
      <c r="U1742">
        <f t="shared" si="57"/>
        <v>0.16198333528958486</v>
      </c>
    </row>
    <row r="1743" spans="1:21" x14ac:dyDescent="0.35">
      <c r="A1743" t="s">
        <v>27</v>
      </c>
      <c r="B1743" t="s">
        <v>47</v>
      </c>
      <c r="C1743" t="s">
        <v>39</v>
      </c>
      <c r="D1743" t="s">
        <v>40</v>
      </c>
      <c r="E1743" t="s">
        <v>189</v>
      </c>
      <c r="F1743" t="s">
        <v>190</v>
      </c>
      <c r="G1743" t="s">
        <v>128</v>
      </c>
      <c r="H1743" t="s">
        <v>46</v>
      </c>
      <c r="J1743" t="s">
        <v>36</v>
      </c>
      <c r="L1743" t="s">
        <v>191</v>
      </c>
      <c r="M1743" t="s">
        <v>191</v>
      </c>
      <c r="N1743" t="b">
        <v>0</v>
      </c>
      <c r="O1743">
        <v>32.630000000000003</v>
      </c>
      <c r="P1743">
        <v>4.9624880328068858E-3</v>
      </c>
      <c r="Q1743">
        <v>20.321392154584689</v>
      </c>
      <c r="R1743">
        <v>663.08702600409833</v>
      </c>
      <c r="S1743">
        <v>0.1619259845104887</v>
      </c>
      <c r="T1743">
        <f t="shared" si="56"/>
        <v>663.08702600409845</v>
      </c>
      <c r="U1743">
        <f t="shared" si="57"/>
        <v>0.1619259845104887</v>
      </c>
    </row>
    <row r="1744" spans="1:21" x14ac:dyDescent="0.35">
      <c r="A1744" t="s">
        <v>27</v>
      </c>
      <c r="B1744" t="s">
        <v>47</v>
      </c>
      <c r="C1744" t="s">
        <v>29</v>
      </c>
      <c r="D1744" t="s">
        <v>30</v>
      </c>
      <c r="E1744" t="s">
        <v>189</v>
      </c>
      <c r="F1744" t="s">
        <v>190</v>
      </c>
      <c r="G1744" t="s">
        <v>128</v>
      </c>
      <c r="H1744" t="s">
        <v>46</v>
      </c>
      <c r="J1744" t="s">
        <v>36</v>
      </c>
      <c r="L1744" t="s">
        <v>191</v>
      </c>
      <c r="M1744" t="s">
        <v>191</v>
      </c>
      <c r="N1744" t="b">
        <v>0</v>
      </c>
      <c r="O1744">
        <v>32.630000000000003</v>
      </c>
      <c r="P1744">
        <v>1.304165181626929E-2</v>
      </c>
      <c r="Q1744">
        <v>6.5498403759037389</v>
      </c>
      <c r="R1744">
        <v>213.721291465739</v>
      </c>
      <c r="S1744">
        <v>0.42554909876486707</v>
      </c>
      <c r="T1744">
        <f t="shared" si="56"/>
        <v>213.72129146573903</v>
      </c>
      <c r="U1744">
        <f t="shared" si="57"/>
        <v>0.42554909876486696</v>
      </c>
    </row>
    <row r="1745" spans="1:21" x14ac:dyDescent="0.35">
      <c r="A1745" t="s">
        <v>27</v>
      </c>
      <c r="B1745" t="s">
        <v>47</v>
      </c>
      <c r="C1745" t="s">
        <v>39</v>
      </c>
      <c r="D1745" t="s">
        <v>40</v>
      </c>
      <c r="E1745" t="s">
        <v>322</v>
      </c>
      <c r="F1745" t="s">
        <v>323</v>
      </c>
      <c r="G1745" t="s">
        <v>128</v>
      </c>
      <c r="H1745" t="s">
        <v>46</v>
      </c>
      <c r="J1745" t="s">
        <v>36</v>
      </c>
      <c r="L1745" t="s">
        <v>324</v>
      </c>
      <c r="M1745" t="s">
        <v>324</v>
      </c>
      <c r="N1745" t="b">
        <v>0</v>
      </c>
      <c r="O1745">
        <v>21.55</v>
      </c>
      <c r="P1745">
        <v>3.7853542058665273E-8</v>
      </c>
      <c r="Q1745">
        <v>1.5501028265031509E-4</v>
      </c>
      <c r="R1745">
        <v>3.340471591114291E-3</v>
      </c>
      <c r="S1745">
        <v>8.1574383136423661E-7</v>
      </c>
      <c r="T1745">
        <f t="shared" si="56"/>
        <v>3.3404715911142906E-3</v>
      </c>
      <c r="U1745">
        <f t="shared" si="57"/>
        <v>8.1574383136423661E-7</v>
      </c>
    </row>
    <row r="1746" spans="1:21" x14ac:dyDescent="0.35">
      <c r="A1746" t="s">
        <v>27</v>
      </c>
      <c r="B1746" t="s">
        <v>47</v>
      </c>
      <c r="C1746" t="s">
        <v>39</v>
      </c>
      <c r="D1746" t="s">
        <v>40</v>
      </c>
      <c r="E1746" t="s">
        <v>728</v>
      </c>
      <c r="F1746" t="s">
        <v>729</v>
      </c>
      <c r="G1746" t="s">
        <v>452</v>
      </c>
      <c r="H1746" t="s">
        <v>46</v>
      </c>
      <c r="J1746" t="s">
        <v>36</v>
      </c>
      <c r="L1746" t="s">
        <v>730</v>
      </c>
      <c r="M1746" t="s">
        <v>730</v>
      </c>
      <c r="N1746" t="b">
        <v>0</v>
      </c>
      <c r="O1746">
        <v>11.37433998</v>
      </c>
      <c r="P1746">
        <v>1.286842193491042E-7</v>
      </c>
      <c r="Q1746">
        <v>5.2696197314971017E-4</v>
      </c>
      <c r="R1746">
        <v>5.9938446391364347E-3</v>
      </c>
      <c r="S1746">
        <v>1.4636980609376049E-6</v>
      </c>
      <c r="T1746">
        <f t="shared" si="56"/>
        <v>5.9938446391364347E-3</v>
      </c>
      <c r="U1746">
        <f t="shared" si="57"/>
        <v>1.4636980609376056E-6</v>
      </c>
    </row>
    <row r="1747" spans="1:21" x14ac:dyDescent="0.35">
      <c r="A1747" t="s">
        <v>27</v>
      </c>
      <c r="B1747" t="s">
        <v>47</v>
      </c>
      <c r="C1747" t="s">
        <v>29</v>
      </c>
      <c r="D1747" t="s">
        <v>30</v>
      </c>
      <c r="E1747" t="s">
        <v>325</v>
      </c>
      <c r="F1747" t="s">
        <v>326</v>
      </c>
      <c r="G1747" t="s">
        <v>128</v>
      </c>
      <c r="H1747" t="s">
        <v>46</v>
      </c>
      <c r="J1747" t="s">
        <v>36</v>
      </c>
      <c r="L1747" t="s">
        <v>327</v>
      </c>
      <c r="M1747" t="s">
        <v>327</v>
      </c>
      <c r="N1747" t="b">
        <v>0</v>
      </c>
      <c r="O1747">
        <v>36.6</v>
      </c>
      <c r="P1747">
        <v>1.952728770620446E-2</v>
      </c>
      <c r="Q1747">
        <v>9.8070872656201669</v>
      </c>
      <c r="R1747">
        <v>358.93939392169813</v>
      </c>
      <c r="S1747">
        <v>0.7146987300470834</v>
      </c>
      <c r="T1747">
        <f t="shared" si="56"/>
        <v>358.93939392169813</v>
      </c>
      <c r="U1747">
        <f t="shared" si="57"/>
        <v>0.71469873004708329</v>
      </c>
    </row>
    <row r="1748" spans="1:21" x14ac:dyDescent="0.35">
      <c r="A1748" t="s">
        <v>27</v>
      </c>
      <c r="B1748" t="s">
        <v>47</v>
      </c>
      <c r="C1748" t="s">
        <v>39</v>
      </c>
      <c r="D1748" t="s">
        <v>40</v>
      </c>
      <c r="E1748" t="s">
        <v>325</v>
      </c>
      <c r="F1748" t="s">
        <v>326</v>
      </c>
      <c r="G1748" t="s">
        <v>128</v>
      </c>
      <c r="H1748" t="s">
        <v>46</v>
      </c>
      <c r="J1748" t="s">
        <v>36</v>
      </c>
      <c r="L1748" t="s">
        <v>327</v>
      </c>
      <c r="M1748" t="s">
        <v>327</v>
      </c>
      <c r="N1748" t="b">
        <v>0</v>
      </c>
      <c r="O1748">
        <v>36.6</v>
      </c>
      <c r="P1748">
        <v>2.2556627114639649E-3</v>
      </c>
      <c r="Q1748">
        <v>9.2369404671805313</v>
      </c>
      <c r="R1748">
        <v>338.07202109880751</v>
      </c>
      <c r="S1748">
        <v>8.2557255239581115E-2</v>
      </c>
      <c r="T1748">
        <f t="shared" si="56"/>
        <v>338.07202109880745</v>
      </c>
      <c r="U1748">
        <f t="shared" si="57"/>
        <v>8.2557255239581115E-2</v>
      </c>
    </row>
    <row r="1749" spans="1:21" x14ac:dyDescent="0.35">
      <c r="A1749" t="s">
        <v>27</v>
      </c>
      <c r="B1749" t="s">
        <v>47</v>
      </c>
      <c r="C1749" t="s">
        <v>39</v>
      </c>
      <c r="D1749" t="s">
        <v>40</v>
      </c>
      <c r="E1749" t="s">
        <v>731</v>
      </c>
      <c r="F1749" t="s">
        <v>732</v>
      </c>
      <c r="G1749" t="s">
        <v>452</v>
      </c>
      <c r="H1749" t="s">
        <v>46</v>
      </c>
      <c r="J1749" t="s">
        <v>36</v>
      </c>
      <c r="L1749" t="s">
        <v>733</v>
      </c>
      <c r="M1749" t="s">
        <v>733</v>
      </c>
      <c r="N1749" t="b">
        <v>0</v>
      </c>
      <c r="O1749">
        <v>7.38250428</v>
      </c>
      <c r="P1749">
        <v>6.8602623517842268E-7</v>
      </c>
      <c r="Q1749">
        <v>2.8092779390560549E-3</v>
      </c>
      <c r="R1749">
        <v>2.0739506408790909E-2</v>
      </c>
      <c r="S1749">
        <v>5.0645916173969918E-6</v>
      </c>
      <c r="T1749">
        <f t="shared" si="56"/>
        <v>2.0739506408790905E-2</v>
      </c>
      <c r="U1749">
        <f t="shared" si="57"/>
        <v>5.0645916173969918E-6</v>
      </c>
    </row>
    <row r="1750" spans="1:21" x14ac:dyDescent="0.35">
      <c r="A1750" t="s">
        <v>27</v>
      </c>
      <c r="B1750" t="s">
        <v>47</v>
      </c>
      <c r="C1750" t="s">
        <v>76</v>
      </c>
      <c r="D1750" t="s">
        <v>77</v>
      </c>
      <c r="E1750" t="s">
        <v>731</v>
      </c>
      <c r="F1750" t="s">
        <v>732</v>
      </c>
      <c r="G1750" t="s">
        <v>452</v>
      </c>
      <c r="H1750" t="s">
        <v>46</v>
      </c>
      <c r="J1750" t="s">
        <v>36</v>
      </c>
      <c r="L1750" t="s">
        <v>733</v>
      </c>
      <c r="M1750" t="s">
        <v>733</v>
      </c>
      <c r="N1750" t="b">
        <v>0</v>
      </c>
      <c r="O1750">
        <v>7.38250428</v>
      </c>
      <c r="P1750">
        <v>2.4908598340364211E-6</v>
      </c>
      <c r="Q1750">
        <v>4.3389135119310876E-3</v>
      </c>
      <c r="R1750">
        <v>3.2032047572381088E-2</v>
      </c>
      <c r="S1750">
        <v>1.8388783385653961E-5</v>
      </c>
      <c r="T1750">
        <f t="shared" si="56"/>
        <v>3.2032047572381088E-2</v>
      </c>
      <c r="U1750">
        <f t="shared" si="57"/>
        <v>1.8388783385653968E-5</v>
      </c>
    </row>
    <row r="1751" spans="1:21" x14ac:dyDescent="0.35">
      <c r="A1751" t="s">
        <v>27</v>
      </c>
      <c r="B1751" t="s">
        <v>47</v>
      </c>
      <c r="C1751" t="s">
        <v>39</v>
      </c>
      <c r="D1751" t="s">
        <v>40</v>
      </c>
      <c r="E1751" t="s">
        <v>331</v>
      </c>
      <c r="F1751" t="s">
        <v>332</v>
      </c>
      <c r="G1751" t="s">
        <v>128</v>
      </c>
      <c r="H1751" t="s">
        <v>46</v>
      </c>
      <c r="J1751" t="s">
        <v>36</v>
      </c>
      <c r="L1751" t="s">
        <v>333</v>
      </c>
      <c r="M1751" t="s">
        <v>334</v>
      </c>
      <c r="N1751" t="b">
        <v>0</v>
      </c>
      <c r="O1751">
        <v>32.4</v>
      </c>
      <c r="P1751">
        <v>6.3858294787935254E-6</v>
      </c>
      <c r="Q1751">
        <v>2.6149976425730619E-2</v>
      </c>
      <c r="R1751">
        <v>0.84725923619367194</v>
      </c>
      <c r="S1751">
        <v>2.0690087511291021E-4</v>
      </c>
      <c r="T1751">
        <f t="shared" si="56"/>
        <v>0.84725923619367205</v>
      </c>
      <c r="U1751">
        <f t="shared" si="57"/>
        <v>2.0690087511291021E-4</v>
      </c>
    </row>
    <row r="1752" spans="1:21" x14ac:dyDescent="0.35">
      <c r="A1752" t="s">
        <v>27</v>
      </c>
      <c r="B1752" t="s">
        <v>47</v>
      </c>
      <c r="C1752" t="s">
        <v>29</v>
      </c>
      <c r="D1752" t="s">
        <v>30</v>
      </c>
      <c r="E1752" t="s">
        <v>731</v>
      </c>
      <c r="F1752" t="s">
        <v>732</v>
      </c>
      <c r="G1752" t="s">
        <v>452</v>
      </c>
      <c r="H1752" t="s">
        <v>46</v>
      </c>
      <c r="J1752" t="s">
        <v>36</v>
      </c>
      <c r="L1752" t="s">
        <v>733</v>
      </c>
      <c r="M1752" t="s">
        <v>733</v>
      </c>
      <c r="N1752" t="b">
        <v>0</v>
      </c>
      <c r="O1752">
        <v>7.38250428</v>
      </c>
      <c r="P1752">
        <v>5.9513857822145837E-6</v>
      </c>
      <c r="Q1752">
        <v>2.9889332607623141E-3</v>
      </c>
      <c r="R1752">
        <v>2.206581259021214E-2</v>
      </c>
      <c r="S1752">
        <v>4.393613100913031E-5</v>
      </c>
      <c r="T1752">
        <f t="shared" si="56"/>
        <v>2.206581259021214E-2</v>
      </c>
      <c r="U1752">
        <f t="shared" si="57"/>
        <v>4.393613100913031E-5</v>
      </c>
    </row>
    <row r="1753" spans="1:21" x14ac:dyDescent="0.35">
      <c r="A1753" t="s">
        <v>27</v>
      </c>
      <c r="B1753" t="s">
        <v>47</v>
      </c>
      <c r="C1753" t="s">
        <v>76</v>
      </c>
      <c r="D1753" t="s">
        <v>77</v>
      </c>
      <c r="E1753" t="s">
        <v>739</v>
      </c>
      <c r="F1753" t="s">
        <v>740</v>
      </c>
      <c r="G1753" t="s">
        <v>452</v>
      </c>
      <c r="H1753" t="s">
        <v>46</v>
      </c>
      <c r="J1753" t="s">
        <v>36</v>
      </c>
      <c r="L1753" t="s">
        <v>741</v>
      </c>
      <c r="M1753" t="s">
        <v>741</v>
      </c>
      <c r="N1753" t="b">
        <v>0</v>
      </c>
      <c r="O1753">
        <v>22.738107729999999</v>
      </c>
      <c r="P1753">
        <v>1.2676431659031409E-2</v>
      </c>
      <c r="Q1753">
        <v>22.081507701423789</v>
      </c>
      <c r="R1753">
        <v>502.09170095579879</v>
      </c>
      <c r="S1753">
        <v>0.28823806869503882</v>
      </c>
      <c r="T1753">
        <f t="shared" si="56"/>
        <v>502.09170095579879</v>
      </c>
      <c r="U1753">
        <f t="shared" si="57"/>
        <v>0.28823806869503882</v>
      </c>
    </row>
    <row r="1754" spans="1:21" x14ac:dyDescent="0.35">
      <c r="A1754" t="s">
        <v>27</v>
      </c>
      <c r="B1754" t="s">
        <v>47</v>
      </c>
      <c r="C1754" t="s">
        <v>39</v>
      </c>
      <c r="D1754" t="s">
        <v>40</v>
      </c>
      <c r="E1754" t="s">
        <v>335</v>
      </c>
      <c r="F1754" t="s">
        <v>336</v>
      </c>
      <c r="G1754" t="s">
        <v>128</v>
      </c>
      <c r="H1754" t="s">
        <v>46</v>
      </c>
      <c r="J1754" t="s">
        <v>36</v>
      </c>
      <c r="L1754" t="s">
        <v>337</v>
      </c>
      <c r="M1754" t="s">
        <v>338</v>
      </c>
      <c r="N1754" t="b">
        <v>0</v>
      </c>
      <c r="O1754">
        <v>7.0000000000000007E-2</v>
      </c>
      <c r="P1754">
        <v>1.0105176433808649E-5</v>
      </c>
      <c r="Q1754">
        <v>4.1380704949839892E-2</v>
      </c>
      <c r="R1754">
        <v>2.8966493464887928E-3</v>
      </c>
      <c r="S1754">
        <v>7.0736235036660539E-7</v>
      </c>
      <c r="T1754">
        <f t="shared" si="56"/>
        <v>2.8966493464887928E-3</v>
      </c>
      <c r="U1754">
        <f t="shared" si="57"/>
        <v>7.073623503666055E-7</v>
      </c>
    </row>
    <row r="1755" spans="1:21" x14ac:dyDescent="0.35">
      <c r="A1755" t="s">
        <v>27</v>
      </c>
      <c r="B1755" t="s">
        <v>47</v>
      </c>
      <c r="C1755" t="s">
        <v>29</v>
      </c>
      <c r="D1755" t="s">
        <v>30</v>
      </c>
      <c r="E1755" t="s">
        <v>739</v>
      </c>
      <c r="F1755" t="s">
        <v>740</v>
      </c>
      <c r="G1755" t="s">
        <v>452</v>
      </c>
      <c r="H1755" t="s">
        <v>46</v>
      </c>
      <c r="J1755" t="s">
        <v>36</v>
      </c>
      <c r="L1755" t="s">
        <v>741</v>
      </c>
      <c r="M1755" t="s">
        <v>741</v>
      </c>
      <c r="N1755" t="b">
        <v>0</v>
      </c>
      <c r="O1755">
        <v>22.738107729999999</v>
      </c>
      <c r="P1755">
        <v>9.8316033231498593E-4</v>
      </c>
      <c r="Q1755">
        <v>0.49376745609404971</v>
      </c>
      <c r="R1755">
        <v>11.227337610234549</v>
      </c>
      <c r="S1755">
        <v>2.2355205552040749E-2</v>
      </c>
      <c r="T1755">
        <f t="shared" si="56"/>
        <v>11.227337610234548</v>
      </c>
      <c r="U1755">
        <f t="shared" si="57"/>
        <v>2.2355205552040749E-2</v>
      </c>
    </row>
    <row r="1756" spans="1:21" x14ac:dyDescent="0.35">
      <c r="A1756" t="s">
        <v>27</v>
      </c>
      <c r="B1756" t="s">
        <v>47</v>
      </c>
      <c r="C1756" t="s">
        <v>29</v>
      </c>
      <c r="D1756" t="s">
        <v>30</v>
      </c>
      <c r="E1756" t="s">
        <v>335</v>
      </c>
      <c r="F1756" t="s">
        <v>336</v>
      </c>
      <c r="G1756" t="s">
        <v>128</v>
      </c>
      <c r="H1756" t="s">
        <v>46</v>
      </c>
      <c r="J1756" t="s">
        <v>36</v>
      </c>
      <c r="L1756" t="s">
        <v>337</v>
      </c>
      <c r="M1756" t="s">
        <v>338</v>
      </c>
      <c r="N1756" t="b">
        <v>0</v>
      </c>
      <c r="O1756">
        <v>7.0000000000000007E-2</v>
      </c>
      <c r="P1756">
        <v>3.83714474760044E-5</v>
      </c>
      <c r="Q1756">
        <v>1.9271090771391101E-2</v>
      </c>
      <c r="R1756">
        <v>1.348976353997377E-3</v>
      </c>
      <c r="S1756">
        <v>2.6860013233203081E-6</v>
      </c>
      <c r="T1756">
        <f t="shared" si="56"/>
        <v>1.3489763539973772E-3</v>
      </c>
      <c r="U1756">
        <f t="shared" si="57"/>
        <v>2.6860013233203081E-6</v>
      </c>
    </row>
    <row r="1757" spans="1:21" x14ac:dyDescent="0.35">
      <c r="A1757" t="s">
        <v>27</v>
      </c>
      <c r="B1757" t="s">
        <v>47</v>
      </c>
      <c r="C1757" t="s">
        <v>39</v>
      </c>
      <c r="D1757" t="s">
        <v>40</v>
      </c>
      <c r="E1757" t="s">
        <v>739</v>
      </c>
      <c r="F1757" t="s">
        <v>740</v>
      </c>
      <c r="G1757" t="s">
        <v>452</v>
      </c>
      <c r="H1757" t="s">
        <v>46</v>
      </c>
      <c r="J1757" t="s">
        <v>36</v>
      </c>
      <c r="L1757" t="s">
        <v>741</v>
      </c>
      <c r="M1757" t="s">
        <v>741</v>
      </c>
      <c r="N1757" t="b">
        <v>0</v>
      </c>
      <c r="O1757">
        <v>22.738107729999999</v>
      </c>
      <c r="P1757">
        <v>5.7714392977276834E-3</v>
      </c>
      <c r="Q1757">
        <v>23.634048181103029</v>
      </c>
      <c r="R1757">
        <v>537.39353363793111</v>
      </c>
      <c r="S1757">
        <v>0.1312316085088876</v>
      </c>
      <c r="T1757">
        <f t="shared" si="56"/>
        <v>537.39353363793123</v>
      </c>
      <c r="U1757">
        <f t="shared" si="57"/>
        <v>0.1312316085088876</v>
      </c>
    </row>
    <row r="1758" spans="1:21" x14ac:dyDescent="0.35">
      <c r="A1758" t="s">
        <v>27</v>
      </c>
      <c r="B1758" t="s">
        <v>47</v>
      </c>
      <c r="C1758" t="s">
        <v>39</v>
      </c>
      <c r="D1758" t="s">
        <v>40</v>
      </c>
      <c r="E1758" t="s">
        <v>748</v>
      </c>
      <c r="F1758" t="s">
        <v>749</v>
      </c>
      <c r="G1758" t="s">
        <v>452</v>
      </c>
      <c r="H1758" t="s">
        <v>46</v>
      </c>
      <c r="J1758" t="s">
        <v>36</v>
      </c>
      <c r="L1758" t="s">
        <v>750</v>
      </c>
      <c r="M1758" t="s">
        <v>750</v>
      </c>
      <c r="N1758" t="b">
        <v>0</v>
      </c>
      <c r="O1758">
        <v>121.3874163</v>
      </c>
      <c r="P1758">
        <v>1.2071538337767329E-2</v>
      </c>
      <c r="Q1758">
        <v>49.432958396903317</v>
      </c>
      <c r="R1758">
        <v>6000.5390998654839</v>
      </c>
      <c r="S1758">
        <v>1.4653328495879729</v>
      </c>
      <c r="T1758">
        <f t="shared" si="56"/>
        <v>6000.5390998654839</v>
      </c>
      <c r="U1758">
        <f t="shared" si="57"/>
        <v>1.4653328495879727</v>
      </c>
    </row>
    <row r="1759" spans="1:21" x14ac:dyDescent="0.35">
      <c r="A1759" t="s">
        <v>27</v>
      </c>
      <c r="B1759" t="s">
        <v>47</v>
      </c>
      <c r="C1759" t="s">
        <v>29</v>
      </c>
      <c r="D1759" t="s">
        <v>30</v>
      </c>
      <c r="E1759" t="s">
        <v>748</v>
      </c>
      <c r="F1759" t="s">
        <v>749</v>
      </c>
      <c r="G1759" t="s">
        <v>452</v>
      </c>
      <c r="H1759" t="s">
        <v>46</v>
      </c>
      <c r="J1759" t="s">
        <v>36</v>
      </c>
      <c r="L1759" t="s">
        <v>750</v>
      </c>
      <c r="M1759" t="s">
        <v>750</v>
      </c>
      <c r="N1759" t="b">
        <v>0</v>
      </c>
      <c r="O1759">
        <v>121.3874163</v>
      </c>
      <c r="P1759">
        <v>2.1503293326628841E-3</v>
      </c>
      <c r="Q1759">
        <v>1.079948620235015</v>
      </c>
      <c r="R1759">
        <v>131.09217274707839</v>
      </c>
      <c r="S1759">
        <v>0.2610229218860507</v>
      </c>
      <c r="T1759">
        <f t="shared" si="56"/>
        <v>131.09217274707837</v>
      </c>
      <c r="U1759">
        <f t="shared" si="57"/>
        <v>0.2610229218860507</v>
      </c>
    </row>
    <row r="1760" spans="1:21" x14ac:dyDescent="0.35">
      <c r="A1760" t="s">
        <v>27</v>
      </c>
      <c r="B1760" t="s">
        <v>47</v>
      </c>
      <c r="C1760" t="s">
        <v>76</v>
      </c>
      <c r="D1760" t="s">
        <v>77</v>
      </c>
      <c r="E1760" t="s">
        <v>748</v>
      </c>
      <c r="F1760" t="s">
        <v>749</v>
      </c>
      <c r="G1760" t="s">
        <v>452</v>
      </c>
      <c r="H1760" t="s">
        <v>46</v>
      </c>
      <c r="J1760" t="s">
        <v>36</v>
      </c>
      <c r="L1760" t="s">
        <v>750</v>
      </c>
      <c r="M1760" t="s">
        <v>750</v>
      </c>
      <c r="N1760" t="b">
        <v>0</v>
      </c>
      <c r="O1760">
        <v>121.3874163</v>
      </c>
      <c r="P1760">
        <v>2.2440210959631241E-2</v>
      </c>
      <c r="Q1760">
        <v>39.089367138554302</v>
      </c>
      <c r="R1760">
        <v>4744.9572817512308</v>
      </c>
      <c r="S1760">
        <v>2.7239592296165802</v>
      </c>
      <c r="T1760">
        <f t="shared" si="56"/>
        <v>4744.9572817512308</v>
      </c>
      <c r="U1760">
        <f t="shared" si="57"/>
        <v>2.7239592296165798</v>
      </c>
    </row>
    <row r="1761" spans="1:21" x14ac:dyDescent="0.35">
      <c r="A1761" t="s">
        <v>27</v>
      </c>
      <c r="B1761" t="s">
        <v>47</v>
      </c>
      <c r="C1761" t="s">
        <v>76</v>
      </c>
      <c r="D1761" t="s">
        <v>77</v>
      </c>
      <c r="E1761" t="s">
        <v>757</v>
      </c>
      <c r="F1761" t="s">
        <v>758</v>
      </c>
      <c r="G1761" t="s">
        <v>452</v>
      </c>
      <c r="H1761" t="s">
        <v>46</v>
      </c>
      <c r="J1761" t="s">
        <v>36</v>
      </c>
      <c r="L1761" t="s">
        <v>759</v>
      </c>
      <c r="M1761" t="s">
        <v>759</v>
      </c>
      <c r="N1761" t="b">
        <v>0</v>
      </c>
      <c r="O1761">
        <v>31.345234390000002</v>
      </c>
      <c r="P1761">
        <v>5.3812117217415461E-5</v>
      </c>
      <c r="Q1761">
        <v>9.3737158273535168E-2</v>
      </c>
      <c r="R1761">
        <v>2.9382131971364882</v>
      </c>
      <c r="S1761">
        <v>1.686753427202042E-3</v>
      </c>
      <c r="T1761">
        <f t="shared" si="56"/>
        <v>2.9382131971364878</v>
      </c>
      <c r="U1761">
        <f t="shared" si="57"/>
        <v>1.6867534272020422E-3</v>
      </c>
    </row>
    <row r="1762" spans="1:21" x14ac:dyDescent="0.35">
      <c r="A1762" t="s">
        <v>27</v>
      </c>
      <c r="B1762" t="s">
        <v>47</v>
      </c>
      <c r="C1762" t="s">
        <v>29</v>
      </c>
      <c r="D1762" t="s">
        <v>30</v>
      </c>
      <c r="E1762" t="s">
        <v>757</v>
      </c>
      <c r="F1762" t="s">
        <v>758</v>
      </c>
      <c r="G1762" t="s">
        <v>452</v>
      </c>
      <c r="H1762" t="s">
        <v>46</v>
      </c>
      <c r="J1762" t="s">
        <v>36</v>
      </c>
      <c r="L1762" t="s">
        <v>759</v>
      </c>
      <c r="M1762" t="s">
        <v>759</v>
      </c>
      <c r="N1762" t="b">
        <v>0</v>
      </c>
      <c r="O1762">
        <v>31.345234390000002</v>
      </c>
      <c r="P1762">
        <v>1.020221735699123E-4</v>
      </c>
      <c r="Q1762">
        <v>5.1238061029360057E-2</v>
      </c>
      <c r="R1762">
        <v>1.606069032654416</v>
      </c>
      <c r="S1762">
        <v>3.1979089435261632E-3</v>
      </c>
      <c r="T1762">
        <f t="shared" si="56"/>
        <v>1.6060690326544158</v>
      </c>
      <c r="U1762">
        <f t="shared" si="57"/>
        <v>3.1979089435261645E-3</v>
      </c>
    </row>
    <row r="1763" spans="1:21" x14ac:dyDescent="0.35">
      <c r="A1763" t="s">
        <v>27</v>
      </c>
      <c r="B1763" t="s">
        <v>47</v>
      </c>
      <c r="C1763" t="s">
        <v>39</v>
      </c>
      <c r="D1763" t="s">
        <v>40</v>
      </c>
      <c r="E1763" t="s">
        <v>757</v>
      </c>
      <c r="F1763" t="s">
        <v>758</v>
      </c>
      <c r="G1763" t="s">
        <v>452</v>
      </c>
      <c r="H1763" t="s">
        <v>46</v>
      </c>
      <c r="J1763" t="s">
        <v>36</v>
      </c>
      <c r="L1763" t="s">
        <v>759</v>
      </c>
      <c r="M1763" t="s">
        <v>759</v>
      </c>
      <c r="N1763" t="b">
        <v>0</v>
      </c>
      <c r="O1763">
        <v>31.345234390000002</v>
      </c>
      <c r="P1763">
        <v>2.5960103058971519E-7</v>
      </c>
      <c r="Q1763">
        <v>1.0630664117418601E-3</v>
      </c>
      <c r="R1763">
        <v>3.3322065848184847E-2</v>
      </c>
      <c r="S1763">
        <v>8.1372551517201852E-6</v>
      </c>
      <c r="T1763">
        <f t="shared" si="56"/>
        <v>3.3322065848184854E-2</v>
      </c>
      <c r="U1763">
        <f t="shared" si="57"/>
        <v>8.1372551517201835E-6</v>
      </c>
    </row>
    <row r="1764" spans="1:21" x14ac:dyDescent="0.35">
      <c r="A1764" t="s">
        <v>27</v>
      </c>
      <c r="B1764" t="s">
        <v>47</v>
      </c>
      <c r="C1764" t="s">
        <v>39</v>
      </c>
      <c r="D1764" t="s">
        <v>40</v>
      </c>
      <c r="E1764" t="s">
        <v>353</v>
      </c>
      <c r="F1764" t="s">
        <v>354</v>
      </c>
      <c r="G1764" t="s">
        <v>128</v>
      </c>
      <c r="H1764" t="s">
        <v>46</v>
      </c>
      <c r="J1764" t="s">
        <v>36</v>
      </c>
      <c r="L1764" t="s">
        <v>355</v>
      </c>
      <c r="M1764" t="s">
        <v>355</v>
      </c>
      <c r="N1764" t="b">
        <v>0</v>
      </c>
      <c r="O1764">
        <v>0.31</v>
      </c>
      <c r="P1764">
        <v>2.7853547325553399E-4</v>
      </c>
      <c r="Q1764">
        <v>1.140602968424087</v>
      </c>
      <c r="R1764">
        <v>0.35358692021146698</v>
      </c>
      <c r="S1764">
        <v>8.6345996709215556E-5</v>
      </c>
      <c r="T1764">
        <f t="shared" si="56"/>
        <v>0.35358692021146698</v>
      </c>
      <c r="U1764">
        <f t="shared" si="57"/>
        <v>8.6345996709215542E-5</v>
      </c>
    </row>
    <row r="1765" spans="1:21" x14ac:dyDescent="0.35">
      <c r="A1765" t="s">
        <v>27</v>
      </c>
      <c r="B1765" t="s">
        <v>47</v>
      </c>
      <c r="C1765" t="s">
        <v>39</v>
      </c>
      <c r="D1765" t="s">
        <v>40</v>
      </c>
      <c r="E1765" t="s">
        <v>760</v>
      </c>
      <c r="F1765" t="s">
        <v>761</v>
      </c>
      <c r="G1765" t="s">
        <v>452</v>
      </c>
      <c r="H1765" t="s">
        <v>46</v>
      </c>
      <c r="J1765" t="s">
        <v>36</v>
      </c>
      <c r="L1765" t="s">
        <v>762</v>
      </c>
      <c r="M1765" t="s">
        <v>762</v>
      </c>
      <c r="N1765" t="b">
        <v>0</v>
      </c>
      <c r="O1765">
        <v>22.706096800000001</v>
      </c>
      <c r="P1765">
        <v>2.8661450037408599E-2</v>
      </c>
      <c r="Q1765">
        <v>117.36865904334999</v>
      </c>
      <c r="R1765">
        <v>2664.9841335245001</v>
      </c>
      <c r="S1765">
        <v>0.6507896589777632</v>
      </c>
      <c r="T1765">
        <f t="shared" si="56"/>
        <v>2664.9841335245005</v>
      </c>
      <c r="U1765">
        <f t="shared" si="57"/>
        <v>0.65078965897776331</v>
      </c>
    </row>
    <row r="1766" spans="1:21" x14ac:dyDescent="0.35">
      <c r="A1766" t="s">
        <v>27</v>
      </c>
      <c r="B1766" t="s">
        <v>47</v>
      </c>
      <c r="C1766" t="s">
        <v>29</v>
      </c>
      <c r="D1766" t="s">
        <v>30</v>
      </c>
      <c r="E1766" t="s">
        <v>760</v>
      </c>
      <c r="F1766" t="s">
        <v>761</v>
      </c>
      <c r="G1766" t="s">
        <v>452</v>
      </c>
      <c r="H1766" t="s">
        <v>46</v>
      </c>
      <c r="J1766" t="s">
        <v>36</v>
      </c>
      <c r="L1766" t="s">
        <v>762</v>
      </c>
      <c r="M1766" t="s">
        <v>762</v>
      </c>
      <c r="N1766" t="b">
        <v>0</v>
      </c>
      <c r="O1766">
        <v>22.706096800000001</v>
      </c>
      <c r="P1766">
        <v>3.622029404021274E-3</v>
      </c>
      <c r="Q1766">
        <v>1.8190728266164919</v>
      </c>
      <c r="R1766">
        <v>41.304043687403691</v>
      </c>
      <c r="S1766">
        <v>8.2242150260153357E-2</v>
      </c>
      <c r="T1766">
        <f t="shared" si="56"/>
        <v>41.304043687403684</v>
      </c>
      <c r="U1766">
        <f t="shared" si="57"/>
        <v>8.2242150260153357E-2</v>
      </c>
    </row>
    <row r="1767" spans="1:21" x14ac:dyDescent="0.35">
      <c r="A1767" t="s">
        <v>27</v>
      </c>
      <c r="B1767" t="s">
        <v>47</v>
      </c>
      <c r="C1767" t="s">
        <v>39</v>
      </c>
      <c r="D1767" t="s">
        <v>40</v>
      </c>
      <c r="E1767" t="s">
        <v>356</v>
      </c>
      <c r="F1767" t="s">
        <v>357</v>
      </c>
      <c r="G1767" t="s">
        <v>128</v>
      </c>
      <c r="H1767" t="s">
        <v>46</v>
      </c>
      <c r="J1767" t="s">
        <v>36</v>
      </c>
      <c r="L1767" t="s">
        <v>355</v>
      </c>
      <c r="M1767" t="s">
        <v>355</v>
      </c>
      <c r="N1767" t="b">
        <v>0</v>
      </c>
      <c r="O1767">
        <v>0.31</v>
      </c>
      <c r="P1767">
        <v>1.115113881354012E-4</v>
      </c>
      <c r="Q1767">
        <v>0.45663921666323021</v>
      </c>
      <c r="R1767">
        <v>0.14155815716560141</v>
      </c>
      <c r="S1767">
        <v>3.4568530321974382E-5</v>
      </c>
      <c r="T1767">
        <f t="shared" si="56"/>
        <v>0.14155815716560136</v>
      </c>
      <c r="U1767">
        <f t="shared" si="57"/>
        <v>3.4568530321974376E-5</v>
      </c>
    </row>
    <row r="1768" spans="1:21" x14ac:dyDescent="0.35">
      <c r="A1768" t="s">
        <v>27</v>
      </c>
      <c r="B1768" t="s">
        <v>47</v>
      </c>
      <c r="C1768" t="s">
        <v>76</v>
      </c>
      <c r="D1768" t="s">
        <v>77</v>
      </c>
      <c r="E1768" t="s">
        <v>760</v>
      </c>
      <c r="F1768" t="s">
        <v>761</v>
      </c>
      <c r="G1768" t="s">
        <v>452</v>
      </c>
      <c r="H1768" t="s">
        <v>46</v>
      </c>
      <c r="J1768" t="s">
        <v>36</v>
      </c>
      <c r="L1768" t="s">
        <v>762</v>
      </c>
      <c r="M1768" t="s">
        <v>762</v>
      </c>
      <c r="N1768" t="b">
        <v>0</v>
      </c>
      <c r="O1768">
        <v>22.706096800000001</v>
      </c>
      <c r="P1768">
        <v>2.360910070434092E-2</v>
      </c>
      <c r="Q1768">
        <v>41.12549596361945</v>
      </c>
      <c r="R1768">
        <v>933.7994922979525</v>
      </c>
      <c r="S1768">
        <v>0.53607052595371318</v>
      </c>
      <c r="T1768">
        <f t="shared" si="56"/>
        <v>933.7994922979525</v>
      </c>
      <c r="U1768">
        <f t="shared" si="57"/>
        <v>0.53607052595371318</v>
      </c>
    </row>
    <row r="1769" spans="1:21" x14ac:dyDescent="0.35">
      <c r="A1769" t="s">
        <v>27</v>
      </c>
      <c r="B1769" t="s">
        <v>47</v>
      </c>
      <c r="C1769" t="s">
        <v>76</v>
      </c>
      <c r="D1769" t="s">
        <v>77</v>
      </c>
      <c r="E1769" t="s">
        <v>766</v>
      </c>
      <c r="F1769" t="s">
        <v>767</v>
      </c>
      <c r="G1769" t="s">
        <v>452</v>
      </c>
      <c r="H1769" t="s">
        <v>46</v>
      </c>
      <c r="J1769" t="s">
        <v>36</v>
      </c>
      <c r="L1769" t="s">
        <v>768</v>
      </c>
      <c r="M1769" t="s">
        <v>768</v>
      </c>
      <c r="N1769" t="b">
        <v>0</v>
      </c>
      <c r="O1769">
        <v>3.8395992699999999</v>
      </c>
      <c r="P1769">
        <v>4.7474852503781198E-5</v>
      </c>
      <c r="Q1769">
        <v>8.2698061203944823E-2</v>
      </c>
      <c r="R1769">
        <v>0.31752741542908192</v>
      </c>
      <c r="S1769">
        <v>1.8228440901687601E-4</v>
      </c>
      <c r="T1769">
        <f t="shared" si="56"/>
        <v>0.31752741542908186</v>
      </c>
      <c r="U1769">
        <f t="shared" si="57"/>
        <v>1.8228440901687596E-4</v>
      </c>
    </row>
    <row r="1770" spans="1:21" x14ac:dyDescent="0.35">
      <c r="A1770" t="s">
        <v>27</v>
      </c>
      <c r="B1770" t="s">
        <v>47</v>
      </c>
      <c r="C1770" t="s">
        <v>39</v>
      </c>
      <c r="D1770" t="s">
        <v>40</v>
      </c>
      <c r="E1770" t="s">
        <v>766</v>
      </c>
      <c r="F1770" t="s">
        <v>767</v>
      </c>
      <c r="G1770" t="s">
        <v>452</v>
      </c>
      <c r="H1770" t="s">
        <v>46</v>
      </c>
      <c r="J1770" t="s">
        <v>36</v>
      </c>
      <c r="L1770" t="s">
        <v>768</v>
      </c>
      <c r="M1770" t="s">
        <v>768</v>
      </c>
      <c r="N1770" t="b">
        <v>0</v>
      </c>
      <c r="O1770">
        <v>3.8395992699999999</v>
      </c>
      <c r="P1770">
        <v>8.5967089617108444E-8</v>
      </c>
      <c r="Q1770">
        <v>3.5203529538981341E-4</v>
      </c>
      <c r="R1770">
        <v>1.351674463192962E-3</v>
      </c>
      <c r="S1770">
        <v>3.300791745378742E-7</v>
      </c>
      <c r="T1770">
        <f t="shared" si="56"/>
        <v>1.3516744631929618E-3</v>
      </c>
      <c r="U1770">
        <f t="shared" si="57"/>
        <v>3.3007917453787415E-7</v>
      </c>
    </row>
    <row r="1771" spans="1:21" x14ac:dyDescent="0.35">
      <c r="A1771" t="s">
        <v>27</v>
      </c>
      <c r="B1771" t="s">
        <v>47</v>
      </c>
      <c r="C1771" t="s">
        <v>39</v>
      </c>
      <c r="D1771" t="s">
        <v>40</v>
      </c>
      <c r="E1771" t="s">
        <v>775</v>
      </c>
      <c r="F1771" t="s">
        <v>776</v>
      </c>
      <c r="G1771" t="s">
        <v>452</v>
      </c>
      <c r="H1771" t="s">
        <v>46</v>
      </c>
      <c r="J1771" t="s">
        <v>36</v>
      </c>
      <c r="L1771" t="s">
        <v>777</v>
      </c>
      <c r="M1771" t="s">
        <v>777</v>
      </c>
      <c r="N1771" t="b">
        <v>0</v>
      </c>
      <c r="O1771">
        <v>1.3708788300000001</v>
      </c>
      <c r="P1771">
        <v>6.0440232824554478E-8</v>
      </c>
      <c r="Q1771">
        <v>2.4750279799616191E-4</v>
      </c>
      <c r="R1771">
        <v>3.3929634613870472E-4</v>
      </c>
      <c r="S1771">
        <v>8.2856235659452845E-8</v>
      </c>
      <c r="T1771">
        <f t="shared" si="56"/>
        <v>3.3929634613870483E-4</v>
      </c>
      <c r="U1771">
        <f t="shared" si="57"/>
        <v>8.2856235659452845E-8</v>
      </c>
    </row>
    <row r="1772" spans="1:21" x14ac:dyDescent="0.35">
      <c r="A1772" t="s">
        <v>27</v>
      </c>
      <c r="B1772" t="s">
        <v>47</v>
      </c>
      <c r="C1772" t="s">
        <v>76</v>
      </c>
      <c r="D1772" t="s">
        <v>77</v>
      </c>
      <c r="E1772" t="s">
        <v>775</v>
      </c>
      <c r="F1772" t="s">
        <v>776</v>
      </c>
      <c r="G1772" t="s">
        <v>452</v>
      </c>
      <c r="H1772" t="s">
        <v>46</v>
      </c>
      <c r="J1772" t="s">
        <v>36</v>
      </c>
      <c r="L1772" t="s">
        <v>777</v>
      </c>
      <c r="M1772" t="s">
        <v>777</v>
      </c>
      <c r="N1772" t="b">
        <v>0</v>
      </c>
      <c r="O1772">
        <v>1.3708788300000001</v>
      </c>
      <c r="P1772">
        <v>4.5858717553947698E-5</v>
      </c>
      <c r="Q1772">
        <v>7.9882860735770223E-2</v>
      </c>
      <c r="R1772">
        <v>0.1095097226625056</v>
      </c>
      <c r="S1772">
        <v>6.2866745065656297E-5</v>
      </c>
      <c r="T1772">
        <f t="shared" si="56"/>
        <v>0.10950972266250562</v>
      </c>
      <c r="U1772">
        <f t="shared" si="57"/>
        <v>6.2866745065656284E-5</v>
      </c>
    </row>
    <row r="1773" spans="1:21" x14ac:dyDescent="0.35">
      <c r="A1773" t="s">
        <v>27</v>
      </c>
      <c r="B1773" t="s">
        <v>47</v>
      </c>
      <c r="C1773" t="s">
        <v>76</v>
      </c>
      <c r="D1773" t="s">
        <v>77</v>
      </c>
      <c r="E1773" t="s">
        <v>778</v>
      </c>
      <c r="F1773" t="s">
        <v>779</v>
      </c>
      <c r="G1773" t="s">
        <v>452</v>
      </c>
      <c r="H1773" t="s">
        <v>46</v>
      </c>
      <c r="J1773" t="s">
        <v>36</v>
      </c>
      <c r="L1773" t="s">
        <v>780</v>
      </c>
      <c r="M1773" t="s">
        <v>780</v>
      </c>
      <c r="N1773" t="b">
        <v>0</v>
      </c>
      <c r="O1773">
        <v>3.3217791600000002</v>
      </c>
      <c r="P1773">
        <v>1.478186043867033E-2</v>
      </c>
      <c r="Q1773">
        <v>25.749025743007149</v>
      </c>
      <c r="R1773">
        <v>85.532577103424657</v>
      </c>
      <c r="S1773">
        <v>4.9102075951203562E-2</v>
      </c>
      <c r="T1773">
        <f t="shared" si="56"/>
        <v>85.532577103424671</v>
      </c>
      <c r="U1773">
        <f t="shared" si="57"/>
        <v>4.9102075951203562E-2</v>
      </c>
    </row>
    <row r="1774" spans="1:21" x14ac:dyDescent="0.35">
      <c r="A1774" t="s">
        <v>27</v>
      </c>
      <c r="B1774" t="s">
        <v>47</v>
      </c>
      <c r="C1774" t="s">
        <v>39</v>
      </c>
      <c r="D1774" t="s">
        <v>40</v>
      </c>
      <c r="E1774" t="s">
        <v>778</v>
      </c>
      <c r="F1774" t="s">
        <v>779</v>
      </c>
      <c r="G1774" t="s">
        <v>452</v>
      </c>
      <c r="H1774" t="s">
        <v>46</v>
      </c>
      <c r="J1774" t="s">
        <v>36</v>
      </c>
      <c r="L1774" t="s">
        <v>780</v>
      </c>
      <c r="M1774" t="s">
        <v>780</v>
      </c>
      <c r="N1774" t="b">
        <v>0</v>
      </c>
      <c r="O1774">
        <v>3.3217791600000002</v>
      </c>
      <c r="P1774">
        <v>1.379082553567899E-2</v>
      </c>
      <c r="Q1774">
        <v>56.473440740466359</v>
      </c>
      <c r="R1774">
        <v>187.59229854517611</v>
      </c>
      <c r="S1774">
        <v>4.5810076863614303E-2</v>
      </c>
      <c r="T1774">
        <f t="shared" si="56"/>
        <v>187.59229854517613</v>
      </c>
      <c r="U1774">
        <f t="shared" si="57"/>
        <v>4.581007686361431E-2</v>
      </c>
    </row>
    <row r="1775" spans="1:21" x14ac:dyDescent="0.35">
      <c r="A1775" t="s">
        <v>27</v>
      </c>
      <c r="B1775" t="s">
        <v>47</v>
      </c>
      <c r="C1775" t="s">
        <v>29</v>
      </c>
      <c r="D1775" t="s">
        <v>30</v>
      </c>
      <c r="E1775" t="s">
        <v>778</v>
      </c>
      <c r="F1775" t="s">
        <v>779</v>
      </c>
      <c r="G1775" t="s">
        <v>452</v>
      </c>
      <c r="H1775" t="s">
        <v>46</v>
      </c>
      <c r="J1775" t="s">
        <v>36</v>
      </c>
      <c r="L1775" t="s">
        <v>780</v>
      </c>
      <c r="M1775" t="s">
        <v>780</v>
      </c>
      <c r="N1775" t="b">
        <v>0</v>
      </c>
      <c r="O1775">
        <v>3.3217791600000002</v>
      </c>
      <c r="P1775">
        <v>6.1178311252777732E-3</v>
      </c>
      <c r="Q1775">
        <v>3.072526232245913</v>
      </c>
      <c r="R1775">
        <v>10.20625360682779</v>
      </c>
      <c r="S1775">
        <v>2.032208393634706E-2</v>
      </c>
      <c r="T1775">
        <f t="shared" si="56"/>
        <v>10.206253606827794</v>
      </c>
      <c r="U1775">
        <f t="shared" si="57"/>
        <v>2.0322083936347057E-2</v>
      </c>
    </row>
    <row r="1776" spans="1:21" x14ac:dyDescent="0.35">
      <c r="A1776" t="s">
        <v>27</v>
      </c>
      <c r="B1776" t="s">
        <v>47</v>
      </c>
      <c r="C1776" t="s">
        <v>76</v>
      </c>
      <c r="D1776" t="s">
        <v>77</v>
      </c>
      <c r="E1776" t="s">
        <v>784</v>
      </c>
      <c r="F1776" t="s">
        <v>785</v>
      </c>
      <c r="G1776" t="s">
        <v>452</v>
      </c>
      <c r="H1776" t="s">
        <v>46</v>
      </c>
      <c r="J1776" t="s">
        <v>36</v>
      </c>
      <c r="L1776" t="s">
        <v>786</v>
      </c>
      <c r="M1776" t="s">
        <v>786</v>
      </c>
      <c r="N1776" t="b">
        <v>0</v>
      </c>
      <c r="O1776">
        <v>3.6697682299999999</v>
      </c>
      <c r="P1776">
        <v>6.5711083079183609E-3</v>
      </c>
      <c r="Q1776">
        <v>11.446437184458899</v>
      </c>
      <c r="R1776">
        <v>42.00577152621792</v>
      </c>
      <c r="S1776">
        <v>2.411444450428786E-2</v>
      </c>
      <c r="T1776">
        <f t="shared" si="56"/>
        <v>42.005771526217913</v>
      </c>
      <c r="U1776">
        <f t="shared" si="57"/>
        <v>2.4114444504287857E-2</v>
      </c>
    </row>
    <row r="1777" spans="1:21" x14ac:dyDescent="0.35">
      <c r="A1777" t="s">
        <v>27</v>
      </c>
      <c r="B1777" t="s">
        <v>47</v>
      </c>
      <c r="C1777" t="s">
        <v>39</v>
      </c>
      <c r="D1777" t="s">
        <v>40</v>
      </c>
      <c r="E1777" t="s">
        <v>784</v>
      </c>
      <c r="F1777" t="s">
        <v>785</v>
      </c>
      <c r="G1777" t="s">
        <v>452</v>
      </c>
      <c r="H1777" t="s">
        <v>46</v>
      </c>
      <c r="J1777" t="s">
        <v>36</v>
      </c>
      <c r="L1777" t="s">
        <v>786</v>
      </c>
      <c r="M1777" t="s">
        <v>786</v>
      </c>
      <c r="N1777" t="b">
        <v>0</v>
      </c>
      <c r="O1777">
        <v>3.6697682299999999</v>
      </c>
      <c r="P1777">
        <v>4.2972777717068906E-3</v>
      </c>
      <c r="Q1777">
        <v>17.59735564473328</v>
      </c>
      <c r="R1777">
        <v>64.578216677053348</v>
      </c>
      <c r="S1777">
        <v>1.5770013442095141E-2</v>
      </c>
      <c r="T1777">
        <f t="shared" si="56"/>
        <v>64.578216677053362</v>
      </c>
      <c r="U1777">
        <f t="shared" si="57"/>
        <v>1.5770013442095141E-2</v>
      </c>
    </row>
    <row r="1778" spans="1:21" x14ac:dyDescent="0.35">
      <c r="A1778" t="s">
        <v>27</v>
      </c>
      <c r="B1778" t="s">
        <v>47</v>
      </c>
      <c r="C1778" t="s">
        <v>39</v>
      </c>
      <c r="D1778" t="s">
        <v>40</v>
      </c>
      <c r="E1778" t="s">
        <v>787</v>
      </c>
      <c r="F1778" t="s">
        <v>788</v>
      </c>
      <c r="G1778" t="s">
        <v>452</v>
      </c>
      <c r="H1778" t="s">
        <v>46</v>
      </c>
      <c r="J1778" t="s">
        <v>36</v>
      </c>
      <c r="L1778" t="s">
        <v>789</v>
      </c>
      <c r="M1778" t="s">
        <v>789</v>
      </c>
      <c r="N1778" t="b">
        <v>0</v>
      </c>
      <c r="O1778">
        <v>8.0846050300000005</v>
      </c>
      <c r="P1778">
        <v>8.9907723231526608E-7</v>
      </c>
      <c r="Q1778">
        <v>3.681721929473952E-3</v>
      </c>
      <c r="R1778">
        <v>2.9765267630086419E-2</v>
      </c>
      <c r="S1778">
        <v>7.2686843147344792E-6</v>
      </c>
      <c r="T1778">
        <f t="shared" si="56"/>
        <v>2.9765267630086419E-2</v>
      </c>
      <c r="U1778">
        <f t="shared" si="57"/>
        <v>7.2686843147344792E-6</v>
      </c>
    </row>
    <row r="1779" spans="1:21" x14ac:dyDescent="0.35">
      <c r="A1779" t="s">
        <v>27</v>
      </c>
      <c r="B1779" t="s">
        <v>47</v>
      </c>
      <c r="C1779" t="s">
        <v>76</v>
      </c>
      <c r="D1779" t="s">
        <v>77</v>
      </c>
      <c r="E1779" t="s">
        <v>787</v>
      </c>
      <c r="F1779" t="s">
        <v>788</v>
      </c>
      <c r="G1779" t="s">
        <v>452</v>
      </c>
      <c r="H1779" t="s">
        <v>46</v>
      </c>
      <c r="J1779" t="s">
        <v>36</v>
      </c>
      <c r="L1779" t="s">
        <v>789</v>
      </c>
      <c r="M1779" t="s">
        <v>789</v>
      </c>
      <c r="N1779" t="b">
        <v>0</v>
      </c>
      <c r="O1779">
        <v>8.0846050300000005</v>
      </c>
      <c r="P1779">
        <v>2.816751387746686E-3</v>
      </c>
      <c r="Q1779">
        <v>4.9065950998293069</v>
      </c>
      <c r="R1779">
        <v>39.667883424253368</v>
      </c>
      <c r="S1779">
        <v>2.2772322437636341E-2</v>
      </c>
      <c r="T1779">
        <f t="shared" si="56"/>
        <v>39.667883424253368</v>
      </c>
      <c r="U1779">
        <f t="shared" si="57"/>
        <v>2.2772322437636341E-2</v>
      </c>
    </row>
    <row r="1780" spans="1:21" x14ac:dyDescent="0.35">
      <c r="A1780" t="s">
        <v>27</v>
      </c>
      <c r="B1780" t="s">
        <v>47</v>
      </c>
      <c r="C1780" t="s">
        <v>76</v>
      </c>
      <c r="D1780" t="s">
        <v>77</v>
      </c>
      <c r="E1780" t="s">
        <v>796</v>
      </c>
      <c r="F1780" t="s">
        <v>797</v>
      </c>
      <c r="G1780" t="s">
        <v>452</v>
      </c>
      <c r="H1780" t="s">
        <v>46</v>
      </c>
      <c r="J1780" t="s">
        <v>36</v>
      </c>
      <c r="L1780" t="s">
        <v>798</v>
      </c>
      <c r="M1780" t="s">
        <v>798</v>
      </c>
      <c r="N1780" t="b">
        <v>0</v>
      </c>
      <c r="O1780">
        <v>6.2709699299999997</v>
      </c>
      <c r="P1780">
        <v>7.0329781662836002E-2</v>
      </c>
      <c r="Q1780">
        <v>122.5098400874453</v>
      </c>
      <c r="R1780">
        <v>768.25552331747804</v>
      </c>
      <c r="S1780">
        <v>0.44103594599111001</v>
      </c>
      <c r="T1780">
        <f t="shared" si="56"/>
        <v>768.25552331747804</v>
      </c>
      <c r="U1780">
        <f t="shared" si="57"/>
        <v>0.44103594599110996</v>
      </c>
    </row>
    <row r="1781" spans="1:21" x14ac:dyDescent="0.35">
      <c r="A1781" t="s">
        <v>27</v>
      </c>
      <c r="B1781" t="s">
        <v>47</v>
      </c>
      <c r="C1781" t="s">
        <v>39</v>
      </c>
      <c r="D1781" t="s">
        <v>40</v>
      </c>
      <c r="E1781" t="s">
        <v>796</v>
      </c>
      <c r="F1781" t="s">
        <v>797</v>
      </c>
      <c r="G1781" t="s">
        <v>452</v>
      </c>
      <c r="H1781" t="s">
        <v>46</v>
      </c>
      <c r="J1781" t="s">
        <v>36</v>
      </c>
      <c r="L1781" t="s">
        <v>798</v>
      </c>
      <c r="M1781" t="s">
        <v>798</v>
      </c>
      <c r="N1781" t="b">
        <v>0</v>
      </c>
      <c r="O1781">
        <v>6.2709699299999997</v>
      </c>
      <c r="P1781">
        <v>5.3583018019100183E-2</v>
      </c>
      <c r="Q1781">
        <v>219.4224983100701</v>
      </c>
      <c r="R1781">
        <v>1375.991888867926</v>
      </c>
      <c r="S1781">
        <v>0.33601749475642528</v>
      </c>
      <c r="T1781">
        <f t="shared" si="56"/>
        <v>1375.9918888679254</v>
      </c>
      <c r="U1781">
        <f t="shared" si="57"/>
        <v>0.33601749475642539</v>
      </c>
    </row>
    <row r="1782" spans="1:21" x14ac:dyDescent="0.35">
      <c r="A1782" t="s">
        <v>27</v>
      </c>
      <c r="B1782" t="s">
        <v>47</v>
      </c>
      <c r="C1782" t="s">
        <v>29</v>
      </c>
      <c r="D1782" t="s">
        <v>30</v>
      </c>
      <c r="E1782" t="s">
        <v>796</v>
      </c>
      <c r="F1782" t="s">
        <v>797</v>
      </c>
      <c r="G1782" t="s">
        <v>452</v>
      </c>
      <c r="H1782" t="s">
        <v>46</v>
      </c>
      <c r="J1782" t="s">
        <v>36</v>
      </c>
      <c r="L1782" t="s">
        <v>798</v>
      </c>
      <c r="M1782" t="s">
        <v>798</v>
      </c>
      <c r="N1782" t="b">
        <v>0</v>
      </c>
      <c r="O1782">
        <v>6.2709699299999997</v>
      </c>
      <c r="P1782">
        <v>1.0202192693599489E-2</v>
      </c>
      <c r="Q1782">
        <v>5.1237937163701579</v>
      </c>
      <c r="R1782">
        <v>32.131156322880209</v>
      </c>
      <c r="S1782">
        <v>6.3977643601628109E-2</v>
      </c>
      <c r="T1782">
        <f t="shared" si="56"/>
        <v>32.131156322880209</v>
      </c>
      <c r="U1782">
        <f t="shared" si="57"/>
        <v>6.3977643601628095E-2</v>
      </c>
    </row>
    <row r="1783" spans="1:21" x14ac:dyDescent="0.35">
      <c r="A1783" t="s">
        <v>27</v>
      </c>
      <c r="B1783" t="s">
        <v>47</v>
      </c>
      <c r="C1783" t="s">
        <v>76</v>
      </c>
      <c r="D1783" t="s">
        <v>77</v>
      </c>
      <c r="E1783" t="s">
        <v>799</v>
      </c>
      <c r="F1783" t="s">
        <v>800</v>
      </c>
      <c r="G1783" t="s">
        <v>452</v>
      </c>
      <c r="H1783" t="s">
        <v>46</v>
      </c>
      <c r="J1783" t="s">
        <v>36</v>
      </c>
      <c r="L1783" t="s">
        <v>801</v>
      </c>
      <c r="M1783" t="s">
        <v>801</v>
      </c>
      <c r="N1783" t="b">
        <v>0</v>
      </c>
      <c r="O1783">
        <v>8.4584609700000009</v>
      </c>
      <c r="P1783">
        <v>8.2996601681683949E-2</v>
      </c>
      <c r="Q1783">
        <v>144.5746049457376</v>
      </c>
      <c r="R1783">
        <v>1222.8786531866911</v>
      </c>
      <c r="S1783">
        <v>0.70202351596716006</v>
      </c>
      <c r="T1783">
        <f t="shared" si="56"/>
        <v>1222.8786531866906</v>
      </c>
      <c r="U1783">
        <f t="shared" si="57"/>
        <v>0.70202351596716006</v>
      </c>
    </row>
    <row r="1784" spans="1:21" x14ac:dyDescent="0.35">
      <c r="A1784" t="s">
        <v>27</v>
      </c>
      <c r="B1784" t="s">
        <v>47</v>
      </c>
      <c r="C1784" t="s">
        <v>39</v>
      </c>
      <c r="D1784" t="s">
        <v>40</v>
      </c>
      <c r="E1784" t="s">
        <v>799</v>
      </c>
      <c r="F1784" t="s">
        <v>800</v>
      </c>
      <c r="G1784" t="s">
        <v>452</v>
      </c>
      <c r="H1784" t="s">
        <v>46</v>
      </c>
      <c r="J1784" t="s">
        <v>36</v>
      </c>
      <c r="L1784" t="s">
        <v>801</v>
      </c>
      <c r="M1784" t="s">
        <v>801</v>
      </c>
      <c r="N1784" t="b">
        <v>0</v>
      </c>
      <c r="O1784">
        <v>8.4584609700000009</v>
      </c>
      <c r="P1784">
        <v>1.529360202244796E-2</v>
      </c>
      <c r="Q1784">
        <v>62.627311562205783</v>
      </c>
      <c r="R1784">
        <v>529.73067050494728</v>
      </c>
      <c r="S1784">
        <v>0.12936033579758921</v>
      </c>
      <c r="T1784">
        <f t="shared" si="56"/>
        <v>529.7306705049474</v>
      </c>
      <c r="U1784">
        <f t="shared" si="57"/>
        <v>0.12936033579758915</v>
      </c>
    </row>
    <row r="1785" spans="1:21" x14ac:dyDescent="0.35">
      <c r="A1785" t="s">
        <v>27</v>
      </c>
      <c r="B1785" t="s">
        <v>47</v>
      </c>
      <c r="C1785" t="s">
        <v>29</v>
      </c>
      <c r="D1785" t="s">
        <v>30</v>
      </c>
      <c r="E1785" t="s">
        <v>799</v>
      </c>
      <c r="F1785" t="s">
        <v>800</v>
      </c>
      <c r="G1785" t="s">
        <v>452</v>
      </c>
      <c r="H1785" t="s">
        <v>46</v>
      </c>
      <c r="J1785" t="s">
        <v>36</v>
      </c>
      <c r="L1785" t="s">
        <v>801</v>
      </c>
      <c r="M1785" t="s">
        <v>801</v>
      </c>
      <c r="N1785" t="b">
        <v>0</v>
      </c>
      <c r="O1785">
        <v>8.4584609700000009</v>
      </c>
      <c r="P1785">
        <v>1.7062673643837201E-3</v>
      </c>
      <c r="Q1785">
        <v>0.85692970743059604</v>
      </c>
      <c r="R1785">
        <v>7.2483064843352167</v>
      </c>
      <c r="S1785">
        <v>1.443239590602447E-2</v>
      </c>
      <c r="T1785">
        <f t="shared" si="56"/>
        <v>7.2483064843352167</v>
      </c>
      <c r="U1785">
        <f t="shared" si="57"/>
        <v>1.4432395906024466E-2</v>
      </c>
    </row>
    <row r="1786" spans="1:21" x14ac:dyDescent="0.35">
      <c r="A1786" t="s">
        <v>27</v>
      </c>
      <c r="B1786" t="s">
        <v>47</v>
      </c>
      <c r="C1786" t="s">
        <v>76</v>
      </c>
      <c r="D1786" t="s">
        <v>77</v>
      </c>
      <c r="E1786" t="s">
        <v>805</v>
      </c>
      <c r="F1786" t="s">
        <v>806</v>
      </c>
      <c r="G1786" t="s">
        <v>452</v>
      </c>
      <c r="H1786" t="s">
        <v>46</v>
      </c>
      <c r="J1786" t="s">
        <v>36</v>
      </c>
      <c r="L1786" t="s">
        <v>807</v>
      </c>
      <c r="M1786" t="s">
        <v>807</v>
      </c>
      <c r="N1786" t="b">
        <v>0</v>
      </c>
      <c r="O1786">
        <v>2.6790455099999999</v>
      </c>
      <c r="P1786">
        <v>8.472447329996264E-3</v>
      </c>
      <c r="Q1786">
        <v>14.758444331921311</v>
      </c>
      <c r="R1786">
        <v>39.538544022018733</v>
      </c>
      <c r="S1786">
        <v>2.2698071978137981E-2</v>
      </c>
      <c r="T1786">
        <f t="shared" si="56"/>
        <v>39.538544022018733</v>
      </c>
      <c r="U1786">
        <f t="shared" si="57"/>
        <v>2.2698071978137977E-2</v>
      </c>
    </row>
    <row r="1787" spans="1:21" x14ac:dyDescent="0.35">
      <c r="A1787" t="s">
        <v>27</v>
      </c>
      <c r="B1787" t="s">
        <v>47</v>
      </c>
      <c r="C1787" t="s">
        <v>39</v>
      </c>
      <c r="D1787" t="s">
        <v>40</v>
      </c>
      <c r="E1787" t="s">
        <v>805</v>
      </c>
      <c r="F1787" t="s">
        <v>806</v>
      </c>
      <c r="G1787" t="s">
        <v>452</v>
      </c>
      <c r="H1787" t="s">
        <v>46</v>
      </c>
      <c r="J1787" t="s">
        <v>36</v>
      </c>
      <c r="L1787" t="s">
        <v>807</v>
      </c>
      <c r="M1787" t="s">
        <v>807</v>
      </c>
      <c r="N1787" t="b">
        <v>0</v>
      </c>
      <c r="O1787">
        <v>2.6790455099999999</v>
      </c>
      <c r="P1787">
        <v>2.1724215705317971E-3</v>
      </c>
      <c r="Q1787">
        <v>8.8960679336661599</v>
      </c>
      <c r="R1787">
        <v>23.832970854343301</v>
      </c>
      <c r="S1787">
        <v>5.8200162543603591E-3</v>
      </c>
      <c r="T1787">
        <f t="shared" si="56"/>
        <v>23.832970854343301</v>
      </c>
      <c r="U1787">
        <f t="shared" si="57"/>
        <v>5.8200162543603591E-3</v>
      </c>
    </row>
    <row r="1788" spans="1:21" x14ac:dyDescent="0.35">
      <c r="A1788" t="s">
        <v>27</v>
      </c>
      <c r="B1788" t="s">
        <v>47</v>
      </c>
      <c r="C1788" t="s">
        <v>39</v>
      </c>
      <c r="D1788" t="s">
        <v>40</v>
      </c>
      <c r="E1788" t="s">
        <v>811</v>
      </c>
      <c r="F1788" t="s">
        <v>812</v>
      </c>
      <c r="G1788" t="s">
        <v>452</v>
      </c>
      <c r="H1788" t="s">
        <v>46</v>
      </c>
      <c r="J1788" t="s">
        <v>36</v>
      </c>
      <c r="L1788" t="s">
        <v>813</v>
      </c>
      <c r="M1788" t="s">
        <v>813</v>
      </c>
      <c r="N1788" t="b">
        <v>0</v>
      </c>
      <c r="O1788">
        <v>30.586384240000001</v>
      </c>
      <c r="P1788">
        <v>1.8122262618240331E-8</v>
      </c>
      <c r="Q1788">
        <v>7.4210678788343902E-5</v>
      </c>
      <c r="R1788">
        <v>2.269836336131504E-3</v>
      </c>
      <c r="S1788">
        <v>5.5429448773968713E-7</v>
      </c>
      <c r="T1788">
        <f t="shared" si="56"/>
        <v>2.2698363361315045E-3</v>
      </c>
      <c r="U1788">
        <f t="shared" si="57"/>
        <v>5.5429448773968724E-7</v>
      </c>
    </row>
    <row r="1789" spans="1:21" x14ac:dyDescent="0.35">
      <c r="A1789" t="s">
        <v>27</v>
      </c>
      <c r="B1789" t="s">
        <v>47</v>
      </c>
      <c r="C1789" t="s">
        <v>76</v>
      </c>
      <c r="D1789" t="s">
        <v>77</v>
      </c>
      <c r="E1789" t="s">
        <v>811</v>
      </c>
      <c r="F1789" t="s">
        <v>812</v>
      </c>
      <c r="G1789" t="s">
        <v>452</v>
      </c>
      <c r="H1789" t="s">
        <v>46</v>
      </c>
      <c r="J1789" t="s">
        <v>36</v>
      </c>
      <c r="L1789" t="s">
        <v>813</v>
      </c>
      <c r="M1789" t="s">
        <v>813</v>
      </c>
      <c r="N1789" t="b">
        <v>0</v>
      </c>
      <c r="O1789">
        <v>30.586384240000001</v>
      </c>
      <c r="P1789">
        <v>4.2131661071902508E-4</v>
      </c>
      <c r="Q1789">
        <v>0.73390574213380633</v>
      </c>
      <c r="R1789">
        <v>22.447523024846959</v>
      </c>
      <c r="S1789">
        <v>1.2886551742146609E-2</v>
      </c>
      <c r="T1789">
        <f t="shared" si="56"/>
        <v>22.447523024846959</v>
      </c>
      <c r="U1789">
        <f t="shared" si="57"/>
        <v>1.2886551742146604E-2</v>
      </c>
    </row>
    <row r="1790" spans="1:21" x14ac:dyDescent="0.35">
      <c r="A1790" t="s">
        <v>27</v>
      </c>
      <c r="B1790" t="s">
        <v>47</v>
      </c>
      <c r="C1790" t="s">
        <v>76</v>
      </c>
      <c r="D1790" t="s">
        <v>77</v>
      </c>
      <c r="E1790" t="s">
        <v>814</v>
      </c>
      <c r="F1790" t="s">
        <v>815</v>
      </c>
      <c r="G1790" t="s">
        <v>452</v>
      </c>
      <c r="H1790" t="s">
        <v>46</v>
      </c>
      <c r="J1790" t="s">
        <v>36</v>
      </c>
      <c r="L1790" t="s">
        <v>816</v>
      </c>
      <c r="M1790" t="s">
        <v>816</v>
      </c>
      <c r="N1790" t="b">
        <v>0</v>
      </c>
      <c r="O1790">
        <v>24.00686546</v>
      </c>
      <c r="P1790">
        <v>4.5754299828608522E-4</v>
      </c>
      <c r="Q1790">
        <v>0.79700971946538302</v>
      </c>
      <c r="R1790">
        <v>19.133705105517791</v>
      </c>
      <c r="S1790">
        <v>1.0984173202019059E-2</v>
      </c>
      <c r="T1790">
        <f t="shared" si="56"/>
        <v>19.133705105517794</v>
      </c>
      <c r="U1790">
        <f t="shared" si="57"/>
        <v>1.0984173202019059E-2</v>
      </c>
    </row>
    <row r="1791" spans="1:21" x14ac:dyDescent="0.35">
      <c r="A1791" t="s">
        <v>27</v>
      </c>
      <c r="B1791" t="s">
        <v>47</v>
      </c>
      <c r="C1791" t="s">
        <v>39</v>
      </c>
      <c r="D1791" t="s">
        <v>40</v>
      </c>
      <c r="E1791" t="s">
        <v>814</v>
      </c>
      <c r="F1791" t="s">
        <v>815</v>
      </c>
      <c r="G1791" t="s">
        <v>452</v>
      </c>
      <c r="H1791" t="s">
        <v>46</v>
      </c>
      <c r="J1791" t="s">
        <v>36</v>
      </c>
      <c r="L1791" t="s">
        <v>816</v>
      </c>
      <c r="M1791" t="s">
        <v>816</v>
      </c>
      <c r="N1791" t="b">
        <v>0</v>
      </c>
      <c r="O1791">
        <v>24.00686546</v>
      </c>
      <c r="P1791">
        <v>8.7456784276835746E-5</v>
      </c>
      <c r="Q1791">
        <v>0.35813559612016832</v>
      </c>
      <c r="R1791">
        <v>8.5977130724937769</v>
      </c>
      <c r="S1791">
        <v>2.0995632536982391E-3</v>
      </c>
      <c r="T1791">
        <f t="shared" si="56"/>
        <v>8.5977130724937787</v>
      </c>
      <c r="U1791">
        <f t="shared" si="57"/>
        <v>2.0995632536982391E-3</v>
      </c>
    </row>
    <row r="1792" spans="1:21" x14ac:dyDescent="0.35">
      <c r="A1792" t="s">
        <v>27</v>
      </c>
      <c r="B1792" t="s">
        <v>47</v>
      </c>
      <c r="C1792" t="s">
        <v>39</v>
      </c>
      <c r="D1792" t="s">
        <v>40</v>
      </c>
      <c r="E1792" t="s">
        <v>817</v>
      </c>
      <c r="F1792" t="s">
        <v>818</v>
      </c>
      <c r="G1792" t="s">
        <v>452</v>
      </c>
      <c r="H1792" t="s">
        <v>46</v>
      </c>
      <c r="J1792" t="s">
        <v>36</v>
      </c>
      <c r="L1792" t="s">
        <v>819</v>
      </c>
      <c r="M1792" t="s">
        <v>819</v>
      </c>
      <c r="N1792" t="b">
        <v>0</v>
      </c>
      <c r="O1792">
        <v>90.561366949999993</v>
      </c>
      <c r="P1792">
        <v>8.7094584516400319E-5</v>
      </c>
      <c r="Q1792">
        <v>0.3566523878340333</v>
      </c>
      <c r="R1792">
        <v>32.2989277682316</v>
      </c>
      <c r="S1792">
        <v>7.8874046277475161E-3</v>
      </c>
      <c r="T1792">
        <f t="shared" si="56"/>
        <v>32.2989277682316</v>
      </c>
      <c r="U1792">
        <f t="shared" si="57"/>
        <v>7.8874046277475161E-3</v>
      </c>
    </row>
    <row r="1793" spans="1:21" x14ac:dyDescent="0.35">
      <c r="A1793" t="s">
        <v>27</v>
      </c>
      <c r="B1793" t="s">
        <v>47</v>
      </c>
      <c r="C1793" t="s">
        <v>29</v>
      </c>
      <c r="D1793" t="s">
        <v>30</v>
      </c>
      <c r="E1793" t="s">
        <v>817</v>
      </c>
      <c r="F1793" t="s">
        <v>818</v>
      </c>
      <c r="G1793" t="s">
        <v>452</v>
      </c>
      <c r="H1793" t="s">
        <v>46</v>
      </c>
      <c r="J1793" t="s">
        <v>36</v>
      </c>
      <c r="L1793" t="s">
        <v>819</v>
      </c>
      <c r="M1793" t="s">
        <v>819</v>
      </c>
      <c r="N1793" t="b">
        <v>0</v>
      </c>
      <c r="O1793">
        <v>90.561366949999993</v>
      </c>
      <c r="P1793">
        <v>3.1378914699115978E-4</v>
      </c>
      <c r="Q1793">
        <v>0.15759267717293071</v>
      </c>
      <c r="R1793">
        <v>14.271808266090661</v>
      </c>
      <c r="S1793">
        <v>2.841717408559391E-2</v>
      </c>
      <c r="T1793">
        <f t="shared" si="56"/>
        <v>14.271808266090666</v>
      </c>
      <c r="U1793">
        <f t="shared" si="57"/>
        <v>2.8417174085593907E-2</v>
      </c>
    </row>
    <row r="1794" spans="1:21" x14ac:dyDescent="0.35">
      <c r="A1794" t="s">
        <v>27</v>
      </c>
      <c r="B1794" t="s">
        <v>47</v>
      </c>
      <c r="C1794" t="s">
        <v>39</v>
      </c>
      <c r="D1794" t="s">
        <v>40</v>
      </c>
      <c r="E1794" t="s">
        <v>398</v>
      </c>
      <c r="F1794" t="s">
        <v>399</v>
      </c>
      <c r="G1794" t="s">
        <v>128</v>
      </c>
      <c r="H1794" t="s">
        <v>46</v>
      </c>
      <c r="J1794" t="s">
        <v>36</v>
      </c>
      <c r="L1794" t="s">
        <v>285</v>
      </c>
      <c r="M1794" t="s">
        <v>285</v>
      </c>
      <c r="N1794" t="b">
        <v>0</v>
      </c>
      <c r="O1794">
        <v>0.61</v>
      </c>
      <c r="P1794">
        <v>1.3163888335926971E-2</v>
      </c>
      <c r="Q1794">
        <v>53.906132445064443</v>
      </c>
      <c r="R1794">
        <v>32.882740791489312</v>
      </c>
      <c r="S1794">
        <v>8.0299718849154537E-3</v>
      </c>
      <c r="T1794">
        <f t="shared" ref="T1794:T1857" si="58">O1794*Q1794</f>
        <v>32.882740791489312</v>
      </c>
      <c r="U1794">
        <f t="shared" ref="U1794:U1857" si="59">O1794*P1794</f>
        <v>8.029971884915452E-3</v>
      </c>
    </row>
    <row r="1795" spans="1:21" x14ac:dyDescent="0.35">
      <c r="A1795" t="s">
        <v>27</v>
      </c>
      <c r="B1795" t="s">
        <v>47</v>
      </c>
      <c r="C1795" t="s">
        <v>29</v>
      </c>
      <c r="D1795" t="s">
        <v>30</v>
      </c>
      <c r="E1795" t="s">
        <v>398</v>
      </c>
      <c r="F1795" t="s">
        <v>399</v>
      </c>
      <c r="G1795" t="s">
        <v>128</v>
      </c>
      <c r="H1795" t="s">
        <v>46</v>
      </c>
      <c r="J1795" t="s">
        <v>36</v>
      </c>
      <c r="L1795" t="s">
        <v>285</v>
      </c>
      <c r="M1795" t="s">
        <v>285</v>
      </c>
      <c r="N1795" t="b">
        <v>0</v>
      </c>
      <c r="O1795">
        <v>0.61</v>
      </c>
      <c r="P1795">
        <v>3.485504878981506E-2</v>
      </c>
      <c r="Q1795">
        <v>17.505068306058462</v>
      </c>
      <c r="R1795">
        <v>10.678091666695661</v>
      </c>
      <c r="S1795">
        <v>2.1261579761787181E-2</v>
      </c>
      <c r="T1795">
        <f t="shared" si="58"/>
        <v>10.678091666695661</v>
      </c>
      <c r="U1795">
        <f t="shared" si="59"/>
        <v>2.1261579761787185E-2</v>
      </c>
    </row>
    <row r="1796" spans="1:21" x14ac:dyDescent="0.35">
      <c r="A1796" t="s">
        <v>27</v>
      </c>
      <c r="B1796" t="s">
        <v>47</v>
      </c>
      <c r="C1796" t="s">
        <v>76</v>
      </c>
      <c r="D1796" t="s">
        <v>77</v>
      </c>
      <c r="E1796" t="s">
        <v>817</v>
      </c>
      <c r="F1796" t="s">
        <v>818</v>
      </c>
      <c r="G1796" t="s">
        <v>452</v>
      </c>
      <c r="H1796" t="s">
        <v>46</v>
      </c>
      <c r="J1796" t="s">
        <v>36</v>
      </c>
      <c r="L1796" t="s">
        <v>819</v>
      </c>
      <c r="M1796" t="s">
        <v>819</v>
      </c>
      <c r="N1796" t="b">
        <v>0</v>
      </c>
      <c r="O1796">
        <v>90.561366949999993</v>
      </c>
      <c r="P1796">
        <v>2.1933119461012931E-3</v>
      </c>
      <c r="Q1796">
        <v>3.820604720016382</v>
      </c>
      <c r="R1796">
        <v>345.99918602030561</v>
      </c>
      <c r="S1796">
        <v>0.1986293279866978</v>
      </c>
      <c r="T1796">
        <f t="shared" si="58"/>
        <v>345.99918602030556</v>
      </c>
      <c r="U1796">
        <f t="shared" si="59"/>
        <v>0.1986293279866978</v>
      </c>
    </row>
    <row r="1797" spans="1:21" x14ac:dyDescent="0.35">
      <c r="A1797" t="s">
        <v>27</v>
      </c>
      <c r="B1797" t="s">
        <v>47</v>
      </c>
      <c r="C1797" t="s">
        <v>29</v>
      </c>
      <c r="D1797" t="s">
        <v>30</v>
      </c>
      <c r="E1797" t="s">
        <v>820</v>
      </c>
      <c r="F1797" t="s">
        <v>821</v>
      </c>
      <c r="G1797" t="s">
        <v>452</v>
      </c>
      <c r="H1797" t="s">
        <v>46</v>
      </c>
      <c r="J1797" t="s">
        <v>36</v>
      </c>
      <c r="L1797" t="s">
        <v>822</v>
      </c>
      <c r="M1797" t="s">
        <v>822</v>
      </c>
      <c r="N1797" t="b">
        <v>0</v>
      </c>
      <c r="O1797">
        <v>57.990629810000001</v>
      </c>
      <c r="P1797">
        <v>6.8481860799706359E-7</v>
      </c>
      <c r="Q1797">
        <v>3.4393285697397748E-4</v>
      </c>
      <c r="R1797">
        <v>1.9944882988273609E-2</v>
      </c>
      <c r="S1797">
        <v>3.9713062383357219E-5</v>
      </c>
      <c r="T1797">
        <f t="shared" si="58"/>
        <v>1.9944882988273606E-2</v>
      </c>
      <c r="U1797">
        <f t="shared" si="59"/>
        <v>3.9713062383357219E-5</v>
      </c>
    </row>
    <row r="1798" spans="1:21" x14ac:dyDescent="0.35">
      <c r="A1798" t="s">
        <v>27</v>
      </c>
      <c r="B1798" t="s">
        <v>47</v>
      </c>
      <c r="C1798" t="s">
        <v>76</v>
      </c>
      <c r="D1798" t="s">
        <v>77</v>
      </c>
      <c r="E1798" t="s">
        <v>820</v>
      </c>
      <c r="F1798" t="s">
        <v>821</v>
      </c>
      <c r="G1798" t="s">
        <v>452</v>
      </c>
      <c r="H1798" t="s">
        <v>46</v>
      </c>
      <c r="J1798" t="s">
        <v>36</v>
      </c>
      <c r="L1798" t="s">
        <v>822</v>
      </c>
      <c r="M1798" t="s">
        <v>822</v>
      </c>
      <c r="N1798" t="b">
        <v>0</v>
      </c>
      <c r="O1798">
        <v>57.990629810000001</v>
      </c>
      <c r="P1798">
        <v>4.6517295482868039E-7</v>
      </c>
      <c r="Q1798">
        <v>8.1030060042373299E-4</v>
      </c>
      <c r="R1798">
        <v>4.6989842153993433E-2</v>
      </c>
      <c r="S1798">
        <v>2.6975672621093861E-5</v>
      </c>
      <c r="T1798">
        <f t="shared" si="58"/>
        <v>4.6989842153993433E-2</v>
      </c>
      <c r="U1798">
        <f t="shared" si="59"/>
        <v>2.6975672621093858E-5</v>
      </c>
    </row>
    <row r="1799" spans="1:21" x14ac:dyDescent="0.35">
      <c r="A1799" t="s">
        <v>27</v>
      </c>
      <c r="B1799" t="s">
        <v>47</v>
      </c>
      <c r="C1799" t="s">
        <v>39</v>
      </c>
      <c r="D1799" t="s">
        <v>40</v>
      </c>
      <c r="E1799" t="s">
        <v>820</v>
      </c>
      <c r="F1799" t="s">
        <v>821</v>
      </c>
      <c r="G1799" t="s">
        <v>452</v>
      </c>
      <c r="H1799" t="s">
        <v>46</v>
      </c>
      <c r="J1799" t="s">
        <v>36</v>
      </c>
      <c r="L1799" t="s">
        <v>822</v>
      </c>
      <c r="M1799" t="s">
        <v>822</v>
      </c>
      <c r="N1799" t="b">
        <v>0</v>
      </c>
      <c r="O1799">
        <v>57.990629810000001</v>
      </c>
      <c r="P1799">
        <v>9.5971242872162255E-8</v>
      </c>
      <c r="Q1799">
        <v>3.9300231034813937E-4</v>
      </c>
      <c r="R1799">
        <v>2.2790451493873681E-2</v>
      </c>
      <c r="S1799">
        <v>5.5654328178051616E-6</v>
      </c>
      <c r="T1799">
        <f t="shared" si="58"/>
        <v>2.2790451493873685E-2</v>
      </c>
      <c r="U1799">
        <f t="shared" si="59"/>
        <v>5.5654328178051625E-6</v>
      </c>
    </row>
    <row r="1800" spans="1:21" x14ac:dyDescent="0.35">
      <c r="A1800" t="s">
        <v>27</v>
      </c>
      <c r="B1800" t="s">
        <v>47</v>
      </c>
      <c r="C1800" t="s">
        <v>29</v>
      </c>
      <c r="D1800" t="s">
        <v>30</v>
      </c>
      <c r="E1800" t="s">
        <v>402</v>
      </c>
      <c r="F1800" t="s">
        <v>403</v>
      </c>
      <c r="G1800" t="s">
        <v>128</v>
      </c>
      <c r="H1800" t="s">
        <v>46</v>
      </c>
      <c r="J1800" t="s">
        <v>36</v>
      </c>
      <c r="L1800" t="s">
        <v>404</v>
      </c>
      <c r="M1800" t="s">
        <v>404</v>
      </c>
      <c r="N1800" t="b">
        <v>0</v>
      </c>
      <c r="O1800">
        <v>27.41</v>
      </c>
      <c r="P1800">
        <v>8.1223168754047199E-5</v>
      </c>
      <c r="Q1800">
        <v>4.0792285951112388E-2</v>
      </c>
      <c r="R1800">
        <v>1.118116557919991</v>
      </c>
      <c r="S1800">
        <v>2.2263270555484341E-3</v>
      </c>
      <c r="T1800">
        <f t="shared" si="58"/>
        <v>1.1181165579199905</v>
      </c>
      <c r="U1800">
        <f t="shared" si="59"/>
        <v>2.2263270555484336E-3</v>
      </c>
    </row>
    <row r="1801" spans="1:21" x14ac:dyDescent="0.35">
      <c r="A1801" t="s">
        <v>27</v>
      </c>
      <c r="B1801" t="s">
        <v>47</v>
      </c>
      <c r="C1801" t="s">
        <v>76</v>
      </c>
      <c r="D1801" t="s">
        <v>77</v>
      </c>
      <c r="E1801" t="s">
        <v>402</v>
      </c>
      <c r="F1801" t="s">
        <v>403</v>
      </c>
      <c r="G1801" t="s">
        <v>128</v>
      </c>
      <c r="H1801" t="s">
        <v>46</v>
      </c>
      <c r="J1801" t="s">
        <v>36</v>
      </c>
      <c r="L1801" t="s">
        <v>404</v>
      </c>
      <c r="M1801" t="s">
        <v>404</v>
      </c>
      <c r="N1801" t="b">
        <v>0</v>
      </c>
      <c r="O1801">
        <v>27.41</v>
      </c>
      <c r="P1801">
        <v>3.1540314821740047E-5</v>
      </c>
      <c r="Q1801">
        <v>5.4941147743686053E-2</v>
      </c>
      <c r="R1801">
        <v>1.505936859654434</v>
      </c>
      <c r="S1801">
        <v>8.6452002926389472E-4</v>
      </c>
      <c r="T1801">
        <f t="shared" si="58"/>
        <v>1.5059368596544347</v>
      </c>
      <c r="U1801">
        <f t="shared" si="59"/>
        <v>8.6452002926389472E-4</v>
      </c>
    </row>
    <row r="1802" spans="1:21" x14ac:dyDescent="0.35">
      <c r="A1802" t="s">
        <v>27</v>
      </c>
      <c r="B1802" t="s">
        <v>47</v>
      </c>
      <c r="C1802" t="s">
        <v>39</v>
      </c>
      <c r="D1802" t="s">
        <v>40</v>
      </c>
      <c r="E1802" t="s">
        <v>826</v>
      </c>
      <c r="F1802" t="s">
        <v>827</v>
      </c>
      <c r="G1802" t="s">
        <v>452</v>
      </c>
      <c r="H1802" t="s">
        <v>46</v>
      </c>
      <c r="J1802" t="s">
        <v>36</v>
      </c>
      <c r="L1802" t="s">
        <v>828</v>
      </c>
      <c r="M1802" t="s">
        <v>828</v>
      </c>
      <c r="N1802" t="b">
        <v>0</v>
      </c>
      <c r="O1802">
        <v>100.84136264</v>
      </c>
      <c r="P1802">
        <v>7.6965207877216044E-5</v>
      </c>
      <c r="Q1802">
        <v>0.31517258302533058</v>
      </c>
      <c r="R1802">
        <v>31.782432739042871</v>
      </c>
      <c r="S1802">
        <v>7.7612764382093266E-3</v>
      </c>
      <c r="T1802">
        <f t="shared" si="58"/>
        <v>31.782432739042868</v>
      </c>
      <c r="U1802">
        <f t="shared" si="59"/>
        <v>7.7612764382093274E-3</v>
      </c>
    </row>
    <row r="1803" spans="1:21" x14ac:dyDescent="0.35">
      <c r="A1803" t="s">
        <v>27</v>
      </c>
      <c r="B1803" t="s">
        <v>47</v>
      </c>
      <c r="C1803" t="s">
        <v>76</v>
      </c>
      <c r="D1803" t="s">
        <v>77</v>
      </c>
      <c r="E1803" t="s">
        <v>826</v>
      </c>
      <c r="F1803" t="s">
        <v>827</v>
      </c>
      <c r="G1803" t="s">
        <v>452</v>
      </c>
      <c r="H1803" t="s">
        <v>46</v>
      </c>
      <c r="J1803" t="s">
        <v>36</v>
      </c>
      <c r="L1803" t="s">
        <v>828</v>
      </c>
      <c r="M1803" t="s">
        <v>828</v>
      </c>
      <c r="N1803" t="b">
        <v>0</v>
      </c>
      <c r="O1803">
        <v>100.84136264</v>
      </c>
      <c r="P1803">
        <v>7.8393763319036284E-4</v>
      </c>
      <c r="Q1803">
        <v>1.3655676416159219</v>
      </c>
      <c r="R1803">
        <v>137.70570175764081</v>
      </c>
      <c r="S1803">
        <v>7.9053339155692681E-2</v>
      </c>
      <c r="T1803">
        <f t="shared" si="58"/>
        <v>137.70570175764072</v>
      </c>
      <c r="U1803">
        <f t="shared" si="59"/>
        <v>7.9053339155692681E-2</v>
      </c>
    </row>
    <row r="1804" spans="1:21" x14ac:dyDescent="0.35">
      <c r="A1804" t="s">
        <v>27</v>
      </c>
      <c r="B1804" t="s">
        <v>47</v>
      </c>
      <c r="C1804" t="s">
        <v>39</v>
      </c>
      <c r="D1804" t="s">
        <v>40</v>
      </c>
      <c r="E1804" t="s">
        <v>402</v>
      </c>
      <c r="F1804" t="s">
        <v>403</v>
      </c>
      <c r="G1804" t="s">
        <v>128</v>
      </c>
      <c r="H1804" t="s">
        <v>46</v>
      </c>
      <c r="J1804" t="s">
        <v>36</v>
      </c>
      <c r="L1804" t="s">
        <v>404</v>
      </c>
      <c r="M1804" t="s">
        <v>404</v>
      </c>
      <c r="N1804" t="b">
        <v>0</v>
      </c>
      <c r="O1804">
        <v>27.41</v>
      </c>
      <c r="P1804">
        <v>1.0927243450799901E-4</v>
      </c>
      <c r="Q1804">
        <v>0.44747069990760657</v>
      </c>
      <c r="R1804">
        <v>12.265171884467501</v>
      </c>
      <c r="S1804">
        <v>2.995157429864251E-3</v>
      </c>
      <c r="T1804">
        <f t="shared" si="58"/>
        <v>12.265171884467497</v>
      </c>
      <c r="U1804">
        <f t="shared" si="59"/>
        <v>2.9951574298642527E-3</v>
      </c>
    </row>
    <row r="1805" spans="1:21" x14ac:dyDescent="0.35">
      <c r="A1805" t="s">
        <v>27</v>
      </c>
      <c r="B1805" t="s">
        <v>47</v>
      </c>
      <c r="C1805" t="s">
        <v>29</v>
      </c>
      <c r="D1805" t="s">
        <v>30</v>
      </c>
      <c r="E1805" t="s">
        <v>826</v>
      </c>
      <c r="F1805" t="s">
        <v>827</v>
      </c>
      <c r="G1805" t="s">
        <v>452</v>
      </c>
      <c r="H1805" t="s">
        <v>46</v>
      </c>
      <c r="J1805" t="s">
        <v>36</v>
      </c>
      <c r="L1805" t="s">
        <v>828</v>
      </c>
      <c r="M1805" t="s">
        <v>828</v>
      </c>
      <c r="N1805" t="b">
        <v>0</v>
      </c>
      <c r="O1805">
        <v>100.84136264</v>
      </c>
      <c r="P1805">
        <v>7.3011272572925801E-5</v>
      </c>
      <c r="Q1805">
        <v>3.6668068411219133E-2</v>
      </c>
      <c r="R1805">
        <v>3.697657983964076</v>
      </c>
      <c r="S1805">
        <v>7.362556214334297E-3</v>
      </c>
      <c r="T1805">
        <f t="shared" si="58"/>
        <v>3.6976579839640773</v>
      </c>
      <c r="U1805">
        <f t="shared" si="59"/>
        <v>7.362556214334297E-3</v>
      </c>
    </row>
    <row r="1806" spans="1:21" x14ac:dyDescent="0.35">
      <c r="A1806" t="s">
        <v>27</v>
      </c>
      <c r="B1806" t="s">
        <v>47</v>
      </c>
      <c r="C1806" t="s">
        <v>39</v>
      </c>
      <c r="D1806" t="s">
        <v>40</v>
      </c>
      <c r="E1806" t="s">
        <v>829</v>
      </c>
      <c r="F1806" t="s">
        <v>830</v>
      </c>
      <c r="G1806" t="s">
        <v>452</v>
      </c>
      <c r="H1806" t="s">
        <v>46</v>
      </c>
      <c r="J1806" t="s">
        <v>36</v>
      </c>
      <c r="L1806" t="s">
        <v>831</v>
      </c>
      <c r="M1806" t="s">
        <v>831</v>
      </c>
      <c r="N1806" t="b">
        <v>0</v>
      </c>
      <c r="O1806">
        <v>105.43952778000001</v>
      </c>
      <c r="P1806">
        <v>5.0856108405885796E-3</v>
      </c>
      <c r="Q1806">
        <v>20.825580143263849</v>
      </c>
      <c r="R1806">
        <v>2195.839336050286</v>
      </c>
      <c r="S1806">
        <v>0.53622440550450867</v>
      </c>
      <c r="T1806">
        <f t="shared" si="58"/>
        <v>2195.8393360502851</v>
      </c>
      <c r="U1806">
        <f t="shared" si="59"/>
        <v>0.53622440550450867</v>
      </c>
    </row>
    <row r="1807" spans="1:21" x14ac:dyDescent="0.35">
      <c r="A1807" t="s">
        <v>27</v>
      </c>
      <c r="B1807" t="s">
        <v>47</v>
      </c>
      <c r="C1807" t="s">
        <v>39</v>
      </c>
      <c r="D1807" t="s">
        <v>40</v>
      </c>
      <c r="E1807" t="s">
        <v>408</v>
      </c>
      <c r="F1807" t="s">
        <v>409</v>
      </c>
      <c r="G1807" t="s">
        <v>128</v>
      </c>
      <c r="H1807" t="s">
        <v>46</v>
      </c>
      <c r="J1807" t="s">
        <v>36</v>
      </c>
      <c r="L1807" t="s">
        <v>410</v>
      </c>
      <c r="M1807" t="s">
        <v>410</v>
      </c>
      <c r="N1807" t="b">
        <v>0</v>
      </c>
      <c r="O1807">
        <v>2.4</v>
      </c>
      <c r="P1807">
        <v>3.5535927999097189E-4</v>
      </c>
      <c r="Q1807">
        <v>1.4551965136695411</v>
      </c>
      <c r="R1807">
        <v>3.492471632806899</v>
      </c>
      <c r="S1807">
        <v>8.5286227197833267E-4</v>
      </c>
      <c r="T1807">
        <f t="shared" si="58"/>
        <v>3.4924716328068985</v>
      </c>
      <c r="U1807">
        <f t="shared" si="59"/>
        <v>8.5286227197833256E-4</v>
      </c>
    </row>
    <row r="1808" spans="1:21" x14ac:dyDescent="0.35">
      <c r="A1808" t="s">
        <v>27</v>
      </c>
      <c r="B1808" t="s">
        <v>47</v>
      </c>
      <c r="C1808" t="s">
        <v>29</v>
      </c>
      <c r="D1808" t="s">
        <v>30</v>
      </c>
      <c r="E1808" t="s">
        <v>418</v>
      </c>
      <c r="F1808" t="s">
        <v>419</v>
      </c>
      <c r="G1808" t="s">
        <v>128</v>
      </c>
      <c r="H1808" t="s">
        <v>46</v>
      </c>
      <c r="J1808" t="s">
        <v>36</v>
      </c>
      <c r="L1808" t="s">
        <v>420</v>
      </c>
      <c r="M1808" t="s">
        <v>420</v>
      </c>
      <c r="N1808" t="b">
        <v>0</v>
      </c>
      <c r="O1808">
        <v>21.25</v>
      </c>
      <c r="P1808">
        <v>3.6249960309425828E-3</v>
      </c>
      <c r="Q1808">
        <v>1.8205627400924209</v>
      </c>
      <c r="R1808">
        <v>38.686958226963952</v>
      </c>
      <c r="S1808">
        <v>7.703116565752989E-2</v>
      </c>
      <c r="T1808">
        <f t="shared" si="58"/>
        <v>38.686958226963945</v>
      </c>
      <c r="U1808">
        <f t="shared" si="59"/>
        <v>7.703116565752989E-2</v>
      </c>
    </row>
    <row r="1809" spans="1:21" x14ac:dyDescent="0.35">
      <c r="A1809" t="s">
        <v>27</v>
      </c>
      <c r="B1809" t="s">
        <v>47</v>
      </c>
      <c r="C1809" t="s">
        <v>29</v>
      </c>
      <c r="D1809" t="s">
        <v>30</v>
      </c>
      <c r="E1809" t="s">
        <v>829</v>
      </c>
      <c r="F1809" t="s">
        <v>830</v>
      </c>
      <c r="G1809" t="s">
        <v>452</v>
      </c>
      <c r="H1809" t="s">
        <v>46</v>
      </c>
      <c r="J1809" t="s">
        <v>36</v>
      </c>
      <c r="L1809" t="s">
        <v>831</v>
      </c>
      <c r="M1809" t="s">
        <v>831</v>
      </c>
      <c r="N1809" t="b">
        <v>0</v>
      </c>
      <c r="O1809">
        <v>105.43952778000001</v>
      </c>
      <c r="P1809">
        <v>4.7073264026466043E-5</v>
      </c>
      <c r="Q1809">
        <v>2.3641358448283072E-2</v>
      </c>
      <c r="R1809">
        <v>2.492733670864681</v>
      </c>
      <c r="S1809">
        <v>4.9633827300138407E-3</v>
      </c>
      <c r="T1809">
        <f t="shared" si="58"/>
        <v>2.4927336708646806</v>
      </c>
      <c r="U1809">
        <f t="shared" si="59"/>
        <v>4.9633827300138416E-3</v>
      </c>
    </row>
    <row r="1810" spans="1:21" x14ac:dyDescent="0.35">
      <c r="A1810" t="s">
        <v>27</v>
      </c>
      <c r="B1810" t="s">
        <v>47</v>
      </c>
      <c r="C1810" t="s">
        <v>76</v>
      </c>
      <c r="D1810" t="s">
        <v>77</v>
      </c>
      <c r="E1810" t="s">
        <v>829</v>
      </c>
      <c r="F1810" t="s">
        <v>830</v>
      </c>
      <c r="G1810" t="s">
        <v>452</v>
      </c>
      <c r="H1810" t="s">
        <v>46</v>
      </c>
      <c r="J1810" t="s">
        <v>36</v>
      </c>
      <c r="L1810" t="s">
        <v>831</v>
      </c>
      <c r="M1810" t="s">
        <v>831</v>
      </c>
      <c r="N1810" t="b">
        <v>0</v>
      </c>
      <c r="O1810">
        <v>105.43952778000001</v>
      </c>
      <c r="P1810">
        <v>7.1307084538522929E-3</v>
      </c>
      <c r="Q1810">
        <v>12.421223722542299</v>
      </c>
      <c r="R1810">
        <v>1309.687963754594</v>
      </c>
      <c r="S1810">
        <v>0.7518585321110397</v>
      </c>
      <c r="T1810">
        <f t="shared" si="58"/>
        <v>1309.6879637545937</v>
      </c>
      <c r="U1810">
        <f t="shared" si="59"/>
        <v>0.7518585321110397</v>
      </c>
    </row>
    <row r="1811" spans="1:21" x14ac:dyDescent="0.35">
      <c r="A1811" t="s">
        <v>27</v>
      </c>
      <c r="B1811" t="s">
        <v>47</v>
      </c>
      <c r="C1811" t="s">
        <v>39</v>
      </c>
      <c r="D1811" t="s">
        <v>40</v>
      </c>
      <c r="E1811" t="s">
        <v>418</v>
      </c>
      <c r="F1811" t="s">
        <v>419</v>
      </c>
      <c r="G1811" t="s">
        <v>128</v>
      </c>
      <c r="H1811" t="s">
        <v>46</v>
      </c>
      <c r="J1811" t="s">
        <v>36</v>
      </c>
      <c r="L1811" t="s">
        <v>420</v>
      </c>
      <c r="M1811" t="s">
        <v>420</v>
      </c>
      <c r="N1811" t="b">
        <v>0</v>
      </c>
      <c r="O1811">
        <v>21.25</v>
      </c>
      <c r="P1811">
        <v>1.3231544712481219E-2</v>
      </c>
      <c r="Q1811">
        <v>54.183185356956173</v>
      </c>
      <c r="R1811">
        <v>1151.3926888353189</v>
      </c>
      <c r="S1811">
        <v>0.28117032514022589</v>
      </c>
      <c r="T1811">
        <f t="shared" si="58"/>
        <v>1151.3926888353187</v>
      </c>
      <c r="U1811">
        <f t="shared" si="59"/>
        <v>0.28117032514022594</v>
      </c>
    </row>
    <row r="1812" spans="1:21" x14ac:dyDescent="0.35">
      <c r="A1812" t="s">
        <v>27</v>
      </c>
      <c r="B1812" t="s">
        <v>47</v>
      </c>
      <c r="C1812" t="s">
        <v>76</v>
      </c>
      <c r="D1812" t="s">
        <v>77</v>
      </c>
      <c r="E1812" t="s">
        <v>418</v>
      </c>
      <c r="F1812" t="s">
        <v>419</v>
      </c>
      <c r="G1812" t="s">
        <v>128</v>
      </c>
      <c r="H1812" t="s">
        <v>46</v>
      </c>
      <c r="J1812" t="s">
        <v>36</v>
      </c>
      <c r="L1812" t="s">
        <v>420</v>
      </c>
      <c r="M1812" t="s">
        <v>420</v>
      </c>
      <c r="N1812" t="b">
        <v>0</v>
      </c>
      <c r="O1812">
        <v>21.25</v>
      </c>
      <c r="P1812">
        <v>2.9644272500749351E-2</v>
      </c>
      <c r="Q1812">
        <v>51.638367100100687</v>
      </c>
      <c r="R1812">
        <v>1097.3153008771401</v>
      </c>
      <c r="S1812">
        <v>0.62994079064092368</v>
      </c>
      <c r="T1812">
        <f t="shared" si="58"/>
        <v>1097.3153008771396</v>
      </c>
      <c r="U1812">
        <f t="shared" si="59"/>
        <v>0.62994079064092368</v>
      </c>
    </row>
    <row r="1813" spans="1:21" x14ac:dyDescent="0.35">
      <c r="A1813" t="s">
        <v>27</v>
      </c>
      <c r="B1813" t="s">
        <v>47</v>
      </c>
      <c r="C1813" t="s">
        <v>76</v>
      </c>
      <c r="D1813" t="s">
        <v>77</v>
      </c>
      <c r="E1813" t="s">
        <v>832</v>
      </c>
      <c r="F1813" t="s">
        <v>833</v>
      </c>
      <c r="G1813" t="s">
        <v>452</v>
      </c>
      <c r="H1813" t="s">
        <v>46</v>
      </c>
      <c r="J1813" t="s">
        <v>36</v>
      </c>
      <c r="L1813" t="s">
        <v>834</v>
      </c>
      <c r="M1813" t="s">
        <v>834</v>
      </c>
      <c r="N1813" t="b">
        <v>0</v>
      </c>
      <c r="O1813">
        <v>77.041533999999999</v>
      </c>
      <c r="P1813">
        <v>1.398971294755232E-7</v>
      </c>
      <c r="Q1813">
        <v>2.43691570704755E-4</v>
      </c>
      <c r="R1813">
        <v>1.8774372429963791E-2</v>
      </c>
      <c r="S1813">
        <v>1.077788945699092E-5</v>
      </c>
      <c r="T1813">
        <f t="shared" si="58"/>
        <v>1.8774372429963788E-2</v>
      </c>
      <c r="U1813">
        <f t="shared" si="59"/>
        <v>1.0777889456990923E-5</v>
      </c>
    </row>
    <row r="1814" spans="1:21" x14ac:dyDescent="0.35">
      <c r="A1814" t="s">
        <v>27</v>
      </c>
      <c r="B1814" t="s">
        <v>47</v>
      </c>
      <c r="C1814" t="s">
        <v>29</v>
      </c>
      <c r="D1814" t="s">
        <v>30</v>
      </c>
      <c r="E1814" t="s">
        <v>832</v>
      </c>
      <c r="F1814" t="s">
        <v>833</v>
      </c>
      <c r="G1814" t="s">
        <v>452</v>
      </c>
      <c r="H1814" t="s">
        <v>46</v>
      </c>
      <c r="J1814" t="s">
        <v>36</v>
      </c>
      <c r="L1814" t="s">
        <v>834</v>
      </c>
      <c r="M1814" t="s">
        <v>834</v>
      </c>
      <c r="N1814" t="b">
        <v>0</v>
      </c>
      <c r="O1814">
        <v>77.041533999999999</v>
      </c>
      <c r="P1814">
        <v>3.4500003900864081E-7</v>
      </c>
      <c r="Q1814">
        <v>1.732675597402638E-4</v>
      </c>
      <c r="R1814">
        <v>1.334879859482657E-2</v>
      </c>
      <c r="S1814">
        <v>2.6579332235285521E-5</v>
      </c>
      <c r="T1814">
        <f t="shared" si="58"/>
        <v>1.3348798594826565E-2</v>
      </c>
      <c r="U1814">
        <f t="shared" si="59"/>
        <v>2.6579332235285528E-5</v>
      </c>
    </row>
    <row r="1815" spans="1:21" x14ac:dyDescent="0.35">
      <c r="A1815" t="s">
        <v>27</v>
      </c>
      <c r="B1815" t="s">
        <v>47</v>
      </c>
      <c r="C1815" t="s">
        <v>39</v>
      </c>
      <c r="D1815" t="s">
        <v>40</v>
      </c>
      <c r="E1815" t="s">
        <v>832</v>
      </c>
      <c r="F1815" t="s">
        <v>833</v>
      </c>
      <c r="G1815" t="s">
        <v>452</v>
      </c>
      <c r="H1815" t="s">
        <v>46</v>
      </c>
      <c r="J1815" t="s">
        <v>36</v>
      </c>
      <c r="L1815" t="s">
        <v>834</v>
      </c>
      <c r="M1815" t="s">
        <v>834</v>
      </c>
      <c r="N1815" t="b">
        <v>0</v>
      </c>
      <c r="O1815">
        <v>77.041533999999999</v>
      </c>
      <c r="P1815">
        <v>5.4585226879350842E-8</v>
      </c>
      <c r="Q1815">
        <v>2.2352654433200749E-4</v>
      </c>
      <c r="R1815">
        <v>1.7220827865056871E-2</v>
      </c>
      <c r="S1815">
        <v>4.2053296125232212E-6</v>
      </c>
      <c r="T1815">
        <f t="shared" si="58"/>
        <v>1.7220827865056861E-2</v>
      </c>
      <c r="U1815">
        <f t="shared" si="59"/>
        <v>4.205329612523222E-6</v>
      </c>
    </row>
    <row r="1816" spans="1:21" x14ac:dyDescent="0.35">
      <c r="A1816" t="s">
        <v>27</v>
      </c>
      <c r="B1816" t="s">
        <v>47</v>
      </c>
      <c r="C1816" t="s">
        <v>39</v>
      </c>
      <c r="D1816" t="s">
        <v>40</v>
      </c>
      <c r="E1816" t="s">
        <v>835</v>
      </c>
      <c r="F1816" t="s">
        <v>836</v>
      </c>
      <c r="G1816" t="s">
        <v>452</v>
      </c>
      <c r="H1816" t="s">
        <v>46</v>
      </c>
      <c r="J1816" t="s">
        <v>36</v>
      </c>
      <c r="L1816" t="s">
        <v>837</v>
      </c>
      <c r="M1816" t="s">
        <v>837</v>
      </c>
      <c r="N1816" t="b">
        <v>0</v>
      </c>
      <c r="O1816">
        <v>35.826044969999998</v>
      </c>
      <c r="P1816">
        <v>8.7969047127956523E-5</v>
      </c>
      <c r="Q1816">
        <v>0.36023331287334359</v>
      </c>
      <c r="R1816">
        <v>12.905734866692489</v>
      </c>
      <c r="S1816">
        <v>3.1515830383742199E-3</v>
      </c>
      <c r="T1816">
        <f t="shared" si="58"/>
        <v>12.905734866692487</v>
      </c>
      <c r="U1816">
        <f t="shared" si="59"/>
        <v>3.1515830383742195E-3</v>
      </c>
    </row>
    <row r="1817" spans="1:21" x14ac:dyDescent="0.35">
      <c r="A1817" t="s">
        <v>27</v>
      </c>
      <c r="B1817" t="s">
        <v>47</v>
      </c>
      <c r="C1817" t="s">
        <v>29</v>
      </c>
      <c r="D1817" t="s">
        <v>30</v>
      </c>
      <c r="E1817" t="s">
        <v>835</v>
      </c>
      <c r="F1817" t="s">
        <v>836</v>
      </c>
      <c r="G1817" t="s">
        <v>452</v>
      </c>
      <c r="H1817" t="s">
        <v>46</v>
      </c>
      <c r="J1817" t="s">
        <v>36</v>
      </c>
      <c r="L1817" t="s">
        <v>837</v>
      </c>
      <c r="M1817" t="s">
        <v>837</v>
      </c>
      <c r="N1817" t="b">
        <v>0</v>
      </c>
      <c r="O1817">
        <v>35.826044969999998</v>
      </c>
      <c r="P1817">
        <v>8.3377012046329617E-5</v>
      </c>
      <c r="Q1817">
        <v>4.1873999368853082E-2</v>
      </c>
      <c r="R1817">
        <v>1.500179784462282</v>
      </c>
      <c r="S1817">
        <v>2.987068583036036E-3</v>
      </c>
      <c r="T1817">
        <f t="shared" si="58"/>
        <v>1.500179784462282</v>
      </c>
      <c r="U1817">
        <f t="shared" si="59"/>
        <v>2.9870685830360364E-3</v>
      </c>
    </row>
    <row r="1818" spans="1:21" x14ac:dyDescent="0.35">
      <c r="A1818" t="s">
        <v>27</v>
      </c>
      <c r="B1818" t="s">
        <v>47</v>
      </c>
      <c r="C1818" t="s">
        <v>39</v>
      </c>
      <c r="D1818" t="s">
        <v>40</v>
      </c>
      <c r="E1818" t="s">
        <v>424</v>
      </c>
      <c r="F1818" t="s">
        <v>425</v>
      </c>
      <c r="G1818" t="s">
        <v>128</v>
      </c>
      <c r="H1818" t="s">
        <v>46</v>
      </c>
      <c r="J1818" t="s">
        <v>36</v>
      </c>
      <c r="L1818" t="s">
        <v>426</v>
      </c>
      <c r="M1818" t="s">
        <v>426</v>
      </c>
      <c r="N1818" t="b">
        <v>0</v>
      </c>
      <c r="O1818">
        <v>0.71</v>
      </c>
      <c r="P1818">
        <v>1.264563509582751E-2</v>
      </c>
      <c r="Q1818">
        <v>51.783885044603018</v>
      </c>
      <c r="R1818">
        <v>36.766558381668148</v>
      </c>
      <c r="S1818">
        <v>8.9784009180375341E-3</v>
      </c>
      <c r="T1818">
        <f t="shared" si="58"/>
        <v>36.76655838166814</v>
      </c>
      <c r="U1818">
        <f t="shared" si="59"/>
        <v>8.9784009180375306E-3</v>
      </c>
    </row>
    <row r="1819" spans="1:21" x14ac:dyDescent="0.35">
      <c r="A1819" t="s">
        <v>27</v>
      </c>
      <c r="B1819" t="s">
        <v>47</v>
      </c>
      <c r="C1819" t="s">
        <v>76</v>
      </c>
      <c r="D1819" t="s">
        <v>77</v>
      </c>
      <c r="E1819" t="s">
        <v>424</v>
      </c>
      <c r="F1819" t="s">
        <v>425</v>
      </c>
      <c r="G1819" t="s">
        <v>128</v>
      </c>
      <c r="H1819" t="s">
        <v>46</v>
      </c>
      <c r="J1819" t="s">
        <v>36</v>
      </c>
      <c r="L1819" t="s">
        <v>426</v>
      </c>
      <c r="M1819" t="s">
        <v>426</v>
      </c>
      <c r="N1819" t="b">
        <v>0</v>
      </c>
      <c r="O1819">
        <v>0.71</v>
      </c>
      <c r="P1819">
        <v>1.906643238798106E-3</v>
      </c>
      <c r="Q1819">
        <v>3.3212467430763488</v>
      </c>
      <c r="R1819">
        <v>2.3580851875842082</v>
      </c>
      <c r="S1819">
        <v>1.353716699546655E-3</v>
      </c>
      <c r="T1819">
        <f t="shared" si="58"/>
        <v>2.3580851875842077</v>
      </c>
      <c r="U1819">
        <f t="shared" si="59"/>
        <v>1.3537166995466552E-3</v>
      </c>
    </row>
    <row r="1820" spans="1:21" x14ac:dyDescent="0.35">
      <c r="A1820" t="s">
        <v>27</v>
      </c>
      <c r="B1820" t="s">
        <v>47</v>
      </c>
      <c r="C1820" t="s">
        <v>76</v>
      </c>
      <c r="D1820" t="s">
        <v>77</v>
      </c>
      <c r="E1820" t="s">
        <v>835</v>
      </c>
      <c r="F1820" t="s">
        <v>836</v>
      </c>
      <c r="G1820" t="s">
        <v>452</v>
      </c>
      <c r="H1820" t="s">
        <v>46</v>
      </c>
      <c r="J1820" t="s">
        <v>36</v>
      </c>
      <c r="L1820" t="s">
        <v>837</v>
      </c>
      <c r="M1820" t="s">
        <v>837</v>
      </c>
      <c r="N1820" t="b">
        <v>0</v>
      </c>
      <c r="O1820">
        <v>35.826044969999998</v>
      </c>
      <c r="P1820">
        <v>8.2666835277503457E-4</v>
      </c>
      <c r="Q1820">
        <v>1.440001736239394</v>
      </c>
      <c r="R1820">
        <v>51.589566959390602</v>
      </c>
      <c r="S1820">
        <v>2.961625758179421E-2</v>
      </c>
      <c r="T1820">
        <f t="shared" si="58"/>
        <v>51.589566959390602</v>
      </c>
      <c r="U1820">
        <f t="shared" si="59"/>
        <v>2.961625758179421E-2</v>
      </c>
    </row>
    <row r="1821" spans="1:21" x14ac:dyDescent="0.35">
      <c r="A1821" t="s">
        <v>27</v>
      </c>
      <c r="B1821" t="s">
        <v>47</v>
      </c>
      <c r="C1821" t="s">
        <v>76</v>
      </c>
      <c r="D1821" t="s">
        <v>77</v>
      </c>
      <c r="E1821" t="s">
        <v>838</v>
      </c>
      <c r="F1821" t="s">
        <v>839</v>
      </c>
      <c r="G1821" t="s">
        <v>452</v>
      </c>
      <c r="H1821" t="s">
        <v>46</v>
      </c>
      <c r="J1821" t="s">
        <v>36</v>
      </c>
      <c r="L1821" t="s">
        <v>840</v>
      </c>
      <c r="M1821" t="s">
        <v>840</v>
      </c>
      <c r="N1821" t="b">
        <v>0</v>
      </c>
      <c r="O1821">
        <v>7.0893212800000001</v>
      </c>
      <c r="P1821">
        <v>3.2304161628678989E-2</v>
      </c>
      <c r="Q1821">
        <v>56.271718491339087</v>
      </c>
      <c r="R1821">
        <v>398.92829136281972</v>
      </c>
      <c r="S1821">
        <v>0.22901458046675341</v>
      </c>
      <c r="T1821">
        <f t="shared" si="58"/>
        <v>398.92829136281966</v>
      </c>
      <c r="U1821">
        <f t="shared" si="59"/>
        <v>0.22901458046675341</v>
      </c>
    </row>
    <row r="1822" spans="1:21" x14ac:dyDescent="0.35">
      <c r="A1822" t="s">
        <v>27</v>
      </c>
      <c r="B1822" t="s">
        <v>47</v>
      </c>
      <c r="C1822" t="s">
        <v>29</v>
      </c>
      <c r="D1822" t="s">
        <v>30</v>
      </c>
      <c r="E1822" t="s">
        <v>424</v>
      </c>
      <c r="F1822" t="s">
        <v>425</v>
      </c>
      <c r="G1822" t="s">
        <v>128</v>
      </c>
      <c r="H1822" t="s">
        <v>46</v>
      </c>
      <c r="J1822" t="s">
        <v>36</v>
      </c>
      <c r="L1822" t="s">
        <v>426</v>
      </c>
      <c r="M1822" t="s">
        <v>426</v>
      </c>
      <c r="N1822" t="b">
        <v>0</v>
      </c>
      <c r="O1822">
        <v>0.71</v>
      </c>
      <c r="P1822">
        <v>2.1235636466652359E-3</v>
      </c>
      <c r="Q1822">
        <v>1.0665062301677191</v>
      </c>
      <c r="R1822">
        <v>0.75721942341908022</v>
      </c>
      <c r="S1822">
        <v>1.507730189132318E-3</v>
      </c>
      <c r="T1822">
        <f t="shared" si="58"/>
        <v>0.75721942341908044</v>
      </c>
      <c r="U1822">
        <f t="shared" si="59"/>
        <v>1.5077301891323173E-3</v>
      </c>
    </row>
    <row r="1823" spans="1:21" x14ac:dyDescent="0.35">
      <c r="A1823" t="s">
        <v>27</v>
      </c>
      <c r="B1823" t="s">
        <v>47</v>
      </c>
      <c r="C1823" t="s">
        <v>29</v>
      </c>
      <c r="D1823" t="s">
        <v>30</v>
      </c>
      <c r="E1823" t="s">
        <v>427</v>
      </c>
      <c r="F1823" t="s">
        <v>428</v>
      </c>
      <c r="G1823" t="s">
        <v>128</v>
      </c>
      <c r="H1823" t="s">
        <v>46</v>
      </c>
      <c r="J1823" t="s">
        <v>36</v>
      </c>
      <c r="L1823" t="s">
        <v>429</v>
      </c>
      <c r="M1823" t="s">
        <v>430</v>
      </c>
      <c r="N1823" t="b">
        <v>0</v>
      </c>
      <c r="O1823">
        <v>0.73</v>
      </c>
      <c r="P1823">
        <v>5.8024516497357636E-3</v>
      </c>
      <c r="Q1823">
        <v>2.9141348527076651</v>
      </c>
      <c r="R1823">
        <v>2.1273184424765961</v>
      </c>
      <c r="S1823">
        <v>4.2357897043071076E-3</v>
      </c>
      <c r="T1823">
        <f t="shared" si="58"/>
        <v>2.1273184424765956</v>
      </c>
      <c r="U1823">
        <f t="shared" si="59"/>
        <v>4.2357897043071076E-3</v>
      </c>
    </row>
    <row r="1824" spans="1:21" x14ac:dyDescent="0.35">
      <c r="A1824" t="s">
        <v>27</v>
      </c>
      <c r="B1824" t="s">
        <v>47</v>
      </c>
      <c r="C1824" t="s">
        <v>39</v>
      </c>
      <c r="D1824" t="s">
        <v>40</v>
      </c>
      <c r="E1824" t="s">
        <v>838</v>
      </c>
      <c r="F1824" t="s">
        <v>839</v>
      </c>
      <c r="G1824" t="s">
        <v>452</v>
      </c>
      <c r="H1824" t="s">
        <v>46</v>
      </c>
      <c r="J1824" t="s">
        <v>36</v>
      </c>
      <c r="L1824" t="s">
        <v>840</v>
      </c>
      <c r="M1824" t="s">
        <v>840</v>
      </c>
      <c r="N1824" t="b">
        <v>0</v>
      </c>
      <c r="O1824">
        <v>7.0893212800000001</v>
      </c>
      <c r="P1824">
        <v>2.7729796935562271E-2</v>
      </c>
      <c r="Q1824">
        <v>113.55353890411899</v>
      </c>
      <c r="R1824">
        <v>805.01751977227855</v>
      </c>
      <c r="S1824">
        <v>0.19658543950536039</v>
      </c>
      <c r="T1824">
        <f t="shared" si="58"/>
        <v>805.01751977227866</v>
      </c>
      <c r="U1824">
        <f t="shared" si="59"/>
        <v>0.19658543950536039</v>
      </c>
    </row>
    <row r="1825" spans="1:21" x14ac:dyDescent="0.35">
      <c r="A1825" t="s">
        <v>27</v>
      </c>
      <c r="B1825" t="s">
        <v>47</v>
      </c>
      <c r="C1825" t="s">
        <v>29</v>
      </c>
      <c r="D1825" t="s">
        <v>30</v>
      </c>
      <c r="E1825" t="s">
        <v>838</v>
      </c>
      <c r="F1825" t="s">
        <v>839</v>
      </c>
      <c r="G1825" t="s">
        <v>452</v>
      </c>
      <c r="H1825" t="s">
        <v>46</v>
      </c>
      <c r="J1825" t="s">
        <v>36</v>
      </c>
      <c r="L1825" t="s">
        <v>840</v>
      </c>
      <c r="M1825" t="s">
        <v>840</v>
      </c>
      <c r="N1825" t="b">
        <v>0</v>
      </c>
      <c r="O1825">
        <v>7.0893212800000001</v>
      </c>
      <c r="P1825">
        <v>7.1606145977878436E-3</v>
      </c>
      <c r="Q1825">
        <v>3.5962379052604581</v>
      </c>
      <c r="R1825">
        <v>25.494885909705591</v>
      </c>
      <c r="S1825">
        <v>5.0763897445976008E-2</v>
      </c>
      <c r="T1825">
        <f t="shared" si="58"/>
        <v>25.494885909705591</v>
      </c>
      <c r="U1825">
        <f t="shared" si="59"/>
        <v>5.0763897445976001E-2</v>
      </c>
    </row>
    <row r="1826" spans="1:21" x14ac:dyDescent="0.35">
      <c r="A1826" t="s">
        <v>27</v>
      </c>
      <c r="B1826" t="s">
        <v>47</v>
      </c>
      <c r="C1826" t="s">
        <v>76</v>
      </c>
      <c r="D1826" t="s">
        <v>77</v>
      </c>
      <c r="E1826" t="s">
        <v>427</v>
      </c>
      <c r="F1826" t="s">
        <v>428</v>
      </c>
      <c r="G1826" t="s">
        <v>128</v>
      </c>
      <c r="H1826" t="s">
        <v>46</v>
      </c>
      <c r="J1826" t="s">
        <v>36</v>
      </c>
      <c r="L1826" t="s">
        <v>429</v>
      </c>
      <c r="M1826" t="s">
        <v>430</v>
      </c>
      <c r="N1826" t="b">
        <v>0</v>
      </c>
      <c r="O1826">
        <v>0.73</v>
      </c>
      <c r="P1826">
        <v>3.47363658335266E-2</v>
      </c>
      <c r="Q1826">
        <v>60.508457766663007</v>
      </c>
      <c r="R1826">
        <v>44.171174169663992</v>
      </c>
      <c r="S1826">
        <v>2.5357547058474421E-2</v>
      </c>
      <c r="T1826">
        <f t="shared" si="58"/>
        <v>44.171174169663992</v>
      </c>
      <c r="U1826">
        <f t="shared" si="59"/>
        <v>2.5357547058474417E-2</v>
      </c>
    </row>
    <row r="1827" spans="1:21" x14ac:dyDescent="0.35">
      <c r="A1827" t="s">
        <v>27</v>
      </c>
      <c r="B1827" t="s">
        <v>47</v>
      </c>
      <c r="C1827" t="s">
        <v>39</v>
      </c>
      <c r="D1827" t="s">
        <v>40</v>
      </c>
      <c r="E1827" t="s">
        <v>427</v>
      </c>
      <c r="F1827" t="s">
        <v>428</v>
      </c>
      <c r="G1827" t="s">
        <v>128</v>
      </c>
      <c r="H1827" t="s">
        <v>46</v>
      </c>
      <c r="J1827" t="s">
        <v>36</v>
      </c>
      <c r="L1827" t="s">
        <v>429</v>
      </c>
      <c r="M1827" t="s">
        <v>430</v>
      </c>
      <c r="N1827" t="b">
        <v>0</v>
      </c>
      <c r="O1827">
        <v>0.73</v>
      </c>
      <c r="P1827">
        <v>3.8903788083376613E-2</v>
      </c>
      <c r="Q1827">
        <v>159.31104089615039</v>
      </c>
      <c r="R1827">
        <v>116.2970598541898</v>
      </c>
      <c r="S1827">
        <v>2.8399765300864931E-2</v>
      </c>
      <c r="T1827">
        <f t="shared" si="58"/>
        <v>116.29705985418978</v>
      </c>
      <c r="U1827">
        <f t="shared" si="59"/>
        <v>2.8399765300864927E-2</v>
      </c>
    </row>
    <row r="1828" spans="1:21" x14ac:dyDescent="0.35">
      <c r="A1828" t="s">
        <v>27</v>
      </c>
      <c r="B1828" t="s">
        <v>47</v>
      </c>
      <c r="C1828" t="s">
        <v>39</v>
      </c>
      <c r="D1828" t="s">
        <v>40</v>
      </c>
      <c r="E1828" t="s">
        <v>841</v>
      </c>
      <c r="F1828" t="s">
        <v>842</v>
      </c>
      <c r="G1828" t="s">
        <v>452</v>
      </c>
      <c r="H1828" t="s">
        <v>46</v>
      </c>
      <c r="J1828" t="s">
        <v>36</v>
      </c>
      <c r="L1828" t="s">
        <v>843</v>
      </c>
      <c r="M1828" t="s">
        <v>843</v>
      </c>
      <c r="N1828" t="b">
        <v>0</v>
      </c>
      <c r="O1828">
        <v>75.251365390000004</v>
      </c>
      <c r="P1828">
        <v>5.5016744088242749E-9</v>
      </c>
      <c r="Q1828">
        <v>2.252936076206991E-5</v>
      </c>
      <c r="R1828">
        <v>1.6953651587096521E-3</v>
      </c>
      <c r="S1828">
        <v>4.140085111952477E-7</v>
      </c>
      <c r="T1828">
        <f t="shared" si="58"/>
        <v>1.6953651587096517E-3</v>
      </c>
      <c r="U1828">
        <f t="shared" si="59"/>
        <v>4.1400851119524775E-7</v>
      </c>
    </row>
    <row r="1829" spans="1:21" x14ac:dyDescent="0.35">
      <c r="A1829" t="s">
        <v>27</v>
      </c>
      <c r="B1829" t="s">
        <v>47</v>
      </c>
      <c r="C1829" t="s">
        <v>76</v>
      </c>
      <c r="D1829" t="s">
        <v>77</v>
      </c>
      <c r="E1829" t="s">
        <v>841</v>
      </c>
      <c r="F1829" t="s">
        <v>842</v>
      </c>
      <c r="G1829" t="s">
        <v>452</v>
      </c>
      <c r="H1829" t="s">
        <v>46</v>
      </c>
      <c r="J1829" t="s">
        <v>36</v>
      </c>
      <c r="L1829" t="s">
        <v>843</v>
      </c>
      <c r="M1829" t="s">
        <v>843</v>
      </c>
      <c r="N1829" t="b">
        <v>0</v>
      </c>
      <c r="O1829">
        <v>75.251365390000004</v>
      </c>
      <c r="P1829">
        <v>2.1863157626347161E-8</v>
      </c>
      <c r="Q1829">
        <v>3.8084178299472263E-5</v>
      </c>
      <c r="R1829">
        <v>2.8658864167914961E-3</v>
      </c>
      <c r="S1829">
        <v>1.645232463119415E-6</v>
      </c>
      <c r="T1829">
        <f t="shared" si="58"/>
        <v>2.8658864167914961E-3</v>
      </c>
      <c r="U1829">
        <f t="shared" si="59"/>
        <v>1.6452324631194154E-6</v>
      </c>
    </row>
    <row r="1830" spans="1:21" x14ac:dyDescent="0.35">
      <c r="A1830" t="s">
        <v>27</v>
      </c>
      <c r="B1830" t="s">
        <v>47</v>
      </c>
      <c r="C1830" t="s">
        <v>29</v>
      </c>
      <c r="D1830" t="s">
        <v>30</v>
      </c>
      <c r="E1830" t="s">
        <v>847</v>
      </c>
      <c r="F1830" t="s">
        <v>848</v>
      </c>
      <c r="G1830" t="s">
        <v>452</v>
      </c>
      <c r="H1830" t="s">
        <v>46</v>
      </c>
      <c r="J1830" t="s">
        <v>36</v>
      </c>
      <c r="L1830" t="s">
        <v>849</v>
      </c>
      <c r="M1830" t="s">
        <v>849</v>
      </c>
      <c r="N1830" t="b">
        <v>0</v>
      </c>
      <c r="O1830">
        <v>71.988742619999996</v>
      </c>
      <c r="P1830">
        <v>6.6058496090200058E-5</v>
      </c>
      <c r="Q1830">
        <v>3.3176211952179097E-2</v>
      </c>
      <c r="R1830">
        <v>2.3883137833319892</v>
      </c>
      <c r="S1830">
        <v>4.7554680729016878E-3</v>
      </c>
      <c r="T1830">
        <f t="shared" si="58"/>
        <v>2.3883137833319887</v>
      </c>
      <c r="U1830">
        <f t="shared" si="59"/>
        <v>4.7554680729016878E-3</v>
      </c>
    </row>
    <row r="1831" spans="1:21" x14ac:dyDescent="0.35">
      <c r="A1831" t="s">
        <v>27</v>
      </c>
      <c r="B1831" t="s">
        <v>47</v>
      </c>
      <c r="C1831" t="s">
        <v>76</v>
      </c>
      <c r="D1831" t="s">
        <v>77</v>
      </c>
      <c r="E1831" t="s">
        <v>847</v>
      </c>
      <c r="F1831" t="s">
        <v>848</v>
      </c>
      <c r="G1831" t="s">
        <v>452</v>
      </c>
      <c r="H1831" t="s">
        <v>46</v>
      </c>
      <c r="J1831" t="s">
        <v>36</v>
      </c>
      <c r="L1831" t="s">
        <v>849</v>
      </c>
      <c r="M1831" t="s">
        <v>849</v>
      </c>
      <c r="N1831" t="b">
        <v>0</v>
      </c>
      <c r="O1831">
        <v>71.988742619999996</v>
      </c>
      <c r="P1831">
        <v>2.3481851146612499E-4</v>
      </c>
      <c r="Q1831">
        <v>0.40903835628553381</v>
      </c>
      <c r="R1831">
        <v>29.446156952347149</v>
      </c>
      <c r="S1831">
        <v>1.6904289384346391E-2</v>
      </c>
      <c r="T1831">
        <f t="shared" si="58"/>
        <v>29.446156952347152</v>
      </c>
      <c r="U1831">
        <f t="shared" si="59"/>
        <v>1.6904289384346391E-2</v>
      </c>
    </row>
    <row r="1832" spans="1:21" x14ac:dyDescent="0.35">
      <c r="A1832" t="s">
        <v>27</v>
      </c>
      <c r="B1832" t="s">
        <v>47</v>
      </c>
      <c r="C1832" t="s">
        <v>76</v>
      </c>
      <c r="D1832" t="s">
        <v>77</v>
      </c>
      <c r="E1832" t="s">
        <v>431</v>
      </c>
      <c r="F1832" t="s">
        <v>432</v>
      </c>
      <c r="G1832" t="s">
        <v>128</v>
      </c>
      <c r="H1832" t="s">
        <v>46</v>
      </c>
      <c r="J1832" t="s">
        <v>36</v>
      </c>
      <c r="L1832" t="s">
        <v>433</v>
      </c>
      <c r="M1832" t="s">
        <v>433</v>
      </c>
      <c r="N1832" t="b">
        <v>0</v>
      </c>
      <c r="O1832">
        <v>128.26</v>
      </c>
      <c r="P1832">
        <v>1.0080866618059989E-2</v>
      </c>
      <c r="Q1832">
        <v>17.560204626285682</v>
      </c>
      <c r="R1832">
        <v>2252.271845367402</v>
      </c>
      <c r="S1832">
        <v>1.2929719524323739</v>
      </c>
      <c r="T1832">
        <f t="shared" si="58"/>
        <v>2252.2718453674015</v>
      </c>
      <c r="U1832">
        <f t="shared" si="59"/>
        <v>1.2929719524323742</v>
      </c>
    </row>
    <row r="1833" spans="1:21" x14ac:dyDescent="0.35">
      <c r="A1833" t="s">
        <v>27</v>
      </c>
      <c r="B1833" t="s">
        <v>47</v>
      </c>
      <c r="C1833" t="s">
        <v>39</v>
      </c>
      <c r="D1833" t="s">
        <v>40</v>
      </c>
      <c r="E1833" t="s">
        <v>847</v>
      </c>
      <c r="F1833" t="s">
        <v>848</v>
      </c>
      <c r="G1833" t="s">
        <v>452</v>
      </c>
      <c r="H1833" t="s">
        <v>46</v>
      </c>
      <c r="J1833" t="s">
        <v>36</v>
      </c>
      <c r="L1833" t="s">
        <v>849</v>
      </c>
      <c r="M1833" t="s">
        <v>849</v>
      </c>
      <c r="N1833" t="b">
        <v>0</v>
      </c>
      <c r="O1833">
        <v>71.988742619999996</v>
      </c>
      <c r="P1833">
        <v>7.9160606582329106E-8</v>
      </c>
      <c r="Q1833">
        <v>3.2416274234205449E-4</v>
      </c>
      <c r="R1833">
        <v>2.3336068225455541E-2</v>
      </c>
      <c r="S1833">
        <v>5.6986725328983666E-6</v>
      </c>
      <c r="T1833">
        <f t="shared" si="58"/>
        <v>2.3336068225455534E-2</v>
      </c>
      <c r="U1833">
        <f t="shared" si="59"/>
        <v>5.6986725328983674E-6</v>
      </c>
    </row>
    <row r="1834" spans="1:21" x14ac:dyDescent="0.35">
      <c r="A1834" t="s">
        <v>27</v>
      </c>
      <c r="B1834" t="s">
        <v>47</v>
      </c>
      <c r="C1834" t="s">
        <v>39</v>
      </c>
      <c r="D1834" t="s">
        <v>40</v>
      </c>
      <c r="E1834" t="s">
        <v>850</v>
      </c>
      <c r="F1834" t="s">
        <v>851</v>
      </c>
      <c r="G1834" t="s">
        <v>452</v>
      </c>
      <c r="H1834" t="s">
        <v>46</v>
      </c>
      <c r="J1834" t="s">
        <v>36</v>
      </c>
      <c r="L1834" t="s">
        <v>852</v>
      </c>
      <c r="M1834" t="s">
        <v>852</v>
      </c>
      <c r="N1834" t="b">
        <v>0</v>
      </c>
      <c r="O1834">
        <v>34.922916209999997</v>
      </c>
      <c r="P1834">
        <v>8.9035526313729514E-5</v>
      </c>
      <c r="Q1834">
        <v>0.36460054592569963</v>
      </c>
      <c r="R1834">
        <v>12.732914315483461</v>
      </c>
      <c r="S1834">
        <v>3.109380225167626E-3</v>
      </c>
      <c r="T1834">
        <f t="shared" si="58"/>
        <v>12.732914315483464</v>
      </c>
      <c r="U1834">
        <f t="shared" si="59"/>
        <v>3.1093802251676256E-3</v>
      </c>
    </row>
    <row r="1835" spans="1:21" x14ac:dyDescent="0.35">
      <c r="A1835" t="s">
        <v>27</v>
      </c>
      <c r="B1835" t="s">
        <v>47</v>
      </c>
      <c r="C1835" t="s">
        <v>39</v>
      </c>
      <c r="D1835" t="s">
        <v>40</v>
      </c>
      <c r="E1835" t="s">
        <v>431</v>
      </c>
      <c r="F1835" t="s">
        <v>432</v>
      </c>
      <c r="G1835" t="s">
        <v>128</v>
      </c>
      <c r="H1835" t="s">
        <v>46</v>
      </c>
      <c r="J1835" t="s">
        <v>36</v>
      </c>
      <c r="L1835" t="s">
        <v>433</v>
      </c>
      <c r="M1835" t="s">
        <v>433</v>
      </c>
      <c r="N1835" t="b">
        <v>0</v>
      </c>
      <c r="O1835">
        <v>128.26</v>
      </c>
      <c r="P1835">
        <v>1.2306074797007751E-3</v>
      </c>
      <c r="Q1835">
        <v>5.0393385370482626</v>
      </c>
      <c r="R1835">
        <v>646.34556076181013</v>
      </c>
      <c r="S1835">
        <v>0.15783771534642141</v>
      </c>
      <c r="T1835">
        <f t="shared" si="58"/>
        <v>646.34556076181013</v>
      </c>
      <c r="U1835">
        <f t="shared" si="59"/>
        <v>0.15783771534642141</v>
      </c>
    </row>
    <row r="1836" spans="1:21" x14ac:dyDescent="0.35">
      <c r="A1836" t="s">
        <v>27</v>
      </c>
      <c r="B1836" t="s">
        <v>47</v>
      </c>
      <c r="C1836" t="s">
        <v>29</v>
      </c>
      <c r="D1836" t="s">
        <v>30</v>
      </c>
      <c r="E1836" t="s">
        <v>431</v>
      </c>
      <c r="F1836" t="s">
        <v>432</v>
      </c>
      <c r="G1836" t="s">
        <v>128</v>
      </c>
      <c r="H1836" t="s">
        <v>46</v>
      </c>
      <c r="J1836" t="s">
        <v>36</v>
      </c>
      <c r="L1836" t="s">
        <v>433</v>
      </c>
      <c r="M1836" t="s">
        <v>433</v>
      </c>
      <c r="N1836" t="b">
        <v>0</v>
      </c>
      <c r="O1836">
        <v>128.26</v>
      </c>
      <c r="P1836">
        <v>4.3735481935481939E-4</v>
      </c>
      <c r="Q1836">
        <v>0.21965041658547621</v>
      </c>
      <c r="R1836">
        <v>28.17236243125317</v>
      </c>
      <c r="S1836">
        <v>5.6095129130449138E-2</v>
      </c>
      <c r="T1836">
        <f t="shared" si="58"/>
        <v>28.172362431253177</v>
      </c>
      <c r="U1836">
        <f t="shared" si="59"/>
        <v>5.6095129130449131E-2</v>
      </c>
    </row>
    <row r="1837" spans="1:21" x14ac:dyDescent="0.35">
      <c r="A1837" t="s">
        <v>27</v>
      </c>
      <c r="B1837" t="s">
        <v>47</v>
      </c>
      <c r="C1837" t="s">
        <v>29</v>
      </c>
      <c r="D1837" t="s">
        <v>30</v>
      </c>
      <c r="E1837" t="s">
        <v>850</v>
      </c>
      <c r="F1837" t="s">
        <v>851</v>
      </c>
      <c r="G1837" t="s">
        <v>452</v>
      </c>
      <c r="H1837" t="s">
        <v>46</v>
      </c>
      <c r="J1837" t="s">
        <v>36</v>
      </c>
      <c r="L1837" t="s">
        <v>852</v>
      </c>
      <c r="M1837" t="s">
        <v>852</v>
      </c>
      <c r="N1837" t="b">
        <v>0</v>
      </c>
      <c r="O1837">
        <v>34.922916209999997</v>
      </c>
      <c r="P1837">
        <v>9.0400881435016313E-5</v>
      </c>
      <c r="Q1837">
        <v>4.540156044510444E-2</v>
      </c>
      <c r="R1837">
        <v>1.585554891227632</v>
      </c>
      <c r="S1837">
        <v>3.1570624076652188E-3</v>
      </c>
      <c r="T1837">
        <f t="shared" si="58"/>
        <v>1.5855548912276325</v>
      </c>
      <c r="U1837">
        <f t="shared" si="59"/>
        <v>3.1570624076652188E-3</v>
      </c>
    </row>
    <row r="1838" spans="1:21" x14ac:dyDescent="0.35">
      <c r="A1838" t="s">
        <v>27</v>
      </c>
      <c r="B1838" t="s">
        <v>47</v>
      </c>
      <c r="C1838" t="s">
        <v>76</v>
      </c>
      <c r="D1838" t="s">
        <v>77</v>
      </c>
      <c r="E1838" t="s">
        <v>850</v>
      </c>
      <c r="F1838" t="s">
        <v>851</v>
      </c>
      <c r="G1838" t="s">
        <v>452</v>
      </c>
      <c r="H1838" t="s">
        <v>46</v>
      </c>
      <c r="J1838" t="s">
        <v>36</v>
      </c>
      <c r="L1838" t="s">
        <v>852</v>
      </c>
      <c r="M1838" t="s">
        <v>852</v>
      </c>
      <c r="N1838" t="b">
        <v>0</v>
      </c>
      <c r="O1838">
        <v>34.922916209999997</v>
      </c>
      <c r="P1838">
        <v>9.1229537412694354E-4</v>
      </c>
      <c r="Q1838">
        <v>1.5891583587251119</v>
      </c>
      <c r="R1838">
        <v>55.498044206178207</v>
      </c>
      <c r="S1838">
        <v>3.1860014909405848E-2</v>
      </c>
      <c r="T1838">
        <f t="shared" si="58"/>
        <v>55.4980442061782</v>
      </c>
      <c r="U1838">
        <f t="shared" si="59"/>
        <v>3.1860014909405848E-2</v>
      </c>
    </row>
    <row r="1839" spans="1:21" x14ac:dyDescent="0.35">
      <c r="A1839" t="s">
        <v>27</v>
      </c>
      <c r="B1839" t="s">
        <v>47</v>
      </c>
      <c r="C1839" t="s">
        <v>29</v>
      </c>
      <c r="D1839" t="s">
        <v>30</v>
      </c>
      <c r="E1839" t="s">
        <v>856</v>
      </c>
      <c r="F1839" t="s">
        <v>857</v>
      </c>
      <c r="G1839" t="s">
        <v>452</v>
      </c>
      <c r="H1839" t="s">
        <v>46</v>
      </c>
      <c r="J1839" t="s">
        <v>36</v>
      </c>
      <c r="L1839" t="s">
        <v>858</v>
      </c>
      <c r="M1839" t="s">
        <v>858</v>
      </c>
      <c r="N1839" t="b">
        <v>0</v>
      </c>
      <c r="O1839">
        <v>5.0921162600000001</v>
      </c>
      <c r="P1839">
        <v>1.4267112134271179E-4</v>
      </c>
      <c r="Q1839">
        <v>7.1652968827170524E-2</v>
      </c>
      <c r="R1839">
        <v>0.36486524764210809</v>
      </c>
      <c r="S1839">
        <v>7.2649793682165605E-4</v>
      </c>
      <c r="T1839">
        <f t="shared" si="58"/>
        <v>0.36486524764210815</v>
      </c>
      <c r="U1839">
        <f t="shared" si="59"/>
        <v>7.2649793682165573E-4</v>
      </c>
    </row>
    <row r="1840" spans="1:21" x14ac:dyDescent="0.35">
      <c r="A1840" t="s">
        <v>27</v>
      </c>
      <c r="B1840" t="s">
        <v>47</v>
      </c>
      <c r="C1840" t="s">
        <v>76</v>
      </c>
      <c r="D1840" t="s">
        <v>77</v>
      </c>
      <c r="E1840" t="s">
        <v>856</v>
      </c>
      <c r="F1840" t="s">
        <v>857</v>
      </c>
      <c r="G1840" t="s">
        <v>452</v>
      </c>
      <c r="H1840" t="s">
        <v>46</v>
      </c>
      <c r="J1840" t="s">
        <v>36</v>
      </c>
      <c r="L1840" t="s">
        <v>858</v>
      </c>
      <c r="M1840" t="s">
        <v>858</v>
      </c>
      <c r="N1840" t="b">
        <v>0</v>
      </c>
      <c r="O1840">
        <v>5.0921162600000001</v>
      </c>
      <c r="P1840">
        <v>3.7922994545780219E-4</v>
      </c>
      <c r="Q1840">
        <v>0.66059354765431122</v>
      </c>
      <c r="R1840">
        <v>3.3638191452616031</v>
      </c>
      <c r="S1840">
        <v>1.931082971544588E-3</v>
      </c>
      <c r="T1840">
        <f t="shared" si="58"/>
        <v>3.3638191452616031</v>
      </c>
      <c r="U1840">
        <f t="shared" si="59"/>
        <v>1.9310829715445876E-3</v>
      </c>
    </row>
    <row r="1841" spans="1:21" x14ac:dyDescent="0.35">
      <c r="A1841" t="s">
        <v>27</v>
      </c>
      <c r="B1841" t="s">
        <v>47</v>
      </c>
      <c r="C1841" t="s">
        <v>39</v>
      </c>
      <c r="D1841" t="s">
        <v>40</v>
      </c>
      <c r="E1841" t="s">
        <v>856</v>
      </c>
      <c r="F1841" t="s">
        <v>857</v>
      </c>
      <c r="G1841" t="s">
        <v>452</v>
      </c>
      <c r="H1841" t="s">
        <v>46</v>
      </c>
      <c r="J1841" t="s">
        <v>36</v>
      </c>
      <c r="L1841" t="s">
        <v>858</v>
      </c>
      <c r="M1841" t="s">
        <v>858</v>
      </c>
      <c r="N1841" t="b">
        <v>0</v>
      </c>
      <c r="O1841">
        <v>5.0921162600000001</v>
      </c>
      <c r="P1841">
        <v>2.8707885054425071E-8</v>
      </c>
      <c r="Q1841">
        <v>1.175588104722821E-4</v>
      </c>
      <c r="R1841">
        <v>5.9862313031216585E-4</v>
      </c>
      <c r="S1841">
        <v>1.461838882758489E-7</v>
      </c>
      <c r="T1841">
        <f t="shared" si="58"/>
        <v>5.9862313031216596E-4</v>
      </c>
      <c r="U1841">
        <f t="shared" si="59"/>
        <v>1.4618388827584888E-7</v>
      </c>
    </row>
    <row r="1842" spans="1:21" x14ac:dyDescent="0.35">
      <c r="A1842" t="s">
        <v>27</v>
      </c>
      <c r="B1842" t="s">
        <v>47</v>
      </c>
      <c r="C1842" t="s">
        <v>39</v>
      </c>
      <c r="D1842" t="s">
        <v>40</v>
      </c>
      <c r="E1842" t="s">
        <v>436</v>
      </c>
      <c r="F1842" t="s">
        <v>437</v>
      </c>
      <c r="G1842" t="s">
        <v>128</v>
      </c>
      <c r="H1842" t="s">
        <v>46</v>
      </c>
      <c r="J1842" t="s">
        <v>36</v>
      </c>
      <c r="L1842" t="s">
        <v>438</v>
      </c>
      <c r="M1842" t="s">
        <v>438</v>
      </c>
      <c r="N1842" t="b">
        <v>0</v>
      </c>
      <c r="O1842">
        <v>7.95</v>
      </c>
      <c r="P1842">
        <v>1.0585958429962161E-2</v>
      </c>
      <c r="Q1842">
        <v>43.349507578704539</v>
      </c>
      <c r="R1842">
        <v>344.62858525070112</v>
      </c>
      <c r="S1842">
        <v>8.4158369518199161E-2</v>
      </c>
      <c r="T1842">
        <f t="shared" si="58"/>
        <v>344.62858525070112</v>
      </c>
      <c r="U1842">
        <f t="shared" si="59"/>
        <v>8.4158369518199175E-2</v>
      </c>
    </row>
    <row r="1843" spans="1:21" x14ac:dyDescent="0.35">
      <c r="A1843" t="s">
        <v>27</v>
      </c>
      <c r="B1843" t="s">
        <v>47</v>
      </c>
      <c r="C1843" t="s">
        <v>29</v>
      </c>
      <c r="D1843" t="s">
        <v>30</v>
      </c>
      <c r="E1843" t="s">
        <v>436</v>
      </c>
      <c r="F1843" t="s">
        <v>437</v>
      </c>
      <c r="G1843" t="s">
        <v>128</v>
      </c>
      <c r="H1843" t="s">
        <v>46</v>
      </c>
      <c r="J1843" t="s">
        <v>36</v>
      </c>
      <c r="L1843" t="s">
        <v>438</v>
      </c>
      <c r="M1843" t="s">
        <v>438</v>
      </c>
      <c r="N1843" t="b">
        <v>0</v>
      </c>
      <c r="O1843">
        <v>7.95</v>
      </c>
      <c r="P1843">
        <v>7.2080294831896466E-3</v>
      </c>
      <c r="Q1843">
        <v>3.62005083441995</v>
      </c>
      <c r="R1843">
        <v>28.7794041336386</v>
      </c>
      <c r="S1843">
        <v>5.7303834391357687E-2</v>
      </c>
      <c r="T1843">
        <f t="shared" si="58"/>
        <v>28.779404133638604</v>
      </c>
      <c r="U1843">
        <f t="shared" si="59"/>
        <v>5.7303834391357694E-2</v>
      </c>
    </row>
    <row r="1844" spans="1:21" x14ac:dyDescent="0.35">
      <c r="A1844" t="s">
        <v>27</v>
      </c>
      <c r="B1844" t="s">
        <v>47</v>
      </c>
      <c r="C1844" t="s">
        <v>76</v>
      </c>
      <c r="D1844" t="s">
        <v>77</v>
      </c>
      <c r="E1844" t="s">
        <v>436</v>
      </c>
      <c r="F1844" t="s">
        <v>437</v>
      </c>
      <c r="G1844" t="s">
        <v>128</v>
      </c>
      <c r="H1844" t="s">
        <v>46</v>
      </c>
      <c r="J1844" t="s">
        <v>36</v>
      </c>
      <c r="L1844" t="s">
        <v>438</v>
      </c>
      <c r="M1844" t="s">
        <v>438</v>
      </c>
      <c r="N1844" t="b">
        <v>0</v>
      </c>
      <c r="O1844">
        <v>7.95</v>
      </c>
      <c r="P1844">
        <v>3.2009910032443079E-2</v>
      </c>
      <c r="Q1844">
        <v>55.759151622112121</v>
      </c>
      <c r="R1844">
        <v>443.28525539579141</v>
      </c>
      <c r="S1844">
        <v>0.25447878475792252</v>
      </c>
      <c r="T1844">
        <f t="shared" si="58"/>
        <v>443.28525539579135</v>
      </c>
      <c r="U1844">
        <f t="shared" si="59"/>
        <v>0.25447878475792246</v>
      </c>
    </row>
    <row r="1845" spans="1:21" x14ac:dyDescent="0.35">
      <c r="A1845" t="s">
        <v>27</v>
      </c>
      <c r="B1845" t="s">
        <v>47</v>
      </c>
      <c r="C1845" t="s">
        <v>29</v>
      </c>
      <c r="D1845" t="s">
        <v>30</v>
      </c>
      <c r="E1845" t="s">
        <v>868</v>
      </c>
      <c r="F1845" t="s">
        <v>869</v>
      </c>
      <c r="G1845" t="s">
        <v>452</v>
      </c>
      <c r="H1845" t="s">
        <v>46</v>
      </c>
      <c r="J1845" t="s">
        <v>36</v>
      </c>
      <c r="L1845" t="s">
        <v>870</v>
      </c>
      <c r="M1845" t="s">
        <v>870</v>
      </c>
      <c r="N1845" t="b">
        <v>0</v>
      </c>
      <c r="O1845">
        <v>162.05067081000001</v>
      </c>
      <c r="P1845">
        <v>5.2265285754848515E-7</v>
      </c>
      <c r="Q1845">
        <v>2.624892028387094E-4</v>
      </c>
      <c r="R1845">
        <v>4.2536551400395008E-2</v>
      </c>
      <c r="S1845">
        <v>8.4696246166495395E-5</v>
      </c>
      <c r="T1845">
        <f t="shared" si="58"/>
        <v>4.2536551400395015E-2</v>
      </c>
      <c r="U1845">
        <f t="shared" si="59"/>
        <v>8.4696246166495395E-5</v>
      </c>
    </row>
    <row r="1846" spans="1:21" x14ac:dyDescent="0.35">
      <c r="A1846" t="s">
        <v>27</v>
      </c>
      <c r="B1846" t="s">
        <v>47</v>
      </c>
      <c r="C1846" t="s">
        <v>76</v>
      </c>
      <c r="D1846" t="s">
        <v>77</v>
      </c>
      <c r="E1846" t="s">
        <v>868</v>
      </c>
      <c r="F1846" t="s">
        <v>869</v>
      </c>
      <c r="G1846" t="s">
        <v>452</v>
      </c>
      <c r="H1846" t="s">
        <v>46</v>
      </c>
      <c r="J1846" t="s">
        <v>36</v>
      </c>
      <c r="L1846" t="s">
        <v>870</v>
      </c>
      <c r="M1846" t="s">
        <v>870</v>
      </c>
      <c r="N1846" t="b">
        <v>0</v>
      </c>
      <c r="O1846">
        <v>162.05067081000001</v>
      </c>
      <c r="P1846">
        <v>4.2750313277879664E-3</v>
      </c>
      <c r="Q1846">
        <v>7.4468225544467526</v>
      </c>
      <c r="R1846">
        <v>1206.7625903511339</v>
      </c>
      <c r="S1846">
        <v>0.69277169440180497</v>
      </c>
      <c r="T1846">
        <f t="shared" si="58"/>
        <v>1206.7625903511341</v>
      </c>
      <c r="U1846">
        <f t="shared" si="59"/>
        <v>0.69277169440180497</v>
      </c>
    </row>
    <row r="1847" spans="1:21" x14ac:dyDescent="0.35">
      <c r="A1847" t="s">
        <v>27</v>
      </c>
      <c r="B1847" t="s">
        <v>47</v>
      </c>
      <c r="C1847" t="s">
        <v>39</v>
      </c>
      <c r="D1847" t="s">
        <v>40</v>
      </c>
      <c r="E1847" t="s">
        <v>868</v>
      </c>
      <c r="F1847" t="s">
        <v>869</v>
      </c>
      <c r="G1847" t="s">
        <v>452</v>
      </c>
      <c r="H1847" t="s">
        <v>46</v>
      </c>
      <c r="J1847" t="s">
        <v>36</v>
      </c>
      <c r="L1847" t="s">
        <v>870</v>
      </c>
      <c r="M1847" t="s">
        <v>870</v>
      </c>
      <c r="N1847" t="b">
        <v>0</v>
      </c>
      <c r="O1847">
        <v>162.05067081000001</v>
      </c>
      <c r="P1847">
        <v>3.441630917952662E-3</v>
      </c>
      <c r="Q1847">
        <v>14.09348114750023</v>
      </c>
      <c r="R1847">
        <v>2283.8580740005</v>
      </c>
      <c r="S1847">
        <v>0.55771859893466502</v>
      </c>
      <c r="T1847">
        <f t="shared" si="58"/>
        <v>2283.8580740005009</v>
      </c>
      <c r="U1847">
        <f t="shared" si="59"/>
        <v>0.55771859893466502</v>
      </c>
    </row>
    <row r="1848" spans="1:21" x14ac:dyDescent="0.35">
      <c r="A1848" t="s">
        <v>27</v>
      </c>
      <c r="B1848" t="s">
        <v>47</v>
      </c>
      <c r="C1848" t="s">
        <v>76</v>
      </c>
      <c r="D1848" t="s">
        <v>77</v>
      </c>
      <c r="E1848" t="s">
        <v>871</v>
      </c>
      <c r="F1848" t="s">
        <v>872</v>
      </c>
      <c r="G1848" t="s">
        <v>452</v>
      </c>
      <c r="H1848" t="s">
        <v>46</v>
      </c>
      <c r="J1848" t="s">
        <v>36</v>
      </c>
      <c r="L1848" t="s">
        <v>873</v>
      </c>
      <c r="M1848" t="s">
        <v>873</v>
      </c>
      <c r="N1848" t="b">
        <v>0</v>
      </c>
      <c r="O1848">
        <v>116.57976942000001</v>
      </c>
      <c r="P1848">
        <v>3.1216249612621202E-3</v>
      </c>
      <c r="Q1848">
        <v>5.4376647527584359</v>
      </c>
      <c r="R1848">
        <v>633.92170305983984</v>
      </c>
      <c r="S1848">
        <v>0.36391831819965442</v>
      </c>
      <c r="T1848">
        <f t="shared" si="58"/>
        <v>633.92170305983984</v>
      </c>
      <c r="U1848">
        <f t="shared" si="59"/>
        <v>0.36391831819965442</v>
      </c>
    </row>
    <row r="1849" spans="1:21" x14ac:dyDescent="0.35">
      <c r="A1849" t="s">
        <v>27</v>
      </c>
      <c r="B1849" t="s">
        <v>47</v>
      </c>
      <c r="C1849" t="s">
        <v>39</v>
      </c>
      <c r="D1849" t="s">
        <v>40</v>
      </c>
      <c r="E1849" t="s">
        <v>871</v>
      </c>
      <c r="F1849" t="s">
        <v>872</v>
      </c>
      <c r="G1849" t="s">
        <v>452</v>
      </c>
      <c r="H1849" t="s">
        <v>46</v>
      </c>
      <c r="J1849" t="s">
        <v>36</v>
      </c>
      <c r="L1849" t="s">
        <v>873</v>
      </c>
      <c r="M1849" t="s">
        <v>873</v>
      </c>
      <c r="N1849" t="b">
        <v>0</v>
      </c>
      <c r="O1849">
        <v>116.57976942000001</v>
      </c>
      <c r="P1849">
        <v>4.1204135462253183E-3</v>
      </c>
      <c r="Q1849">
        <v>16.87309651093441</v>
      </c>
      <c r="R1849">
        <v>1967.06170064614</v>
      </c>
      <c r="S1849">
        <v>0.48035686113399212</v>
      </c>
      <c r="T1849">
        <f t="shared" si="58"/>
        <v>1967.06170064614</v>
      </c>
      <c r="U1849">
        <f t="shared" si="59"/>
        <v>0.48035686113399212</v>
      </c>
    </row>
    <row r="1850" spans="1:21" x14ac:dyDescent="0.35">
      <c r="A1850" t="s">
        <v>27</v>
      </c>
      <c r="B1850" t="s">
        <v>47</v>
      </c>
      <c r="C1850" t="s">
        <v>29</v>
      </c>
      <c r="D1850" t="s">
        <v>30</v>
      </c>
      <c r="E1850" t="s">
        <v>871</v>
      </c>
      <c r="F1850" t="s">
        <v>872</v>
      </c>
      <c r="G1850" t="s">
        <v>452</v>
      </c>
      <c r="H1850" t="s">
        <v>46</v>
      </c>
      <c r="J1850" t="s">
        <v>36</v>
      </c>
      <c r="L1850" t="s">
        <v>873</v>
      </c>
      <c r="M1850" t="s">
        <v>873</v>
      </c>
      <c r="N1850" t="b">
        <v>0</v>
      </c>
      <c r="O1850">
        <v>116.57976942000001</v>
      </c>
      <c r="P1850">
        <v>9.0024657060712106E-7</v>
      </c>
      <c r="Q1850">
        <v>4.5212611251249819E-4</v>
      </c>
      <c r="R1850">
        <v>5.2708757945468018E-2</v>
      </c>
      <c r="S1850">
        <v>1.049505376225239E-4</v>
      </c>
      <c r="T1850">
        <f t="shared" si="58"/>
        <v>5.2708757945468018E-2</v>
      </c>
      <c r="U1850">
        <f t="shared" si="59"/>
        <v>1.0495053762252392E-4</v>
      </c>
    </row>
    <row r="1851" spans="1:21" x14ac:dyDescent="0.35">
      <c r="A1851" t="s">
        <v>27</v>
      </c>
      <c r="B1851" t="s">
        <v>47</v>
      </c>
      <c r="C1851" t="s">
        <v>39</v>
      </c>
      <c r="D1851" t="s">
        <v>40</v>
      </c>
      <c r="E1851" t="s">
        <v>874</v>
      </c>
      <c r="F1851" t="s">
        <v>875</v>
      </c>
      <c r="G1851" t="s">
        <v>452</v>
      </c>
      <c r="H1851" t="s">
        <v>46</v>
      </c>
      <c r="J1851" t="s">
        <v>36</v>
      </c>
      <c r="L1851" t="s">
        <v>876</v>
      </c>
      <c r="M1851" t="s">
        <v>876</v>
      </c>
      <c r="N1851" t="b">
        <v>0</v>
      </c>
      <c r="O1851">
        <v>22.146644989999999</v>
      </c>
      <c r="P1851">
        <v>7.8711179833333754E-9</v>
      </c>
      <c r="Q1851">
        <v>3.2232233947342963E-5</v>
      </c>
      <c r="R1851">
        <v>7.1383584246643094E-4</v>
      </c>
      <c r="S1851">
        <v>1.74318855651289E-7</v>
      </c>
      <c r="T1851">
        <f t="shared" si="58"/>
        <v>7.1383584246643094E-4</v>
      </c>
      <c r="U1851">
        <f t="shared" si="59"/>
        <v>1.74318855651289E-7</v>
      </c>
    </row>
    <row r="1852" spans="1:21" x14ac:dyDescent="0.35">
      <c r="A1852" t="s">
        <v>27</v>
      </c>
      <c r="B1852" t="s">
        <v>47</v>
      </c>
      <c r="C1852" t="s">
        <v>76</v>
      </c>
      <c r="D1852" t="s">
        <v>77</v>
      </c>
      <c r="E1852" t="s">
        <v>874</v>
      </c>
      <c r="F1852" t="s">
        <v>875</v>
      </c>
      <c r="G1852" t="s">
        <v>452</v>
      </c>
      <c r="H1852" t="s">
        <v>46</v>
      </c>
      <c r="J1852" t="s">
        <v>36</v>
      </c>
      <c r="L1852" t="s">
        <v>876</v>
      </c>
      <c r="M1852" t="s">
        <v>876</v>
      </c>
      <c r="N1852" t="b">
        <v>0</v>
      </c>
      <c r="O1852">
        <v>22.146644989999999</v>
      </c>
      <c r="P1852">
        <v>1.436042802162868E-8</v>
      </c>
      <c r="Q1852">
        <v>2.5014918273898921E-5</v>
      </c>
      <c r="R1852">
        <v>5.53996514465903E-4</v>
      </c>
      <c r="S1852">
        <v>3.1803530129945829E-7</v>
      </c>
      <c r="T1852">
        <f t="shared" si="58"/>
        <v>5.53996514465903E-4</v>
      </c>
      <c r="U1852">
        <f t="shared" si="59"/>
        <v>3.180353012994584E-7</v>
      </c>
    </row>
    <row r="1853" spans="1:21" x14ac:dyDescent="0.35">
      <c r="A1853" t="s">
        <v>27</v>
      </c>
      <c r="B1853" t="s">
        <v>47</v>
      </c>
      <c r="C1853" t="s">
        <v>39</v>
      </c>
      <c r="D1853" t="s">
        <v>40</v>
      </c>
      <c r="E1853" t="s">
        <v>159</v>
      </c>
      <c r="F1853" t="s">
        <v>160</v>
      </c>
      <c r="G1853" t="s">
        <v>128</v>
      </c>
      <c r="H1853" t="s">
        <v>46</v>
      </c>
      <c r="J1853" t="s">
        <v>36</v>
      </c>
      <c r="L1853" t="s">
        <v>161</v>
      </c>
      <c r="M1853" t="s">
        <v>161</v>
      </c>
      <c r="N1853" t="b">
        <v>0</v>
      </c>
      <c r="O1853">
        <v>277.81</v>
      </c>
      <c r="P1853">
        <v>7.4377196954713589E-4</v>
      </c>
      <c r="Q1853">
        <v>3.0457467638881348</v>
      </c>
      <c r="R1853">
        <v>846.13890847576272</v>
      </c>
      <c r="S1853">
        <v>0.20662729085988979</v>
      </c>
      <c r="T1853">
        <f t="shared" si="58"/>
        <v>846.13890847576272</v>
      </c>
      <c r="U1853">
        <f t="shared" si="59"/>
        <v>0.20662729085988982</v>
      </c>
    </row>
    <row r="1854" spans="1:21" x14ac:dyDescent="0.35">
      <c r="A1854" t="s">
        <v>27</v>
      </c>
      <c r="B1854" t="s">
        <v>47</v>
      </c>
      <c r="C1854" t="s">
        <v>29</v>
      </c>
      <c r="D1854" t="s">
        <v>30</v>
      </c>
      <c r="E1854" t="s">
        <v>883</v>
      </c>
      <c r="F1854" t="s">
        <v>884</v>
      </c>
      <c r="G1854" t="s">
        <v>452</v>
      </c>
      <c r="H1854" t="s">
        <v>46</v>
      </c>
      <c r="J1854" t="s">
        <v>36</v>
      </c>
      <c r="L1854" t="s">
        <v>885</v>
      </c>
      <c r="M1854" t="s">
        <v>885</v>
      </c>
      <c r="N1854" t="b">
        <v>0</v>
      </c>
      <c r="O1854">
        <v>98.442093760000006</v>
      </c>
      <c r="P1854">
        <v>4.0976013605959501E-5</v>
      </c>
      <c r="Q1854">
        <v>2.0579168355429181E-2</v>
      </c>
      <c r="R1854">
        <v>2.0258564207479841</v>
      </c>
      <c r="S1854">
        <v>4.0337645733089008E-3</v>
      </c>
      <c r="T1854">
        <f t="shared" si="58"/>
        <v>2.0258564207479846</v>
      </c>
      <c r="U1854">
        <f t="shared" si="59"/>
        <v>4.0337645733089008E-3</v>
      </c>
    </row>
    <row r="1855" spans="1:21" x14ac:dyDescent="0.35">
      <c r="A1855" t="s">
        <v>27</v>
      </c>
      <c r="B1855" t="s">
        <v>47</v>
      </c>
      <c r="C1855" t="s">
        <v>29</v>
      </c>
      <c r="D1855" t="s">
        <v>30</v>
      </c>
      <c r="E1855" t="s">
        <v>159</v>
      </c>
      <c r="F1855" t="s">
        <v>160</v>
      </c>
      <c r="G1855" t="s">
        <v>128</v>
      </c>
      <c r="H1855" t="s">
        <v>46</v>
      </c>
      <c r="J1855" t="s">
        <v>36</v>
      </c>
      <c r="L1855" t="s">
        <v>161</v>
      </c>
      <c r="M1855" t="s">
        <v>161</v>
      </c>
      <c r="N1855" t="b">
        <v>0</v>
      </c>
      <c r="O1855">
        <v>277.81</v>
      </c>
      <c r="P1855">
        <v>2.163727686780908E-6</v>
      </c>
      <c r="Q1855">
        <v>1.086677605336688E-3</v>
      </c>
      <c r="R1855">
        <v>0.30188990553858541</v>
      </c>
      <c r="S1855">
        <v>6.0110518866460401E-4</v>
      </c>
      <c r="T1855">
        <f t="shared" si="58"/>
        <v>0.3018899055385853</v>
      </c>
      <c r="U1855">
        <f t="shared" si="59"/>
        <v>6.0110518866460401E-4</v>
      </c>
    </row>
    <row r="1856" spans="1:21" x14ac:dyDescent="0.35">
      <c r="A1856" t="s">
        <v>27</v>
      </c>
      <c r="B1856" t="s">
        <v>47</v>
      </c>
      <c r="C1856" t="s">
        <v>76</v>
      </c>
      <c r="D1856" t="s">
        <v>77</v>
      </c>
      <c r="E1856" t="s">
        <v>159</v>
      </c>
      <c r="F1856" t="s">
        <v>160</v>
      </c>
      <c r="G1856" t="s">
        <v>128</v>
      </c>
      <c r="H1856" t="s">
        <v>46</v>
      </c>
      <c r="J1856" t="s">
        <v>36</v>
      </c>
      <c r="L1856" t="s">
        <v>161</v>
      </c>
      <c r="M1856" t="s">
        <v>161</v>
      </c>
      <c r="N1856" t="b">
        <v>0</v>
      </c>
      <c r="O1856">
        <v>277.81</v>
      </c>
      <c r="P1856">
        <v>1.0915425181079041E-3</v>
      </c>
      <c r="Q1856">
        <v>1.9013950588262689</v>
      </c>
      <c r="R1856">
        <v>528.22656129252584</v>
      </c>
      <c r="S1856">
        <v>0.30324142695555689</v>
      </c>
      <c r="T1856">
        <f t="shared" si="58"/>
        <v>528.22656129252573</v>
      </c>
      <c r="U1856">
        <f t="shared" si="59"/>
        <v>0.30324142695555684</v>
      </c>
    </row>
    <row r="1857" spans="1:21" x14ac:dyDescent="0.35">
      <c r="A1857" t="s">
        <v>27</v>
      </c>
      <c r="B1857" t="s">
        <v>47</v>
      </c>
      <c r="C1857" t="s">
        <v>39</v>
      </c>
      <c r="D1857" t="s">
        <v>40</v>
      </c>
      <c r="E1857" t="s">
        <v>883</v>
      </c>
      <c r="F1857" t="s">
        <v>884</v>
      </c>
      <c r="G1857" t="s">
        <v>452</v>
      </c>
      <c r="H1857" t="s">
        <v>46</v>
      </c>
      <c r="J1857" t="s">
        <v>36</v>
      </c>
      <c r="L1857" t="s">
        <v>885</v>
      </c>
      <c r="M1857" t="s">
        <v>885</v>
      </c>
      <c r="N1857" t="b">
        <v>0</v>
      </c>
      <c r="O1857">
        <v>98.442093760000006</v>
      </c>
      <c r="P1857">
        <v>2.4913474520643179E-3</v>
      </c>
      <c r="Q1857">
        <v>10.202069653775739</v>
      </c>
      <c r="R1857">
        <v>1004.313097403042</v>
      </c>
      <c r="S1857">
        <v>0.24525345946485269</v>
      </c>
      <c r="T1857">
        <f t="shared" si="58"/>
        <v>1004.3130974030421</v>
      </c>
      <c r="U1857">
        <f t="shared" si="59"/>
        <v>0.24525345946485272</v>
      </c>
    </row>
    <row r="1858" spans="1:21" x14ac:dyDescent="0.35">
      <c r="A1858" t="s">
        <v>27</v>
      </c>
      <c r="B1858" t="s">
        <v>47</v>
      </c>
      <c r="C1858" t="s">
        <v>76</v>
      </c>
      <c r="D1858" t="s">
        <v>77</v>
      </c>
      <c r="E1858" t="s">
        <v>883</v>
      </c>
      <c r="F1858" t="s">
        <v>884</v>
      </c>
      <c r="G1858" t="s">
        <v>452</v>
      </c>
      <c r="H1858" t="s">
        <v>46</v>
      </c>
      <c r="J1858" t="s">
        <v>36</v>
      </c>
      <c r="L1858" t="s">
        <v>885</v>
      </c>
      <c r="M1858" t="s">
        <v>885</v>
      </c>
      <c r="N1858" t="b">
        <v>0</v>
      </c>
      <c r="O1858">
        <v>98.442093760000006</v>
      </c>
      <c r="P1858">
        <v>6.6722625073781169E-3</v>
      </c>
      <c r="Q1858">
        <v>11.622641126899641</v>
      </c>
      <c r="R1858">
        <v>1144.1571275530871</v>
      </c>
      <c r="S1858">
        <v>0.65683149134264929</v>
      </c>
      <c r="T1858">
        <f t="shared" ref="T1858:T1921" si="60">O1858*Q1858</f>
        <v>1144.1571275530866</v>
      </c>
      <c r="U1858">
        <f t="shared" ref="U1858:U1921" si="61">O1858*P1858</f>
        <v>0.65683149134264929</v>
      </c>
    </row>
    <row r="1859" spans="1:21" x14ac:dyDescent="0.35">
      <c r="A1859" t="s">
        <v>27</v>
      </c>
      <c r="B1859" t="s">
        <v>47</v>
      </c>
      <c r="C1859" t="s">
        <v>29</v>
      </c>
      <c r="D1859" t="s">
        <v>30</v>
      </c>
      <c r="E1859" t="s">
        <v>162</v>
      </c>
      <c r="F1859" t="s">
        <v>163</v>
      </c>
      <c r="G1859" t="s">
        <v>128</v>
      </c>
      <c r="H1859" t="s">
        <v>46</v>
      </c>
      <c r="J1859" t="s">
        <v>36</v>
      </c>
      <c r="L1859" t="s">
        <v>139</v>
      </c>
      <c r="M1859" t="s">
        <v>139</v>
      </c>
      <c r="N1859" t="b">
        <v>0</v>
      </c>
      <c r="O1859">
        <v>114.2</v>
      </c>
      <c r="P1859">
        <v>6.2282584497058528E-3</v>
      </c>
      <c r="Q1859">
        <v>3.1279855680978161</v>
      </c>
      <c r="R1859">
        <v>357.21595187677059</v>
      </c>
      <c r="S1859">
        <v>0.71126711495640838</v>
      </c>
      <c r="T1859">
        <f t="shared" si="60"/>
        <v>357.21595187677059</v>
      </c>
      <c r="U1859">
        <f t="shared" si="61"/>
        <v>0.71126711495640838</v>
      </c>
    </row>
    <row r="1860" spans="1:21" x14ac:dyDescent="0.35">
      <c r="A1860" t="s">
        <v>27</v>
      </c>
      <c r="B1860" t="s">
        <v>47</v>
      </c>
      <c r="C1860" t="s">
        <v>76</v>
      </c>
      <c r="D1860" t="s">
        <v>77</v>
      </c>
      <c r="E1860" t="s">
        <v>162</v>
      </c>
      <c r="F1860" t="s">
        <v>163</v>
      </c>
      <c r="G1860" t="s">
        <v>128</v>
      </c>
      <c r="H1860" t="s">
        <v>46</v>
      </c>
      <c r="J1860" t="s">
        <v>36</v>
      </c>
      <c r="L1860" t="s">
        <v>139</v>
      </c>
      <c r="M1860" t="s">
        <v>139</v>
      </c>
      <c r="N1860" t="b">
        <v>0</v>
      </c>
      <c r="O1860">
        <v>114.2</v>
      </c>
      <c r="P1860">
        <v>6.1784041262908103E-2</v>
      </c>
      <c r="Q1860">
        <v>107.62372406275681</v>
      </c>
      <c r="R1860">
        <v>12290.629287966831</v>
      </c>
      <c r="S1860">
        <v>7.0557375122241064</v>
      </c>
      <c r="T1860">
        <f t="shared" si="60"/>
        <v>12290.629287966827</v>
      </c>
      <c r="U1860">
        <f t="shared" si="61"/>
        <v>7.0557375122241055</v>
      </c>
    </row>
    <row r="1861" spans="1:21" x14ac:dyDescent="0.35">
      <c r="A1861" t="s">
        <v>27</v>
      </c>
      <c r="B1861" t="s">
        <v>47</v>
      </c>
      <c r="C1861" t="s">
        <v>76</v>
      </c>
      <c r="D1861" t="s">
        <v>77</v>
      </c>
      <c r="E1861" t="s">
        <v>886</v>
      </c>
      <c r="F1861" t="s">
        <v>887</v>
      </c>
      <c r="G1861" t="s">
        <v>452</v>
      </c>
      <c r="H1861" t="s">
        <v>46</v>
      </c>
      <c r="J1861" t="s">
        <v>36</v>
      </c>
      <c r="L1861" t="s">
        <v>888</v>
      </c>
      <c r="M1861" t="s">
        <v>888</v>
      </c>
      <c r="N1861" t="b">
        <v>0</v>
      </c>
      <c r="O1861">
        <v>91.695799449999996</v>
      </c>
      <c r="P1861">
        <v>2.4965989463470881E-2</v>
      </c>
      <c r="Q1861">
        <v>43.489106669740899</v>
      </c>
      <c r="R1861">
        <v>3987.768403448219</v>
      </c>
      <c r="S1861">
        <v>2.2892763629132391</v>
      </c>
      <c r="T1861">
        <f t="shared" si="60"/>
        <v>3987.7684034482186</v>
      </c>
      <c r="U1861">
        <f t="shared" si="61"/>
        <v>2.2892763629132387</v>
      </c>
    </row>
    <row r="1862" spans="1:21" x14ac:dyDescent="0.35">
      <c r="A1862" t="s">
        <v>27</v>
      </c>
      <c r="B1862" t="s">
        <v>47</v>
      </c>
      <c r="C1862" t="s">
        <v>39</v>
      </c>
      <c r="D1862" t="s">
        <v>40</v>
      </c>
      <c r="E1862" t="s">
        <v>886</v>
      </c>
      <c r="F1862" t="s">
        <v>887</v>
      </c>
      <c r="G1862" t="s">
        <v>452</v>
      </c>
      <c r="H1862" t="s">
        <v>46</v>
      </c>
      <c r="J1862" t="s">
        <v>36</v>
      </c>
      <c r="L1862" t="s">
        <v>888</v>
      </c>
      <c r="M1862" t="s">
        <v>888</v>
      </c>
      <c r="N1862" t="b">
        <v>0</v>
      </c>
      <c r="O1862">
        <v>91.695799449999996</v>
      </c>
      <c r="P1862">
        <v>4.2498521143792952E-3</v>
      </c>
      <c r="Q1862">
        <v>17.403147542996479</v>
      </c>
      <c r="R1862">
        <v>1595.7955269013651</v>
      </c>
      <c r="S1862">
        <v>0.38969358717228231</v>
      </c>
      <c r="T1862">
        <f t="shared" si="60"/>
        <v>1595.7955269013653</v>
      </c>
      <c r="U1862">
        <f t="shared" si="61"/>
        <v>0.38969358717228231</v>
      </c>
    </row>
    <row r="1863" spans="1:21" x14ac:dyDescent="0.35">
      <c r="A1863" t="s">
        <v>27</v>
      </c>
      <c r="B1863" t="s">
        <v>47</v>
      </c>
      <c r="C1863" t="s">
        <v>39</v>
      </c>
      <c r="D1863" t="s">
        <v>40</v>
      </c>
      <c r="E1863" t="s">
        <v>162</v>
      </c>
      <c r="F1863" t="s">
        <v>163</v>
      </c>
      <c r="G1863" t="s">
        <v>128</v>
      </c>
      <c r="H1863" t="s">
        <v>46</v>
      </c>
      <c r="J1863" t="s">
        <v>36</v>
      </c>
      <c r="L1863" t="s">
        <v>139</v>
      </c>
      <c r="M1863" t="s">
        <v>139</v>
      </c>
      <c r="N1863" t="b">
        <v>0</v>
      </c>
      <c r="O1863">
        <v>114.2</v>
      </c>
      <c r="P1863">
        <v>2.2924431431498669E-2</v>
      </c>
      <c r="Q1863">
        <v>93.875563620628739</v>
      </c>
      <c r="R1863">
        <v>10720.5893654758</v>
      </c>
      <c r="S1863">
        <v>2.6179700694771482</v>
      </c>
      <c r="T1863">
        <f t="shared" si="60"/>
        <v>10720.589365475802</v>
      </c>
      <c r="U1863">
        <f t="shared" si="61"/>
        <v>2.6179700694771482</v>
      </c>
    </row>
    <row r="1864" spans="1:21" x14ac:dyDescent="0.35">
      <c r="A1864" t="s">
        <v>27</v>
      </c>
      <c r="B1864" t="s">
        <v>47</v>
      </c>
      <c r="C1864" t="s">
        <v>76</v>
      </c>
      <c r="D1864" t="s">
        <v>77</v>
      </c>
      <c r="E1864" t="s">
        <v>167</v>
      </c>
      <c r="F1864" t="s">
        <v>168</v>
      </c>
      <c r="G1864" t="s">
        <v>128</v>
      </c>
      <c r="H1864" t="s">
        <v>46</v>
      </c>
      <c r="J1864" t="s">
        <v>36</v>
      </c>
      <c r="L1864" t="s">
        <v>169</v>
      </c>
      <c r="M1864" t="s">
        <v>169</v>
      </c>
      <c r="N1864" t="b">
        <v>0</v>
      </c>
      <c r="O1864">
        <v>214.26</v>
      </c>
      <c r="P1864">
        <v>1.0775805418921581E-2</v>
      </c>
      <c r="Q1864">
        <v>18.770742173128411</v>
      </c>
      <c r="R1864">
        <v>4021.8192180144929</v>
      </c>
      <c r="S1864">
        <v>2.308824069058137</v>
      </c>
      <c r="T1864">
        <f t="shared" si="60"/>
        <v>4021.8192180144933</v>
      </c>
      <c r="U1864">
        <f t="shared" si="61"/>
        <v>2.3088240690581379</v>
      </c>
    </row>
    <row r="1865" spans="1:21" x14ac:dyDescent="0.35">
      <c r="A1865" t="s">
        <v>27</v>
      </c>
      <c r="B1865" t="s">
        <v>47</v>
      </c>
      <c r="C1865" t="s">
        <v>29</v>
      </c>
      <c r="D1865" t="s">
        <v>30</v>
      </c>
      <c r="E1865" t="s">
        <v>167</v>
      </c>
      <c r="F1865" t="s">
        <v>168</v>
      </c>
      <c r="G1865" t="s">
        <v>128</v>
      </c>
      <c r="H1865" t="s">
        <v>46</v>
      </c>
      <c r="J1865" t="s">
        <v>36</v>
      </c>
      <c r="L1865" t="s">
        <v>169</v>
      </c>
      <c r="M1865" t="s">
        <v>169</v>
      </c>
      <c r="N1865" t="b">
        <v>0</v>
      </c>
      <c r="O1865">
        <v>214.26</v>
      </c>
      <c r="P1865">
        <v>1.6244721987875E-3</v>
      </c>
      <c r="Q1865">
        <v>0.81585015050610277</v>
      </c>
      <c r="R1865">
        <v>174.80405324743759</v>
      </c>
      <c r="S1865">
        <v>0.34805941331220969</v>
      </c>
      <c r="T1865">
        <f t="shared" si="60"/>
        <v>174.80405324743757</v>
      </c>
      <c r="U1865">
        <f t="shared" si="61"/>
        <v>0.34805941331220974</v>
      </c>
    </row>
    <row r="1866" spans="1:21" x14ac:dyDescent="0.35">
      <c r="A1866" t="s">
        <v>27</v>
      </c>
      <c r="B1866" t="s">
        <v>47</v>
      </c>
      <c r="C1866" t="s">
        <v>39</v>
      </c>
      <c r="D1866" t="s">
        <v>40</v>
      </c>
      <c r="E1866" t="s">
        <v>167</v>
      </c>
      <c r="F1866" t="s">
        <v>168</v>
      </c>
      <c r="G1866" t="s">
        <v>128</v>
      </c>
      <c r="H1866" t="s">
        <v>46</v>
      </c>
      <c r="J1866" t="s">
        <v>36</v>
      </c>
      <c r="L1866" t="s">
        <v>169</v>
      </c>
      <c r="M1866" t="s">
        <v>169</v>
      </c>
      <c r="N1866" t="b">
        <v>0</v>
      </c>
      <c r="O1866">
        <v>214.26</v>
      </c>
      <c r="P1866">
        <v>7.3463068476528883E-3</v>
      </c>
      <c r="Q1866">
        <v>30.083131959640269</v>
      </c>
      <c r="R1866">
        <v>6445.6118536725226</v>
      </c>
      <c r="S1866">
        <v>1.574019705178108</v>
      </c>
      <c r="T1866">
        <f t="shared" si="60"/>
        <v>6445.6118536725235</v>
      </c>
      <c r="U1866">
        <f t="shared" si="61"/>
        <v>1.5740197051781077</v>
      </c>
    </row>
    <row r="1867" spans="1:21" x14ac:dyDescent="0.35">
      <c r="A1867" t="s">
        <v>27</v>
      </c>
      <c r="B1867" t="s">
        <v>47</v>
      </c>
      <c r="C1867" t="s">
        <v>39</v>
      </c>
      <c r="D1867" t="s">
        <v>40</v>
      </c>
      <c r="E1867" t="s">
        <v>170</v>
      </c>
      <c r="F1867" t="s">
        <v>171</v>
      </c>
      <c r="G1867" t="s">
        <v>128</v>
      </c>
      <c r="H1867" t="s">
        <v>46</v>
      </c>
      <c r="J1867" t="s">
        <v>36</v>
      </c>
      <c r="L1867" t="s">
        <v>172</v>
      </c>
      <c r="M1867" t="s">
        <v>172</v>
      </c>
      <c r="N1867" t="b">
        <v>0</v>
      </c>
      <c r="O1867">
        <v>72.64</v>
      </c>
      <c r="P1867">
        <v>6.3766286906378608E-3</v>
      </c>
      <c r="Q1867">
        <v>26.112299191446841</v>
      </c>
      <c r="R1867">
        <v>1896.797413266698</v>
      </c>
      <c r="S1867">
        <v>0.46319830808793422</v>
      </c>
      <c r="T1867">
        <f t="shared" si="60"/>
        <v>1896.7974132666986</v>
      </c>
      <c r="U1867">
        <f t="shared" si="61"/>
        <v>0.46319830808793422</v>
      </c>
    </row>
    <row r="1868" spans="1:21" x14ac:dyDescent="0.35">
      <c r="A1868" t="s">
        <v>27</v>
      </c>
      <c r="B1868" t="s">
        <v>47</v>
      </c>
      <c r="C1868" t="s">
        <v>39</v>
      </c>
      <c r="D1868" t="s">
        <v>40</v>
      </c>
      <c r="E1868" t="s">
        <v>895</v>
      </c>
      <c r="F1868" t="s">
        <v>896</v>
      </c>
      <c r="G1868" t="s">
        <v>452</v>
      </c>
      <c r="H1868" t="s">
        <v>46</v>
      </c>
      <c r="J1868" t="s">
        <v>36</v>
      </c>
      <c r="L1868" t="s">
        <v>897</v>
      </c>
      <c r="M1868" t="s">
        <v>897</v>
      </c>
      <c r="N1868" t="b">
        <v>0</v>
      </c>
      <c r="O1868">
        <v>155.18575777000001</v>
      </c>
      <c r="P1868">
        <v>3.1531097590413431E-3</v>
      </c>
      <c r="Q1868">
        <v>12.91198678895044</v>
      </c>
      <c r="R1868">
        <v>2003.7564541595029</v>
      </c>
      <c r="S1868">
        <v>0.48931772728881301</v>
      </c>
      <c r="T1868">
        <f t="shared" si="60"/>
        <v>2003.7564541595032</v>
      </c>
      <c r="U1868">
        <f t="shared" si="61"/>
        <v>0.48931772728881295</v>
      </c>
    </row>
    <row r="1869" spans="1:21" x14ac:dyDescent="0.35">
      <c r="A1869" t="s">
        <v>27</v>
      </c>
      <c r="B1869" t="s">
        <v>47</v>
      </c>
      <c r="C1869" t="s">
        <v>29</v>
      </c>
      <c r="D1869" t="s">
        <v>30</v>
      </c>
      <c r="E1869" t="s">
        <v>895</v>
      </c>
      <c r="F1869" t="s">
        <v>896</v>
      </c>
      <c r="G1869" t="s">
        <v>452</v>
      </c>
      <c r="H1869" t="s">
        <v>46</v>
      </c>
      <c r="J1869" t="s">
        <v>36</v>
      </c>
      <c r="L1869" t="s">
        <v>897</v>
      </c>
      <c r="M1869" t="s">
        <v>897</v>
      </c>
      <c r="N1869" t="b">
        <v>0</v>
      </c>
      <c r="O1869">
        <v>155.18575777000001</v>
      </c>
      <c r="P1869">
        <v>9.7556732010080566E-4</v>
      </c>
      <c r="Q1869">
        <v>0.48995405740224229</v>
      </c>
      <c r="R1869">
        <v>76.033891670453059</v>
      </c>
      <c r="S1869">
        <v>0.15139415382549171</v>
      </c>
      <c r="T1869">
        <f t="shared" si="60"/>
        <v>76.033891670453059</v>
      </c>
      <c r="U1869">
        <f t="shared" si="61"/>
        <v>0.15139415382549168</v>
      </c>
    </row>
    <row r="1870" spans="1:21" x14ac:dyDescent="0.35">
      <c r="A1870" t="s">
        <v>27</v>
      </c>
      <c r="B1870" t="s">
        <v>47</v>
      </c>
      <c r="C1870" t="s">
        <v>76</v>
      </c>
      <c r="D1870" t="s">
        <v>77</v>
      </c>
      <c r="E1870" t="s">
        <v>170</v>
      </c>
      <c r="F1870" t="s">
        <v>171</v>
      </c>
      <c r="G1870" t="s">
        <v>128</v>
      </c>
      <c r="H1870" t="s">
        <v>46</v>
      </c>
      <c r="J1870" t="s">
        <v>36</v>
      </c>
      <c r="L1870" t="s">
        <v>172</v>
      </c>
      <c r="M1870" t="s">
        <v>172</v>
      </c>
      <c r="N1870" t="b">
        <v>0</v>
      </c>
      <c r="O1870">
        <v>72.64</v>
      </c>
      <c r="P1870">
        <v>3.59898645616742E-3</v>
      </c>
      <c r="Q1870">
        <v>6.2691969859326404</v>
      </c>
      <c r="R1870">
        <v>455.39446905814691</v>
      </c>
      <c r="S1870">
        <v>0.2614303761760014</v>
      </c>
      <c r="T1870">
        <f t="shared" si="60"/>
        <v>455.39446905814702</v>
      </c>
      <c r="U1870">
        <f t="shared" si="61"/>
        <v>0.2614303761760014</v>
      </c>
    </row>
    <row r="1871" spans="1:21" x14ac:dyDescent="0.35">
      <c r="A1871" t="s">
        <v>27</v>
      </c>
      <c r="B1871" t="s">
        <v>47</v>
      </c>
      <c r="C1871" t="s">
        <v>76</v>
      </c>
      <c r="D1871" t="s">
        <v>77</v>
      </c>
      <c r="E1871" t="s">
        <v>173</v>
      </c>
      <c r="F1871" t="s">
        <v>174</v>
      </c>
      <c r="G1871" t="s">
        <v>128</v>
      </c>
      <c r="H1871" t="s">
        <v>46</v>
      </c>
      <c r="J1871" t="s">
        <v>36</v>
      </c>
      <c r="L1871" t="s">
        <v>175</v>
      </c>
      <c r="M1871" t="s">
        <v>136</v>
      </c>
      <c r="N1871" t="b">
        <v>0</v>
      </c>
      <c r="O1871">
        <v>58.4</v>
      </c>
      <c r="P1871">
        <v>4.9083047612971969E-2</v>
      </c>
      <c r="Q1871">
        <v>85.499430993501306</v>
      </c>
      <c r="R1871">
        <v>4993.1667700204762</v>
      </c>
      <c r="S1871">
        <v>2.866449980597563</v>
      </c>
      <c r="T1871">
        <f t="shared" si="60"/>
        <v>4993.1667700204762</v>
      </c>
      <c r="U1871">
        <f t="shared" si="61"/>
        <v>2.866449980597563</v>
      </c>
    </row>
    <row r="1872" spans="1:21" x14ac:dyDescent="0.35">
      <c r="A1872" t="s">
        <v>27</v>
      </c>
      <c r="B1872" t="s">
        <v>47</v>
      </c>
      <c r="C1872" t="s">
        <v>76</v>
      </c>
      <c r="D1872" t="s">
        <v>77</v>
      </c>
      <c r="E1872" t="s">
        <v>895</v>
      </c>
      <c r="F1872" t="s">
        <v>896</v>
      </c>
      <c r="G1872" t="s">
        <v>452</v>
      </c>
      <c r="H1872" t="s">
        <v>46</v>
      </c>
      <c r="J1872" t="s">
        <v>36</v>
      </c>
      <c r="L1872" t="s">
        <v>897</v>
      </c>
      <c r="M1872" t="s">
        <v>897</v>
      </c>
      <c r="N1872" t="b">
        <v>0</v>
      </c>
      <c r="O1872">
        <v>155.18575777000001</v>
      </c>
      <c r="P1872">
        <v>5.7749457412672742E-3</v>
      </c>
      <c r="Q1872">
        <v>10.05957451521822</v>
      </c>
      <c r="R1872">
        <v>1561.1026939879209</v>
      </c>
      <c r="S1872">
        <v>0.89618933093919639</v>
      </c>
      <c r="T1872">
        <f t="shared" si="60"/>
        <v>1561.10269398792</v>
      </c>
      <c r="U1872">
        <f t="shared" si="61"/>
        <v>0.89618933093919639</v>
      </c>
    </row>
    <row r="1873" spans="1:21" x14ac:dyDescent="0.35">
      <c r="A1873" t="s">
        <v>27</v>
      </c>
      <c r="B1873" t="s">
        <v>47</v>
      </c>
      <c r="C1873" t="s">
        <v>76</v>
      </c>
      <c r="D1873" t="s">
        <v>77</v>
      </c>
      <c r="E1873" t="s">
        <v>903</v>
      </c>
      <c r="F1873" t="s">
        <v>904</v>
      </c>
      <c r="G1873" t="s">
        <v>452</v>
      </c>
      <c r="H1873" t="s">
        <v>46</v>
      </c>
      <c r="J1873" t="s">
        <v>36</v>
      </c>
      <c r="L1873" t="s">
        <v>905</v>
      </c>
      <c r="M1873" t="s">
        <v>905</v>
      </c>
      <c r="N1873" t="b">
        <v>0</v>
      </c>
      <c r="O1873">
        <v>120.63185874</v>
      </c>
      <c r="P1873">
        <v>1.697393971723192E-2</v>
      </c>
      <c r="Q1873">
        <v>29.567483237486929</v>
      </c>
      <c r="R1873">
        <v>3566.7804612018408</v>
      </c>
      <c r="S1873">
        <v>2.047597898230396</v>
      </c>
      <c r="T1873">
        <f t="shared" si="60"/>
        <v>3566.7804612018413</v>
      </c>
      <c r="U1873">
        <f t="shared" si="61"/>
        <v>2.0475978982303964</v>
      </c>
    </row>
    <row r="1874" spans="1:21" x14ac:dyDescent="0.35">
      <c r="A1874" t="s">
        <v>27</v>
      </c>
      <c r="B1874" t="s">
        <v>47</v>
      </c>
      <c r="C1874" t="s">
        <v>29</v>
      </c>
      <c r="D1874" t="s">
        <v>30</v>
      </c>
      <c r="E1874" t="s">
        <v>173</v>
      </c>
      <c r="F1874" t="s">
        <v>174</v>
      </c>
      <c r="G1874" t="s">
        <v>128</v>
      </c>
      <c r="H1874" t="s">
        <v>46</v>
      </c>
      <c r="J1874" t="s">
        <v>36</v>
      </c>
      <c r="L1874" t="s">
        <v>175</v>
      </c>
      <c r="M1874" t="s">
        <v>136</v>
      </c>
      <c r="N1874" t="b">
        <v>0</v>
      </c>
      <c r="O1874">
        <v>58.4</v>
      </c>
      <c r="P1874">
        <v>2.809389810781908E-3</v>
      </c>
      <c r="Q1874">
        <v>1.410945106766063</v>
      </c>
      <c r="R1874">
        <v>82.399194235138083</v>
      </c>
      <c r="S1874">
        <v>0.1640683649496634</v>
      </c>
      <c r="T1874">
        <f t="shared" si="60"/>
        <v>82.399194235138083</v>
      </c>
      <c r="U1874">
        <f t="shared" si="61"/>
        <v>0.16406836494966343</v>
      </c>
    </row>
    <row r="1875" spans="1:21" x14ac:dyDescent="0.35">
      <c r="A1875" t="s">
        <v>27</v>
      </c>
      <c r="B1875" t="s">
        <v>47</v>
      </c>
      <c r="C1875" t="s">
        <v>39</v>
      </c>
      <c r="D1875" t="s">
        <v>40</v>
      </c>
      <c r="E1875" t="s">
        <v>173</v>
      </c>
      <c r="F1875" t="s">
        <v>174</v>
      </c>
      <c r="G1875" t="s">
        <v>128</v>
      </c>
      <c r="H1875" t="s">
        <v>46</v>
      </c>
      <c r="J1875" t="s">
        <v>36</v>
      </c>
      <c r="L1875" t="s">
        <v>175</v>
      </c>
      <c r="M1875" t="s">
        <v>136</v>
      </c>
      <c r="N1875" t="b">
        <v>0</v>
      </c>
      <c r="O1875">
        <v>58.4</v>
      </c>
      <c r="P1875">
        <v>3.0116081256981061E-2</v>
      </c>
      <c r="Q1875">
        <v>123.32537496040869</v>
      </c>
      <c r="R1875">
        <v>7202.2018976878653</v>
      </c>
      <c r="S1875">
        <v>1.758779145407694</v>
      </c>
      <c r="T1875">
        <f t="shared" si="60"/>
        <v>7202.201897687868</v>
      </c>
      <c r="U1875">
        <f t="shared" si="61"/>
        <v>1.758779145407694</v>
      </c>
    </row>
    <row r="1876" spans="1:21" x14ac:dyDescent="0.35">
      <c r="A1876" t="s">
        <v>27</v>
      </c>
      <c r="B1876" t="s">
        <v>47</v>
      </c>
      <c r="C1876" t="s">
        <v>29</v>
      </c>
      <c r="D1876" t="s">
        <v>30</v>
      </c>
      <c r="E1876" t="s">
        <v>637</v>
      </c>
      <c r="F1876" t="s">
        <v>638</v>
      </c>
      <c r="G1876" t="s">
        <v>452</v>
      </c>
      <c r="H1876" t="s">
        <v>46</v>
      </c>
      <c r="J1876" t="s">
        <v>36</v>
      </c>
      <c r="L1876" t="s">
        <v>639</v>
      </c>
      <c r="M1876" t="s">
        <v>639</v>
      </c>
      <c r="N1876" t="b">
        <v>0</v>
      </c>
      <c r="O1876">
        <v>67.063425210000005</v>
      </c>
      <c r="P1876">
        <v>7.4891384060244764E-3</v>
      </c>
      <c r="Q1876">
        <v>3.761230694053487</v>
      </c>
      <c r="R1876">
        <v>252.2410133482125</v>
      </c>
      <c r="S1876">
        <v>0.50224727337976116</v>
      </c>
      <c r="T1876">
        <f t="shared" si="60"/>
        <v>252.24101334821245</v>
      </c>
      <c r="U1876">
        <f t="shared" si="61"/>
        <v>0.50224727337976116</v>
      </c>
    </row>
    <row r="1877" spans="1:21" x14ac:dyDescent="0.35">
      <c r="A1877" t="s">
        <v>27</v>
      </c>
      <c r="B1877" t="s">
        <v>47</v>
      </c>
      <c r="C1877" t="s">
        <v>39</v>
      </c>
      <c r="D1877" t="s">
        <v>40</v>
      </c>
      <c r="E1877" t="s">
        <v>637</v>
      </c>
      <c r="F1877" t="s">
        <v>638</v>
      </c>
      <c r="G1877" t="s">
        <v>452</v>
      </c>
      <c r="H1877" t="s">
        <v>46</v>
      </c>
      <c r="J1877" t="s">
        <v>36</v>
      </c>
      <c r="L1877" t="s">
        <v>639</v>
      </c>
      <c r="M1877" t="s">
        <v>639</v>
      </c>
      <c r="N1877" t="b">
        <v>0</v>
      </c>
      <c r="O1877">
        <v>67.063425210000005</v>
      </c>
      <c r="P1877">
        <v>1.2561903112632701E-3</v>
      </c>
      <c r="Q1877">
        <v>5.1441002511661109</v>
      </c>
      <c r="R1877">
        <v>344.98098246682071</v>
      </c>
      <c r="S1877">
        <v>8.4244424988930963E-2</v>
      </c>
      <c r="T1877">
        <f t="shared" si="60"/>
        <v>344.98098246682071</v>
      </c>
      <c r="U1877">
        <f t="shared" si="61"/>
        <v>8.4244424988930935E-2</v>
      </c>
    </row>
    <row r="1878" spans="1:21" x14ac:dyDescent="0.35">
      <c r="A1878" t="s">
        <v>27</v>
      </c>
      <c r="B1878" t="s">
        <v>47</v>
      </c>
      <c r="C1878" t="s">
        <v>39</v>
      </c>
      <c r="D1878" t="s">
        <v>40</v>
      </c>
      <c r="E1878" t="s">
        <v>915</v>
      </c>
      <c r="F1878" t="s">
        <v>916</v>
      </c>
      <c r="G1878" t="s">
        <v>452</v>
      </c>
      <c r="H1878" t="s">
        <v>46</v>
      </c>
      <c r="J1878" t="s">
        <v>36</v>
      </c>
      <c r="L1878" t="s">
        <v>917</v>
      </c>
      <c r="M1878" t="s">
        <v>917</v>
      </c>
      <c r="N1878" t="b">
        <v>0</v>
      </c>
      <c r="O1878">
        <v>228.38915384000001</v>
      </c>
      <c r="P1878">
        <v>2.0082285014621809E-8</v>
      </c>
      <c r="Q1878">
        <v>8.2236971947202751E-5</v>
      </c>
      <c r="R1878">
        <v>1.8782032437385451E-2</v>
      </c>
      <c r="S1878">
        <v>4.5865760816631872E-6</v>
      </c>
      <c r="T1878">
        <f t="shared" si="60"/>
        <v>1.8782032437385455E-2</v>
      </c>
      <c r="U1878">
        <f t="shared" si="61"/>
        <v>4.5865760816631872E-6</v>
      </c>
    </row>
    <row r="1879" spans="1:21" x14ac:dyDescent="0.35">
      <c r="A1879" t="s">
        <v>27</v>
      </c>
      <c r="B1879" t="s">
        <v>52</v>
      </c>
      <c r="C1879" t="s">
        <v>29</v>
      </c>
      <c r="D1879" t="s">
        <v>30</v>
      </c>
      <c r="E1879" t="s">
        <v>50</v>
      </c>
      <c r="F1879" t="s">
        <v>51</v>
      </c>
      <c r="G1879" t="s">
        <v>33</v>
      </c>
      <c r="H1879" t="s">
        <v>34</v>
      </c>
      <c r="I1879" t="s">
        <v>35</v>
      </c>
      <c r="J1879" t="s">
        <v>36</v>
      </c>
      <c r="K1879" t="s">
        <v>44</v>
      </c>
      <c r="L1879" t="s">
        <v>45</v>
      </c>
      <c r="M1879" t="s">
        <v>45</v>
      </c>
      <c r="N1879" t="b">
        <v>0</v>
      </c>
      <c r="O1879">
        <v>191.40678779999999</v>
      </c>
      <c r="P1879">
        <v>7.3859102374399582E-3</v>
      </c>
      <c r="Q1879">
        <v>16.02285430886667</v>
      </c>
      <c r="R1879">
        <v>3066.8830746475569</v>
      </c>
      <c r="S1879">
        <v>1.4137133535275179</v>
      </c>
      <c r="T1879">
        <f t="shared" si="60"/>
        <v>3066.8830746475583</v>
      </c>
      <c r="U1879">
        <f t="shared" si="61"/>
        <v>1.4137133535275177</v>
      </c>
    </row>
    <row r="1880" spans="1:21" x14ac:dyDescent="0.35">
      <c r="A1880" t="s">
        <v>27</v>
      </c>
      <c r="B1880" t="s">
        <v>52</v>
      </c>
      <c r="C1880" t="s">
        <v>29</v>
      </c>
      <c r="D1880" t="s">
        <v>30</v>
      </c>
      <c r="E1880" t="s">
        <v>1179</v>
      </c>
      <c r="F1880" t="s">
        <v>1180</v>
      </c>
      <c r="G1880" t="s">
        <v>33</v>
      </c>
      <c r="H1880" t="s">
        <v>34</v>
      </c>
      <c r="I1880" t="s">
        <v>35</v>
      </c>
      <c r="J1880" t="s">
        <v>36</v>
      </c>
      <c r="K1880" t="s">
        <v>44</v>
      </c>
      <c r="L1880" t="s">
        <v>45</v>
      </c>
      <c r="M1880" t="s">
        <v>45</v>
      </c>
      <c r="N1880" t="b">
        <v>0</v>
      </c>
      <c r="O1880">
        <v>191.40678779999999</v>
      </c>
      <c r="P1880">
        <v>2.3854888735012091E-3</v>
      </c>
      <c r="Q1880">
        <v>5.1750345518388858</v>
      </c>
      <c r="R1880">
        <v>990.53674032149365</v>
      </c>
      <c r="S1880">
        <v>0.45659876260950688</v>
      </c>
      <c r="T1880">
        <f t="shared" si="60"/>
        <v>990.53674032149365</v>
      </c>
      <c r="U1880">
        <f t="shared" si="61"/>
        <v>0.45659876260950694</v>
      </c>
    </row>
    <row r="1881" spans="1:21" x14ac:dyDescent="0.35">
      <c r="A1881" t="s">
        <v>27</v>
      </c>
      <c r="B1881" t="s">
        <v>52</v>
      </c>
      <c r="C1881" t="s">
        <v>29</v>
      </c>
      <c r="D1881" t="s">
        <v>30</v>
      </c>
      <c r="E1881" t="s">
        <v>69</v>
      </c>
      <c r="F1881" t="s">
        <v>70</v>
      </c>
      <c r="G1881" t="s">
        <v>33</v>
      </c>
      <c r="H1881" t="s">
        <v>34</v>
      </c>
      <c r="I1881" t="s">
        <v>35</v>
      </c>
      <c r="J1881" t="s">
        <v>36</v>
      </c>
      <c r="K1881" t="s">
        <v>37</v>
      </c>
      <c r="L1881" t="s">
        <v>38</v>
      </c>
      <c r="M1881" t="s">
        <v>38</v>
      </c>
      <c r="N1881" t="b">
        <v>0</v>
      </c>
      <c r="O1881">
        <v>274.3982815</v>
      </c>
      <c r="P1881">
        <v>3.524284116100785E-2</v>
      </c>
      <c r="Q1881">
        <v>76.455154639015291</v>
      </c>
      <c r="R1881">
        <v>20979.16304476255</v>
      </c>
      <c r="S1881">
        <v>9.6705750497580194</v>
      </c>
      <c r="T1881">
        <f t="shared" si="60"/>
        <v>20979.163044762547</v>
      </c>
      <c r="U1881">
        <f t="shared" si="61"/>
        <v>9.6705750497580194</v>
      </c>
    </row>
    <row r="1882" spans="1:21" x14ac:dyDescent="0.35">
      <c r="A1882" t="s">
        <v>27</v>
      </c>
      <c r="B1882" t="s">
        <v>52</v>
      </c>
      <c r="C1882" t="s">
        <v>39</v>
      </c>
      <c r="D1882" t="s">
        <v>40</v>
      </c>
      <c r="E1882" t="s">
        <v>69</v>
      </c>
      <c r="F1882" t="s">
        <v>70</v>
      </c>
      <c r="G1882" t="s">
        <v>33</v>
      </c>
      <c r="H1882" t="s">
        <v>34</v>
      </c>
      <c r="I1882" t="s">
        <v>35</v>
      </c>
      <c r="J1882" t="s">
        <v>36</v>
      </c>
      <c r="K1882" t="s">
        <v>37</v>
      </c>
      <c r="L1882" t="s">
        <v>38</v>
      </c>
      <c r="M1882" t="s">
        <v>38</v>
      </c>
      <c r="N1882" t="b">
        <v>0</v>
      </c>
      <c r="O1882">
        <v>274.3982815</v>
      </c>
      <c r="P1882">
        <v>3.3488955208707122E-3</v>
      </c>
      <c r="Q1882">
        <v>25.82301084313535</v>
      </c>
      <c r="R1882">
        <v>7085.7897985122072</v>
      </c>
      <c r="S1882">
        <v>0.91893117584997064</v>
      </c>
      <c r="T1882">
        <f t="shared" si="60"/>
        <v>7085.7897985122063</v>
      </c>
      <c r="U1882">
        <f t="shared" si="61"/>
        <v>0.91893117584997075</v>
      </c>
    </row>
    <row r="1883" spans="1:21" x14ac:dyDescent="0.35">
      <c r="A1883" t="s">
        <v>27</v>
      </c>
      <c r="B1883" t="s">
        <v>52</v>
      </c>
      <c r="C1883" t="s">
        <v>39</v>
      </c>
      <c r="D1883" t="s">
        <v>40</v>
      </c>
      <c r="E1883" t="s">
        <v>78</v>
      </c>
      <c r="F1883" t="s">
        <v>79</v>
      </c>
      <c r="G1883" t="s">
        <v>33</v>
      </c>
      <c r="H1883" t="s">
        <v>34</v>
      </c>
      <c r="I1883" t="s">
        <v>35</v>
      </c>
      <c r="J1883" t="s">
        <v>36</v>
      </c>
      <c r="K1883" t="s">
        <v>37</v>
      </c>
      <c r="L1883" t="s">
        <v>38</v>
      </c>
      <c r="M1883" t="s">
        <v>38</v>
      </c>
      <c r="N1883" t="b">
        <v>0</v>
      </c>
      <c r="O1883">
        <v>274.3982815</v>
      </c>
      <c r="P1883">
        <v>3.5780479658289359E-3</v>
      </c>
      <c r="Q1883">
        <v>27.58998327748251</v>
      </c>
      <c r="R1883">
        <v>7570.6439979549386</v>
      </c>
      <c r="S1883">
        <v>0.98181021294803084</v>
      </c>
      <c r="T1883">
        <f t="shared" si="60"/>
        <v>7570.6439979549386</v>
      </c>
      <c r="U1883">
        <f t="shared" si="61"/>
        <v>0.98181021294803072</v>
      </c>
    </row>
    <row r="1884" spans="1:21" x14ac:dyDescent="0.35">
      <c r="A1884" t="s">
        <v>27</v>
      </c>
      <c r="B1884" t="s">
        <v>52</v>
      </c>
      <c r="C1884" t="s">
        <v>29</v>
      </c>
      <c r="D1884" t="s">
        <v>30</v>
      </c>
      <c r="E1884" t="s">
        <v>78</v>
      </c>
      <c r="F1884" t="s">
        <v>79</v>
      </c>
      <c r="G1884" t="s">
        <v>33</v>
      </c>
      <c r="H1884" t="s">
        <v>34</v>
      </c>
      <c r="I1884" t="s">
        <v>35</v>
      </c>
      <c r="J1884" t="s">
        <v>36</v>
      </c>
      <c r="K1884" t="s">
        <v>37</v>
      </c>
      <c r="L1884" t="s">
        <v>38</v>
      </c>
      <c r="M1884" t="s">
        <v>38</v>
      </c>
      <c r="N1884" t="b">
        <v>0</v>
      </c>
      <c r="O1884">
        <v>274.3982815</v>
      </c>
      <c r="P1884">
        <v>9.6665268104199342E-3</v>
      </c>
      <c r="Q1884">
        <v>20.97038087072627</v>
      </c>
      <c r="R1884">
        <v>5754.2364733277609</v>
      </c>
      <c r="S1884">
        <v>2.6524783448529061</v>
      </c>
      <c r="T1884">
        <f t="shared" si="60"/>
        <v>5754.2364733277618</v>
      </c>
      <c r="U1884">
        <f t="shared" si="61"/>
        <v>2.6524783448529061</v>
      </c>
    </row>
    <row r="1885" spans="1:21" x14ac:dyDescent="0.35">
      <c r="A1885" t="s">
        <v>27</v>
      </c>
      <c r="B1885" t="s">
        <v>52</v>
      </c>
      <c r="C1885" t="s">
        <v>29</v>
      </c>
      <c r="D1885" t="s">
        <v>30</v>
      </c>
      <c r="E1885" t="s">
        <v>86</v>
      </c>
      <c r="F1885" t="s">
        <v>87</v>
      </c>
      <c r="G1885" t="s">
        <v>33</v>
      </c>
      <c r="H1885" t="s">
        <v>34</v>
      </c>
      <c r="I1885" t="s">
        <v>35</v>
      </c>
      <c r="J1885" t="s">
        <v>36</v>
      </c>
      <c r="K1885" t="s">
        <v>84</v>
      </c>
      <c r="L1885" t="s">
        <v>85</v>
      </c>
      <c r="M1885" t="s">
        <v>85</v>
      </c>
      <c r="N1885" t="b">
        <v>0</v>
      </c>
      <c r="O1885">
        <v>172.5413326</v>
      </c>
      <c r="P1885">
        <v>1.831779041048115E-2</v>
      </c>
      <c r="Q1885">
        <v>39.738268889282629</v>
      </c>
      <c r="R1885">
        <v>6856.4938693739468</v>
      </c>
      <c r="S1885">
        <v>3.1605759677119192</v>
      </c>
      <c r="T1885">
        <f t="shared" si="60"/>
        <v>6856.4938693739468</v>
      </c>
      <c r="U1885">
        <f t="shared" si="61"/>
        <v>3.1605759677119187</v>
      </c>
    </row>
    <row r="1886" spans="1:21" x14ac:dyDescent="0.35">
      <c r="A1886" t="s">
        <v>27</v>
      </c>
      <c r="B1886" t="s">
        <v>52</v>
      </c>
      <c r="C1886" t="s">
        <v>29</v>
      </c>
      <c r="D1886" t="s">
        <v>30</v>
      </c>
      <c r="E1886" t="s">
        <v>1181</v>
      </c>
      <c r="F1886" t="s">
        <v>1182</v>
      </c>
      <c r="G1886" t="s">
        <v>33</v>
      </c>
      <c r="H1886" t="s">
        <v>34</v>
      </c>
      <c r="I1886" t="s">
        <v>35</v>
      </c>
      <c r="J1886" t="s">
        <v>36</v>
      </c>
      <c r="K1886" t="s">
        <v>84</v>
      </c>
      <c r="L1886" t="s">
        <v>85</v>
      </c>
      <c r="M1886" t="s">
        <v>85</v>
      </c>
      <c r="N1886" t="b">
        <v>0</v>
      </c>
      <c r="O1886">
        <v>172.5413326</v>
      </c>
      <c r="P1886">
        <v>1.037880161050253E-2</v>
      </c>
      <c r="Q1886">
        <v>22.515576382546652</v>
      </c>
      <c r="R1886">
        <v>3884.8675533016872</v>
      </c>
      <c r="S1886">
        <v>1.7907722606671319</v>
      </c>
      <c r="T1886">
        <f t="shared" si="60"/>
        <v>3884.8675533016867</v>
      </c>
      <c r="U1886">
        <f t="shared" si="61"/>
        <v>1.7907722606671328</v>
      </c>
    </row>
    <row r="1887" spans="1:21" x14ac:dyDescent="0.35">
      <c r="A1887" t="s">
        <v>27</v>
      </c>
      <c r="B1887" t="s">
        <v>52</v>
      </c>
      <c r="C1887" t="s">
        <v>29</v>
      </c>
      <c r="D1887" t="s">
        <v>30</v>
      </c>
      <c r="E1887" t="s">
        <v>1183</v>
      </c>
      <c r="F1887" t="s">
        <v>1184</v>
      </c>
      <c r="G1887" t="s">
        <v>33</v>
      </c>
      <c r="H1887" t="s">
        <v>34</v>
      </c>
      <c r="I1887" t="s">
        <v>35</v>
      </c>
      <c r="J1887" t="s">
        <v>36</v>
      </c>
      <c r="K1887" t="s">
        <v>44</v>
      </c>
      <c r="L1887" t="s">
        <v>45</v>
      </c>
      <c r="M1887" t="s">
        <v>45</v>
      </c>
      <c r="N1887" t="b">
        <v>0</v>
      </c>
      <c r="O1887">
        <v>191.40678779999999</v>
      </c>
      <c r="P1887">
        <v>1.4765982715682659E-2</v>
      </c>
      <c r="Q1887">
        <v>32.033044293079911</v>
      </c>
      <c r="R1887">
        <v>6131.3421115935471</v>
      </c>
      <c r="S1887">
        <v>2.8263093203191381</v>
      </c>
      <c r="T1887">
        <f t="shared" si="60"/>
        <v>6131.3421115935471</v>
      </c>
      <c r="U1887">
        <f t="shared" si="61"/>
        <v>2.8263093203191385</v>
      </c>
    </row>
    <row r="1888" spans="1:21" x14ac:dyDescent="0.35">
      <c r="A1888" t="s">
        <v>27</v>
      </c>
      <c r="B1888" t="s">
        <v>52</v>
      </c>
      <c r="C1888" t="s">
        <v>39</v>
      </c>
      <c r="D1888" t="s">
        <v>40</v>
      </c>
      <c r="E1888" t="s">
        <v>100</v>
      </c>
      <c r="F1888" t="s">
        <v>101</v>
      </c>
      <c r="G1888" t="s">
        <v>33</v>
      </c>
      <c r="H1888" t="s">
        <v>34</v>
      </c>
      <c r="I1888" t="s">
        <v>35</v>
      </c>
      <c r="J1888" t="s">
        <v>36</v>
      </c>
      <c r="K1888" t="s">
        <v>57</v>
      </c>
      <c r="L1888" t="s">
        <v>58</v>
      </c>
      <c r="M1888" t="s">
        <v>58</v>
      </c>
      <c r="N1888" t="b">
        <v>0</v>
      </c>
      <c r="O1888">
        <v>204.30314809999999</v>
      </c>
      <c r="P1888">
        <v>4.7785629144286908E-3</v>
      </c>
      <c r="Q1888">
        <v>36.847038429497907</v>
      </c>
      <c r="R1888">
        <v>7527.9659493081044</v>
      </c>
      <c r="S1888">
        <v>0.97627544681169243</v>
      </c>
      <c r="T1888">
        <f t="shared" si="60"/>
        <v>7527.9659493081017</v>
      </c>
      <c r="U1888">
        <f t="shared" si="61"/>
        <v>0.97627544681169243</v>
      </c>
    </row>
    <row r="1889" spans="1:21" x14ac:dyDescent="0.35">
      <c r="A1889" t="s">
        <v>27</v>
      </c>
      <c r="B1889" t="s">
        <v>52</v>
      </c>
      <c r="C1889" t="s">
        <v>29</v>
      </c>
      <c r="D1889" t="s">
        <v>30</v>
      </c>
      <c r="E1889" t="s">
        <v>100</v>
      </c>
      <c r="F1889" t="s">
        <v>101</v>
      </c>
      <c r="G1889" t="s">
        <v>33</v>
      </c>
      <c r="H1889" t="s">
        <v>34</v>
      </c>
      <c r="I1889" t="s">
        <v>35</v>
      </c>
      <c r="J1889" t="s">
        <v>36</v>
      </c>
      <c r="K1889" t="s">
        <v>57</v>
      </c>
      <c r="L1889" t="s">
        <v>58</v>
      </c>
      <c r="M1889" t="s">
        <v>58</v>
      </c>
      <c r="N1889" t="b">
        <v>0</v>
      </c>
      <c r="O1889">
        <v>204.30314809999999</v>
      </c>
      <c r="P1889">
        <v>1.0087706352282009E-2</v>
      </c>
      <c r="Q1889">
        <v>21.884079821861949</v>
      </c>
      <c r="R1889">
        <v>4470.9864008780833</v>
      </c>
      <c r="S1889">
        <v>2.060950164879582</v>
      </c>
      <c r="T1889">
        <f t="shared" si="60"/>
        <v>4470.9864008780833</v>
      </c>
      <c r="U1889">
        <f t="shared" si="61"/>
        <v>2.060950164879582</v>
      </c>
    </row>
    <row r="1890" spans="1:21" x14ac:dyDescent="0.35">
      <c r="A1890" t="s">
        <v>27</v>
      </c>
      <c r="B1890" t="s">
        <v>52</v>
      </c>
      <c r="C1890" t="s">
        <v>29</v>
      </c>
      <c r="D1890" t="s">
        <v>30</v>
      </c>
      <c r="E1890" t="s">
        <v>102</v>
      </c>
      <c r="F1890" t="s">
        <v>103</v>
      </c>
      <c r="G1890" t="s">
        <v>33</v>
      </c>
      <c r="H1890" t="s">
        <v>34</v>
      </c>
      <c r="I1890" t="s">
        <v>35</v>
      </c>
      <c r="J1890" t="s">
        <v>36</v>
      </c>
      <c r="K1890" t="s">
        <v>61</v>
      </c>
      <c r="L1890" t="s">
        <v>62</v>
      </c>
      <c r="M1890" t="s">
        <v>62</v>
      </c>
      <c r="N1890" t="b">
        <v>0</v>
      </c>
      <c r="O1890">
        <v>170.4198394</v>
      </c>
      <c r="P1890">
        <v>2.286457940975423E-2</v>
      </c>
      <c r="Q1890">
        <v>49.601987153717133</v>
      </c>
      <c r="R1890">
        <v>8453.1626846573363</v>
      </c>
      <c r="S1890">
        <v>3.8965779509588629</v>
      </c>
      <c r="T1890">
        <f t="shared" si="60"/>
        <v>8453.1626846573363</v>
      </c>
      <c r="U1890">
        <f t="shared" si="61"/>
        <v>3.8965779509588625</v>
      </c>
    </row>
    <row r="1891" spans="1:21" x14ac:dyDescent="0.35">
      <c r="A1891" t="s">
        <v>27</v>
      </c>
      <c r="B1891" t="s">
        <v>52</v>
      </c>
      <c r="C1891" t="s">
        <v>39</v>
      </c>
      <c r="D1891" t="s">
        <v>40</v>
      </c>
      <c r="E1891" t="s">
        <v>102</v>
      </c>
      <c r="F1891" t="s">
        <v>103</v>
      </c>
      <c r="G1891" t="s">
        <v>33</v>
      </c>
      <c r="H1891" t="s">
        <v>34</v>
      </c>
      <c r="I1891" t="s">
        <v>35</v>
      </c>
      <c r="J1891" t="s">
        <v>36</v>
      </c>
      <c r="K1891" t="s">
        <v>61</v>
      </c>
      <c r="L1891" t="s">
        <v>62</v>
      </c>
      <c r="M1891" t="s">
        <v>62</v>
      </c>
      <c r="N1891" t="b">
        <v>0</v>
      </c>
      <c r="O1891">
        <v>170.4198394</v>
      </c>
      <c r="P1891">
        <v>4.6424556815837008E-2</v>
      </c>
      <c r="Q1891">
        <v>357.97528664955752</v>
      </c>
      <c r="R1891">
        <v>61006.090859986558</v>
      </c>
      <c r="S1891">
        <v>7.9116655167711194</v>
      </c>
      <c r="T1891">
        <f t="shared" si="60"/>
        <v>61006.090859986558</v>
      </c>
      <c r="U1891">
        <f t="shared" si="61"/>
        <v>7.9116655167711185</v>
      </c>
    </row>
    <row r="1892" spans="1:21" x14ac:dyDescent="0.35">
      <c r="A1892" t="s">
        <v>27</v>
      </c>
      <c r="B1892" t="s">
        <v>52</v>
      </c>
      <c r="C1892" t="s">
        <v>39</v>
      </c>
      <c r="D1892" t="s">
        <v>40</v>
      </c>
      <c r="E1892" t="s">
        <v>104</v>
      </c>
      <c r="F1892" t="s">
        <v>105</v>
      </c>
      <c r="G1892" t="s">
        <v>33</v>
      </c>
      <c r="H1892" t="s">
        <v>34</v>
      </c>
      <c r="I1892" t="s">
        <v>35</v>
      </c>
      <c r="J1892" t="s">
        <v>36</v>
      </c>
      <c r="K1892" t="s">
        <v>61</v>
      </c>
      <c r="L1892" t="s">
        <v>62</v>
      </c>
      <c r="M1892" t="s">
        <v>62</v>
      </c>
      <c r="N1892" t="b">
        <v>0</v>
      </c>
      <c r="O1892">
        <v>170.4198394</v>
      </c>
      <c r="P1892">
        <v>3.325633830366816E-4</v>
      </c>
      <c r="Q1892">
        <v>2.5643642187897169</v>
      </c>
      <c r="R1892">
        <v>437.01853832925002</v>
      </c>
      <c r="S1892">
        <v>5.6675398327431972E-2</v>
      </c>
      <c r="T1892">
        <f t="shared" si="60"/>
        <v>437.01853832925002</v>
      </c>
      <c r="U1892">
        <f t="shared" si="61"/>
        <v>5.6675398327431965E-2</v>
      </c>
    </row>
    <row r="1893" spans="1:21" x14ac:dyDescent="0.35">
      <c r="A1893" t="s">
        <v>27</v>
      </c>
      <c r="B1893" t="s">
        <v>52</v>
      </c>
      <c r="C1893" t="s">
        <v>39</v>
      </c>
      <c r="D1893" t="s">
        <v>40</v>
      </c>
      <c r="E1893" t="s">
        <v>108</v>
      </c>
      <c r="F1893" t="s">
        <v>109</v>
      </c>
      <c r="G1893" t="s">
        <v>33</v>
      </c>
      <c r="H1893" t="s">
        <v>34</v>
      </c>
      <c r="I1893" t="s">
        <v>35</v>
      </c>
      <c r="J1893" t="s">
        <v>36</v>
      </c>
      <c r="K1893" t="s">
        <v>61</v>
      </c>
      <c r="L1893" t="s">
        <v>62</v>
      </c>
      <c r="M1893" t="s">
        <v>62</v>
      </c>
      <c r="N1893" t="b">
        <v>0</v>
      </c>
      <c r="O1893">
        <v>170.4198394</v>
      </c>
      <c r="P1893">
        <v>4.3522006484127441E-3</v>
      </c>
      <c r="Q1893">
        <v>33.559400057438182</v>
      </c>
      <c r="R1893">
        <v>5719.1875681489646</v>
      </c>
      <c r="S1893">
        <v>0.74170133553907569</v>
      </c>
      <c r="T1893">
        <f t="shared" si="60"/>
        <v>5719.1875681489655</v>
      </c>
      <c r="U1893">
        <f t="shared" si="61"/>
        <v>0.74170133553907569</v>
      </c>
    </row>
    <row r="1894" spans="1:21" x14ac:dyDescent="0.35">
      <c r="A1894" t="s">
        <v>27</v>
      </c>
      <c r="B1894" t="s">
        <v>52</v>
      </c>
      <c r="C1894" t="s">
        <v>29</v>
      </c>
      <c r="D1894" t="s">
        <v>30</v>
      </c>
      <c r="E1894" t="s">
        <v>108</v>
      </c>
      <c r="F1894" t="s">
        <v>109</v>
      </c>
      <c r="G1894" t="s">
        <v>33</v>
      </c>
      <c r="H1894" t="s">
        <v>34</v>
      </c>
      <c r="I1894" t="s">
        <v>35</v>
      </c>
      <c r="J1894" t="s">
        <v>36</v>
      </c>
      <c r="K1894" t="s">
        <v>61</v>
      </c>
      <c r="L1894" t="s">
        <v>62</v>
      </c>
      <c r="M1894" t="s">
        <v>62</v>
      </c>
      <c r="N1894" t="b">
        <v>0</v>
      </c>
      <c r="O1894">
        <v>170.4198394</v>
      </c>
      <c r="P1894">
        <v>6.2202906507297633E-3</v>
      </c>
      <c r="Q1894">
        <v>13.49418117082263</v>
      </c>
      <c r="R1894">
        <v>2299.6761879660971</v>
      </c>
      <c r="S1894">
        <v>1.0600609337186879</v>
      </c>
      <c r="T1894">
        <f t="shared" si="60"/>
        <v>2299.6761879660967</v>
      </c>
      <c r="U1894">
        <f t="shared" si="61"/>
        <v>1.0600609337186877</v>
      </c>
    </row>
    <row r="1895" spans="1:21" x14ac:dyDescent="0.35">
      <c r="A1895" t="s">
        <v>27</v>
      </c>
      <c r="B1895" t="s">
        <v>52</v>
      </c>
      <c r="C1895" t="s">
        <v>39</v>
      </c>
      <c r="D1895" t="s">
        <v>40</v>
      </c>
      <c r="E1895" t="s">
        <v>110</v>
      </c>
      <c r="F1895" t="s">
        <v>111</v>
      </c>
      <c r="G1895" t="s">
        <v>33</v>
      </c>
      <c r="H1895" t="s">
        <v>34</v>
      </c>
      <c r="I1895" t="s">
        <v>35</v>
      </c>
      <c r="J1895" t="s">
        <v>36</v>
      </c>
      <c r="K1895" t="s">
        <v>61</v>
      </c>
      <c r="L1895" t="s">
        <v>62</v>
      </c>
      <c r="M1895" t="s">
        <v>62</v>
      </c>
      <c r="N1895" t="b">
        <v>0</v>
      </c>
      <c r="O1895">
        <v>170.4198394</v>
      </c>
      <c r="P1895">
        <v>4.772514522247237E-2</v>
      </c>
      <c r="Q1895">
        <v>368.00399859882401</v>
      </c>
      <c r="R1895">
        <v>62715.182339769417</v>
      </c>
      <c r="S1895">
        <v>8.1333115841554182</v>
      </c>
      <c r="T1895">
        <f t="shared" si="60"/>
        <v>62715.182339769417</v>
      </c>
      <c r="U1895">
        <f t="shared" si="61"/>
        <v>8.1333115841554182</v>
      </c>
    </row>
    <row r="1896" spans="1:21" x14ac:dyDescent="0.35">
      <c r="A1896" t="s">
        <v>27</v>
      </c>
      <c r="B1896" t="s">
        <v>52</v>
      </c>
      <c r="C1896" t="s">
        <v>29</v>
      </c>
      <c r="D1896" t="s">
        <v>30</v>
      </c>
      <c r="E1896" t="s">
        <v>110</v>
      </c>
      <c r="F1896" t="s">
        <v>111</v>
      </c>
      <c r="G1896" t="s">
        <v>33</v>
      </c>
      <c r="H1896" t="s">
        <v>34</v>
      </c>
      <c r="I1896" t="s">
        <v>35</v>
      </c>
      <c r="J1896" t="s">
        <v>36</v>
      </c>
      <c r="K1896" t="s">
        <v>61</v>
      </c>
      <c r="L1896" t="s">
        <v>62</v>
      </c>
      <c r="M1896" t="s">
        <v>62</v>
      </c>
      <c r="N1896" t="b">
        <v>0</v>
      </c>
      <c r="O1896">
        <v>170.4198394</v>
      </c>
      <c r="P1896">
        <v>2.729455275887472E-2</v>
      </c>
      <c r="Q1896">
        <v>59.212287750833838</v>
      </c>
      <c r="R1896">
        <v>10090.948569003691</v>
      </c>
      <c r="S1896">
        <v>4.6515332976622563</v>
      </c>
      <c r="T1896">
        <f t="shared" si="60"/>
        <v>10090.948569003689</v>
      </c>
      <c r="U1896">
        <f t="shared" si="61"/>
        <v>4.6515332976622563</v>
      </c>
    </row>
    <row r="1897" spans="1:21" x14ac:dyDescent="0.35">
      <c r="A1897" t="s">
        <v>27</v>
      </c>
      <c r="B1897" t="s">
        <v>52</v>
      </c>
      <c r="C1897" t="s">
        <v>29</v>
      </c>
      <c r="D1897" t="s">
        <v>30</v>
      </c>
      <c r="E1897" t="s">
        <v>112</v>
      </c>
      <c r="F1897" t="s">
        <v>113</v>
      </c>
      <c r="G1897" t="s">
        <v>33</v>
      </c>
      <c r="H1897" t="s">
        <v>34</v>
      </c>
      <c r="I1897" t="s">
        <v>35</v>
      </c>
      <c r="J1897" t="s">
        <v>36</v>
      </c>
      <c r="K1897" t="s">
        <v>61</v>
      </c>
      <c r="L1897" t="s">
        <v>62</v>
      </c>
      <c r="M1897" t="s">
        <v>62</v>
      </c>
      <c r="N1897" t="b">
        <v>0</v>
      </c>
      <c r="O1897">
        <v>170.4198394</v>
      </c>
      <c r="P1897">
        <v>4.1924349929880207E-2</v>
      </c>
      <c r="Q1897">
        <v>90.949893692893099</v>
      </c>
      <c r="R1897">
        <v>15499.666276589909</v>
      </c>
      <c r="S1897">
        <v>7.1447409819995871</v>
      </c>
      <c r="T1897">
        <f t="shared" si="60"/>
        <v>15499.666276589915</v>
      </c>
      <c r="U1897">
        <f t="shared" si="61"/>
        <v>7.1447409819995862</v>
      </c>
    </row>
    <row r="1898" spans="1:21" x14ac:dyDescent="0.35">
      <c r="A1898" t="s">
        <v>27</v>
      </c>
      <c r="B1898" t="s">
        <v>52</v>
      </c>
      <c r="C1898" t="s">
        <v>39</v>
      </c>
      <c r="D1898" t="s">
        <v>40</v>
      </c>
      <c r="E1898" t="s">
        <v>112</v>
      </c>
      <c r="F1898" t="s">
        <v>113</v>
      </c>
      <c r="G1898" t="s">
        <v>33</v>
      </c>
      <c r="H1898" t="s">
        <v>34</v>
      </c>
      <c r="I1898" t="s">
        <v>35</v>
      </c>
      <c r="J1898" t="s">
        <v>36</v>
      </c>
      <c r="K1898" t="s">
        <v>61</v>
      </c>
      <c r="L1898" t="s">
        <v>62</v>
      </c>
      <c r="M1898" t="s">
        <v>62</v>
      </c>
      <c r="N1898" t="b">
        <v>0</v>
      </c>
      <c r="O1898">
        <v>170.4198394</v>
      </c>
      <c r="P1898">
        <v>2.2571437893123301E-2</v>
      </c>
      <c r="Q1898">
        <v>174.04618383189671</v>
      </c>
      <c r="R1898">
        <v>29660.922696814701</v>
      </c>
      <c r="S1898">
        <v>3.8466208207731478</v>
      </c>
      <c r="T1898">
        <f t="shared" si="60"/>
        <v>29660.922696814716</v>
      </c>
      <c r="U1898">
        <f t="shared" si="61"/>
        <v>3.8466208207731474</v>
      </c>
    </row>
    <row r="1899" spans="1:21" x14ac:dyDescent="0.35">
      <c r="A1899" t="s">
        <v>27</v>
      </c>
      <c r="B1899" t="s">
        <v>52</v>
      </c>
      <c r="C1899" t="s">
        <v>39</v>
      </c>
      <c r="D1899" t="s">
        <v>40</v>
      </c>
      <c r="E1899" t="s">
        <v>114</v>
      </c>
      <c r="F1899" t="s">
        <v>115</v>
      </c>
      <c r="G1899" t="s">
        <v>33</v>
      </c>
      <c r="H1899" t="s">
        <v>34</v>
      </c>
      <c r="I1899" t="s">
        <v>35</v>
      </c>
      <c r="J1899" t="s">
        <v>36</v>
      </c>
      <c r="K1899" t="s">
        <v>61</v>
      </c>
      <c r="L1899" t="s">
        <v>62</v>
      </c>
      <c r="M1899" t="s">
        <v>62</v>
      </c>
      <c r="N1899" t="b">
        <v>0</v>
      </c>
      <c r="O1899">
        <v>170.4198394</v>
      </c>
      <c r="P1899">
        <v>5.9011741891522293E-2</v>
      </c>
      <c r="Q1899">
        <v>455.03385854834949</v>
      </c>
      <c r="R1899">
        <v>77546.797095372051</v>
      </c>
      <c r="S1899">
        <v>10.056771575867479</v>
      </c>
      <c r="T1899">
        <f t="shared" si="60"/>
        <v>77546.797095372036</v>
      </c>
      <c r="U1899">
        <f t="shared" si="61"/>
        <v>10.056771575867481</v>
      </c>
    </row>
    <row r="1900" spans="1:21" x14ac:dyDescent="0.35">
      <c r="A1900" t="s">
        <v>27</v>
      </c>
      <c r="B1900" t="s">
        <v>52</v>
      </c>
      <c r="C1900" t="s">
        <v>29</v>
      </c>
      <c r="D1900" t="s">
        <v>30</v>
      </c>
      <c r="E1900" t="s">
        <v>114</v>
      </c>
      <c r="F1900" t="s">
        <v>115</v>
      </c>
      <c r="G1900" t="s">
        <v>33</v>
      </c>
      <c r="H1900" t="s">
        <v>34</v>
      </c>
      <c r="I1900" t="s">
        <v>35</v>
      </c>
      <c r="J1900" t="s">
        <v>36</v>
      </c>
      <c r="K1900" t="s">
        <v>61</v>
      </c>
      <c r="L1900" t="s">
        <v>62</v>
      </c>
      <c r="M1900" t="s">
        <v>62</v>
      </c>
      <c r="N1900" t="b">
        <v>0</v>
      </c>
      <c r="O1900">
        <v>170.4198394</v>
      </c>
      <c r="P1900">
        <v>6.7931731703415002E-2</v>
      </c>
      <c r="Q1900">
        <v>147.3698169949748</v>
      </c>
      <c r="R1900">
        <v>25114.740544690991</v>
      </c>
      <c r="S1900">
        <v>11.57691480705987</v>
      </c>
      <c r="T1900">
        <f t="shared" si="60"/>
        <v>25114.740544690994</v>
      </c>
      <c r="U1900">
        <f t="shared" si="61"/>
        <v>11.576914807059874</v>
      </c>
    </row>
    <row r="1901" spans="1:21" x14ac:dyDescent="0.35">
      <c r="A1901" t="s">
        <v>27</v>
      </c>
      <c r="B1901" t="s">
        <v>52</v>
      </c>
      <c r="C1901" t="s">
        <v>29</v>
      </c>
      <c r="D1901" t="s">
        <v>30</v>
      </c>
      <c r="E1901" t="s">
        <v>116</v>
      </c>
      <c r="F1901" t="s">
        <v>117</v>
      </c>
      <c r="G1901" t="s">
        <v>33</v>
      </c>
      <c r="H1901" t="s">
        <v>34</v>
      </c>
      <c r="I1901" t="s">
        <v>35</v>
      </c>
      <c r="J1901" t="s">
        <v>36</v>
      </c>
      <c r="K1901" t="s">
        <v>61</v>
      </c>
      <c r="L1901" t="s">
        <v>62</v>
      </c>
      <c r="M1901" t="s">
        <v>62</v>
      </c>
      <c r="N1901" t="b">
        <v>0</v>
      </c>
      <c r="O1901">
        <v>170.4198394</v>
      </c>
      <c r="P1901">
        <v>0.1043941585526235</v>
      </c>
      <c r="Q1901">
        <v>226.47071781435409</v>
      </c>
      <c r="R1901">
        <v>38595.10335872494</v>
      </c>
      <c r="S1901">
        <v>17.790835734836239</v>
      </c>
      <c r="T1901">
        <f t="shared" si="60"/>
        <v>38595.10335872494</v>
      </c>
      <c r="U1901">
        <f t="shared" si="61"/>
        <v>17.790835734836232</v>
      </c>
    </row>
    <row r="1902" spans="1:21" x14ac:dyDescent="0.35">
      <c r="A1902" t="s">
        <v>27</v>
      </c>
      <c r="B1902" t="s">
        <v>52</v>
      </c>
      <c r="C1902" t="s">
        <v>39</v>
      </c>
      <c r="D1902" t="s">
        <v>40</v>
      </c>
      <c r="E1902" t="s">
        <v>116</v>
      </c>
      <c r="F1902" t="s">
        <v>117</v>
      </c>
      <c r="G1902" t="s">
        <v>33</v>
      </c>
      <c r="H1902" t="s">
        <v>34</v>
      </c>
      <c r="I1902" t="s">
        <v>35</v>
      </c>
      <c r="J1902" t="s">
        <v>36</v>
      </c>
      <c r="K1902" t="s">
        <v>61</v>
      </c>
      <c r="L1902" t="s">
        <v>62</v>
      </c>
      <c r="M1902" t="s">
        <v>62</v>
      </c>
      <c r="N1902" t="b">
        <v>0</v>
      </c>
      <c r="O1902">
        <v>170.4198394</v>
      </c>
      <c r="P1902">
        <v>6.9724671238118874E-2</v>
      </c>
      <c r="Q1902">
        <v>537.64022502196838</v>
      </c>
      <c r="R1902">
        <v>91624.560803223707</v>
      </c>
      <c r="S1902">
        <v>11.882467274618021</v>
      </c>
      <c r="T1902">
        <f t="shared" si="60"/>
        <v>91624.560803223707</v>
      </c>
      <c r="U1902">
        <f t="shared" si="61"/>
        <v>11.882467274618017</v>
      </c>
    </row>
    <row r="1903" spans="1:21" x14ac:dyDescent="0.35">
      <c r="A1903" t="s">
        <v>27</v>
      </c>
      <c r="B1903" t="s">
        <v>52</v>
      </c>
      <c r="C1903" t="s">
        <v>39</v>
      </c>
      <c r="D1903" t="s">
        <v>40</v>
      </c>
      <c r="E1903" t="s">
        <v>118</v>
      </c>
      <c r="F1903" t="s">
        <v>119</v>
      </c>
      <c r="G1903" t="s">
        <v>33</v>
      </c>
      <c r="H1903" t="s">
        <v>34</v>
      </c>
      <c r="I1903" t="s">
        <v>35</v>
      </c>
      <c r="J1903" t="s">
        <v>36</v>
      </c>
      <c r="K1903" t="s">
        <v>61</v>
      </c>
      <c r="L1903" t="s">
        <v>62</v>
      </c>
      <c r="M1903" t="s">
        <v>62</v>
      </c>
      <c r="N1903" t="b">
        <v>0</v>
      </c>
      <c r="O1903">
        <v>170.4198394</v>
      </c>
      <c r="P1903">
        <v>7.8474204100193977E-3</v>
      </c>
      <c r="Q1903">
        <v>60.510703029004979</v>
      </c>
      <c r="R1903">
        <v>10312.224292184121</v>
      </c>
      <c r="S1903">
        <v>1.3373561259797879</v>
      </c>
      <c r="T1903">
        <f t="shared" si="60"/>
        <v>10312.224292184123</v>
      </c>
      <c r="U1903">
        <f t="shared" si="61"/>
        <v>1.3373561259797879</v>
      </c>
    </row>
    <row r="1904" spans="1:21" x14ac:dyDescent="0.35">
      <c r="A1904" t="s">
        <v>27</v>
      </c>
      <c r="B1904" t="s">
        <v>52</v>
      </c>
      <c r="C1904" t="s">
        <v>29</v>
      </c>
      <c r="D1904" t="s">
        <v>30</v>
      </c>
      <c r="E1904" t="s">
        <v>118</v>
      </c>
      <c r="F1904" t="s">
        <v>119</v>
      </c>
      <c r="G1904" t="s">
        <v>33</v>
      </c>
      <c r="H1904" t="s">
        <v>34</v>
      </c>
      <c r="I1904" t="s">
        <v>35</v>
      </c>
      <c r="J1904" t="s">
        <v>36</v>
      </c>
      <c r="K1904" t="s">
        <v>61</v>
      </c>
      <c r="L1904" t="s">
        <v>62</v>
      </c>
      <c r="M1904" t="s">
        <v>62</v>
      </c>
      <c r="N1904" t="b">
        <v>0</v>
      </c>
      <c r="O1904">
        <v>170.4198394</v>
      </c>
      <c r="P1904">
        <v>3.002743336393671E-2</v>
      </c>
      <c r="Q1904">
        <v>65.140947370397981</v>
      </c>
      <c r="R1904">
        <v>11101.30978922708</v>
      </c>
      <c r="S1904">
        <v>5.1172703714762964</v>
      </c>
      <c r="T1904">
        <f t="shared" si="60"/>
        <v>11101.309789227076</v>
      </c>
      <c r="U1904">
        <f t="shared" si="61"/>
        <v>5.1172703714762955</v>
      </c>
    </row>
    <row r="1905" spans="1:21" x14ac:dyDescent="0.35">
      <c r="A1905" t="s">
        <v>27</v>
      </c>
      <c r="B1905" t="s">
        <v>52</v>
      </c>
      <c r="C1905" t="s">
        <v>29</v>
      </c>
      <c r="D1905" t="s">
        <v>30</v>
      </c>
      <c r="E1905" t="s">
        <v>1185</v>
      </c>
      <c r="F1905" t="s">
        <v>1186</v>
      </c>
      <c r="G1905" t="s">
        <v>33</v>
      </c>
      <c r="H1905" t="s">
        <v>34</v>
      </c>
      <c r="I1905" t="s">
        <v>35</v>
      </c>
      <c r="J1905" t="s">
        <v>36</v>
      </c>
      <c r="K1905" t="s">
        <v>61</v>
      </c>
      <c r="L1905" t="s">
        <v>62</v>
      </c>
      <c r="M1905" t="s">
        <v>62</v>
      </c>
      <c r="N1905" t="b">
        <v>0</v>
      </c>
      <c r="O1905">
        <v>170.4198394</v>
      </c>
      <c r="P1905">
        <v>1.055821033700337E-3</v>
      </c>
      <c r="Q1905">
        <v>2.2904782288663741</v>
      </c>
      <c r="R1905">
        <v>390.34293191260377</v>
      </c>
      <c r="S1905">
        <v>0.17993285099835329</v>
      </c>
      <c r="T1905">
        <f t="shared" si="60"/>
        <v>390.34293191260394</v>
      </c>
      <c r="U1905">
        <f t="shared" si="61"/>
        <v>0.17993285099835341</v>
      </c>
    </row>
    <row r="1906" spans="1:21" x14ac:dyDescent="0.35">
      <c r="A1906" t="s">
        <v>27</v>
      </c>
      <c r="B1906" t="s">
        <v>52</v>
      </c>
      <c r="C1906" t="s">
        <v>39</v>
      </c>
      <c r="D1906" t="s">
        <v>40</v>
      </c>
      <c r="E1906" t="s">
        <v>1185</v>
      </c>
      <c r="F1906" t="s">
        <v>1186</v>
      </c>
      <c r="G1906" t="s">
        <v>33</v>
      </c>
      <c r="H1906" t="s">
        <v>34</v>
      </c>
      <c r="I1906" t="s">
        <v>35</v>
      </c>
      <c r="J1906" t="s">
        <v>36</v>
      </c>
      <c r="K1906" t="s">
        <v>61</v>
      </c>
      <c r="L1906" t="s">
        <v>62</v>
      </c>
      <c r="M1906" t="s">
        <v>62</v>
      </c>
      <c r="N1906" t="b">
        <v>0</v>
      </c>
      <c r="O1906">
        <v>170.4198394</v>
      </c>
      <c r="P1906">
        <v>1.1703712912932631E-3</v>
      </c>
      <c r="Q1906">
        <v>9.0246203135362073</v>
      </c>
      <c r="R1906">
        <v>1537.974344478818</v>
      </c>
      <c r="S1906">
        <v>0.19945448750056841</v>
      </c>
      <c r="T1906">
        <f t="shared" si="60"/>
        <v>1537.974344478818</v>
      </c>
      <c r="U1906">
        <f t="shared" si="61"/>
        <v>0.19945448750056852</v>
      </c>
    </row>
    <row r="1907" spans="1:21" x14ac:dyDescent="0.35">
      <c r="A1907" t="s">
        <v>27</v>
      </c>
      <c r="B1907" t="s">
        <v>52</v>
      </c>
      <c r="C1907" t="s">
        <v>29</v>
      </c>
      <c r="D1907" t="s">
        <v>30</v>
      </c>
      <c r="E1907" t="s">
        <v>122</v>
      </c>
      <c r="F1907" t="s">
        <v>123</v>
      </c>
      <c r="G1907" t="s">
        <v>33</v>
      </c>
      <c r="H1907" t="s">
        <v>34</v>
      </c>
      <c r="I1907" t="s">
        <v>35</v>
      </c>
      <c r="J1907" t="s">
        <v>36</v>
      </c>
      <c r="K1907" t="s">
        <v>61</v>
      </c>
      <c r="L1907" t="s">
        <v>62</v>
      </c>
      <c r="M1907" t="s">
        <v>62</v>
      </c>
      <c r="N1907" t="b">
        <v>0</v>
      </c>
      <c r="O1907">
        <v>170.4198394</v>
      </c>
      <c r="P1907">
        <v>9.6062999088277184E-3</v>
      </c>
      <c r="Q1907">
        <v>20.839725766796779</v>
      </c>
      <c r="R1907">
        <v>3551.5027183175489</v>
      </c>
      <c r="S1907">
        <v>1.637104087690654</v>
      </c>
      <c r="T1907">
        <f t="shared" si="60"/>
        <v>3551.5027183175489</v>
      </c>
      <c r="U1907">
        <f t="shared" si="61"/>
        <v>1.6371040876906544</v>
      </c>
    </row>
    <row r="1908" spans="1:21" x14ac:dyDescent="0.35">
      <c r="A1908" t="s">
        <v>27</v>
      </c>
      <c r="B1908" t="s">
        <v>52</v>
      </c>
      <c r="C1908" t="s">
        <v>39</v>
      </c>
      <c r="D1908" t="s">
        <v>40</v>
      </c>
      <c r="E1908" t="s">
        <v>122</v>
      </c>
      <c r="F1908" t="s">
        <v>123</v>
      </c>
      <c r="G1908" t="s">
        <v>33</v>
      </c>
      <c r="H1908" t="s">
        <v>34</v>
      </c>
      <c r="I1908" t="s">
        <v>35</v>
      </c>
      <c r="J1908" t="s">
        <v>36</v>
      </c>
      <c r="K1908" t="s">
        <v>61</v>
      </c>
      <c r="L1908" t="s">
        <v>62</v>
      </c>
      <c r="M1908" t="s">
        <v>62</v>
      </c>
      <c r="N1908" t="b">
        <v>0</v>
      </c>
      <c r="O1908">
        <v>170.4198394</v>
      </c>
      <c r="P1908">
        <v>2.109350108121253E-5</v>
      </c>
      <c r="Q1908">
        <v>0.16264995540924401</v>
      </c>
      <c r="R1908">
        <v>27.718779279260531</v>
      </c>
      <c r="S1908">
        <v>3.5947510666439661E-3</v>
      </c>
      <c r="T1908">
        <f t="shared" si="60"/>
        <v>27.718779279260527</v>
      </c>
      <c r="U1908">
        <f t="shared" si="61"/>
        <v>3.5947510666439657E-3</v>
      </c>
    </row>
    <row r="1909" spans="1:21" x14ac:dyDescent="0.35">
      <c r="A1909" t="s">
        <v>27</v>
      </c>
      <c r="B1909" t="s">
        <v>52</v>
      </c>
      <c r="C1909" t="s">
        <v>29</v>
      </c>
      <c r="D1909" t="s">
        <v>30</v>
      </c>
      <c r="E1909" t="s">
        <v>134</v>
      </c>
      <c r="F1909" t="s">
        <v>135</v>
      </c>
      <c r="G1909" t="s">
        <v>128</v>
      </c>
      <c r="H1909" t="s">
        <v>41</v>
      </c>
      <c r="I1909" t="s">
        <v>129</v>
      </c>
      <c r="J1909" t="s">
        <v>36</v>
      </c>
      <c r="L1909" t="s">
        <v>136</v>
      </c>
      <c r="M1909" t="s">
        <v>136</v>
      </c>
      <c r="N1909" t="b">
        <v>0</v>
      </c>
      <c r="O1909">
        <v>58.4</v>
      </c>
      <c r="P1909">
        <v>6.9230200630322689E-3</v>
      </c>
      <c r="Q1909">
        <v>15.018669098499011</v>
      </c>
      <c r="R1909">
        <v>877.09027535234191</v>
      </c>
      <c r="S1909">
        <v>0.40430437168108452</v>
      </c>
      <c r="T1909">
        <f t="shared" si="60"/>
        <v>877.09027535234225</v>
      </c>
      <c r="U1909">
        <f t="shared" si="61"/>
        <v>0.40430437168108452</v>
      </c>
    </row>
    <row r="1910" spans="1:21" x14ac:dyDescent="0.35">
      <c r="A1910" t="s">
        <v>27</v>
      </c>
      <c r="B1910" t="s">
        <v>52</v>
      </c>
      <c r="C1910" t="s">
        <v>39</v>
      </c>
      <c r="D1910" t="s">
        <v>40</v>
      </c>
      <c r="E1910" t="s">
        <v>134</v>
      </c>
      <c r="F1910" t="s">
        <v>135</v>
      </c>
      <c r="G1910" t="s">
        <v>128</v>
      </c>
      <c r="H1910" t="s">
        <v>41</v>
      </c>
      <c r="I1910" t="s">
        <v>129</v>
      </c>
      <c r="J1910" t="s">
        <v>36</v>
      </c>
      <c r="L1910" t="s">
        <v>136</v>
      </c>
      <c r="M1910" t="s">
        <v>136</v>
      </c>
      <c r="N1910" t="b">
        <v>0</v>
      </c>
      <c r="O1910">
        <v>58.4</v>
      </c>
      <c r="P1910">
        <v>1.395260504888906E-3</v>
      </c>
      <c r="Q1910">
        <v>10.758719381420709</v>
      </c>
      <c r="R1910">
        <v>628.30921187496926</v>
      </c>
      <c r="S1910">
        <v>8.1483213485512115E-2</v>
      </c>
      <c r="T1910">
        <f t="shared" si="60"/>
        <v>628.30921187496938</v>
      </c>
      <c r="U1910">
        <f t="shared" si="61"/>
        <v>8.1483213485512115E-2</v>
      </c>
    </row>
    <row r="1911" spans="1:21" x14ac:dyDescent="0.35">
      <c r="A1911" t="s">
        <v>27</v>
      </c>
      <c r="B1911" t="s">
        <v>52</v>
      </c>
      <c r="C1911" t="s">
        <v>39</v>
      </c>
      <c r="D1911" t="s">
        <v>40</v>
      </c>
      <c r="E1911" t="s">
        <v>137</v>
      </c>
      <c r="F1911" t="s">
        <v>138</v>
      </c>
      <c r="G1911" t="s">
        <v>128</v>
      </c>
      <c r="H1911" t="s">
        <v>41</v>
      </c>
      <c r="I1911" t="s">
        <v>129</v>
      </c>
      <c r="J1911" t="s">
        <v>36</v>
      </c>
      <c r="L1911" t="s">
        <v>139</v>
      </c>
      <c r="M1911" t="s">
        <v>139</v>
      </c>
      <c r="N1911" t="b">
        <v>0</v>
      </c>
      <c r="O1911">
        <v>114.2</v>
      </c>
      <c r="P1911">
        <v>3.6465908333197568E-4</v>
      </c>
      <c r="Q1911">
        <v>2.8118510727623711</v>
      </c>
      <c r="R1911">
        <v>321.11339250946281</v>
      </c>
      <c r="S1911">
        <v>4.1644067316511629E-2</v>
      </c>
      <c r="T1911">
        <f t="shared" si="60"/>
        <v>321.11339250946281</v>
      </c>
      <c r="U1911">
        <f t="shared" si="61"/>
        <v>4.1644067316511622E-2</v>
      </c>
    </row>
    <row r="1912" spans="1:21" x14ac:dyDescent="0.35">
      <c r="A1912" t="s">
        <v>27</v>
      </c>
      <c r="B1912" t="s">
        <v>52</v>
      </c>
      <c r="C1912" t="s">
        <v>29</v>
      </c>
      <c r="D1912" t="s">
        <v>30</v>
      </c>
      <c r="E1912" t="s">
        <v>1187</v>
      </c>
      <c r="F1912" t="s">
        <v>1188</v>
      </c>
      <c r="G1912" t="s">
        <v>128</v>
      </c>
      <c r="H1912" t="s">
        <v>41</v>
      </c>
      <c r="I1912" t="s">
        <v>129</v>
      </c>
      <c r="J1912" t="s">
        <v>36</v>
      </c>
      <c r="L1912" t="s">
        <v>169</v>
      </c>
      <c r="M1912" t="s">
        <v>169</v>
      </c>
      <c r="N1912" t="b">
        <v>0</v>
      </c>
      <c r="O1912">
        <v>214.26</v>
      </c>
      <c r="P1912">
        <v>3.2149308892419509E-3</v>
      </c>
      <c r="Q1912">
        <v>6.9744104105513349</v>
      </c>
      <c r="R1912">
        <v>1494.3371745647289</v>
      </c>
      <c r="S1912">
        <v>0.68883109232898032</v>
      </c>
      <c r="T1912">
        <f t="shared" si="60"/>
        <v>1494.3371745647289</v>
      </c>
      <c r="U1912">
        <f t="shared" si="61"/>
        <v>0.68883109232898032</v>
      </c>
    </row>
    <row r="1913" spans="1:21" x14ac:dyDescent="0.35">
      <c r="A1913" t="s">
        <v>27</v>
      </c>
      <c r="B1913" t="s">
        <v>52</v>
      </c>
      <c r="C1913" t="s">
        <v>76</v>
      </c>
      <c r="D1913" t="s">
        <v>77</v>
      </c>
      <c r="E1913" t="s">
        <v>143</v>
      </c>
      <c r="F1913" t="s">
        <v>144</v>
      </c>
      <c r="G1913" t="s">
        <v>128</v>
      </c>
      <c r="H1913" t="s">
        <v>41</v>
      </c>
      <c r="I1913" t="s">
        <v>129</v>
      </c>
      <c r="J1913" t="s">
        <v>145</v>
      </c>
      <c r="L1913" t="s">
        <v>146</v>
      </c>
      <c r="M1913" t="s">
        <v>147</v>
      </c>
      <c r="N1913" t="b">
        <v>0</v>
      </c>
      <c r="O1913">
        <v>207.50297707999999</v>
      </c>
      <c r="P1913">
        <v>3.425496338625449E-3</v>
      </c>
      <c r="Q1913">
        <v>3.2572436803683562</v>
      </c>
      <c r="R1913">
        <v>675.88776075144972</v>
      </c>
      <c r="S1913">
        <v>0.7108006882414204</v>
      </c>
      <c r="T1913">
        <f t="shared" si="60"/>
        <v>675.88776075144983</v>
      </c>
      <c r="U1913">
        <f t="shared" si="61"/>
        <v>0.7108006882414204</v>
      </c>
    </row>
    <row r="1914" spans="1:21" x14ac:dyDescent="0.35">
      <c r="A1914" t="s">
        <v>27</v>
      </c>
      <c r="B1914" t="s">
        <v>52</v>
      </c>
      <c r="C1914" t="s">
        <v>29</v>
      </c>
      <c r="D1914" t="s">
        <v>30</v>
      </c>
      <c r="E1914" t="s">
        <v>143</v>
      </c>
      <c r="F1914" t="s">
        <v>144</v>
      </c>
      <c r="G1914" t="s">
        <v>128</v>
      </c>
      <c r="H1914" t="s">
        <v>41</v>
      </c>
      <c r="I1914" t="s">
        <v>129</v>
      </c>
      <c r="J1914" t="s">
        <v>145</v>
      </c>
      <c r="L1914" t="s">
        <v>146</v>
      </c>
      <c r="M1914" t="s">
        <v>147</v>
      </c>
      <c r="N1914" t="b">
        <v>0</v>
      </c>
      <c r="O1914">
        <v>207.50297707999999</v>
      </c>
      <c r="P1914">
        <v>1.0374850782970211E-3</v>
      </c>
      <c r="Q1914">
        <v>2.2507005531843798</v>
      </c>
      <c r="R1914">
        <v>467.02706530136169</v>
      </c>
      <c r="S1914">
        <v>0.21528124242270871</v>
      </c>
      <c r="T1914">
        <f t="shared" si="60"/>
        <v>467.02706530136169</v>
      </c>
      <c r="U1914">
        <f t="shared" si="61"/>
        <v>0.21528124242270877</v>
      </c>
    </row>
    <row r="1915" spans="1:21" x14ac:dyDescent="0.35">
      <c r="A1915" t="s">
        <v>27</v>
      </c>
      <c r="B1915" t="s">
        <v>52</v>
      </c>
      <c r="C1915" t="s">
        <v>39</v>
      </c>
      <c r="D1915" t="s">
        <v>40</v>
      </c>
      <c r="E1915" t="s">
        <v>143</v>
      </c>
      <c r="F1915" t="s">
        <v>144</v>
      </c>
      <c r="G1915" t="s">
        <v>128</v>
      </c>
      <c r="H1915" t="s">
        <v>41</v>
      </c>
      <c r="I1915" t="s">
        <v>129</v>
      </c>
      <c r="J1915" t="s">
        <v>145</v>
      </c>
      <c r="L1915" t="s">
        <v>146</v>
      </c>
      <c r="M1915" t="s">
        <v>147</v>
      </c>
      <c r="N1915" t="b">
        <v>0</v>
      </c>
      <c r="O1915">
        <v>207.50297707999999</v>
      </c>
      <c r="P1915">
        <v>3.6341601826103938E-3</v>
      </c>
      <c r="Q1915">
        <v>28.02265917714843</v>
      </c>
      <c r="R1915">
        <v>5814.7852049564826</v>
      </c>
      <c r="S1915">
        <v>0.75409905707725311</v>
      </c>
      <c r="T1915">
        <f t="shared" si="60"/>
        <v>5814.7852049564826</v>
      </c>
      <c r="U1915">
        <f t="shared" si="61"/>
        <v>0.75409905707725311</v>
      </c>
    </row>
    <row r="1916" spans="1:21" x14ac:dyDescent="0.35">
      <c r="A1916" t="s">
        <v>27</v>
      </c>
      <c r="B1916" t="s">
        <v>52</v>
      </c>
      <c r="C1916" t="s">
        <v>76</v>
      </c>
      <c r="D1916" t="s">
        <v>77</v>
      </c>
      <c r="E1916" t="s">
        <v>148</v>
      </c>
      <c r="F1916" t="s">
        <v>149</v>
      </c>
      <c r="G1916" t="s">
        <v>128</v>
      </c>
      <c r="H1916" t="s">
        <v>41</v>
      </c>
      <c r="I1916" t="s">
        <v>129</v>
      </c>
      <c r="J1916" t="s">
        <v>145</v>
      </c>
      <c r="L1916" t="s">
        <v>150</v>
      </c>
      <c r="M1916" t="s">
        <v>150</v>
      </c>
      <c r="N1916" t="b">
        <v>0</v>
      </c>
      <c r="O1916">
        <v>207.50297707999999</v>
      </c>
      <c r="P1916">
        <v>1.0552874474779639E-2</v>
      </c>
      <c r="Q1916">
        <v>10.03454106930662</v>
      </c>
      <c r="R1916">
        <v>2082.19714551265</v>
      </c>
      <c r="S1916">
        <v>2.1897528702683182</v>
      </c>
      <c r="T1916">
        <f t="shared" si="60"/>
        <v>2082.19714551265</v>
      </c>
      <c r="U1916">
        <f t="shared" si="61"/>
        <v>2.1897528702683164</v>
      </c>
    </row>
    <row r="1917" spans="1:21" x14ac:dyDescent="0.35">
      <c r="A1917" t="s">
        <v>27</v>
      </c>
      <c r="B1917" t="s">
        <v>52</v>
      </c>
      <c r="C1917" t="s">
        <v>29</v>
      </c>
      <c r="D1917" t="s">
        <v>30</v>
      </c>
      <c r="E1917" t="s">
        <v>148</v>
      </c>
      <c r="F1917" t="s">
        <v>149</v>
      </c>
      <c r="G1917" t="s">
        <v>128</v>
      </c>
      <c r="H1917" t="s">
        <v>41</v>
      </c>
      <c r="I1917" t="s">
        <v>129</v>
      </c>
      <c r="J1917" t="s">
        <v>145</v>
      </c>
      <c r="L1917" t="s">
        <v>150</v>
      </c>
      <c r="M1917" t="s">
        <v>150</v>
      </c>
      <c r="N1917" t="b">
        <v>0</v>
      </c>
      <c r="O1917">
        <v>207.50297707999999</v>
      </c>
      <c r="P1917">
        <v>3.5304112633947819E-3</v>
      </c>
      <c r="Q1917">
        <v>7.65880758163172</v>
      </c>
      <c r="R1917">
        <v>1589.2253740714571</v>
      </c>
      <c r="S1917">
        <v>0.73257084747118129</v>
      </c>
      <c r="T1917">
        <f t="shared" si="60"/>
        <v>1589.2253740714571</v>
      </c>
      <c r="U1917">
        <f t="shared" si="61"/>
        <v>0.73257084747118129</v>
      </c>
    </row>
    <row r="1918" spans="1:21" x14ac:dyDescent="0.35">
      <c r="A1918" t="s">
        <v>27</v>
      </c>
      <c r="B1918" t="s">
        <v>52</v>
      </c>
      <c r="C1918" t="s">
        <v>39</v>
      </c>
      <c r="D1918" t="s">
        <v>40</v>
      </c>
      <c r="E1918" t="s">
        <v>148</v>
      </c>
      <c r="F1918" t="s">
        <v>149</v>
      </c>
      <c r="G1918" t="s">
        <v>128</v>
      </c>
      <c r="H1918" t="s">
        <v>41</v>
      </c>
      <c r="I1918" t="s">
        <v>129</v>
      </c>
      <c r="J1918" t="s">
        <v>145</v>
      </c>
      <c r="L1918" t="s">
        <v>150</v>
      </c>
      <c r="M1918" t="s">
        <v>150</v>
      </c>
      <c r="N1918" t="b">
        <v>0</v>
      </c>
      <c r="O1918">
        <v>207.50297707999999</v>
      </c>
      <c r="P1918">
        <v>3.2125658141059629E-3</v>
      </c>
      <c r="Q1918">
        <v>24.771785603623471</v>
      </c>
      <c r="R1918">
        <v>5140.2192603393551</v>
      </c>
      <c r="S1918">
        <v>0.66661697049242119</v>
      </c>
      <c r="T1918">
        <f t="shared" si="60"/>
        <v>5140.2192603393551</v>
      </c>
      <c r="U1918">
        <f t="shared" si="61"/>
        <v>0.66661697049242119</v>
      </c>
    </row>
    <row r="1919" spans="1:21" x14ac:dyDescent="0.35">
      <c r="A1919" t="s">
        <v>27</v>
      </c>
      <c r="B1919" t="s">
        <v>52</v>
      </c>
      <c r="C1919" t="s">
        <v>76</v>
      </c>
      <c r="D1919" t="s">
        <v>77</v>
      </c>
      <c r="E1919" t="s">
        <v>151</v>
      </c>
      <c r="F1919" t="s">
        <v>152</v>
      </c>
      <c r="G1919" t="s">
        <v>128</v>
      </c>
      <c r="H1919" t="s">
        <v>41</v>
      </c>
      <c r="I1919" t="s">
        <v>129</v>
      </c>
      <c r="J1919" t="s">
        <v>145</v>
      </c>
      <c r="L1919" t="s">
        <v>150</v>
      </c>
      <c r="M1919" t="s">
        <v>150</v>
      </c>
      <c r="N1919" t="b">
        <v>0</v>
      </c>
      <c r="O1919">
        <v>207.50297707999999</v>
      </c>
      <c r="P1919">
        <v>6.6255952534927933E-3</v>
      </c>
      <c r="Q1919">
        <v>6.3001609503333684</v>
      </c>
      <c r="R1919">
        <v>1307.3021532773359</v>
      </c>
      <c r="S1919">
        <v>1.374830740026872</v>
      </c>
      <c r="T1919">
        <f t="shared" si="60"/>
        <v>1307.3021532773359</v>
      </c>
      <c r="U1919">
        <f t="shared" si="61"/>
        <v>1.3748307400268718</v>
      </c>
    </row>
    <row r="1920" spans="1:21" x14ac:dyDescent="0.35">
      <c r="A1920" t="s">
        <v>27</v>
      </c>
      <c r="B1920" t="s">
        <v>52</v>
      </c>
      <c r="C1920" t="s">
        <v>29</v>
      </c>
      <c r="D1920" t="s">
        <v>30</v>
      </c>
      <c r="E1920" t="s">
        <v>151</v>
      </c>
      <c r="F1920" t="s">
        <v>152</v>
      </c>
      <c r="G1920" t="s">
        <v>128</v>
      </c>
      <c r="H1920" t="s">
        <v>41</v>
      </c>
      <c r="I1920" t="s">
        <v>129</v>
      </c>
      <c r="J1920" t="s">
        <v>145</v>
      </c>
      <c r="L1920" t="s">
        <v>150</v>
      </c>
      <c r="M1920" t="s">
        <v>150</v>
      </c>
      <c r="N1920" t="b">
        <v>0</v>
      </c>
      <c r="O1920">
        <v>207.50297707999999</v>
      </c>
      <c r="P1920">
        <v>8.5061864723001235E-4</v>
      </c>
      <c r="Q1920">
        <v>1.8453160434963289</v>
      </c>
      <c r="R1920">
        <v>382.90857267897508</v>
      </c>
      <c r="S1920">
        <v>0.17650590165998989</v>
      </c>
      <c r="T1920">
        <f t="shared" si="60"/>
        <v>382.90857267897502</v>
      </c>
      <c r="U1920">
        <f t="shared" si="61"/>
        <v>0.17650590165998986</v>
      </c>
    </row>
    <row r="1921" spans="1:21" x14ac:dyDescent="0.35">
      <c r="A1921" t="s">
        <v>27</v>
      </c>
      <c r="B1921" t="s">
        <v>52</v>
      </c>
      <c r="C1921" t="s">
        <v>39</v>
      </c>
      <c r="D1921" t="s">
        <v>40</v>
      </c>
      <c r="E1921" t="s">
        <v>151</v>
      </c>
      <c r="F1921" t="s">
        <v>152</v>
      </c>
      <c r="G1921" t="s">
        <v>128</v>
      </c>
      <c r="H1921" t="s">
        <v>41</v>
      </c>
      <c r="I1921" t="s">
        <v>129</v>
      </c>
      <c r="J1921" t="s">
        <v>145</v>
      </c>
      <c r="L1921" t="s">
        <v>150</v>
      </c>
      <c r="M1921" t="s">
        <v>150</v>
      </c>
      <c r="N1921" t="b">
        <v>0</v>
      </c>
      <c r="O1921">
        <v>207.50297707999999</v>
      </c>
      <c r="P1921">
        <v>2.4379510047193549E-3</v>
      </c>
      <c r="Q1921">
        <v>18.798805408396941</v>
      </c>
      <c r="R1921">
        <v>3900.8080877899702</v>
      </c>
      <c r="S1921">
        <v>0.50588209145444318</v>
      </c>
      <c r="T1921">
        <f t="shared" si="60"/>
        <v>3900.8080877899702</v>
      </c>
      <c r="U1921">
        <f t="shared" si="61"/>
        <v>0.50588209145444329</v>
      </c>
    </row>
    <row r="1922" spans="1:21" x14ac:dyDescent="0.35">
      <c r="A1922" t="s">
        <v>27</v>
      </c>
      <c r="B1922" t="s">
        <v>52</v>
      </c>
      <c r="C1922" t="s">
        <v>29</v>
      </c>
      <c r="D1922" t="s">
        <v>30</v>
      </c>
      <c r="E1922" t="s">
        <v>153</v>
      </c>
      <c r="F1922" t="s">
        <v>154</v>
      </c>
      <c r="G1922" t="s">
        <v>128</v>
      </c>
      <c r="H1922" t="s">
        <v>41</v>
      </c>
      <c r="I1922" t="s">
        <v>129</v>
      </c>
      <c r="J1922" t="s">
        <v>145</v>
      </c>
      <c r="L1922" t="s">
        <v>155</v>
      </c>
      <c r="M1922" t="s">
        <v>156</v>
      </c>
      <c r="N1922" t="b">
        <v>0</v>
      </c>
      <c r="O1922">
        <v>207.50297707999999</v>
      </c>
      <c r="P1922">
        <v>6.6442983422905483E-9</v>
      </c>
      <c r="Q1922">
        <v>1.441401545655207E-5</v>
      </c>
      <c r="R1922">
        <v>2.9909511189116899E-3</v>
      </c>
      <c r="S1922">
        <v>1.378711686632998E-6</v>
      </c>
      <c r="T1922">
        <f t="shared" ref="T1922:T1985" si="62">O1922*Q1922</f>
        <v>2.9909511189116899E-3</v>
      </c>
      <c r="U1922">
        <f t="shared" ref="U1922:U1985" si="63">O1922*P1922</f>
        <v>1.3787116866329975E-6</v>
      </c>
    </row>
    <row r="1923" spans="1:21" x14ac:dyDescent="0.35">
      <c r="A1923" t="s">
        <v>27</v>
      </c>
      <c r="B1923" t="s">
        <v>52</v>
      </c>
      <c r="C1923" t="s">
        <v>76</v>
      </c>
      <c r="D1923" t="s">
        <v>77</v>
      </c>
      <c r="E1923" t="s">
        <v>153</v>
      </c>
      <c r="F1923" t="s">
        <v>154</v>
      </c>
      <c r="G1923" t="s">
        <v>128</v>
      </c>
      <c r="H1923" t="s">
        <v>41</v>
      </c>
      <c r="I1923" t="s">
        <v>129</v>
      </c>
      <c r="J1923" t="s">
        <v>145</v>
      </c>
      <c r="L1923" t="s">
        <v>155</v>
      </c>
      <c r="M1923" t="s">
        <v>156</v>
      </c>
      <c r="N1923" t="b">
        <v>0</v>
      </c>
      <c r="O1923">
        <v>207.50297707999999</v>
      </c>
      <c r="P1923">
        <v>1.130201840115625E-7</v>
      </c>
      <c r="Q1923">
        <v>1.074688873477098E-4</v>
      </c>
      <c r="R1923">
        <v>2.2300114068124922E-2</v>
      </c>
      <c r="S1923">
        <v>2.345202465252863E-5</v>
      </c>
      <c r="T1923">
        <f t="shared" si="62"/>
        <v>2.2300114068124929E-2</v>
      </c>
      <c r="U1923">
        <f t="shared" si="63"/>
        <v>2.3452024652528633E-5</v>
      </c>
    </row>
    <row r="1924" spans="1:21" x14ac:dyDescent="0.35">
      <c r="A1924" t="s">
        <v>27</v>
      </c>
      <c r="B1924" t="s">
        <v>52</v>
      </c>
      <c r="C1924" t="s">
        <v>39</v>
      </c>
      <c r="D1924" t="s">
        <v>40</v>
      </c>
      <c r="E1924" t="s">
        <v>153</v>
      </c>
      <c r="F1924" t="s">
        <v>154</v>
      </c>
      <c r="G1924" t="s">
        <v>128</v>
      </c>
      <c r="H1924" t="s">
        <v>41</v>
      </c>
      <c r="I1924" t="s">
        <v>129</v>
      </c>
      <c r="J1924" t="s">
        <v>145</v>
      </c>
      <c r="L1924" t="s">
        <v>155</v>
      </c>
      <c r="M1924" t="s">
        <v>156</v>
      </c>
      <c r="N1924" t="b">
        <v>0</v>
      </c>
      <c r="O1924">
        <v>207.50297707999999</v>
      </c>
      <c r="P1924">
        <v>1.22968769622439E-8</v>
      </c>
      <c r="Q1924">
        <v>9.4820033994421146E-5</v>
      </c>
      <c r="R1924">
        <v>1.967543934066919E-2</v>
      </c>
      <c r="S1924">
        <v>2.551638578452077E-6</v>
      </c>
      <c r="T1924">
        <f t="shared" si="62"/>
        <v>1.967543934066919E-2</v>
      </c>
      <c r="U1924">
        <f t="shared" si="63"/>
        <v>2.5516385784520757E-6</v>
      </c>
    </row>
    <row r="1925" spans="1:21" x14ac:dyDescent="0.35">
      <c r="A1925" t="s">
        <v>27</v>
      </c>
      <c r="B1925" t="s">
        <v>52</v>
      </c>
      <c r="C1925" t="s">
        <v>29</v>
      </c>
      <c r="D1925" t="s">
        <v>30</v>
      </c>
      <c r="E1925" t="s">
        <v>157</v>
      </c>
      <c r="F1925" t="s">
        <v>158</v>
      </c>
      <c r="G1925" t="s">
        <v>128</v>
      </c>
      <c r="H1925" t="s">
        <v>41</v>
      </c>
      <c r="I1925" t="s">
        <v>129</v>
      </c>
      <c r="J1925" t="s">
        <v>145</v>
      </c>
      <c r="L1925" t="s">
        <v>155</v>
      </c>
      <c r="M1925" t="s">
        <v>156</v>
      </c>
      <c r="N1925" t="b">
        <v>0</v>
      </c>
      <c r="O1925">
        <v>207.50297707999999</v>
      </c>
      <c r="P1925">
        <v>4.316419576843194E-4</v>
      </c>
      <c r="Q1925">
        <v>0.9363959186115226</v>
      </c>
      <c r="R1925">
        <v>194.30494083745231</v>
      </c>
      <c r="S1925">
        <v>8.9566991252135658E-2</v>
      </c>
      <c r="T1925">
        <f t="shared" si="62"/>
        <v>194.30494083745231</v>
      </c>
      <c r="U1925">
        <f t="shared" si="63"/>
        <v>8.9566991252135658E-2</v>
      </c>
    </row>
    <row r="1926" spans="1:21" x14ac:dyDescent="0.35">
      <c r="A1926" t="s">
        <v>27</v>
      </c>
      <c r="B1926" t="s">
        <v>52</v>
      </c>
      <c r="C1926" t="s">
        <v>76</v>
      </c>
      <c r="D1926" t="s">
        <v>77</v>
      </c>
      <c r="E1926" t="s">
        <v>157</v>
      </c>
      <c r="F1926" t="s">
        <v>158</v>
      </c>
      <c r="G1926" t="s">
        <v>128</v>
      </c>
      <c r="H1926" t="s">
        <v>41</v>
      </c>
      <c r="I1926" t="s">
        <v>129</v>
      </c>
      <c r="J1926" t="s">
        <v>145</v>
      </c>
      <c r="L1926" t="s">
        <v>155</v>
      </c>
      <c r="M1926" t="s">
        <v>156</v>
      </c>
      <c r="N1926" t="b">
        <v>0</v>
      </c>
      <c r="O1926">
        <v>207.50297707999999</v>
      </c>
      <c r="P1926">
        <v>8.452043475315623E-3</v>
      </c>
      <c r="Q1926">
        <v>8.0368981527557359</v>
      </c>
      <c r="R1926">
        <v>1667.680293185568</v>
      </c>
      <c r="S1926">
        <v>1.753824183537581</v>
      </c>
      <c r="T1926">
        <f t="shared" si="62"/>
        <v>1667.6802931855677</v>
      </c>
      <c r="U1926">
        <f t="shared" si="63"/>
        <v>1.7538241835375812</v>
      </c>
    </row>
    <row r="1927" spans="1:21" x14ac:dyDescent="0.35">
      <c r="A1927" t="s">
        <v>27</v>
      </c>
      <c r="B1927" t="s">
        <v>52</v>
      </c>
      <c r="C1927" t="s">
        <v>39</v>
      </c>
      <c r="D1927" t="s">
        <v>40</v>
      </c>
      <c r="E1927" t="s">
        <v>157</v>
      </c>
      <c r="F1927" t="s">
        <v>158</v>
      </c>
      <c r="G1927" t="s">
        <v>128</v>
      </c>
      <c r="H1927" t="s">
        <v>41</v>
      </c>
      <c r="I1927" t="s">
        <v>129</v>
      </c>
      <c r="J1927" t="s">
        <v>145</v>
      </c>
      <c r="L1927" t="s">
        <v>155</v>
      </c>
      <c r="M1927" t="s">
        <v>156</v>
      </c>
      <c r="N1927" t="b">
        <v>0</v>
      </c>
      <c r="O1927">
        <v>207.50297707999999</v>
      </c>
      <c r="P1927">
        <v>1.9999291739756899E-3</v>
      </c>
      <c r="Q1927">
        <v>15.421261255606289</v>
      </c>
      <c r="R1927">
        <v>3199.957620866765</v>
      </c>
      <c r="S1927">
        <v>0.41499125754910088</v>
      </c>
      <c r="T1927">
        <f t="shared" si="62"/>
        <v>3199.9576208667636</v>
      </c>
      <c r="U1927">
        <f t="shared" si="63"/>
        <v>0.41499125754910088</v>
      </c>
    </row>
    <row r="1928" spans="1:21" x14ac:dyDescent="0.35">
      <c r="A1928" t="s">
        <v>27</v>
      </c>
      <c r="B1928" t="s">
        <v>52</v>
      </c>
      <c r="C1928" t="s">
        <v>29</v>
      </c>
      <c r="D1928" t="s">
        <v>30</v>
      </c>
      <c r="E1928" t="s">
        <v>159</v>
      </c>
      <c r="F1928" t="s">
        <v>160</v>
      </c>
      <c r="G1928" t="s">
        <v>128</v>
      </c>
      <c r="H1928" t="s">
        <v>41</v>
      </c>
      <c r="I1928" t="s">
        <v>129</v>
      </c>
      <c r="J1928" t="s">
        <v>36</v>
      </c>
      <c r="L1928" t="s">
        <v>161</v>
      </c>
      <c r="M1928" t="s">
        <v>161</v>
      </c>
      <c r="N1928" t="b">
        <v>0</v>
      </c>
      <c r="O1928">
        <v>277.81</v>
      </c>
      <c r="P1928">
        <v>2.7905833316574122E-3</v>
      </c>
      <c r="Q1928">
        <v>6.0538388258826892</v>
      </c>
      <c r="R1928">
        <v>1681.81696421847</v>
      </c>
      <c r="S1928">
        <v>0.7752519553677456</v>
      </c>
      <c r="T1928">
        <f t="shared" si="62"/>
        <v>1681.8169642184698</v>
      </c>
      <c r="U1928">
        <f t="shared" si="63"/>
        <v>0.77525195536774572</v>
      </c>
    </row>
    <row r="1929" spans="1:21" x14ac:dyDescent="0.35">
      <c r="A1929" t="s">
        <v>27</v>
      </c>
      <c r="B1929" t="s">
        <v>52</v>
      </c>
      <c r="C1929" t="s">
        <v>76</v>
      </c>
      <c r="D1929" t="s">
        <v>77</v>
      </c>
      <c r="E1929" t="s">
        <v>159</v>
      </c>
      <c r="F1929" t="s">
        <v>160</v>
      </c>
      <c r="G1929" t="s">
        <v>128</v>
      </c>
      <c r="H1929" t="s">
        <v>41</v>
      </c>
      <c r="I1929" t="s">
        <v>129</v>
      </c>
      <c r="J1929" t="s">
        <v>36</v>
      </c>
      <c r="L1929" t="s">
        <v>161</v>
      </c>
      <c r="M1929" t="s">
        <v>161</v>
      </c>
      <c r="N1929" t="b">
        <v>0</v>
      </c>
      <c r="O1929">
        <v>277.81</v>
      </c>
      <c r="P1929">
        <v>8.9700631831063429E-3</v>
      </c>
      <c r="Q1929">
        <v>8.529473900241328</v>
      </c>
      <c r="R1929">
        <v>2369.573144226043</v>
      </c>
      <c r="S1929">
        <v>2.4919732528987728</v>
      </c>
      <c r="T1929">
        <f t="shared" si="62"/>
        <v>2369.5731442260435</v>
      </c>
      <c r="U1929">
        <f t="shared" si="63"/>
        <v>2.4919732528987733</v>
      </c>
    </row>
    <row r="1930" spans="1:21" x14ac:dyDescent="0.35">
      <c r="A1930" t="s">
        <v>27</v>
      </c>
      <c r="B1930" t="s">
        <v>52</v>
      </c>
      <c r="C1930" t="s">
        <v>39</v>
      </c>
      <c r="D1930" t="s">
        <v>40</v>
      </c>
      <c r="E1930" t="s">
        <v>159</v>
      </c>
      <c r="F1930" t="s">
        <v>160</v>
      </c>
      <c r="G1930" t="s">
        <v>128</v>
      </c>
      <c r="H1930" t="s">
        <v>41</v>
      </c>
      <c r="I1930" t="s">
        <v>129</v>
      </c>
      <c r="J1930" t="s">
        <v>36</v>
      </c>
      <c r="L1930" t="s">
        <v>161</v>
      </c>
      <c r="M1930" t="s">
        <v>161</v>
      </c>
      <c r="N1930" t="b">
        <v>0</v>
      </c>
      <c r="O1930">
        <v>277.81</v>
      </c>
      <c r="P1930">
        <v>7.9310292120735575E-3</v>
      </c>
      <c r="Q1930">
        <v>61.155402449626123</v>
      </c>
      <c r="R1930">
        <v>16989.58235453063</v>
      </c>
      <c r="S1930">
        <v>2.2033192254061551</v>
      </c>
      <c r="T1930">
        <f t="shared" si="62"/>
        <v>16989.582354530634</v>
      </c>
      <c r="U1930">
        <f t="shared" si="63"/>
        <v>2.2033192254061551</v>
      </c>
    </row>
    <row r="1931" spans="1:21" x14ac:dyDescent="0.35">
      <c r="A1931" t="s">
        <v>27</v>
      </c>
      <c r="B1931" t="s">
        <v>52</v>
      </c>
      <c r="C1931" t="s">
        <v>29</v>
      </c>
      <c r="D1931" t="s">
        <v>30</v>
      </c>
      <c r="E1931" t="s">
        <v>162</v>
      </c>
      <c r="F1931" t="s">
        <v>163</v>
      </c>
      <c r="G1931" t="s">
        <v>128</v>
      </c>
      <c r="H1931" t="s">
        <v>41</v>
      </c>
      <c r="I1931" t="s">
        <v>129</v>
      </c>
      <c r="J1931" t="s">
        <v>36</v>
      </c>
      <c r="L1931" t="s">
        <v>139</v>
      </c>
      <c r="M1931" t="s">
        <v>139</v>
      </c>
      <c r="N1931" t="b">
        <v>0</v>
      </c>
      <c r="O1931">
        <v>114.2</v>
      </c>
      <c r="P1931">
        <v>8.6908531301425167E-3</v>
      </c>
      <c r="Q1931">
        <v>18.853772798124041</v>
      </c>
      <c r="R1931">
        <v>2153.1008535457649</v>
      </c>
      <c r="S1931">
        <v>0.99249542746227548</v>
      </c>
      <c r="T1931">
        <f t="shared" si="62"/>
        <v>2153.1008535457654</v>
      </c>
      <c r="U1931">
        <f t="shared" si="63"/>
        <v>0.99249542746227548</v>
      </c>
    </row>
    <row r="1932" spans="1:21" x14ac:dyDescent="0.35">
      <c r="A1932" t="s">
        <v>27</v>
      </c>
      <c r="B1932" t="s">
        <v>52</v>
      </c>
      <c r="C1932" t="s">
        <v>39</v>
      </c>
      <c r="D1932" t="s">
        <v>40</v>
      </c>
      <c r="E1932" t="s">
        <v>162</v>
      </c>
      <c r="F1932" t="s">
        <v>163</v>
      </c>
      <c r="G1932" t="s">
        <v>128</v>
      </c>
      <c r="H1932" t="s">
        <v>41</v>
      </c>
      <c r="I1932" t="s">
        <v>129</v>
      </c>
      <c r="J1932" t="s">
        <v>36</v>
      </c>
      <c r="L1932" t="s">
        <v>139</v>
      </c>
      <c r="M1932" t="s">
        <v>139</v>
      </c>
      <c r="N1932" t="b">
        <v>0</v>
      </c>
      <c r="O1932">
        <v>114.2</v>
      </c>
      <c r="P1932">
        <v>2.751289456051715E-2</v>
      </c>
      <c r="Q1932">
        <v>212.14928030288419</v>
      </c>
      <c r="R1932">
        <v>24227.44781058938</v>
      </c>
      <c r="S1932">
        <v>3.1419725588110592</v>
      </c>
      <c r="T1932">
        <f t="shared" si="62"/>
        <v>24227.447810589376</v>
      </c>
      <c r="U1932">
        <f t="shared" si="63"/>
        <v>3.1419725588110587</v>
      </c>
    </row>
    <row r="1933" spans="1:21" x14ac:dyDescent="0.35">
      <c r="A1933" t="s">
        <v>27</v>
      </c>
      <c r="B1933" t="s">
        <v>52</v>
      </c>
      <c r="C1933" t="s">
        <v>76</v>
      </c>
      <c r="D1933" t="s">
        <v>77</v>
      </c>
      <c r="E1933" t="s">
        <v>162</v>
      </c>
      <c r="F1933" t="s">
        <v>163</v>
      </c>
      <c r="G1933" t="s">
        <v>128</v>
      </c>
      <c r="H1933" t="s">
        <v>41</v>
      </c>
      <c r="I1933" t="s">
        <v>129</v>
      </c>
      <c r="J1933" t="s">
        <v>36</v>
      </c>
      <c r="L1933" t="s">
        <v>139</v>
      </c>
      <c r="M1933" t="s">
        <v>139</v>
      </c>
      <c r="N1933" t="b">
        <v>0</v>
      </c>
      <c r="O1933">
        <v>114.2</v>
      </c>
      <c r="P1933">
        <v>5.634627852873049E-2</v>
      </c>
      <c r="Q1933">
        <v>53.578676345521707</v>
      </c>
      <c r="R1933">
        <v>6118.6848386585798</v>
      </c>
      <c r="S1933">
        <v>6.4347450079810216</v>
      </c>
      <c r="T1933">
        <f t="shared" si="62"/>
        <v>6118.6848386585789</v>
      </c>
      <c r="U1933">
        <f t="shared" si="63"/>
        <v>6.4347450079810224</v>
      </c>
    </row>
    <row r="1934" spans="1:21" x14ac:dyDescent="0.35">
      <c r="A1934" t="s">
        <v>27</v>
      </c>
      <c r="B1934" t="s">
        <v>52</v>
      </c>
      <c r="C1934" t="s">
        <v>76</v>
      </c>
      <c r="D1934" t="s">
        <v>77</v>
      </c>
      <c r="E1934" t="s">
        <v>164</v>
      </c>
      <c r="F1934" t="s">
        <v>165</v>
      </c>
      <c r="G1934" t="s">
        <v>128</v>
      </c>
      <c r="H1934" t="s">
        <v>41</v>
      </c>
      <c r="I1934" t="s">
        <v>129</v>
      </c>
      <c r="J1934" t="s">
        <v>145</v>
      </c>
      <c r="L1934" t="s">
        <v>166</v>
      </c>
      <c r="M1934" t="s">
        <v>166</v>
      </c>
      <c r="N1934" t="b">
        <v>0</v>
      </c>
      <c r="O1934">
        <v>207.50297707999999</v>
      </c>
      <c r="P1934">
        <v>6.8038037984233662E-3</v>
      </c>
      <c r="Q1934">
        <v>6.4696162932620567</v>
      </c>
      <c r="R1934">
        <v>1342.4646414171509</v>
      </c>
      <c r="S1934">
        <v>1.4118095436410609</v>
      </c>
      <c r="T1934">
        <f t="shared" si="62"/>
        <v>1342.4646414171511</v>
      </c>
      <c r="U1934">
        <f t="shared" si="63"/>
        <v>1.4118095436410607</v>
      </c>
    </row>
    <row r="1935" spans="1:21" x14ac:dyDescent="0.35">
      <c r="A1935" t="s">
        <v>27</v>
      </c>
      <c r="B1935" t="s">
        <v>52</v>
      </c>
      <c r="C1935" t="s">
        <v>39</v>
      </c>
      <c r="D1935" t="s">
        <v>40</v>
      </c>
      <c r="E1935" t="s">
        <v>164</v>
      </c>
      <c r="F1935" t="s">
        <v>165</v>
      </c>
      <c r="G1935" t="s">
        <v>128</v>
      </c>
      <c r="H1935" t="s">
        <v>41</v>
      </c>
      <c r="I1935" t="s">
        <v>129</v>
      </c>
      <c r="J1935" t="s">
        <v>145</v>
      </c>
      <c r="L1935" t="s">
        <v>166</v>
      </c>
      <c r="M1935" t="s">
        <v>166</v>
      </c>
      <c r="N1935" t="b">
        <v>0</v>
      </c>
      <c r="O1935">
        <v>207.50297707999999</v>
      </c>
      <c r="P1935">
        <v>3.423009543343139E-3</v>
      </c>
      <c r="Q1935">
        <v>26.394496932804781</v>
      </c>
      <c r="R1935">
        <v>5476.9366920859202</v>
      </c>
      <c r="S1935">
        <v>0.71028467081695257</v>
      </c>
      <c r="T1935">
        <f t="shared" si="62"/>
        <v>5476.9366920859202</v>
      </c>
      <c r="U1935">
        <f t="shared" si="63"/>
        <v>0.71028467081695257</v>
      </c>
    </row>
    <row r="1936" spans="1:21" x14ac:dyDescent="0.35">
      <c r="A1936" t="s">
        <v>27</v>
      </c>
      <c r="B1936" t="s">
        <v>52</v>
      </c>
      <c r="C1936" t="s">
        <v>29</v>
      </c>
      <c r="D1936" t="s">
        <v>30</v>
      </c>
      <c r="E1936" t="s">
        <v>164</v>
      </c>
      <c r="F1936" t="s">
        <v>165</v>
      </c>
      <c r="G1936" t="s">
        <v>128</v>
      </c>
      <c r="H1936" t="s">
        <v>41</v>
      </c>
      <c r="I1936" t="s">
        <v>129</v>
      </c>
      <c r="J1936" t="s">
        <v>145</v>
      </c>
      <c r="L1936" t="s">
        <v>166</v>
      </c>
      <c r="M1936" t="s">
        <v>166</v>
      </c>
      <c r="N1936" t="b">
        <v>0</v>
      </c>
      <c r="O1936">
        <v>207.50297707999999</v>
      </c>
      <c r="P1936">
        <v>2.3193863716663389E-3</v>
      </c>
      <c r="Q1936">
        <v>5.0316330316061109</v>
      </c>
      <c r="R1936">
        <v>1044.078833632334</v>
      </c>
      <c r="S1936">
        <v>0.48127957711954478</v>
      </c>
      <c r="T1936">
        <f t="shared" si="62"/>
        <v>1044.0788336323337</v>
      </c>
      <c r="U1936">
        <f t="shared" si="63"/>
        <v>0.48127957711954467</v>
      </c>
    </row>
    <row r="1937" spans="1:21" x14ac:dyDescent="0.35">
      <c r="A1937" t="s">
        <v>27</v>
      </c>
      <c r="B1937" t="s">
        <v>52</v>
      </c>
      <c r="C1937" t="s">
        <v>76</v>
      </c>
      <c r="D1937" t="s">
        <v>77</v>
      </c>
      <c r="E1937" t="s">
        <v>167</v>
      </c>
      <c r="F1937" t="s">
        <v>168</v>
      </c>
      <c r="G1937" t="s">
        <v>128</v>
      </c>
      <c r="H1937" t="s">
        <v>41</v>
      </c>
      <c r="I1937" t="s">
        <v>129</v>
      </c>
      <c r="J1937" t="s">
        <v>36</v>
      </c>
      <c r="L1937" t="s">
        <v>169</v>
      </c>
      <c r="M1937" t="s">
        <v>169</v>
      </c>
      <c r="N1937" t="b">
        <v>0</v>
      </c>
      <c r="O1937">
        <v>214.26</v>
      </c>
      <c r="P1937">
        <v>9.5056550474333854E-3</v>
      </c>
      <c r="Q1937">
        <v>9.0387586995460616</v>
      </c>
      <c r="R1937">
        <v>1936.644438964739</v>
      </c>
      <c r="S1937">
        <v>2.0366816504630769</v>
      </c>
      <c r="T1937">
        <f t="shared" si="62"/>
        <v>1936.644438964739</v>
      </c>
      <c r="U1937">
        <f t="shared" si="63"/>
        <v>2.0366816504630769</v>
      </c>
    </row>
    <row r="1938" spans="1:21" x14ac:dyDescent="0.35">
      <c r="A1938" t="s">
        <v>27</v>
      </c>
      <c r="B1938" t="s">
        <v>52</v>
      </c>
      <c r="C1938" t="s">
        <v>39</v>
      </c>
      <c r="D1938" t="s">
        <v>40</v>
      </c>
      <c r="E1938" t="s">
        <v>167</v>
      </c>
      <c r="F1938" t="s">
        <v>168</v>
      </c>
      <c r="G1938" t="s">
        <v>128</v>
      </c>
      <c r="H1938" t="s">
        <v>41</v>
      </c>
      <c r="I1938" t="s">
        <v>129</v>
      </c>
      <c r="J1938" t="s">
        <v>36</v>
      </c>
      <c r="L1938" t="s">
        <v>169</v>
      </c>
      <c r="M1938" t="s">
        <v>169</v>
      </c>
      <c r="N1938" t="b">
        <v>0</v>
      </c>
      <c r="O1938">
        <v>214.26</v>
      </c>
      <c r="P1938">
        <v>3.732654370659273E-3</v>
      </c>
      <c r="Q1938">
        <v>28.782138375624822</v>
      </c>
      <c r="R1938">
        <v>6166.8609683613731</v>
      </c>
      <c r="S1938">
        <v>0.79975852545745585</v>
      </c>
      <c r="T1938">
        <f t="shared" si="62"/>
        <v>6166.860968361374</v>
      </c>
      <c r="U1938">
        <f t="shared" si="63"/>
        <v>0.79975852545745585</v>
      </c>
    </row>
    <row r="1939" spans="1:21" x14ac:dyDescent="0.35">
      <c r="A1939" t="s">
        <v>27</v>
      </c>
      <c r="B1939" t="s">
        <v>52</v>
      </c>
      <c r="C1939" t="s">
        <v>29</v>
      </c>
      <c r="D1939" t="s">
        <v>30</v>
      </c>
      <c r="E1939" t="s">
        <v>167</v>
      </c>
      <c r="F1939" t="s">
        <v>168</v>
      </c>
      <c r="G1939" t="s">
        <v>128</v>
      </c>
      <c r="H1939" t="s">
        <v>41</v>
      </c>
      <c r="I1939" t="s">
        <v>129</v>
      </c>
      <c r="J1939" t="s">
        <v>36</v>
      </c>
      <c r="L1939" t="s">
        <v>169</v>
      </c>
      <c r="M1939" t="s">
        <v>169</v>
      </c>
      <c r="N1939" t="b">
        <v>0</v>
      </c>
      <c r="O1939">
        <v>214.26</v>
      </c>
      <c r="P1939">
        <v>8.9759183161889613E-4</v>
      </c>
      <c r="Q1939">
        <v>1.947218783401206</v>
      </c>
      <c r="R1939">
        <v>417.21109653154252</v>
      </c>
      <c r="S1939">
        <v>0.19231802584266469</v>
      </c>
      <c r="T1939">
        <f t="shared" si="62"/>
        <v>417.21109653154241</v>
      </c>
      <c r="U1939">
        <f t="shared" si="63"/>
        <v>0.19231802584266466</v>
      </c>
    </row>
    <row r="1940" spans="1:21" x14ac:dyDescent="0.35">
      <c r="A1940" t="s">
        <v>27</v>
      </c>
      <c r="B1940" t="s">
        <v>52</v>
      </c>
      <c r="C1940" t="s">
        <v>39</v>
      </c>
      <c r="D1940" t="s">
        <v>40</v>
      </c>
      <c r="E1940" t="s">
        <v>1189</v>
      </c>
      <c r="F1940" t="s">
        <v>1190</v>
      </c>
      <c r="G1940" t="s">
        <v>128</v>
      </c>
      <c r="H1940" t="s">
        <v>41</v>
      </c>
      <c r="I1940" t="s">
        <v>129</v>
      </c>
      <c r="J1940" t="s">
        <v>36</v>
      </c>
      <c r="L1940" t="s">
        <v>175</v>
      </c>
      <c r="M1940" t="s">
        <v>136</v>
      </c>
      <c r="N1940" t="b">
        <v>0</v>
      </c>
      <c r="O1940">
        <v>58.4</v>
      </c>
      <c r="P1940">
        <v>3.227942329040197E-6</v>
      </c>
      <c r="Q1940">
        <v>2.4890352429432688E-2</v>
      </c>
      <c r="R1940">
        <v>1.453596581878869</v>
      </c>
      <c r="S1940">
        <v>1.885118320159475E-4</v>
      </c>
      <c r="T1940">
        <f t="shared" si="62"/>
        <v>1.453596581878869</v>
      </c>
      <c r="U1940">
        <f t="shared" si="63"/>
        <v>1.885118320159475E-4</v>
      </c>
    </row>
    <row r="1941" spans="1:21" x14ac:dyDescent="0.35">
      <c r="A1941" t="s">
        <v>27</v>
      </c>
      <c r="B1941" t="s">
        <v>52</v>
      </c>
      <c r="C1941" t="s">
        <v>76</v>
      </c>
      <c r="D1941" t="s">
        <v>77</v>
      </c>
      <c r="E1941" t="s">
        <v>170</v>
      </c>
      <c r="F1941" t="s">
        <v>171</v>
      </c>
      <c r="G1941" t="s">
        <v>128</v>
      </c>
      <c r="H1941" t="s">
        <v>41</v>
      </c>
      <c r="I1941" t="s">
        <v>129</v>
      </c>
      <c r="J1941" t="s">
        <v>36</v>
      </c>
      <c r="L1941" t="s">
        <v>172</v>
      </c>
      <c r="M1941" t="s">
        <v>172</v>
      </c>
      <c r="N1941" t="b">
        <v>0</v>
      </c>
      <c r="O1941">
        <v>72.64</v>
      </c>
      <c r="P1941">
        <v>1.3889600307201639E-2</v>
      </c>
      <c r="Q1941">
        <v>13.20737445062607</v>
      </c>
      <c r="R1941">
        <v>959.38368009347778</v>
      </c>
      <c r="S1941">
        <v>1.008940566315127</v>
      </c>
      <c r="T1941">
        <f t="shared" si="62"/>
        <v>959.38368009347766</v>
      </c>
      <c r="U1941">
        <f t="shared" si="63"/>
        <v>1.0089405663151272</v>
      </c>
    </row>
    <row r="1942" spans="1:21" x14ac:dyDescent="0.35">
      <c r="A1942" t="s">
        <v>27</v>
      </c>
      <c r="B1942" t="s">
        <v>52</v>
      </c>
      <c r="C1942" t="s">
        <v>29</v>
      </c>
      <c r="D1942" t="s">
        <v>30</v>
      </c>
      <c r="E1942" t="s">
        <v>170</v>
      </c>
      <c r="F1942" t="s">
        <v>171</v>
      </c>
      <c r="G1942" t="s">
        <v>128</v>
      </c>
      <c r="H1942" t="s">
        <v>41</v>
      </c>
      <c r="I1942" t="s">
        <v>129</v>
      </c>
      <c r="J1942" t="s">
        <v>36</v>
      </c>
      <c r="L1942" t="s">
        <v>172</v>
      </c>
      <c r="M1942" t="s">
        <v>172</v>
      </c>
      <c r="N1942" t="b">
        <v>0</v>
      </c>
      <c r="O1942">
        <v>72.64</v>
      </c>
      <c r="P1942">
        <v>2.484502603344616E-3</v>
      </c>
      <c r="Q1942">
        <v>5.389833069131492</v>
      </c>
      <c r="R1942">
        <v>391.5174741417116</v>
      </c>
      <c r="S1942">
        <v>0.18047426910695291</v>
      </c>
      <c r="T1942">
        <f t="shared" si="62"/>
        <v>391.5174741417116</v>
      </c>
      <c r="U1942">
        <f t="shared" si="63"/>
        <v>0.18047426910695291</v>
      </c>
    </row>
    <row r="1943" spans="1:21" x14ac:dyDescent="0.35">
      <c r="A1943" t="s">
        <v>27</v>
      </c>
      <c r="B1943" t="s">
        <v>52</v>
      </c>
      <c r="C1943" t="s">
        <v>39</v>
      </c>
      <c r="D1943" t="s">
        <v>40</v>
      </c>
      <c r="E1943" t="s">
        <v>170</v>
      </c>
      <c r="F1943" t="s">
        <v>171</v>
      </c>
      <c r="G1943" t="s">
        <v>128</v>
      </c>
      <c r="H1943" t="s">
        <v>41</v>
      </c>
      <c r="I1943" t="s">
        <v>129</v>
      </c>
      <c r="J1943" t="s">
        <v>36</v>
      </c>
      <c r="L1943" t="s">
        <v>172</v>
      </c>
      <c r="M1943" t="s">
        <v>172</v>
      </c>
      <c r="N1943" t="b">
        <v>0</v>
      </c>
      <c r="O1943">
        <v>72.64</v>
      </c>
      <c r="P1943">
        <v>5.3303695151081599E-3</v>
      </c>
      <c r="Q1943">
        <v>41.101965985122213</v>
      </c>
      <c r="R1943">
        <v>2985.6468091592769</v>
      </c>
      <c r="S1943">
        <v>0.38719804157745669</v>
      </c>
      <c r="T1943">
        <f t="shared" si="62"/>
        <v>2985.6468091592774</v>
      </c>
      <c r="U1943">
        <f t="shared" si="63"/>
        <v>0.38719804157745674</v>
      </c>
    </row>
    <row r="1944" spans="1:21" x14ac:dyDescent="0.35">
      <c r="A1944" t="s">
        <v>27</v>
      </c>
      <c r="B1944" t="s">
        <v>52</v>
      </c>
      <c r="C1944" t="s">
        <v>39</v>
      </c>
      <c r="D1944" t="s">
        <v>40</v>
      </c>
      <c r="E1944" t="s">
        <v>173</v>
      </c>
      <c r="F1944" t="s">
        <v>174</v>
      </c>
      <c r="G1944" t="s">
        <v>128</v>
      </c>
      <c r="H1944" t="s">
        <v>41</v>
      </c>
      <c r="I1944" t="s">
        <v>129</v>
      </c>
      <c r="J1944" t="s">
        <v>36</v>
      </c>
      <c r="L1944" t="s">
        <v>175</v>
      </c>
      <c r="M1944" t="s">
        <v>136</v>
      </c>
      <c r="N1944" t="b">
        <v>0</v>
      </c>
      <c r="O1944">
        <v>58.4</v>
      </c>
      <c r="P1944">
        <v>3.1760174354369217E-2</v>
      </c>
      <c r="Q1944">
        <v>244.8996457552993</v>
      </c>
      <c r="R1944">
        <v>14302.139312109481</v>
      </c>
      <c r="S1944">
        <v>1.854794182295163</v>
      </c>
      <c r="T1944">
        <f t="shared" si="62"/>
        <v>14302.139312109479</v>
      </c>
      <c r="U1944">
        <f t="shared" si="63"/>
        <v>1.8547941822951621</v>
      </c>
    </row>
    <row r="1945" spans="1:21" x14ac:dyDescent="0.35">
      <c r="A1945" t="s">
        <v>27</v>
      </c>
      <c r="B1945" t="s">
        <v>52</v>
      </c>
      <c r="C1945" t="s">
        <v>76</v>
      </c>
      <c r="D1945" t="s">
        <v>77</v>
      </c>
      <c r="E1945" t="s">
        <v>173</v>
      </c>
      <c r="F1945" t="s">
        <v>174</v>
      </c>
      <c r="G1945" t="s">
        <v>128</v>
      </c>
      <c r="H1945" t="s">
        <v>41</v>
      </c>
      <c r="I1945" t="s">
        <v>129</v>
      </c>
      <c r="J1945" t="s">
        <v>36</v>
      </c>
      <c r="L1945" t="s">
        <v>175</v>
      </c>
      <c r="M1945" t="s">
        <v>136</v>
      </c>
      <c r="N1945" t="b">
        <v>0</v>
      </c>
      <c r="O1945">
        <v>58.4</v>
      </c>
      <c r="P1945">
        <v>5.6195569730505261E-2</v>
      </c>
      <c r="Q1945">
        <v>53.435370023731267</v>
      </c>
      <c r="R1945">
        <v>3120.625609385907</v>
      </c>
      <c r="S1945">
        <v>3.281821272261507</v>
      </c>
      <c r="T1945">
        <f t="shared" si="62"/>
        <v>3120.625609385906</v>
      </c>
      <c r="U1945">
        <f t="shared" si="63"/>
        <v>3.281821272261507</v>
      </c>
    </row>
    <row r="1946" spans="1:21" x14ac:dyDescent="0.35">
      <c r="A1946" t="s">
        <v>27</v>
      </c>
      <c r="B1946" t="s">
        <v>52</v>
      </c>
      <c r="C1946" t="s">
        <v>29</v>
      </c>
      <c r="D1946" t="s">
        <v>30</v>
      </c>
      <c r="E1946" t="s">
        <v>173</v>
      </c>
      <c r="F1946" t="s">
        <v>174</v>
      </c>
      <c r="G1946" t="s">
        <v>128</v>
      </c>
      <c r="H1946" t="s">
        <v>41</v>
      </c>
      <c r="I1946" t="s">
        <v>129</v>
      </c>
      <c r="J1946" t="s">
        <v>36</v>
      </c>
      <c r="L1946" t="s">
        <v>175</v>
      </c>
      <c r="M1946" t="s">
        <v>136</v>
      </c>
      <c r="N1946" t="b">
        <v>0</v>
      </c>
      <c r="O1946">
        <v>58.4</v>
      </c>
      <c r="P1946">
        <v>4.0306124143265907E-3</v>
      </c>
      <c r="Q1946">
        <v>8.7439345204727434</v>
      </c>
      <c r="R1946">
        <v>510.64577599560818</v>
      </c>
      <c r="S1946">
        <v>0.23538776499667291</v>
      </c>
      <c r="T1946">
        <f t="shared" si="62"/>
        <v>510.64577599560823</v>
      </c>
      <c r="U1946">
        <f t="shared" si="63"/>
        <v>0.23538776499667288</v>
      </c>
    </row>
    <row r="1947" spans="1:21" x14ac:dyDescent="0.35">
      <c r="A1947" t="s">
        <v>27</v>
      </c>
      <c r="B1947" t="s">
        <v>52</v>
      </c>
      <c r="C1947" t="s">
        <v>39</v>
      </c>
      <c r="D1947" t="s">
        <v>40</v>
      </c>
      <c r="E1947" t="s">
        <v>189</v>
      </c>
      <c r="F1947" t="s">
        <v>190</v>
      </c>
      <c r="G1947" t="s">
        <v>128</v>
      </c>
      <c r="H1947" t="s">
        <v>41</v>
      </c>
      <c r="I1947" t="s">
        <v>181</v>
      </c>
      <c r="J1947" t="s">
        <v>36</v>
      </c>
      <c r="L1947" t="s">
        <v>191</v>
      </c>
      <c r="M1947" t="s">
        <v>191</v>
      </c>
      <c r="N1947" t="b">
        <v>0</v>
      </c>
      <c r="O1947">
        <v>32.630000000000003</v>
      </c>
      <c r="P1947">
        <v>3.23635770870485E-3</v>
      </c>
      <c r="Q1947">
        <v>24.95524261157637</v>
      </c>
      <c r="R1947">
        <v>814.289566415737</v>
      </c>
      <c r="S1947">
        <v>0.1056023520350393</v>
      </c>
      <c r="T1947">
        <f t="shared" si="62"/>
        <v>814.289566415737</v>
      </c>
      <c r="U1947">
        <f t="shared" si="63"/>
        <v>0.10560235203503926</v>
      </c>
    </row>
    <row r="1948" spans="1:21" x14ac:dyDescent="0.35">
      <c r="A1948" t="s">
        <v>27</v>
      </c>
      <c r="B1948" t="s">
        <v>52</v>
      </c>
      <c r="C1948" t="s">
        <v>29</v>
      </c>
      <c r="D1948" t="s">
        <v>30</v>
      </c>
      <c r="E1948" t="s">
        <v>189</v>
      </c>
      <c r="F1948" t="s">
        <v>190</v>
      </c>
      <c r="G1948" t="s">
        <v>128</v>
      </c>
      <c r="H1948" t="s">
        <v>41</v>
      </c>
      <c r="I1948" t="s">
        <v>181</v>
      </c>
      <c r="J1948" t="s">
        <v>36</v>
      </c>
      <c r="L1948" t="s">
        <v>191</v>
      </c>
      <c r="M1948" t="s">
        <v>191</v>
      </c>
      <c r="N1948" t="b">
        <v>0</v>
      </c>
      <c r="O1948">
        <v>32.630000000000003</v>
      </c>
      <c r="P1948">
        <v>7.8005975634481478E-3</v>
      </c>
      <c r="Q1948">
        <v>16.922469169426599</v>
      </c>
      <c r="R1948">
        <v>552.18016899838995</v>
      </c>
      <c r="S1948">
        <v>0.25453349849531309</v>
      </c>
      <c r="T1948">
        <f t="shared" si="62"/>
        <v>552.18016899838995</v>
      </c>
      <c r="U1948">
        <f t="shared" si="63"/>
        <v>0.25453349849531309</v>
      </c>
    </row>
    <row r="1949" spans="1:21" x14ac:dyDescent="0.35">
      <c r="A1949" t="s">
        <v>27</v>
      </c>
      <c r="B1949" t="s">
        <v>52</v>
      </c>
      <c r="C1949" t="s">
        <v>39</v>
      </c>
      <c r="D1949" t="s">
        <v>40</v>
      </c>
      <c r="E1949" t="s">
        <v>211</v>
      </c>
      <c r="F1949" t="s">
        <v>212</v>
      </c>
      <c r="G1949" t="s">
        <v>128</v>
      </c>
      <c r="H1949" t="s">
        <v>41</v>
      </c>
      <c r="I1949" t="s">
        <v>181</v>
      </c>
      <c r="J1949" t="s">
        <v>145</v>
      </c>
      <c r="L1949" t="s">
        <v>213</v>
      </c>
      <c r="M1949" t="s">
        <v>213</v>
      </c>
      <c r="N1949" t="b">
        <v>0</v>
      </c>
      <c r="O1949">
        <v>250.58497259000001</v>
      </c>
      <c r="P1949">
        <v>8.6312526094826187E-4</v>
      </c>
      <c r="Q1949">
        <v>6.6554757631423493</v>
      </c>
      <c r="R1949">
        <v>1667.762211680435</v>
      </c>
      <c r="S1949">
        <v>0.2162862198564568</v>
      </c>
      <c r="T1949">
        <f t="shared" si="62"/>
        <v>1667.762211680435</v>
      </c>
      <c r="U1949">
        <f t="shared" si="63"/>
        <v>0.2162862198564568</v>
      </c>
    </row>
    <row r="1950" spans="1:21" x14ac:dyDescent="0.35">
      <c r="A1950" t="s">
        <v>27</v>
      </c>
      <c r="B1950" t="s">
        <v>52</v>
      </c>
      <c r="C1950" t="s">
        <v>76</v>
      </c>
      <c r="D1950" t="s">
        <v>77</v>
      </c>
      <c r="E1950" t="s">
        <v>211</v>
      </c>
      <c r="F1950" t="s">
        <v>212</v>
      </c>
      <c r="G1950" t="s">
        <v>128</v>
      </c>
      <c r="H1950" t="s">
        <v>41</v>
      </c>
      <c r="I1950" t="s">
        <v>181</v>
      </c>
      <c r="J1950" t="s">
        <v>145</v>
      </c>
      <c r="L1950" t="s">
        <v>213</v>
      </c>
      <c r="M1950" t="s">
        <v>213</v>
      </c>
      <c r="N1950" t="b">
        <v>0</v>
      </c>
      <c r="O1950">
        <v>250.58497259000001</v>
      </c>
      <c r="P1950">
        <v>5.813219252857124E-4</v>
      </c>
      <c r="Q1950">
        <v>0.55276870275571832</v>
      </c>
      <c r="R1950">
        <v>138.5155302286515</v>
      </c>
      <c r="S1950">
        <v>0.14567053871368629</v>
      </c>
      <c r="T1950">
        <f t="shared" si="62"/>
        <v>138.51553022865153</v>
      </c>
      <c r="U1950">
        <f t="shared" si="63"/>
        <v>0.14567053871368627</v>
      </c>
    </row>
    <row r="1951" spans="1:21" x14ac:dyDescent="0.35">
      <c r="A1951" t="s">
        <v>27</v>
      </c>
      <c r="B1951" t="s">
        <v>52</v>
      </c>
      <c r="C1951" t="s">
        <v>29</v>
      </c>
      <c r="D1951" t="s">
        <v>30</v>
      </c>
      <c r="E1951" t="s">
        <v>211</v>
      </c>
      <c r="F1951" t="s">
        <v>212</v>
      </c>
      <c r="G1951" t="s">
        <v>128</v>
      </c>
      <c r="H1951" t="s">
        <v>41</v>
      </c>
      <c r="I1951" t="s">
        <v>181</v>
      </c>
      <c r="J1951" t="s">
        <v>145</v>
      </c>
      <c r="L1951" t="s">
        <v>213</v>
      </c>
      <c r="M1951" t="s">
        <v>213</v>
      </c>
      <c r="N1951" t="b">
        <v>0</v>
      </c>
      <c r="O1951">
        <v>250.58497259000001</v>
      </c>
      <c r="P1951">
        <v>2.7914622665796841E-4</v>
      </c>
      <c r="Q1951">
        <v>0.60557455707189789</v>
      </c>
      <c r="R1951">
        <v>151.7478837850629</v>
      </c>
      <c r="S1951">
        <v>6.9949849555688948E-2</v>
      </c>
      <c r="T1951">
        <f t="shared" si="62"/>
        <v>151.74788378506292</v>
      </c>
      <c r="U1951">
        <f t="shared" si="63"/>
        <v>6.9949849555688948E-2</v>
      </c>
    </row>
    <row r="1952" spans="1:21" x14ac:dyDescent="0.35">
      <c r="A1952" t="s">
        <v>27</v>
      </c>
      <c r="B1952" t="s">
        <v>52</v>
      </c>
      <c r="C1952" t="s">
        <v>29</v>
      </c>
      <c r="D1952" t="s">
        <v>30</v>
      </c>
      <c r="E1952" t="s">
        <v>214</v>
      </c>
      <c r="F1952" t="s">
        <v>215</v>
      </c>
      <c r="G1952" t="s">
        <v>128</v>
      </c>
      <c r="H1952" t="s">
        <v>41</v>
      </c>
      <c r="I1952" t="s">
        <v>181</v>
      </c>
      <c r="J1952" t="s">
        <v>145</v>
      </c>
      <c r="L1952" t="s">
        <v>216</v>
      </c>
      <c r="M1952" t="s">
        <v>216</v>
      </c>
      <c r="N1952" t="b">
        <v>0</v>
      </c>
      <c r="O1952">
        <v>250.58497259000001</v>
      </c>
      <c r="P1952">
        <v>2.0243961818558359E-3</v>
      </c>
      <c r="Q1952">
        <v>4.3916868798211803</v>
      </c>
      <c r="R1952">
        <v>1100.4907364038529</v>
      </c>
      <c r="S1952">
        <v>0.50728326174164529</v>
      </c>
      <c r="T1952">
        <f t="shared" si="62"/>
        <v>1100.4907364038531</v>
      </c>
      <c r="U1952">
        <f t="shared" si="63"/>
        <v>0.50728326174164529</v>
      </c>
    </row>
    <row r="1953" spans="1:21" x14ac:dyDescent="0.35">
      <c r="A1953" t="s">
        <v>27</v>
      </c>
      <c r="B1953" t="s">
        <v>52</v>
      </c>
      <c r="C1953" t="s">
        <v>76</v>
      </c>
      <c r="D1953" t="s">
        <v>77</v>
      </c>
      <c r="E1953" t="s">
        <v>214</v>
      </c>
      <c r="F1953" t="s">
        <v>215</v>
      </c>
      <c r="G1953" t="s">
        <v>128</v>
      </c>
      <c r="H1953" t="s">
        <v>41</v>
      </c>
      <c r="I1953" t="s">
        <v>181</v>
      </c>
      <c r="J1953" t="s">
        <v>145</v>
      </c>
      <c r="L1953" t="s">
        <v>216</v>
      </c>
      <c r="M1953" t="s">
        <v>216</v>
      </c>
      <c r="N1953" t="b">
        <v>0</v>
      </c>
      <c r="O1953">
        <v>250.58497259000001</v>
      </c>
      <c r="P1953">
        <v>6.560891161086364E-3</v>
      </c>
      <c r="Q1953">
        <v>6.2386349770872878</v>
      </c>
      <c r="R1953">
        <v>1563.3081747324329</v>
      </c>
      <c r="S1953">
        <v>1.6440607317667999</v>
      </c>
      <c r="T1953">
        <f t="shared" si="62"/>
        <v>1563.3081747324334</v>
      </c>
      <c r="U1953">
        <f t="shared" si="63"/>
        <v>1.6440607317667999</v>
      </c>
    </row>
    <row r="1954" spans="1:21" x14ac:dyDescent="0.35">
      <c r="A1954" t="s">
        <v>27</v>
      </c>
      <c r="B1954" t="s">
        <v>52</v>
      </c>
      <c r="C1954" t="s">
        <v>39</v>
      </c>
      <c r="D1954" t="s">
        <v>40</v>
      </c>
      <c r="E1954" t="s">
        <v>214</v>
      </c>
      <c r="F1954" t="s">
        <v>215</v>
      </c>
      <c r="G1954" t="s">
        <v>128</v>
      </c>
      <c r="H1954" t="s">
        <v>41</v>
      </c>
      <c r="I1954" t="s">
        <v>181</v>
      </c>
      <c r="J1954" t="s">
        <v>145</v>
      </c>
      <c r="L1954" t="s">
        <v>216</v>
      </c>
      <c r="M1954" t="s">
        <v>216</v>
      </c>
      <c r="N1954" t="b">
        <v>0</v>
      </c>
      <c r="O1954">
        <v>250.58497259000001</v>
      </c>
      <c r="P1954">
        <v>4.0129027102477743E-3</v>
      </c>
      <c r="Q1954">
        <v>30.94310633263142</v>
      </c>
      <c r="R1954">
        <v>7753.8774522119002</v>
      </c>
      <c r="S1954">
        <v>1.0055731156537751</v>
      </c>
      <c r="T1954">
        <f t="shared" si="62"/>
        <v>7753.8774522119002</v>
      </c>
      <c r="U1954">
        <f t="shared" si="63"/>
        <v>1.0055731156537753</v>
      </c>
    </row>
    <row r="1955" spans="1:21" x14ac:dyDescent="0.35">
      <c r="A1955" t="s">
        <v>27</v>
      </c>
      <c r="B1955" t="s">
        <v>52</v>
      </c>
      <c r="C1955" t="s">
        <v>39</v>
      </c>
      <c r="D1955" t="s">
        <v>40</v>
      </c>
      <c r="E1955" t="s">
        <v>217</v>
      </c>
      <c r="F1955" t="s">
        <v>218</v>
      </c>
      <c r="G1955" t="s">
        <v>128</v>
      </c>
      <c r="H1955" t="s">
        <v>41</v>
      </c>
      <c r="I1955" t="s">
        <v>181</v>
      </c>
      <c r="J1955" t="s">
        <v>145</v>
      </c>
      <c r="L1955" t="s">
        <v>202</v>
      </c>
      <c r="M1955" t="s">
        <v>202</v>
      </c>
      <c r="N1955" t="b">
        <v>0</v>
      </c>
      <c r="O1955">
        <v>250.58497259000001</v>
      </c>
      <c r="P1955">
        <v>6.1438711718723692E-3</v>
      </c>
      <c r="Q1955">
        <v>47.374798915445737</v>
      </c>
      <c r="R1955">
        <v>11871.412687683731</v>
      </c>
      <c r="S1955">
        <v>1.539561789200129</v>
      </c>
      <c r="T1955">
        <f t="shared" si="62"/>
        <v>11871.412687683733</v>
      </c>
      <c r="U1955">
        <f t="shared" si="63"/>
        <v>1.5395617892001288</v>
      </c>
    </row>
    <row r="1956" spans="1:21" x14ac:dyDescent="0.35">
      <c r="A1956" t="s">
        <v>27</v>
      </c>
      <c r="B1956" t="s">
        <v>52</v>
      </c>
      <c r="C1956" t="s">
        <v>76</v>
      </c>
      <c r="D1956" t="s">
        <v>77</v>
      </c>
      <c r="E1956" t="s">
        <v>217</v>
      </c>
      <c r="F1956" t="s">
        <v>218</v>
      </c>
      <c r="G1956" t="s">
        <v>128</v>
      </c>
      <c r="H1956" t="s">
        <v>41</v>
      </c>
      <c r="I1956" t="s">
        <v>181</v>
      </c>
      <c r="J1956" t="s">
        <v>145</v>
      </c>
      <c r="L1956" t="s">
        <v>202</v>
      </c>
      <c r="M1956" t="s">
        <v>202</v>
      </c>
      <c r="N1956" t="b">
        <v>0</v>
      </c>
      <c r="O1956">
        <v>250.58497259000001</v>
      </c>
      <c r="P1956">
        <v>9.857461509693256E-3</v>
      </c>
      <c r="Q1956">
        <v>9.3732852214364737</v>
      </c>
      <c r="R1956">
        <v>2348.8044202919109</v>
      </c>
      <c r="S1956">
        <v>2.470131722213464</v>
      </c>
      <c r="T1956">
        <f t="shared" si="62"/>
        <v>2348.8044202919109</v>
      </c>
      <c r="U1956">
        <f t="shared" si="63"/>
        <v>2.4701317222134644</v>
      </c>
    </row>
    <row r="1957" spans="1:21" x14ac:dyDescent="0.35">
      <c r="A1957" t="s">
        <v>27</v>
      </c>
      <c r="B1957" t="s">
        <v>52</v>
      </c>
      <c r="C1957" t="s">
        <v>29</v>
      </c>
      <c r="D1957" t="s">
        <v>30</v>
      </c>
      <c r="E1957" t="s">
        <v>217</v>
      </c>
      <c r="F1957" t="s">
        <v>218</v>
      </c>
      <c r="G1957" t="s">
        <v>128</v>
      </c>
      <c r="H1957" t="s">
        <v>41</v>
      </c>
      <c r="I1957" t="s">
        <v>181</v>
      </c>
      <c r="J1957" t="s">
        <v>145</v>
      </c>
      <c r="L1957" t="s">
        <v>202</v>
      </c>
      <c r="M1957" t="s">
        <v>202</v>
      </c>
      <c r="N1957" t="b">
        <v>0</v>
      </c>
      <c r="O1957">
        <v>250.58497259000001</v>
      </c>
      <c r="P1957">
        <v>1.497909444846486E-3</v>
      </c>
      <c r="Q1957">
        <v>3.2495364865102321</v>
      </c>
      <c r="R1957">
        <v>814.28501140237131</v>
      </c>
      <c r="S1957">
        <v>0.37535359717915889</v>
      </c>
      <c r="T1957">
        <f t="shared" si="62"/>
        <v>814.28501140237142</v>
      </c>
      <c r="U1957">
        <f t="shared" si="63"/>
        <v>0.37535359717915884</v>
      </c>
    </row>
    <row r="1958" spans="1:21" x14ac:dyDescent="0.35">
      <c r="A1958" t="s">
        <v>27</v>
      </c>
      <c r="B1958" t="s">
        <v>52</v>
      </c>
      <c r="C1958" t="s">
        <v>29</v>
      </c>
      <c r="D1958" t="s">
        <v>30</v>
      </c>
      <c r="E1958" t="s">
        <v>219</v>
      </c>
      <c r="F1958" t="s">
        <v>220</v>
      </c>
      <c r="G1958" t="s">
        <v>128</v>
      </c>
      <c r="H1958" t="s">
        <v>41</v>
      </c>
      <c r="I1958" t="s">
        <v>221</v>
      </c>
      <c r="J1958" t="s">
        <v>36</v>
      </c>
      <c r="L1958" t="s">
        <v>222</v>
      </c>
      <c r="M1958" t="s">
        <v>222</v>
      </c>
      <c r="N1958" t="b">
        <v>0</v>
      </c>
      <c r="O1958">
        <v>0.16</v>
      </c>
      <c r="P1958">
        <v>2.3406030349209682E-3</v>
      </c>
      <c r="Q1958">
        <v>5.0776600605464219</v>
      </c>
      <c r="R1958">
        <v>0.8124256096874275</v>
      </c>
      <c r="S1958">
        <v>3.7449648558735482E-4</v>
      </c>
      <c r="T1958">
        <f t="shared" si="62"/>
        <v>0.8124256096874275</v>
      </c>
      <c r="U1958">
        <f t="shared" si="63"/>
        <v>3.7449648558735493E-4</v>
      </c>
    </row>
    <row r="1959" spans="1:21" x14ac:dyDescent="0.35">
      <c r="A1959" t="s">
        <v>27</v>
      </c>
      <c r="B1959" t="s">
        <v>52</v>
      </c>
      <c r="C1959" t="s">
        <v>29</v>
      </c>
      <c r="D1959" t="s">
        <v>30</v>
      </c>
      <c r="E1959" t="s">
        <v>1191</v>
      </c>
      <c r="F1959" t="s">
        <v>1192</v>
      </c>
      <c r="G1959" t="s">
        <v>128</v>
      </c>
      <c r="H1959" t="s">
        <v>41</v>
      </c>
      <c r="I1959" t="s">
        <v>221</v>
      </c>
      <c r="J1959" t="s">
        <v>36</v>
      </c>
      <c r="L1959" t="s">
        <v>1193</v>
      </c>
      <c r="M1959" t="s">
        <v>1193</v>
      </c>
      <c r="N1959" t="b">
        <v>0</v>
      </c>
      <c r="O1959">
        <v>1.05</v>
      </c>
      <c r="P1959">
        <v>2.9569253271656908E-3</v>
      </c>
      <c r="Q1959">
        <v>6.4146980123326891</v>
      </c>
      <c r="R1959">
        <v>6.7354329129493236</v>
      </c>
      <c r="S1959">
        <v>3.1047715935239749E-3</v>
      </c>
      <c r="T1959">
        <f t="shared" si="62"/>
        <v>6.7354329129493236</v>
      </c>
      <c r="U1959">
        <f t="shared" si="63"/>
        <v>3.1047715935239753E-3</v>
      </c>
    </row>
    <row r="1960" spans="1:21" x14ac:dyDescent="0.35">
      <c r="A1960" t="s">
        <v>27</v>
      </c>
      <c r="B1960" t="s">
        <v>52</v>
      </c>
      <c r="C1960" t="s">
        <v>39</v>
      </c>
      <c r="D1960" t="s">
        <v>40</v>
      </c>
      <c r="E1960" t="s">
        <v>1191</v>
      </c>
      <c r="F1960" t="s">
        <v>1192</v>
      </c>
      <c r="G1960" t="s">
        <v>128</v>
      </c>
      <c r="H1960" t="s">
        <v>41</v>
      </c>
      <c r="I1960" t="s">
        <v>221</v>
      </c>
      <c r="J1960" t="s">
        <v>36</v>
      </c>
      <c r="L1960" t="s">
        <v>1193</v>
      </c>
      <c r="M1960" t="s">
        <v>1193</v>
      </c>
      <c r="N1960" t="b">
        <v>0</v>
      </c>
      <c r="O1960">
        <v>1.05</v>
      </c>
      <c r="P1960">
        <v>2.4293894736840699E-3</v>
      </c>
      <c r="Q1960">
        <v>18.732788267109559</v>
      </c>
      <c r="R1960">
        <v>19.669427680465031</v>
      </c>
      <c r="S1960">
        <v>2.5508589473682728E-3</v>
      </c>
      <c r="T1960">
        <f t="shared" si="62"/>
        <v>19.669427680465038</v>
      </c>
      <c r="U1960">
        <f t="shared" si="63"/>
        <v>2.5508589473682737E-3</v>
      </c>
    </row>
    <row r="1961" spans="1:21" x14ac:dyDescent="0.35">
      <c r="A1961" t="s">
        <v>27</v>
      </c>
      <c r="B1961" t="s">
        <v>52</v>
      </c>
      <c r="C1961" t="s">
        <v>39</v>
      </c>
      <c r="D1961" t="s">
        <v>40</v>
      </c>
      <c r="E1961" t="s">
        <v>225</v>
      </c>
      <c r="F1961" t="s">
        <v>226</v>
      </c>
      <c r="G1961" t="s">
        <v>128</v>
      </c>
      <c r="H1961" t="s">
        <v>41</v>
      </c>
      <c r="I1961" t="s">
        <v>221</v>
      </c>
      <c r="J1961" t="s">
        <v>36</v>
      </c>
      <c r="L1961" t="s">
        <v>227</v>
      </c>
      <c r="M1961" t="s">
        <v>227</v>
      </c>
      <c r="N1961" t="b">
        <v>0</v>
      </c>
      <c r="O1961">
        <v>1.05</v>
      </c>
      <c r="P1961">
        <v>2.2476383937395741E-3</v>
      </c>
      <c r="Q1961">
        <v>17.331323193353541</v>
      </c>
      <c r="R1961">
        <v>18.197889353021221</v>
      </c>
      <c r="S1961">
        <v>2.3600203134265529E-3</v>
      </c>
      <c r="T1961">
        <f t="shared" si="62"/>
        <v>18.197889353021218</v>
      </c>
      <c r="U1961">
        <f t="shared" si="63"/>
        <v>2.3600203134265529E-3</v>
      </c>
    </row>
    <row r="1962" spans="1:21" x14ac:dyDescent="0.35">
      <c r="A1962" t="s">
        <v>27</v>
      </c>
      <c r="B1962" t="s">
        <v>52</v>
      </c>
      <c r="C1962" t="s">
        <v>29</v>
      </c>
      <c r="D1962" t="s">
        <v>30</v>
      </c>
      <c r="E1962" t="s">
        <v>225</v>
      </c>
      <c r="F1962" t="s">
        <v>226</v>
      </c>
      <c r="G1962" t="s">
        <v>128</v>
      </c>
      <c r="H1962" t="s">
        <v>41</v>
      </c>
      <c r="I1962" t="s">
        <v>221</v>
      </c>
      <c r="J1962" t="s">
        <v>36</v>
      </c>
      <c r="L1962" t="s">
        <v>227</v>
      </c>
      <c r="M1962" t="s">
        <v>227</v>
      </c>
      <c r="N1962" t="b">
        <v>0</v>
      </c>
      <c r="O1962">
        <v>1.05</v>
      </c>
      <c r="P1962">
        <v>8.5732942251723985E-3</v>
      </c>
      <c r="Q1962">
        <v>18.598742727829151</v>
      </c>
      <c r="R1962">
        <v>19.52867986422061</v>
      </c>
      <c r="S1962">
        <v>9.0019589364310187E-3</v>
      </c>
      <c r="T1962">
        <f t="shared" si="62"/>
        <v>19.52867986422061</v>
      </c>
      <c r="U1962">
        <f t="shared" si="63"/>
        <v>9.0019589364310187E-3</v>
      </c>
    </row>
    <row r="1963" spans="1:21" x14ac:dyDescent="0.35">
      <c r="A1963" t="s">
        <v>27</v>
      </c>
      <c r="B1963" t="s">
        <v>52</v>
      </c>
      <c r="C1963" t="s">
        <v>29</v>
      </c>
      <c r="D1963" t="s">
        <v>30</v>
      </c>
      <c r="E1963" t="s">
        <v>1194</v>
      </c>
      <c r="F1963" t="s">
        <v>1195</v>
      </c>
      <c r="G1963" t="s">
        <v>128</v>
      </c>
      <c r="H1963" t="s">
        <v>41</v>
      </c>
      <c r="I1963" t="s">
        <v>221</v>
      </c>
      <c r="J1963" t="s">
        <v>36</v>
      </c>
      <c r="L1963" t="s">
        <v>230</v>
      </c>
      <c r="M1963" t="s">
        <v>230</v>
      </c>
      <c r="N1963" t="b">
        <v>0</v>
      </c>
      <c r="O1963">
        <v>1.2</v>
      </c>
      <c r="P1963">
        <v>7.1200189999830264E-4</v>
      </c>
      <c r="Q1963">
        <v>1.5446034875267189</v>
      </c>
      <c r="R1963">
        <v>1.8535241850320621</v>
      </c>
      <c r="S1963">
        <v>8.5440227999796317E-4</v>
      </c>
      <c r="T1963">
        <f t="shared" si="62"/>
        <v>1.8535241850320627</v>
      </c>
      <c r="U1963">
        <f t="shared" si="63"/>
        <v>8.5440227999796317E-4</v>
      </c>
    </row>
    <row r="1964" spans="1:21" x14ac:dyDescent="0.35">
      <c r="A1964" t="s">
        <v>27</v>
      </c>
      <c r="B1964" t="s">
        <v>52</v>
      </c>
      <c r="C1964" t="s">
        <v>39</v>
      </c>
      <c r="D1964" t="s">
        <v>40</v>
      </c>
      <c r="E1964" t="s">
        <v>1196</v>
      </c>
      <c r="F1964" t="s">
        <v>1197</v>
      </c>
      <c r="G1964" t="s">
        <v>128</v>
      </c>
      <c r="H1964" t="s">
        <v>41</v>
      </c>
      <c r="I1964" t="s">
        <v>221</v>
      </c>
      <c r="J1964" t="s">
        <v>36</v>
      </c>
      <c r="L1964" t="s">
        <v>230</v>
      </c>
      <c r="M1964" t="s">
        <v>230</v>
      </c>
      <c r="N1964" t="b">
        <v>0</v>
      </c>
      <c r="O1964">
        <v>1.2</v>
      </c>
      <c r="P1964">
        <v>2.9212845176014921E-4</v>
      </c>
      <c r="Q1964">
        <v>2.2525743578376352</v>
      </c>
      <c r="R1964">
        <v>2.7030892294051618</v>
      </c>
      <c r="S1964">
        <v>3.5055414211217911E-4</v>
      </c>
      <c r="T1964">
        <f t="shared" si="62"/>
        <v>2.7030892294051623</v>
      </c>
      <c r="U1964">
        <f t="shared" si="63"/>
        <v>3.5055414211217906E-4</v>
      </c>
    </row>
    <row r="1965" spans="1:21" x14ac:dyDescent="0.35">
      <c r="A1965" t="s">
        <v>27</v>
      </c>
      <c r="B1965" t="s">
        <v>52</v>
      </c>
      <c r="C1965" t="s">
        <v>39</v>
      </c>
      <c r="D1965" t="s">
        <v>40</v>
      </c>
      <c r="E1965" t="s">
        <v>228</v>
      </c>
      <c r="F1965" t="s">
        <v>229</v>
      </c>
      <c r="G1965" t="s">
        <v>128</v>
      </c>
      <c r="H1965" t="s">
        <v>41</v>
      </c>
      <c r="I1965" t="s">
        <v>221</v>
      </c>
      <c r="J1965" t="s">
        <v>36</v>
      </c>
      <c r="L1965" t="s">
        <v>230</v>
      </c>
      <c r="M1965" t="s">
        <v>230</v>
      </c>
      <c r="N1965" t="b">
        <v>0</v>
      </c>
      <c r="O1965">
        <v>1.2</v>
      </c>
      <c r="P1965">
        <v>7.0792507163899507E-4</v>
      </c>
      <c r="Q1965">
        <v>5.4587420500679427</v>
      </c>
      <c r="R1965">
        <v>6.550490460081531</v>
      </c>
      <c r="S1965">
        <v>8.4951008596679406E-4</v>
      </c>
      <c r="T1965">
        <f t="shared" si="62"/>
        <v>6.550490460081531</v>
      </c>
      <c r="U1965">
        <f t="shared" si="63"/>
        <v>8.4951008596679406E-4</v>
      </c>
    </row>
    <row r="1966" spans="1:21" x14ac:dyDescent="0.35">
      <c r="A1966" t="s">
        <v>27</v>
      </c>
      <c r="B1966" t="s">
        <v>52</v>
      </c>
      <c r="C1966" t="s">
        <v>29</v>
      </c>
      <c r="D1966" t="s">
        <v>30</v>
      </c>
      <c r="E1966" t="s">
        <v>228</v>
      </c>
      <c r="F1966" t="s">
        <v>229</v>
      </c>
      <c r="G1966" t="s">
        <v>128</v>
      </c>
      <c r="H1966" t="s">
        <v>41</v>
      </c>
      <c r="I1966" t="s">
        <v>221</v>
      </c>
      <c r="J1966" t="s">
        <v>36</v>
      </c>
      <c r="L1966" t="s">
        <v>230</v>
      </c>
      <c r="M1966" t="s">
        <v>230</v>
      </c>
      <c r="N1966" t="b">
        <v>0</v>
      </c>
      <c r="O1966">
        <v>1.2</v>
      </c>
      <c r="P1966">
        <v>2.1420500675605561E-3</v>
      </c>
      <c r="Q1966">
        <v>4.6469229995295889</v>
      </c>
      <c r="R1966">
        <v>5.5763075994355056</v>
      </c>
      <c r="S1966">
        <v>2.5704600810726669E-3</v>
      </c>
      <c r="T1966">
        <f t="shared" si="62"/>
        <v>5.5763075994355065</v>
      </c>
      <c r="U1966">
        <f t="shared" si="63"/>
        <v>2.5704600810726673E-3</v>
      </c>
    </row>
    <row r="1967" spans="1:21" x14ac:dyDescent="0.35">
      <c r="A1967" t="s">
        <v>27</v>
      </c>
      <c r="B1967" t="s">
        <v>52</v>
      </c>
      <c r="C1967" t="s">
        <v>29</v>
      </c>
      <c r="D1967" t="s">
        <v>30</v>
      </c>
      <c r="E1967" t="s">
        <v>231</v>
      </c>
      <c r="F1967" t="s">
        <v>232</v>
      </c>
      <c r="G1967" t="s">
        <v>128</v>
      </c>
      <c r="H1967" t="s">
        <v>41</v>
      </c>
      <c r="I1967" t="s">
        <v>221</v>
      </c>
      <c r="J1967" t="s">
        <v>36</v>
      </c>
      <c r="L1967" t="s">
        <v>233</v>
      </c>
      <c r="M1967" t="s">
        <v>233</v>
      </c>
      <c r="N1967" t="b">
        <v>0</v>
      </c>
      <c r="O1967">
        <v>259.63</v>
      </c>
      <c r="P1967">
        <v>2.9142264845497712E-3</v>
      </c>
      <c r="Q1967">
        <v>6.3220679488201306</v>
      </c>
      <c r="R1967">
        <v>1641.398501552171</v>
      </c>
      <c r="S1967">
        <v>0.756620622183657</v>
      </c>
      <c r="T1967">
        <f t="shared" si="62"/>
        <v>1641.3985015521705</v>
      </c>
      <c r="U1967">
        <f t="shared" si="63"/>
        <v>0.75662062218365711</v>
      </c>
    </row>
    <row r="1968" spans="1:21" x14ac:dyDescent="0.35">
      <c r="A1968" t="s">
        <v>27</v>
      </c>
      <c r="B1968" t="s">
        <v>52</v>
      </c>
      <c r="C1968" t="s">
        <v>39</v>
      </c>
      <c r="D1968" t="s">
        <v>40</v>
      </c>
      <c r="E1968" t="s">
        <v>231</v>
      </c>
      <c r="F1968" t="s">
        <v>232</v>
      </c>
      <c r="G1968" t="s">
        <v>128</v>
      </c>
      <c r="H1968" t="s">
        <v>41</v>
      </c>
      <c r="I1968" t="s">
        <v>221</v>
      </c>
      <c r="J1968" t="s">
        <v>36</v>
      </c>
      <c r="L1968" t="s">
        <v>233</v>
      </c>
      <c r="M1968" t="s">
        <v>233</v>
      </c>
      <c r="N1968" t="b">
        <v>0</v>
      </c>
      <c r="O1968">
        <v>259.63</v>
      </c>
      <c r="P1968">
        <v>1.745263628572892E-3</v>
      </c>
      <c r="Q1968">
        <v>13.45755976079238</v>
      </c>
      <c r="R1968">
        <v>3493.9862406945249</v>
      </c>
      <c r="S1968">
        <v>0.45312279588637983</v>
      </c>
      <c r="T1968">
        <f t="shared" si="62"/>
        <v>3493.9862406945253</v>
      </c>
      <c r="U1968">
        <f t="shared" si="63"/>
        <v>0.45312279588637994</v>
      </c>
    </row>
    <row r="1969" spans="1:21" x14ac:dyDescent="0.35">
      <c r="A1969" t="s">
        <v>27</v>
      </c>
      <c r="B1969" t="s">
        <v>52</v>
      </c>
      <c r="C1969" t="s">
        <v>39</v>
      </c>
      <c r="D1969" t="s">
        <v>40</v>
      </c>
      <c r="E1969" t="s">
        <v>234</v>
      </c>
      <c r="F1969" t="s">
        <v>235</v>
      </c>
      <c r="G1969" t="s">
        <v>128</v>
      </c>
      <c r="H1969" t="s">
        <v>41</v>
      </c>
      <c r="I1969" t="s">
        <v>221</v>
      </c>
      <c r="J1969" t="s">
        <v>36</v>
      </c>
      <c r="L1969" t="s">
        <v>230</v>
      </c>
      <c r="M1969" t="s">
        <v>230</v>
      </c>
      <c r="N1969" t="b">
        <v>0</v>
      </c>
      <c r="O1969">
        <v>1.2</v>
      </c>
      <c r="P1969">
        <v>1.497774063633554E-3</v>
      </c>
      <c r="Q1969">
        <v>11.54919156024317</v>
      </c>
      <c r="R1969">
        <v>13.859029872291799</v>
      </c>
      <c r="S1969">
        <v>1.7973288763602649E-3</v>
      </c>
      <c r="T1969">
        <f t="shared" si="62"/>
        <v>13.859029872291803</v>
      </c>
      <c r="U1969">
        <f t="shared" si="63"/>
        <v>1.7973288763602647E-3</v>
      </c>
    </row>
    <row r="1970" spans="1:21" x14ac:dyDescent="0.35">
      <c r="A1970" t="s">
        <v>27</v>
      </c>
      <c r="B1970" t="s">
        <v>52</v>
      </c>
      <c r="C1970" t="s">
        <v>29</v>
      </c>
      <c r="D1970" t="s">
        <v>30</v>
      </c>
      <c r="E1970" t="s">
        <v>234</v>
      </c>
      <c r="F1970" t="s">
        <v>235</v>
      </c>
      <c r="G1970" t="s">
        <v>128</v>
      </c>
      <c r="H1970" t="s">
        <v>41</v>
      </c>
      <c r="I1970" t="s">
        <v>221</v>
      </c>
      <c r="J1970" t="s">
        <v>36</v>
      </c>
      <c r="L1970" t="s">
        <v>230</v>
      </c>
      <c r="M1970" t="s">
        <v>230</v>
      </c>
      <c r="N1970" t="b">
        <v>0</v>
      </c>
      <c r="O1970">
        <v>1.2</v>
      </c>
      <c r="P1970">
        <v>6.3053728490000092E-3</v>
      </c>
      <c r="Q1970">
        <v>13.678756886385999</v>
      </c>
      <c r="R1970">
        <v>16.414508263663201</v>
      </c>
      <c r="S1970">
        <v>7.5664474188000107E-3</v>
      </c>
      <c r="T1970">
        <f t="shared" si="62"/>
        <v>16.414508263663198</v>
      </c>
      <c r="U1970">
        <f t="shared" si="63"/>
        <v>7.5664474188000107E-3</v>
      </c>
    </row>
    <row r="1971" spans="1:21" x14ac:dyDescent="0.35">
      <c r="A1971" t="s">
        <v>27</v>
      </c>
      <c r="B1971" t="s">
        <v>52</v>
      </c>
      <c r="C1971" t="s">
        <v>29</v>
      </c>
      <c r="D1971" t="s">
        <v>30</v>
      </c>
      <c r="E1971" t="s">
        <v>236</v>
      </c>
      <c r="F1971" t="s">
        <v>237</v>
      </c>
      <c r="G1971" t="s">
        <v>128</v>
      </c>
      <c r="H1971" t="s">
        <v>41</v>
      </c>
      <c r="I1971" t="s">
        <v>221</v>
      </c>
      <c r="J1971" t="s">
        <v>36</v>
      </c>
      <c r="L1971" t="s">
        <v>230</v>
      </c>
      <c r="M1971" t="s">
        <v>230</v>
      </c>
      <c r="N1971" t="b">
        <v>0</v>
      </c>
      <c r="O1971">
        <v>1.2</v>
      </c>
      <c r="P1971">
        <v>3.9869964852119449E-3</v>
      </c>
      <c r="Q1971">
        <v>8.6493149468137958</v>
      </c>
      <c r="R1971">
        <v>10.379177936176561</v>
      </c>
      <c r="S1971">
        <v>4.7843957822543337E-3</v>
      </c>
      <c r="T1971">
        <f t="shared" si="62"/>
        <v>10.379177936176555</v>
      </c>
      <c r="U1971">
        <f t="shared" si="63"/>
        <v>4.7843957822543337E-3</v>
      </c>
    </row>
    <row r="1972" spans="1:21" x14ac:dyDescent="0.35">
      <c r="A1972" t="s">
        <v>27</v>
      </c>
      <c r="B1972" t="s">
        <v>52</v>
      </c>
      <c r="C1972" t="s">
        <v>39</v>
      </c>
      <c r="D1972" t="s">
        <v>40</v>
      </c>
      <c r="E1972" t="s">
        <v>236</v>
      </c>
      <c r="F1972" t="s">
        <v>237</v>
      </c>
      <c r="G1972" t="s">
        <v>128</v>
      </c>
      <c r="H1972" t="s">
        <v>41</v>
      </c>
      <c r="I1972" t="s">
        <v>221</v>
      </c>
      <c r="J1972" t="s">
        <v>36</v>
      </c>
      <c r="L1972" t="s">
        <v>230</v>
      </c>
      <c r="M1972" t="s">
        <v>230</v>
      </c>
      <c r="N1972" t="b">
        <v>0</v>
      </c>
      <c r="O1972">
        <v>1.2</v>
      </c>
      <c r="P1972">
        <v>8.6130003700601583E-4</v>
      </c>
      <c r="Q1972">
        <v>6.6414016371034714</v>
      </c>
      <c r="R1972">
        <v>7.9696819645241641</v>
      </c>
      <c r="S1972">
        <v>1.033560044407219E-3</v>
      </c>
      <c r="T1972">
        <f t="shared" si="62"/>
        <v>7.969681964524165</v>
      </c>
      <c r="U1972">
        <f t="shared" si="63"/>
        <v>1.033560044407219E-3</v>
      </c>
    </row>
    <row r="1973" spans="1:21" x14ac:dyDescent="0.35">
      <c r="A1973" t="s">
        <v>27</v>
      </c>
      <c r="B1973" t="s">
        <v>52</v>
      </c>
      <c r="C1973" t="s">
        <v>39</v>
      </c>
      <c r="D1973" t="s">
        <v>40</v>
      </c>
      <c r="E1973" t="s">
        <v>238</v>
      </c>
      <c r="F1973" t="s">
        <v>239</v>
      </c>
      <c r="G1973" t="s">
        <v>128</v>
      </c>
      <c r="H1973" t="s">
        <v>41</v>
      </c>
      <c r="I1973" t="s">
        <v>221</v>
      </c>
      <c r="J1973" t="s">
        <v>36</v>
      </c>
      <c r="L1973" t="s">
        <v>240</v>
      </c>
      <c r="M1973" t="s">
        <v>240</v>
      </c>
      <c r="N1973" t="b">
        <v>0</v>
      </c>
      <c r="O1973">
        <v>0.98</v>
      </c>
      <c r="P1973">
        <v>1.6771690676601521E-3</v>
      </c>
      <c r="Q1973">
        <v>12.93248915950022</v>
      </c>
      <c r="R1973">
        <v>12.673839376310211</v>
      </c>
      <c r="S1973">
        <v>1.643625686306948E-3</v>
      </c>
      <c r="T1973">
        <f t="shared" si="62"/>
        <v>12.673839376310214</v>
      </c>
      <c r="U1973">
        <f t="shared" si="63"/>
        <v>1.6436256863069489E-3</v>
      </c>
    </row>
    <row r="1974" spans="1:21" x14ac:dyDescent="0.35">
      <c r="A1974" t="s">
        <v>27</v>
      </c>
      <c r="B1974" t="s">
        <v>52</v>
      </c>
      <c r="C1974" t="s">
        <v>29</v>
      </c>
      <c r="D1974" t="s">
        <v>30</v>
      </c>
      <c r="E1974" t="s">
        <v>238</v>
      </c>
      <c r="F1974" t="s">
        <v>239</v>
      </c>
      <c r="G1974" t="s">
        <v>128</v>
      </c>
      <c r="H1974" t="s">
        <v>41</v>
      </c>
      <c r="I1974" t="s">
        <v>221</v>
      </c>
      <c r="J1974" t="s">
        <v>36</v>
      </c>
      <c r="L1974" t="s">
        <v>240</v>
      </c>
      <c r="M1974" t="s">
        <v>240</v>
      </c>
      <c r="N1974" t="b">
        <v>0</v>
      </c>
      <c r="O1974">
        <v>0.98</v>
      </c>
      <c r="P1974">
        <v>7.9540887759160881E-3</v>
      </c>
      <c r="Q1974">
        <v>17.255450109622469</v>
      </c>
      <c r="R1974">
        <v>16.910341107430021</v>
      </c>
      <c r="S1974">
        <v>7.7950070003977674E-3</v>
      </c>
      <c r="T1974">
        <f t="shared" si="62"/>
        <v>16.910341107430018</v>
      </c>
      <c r="U1974">
        <f t="shared" si="63"/>
        <v>7.7950070003977665E-3</v>
      </c>
    </row>
    <row r="1975" spans="1:21" x14ac:dyDescent="0.35">
      <c r="A1975" t="s">
        <v>27</v>
      </c>
      <c r="B1975" t="s">
        <v>52</v>
      </c>
      <c r="C1975" t="s">
        <v>39</v>
      </c>
      <c r="D1975" t="s">
        <v>40</v>
      </c>
      <c r="E1975" t="s">
        <v>241</v>
      </c>
      <c r="F1975" t="s">
        <v>242</v>
      </c>
      <c r="G1975" t="s">
        <v>128</v>
      </c>
      <c r="H1975" t="s">
        <v>41</v>
      </c>
      <c r="I1975" t="s">
        <v>221</v>
      </c>
      <c r="J1975" t="s">
        <v>36</v>
      </c>
      <c r="L1975" t="s">
        <v>233</v>
      </c>
      <c r="M1975" t="s">
        <v>233</v>
      </c>
      <c r="N1975" t="b">
        <v>0</v>
      </c>
      <c r="O1975">
        <v>259.63</v>
      </c>
      <c r="P1975">
        <v>2.6144652891829999E-3</v>
      </c>
      <c r="Q1975">
        <v>20.15989005653427</v>
      </c>
      <c r="R1975">
        <v>5234.1122553779933</v>
      </c>
      <c r="S1975">
        <v>0.67879362303058233</v>
      </c>
      <c r="T1975">
        <f t="shared" si="62"/>
        <v>5234.1122553779924</v>
      </c>
      <c r="U1975">
        <f t="shared" si="63"/>
        <v>0.67879362303058222</v>
      </c>
    </row>
    <row r="1976" spans="1:21" x14ac:dyDescent="0.35">
      <c r="A1976" t="s">
        <v>27</v>
      </c>
      <c r="B1976" t="s">
        <v>52</v>
      </c>
      <c r="C1976" t="s">
        <v>29</v>
      </c>
      <c r="D1976" t="s">
        <v>30</v>
      </c>
      <c r="E1976" t="s">
        <v>241</v>
      </c>
      <c r="F1976" t="s">
        <v>242</v>
      </c>
      <c r="G1976" t="s">
        <v>128</v>
      </c>
      <c r="H1976" t="s">
        <v>41</v>
      </c>
      <c r="I1976" t="s">
        <v>221</v>
      </c>
      <c r="J1976" t="s">
        <v>36</v>
      </c>
      <c r="L1976" t="s">
        <v>233</v>
      </c>
      <c r="M1976" t="s">
        <v>233</v>
      </c>
      <c r="N1976" t="b">
        <v>0</v>
      </c>
      <c r="O1976">
        <v>259.63</v>
      </c>
      <c r="P1976">
        <v>1.0363528828632189E-2</v>
      </c>
      <c r="Q1976">
        <v>22.48244389772994</v>
      </c>
      <c r="R1976">
        <v>5837.1169091676247</v>
      </c>
      <c r="S1976">
        <v>2.6906829897777742</v>
      </c>
      <c r="T1976">
        <f t="shared" si="62"/>
        <v>5837.1169091676238</v>
      </c>
      <c r="U1976">
        <f t="shared" si="63"/>
        <v>2.6906829897777751</v>
      </c>
    </row>
    <row r="1977" spans="1:21" x14ac:dyDescent="0.35">
      <c r="A1977" t="s">
        <v>27</v>
      </c>
      <c r="B1977" t="s">
        <v>52</v>
      </c>
      <c r="C1977" t="s">
        <v>39</v>
      </c>
      <c r="D1977" t="s">
        <v>40</v>
      </c>
      <c r="E1977" t="s">
        <v>243</v>
      </c>
      <c r="F1977" t="s">
        <v>244</v>
      </c>
      <c r="G1977" t="s">
        <v>128</v>
      </c>
      <c r="H1977" t="s">
        <v>41</v>
      </c>
      <c r="I1977" t="s">
        <v>221</v>
      </c>
      <c r="J1977" t="s">
        <v>36</v>
      </c>
      <c r="L1977" t="s">
        <v>233</v>
      </c>
      <c r="M1977" t="s">
        <v>233</v>
      </c>
      <c r="N1977" t="b">
        <v>0</v>
      </c>
      <c r="O1977">
        <v>259.63</v>
      </c>
      <c r="P1977">
        <v>2.8401193839806241E-3</v>
      </c>
      <c r="Q1977">
        <v>21.899887049704692</v>
      </c>
      <c r="R1977">
        <v>5685.8676747148293</v>
      </c>
      <c r="S1977">
        <v>0.73738019566288937</v>
      </c>
      <c r="T1977">
        <f t="shared" si="62"/>
        <v>5685.8676747148293</v>
      </c>
      <c r="U1977">
        <f t="shared" si="63"/>
        <v>0.73738019566288937</v>
      </c>
    </row>
    <row r="1978" spans="1:21" x14ac:dyDescent="0.35">
      <c r="A1978" t="s">
        <v>27</v>
      </c>
      <c r="B1978" t="s">
        <v>52</v>
      </c>
      <c r="C1978" t="s">
        <v>29</v>
      </c>
      <c r="D1978" t="s">
        <v>30</v>
      </c>
      <c r="E1978" t="s">
        <v>243</v>
      </c>
      <c r="F1978" t="s">
        <v>244</v>
      </c>
      <c r="G1978" t="s">
        <v>128</v>
      </c>
      <c r="H1978" t="s">
        <v>41</v>
      </c>
      <c r="I1978" t="s">
        <v>221</v>
      </c>
      <c r="J1978" t="s">
        <v>36</v>
      </c>
      <c r="L1978" t="s">
        <v>233</v>
      </c>
      <c r="M1978" t="s">
        <v>233</v>
      </c>
      <c r="N1978" t="b">
        <v>0</v>
      </c>
      <c r="O1978">
        <v>259.63</v>
      </c>
      <c r="P1978">
        <v>5.8418375315359818E-3</v>
      </c>
      <c r="Q1978">
        <v>12.67317211484473</v>
      </c>
      <c r="R1978">
        <v>3290.335676177137</v>
      </c>
      <c r="S1978">
        <v>1.5167162783126871</v>
      </c>
      <c r="T1978">
        <f t="shared" si="62"/>
        <v>3290.3356761771374</v>
      </c>
      <c r="U1978">
        <f t="shared" si="63"/>
        <v>1.5167162783126868</v>
      </c>
    </row>
    <row r="1979" spans="1:21" x14ac:dyDescent="0.35">
      <c r="A1979" t="s">
        <v>27</v>
      </c>
      <c r="B1979" t="s">
        <v>52</v>
      </c>
      <c r="C1979" t="s">
        <v>29</v>
      </c>
      <c r="D1979" t="s">
        <v>30</v>
      </c>
      <c r="E1979" t="s">
        <v>245</v>
      </c>
      <c r="F1979" t="s">
        <v>246</v>
      </c>
      <c r="G1979" t="s">
        <v>128</v>
      </c>
      <c r="H1979" t="s">
        <v>41</v>
      </c>
      <c r="I1979" t="s">
        <v>221</v>
      </c>
      <c r="J1979" t="s">
        <v>36</v>
      </c>
      <c r="L1979" t="s">
        <v>233</v>
      </c>
      <c r="M1979" t="s">
        <v>233</v>
      </c>
      <c r="N1979" t="b">
        <v>0</v>
      </c>
      <c r="O1979">
        <v>259.63</v>
      </c>
      <c r="P1979">
        <v>4.9423682243006654E-4</v>
      </c>
      <c r="Q1979">
        <v>1.072188037126621</v>
      </c>
      <c r="R1979">
        <v>278.37218007918449</v>
      </c>
      <c r="S1979">
        <v>0.1283187062075182</v>
      </c>
      <c r="T1979">
        <f t="shared" si="62"/>
        <v>278.3721800791846</v>
      </c>
      <c r="U1979">
        <f t="shared" si="63"/>
        <v>0.12831870620751817</v>
      </c>
    </row>
    <row r="1980" spans="1:21" x14ac:dyDescent="0.35">
      <c r="A1980" t="s">
        <v>27</v>
      </c>
      <c r="B1980" t="s">
        <v>52</v>
      </c>
      <c r="C1980" t="s">
        <v>29</v>
      </c>
      <c r="D1980" t="s">
        <v>30</v>
      </c>
      <c r="E1980" t="s">
        <v>247</v>
      </c>
      <c r="F1980" t="s">
        <v>248</v>
      </c>
      <c r="G1980" t="s">
        <v>128</v>
      </c>
      <c r="H1980" t="s">
        <v>41</v>
      </c>
      <c r="I1980" t="s">
        <v>221</v>
      </c>
      <c r="J1980" t="s">
        <v>36</v>
      </c>
      <c r="L1980" t="s">
        <v>233</v>
      </c>
      <c r="M1980" t="s">
        <v>233</v>
      </c>
      <c r="N1980" t="b">
        <v>0</v>
      </c>
      <c r="O1980">
        <v>259.63</v>
      </c>
      <c r="P1980">
        <v>4.0730379768558183E-3</v>
      </c>
      <c r="Q1980">
        <v>8.8359717353215856</v>
      </c>
      <c r="R1980">
        <v>2294.083341641543</v>
      </c>
      <c r="S1980">
        <v>1.057482849931076</v>
      </c>
      <c r="T1980">
        <f t="shared" si="62"/>
        <v>2294.083341641543</v>
      </c>
      <c r="U1980">
        <f t="shared" si="63"/>
        <v>1.057482849931076</v>
      </c>
    </row>
    <row r="1981" spans="1:21" x14ac:dyDescent="0.35">
      <c r="A1981" t="s">
        <v>27</v>
      </c>
      <c r="B1981" t="s">
        <v>52</v>
      </c>
      <c r="C1981" t="s">
        <v>39</v>
      </c>
      <c r="D1981" t="s">
        <v>40</v>
      </c>
      <c r="E1981" t="s">
        <v>247</v>
      </c>
      <c r="F1981" t="s">
        <v>248</v>
      </c>
      <c r="G1981" t="s">
        <v>128</v>
      </c>
      <c r="H1981" t="s">
        <v>41</v>
      </c>
      <c r="I1981" t="s">
        <v>221</v>
      </c>
      <c r="J1981" t="s">
        <v>36</v>
      </c>
      <c r="L1981" t="s">
        <v>233</v>
      </c>
      <c r="M1981" t="s">
        <v>233</v>
      </c>
      <c r="N1981" t="b">
        <v>0</v>
      </c>
      <c r="O1981">
        <v>259.63</v>
      </c>
      <c r="P1981">
        <v>1.2819964900605811E-4</v>
      </c>
      <c r="Q1981">
        <v>0.98853514710690538</v>
      </c>
      <c r="R1981">
        <v>256.65338024336592</v>
      </c>
      <c r="S1981">
        <v>3.3284474871442871E-2</v>
      </c>
      <c r="T1981">
        <f t="shared" si="62"/>
        <v>256.65338024336586</v>
      </c>
      <c r="U1981">
        <f t="shared" si="63"/>
        <v>3.3284474871442864E-2</v>
      </c>
    </row>
    <row r="1982" spans="1:21" x14ac:dyDescent="0.35">
      <c r="A1982" t="s">
        <v>27</v>
      </c>
      <c r="B1982" t="s">
        <v>52</v>
      </c>
      <c r="C1982" t="s">
        <v>39</v>
      </c>
      <c r="D1982" t="s">
        <v>40</v>
      </c>
      <c r="E1982" t="s">
        <v>249</v>
      </c>
      <c r="F1982" t="s">
        <v>250</v>
      </c>
      <c r="G1982" t="s">
        <v>128</v>
      </c>
      <c r="H1982" t="s">
        <v>41</v>
      </c>
      <c r="I1982" t="s">
        <v>221</v>
      </c>
      <c r="J1982" t="s">
        <v>36</v>
      </c>
      <c r="L1982" t="s">
        <v>233</v>
      </c>
      <c r="M1982" t="s">
        <v>233</v>
      </c>
      <c r="N1982" t="b">
        <v>0</v>
      </c>
      <c r="O1982">
        <v>259.63</v>
      </c>
      <c r="P1982">
        <v>1.7314580646820819E-3</v>
      </c>
      <c r="Q1982">
        <v>13.351106387187199</v>
      </c>
      <c r="R1982">
        <v>3466.3477513054122</v>
      </c>
      <c r="S1982">
        <v>0.44953845733340891</v>
      </c>
      <c r="T1982">
        <f t="shared" si="62"/>
        <v>3466.3477513054127</v>
      </c>
      <c r="U1982">
        <f t="shared" si="63"/>
        <v>0.44953845733340891</v>
      </c>
    </row>
    <row r="1983" spans="1:21" x14ac:dyDescent="0.35">
      <c r="A1983" t="s">
        <v>27</v>
      </c>
      <c r="B1983" t="s">
        <v>52</v>
      </c>
      <c r="C1983" t="s">
        <v>29</v>
      </c>
      <c r="D1983" t="s">
        <v>30</v>
      </c>
      <c r="E1983" t="s">
        <v>249</v>
      </c>
      <c r="F1983" t="s">
        <v>250</v>
      </c>
      <c r="G1983" t="s">
        <v>128</v>
      </c>
      <c r="H1983" t="s">
        <v>41</v>
      </c>
      <c r="I1983" t="s">
        <v>221</v>
      </c>
      <c r="J1983" t="s">
        <v>36</v>
      </c>
      <c r="L1983" t="s">
        <v>233</v>
      </c>
      <c r="M1983" t="s">
        <v>233</v>
      </c>
      <c r="N1983" t="b">
        <v>0</v>
      </c>
      <c r="O1983">
        <v>259.63</v>
      </c>
      <c r="P1983">
        <v>5.4172931900282432E-3</v>
      </c>
      <c r="Q1983">
        <v>11.752173630846089</v>
      </c>
      <c r="R1983">
        <v>3051.2168397765699</v>
      </c>
      <c r="S1983">
        <v>1.4064918309270329</v>
      </c>
      <c r="T1983">
        <f t="shared" si="62"/>
        <v>3051.2168397765699</v>
      </c>
      <c r="U1983">
        <f t="shared" si="63"/>
        <v>1.4064918309270327</v>
      </c>
    </row>
    <row r="1984" spans="1:21" x14ac:dyDescent="0.35">
      <c r="A1984" t="s">
        <v>27</v>
      </c>
      <c r="B1984" t="s">
        <v>52</v>
      </c>
      <c r="C1984" t="s">
        <v>39</v>
      </c>
      <c r="D1984" t="s">
        <v>40</v>
      </c>
      <c r="E1984" t="s">
        <v>1198</v>
      </c>
      <c r="F1984" t="s">
        <v>1199</v>
      </c>
      <c r="G1984" t="s">
        <v>128</v>
      </c>
      <c r="H1984" t="s">
        <v>41</v>
      </c>
      <c r="I1984" t="s">
        <v>221</v>
      </c>
      <c r="J1984" t="s">
        <v>36</v>
      </c>
      <c r="L1984" t="s">
        <v>1200</v>
      </c>
      <c r="M1984" t="s">
        <v>1200</v>
      </c>
      <c r="N1984" t="b">
        <v>0</v>
      </c>
      <c r="O1984">
        <v>10.51</v>
      </c>
      <c r="P1984">
        <v>1.3134327831120559E-4</v>
      </c>
      <c r="Q1984">
        <v>1.0127753699289399</v>
      </c>
      <c r="R1984">
        <v>10.64426913795316</v>
      </c>
      <c r="S1984">
        <v>1.380417855050771E-3</v>
      </c>
      <c r="T1984">
        <f t="shared" si="62"/>
        <v>10.644269137953158</v>
      </c>
      <c r="U1984">
        <f t="shared" si="63"/>
        <v>1.3804178550507707E-3</v>
      </c>
    </row>
    <row r="1985" spans="1:21" x14ac:dyDescent="0.35">
      <c r="A1985" t="s">
        <v>27</v>
      </c>
      <c r="B1985" t="s">
        <v>52</v>
      </c>
      <c r="C1985" t="s">
        <v>39</v>
      </c>
      <c r="D1985" t="s">
        <v>40</v>
      </c>
      <c r="E1985" t="s">
        <v>251</v>
      </c>
      <c r="F1985" t="s">
        <v>252</v>
      </c>
      <c r="G1985" t="s">
        <v>128</v>
      </c>
      <c r="H1985" t="s">
        <v>41</v>
      </c>
      <c r="I1985" t="s">
        <v>221</v>
      </c>
      <c r="J1985" t="s">
        <v>145</v>
      </c>
      <c r="L1985" t="s">
        <v>253</v>
      </c>
      <c r="M1985" t="s">
        <v>253</v>
      </c>
      <c r="N1985" t="b">
        <v>0</v>
      </c>
      <c r="O1985">
        <v>3.5359830099999998</v>
      </c>
      <c r="P1985">
        <v>8.3860399122231597E-4</v>
      </c>
      <c r="Q1985">
        <v>6.466394613827811</v>
      </c>
      <c r="R1985">
        <v>22.86506149045065</v>
      </c>
      <c r="S1985">
        <v>2.9652894650802979E-3</v>
      </c>
      <c r="T1985">
        <f t="shared" si="62"/>
        <v>22.86506149045065</v>
      </c>
      <c r="U1985">
        <f t="shared" si="63"/>
        <v>2.9652894650802984E-3</v>
      </c>
    </row>
    <row r="1986" spans="1:21" x14ac:dyDescent="0.35">
      <c r="A1986" t="s">
        <v>27</v>
      </c>
      <c r="B1986" t="s">
        <v>52</v>
      </c>
      <c r="C1986" t="s">
        <v>29</v>
      </c>
      <c r="D1986" t="s">
        <v>30</v>
      </c>
      <c r="E1986" t="s">
        <v>251</v>
      </c>
      <c r="F1986" t="s">
        <v>252</v>
      </c>
      <c r="G1986" t="s">
        <v>128</v>
      </c>
      <c r="H1986" t="s">
        <v>41</v>
      </c>
      <c r="I1986" t="s">
        <v>221</v>
      </c>
      <c r="J1986" t="s">
        <v>145</v>
      </c>
      <c r="L1986" t="s">
        <v>253</v>
      </c>
      <c r="M1986" t="s">
        <v>253</v>
      </c>
      <c r="N1986" t="b">
        <v>0</v>
      </c>
      <c r="O1986">
        <v>3.5359830099999998</v>
      </c>
      <c r="P1986">
        <v>5.3769599075094753E-3</v>
      </c>
      <c r="Q1986">
        <v>11.66467536877399</v>
      </c>
      <c r="R1986">
        <v>41.246093921150297</v>
      </c>
      <c r="S1986">
        <v>1.901283887840468E-2</v>
      </c>
      <c r="T1986">
        <f t="shared" ref="T1986:T2049" si="64">O1986*Q1986</f>
        <v>41.246093921150312</v>
      </c>
      <c r="U1986">
        <f t="shared" ref="U1986:U2049" si="65">O1986*P1986</f>
        <v>1.9012838878404676E-2</v>
      </c>
    </row>
    <row r="1987" spans="1:21" x14ac:dyDescent="0.35">
      <c r="A1987" t="s">
        <v>27</v>
      </c>
      <c r="B1987" t="s">
        <v>52</v>
      </c>
      <c r="C1987" t="s">
        <v>29</v>
      </c>
      <c r="D1987" t="s">
        <v>30</v>
      </c>
      <c r="E1987" t="s">
        <v>257</v>
      </c>
      <c r="F1987" t="s">
        <v>258</v>
      </c>
      <c r="G1987" t="s">
        <v>128</v>
      </c>
      <c r="H1987" t="s">
        <v>41</v>
      </c>
      <c r="I1987" t="s">
        <v>221</v>
      </c>
      <c r="J1987" t="s">
        <v>145</v>
      </c>
      <c r="L1987" t="s">
        <v>259</v>
      </c>
      <c r="M1987" t="s">
        <v>259</v>
      </c>
      <c r="N1987" t="b">
        <v>0</v>
      </c>
      <c r="O1987">
        <v>29.001318260000001</v>
      </c>
      <c r="P1987">
        <v>3.9859986625895806E-3</v>
      </c>
      <c r="Q1987">
        <v>8.647150289244145</v>
      </c>
      <c r="R1987">
        <v>250.77875758042049</v>
      </c>
      <c r="S1987">
        <v>0.1155992157976948</v>
      </c>
      <c r="T1987">
        <f t="shared" si="64"/>
        <v>250.77875758042052</v>
      </c>
      <c r="U1987">
        <f t="shared" si="65"/>
        <v>0.11559921579769479</v>
      </c>
    </row>
    <row r="1988" spans="1:21" x14ac:dyDescent="0.35">
      <c r="A1988" t="s">
        <v>27</v>
      </c>
      <c r="B1988" t="s">
        <v>52</v>
      </c>
      <c r="C1988" t="s">
        <v>29</v>
      </c>
      <c r="D1988" t="s">
        <v>30</v>
      </c>
      <c r="E1988" t="s">
        <v>263</v>
      </c>
      <c r="F1988" t="s">
        <v>264</v>
      </c>
      <c r="G1988" t="s">
        <v>128</v>
      </c>
      <c r="H1988" t="s">
        <v>41</v>
      </c>
      <c r="I1988" t="s">
        <v>221</v>
      </c>
      <c r="J1988" t="s">
        <v>145</v>
      </c>
      <c r="L1988" t="s">
        <v>265</v>
      </c>
      <c r="M1988" t="s">
        <v>265</v>
      </c>
      <c r="N1988" t="b">
        <v>0</v>
      </c>
      <c r="O1988">
        <v>11.69139653</v>
      </c>
      <c r="P1988">
        <v>3.4871872675724031E-3</v>
      </c>
      <c r="Q1988">
        <v>7.5650382606618658</v>
      </c>
      <c r="R1988">
        <v>88.445862070019373</v>
      </c>
      <c r="S1988">
        <v>4.077008911955618E-2</v>
      </c>
      <c r="T1988">
        <f t="shared" si="64"/>
        <v>88.445862070019373</v>
      </c>
      <c r="U1988">
        <f t="shared" si="65"/>
        <v>4.077008911955618E-2</v>
      </c>
    </row>
    <row r="1989" spans="1:21" x14ac:dyDescent="0.35">
      <c r="A1989" t="s">
        <v>27</v>
      </c>
      <c r="B1989" t="s">
        <v>52</v>
      </c>
      <c r="C1989" t="s">
        <v>39</v>
      </c>
      <c r="D1989" t="s">
        <v>40</v>
      </c>
      <c r="E1989" t="s">
        <v>263</v>
      </c>
      <c r="F1989" t="s">
        <v>264</v>
      </c>
      <c r="G1989" t="s">
        <v>128</v>
      </c>
      <c r="H1989" t="s">
        <v>41</v>
      </c>
      <c r="I1989" t="s">
        <v>221</v>
      </c>
      <c r="J1989" t="s">
        <v>145</v>
      </c>
      <c r="L1989" t="s">
        <v>265</v>
      </c>
      <c r="M1989" t="s">
        <v>265</v>
      </c>
      <c r="N1989" t="b">
        <v>0</v>
      </c>
      <c r="O1989">
        <v>11.69139653</v>
      </c>
      <c r="P1989">
        <v>5.010777401072567E-5</v>
      </c>
      <c r="Q1989">
        <v>0.38637621972390551</v>
      </c>
      <c r="R1989">
        <v>4.517277594554586</v>
      </c>
      <c r="S1989">
        <v>5.8582985519502228E-4</v>
      </c>
      <c r="T1989">
        <f t="shared" si="64"/>
        <v>4.5172775945545869</v>
      </c>
      <c r="U1989">
        <f t="shared" si="65"/>
        <v>5.8582985519502228E-4</v>
      </c>
    </row>
    <row r="1990" spans="1:21" x14ac:dyDescent="0.35">
      <c r="A1990" t="s">
        <v>27</v>
      </c>
      <c r="B1990" t="s">
        <v>52</v>
      </c>
      <c r="C1990" t="s">
        <v>29</v>
      </c>
      <c r="D1990" t="s">
        <v>30</v>
      </c>
      <c r="E1990" t="s">
        <v>269</v>
      </c>
      <c r="F1990" t="s">
        <v>270</v>
      </c>
      <c r="G1990" t="s">
        <v>128</v>
      </c>
      <c r="H1990" t="s">
        <v>41</v>
      </c>
      <c r="I1990" t="s">
        <v>221</v>
      </c>
      <c r="J1990" t="s">
        <v>145</v>
      </c>
      <c r="L1990" t="s">
        <v>271</v>
      </c>
      <c r="M1990" t="s">
        <v>271</v>
      </c>
      <c r="N1990" t="b">
        <v>0</v>
      </c>
      <c r="O1990">
        <v>11.69139653</v>
      </c>
      <c r="P1990">
        <v>7.6126457888185091E-3</v>
      </c>
      <c r="Q1990">
        <v>16.51473013589246</v>
      </c>
      <c r="R1990">
        <v>193.08025860465949</v>
      </c>
      <c r="S1990">
        <v>8.9002460559511831E-2</v>
      </c>
      <c r="T1990">
        <f t="shared" si="64"/>
        <v>193.08025860465955</v>
      </c>
      <c r="U1990">
        <f t="shared" si="65"/>
        <v>8.9002460559511831E-2</v>
      </c>
    </row>
    <row r="1991" spans="1:21" x14ac:dyDescent="0.35">
      <c r="A1991" t="s">
        <v>27</v>
      </c>
      <c r="B1991" t="s">
        <v>52</v>
      </c>
      <c r="C1991" t="s">
        <v>39</v>
      </c>
      <c r="D1991" t="s">
        <v>40</v>
      </c>
      <c r="E1991" t="s">
        <v>269</v>
      </c>
      <c r="F1991" t="s">
        <v>270</v>
      </c>
      <c r="G1991" t="s">
        <v>128</v>
      </c>
      <c r="H1991" t="s">
        <v>41</v>
      </c>
      <c r="I1991" t="s">
        <v>221</v>
      </c>
      <c r="J1991" t="s">
        <v>145</v>
      </c>
      <c r="L1991" t="s">
        <v>271</v>
      </c>
      <c r="M1991" t="s">
        <v>271</v>
      </c>
      <c r="N1991" t="b">
        <v>0</v>
      </c>
      <c r="O1991">
        <v>11.69139653</v>
      </c>
      <c r="P1991">
        <v>2.0127196453625438E-3</v>
      </c>
      <c r="Q1991">
        <v>15.519887348672841</v>
      </c>
      <c r="R1991">
        <v>181.44915709426459</v>
      </c>
      <c r="S1991">
        <v>2.3531503477654481E-2</v>
      </c>
      <c r="T1991">
        <f t="shared" si="64"/>
        <v>181.44915709426456</v>
      </c>
      <c r="U1991">
        <f t="shared" si="65"/>
        <v>2.3531503477654477E-2</v>
      </c>
    </row>
    <row r="1992" spans="1:21" x14ac:dyDescent="0.35">
      <c r="A1992" t="s">
        <v>27</v>
      </c>
      <c r="B1992" t="s">
        <v>52</v>
      </c>
      <c r="C1992" t="s">
        <v>29</v>
      </c>
      <c r="D1992" t="s">
        <v>30</v>
      </c>
      <c r="E1992" t="s">
        <v>272</v>
      </c>
      <c r="F1992" t="s">
        <v>273</v>
      </c>
      <c r="G1992" t="s">
        <v>128</v>
      </c>
      <c r="H1992" t="s">
        <v>41</v>
      </c>
      <c r="I1992" t="s">
        <v>221</v>
      </c>
      <c r="J1992" t="s">
        <v>145</v>
      </c>
      <c r="L1992" t="s">
        <v>274</v>
      </c>
      <c r="M1992" t="s">
        <v>274</v>
      </c>
      <c r="N1992" t="b">
        <v>0</v>
      </c>
      <c r="O1992">
        <v>11.69139653</v>
      </c>
      <c r="P1992">
        <v>1.306810984408599E-3</v>
      </c>
      <c r="Q1992">
        <v>2.8349710921565769</v>
      </c>
      <c r="R1992">
        <v>33.144771189489717</v>
      </c>
      <c r="S1992">
        <v>1.527844540848057E-2</v>
      </c>
      <c r="T1992">
        <f t="shared" si="64"/>
        <v>33.144771189489717</v>
      </c>
      <c r="U1992">
        <f t="shared" si="65"/>
        <v>1.5278445408480579E-2</v>
      </c>
    </row>
    <row r="1993" spans="1:21" x14ac:dyDescent="0.35">
      <c r="A1993" t="s">
        <v>27</v>
      </c>
      <c r="B1993" t="s">
        <v>52</v>
      </c>
      <c r="C1993" t="s">
        <v>29</v>
      </c>
      <c r="D1993" t="s">
        <v>30</v>
      </c>
      <c r="E1993" t="s">
        <v>283</v>
      </c>
      <c r="F1993" t="s">
        <v>284</v>
      </c>
      <c r="G1993" t="s">
        <v>128</v>
      </c>
      <c r="H1993" t="s">
        <v>41</v>
      </c>
      <c r="I1993" t="s">
        <v>221</v>
      </c>
      <c r="J1993" t="s">
        <v>36</v>
      </c>
      <c r="L1993" t="s">
        <v>285</v>
      </c>
      <c r="M1993" t="s">
        <v>285</v>
      </c>
      <c r="N1993" t="b">
        <v>0</v>
      </c>
      <c r="O1993">
        <v>0.61</v>
      </c>
      <c r="P1993">
        <v>6.5595477073858727E-3</v>
      </c>
      <c r="Q1993">
        <v>14.23015902829791</v>
      </c>
      <c r="R1993">
        <v>8.6803970072617247</v>
      </c>
      <c r="S1993">
        <v>4.0013241015053819E-3</v>
      </c>
      <c r="T1993">
        <f t="shared" si="64"/>
        <v>8.6803970072617247</v>
      </c>
      <c r="U1993">
        <f t="shared" si="65"/>
        <v>4.0013241015053819E-3</v>
      </c>
    </row>
    <row r="1994" spans="1:21" x14ac:dyDescent="0.35">
      <c r="A1994" t="s">
        <v>27</v>
      </c>
      <c r="B1994" t="s">
        <v>52</v>
      </c>
      <c r="C1994" t="s">
        <v>39</v>
      </c>
      <c r="D1994" t="s">
        <v>40</v>
      </c>
      <c r="E1994" t="s">
        <v>283</v>
      </c>
      <c r="F1994" t="s">
        <v>284</v>
      </c>
      <c r="G1994" t="s">
        <v>128</v>
      </c>
      <c r="H1994" t="s">
        <v>41</v>
      </c>
      <c r="I1994" t="s">
        <v>221</v>
      </c>
      <c r="J1994" t="s">
        <v>36</v>
      </c>
      <c r="L1994" t="s">
        <v>285</v>
      </c>
      <c r="M1994" t="s">
        <v>285</v>
      </c>
      <c r="N1994" t="b">
        <v>0</v>
      </c>
      <c r="O1994">
        <v>0.61</v>
      </c>
      <c r="P1994">
        <v>3.4610325877744599E-3</v>
      </c>
      <c r="Q1994">
        <v>26.687688966572299</v>
      </c>
      <c r="R1994">
        <v>16.279490269609099</v>
      </c>
      <c r="S1994">
        <v>2.1112298785424212E-3</v>
      </c>
      <c r="T1994">
        <f t="shared" si="64"/>
        <v>16.279490269609102</v>
      </c>
      <c r="U1994">
        <f t="shared" si="65"/>
        <v>2.1112298785424203E-3</v>
      </c>
    </row>
    <row r="1995" spans="1:21" x14ac:dyDescent="0.35">
      <c r="A1995" t="s">
        <v>27</v>
      </c>
      <c r="B1995" t="s">
        <v>52</v>
      </c>
      <c r="C1995" t="s">
        <v>39</v>
      </c>
      <c r="D1995" t="s">
        <v>40</v>
      </c>
      <c r="E1995" t="s">
        <v>288</v>
      </c>
      <c r="F1995" t="s">
        <v>289</v>
      </c>
      <c r="G1995" t="s">
        <v>128</v>
      </c>
      <c r="H1995" t="s">
        <v>41</v>
      </c>
      <c r="I1995" t="s">
        <v>221</v>
      </c>
      <c r="J1995" t="s">
        <v>36</v>
      </c>
      <c r="L1995" t="s">
        <v>285</v>
      </c>
      <c r="M1995" t="s">
        <v>285</v>
      </c>
      <c r="N1995" t="b">
        <v>0</v>
      </c>
      <c r="O1995">
        <v>0.61</v>
      </c>
      <c r="P1995">
        <v>9.3025234921141945E-4</v>
      </c>
      <c r="Q1995">
        <v>7.173086276006881</v>
      </c>
      <c r="R1995">
        <v>4.3755826283641976</v>
      </c>
      <c r="S1995">
        <v>5.674539330189659E-4</v>
      </c>
      <c r="T1995">
        <f t="shared" si="64"/>
        <v>4.3755826283641976</v>
      </c>
      <c r="U1995">
        <f t="shared" si="65"/>
        <v>5.674539330189659E-4</v>
      </c>
    </row>
    <row r="1996" spans="1:21" x14ac:dyDescent="0.35">
      <c r="A1996" t="s">
        <v>27</v>
      </c>
      <c r="B1996" t="s">
        <v>52</v>
      </c>
      <c r="C1996" t="s">
        <v>29</v>
      </c>
      <c r="D1996" t="s">
        <v>30</v>
      </c>
      <c r="E1996" t="s">
        <v>288</v>
      </c>
      <c r="F1996" t="s">
        <v>289</v>
      </c>
      <c r="G1996" t="s">
        <v>128</v>
      </c>
      <c r="H1996" t="s">
        <v>41</v>
      </c>
      <c r="I1996" t="s">
        <v>221</v>
      </c>
      <c r="J1996" t="s">
        <v>36</v>
      </c>
      <c r="L1996" t="s">
        <v>285</v>
      </c>
      <c r="M1996" t="s">
        <v>285</v>
      </c>
      <c r="N1996" t="b">
        <v>0</v>
      </c>
      <c r="O1996">
        <v>0.61</v>
      </c>
      <c r="P1996">
        <v>9.0213417144230151E-4</v>
      </c>
      <c r="Q1996">
        <v>1.9570728497074621</v>
      </c>
      <c r="R1996">
        <v>1.1938144383215521</v>
      </c>
      <c r="S1996">
        <v>5.5030184457980388E-4</v>
      </c>
      <c r="T1996">
        <f t="shared" si="64"/>
        <v>1.1938144383215519</v>
      </c>
      <c r="U1996">
        <f t="shared" si="65"/>
        <v>5.5030184457980388E-4</v>
      </c>
    </row>
    <row r="1997" spans="1:21" x14ac:dyDescent="0.35">
      <c r="A1997" t="s">
        <v>27</v>
      </c>
      <c r="B1997" t="s">
        <v>52</v>
      </c>
      <c r="C1997" t="s">
        <v>29</v>
      </c>
      <c r="D1997" t="s">
        <v>30</v>
      </c>
      <c r="E1997" t="s">
        <v>293</v>
      </c>
      <c r="F1997" t="s">
        <v>294</v>
      </c>
      <c r="G1997" t="s">
        <v>128</v>
      </c>
      <c r="H1997" t="s">
        <v>41</v>
      </c>
      <c r="I1997" t="s">
        <v>221</v>
      </c>
      <c r="J1997" t="s">
        <v>36</v>
      </c>
      <c r="L1997" t="s">
        <v>295</v>
      </c>
      <c r="M1997" t="s">
        <v>295</v>
      </c>
      <c r="N1997" t="b">
        <v>0</v>
      </c>
      <c r="O1997">
        <v>0.47</v>
      </c>
      <c r="P1997">
        <v>4.2505557723483732E-3</v>
      </c>
      <c r="Q1997">
        <v>9.2210754913881203</v>
      </c>
      <c r="R1997">
        <v>4.3339054809524162</v>
      </c>
      <c r="S1997">
        <v>1.9977612130037351E-3</v>
      </c>
      <c r="T1997">
        <f t="shared" si="64"/>
        <v>4.3339054809524162</v>
      </c>
      <c r="U1997">
        <f t="shared" si="65"/>
        <v>1.9977612130037351E-3</v>
      </c>
    </row>
    <row r="1998" spans="1:21" x14ac:dyDescent="0.35">
      <c r="A1998" t="s">
        <v>27</v>
      </c>
      <c r="B1998" t="s">
        <v>52</v>
      </c>
      <c r="C1998" t="s">
        <v>39</v>
      </c>
      <c r="D1998" t="s">
        <v>40</v>
      </c>
      <c r="E1998" t="s">
        <v>293</v>
      </c>
      <c r="F1998" t="s">
        <v>294</v>
      </c>
      <c r="G1998" t="s">
        <v>128</v>
      </c>
      <c r="H1998" t="s">
        <v>41</v>
      </c>
      <c r="I1998" t="s">
        <v>221</v>
      </c>
      <c r="J1998" t="s">
        <v>36</v>
      </c>
      <c r="L1998" t="s">
        <v>295</v>
      </c>
      <c r="M1998" t="s">
        <v>295</v>
      </c>
      <c r="N1998" t="b">
        <v>0</v>
      </c>
      <c r="O1998">
        <v>0.47</v>
      </c>
      <c r="P1998">
        <v>2.7113168342629231E-3</v>
      </c>
      <c r="Q1998">
        <v>20.906702993273178</v>
      </c>
      <c r="R1998">
        <v>9.8261504068383942</v>
      </c>
      <c r="S1998">
        <v>1.2743189121035741E-3</v>
      </c>
      <c r="T1998">
        <f t="shared" si="64"/>
        <v>9.8261504068383925</v>
      </c>
      <c r="U1998">
        <f t="shared" si="65"/>
        <v>1.2743189121035739E-3</v>
      </c>
    </row>
    <row r="1999" spans="1:21" x14ac:dyDescent="0.35">
      <c r="A1999" t="s">
        <v>27</v>
      </c>
      <c r="B1999" t="s">
        <v>52</v>
      </c>
      <c r="C1999" t="s">
        <v>39</v>
      </c>
      <c r="D1999" t="s">
        <v>40</v>
      </c>
      <c r="E1999" t="s">
        <v>1201</v>
      </c>
      <c r="F1999" t="s">
        <v>1202</v>
      </c>
      <c r="G1999" t="s">
        <v>128</v>
      </c>
      <c r="H1999" t="s">
        <v>41</v>
      </c>
      <c r="I1999" t="s">
        <v>221</v>
      </c>
      <c r="J1999" t="s">
        <v>36</v>
      </c>
      <c r="L1999" t="s">
        <v>1203</v>
      </c>
      <c r="M1999" t="s">
        <v>1203</v>
      </c>
      <c r="N1999" t="b">
        <v>0</v>
      </c>
      <c r="O1999">
        <v>17.5</v>
      </c>
      <c r="P1999">
        <v>1.1284657848088439E-3</v>
      </c>
      <c r="Q1999">
        <v>8.7014909887811367</v>
      </c>
      <c r="R1999">
        <v>152.27609230366991</v>
      </c>
      <c r="S1999">
        <v>1.974815123415476E-2</v>
      </c>
      <c r="T1999">
        <f t="shared" si="64"/>
        <v>152.27609230366988</v>
      </c>
      <c r="U1999">
        <f t="shared" si="65"/>
        <v>1.974815123415477E-2</v>
      </c>
    </row>
    <row r="2000" spans="1:21" x14ac:dyDescent="0.35">
      <c r="A2000" t="s">
        <v>27</v>
      </c>
      <c r="B2000" t="s">
        <v>52</v>
      </c>
      <c r="C2000" t="s">
        <v>29</v>
      </c>
      <c r="D2000" t="s">
        <v>30</v>
      </c>
      <c r="E2000" t="s">
        <v>1201</v>
      </c>
      <c r="F2000" t="s">
        <v>1202</v>
      </c>
      <c r="G2000" t="s">
        <v>128</v>
      </c>
      <c r="H2000" t="s">
        <v>41</v>
      </c>
      <c r="I2000" t="s">
        <v>221</v>
      </c>
      <c r="J2000" t="s">
        <v>36</v>
      </c>
      <c r="L2000" t="s">
        <v>1203</v>
      </c>
      <c r="M2000" t="s">
        <v>1203</v>
      </c>
      <c r="N2000" t="b">
        <v>0</v>
      </c>
      <c r="O2000">
        <v>17.5</v>
      </c>
      <c r="P2000">
        <v>2.0085460747762702E-3</v>
      </c>
      <c r="Q2000">
        <v>4.3573019565887732</v>
      </c>
      <c r="R2000">
        <v>76.252784240303527</v>
      </c>
      <c r="S2000">
        <v>3.5149556308584719E-2</v>
      </c>
      <c r="T2000">
        <f t="shared" si="64"/>
        <v>76.252784240303527</v>
      </c>
      <c r="U2000">
        <f t="shared" si="65"/>
        <v>3.5149556308584726E-2</v>
      </c>
    </row>
    <row r="2001" spans="1:21" x14ac:dyDescent="0.35">
      <c r="A2001" t="s">
        <v>27</v>
      </c>
      <c r="B2001" t="s">
        <v>52</v>
      </c>
      <c r="C2001" t="s">
        <v>39</v>
      </c>
      <c r="D2001" t="s">
        <v>40</v>
      </c>
      <c r="E2001" t="s">
        <v>298</v>
      </c>
      <c r="F2001" t="s">
        <v>299</v>
      </c>
      <c r="G2001" t="s">
        <v>128</v>
      </c>
      <c r="H2001" t="s">
        <v>41</v>
      </c>
      <c r="I2001" t="s">
        <v>221</v>
      </c>
      <c r="J2001" t="s">
        <v>145</v>
      </c>
      <c r="L2001" t="s">
        <v>300</v>
      </c>
      <c r="M2001" t="s">
        <v>300</v>
      </c>
      <c r="N2001" t="b">
        <v>0</v>
      </c>
      <c r="O2001">
        <v>208.84838500999999</v>
      </c>
      <c r="P2001">
        <v>1.4198991509815041E-3</v>
      </c>
      <c r="Q2001">
        <v>10.948705608594469</v>
      </c>
      <c r="R2001">
        <v>2286.6194843048829</v>
      </c>
      <c r="S2001">
        <v>0.29654364455955717</v>
      </c>
      <c r="T2001">
        <f t="shared" si="64"/>
        <v>2286.6194843048838</v>
      </c>
      <c r="U2001">
        <f t="shared" si="65"/>
        <v>0.29654364455955728</v>
      </c>
    </row>
    <row r="2002" spans="1:21" x14ac:dyDescent="0.35">
      <c r="A2002" t="s">
        <v>27</v>
      </c>
      <c r="B2002" t="s">
        <v>52</v>
      </c>
      <c r="C2002" t="s">
        <v>29</v>
      </c>
      <c r="D2002" t="s">
        <v>30</v>
      </c>
      <c r="E2002" t="s">
        <v>298</v>
      </c>
      <c r="F2002" t="s">
        <v>299</v>
      </c>
      <c r="G2002" t="s">
        <v>128</v>
      </c>
      <c r="H2002" t="s">
        <v>41</v>
      </c>
      <c r="I2002" t="s">
        <v>221</v>
      </c>
      <c r="J2002" t="s">
        <v>145</v>
      </c>
      <c r="L2002" t="s">
        <v>300</v>
      </c>
      <c r="M2002" t="s">
        <v>300</v>
      </c>
      <c r="N2002" t="b">
        <v>0</v>
      </c>
      <c r="O2002">
        <v>208.84838500999999</v>
      </c>
      <c r="P2002">
        <v>6.1027722756142357E-3</v>
      </c>
      <c r="Q2002">
        <v>13.23923902522955</v>
      </c>
      <c r="R2002">
        <v>2764.9936891805592</v>
      </c>
      <c r="S2002">
        <v>1.2745541338458359</v>
      </c>
      <c r="T2002">
        <f t="shared" si="64"/>
        <v>2764.9936891805578</v>
      </c>
      <c r="U2002">
        <f t="shared" si="65"/>
        <v>1.2745541338458357</v>
      </c>
    </row>
    <row r="2003" spans="1:21" x14ac:dyDescent="0.35">
      <c r="A2003" t="s">
        <v>27</v>
      </c>
      <c r="B2003" t="s">
        <v>52</v>
      </c>
      <c r="C2003" t="s">
        <v>29</v>
      </c>
      <c r="D2003" t="s">
        <v>30</v>
      </c>
      <c r="E2003" t="s">
        <v>310</v>
      </c>
      <c r="F2003" t="s">
        <v>311</v>
      </c>
      <c r="G2003" t="s">
        <v>128</v>
      </c>
      <c r="H2003" t="s">
        <v>41</v>
      </c>
      <c r="I2003" t="s">
        <v>221</v>
      </c>
      <c r="J2003" t="s">
        <v>36</v>
      </c>
      <c r="L2003" t="s">
        <v>312</v>
      </c>
      <c r="M2003" t="s">
        <v>312</v>
      </c>
      <c r="N2003" t="b">
        <v>0</v>
      </c>
      <c r="O2003">
        <v>21.25</v>
      </c>
      <c r="P2003">
        <v>2.727109768192299E-3</v>
      </c>
      <c r="Q2003">
        <v>5.9161404749454301</v>
      </c>
      <c r="R2003">
        <v>125.7179850925904</v>
      </c>
      <c r="S2003">
        <v>5.7951082574086363E-2</v>
      </c>
      <c r="T2003">
        <f t="shared" si="64"/>
        <v>125.71798509259038</v>
      </c>
      <c r="U2003">
        <f t="shared" si="65"/>
        <v>5.7951082574086356E-2</v>
      </c>
    </row>
    <row r="2004" spans="1:21" x14ac:dyDescent="0.35">
      <c r="A2004" t="s">
        <v>27</v>
      </c>
      <c r="B2004" t="s">
        <v>52</v>
      </c>
      <c r="C2004" t="s">
        <v>29</v>
      </c>
      <c r="D2004" t="s">
        <v>30</v>
      </c>
      <c r="E2004" t="s">
        <v>313</v>
      </c>
      <c r="F2004" t="s">
        <v>314</v>
      </c>
      <c r="G2004" t="s">
        <v>128</v>
      </c>
      <c r="H2004" t="s">
        <v>41</v>
      </c>
      <c r="I2004" t="s">
        <v>221</v>
      </c>
      <c r="J2004" t="s">
        <v>145</v>
      </c>
      <c r="L2004" t="s">
        <v>315</v>
      </c>
      <c r="M2004" t="s">
        <v>315</v>
      </c>
      <c r="N2004" t="b">
        <v>0</v>
      </c>
      <c r="O2004">
        <v>250.58497259000001</v>
      </c>
      <c r="P2004">
        <v>9.4237831628417364E-3</v>
      </c>
      <c r="Q2004">
        <v>20.443777381851959</v>
      </c>
      <c r="R2004">
        <v>5122.9033948674341</v>
      </c>
      <c r="S2004">
        <v>2.3614584455548</v>
      </c>
      <c r="T2004">
        <f t="shared" si="64"/>
        <v>5122.9033948674351</v>
      </c>
      <c r="U2004">
        <f t="shared" si="65"/>
        <v>2.3614584455548</v>
      </c>
    </row>
    <row r="2005" spans="1:21" x14ac:dyDescent="0.35">
      <c r="A2005" t="s">
        <v>27</v>
      </c>
      <c r="B2005" t="s">
        <v>52</v>
      </c>
      <c r="C2005" t="s">
        <v>39</v>
      </c>
      <c r="D2005" t="s">
        <v>40</v>
      </c>
      <c r="E2005" t="s">
        <v>313</v>
      </c>
      <c r="F2005" t="s">
        <v>314</v>
      </c>
      <c r="G2005" t="s">
        <v>128</v>
      </c>
      <c r="H2005" t="s">
        <v>41</v>
      </c>
      <c r="I2005" t="s">
        <v>221</v>
      </c>
      <c r="J2005" t="s">
        <v>145</v>
      </c>
      <c r="L2005" t="s">
        <v>315</v>
      </c>
      <c r="M2005" t="s">
        <v>315</v>
      </c>
      <c r="N2005" t="b">
        <v>0</v>
      </c>
      <c r="O2005">
        <v>250.58497259000001</v>
      </c>
      <c r="P2005">
        <v>2.3028610046623411E-3</v>
      </c>
      <c r="Q2005">
        <v>17.75713942791737</v>
      </c>
      <c r="R2005">
        <v>4449.6722968214826</v>
      </c>
      <c r="S2005">
        <v>0.57706236173189251</v>
      </c>
      <c r="T2005">
        <f t="shared" si="64"/>
        <v>4449.6722968214826</v>
      </c>
      <c r="U2005">
        <f t="shared" si="65"/>
        <v>0.57706236173189263</v>
      </c>
    </row>
    <row r="2006" spans="1:21" x14ac:dyDescent="0.35">
      <c r="A2006" t="s">
        <v>27</v>
      </c>
      <c r="B2006" t="s">
        <v>52</v>
      </c>
      <c r="C2006" t="s">
        <v>39</v>
      </c>
      <c r="D2006" t="s">
        <v>40</v>
      </c>
      <c r="E2006" t="s">
        <v>325</v>
      </c>
      <c r="F2006" t="s">
        <v>326</v>
      </c>
      <c r="G2006" t="s">
        <v>128</v>
      </c>
      <c r="H2006" t="s">
        <v>41</v>
      </c>
      <c r="I2006" t="s">
        <v>221</v>
      </c>
      <c r="J2006" t="s">
        <v>36</v>
      </c>
      <c r="L2006" t="s">
        <v>327</v>
      </c>
      <c r="M2006" t="s">
        <v>327</v>
      </c>
      <c r="N2006" t="b">
        <v>0</v>
      </c>
      <c r="O2006">
        <v>36.6</v>
      </c>
      <c r="P2006">
        <v>4.2857821892637064E-3</v>
      </c>
      <c r="Q2006">
        <v>33.047253715427473</v>
      </c>
      <c r="R2006">
        <v>1209.5294859846449</v>
      </c>
      <c r="S2006">
        <v>0.15685962812705159</v>
      </c>
      <c r="T2006">
        <f t="shared" si="64"/>
        <v>1209.5294859846456</v>
      </c>
      <c r="U2006">
        <f t="shared" si="65"/>
        <v>0.15685962812705165</v>
      </c>
    </row>
    <row r="2007" spans="1:21" x14ac:dyDescent="0.35">
      <c r="A2007" t="s">
        <v>27</v>
      </c>
      <c r="B2007" t="s">
        <v>52</v>
      </c>
      <c r="C2007" t="s">
        <v>29</v>
      </c>
      <c r="D2007" t="s">
        <v>30</v>
      </c>
      <c r="E2007" t="s">
        <v>325</v>
      </c>
      <c r="F2007" t="s">
        <v>326</v>
      </c>
      <c r="G2007" t="s">
        <v>128</v>
      </c>
      <c r="H2007" t="s">
        <v>41</v>
      </c>
      <c r="I2007" t="s">
        <v>221</v>
      </c>
      <c r="J2007" t="s">
        <v>36</v>
      </c>
      <c r="L2007" t="s">
        <v>327</v>
      </c>
      <c r="M2007" t="s">
        <v>327</v>
      </c>
      <c r="N2007" t="b">
        <v>0</v>
      </c>
      <c r="O2007">
        <v>36.6</v>
      </c>
      <c r="P2007">
        <v>1.7356138360316551E-2</v>
      </c>
      <c r="Q2007">
        <v>37.65207907648157</v>
      </c>
      <c r="R2007">
        <v>1378.066094199226</v>
      </c>
      <c r="S2007">
        <v>0.63523466398758588</v>
      </c>
      <c r="T2007">
        <f t="shared" si="64"/>
        <v>1378.0660941992255</v>
      </c>
      <c r="U2007">
        <f t="shared" si="65"/>
        <v>0.63523466398758577</v>
      </c>
    </row>
    <row r="2008" spans="1:21" x14ac:dyDescent="0.35">
      <c r="A2008" t="s">
        <v>27</v>
      </c>
      <c r="B2008" t="s">
        <v>52</v>
      </c>
      <c r="C2008" t="s">
        <v>29</v>
      </c>
      <c r="D2008" t="s">
        <v>30</v>
      </c>
      <c r="E2008" t="s">
        <v>1204</v>
      </c>
      <c r="F2008" t="s">
        <v>1205</v>
      </c>
      <c r="G2008" t="s">
        <v>128</v>
      </c>
      <c r="H2008" t="s">
        <v>41</v>
      </c>
      <c r="I2008" t="s">
        <v>221</v>
      </c>
      <c r="J2008" t="s">
        <v>145</v>
      </c>
      <c r="L2008" t="s">
        <v>1206</v>
      </c>
      <c r="M2008" t="s">
        <v>1206</v>
      </c>
      <c r="N2008" t="b">
        <v>0</v>
      </c>
      <c r="O2008">
        <v>3.5359830099999998</v>
      </c>
      <c r="P2008">
        <v>2.6796619372469808E-3</v>
      </c>
      <c r="Q2008">
        <v>5.8132080457568396</v>
      </c>
      <c r="R2008">
        <v>20.555404883391489</v>
      </c>
      <c r="S2008">
        <v>9.475239082649009E-3</v>
      </c>
      <c r="T2008">
        <f t="shared" si="64"/>
        <v>20.555404883391486</v>
      </c>
      <c r="U2008">
        <f t="shared" si="65"/>
        <v>9.475239082649009E-3</v>
      </c>
    </row>
    <row r="2009" spans="1:21" x14ac:dyDescent="0.35">
      <c r="A2009" t="s">
        <v>27</v>
      </c>
      <c r="B2009" t="s">
        <v>52</v>
      </c>
      <c r="C2009" t="s">
        <v>39</v>
      </c>
      <c r="D2009" t="s">
        <v>40</v>
      </c>
      <c r="E2009" t="s">
        <v>1204</v>
      </c>
      <c r="F2009" t="s">
        <v>1205</v>
      </c>
      <c r="G2009" t="s">
        <v>128</v>
      </c>
      <c r="H2009" t="s">
        <v>41</v>
      </c>
      <c r="I2009" t="s">
        <v>221</v>
      </c>
      <c r="J2009" t="s">
        <v>145</v>
      </c>
      <c r="L2009" t="s">
        <v>1206</v>
      </c>
      <c r="M2009" t="s">
        <v>1206</v>
      </c>
      <c r="N2009" t="b">
        <v>0</v>
      </c>
      <c r="O2009">
        <v>3.5359830099999998</v>
      </c>
      <c r="P2009">
        <v>1.7712003072404561E-4</v>
      </c>
      <c r="Q2009">
        <v>1.365755499214355</v>
      </c>
      <c r="R2009">
        <v>4.8292882410360258</v>
      </c>
      <c r="S2009">
        <v>6.2629341937090301E-4</v>
      </c>
      <c r="T2009">
        <f t="shared" si="64"/>
        <v>4.8292882410360276</v>
      </c>
      <c r="U2009">
        <f t="shared" si="65"/>
        <v>6.2629341937090323E-4</v>
      </c>
    </row>
    <row r="2010" spans="1:21" x14ac:dyDescent="0.35">
      <c r="A2010" t="s">
        <v>27</v>
      </c>
      <c r="B2010" t="s">
        <v>52</v>
      </c>
      <c r="C2010" t="s">
        <v>39</v>
      </c>
      <c r="D2010" t="s">
        <v>40</v>
      </c>
      <c r="E2010" t="s">
        <v>328</v>
      </c>
      <c r="F2010" t="s">
        <v>329</v>
      </c>
      <c r="G2010" t="s">
        <v>128</v>
      </c>
      <c r="H2010" t="s">
        <v>41</v>
      </c>
      <c r="I2010" t="s">
        <v>221</v>
      </c>
      <c r="J2010" t="s">
        <v>145</v>
      </c>
      <c r="L2010" t="s">
        <v>330</v>
      </c>
      <c r="M2010" t="s">
        <v>330</v>
      </c>
      <c r="N2010" t="b">
        <v>0</v>
      </c>
      <c r="O2010">
        <v>3.5359830099999998</v>
      </c>
      <c r="P2010">
        <v>1.8904590571218721E-4</v>
      </c>
      <c r="Q2010">
        <v>1.4577147727161419</v>
      </c>
      <c r="R2010">
        <v>5.1544546697502884</v>
      </c>
      <c r="S2010">
        <v>6.68463110708356E-4</v>
      </c>
      <c r="T2010">
        <f t="shared" si="64"/>
        <v>5.1544546697502893</v>
      </c>
      <c r="U2010">
        <f t="shared" si="65"/>
        <v>6.6846311070835589E-4</v>
      </c>
    </row>
    <row r="2011" spans="1:21" x14ac:dyDescent="0.35">
      <c r="A2011" t="s">
        <v>27</v>
      </c>
      <c r="B2011" t="s">
        <v>52</v>
      </c>
      <c r="C2011" t="s">
        <v>29</v>
      </c>
      <c r="D2011" t="s">
        <v>30</v>
      </c>
      <c r="E2011" t="s">
        <v>339</v>
      </c>
      <c r="F2011" t="s">
        <v>340</v>
      </c>
      <c r="G2011" t="s">
        <v>128</v>
      </c>
      <c r="H2011" t="s">
        <v>41</v>
      </c>
      <c r="I2011" t="s">
        <v>221</v>
      </c>
      <c r="J2011" t="s">
        <v>145</v>
      </c>
      <c r="L2011" t="s">
        <v>205</v>
      </c>
      <c r="M2011" t="s">
        <v>205</v>
      </c>
      <c r="N2011" t="b">
        <v>0</v>
      </c>
      <c r="O2011">
        <v>250.58497259000001</v>
      </c>
      <c r="P2011">
        <v>1.5292785146134909E-2</v>
      </c>
      <c r="Q2011">
        <v>33.175879545789257</v>
      </c>
      <c r="R2011">
        <v>8313.3768666307424</v>
      </c>
      <c r="S2011">
        <v>3.832142146668974</v>
      </c>
      <c r="T2011">
        <f t="shared" si="64"/>
        <v>8313.3768666307424</v>
      </c>
      <c r="U2011">
        <f t="shared" si="65"/>
        <v>3.8321421466689753</v>
      </c>
    </row>
    <row r="2012" spans="1:21" x14ac:dyDescent="0.35">
      <c r="A2012" t="s">
        <v>27</v>
      </c>
      <c r="B2012" t="s">
        <v>52</v>
      </c>
      <c r="C2012" t="s">
        <v>39</v>
      </c>
      <c r="D2012" t="s">
        <v>40</v>
      </c>
      <c r="E2012" t="s">
        <v>339</v>
      </c>
      <c r="F2012" t="s">
        <v>340</v>
      </c>
      <c r="G2012" t="s">
        <v>128</v>
      </c>
      <c r="H2012" t="s">
        <v>41</v>
      </c>
      <c r="I2012" t="s">
        <v>221</v>
      </c>
      <c r="J2012" t="s">
        <v>145</v>
      </c>
      <c r="L2012" t="s">
        <v>205</v>
      </c>
      <c r="M2012" t="s">
        <v>205</v>
      </c>
      <c r="N2012" t="b">
        <v>0</v>
      </c>
      <c r="O2012">
        <v>250.58497259000001</v>
      </c>
      <c r="P2012">
        <v>2.4805423458215438E-3</v>
      </c>
      <c r="Q2012">
        <v>19.127223137839739</v>
      </c>
      <c r="R2012">
        <v>4792.9946857183841</v>
      </c>
      <c r="S2012">
        <v>0.62158663573602591</v>
      </c>
      <c r="T2012">
        <f t="shared" si="64"/>
        <v>4792.994685718385</v>
      </c>
      <c r="U2012">
        <f t="shared" si="65"/>
        <v>0.62158663573602591</v>
      </c>
    </row>
    <row r="2013" spans="1:21" x14ac:dyDescent="0.35">
      <c r="A2013" t="s">
        <v>27</v>
      </c>
      <c r="B2013" t="s">
        <v>52</v>
      </c>
      <c r="C2013" t="s">
        <v>29</v>
      </c>
      <c r="D2013" t="s">
        <v>30</v>
      </c>
      <c r="E2013" t="s">
        <v>341</v>
      </c>
      <c r="F2013" t="s">
        <v>342</v>
      </c>
      <c r="G2013" t="s">
        <v>128</v>
      </c>
      <c r="H2013" t="s">
        <v>41</v>
      </c>
      <c r="I2013" t="s">
        <v>221</v>
      </c>
      <c r="J2013" t="s">
        <v>145</v>
      </c>
      <c r="L2013" t="s">
        <v>343</v>
      </c>
      <c r="M2013" t="s">
        <v>343</v>
      </c>
      <c r="N2013" t="b">
        <v>0</v>
      </c>
      <c r="O2013">
        <v>11.69139653</v>
      </c>
      <c r="P2013">
        <v>3.198875566485777E-3</v>
      </c>
      <c r="Q2013">
        <v>6.9395802963021849</v>
      </c>
      <c r="R2013">
        <v>81.133384995843741</v>
      </c>
      <c r="S2013">
        <v>3.7399322697913587E-2</v>
      </c>
      <c r="T2013">
        <f t="shared" si="64"/>
        <v>81.133384995843741</v>
      </c>
      <c r="U2013">
        <f t="shared" si="65"/>
        <v>3.7399322697913601E-2</v>
      </c>
    </row>
    <row r="2014" spans="1:21" x14ac:dyDescent="0.35">
      <c r="A2014" t="s">
        <v>27</v>
      </c>
      <c r="B2014" t="s">
        <v>52</v>
      </c>
      <c r="C2014" t="s">
        <v>39</v>
      </c>
      <c r="D2014" t="s">
        <v>40</v>
      </c>
      <c r="E2014" t="s">
        <v>1207</v>
      </c>
      <c r="F2014" t="s">
        <v>1208</v>
      </c>
      <c r="G2014" t="s">
        <v>128</v>
      </c>
      <c r="H2014" t="s">
        <v>41</v>
      </c>
      <c r="I2014" t="s">
        <v>221</v>
      </c>
      <c r="J2014" t="s">
        <v>36</v>
      </c>
      <c r="L2014" t="s">
        <v>355</v>
      </c>
      <c r="M2014" t="s">
        <v>355</v>
      </c>
      <c r="N2014" t="b">
        <v>0</v>
      </c>
      <c r="O2014">
        <v>0.31</v>
      </c>
      <c r="P2014">
        <v>6.5846787213949011E-4</v>
      </c>
      <c r="Q2014">
        <v>5.0773823477459157</v>
      </c>
      <c r="R2014">
        <v>1.573988527801234</v>
      </c>
      <c r="S2014">
        <v>2.041250403632419E-4</v>
      </c>
      <c r="T2014">
        <f t="shared" si="64"/>
        <v>1.5739885278012338</v>
      </c>
      <c r="U2014">
        <f t="shared" si="65"/>
        <v>2.0412504036324193E-4</v>
      </c>
    </row>
    <row r="2015" spans="1:21" x14ac:dyDescent="0.35">
      <c r="A2015" t="s">
        <v>27</v>
      </c>
      <c r="B2015" t="s">
        <v>52</v>
      </c>
      <c r="C2015" t="s">
        <v>39</v>
      </c>
      <c r="D2015" t="s">
        <v>40</v>
      </c>
      <c r="E2015" t="s">
        <v>353</v>
      </c>
      <c r="F2015" t="s">
        <v>354</v>
      </c>
      <c r="G2015" t="s">
        <v>128</v>
      </c>
      <c r="H2015" t="s">
        <v>41</v>
      </c>
      <c r="I2015" t="s">
        <v>221</v>
      </c>
      <c r="J2015" t="s">
        <v>36</v>
      </c>
      <c r="L2015" t="s">
        <v>355</v>
      </c>
      <c r="M2015" t="s">
        <v>355</v>
      </c>
      <c r="N2015" t="b">
        <v>0</v>
      </c>
      <c r="O2015">
        <v>0.31</v>
      </c>
      <c r="P2015">
        <v>1.716251461715294E-4</v>
      </c>
      <c r="Q2015">
        <v>1.323384973619544</v>
      </c>
      <c r="R2015">
        <v>0.41024934182205852</v>
      </c>
      <c r="S2015">
        <v>5.3203795313174122E-5</v>
      </c>
      <c r="T2015">
        <f t="shared" si="64"/>
        <v>0.41024934182205863</v>
      </c>
      <c r="U2015">
        <f t="shared" si="65"/>
        <v>5.3203795313174115E-5</v>
      </c>
    </row>
    <row r="2016" spans="1:21" x14ac:dyDescent="0.35">
      <c r="A2016" t="s">
        <v>27</v>
      </c>
      <c r="B2016" t="s">
        <v>52</v>
      </c>
      <c r="C2016" t="s">
        <v>29</v>
      </c>
      <c r="D2016" t="s">
        <v>30</v>
      </c>
      <c r="E2016" t="s">
        <v>1209</v>
      </c>
      <c r="F2016" t="s">
        <v>1210</v>
      </c>
      <c r="G2016" t="s">
        <v>128</v>
      </c>
      <c r="H2016" t="s">
        <v>41</v>
      </c>
      <c r="I2016" t="s">
        <v>221</v>
      </c>
      <c r="J2016" t="s">
        <v>145</v>
      </c>
      <c r="L2016" t="s">
        <v>1211</v>
      </c>
      <c r="M2016" t="s">
        <v>1211</v>
      </c>
      <c r="N2016" t="b">
        <v>0</v>
      </c>
      <c r="O2016">
        <v>29.001318260000001</v>
      </c>
      <c r="P2016">
        <v>9.0786747143871123E-4</v>
      </c>
      <c r="Q2016">
        <v>1.969510562541533</v>
      </c>
      <c r="R2016">
        <v>57.118402640698633</v>
      </c>
      <c r="S2016">
        <v>2.632935347709553E-2</v>
      </c>
      <c r="T2016">
        <f t="shared" si="64"/>
        <v>57.118402640698633</v>
      </c>
      <c r="U2016">
        <f t="shared" si="65"/>
        <v>2.6329353477095526E-2</v>
      </c>
    </row>
    <row r="2017" spans="1:21" x14ac:dyDescent="0.35">
      <c r="A2017" t="s">
        <v>27</v>
      </c>
      <c r="B2017" t="s">
        <v>52</v>
      </c>
      <c r="C2017" t="s">
        <v>39</v>
      </c>
      <c r="D2017" t="s">
        <v>40</v>
      </c>
      <c r="E2017" t="s">
        <v>358</v>
      </c>
      <c r="F2017" t="s">
        <v>359</v>
      </c>
      <c r="G2017" t="s">
        <v>128</v>
      </c>
      <c r="H2017" t="s">
        <v>41</v>
      </c>
      <c r="I2017" t="s">
        <v>221</v>
      </c>
      <c r="J2017" t="s">
        <v>145</v>
      </c>
      <c r="L2017" t="s">
        <v>360</v>
      </c>
      <c r="M2017" t="s">
        <v>360</v>
      </c>
      <c r="N2017" t="b">
        <v>0</v>
      </c>
      <c r="O2017">
        <v>3.5359830099999998</v>
      </c>
      <c r="P2017">
        <v>1.9237726195865149E-3</v>
      </c>
      <c r="Q2017">
        <v>14.83402539903464</v>
      </c>
      <c r="R2017">
        <v>52.452861780894963</v>
      </c>
      <c r="S2017">
        <v>6.8024272979611113E-3</v>
      </c>
      <c r="T2017">
        <f t="shared" si="64"/>
        <v>52.452861780894956</v>
      </c>
      <c r="U2017">
        <f t="shared" si="65"/>
        <v>6.8024272979611096E-3</v>
      </c>
    </row>
    <row r="2018" spans="1:21" x14ac:dyDescent="0.35">
      <c r="A2018" t="s">
        <v>27</v>
      </c>
      <c r="B2018" t="s">
        <v>52</v>
      </c>
      <c r="C2018" t="s">
        <v>29</v>
      </c>
      <c r="D2018" t="s">
        <v>30</v>
      </c>
      <c r="E2018" t="s">
        <v>358</v>
      </c>
      <c r="F2018" t="s">
        <v>359</v>
      </c>
      <c r="G2018" t="s">
        <v>128</v>
      </c>
      <c r="H2018" t="s">
        <v>41</v>
      </c>
      <c r="I2018" t="s">
        <v>221</v>
      </c>
      <c r="J2018" t="s">
        <v>145</v>
      </c>
      <c r="L2018" t="s">
        <v>360</v>
      </c>
      <c r="M2018" t="s">
        <v>360</v>
      </c>
      <c r="N2018" t="b">
        <v>0</v>
      </c>
      <c r="O2018">
        <v>3.5359830099999998</v>
      </c>
      <c r="P2018">
        <v>9.9221240037642155E-3</v>
      </c>
      <c r="Q2018">
        <v>21.524868599259801</v>
      </c>
      <c r="R2018">
        <v>76.111569659465133</v>
      </c>
      <c r="S2018">
        <v>3.5084461900423441E-2</v>
      </c>
      <c r="T2018">
        <f t="shared" si="64"/>
        <v>76.111569659465147</v>
      </c>
      <c r="U2018">
        <f t="shared" si="65"/>
        <v>3.5084461900423441E-2</v>
      </c>
    </row>
    <row r="2019" spans="1:21" x14ac:dyDescent="0.35">
      <c r="A2019" t="s">
        <v>27</v>
      </c>
      <c r="B2019" t="s">
        <v>52</v>
      </c>
      <c r="C2019" t="s">
        <v>29</v>
      </c>
      <c r="D2019" t="s">
        <v>30</v>
      </c>
      <c r="E2019" t="s">
        <v>1212</v>
      </c>
      <c r="F2019" t="s">
        <v>1213</v>
      </c>
      <c r="G2019" t="s">
        <v>128</v>
      </c>
      <c r="H2019" t="s">
        <v>41</v>
      </c>
      <c r="I2019" t="s">
        <v>221</v>
      </c>
      <c r="J2019" t="s">
        <v>145</v>
      </c>
      <c r="L2019" t="s">
        <v>343</v>
      </c>
      <c r="M2019" t="s">
        <v>343</v>
      </c>
      <c r="N2019" t="b">
        <v>0</v>
      </c>
      <c r="O2019">
        <v>11.69139653</v>
      </c>
      <c r="P2019">
        <v>2.402661052453852E-3</v>
      </c>
      <c r="Q2019">
        <v>5.2122875528473767</v>
      </c>
      <c r="R2019">
        <v>60.938920608722007</v>
      </c>
      <c r="S2019">
        <v>2.809046309142511E-2</v>
      </c>
      <c r="T2019">
        <f t="shared" si="64"/>
        <v>60.938920608722015</v>
      </c>
      <c r="U2019">
        <f t="shared" si="65"/>
        <v>2.8090463091425114E-2</v>
      </c>
    </row>
    <row r="2020" spans="1:21" x14ac:dyDescent="0.35">
      <c r="A2020" t="s">
        <v>27</v>
      </c>
      <c r="B2020" t="s">
        <v>52</v>
      </c>
      <c r="C2020" t="s">
        <v>39</v>
      </c>
      <c r="D2020" t="s">
        <v>40</v>
      </c>
      <c r="E2020" t="s">
        <v>361</v>
      </c>
      <c r="F2020" t="s">
        <v>362</v>
      </c>
      <c r="G2020" t="s">
        <v>128</v>
      </c>
      <c r="H2020" t="s">
        <v>41</v>
      </c>
      <c r="I2020" t="s">
        <v>221</v>
      </c>
      <c r="J2020" t="s">
        <v>145</v>
      </c>
      <c r="L2020" t="s">
        <v>363</v>
      </c>
      <c r="M2020" t="s">
        <v>363</v>
      </c>
      <c r="N2020" t="b">
        <v>0</v>
      </c>
      <c r="O2020">
        <v>3.5359830099999998</v>
      </c>
      <c r="P2020">
        <v>4.2656832286248962E-4</v>
      </c>
      <c r="Q2020">
        <v>3.28922725655895</v>
      </c>
      <c r="R2020">
        <v>11.63065169522136</v>
      </c>
      <c r="S2020">
        <v>1.508338342245958E-3</v>
      </c>
      <c r="T2020">
        <f t="shared" si="64"/>
        <v>11.630651695221358</v>
      </c>
      <c r="U2020">
        <f t="shared" si="65"/>
        <v>1.5083383422459578E-3</v>
      </c>
    </row>
    <row r="2021" spans="1:21" x14ac:dyDescent="0.35">
      <c r="A2021" t="s">
        <v>27</v>
      </c>
      <c r="B2021" t="s">
        <v>52</v>
      </c>
      <c r="C2021" t="s">
        <v>29</v>
      </c>
      <c r="D2021" t="s">
        <v>30</v>
      </c>
      <c r="E2021" t="s">
        <v>361</v>
      </c>
      <c r="F2021" t="s">
        <v>362</v>
      </c>
      <c r="G2021" t="s">
        <v>128</v>
      </c>
      <c r="H2021" t="s">
        <v>41</v>
      </c>
      <c r="I2021" t="s">
        <v>221</v>
      </c>
      <c r="J2021" t="s">
        <v>145</v>
      </c>
      <c r="L2021" t="s">
        <v>363</v>
      </c>
      <c r="M2021" t="s">
        <v>363</v>
      </c>
      <c r="N2021" t="b">
        <v>0</v>
      </c>
      <c r="O2021">
        <v>3.5359830099999998</v>
      </c>
      <c r="P2021">
        <v>2.4200937926187821E-3</v>
      </c>
      <c r="Q2021">
        <v>5.2501058104334346</v>
      </c>
      <c r="R2021">
        <v>18.56428494639491</v>
      </c>
      <c r="S2021">
        <v>8.5574105333064768E-3</v>
      </c>
      <c r="T2021">
        <f t="shared" si="64"/>
        <v>18.564284946394906</v>
      </c>
      <c r="U2021">
        <f t="shared" si="65"/>
        <v>8.5574105333064768E-3</v>
      </c>
    </row>
    <row r="2022" spans="1:21" x14ac:dyDescent="0.35">
      <c r="A2022" t="s">
        <v>27</v>
      </c>
      <c r="B2022" t="s">
        <v>52</v>
      </c>
      <c r="C2022" t="s">
        <v>29</v>
      </c>
      <c r="D2022" t="s">
        <v>30</v>
      </c>
      <c r="E2022" t="s">
        <v>364</v>
      </c>
      <c r="F2022" t="s">
        <v>365</v>
      </c>
      <c r="G2022" t="s">
        <v>128</v>
      </c>
      <c r="H2022" t="s">
        <v>41</v>
      </c>
      <c r="I2022" t="s">
        <v>221</v>
      </c>
      <c r="J2022" t="s">
        <v>145</v>
      </c>
      <c r="L2022" t="s">
        <v>363</v>
      </c>
      <c r="M2022" t="s">
        <v>363</v>
      </c>
      <c r="N2022" t="b">
        <v>0</v>
      </c>
      <c r="O2022">
        <v>3.5359830099999998</v>
      </c>
      <c r="P2022">
        <v>1.8643062006220949E-3</v>
      </c>
      <c r="Q2022">
        <v>4.0443906951729192</v>
      </c>
      <c r="R2022">
        <v>14.300896783933529</v>
      </c>
      <c r="S2022">
        <v>6.5921550508373792E-3</v>
      </c>
      <c r="T2022">
        <f t="shared" si="64"/>
        <v>14.300896783933531</v>
      </c>
      <c r="U2022">
        <f t="shared" si="65"/>
        <v>6.5921550508373792E-3</v>
      </c>
    </row>
    <row r="2023" spans="1:21" x14ac:dyDescent="0.35">
      <c r="A2023" t="s">
        <v>27</v>
      </c>
      <c r="B2023" t="s">
        <v>52</v>
      </c>
      <c r="C2023" t="s">
        <v>39</v>
      </c>
      <c r="D2023" t="s">
        <v>40</v>
      </c>
      <c r="E2023" t="s">
        <v>364</v>
      </c>
      <c r="F2023" t="s">
        <v>365</v>
      </c>
      <c r="G2023" t="s">
        <v>128</v>
      </c>
      <c r="H2023" t="s">
        <v>41</v>
      </c>
      <c r="I2023" t="s">
        <v>221</v>
      </c>
      <c r="J2023" t="s">
        <v>145</v>
      </c>
      <c r="L2023" t="s">
        <v>363</v>
      </c>
      <c r="M2023" t="s">
        <v>363</v>
      </c>
      <c r="N2023" t="b">
        <v>0</v>
      </c>
      <c r="O2023">
        <v>3.5359830099999998</v>
      </c>
      <c r="P2023">
        <v>1.630384395602677E-3</v>
      </c>
      <c r="Q2023">
        <v>12.571737058903601</v>
      </c>
      <c r="R2023">
        <v>44.453448646470491</v>
      </c>
      <c r="S2023">
        <v>5.7650115226201837E-3</v>
      </c>
      <c r="T2023">
        <f t="shared" si="64"/>
        <v>44.453448646470498</v>
      </c>
      <c r="U2023">
        <f t="shared" si="65"/>
        <v>5.7650115226201845E-3</v>
      </c>
    </row>
    <row r="2024" spans="1:21" x14ac:dyDescent="0.35">
      <c r="A2024" t="s">
        <v>27</v>
      </c>
      <c r="B2024" t="s">
        <v>52</v>
      </c>
      <c r="C2024" t="s">
        <v>39</v>
      </c>
      <c r="D2024" t="s">
        <v>40</v>
      </c>
      <c r="E2024" t="s">
        <v>366</v>
      </c>
      <c r="F2024" t="s">
        <v>367</v>
      </c>
      <c r="G2024" t="s">
        <v>128</v>
      </c>
      <c r="H2024" t="s">
        <v>41</v>
      </c>
      <c r="I2024" t="s">
        <v>221</v>
      </c>
      <c r="J2024" t="s">
        <v>145</v>
      </c>
      <c r="L2024" t="s">
        <v>368</v>
      </c>
      <c r="M2024" t="s">
        <v>368</v>
      </c>
      <c r="N2024" t="b">
        <v>0</v>
      </c>
      <c r="O2024">
        <v>29.001318260000001</v>
      </c>
      <c r="P2024">
        <v>8.3770078668522988E-3</v>
      </c>
      <c r="Q2024">
        <v>64.594300906262376</v>
      </c>
      <c r="R2024">
        <v>1873.3198783647219</v>
      </c>
      <c r="S2024">
        <v>0.24294427121310719</v>
      </c>
      <c r="T2024">
        <f t="shared" si="64"/>
        <v>1873.3198783647217</v>
      </c>
      <c r="U2024">
        <f t="shared" si="65"/>
        <v>0.24294427121310724</v>
      </c>
    </row>
    <row r="2025" spans="1:21" x14ac:dyDescent="0.35">
      <c r="A2025" t="s">
        <v>27</v>
      </c>
      <c r="B2025" t="s">
        <v>52</v>
      </c>
      <c r="C2025" t="s">
        <v>29</v>
      </c>
      <c r="D2025" t="s">
        <v>30</v>
      </c>
      <c r="E2025" t="s">
        <v>366</v>
      </c>
      <c r="F2025" t="s">
        <v>367</v>
      </c>
      <c r="G2025" t="s">
        <v>128</v>
      </c>
      <c r="H2025" t="s">
        <v>41</v>
      </c>
      <c r="I2025" t="s">
        <v>221</v>
      </c>
      <c r="J2025" t="s">
        <v>145</v>
      </c>
      <c r="L2025" t="s">
        <v>368</v>
      </c>
      <c r="M2025" t="s">
        <v>368</v>
      </c>
      <c r="N2025" t="b">
        <v>0</v>
      </c>
      <c r="O2025">
        <v>29.001318260000001</v>
      </c>
      <c r="P2025">
        <v>2.7723057293238791E-3</v>
      </c>
      <c r="Q2025">
        <v>6.0141877402492554</v>
      </c>
      <c r="R2025">
        <v>174.41937273035879</v>
      </c>
      <c r="S2025">
        <v>8.0400520770143244E-2</v>
      </c>
      <c r="T2025">
        <f t="shared" si="64"/>
        <v>174.41937273035887</v>
      </c>
      <c r="U2025">
        <f t="shared" si="65"/>
        <v>8.0400520770143244E-2</v>
      </c>
    </row>
    <row r="2026" spans="1:21" x14ac:dyDescent="0.35">
      <c r="A2026" t="s">
        <v>27</v>
      </c>
      <c r="B2026" t="s">
        <v>52</v>
      </c>
      <c r="C2026" t="s">
        <v>29</v>
      </c>
      <c r="D2026" t="s">
        <v>30</v>
      </c>
      <c r="E2026" t="s">
        <v>371</v>
      </c>
      <c r="F2026" t="s">
        <v>372</v>
      </c>
      <c r="G2026" t="s">
        <v>128</v>
      </c>
      <c r="H2026" t="s">
        <v>41</v>
      </c>
      <c r="I2026" t="s">
        <v>221</v>
      </c>
      <c r="J2026" t="s">
        <v>145</v>
      </c>
      <c r="L2026" t="s">
        <v>274</v>
      </c>
      <c r="M2026" t="s">
        <v>274</v>
      </c>
      <c r="N2026" t="b">
        <v>0</v>
      </c>
      <c r="O2026">
        <v>11.69139653</v>
      </c>
      <c r="P2026">
        <v>2.1458154658297889E-3</v>
      </c>
      <c r="Q2026">
        <v>4.6550915834878603</v>
      </c>
      <c r="R2026">
        <v>54.42452158602218</v>
      </c>
      <c r="S2026">
        <v>2.5087579491222731E-2</v>
      </c>
      <c r="T2026">
        <f t="shared" si="64"/>
        <v>54.42452158602218</v>
      </c>
      <c r="U2026">
        <f t="shared" si="65"/>
        <v>2.5087579491222728E-2</v>
      </c>
    </row>
    <row r="2027" spans="1:21" x14ac:dyDescent="0.35">
      <c r="A2027" t="s">
        <v>27</v>
      </c>
      <c r="B2027" t="s">
        <v>52</v>
      </c>
      <c r="C2027" t="s">
        <v>39</v>
      </c>
      <c r="D2027" t="s">
        <v>40</v>
      </c>
      <c r="E2027" t="s">
        <v>371</v>
      </c>
      <c r="F2027" t="s">
        <v>372</v>
      </c>
      <c r="G2027" t="s">
        <v>128</v>
      </c>
      <c r="H2027" t="s">
        <v>41</v>
      </c>
      <c r="I2027" t="s">
        <v>221</v>
      </c>
      <c r="J2027" t="s">
        <v>145</v>
      </c>
      <c r="L2027" t="s">
        <v>274</v>
      </c>
      <c r="M2027" t="s">
        <v>274</v>
      </c>
      <c r="N2027" t="b">
        <v>0</v>
      </c>
      <c r="O2027">
        <v>11.69139653</v>
      </c>
      <c r="P2027">
        <v>1.0590264477454709E-3</v>
      </c>
      <c r="Q2027">
        <v>8.1660509481012813</v>
      </c>
      <c r="R2027">
        <v>95.472539718434533</v>
      </c>
      <c r="S2027">
        <v>1.2381498136349631E-2</v>
      </c>
      <c r="T2027">
        <f t="shared" si="64"/>
        <v>95.472539718434533</v>
      </c>
      <c r="U2027">
        <f t="shared" si="65"/>
        <v>1.2381498136349625E-2</v>
      </c>
    </row>
    <row r="2028" spans="1:21" x14ac:dyDescent="0.35">
      <c r="A2028" t="s">
        <v>27</v>
      </c>
      <c r="B2028" t="s">
        <v>52</v>
      </c>
      <c r="C2028" t="s">
        <v>39</v>
      </c>
      <c r="D2028" t="s">
        <v>40</v>
      </c>
      <c r="E2028" t="s">
        <v>379</v>
      </c>
      <c r="F2028" t="s">
        <v>380</v>
      </c>
      <c r="G2028" t="s">
        <v>128</v>
      </c>
      <c r="H2028" t="s">
        <v>41</v>
      </c>
      <c r="I2028" t="s">
        <v>221</v>
      </c>
      <c r="J2028" t="s">
        <v>145</v>
      </c>
      <c r="L2028" t="s">
        <v>378</v>
      </c>
      <c r="M2028" t="s">
        <v>378</v>
      </c>
      <c r="N2028" t="b">
        <v>0</v>
      </c>
      <c r="O2028">
        <v>208.84838500999999</v>
      </c>
      <c r="P2028">
        <v>6.8286813742849859E-4</v>
      </c>
      <c r="Q2028">
        <v>5.2655304435006691</v>
      </c>
      <c r="R2028">
        <v>1099.6975293461039</v>
      </c>
      <c r="S2028">
        <v>0.14261590767672869</v>
      </c>
      <c r="T2028">
        <f t="shared" si="64"/>
        <v>1099.6975293461037</v>
      </c>
      <c r="U2028">
        <f t="shared" si="65"/>
        <v>0.14261590767672866</v>
      </c>
    </row>
    <row r="2029" spans="1:21" x14ac:dyDescent="0.35">
      <c r="A2029" t="s">
        <v>27</v>
      </c>
      <c r="B2029" t="s">
        <v>52</v>
      </c>
      <c r="C2029" t="s">
        <v>29</v>
      </c>
      <c r="D2029" t="s">
        <v>30</v>
      </c>
      <c r="E2029" t="s">
        <v>379</v>
      </c>
      <c r="F2029" t="s">
        <v>380</v>
      </c>
      <c r="G2029" t="s">
        <v>128</v>
      </c>
      <c r="H2029" t="s">
        <v>41</v>
      </c>
      <c r="I2029" t="s">
        <v>221</v>
      </c>
      <c r="J2029" t="s">
        <v>145</v>
      </c>
      <c r="L2029" t="s">
        <v>378</v>
      </c>
      <c r="M2029" t="s">
        <v>378</v>
      </c>
      <c r="N2029" t="b">
        <v>0</v>
      </c>
      <c r="O2029">
        <v>208.84838500999999</v>
      </c>
      <c r="P2029">
        <v>8.123840755692171E-4</v>
      </c>
      <c r="Q2029">
        <v>1.762370685160213</v>
      </c>
      <c r="R2029">
        <v>368.0682713846777</v>
      </c>
      <c r="S2029">
        <v>0.16966510219047279</v>
      </c>
      <c r="T2029">
        <f t="shared" si="64"/>
        <v>368.06827138467764</v>
      </c>
      <c r="U2029">
        <f t="shared" si="65"/>
        <v>0.16966510219047279</v>
      </c>
    </row>
    <row r="2030" spans="1:21" x14ac:dyDescent="0.35">
      <c r="A2030" t="s">
        <v>27</v>
      </c>
      <c r="B2030" t="s">
        <v>52</v>
      </c>
      <c r="C2030" t="s">
        <v>29</v>
      </c>
      <c r="D2030" t="s">
        <v>30</v>
      </c>
      <c r="E2030" t="s">
        <v>385</v>
      </c>
      <c r="F2030" t="s">
        <v>386</v>
      </c>
      <c r="G2030" t="s">
        <v>128</v>
      </c>
      <c r="H2030" t="s">
        <v>41</v>
      </c>
      <c r="I2030" t="s">
        <v>221</v>
      </c>
      <c r="J2030" t="s">
        <v>145</v>
      </c>
      <c r="L2030" t="s">
        <v>378</v>
      </c>
      <c r="M2030" t="s">
        <v>378</v>
      </c>
      <c r="N2030" t="b">
        <v>0</v>
      </c>
      <c r="O2030">
        <v>208.84838500999999</v>
      </c>
      <c r="P2030">
        <v>8.2513686790484898E-4</v>
      </c>
      <c r="Q2030">
        <v>1.790036352228473</v>
      </c>
      <c r="R2030">
        <v>373.84620127210798</v>
      </c>
      <c r="S2030">
        <v>0.1723285022741374</v>
      </c>
      <c r="T2030">
        <f t="shared" si="64"/>
        <v>373.84620127210809</v>
      </c>
      <c r="U2030">
        <f t="shared" si="65"/>
        <v>0.1723285022741374</v>
      </c>
    </row>
    <row r="2031" spans="1:21" x14ac:dyDescent="0.35">
      <c r="A2031" t="s">
        <v>27</v>
      </c>
      <c r="B2031" t="s">
        <v>52</v>
      </c>
      <c r="C2031" t="s">
        <v>39</v>
      </c>
      <c r="D2031" t="s">
        <v>40</v>
      </c>
      <c r="E2031" t="s">
        <v>385</v>
      </c>
      <c r="F2031" t="s">
        <v>386</v>
      </c>
      <c r="G2031" t="s">
        <v>128</v>
      </c>
      <c r="H2031" t="s">
        <v>41</v>
      </c>
      <c r="I2031" t="s">
        <v>221</v>
      </c>
      <c r="J2031" t="s">
        <v>145</v>
      </c>
      <c r="L2031" t="s">
        <v>378</v>
      </c>
      <c r="M2031" t="s">
        <v>378</v>
      </c>
      <c r="N2031" t="b">
        <v>0</v>
      </c>
      <c r="O2031">
        <v>208.84838500999999</v>
      </c>
      <c r="P2031">
        <v>3.8738211349971399E-4</v>
      </c>
      <c r="Q2031">
        <v>2.9870661700245971</v>
      </c>
      <c r="R2031">
        <v>623.84394552764309</v>
      </c>
      <c r="S2031">
        <v>8.0904128786175797E-2</v>
      </c>
      <c r="T2031">
        <f t="shared" si="64"/>
        <v>623.84394552764309</v>
      </c>
      <c r="U2031">
        <f t="shared" si="65"/>
        <v>8.0904128786175783E-2</v>
      </c>
    </row>
    <row r="2032" spans="1:21" x14ac:dyDescent="0.35">
      <c r="A2032" t="s">
        <v>27</v>
      </c>
      <c r="B2032" t="s">
        <v>52</v>
      </c>
      <c r="C2032" t="s">
        <v>29</v>
      </c>
      <c r="D2032" t="s">
        <v>30</v>
      </c>
      <c r="E2032" t="s">
        <v>387</v>
      </c>
      <c r="F2032" t="s">
        <v>388</v>
      </c>
      <c r="G2032" t="s">
        <v>128</v>
      </c>
      <c r="H2032" t="s">
        <v>41</v>
      </c>
      <c r="I2032" t="s">
        <v>221</v>
      </c>
      <c r="J2032" t="s">
        <v>145</v>
      </c>
      <c r="L2032" t="s">
        <v>378</v>
      </c>
      <c r="M2032" t="s">
        <v>378</v>
      </c>
      <c r="N2032" t="b">
        <v>0</v>
      </c>
      <c r="O2032">
        <v>208.84838500999999</v>
      </c>
      <c r="P2032">
        <v>1.002456119029916E-3</v>
      </c>
      <c r="Q2032">
        <v>2.1747093898903911</v>
      </c>
      <c r="R2032">
        <v>454.18454394469057</v>
      </c>
      <c r="S2032">
        <v>0.20936134150279029</v>
      </c>
      <c r="T2032">
        <f t="shared" si="64"/>
        <v>454.18454394469057</v>
      </c>
      <c r="U2032">
        <f t="shared" si="65"/>
        <v>0.20936134150279026</v>
      </c>
    </row>
    <row r="2033" spans="1:21" x14ac:dyDescent="0.35">
      <c r="A2033" t="s">
        <v>27</v>
      </c>
      <c r="B2033" t="s">
        <v>52</v>
      </c>
      <c r="C2033" t="s">
        <v>29</v>
      </c>
      <c r="D2033" t="s">
        <v>30</v>
      </c>
      <c r="E2033" t="s">
        <v>1214</v>
      </c>
      <c r="F2033" t="s">
        <v>1215</v>
      </c>
      <c r="G2033" t="s">
        <v>128</v>
      </c>
      <c r="H2033" t="s">
        <v>41</v>
      </c>
      <c r="I2033" t="s">
        <v>221</v>
      </c>
      <c r="J2033" t="s">
        <v>145</v>
      </c>
      <c r="L2033" t="s">
        <v>1216</v>
      </c>
      <c r="M2033" t="s">
        <v>1216</v>
      </c>
      <c r="N2033" t="b">
        <v>0</v>
      </c>
      <c r="O2033">
        <v>250.58497259000001</v>
      </c>
      <c r="P2033">
        <v>7.8628597103485593E-3</v>
      </c>
      <c r="Q2033">
        <v>17.05753949612587</v>
      </c>
      <c r="R2033">
        <v>4274.3630670895454</v>
      </c>
      <c r="S2033">
        <v>1.9703144849967089</v>
      </c>
      <c r="T2033">
        <f t="shared" si="64"/>
        <v>4274.3630670895436</v>
      </c>
      <c r="U2033">
        <f t="shared" si="65"/>
        <v>1.9703144849967091</v>
      </c>
    </row>
    <row r="2034" spans="1:21" x14ac:dyDescent="0.35">
      <c r="A2034" t="s">
        <v>27</v>
      </c>
      <c r="B2034" t="s">
        <v>52</v>
      </c>
      <c r="C2034" t="s">
        <v>39</v>
      </c>
      <c r="D2034" t="s">
        <v>40</v>
      </c>
      <c r="E2034" t="s">
        <v>389</v>
      </c>
      <c r="F2034" t="s">
        <v>390</v>
      </c>
      <c r="G2034" t="s">
        <v>128</v>
      </c>
      <c r="H2034" t="s">
        <v>41</v>
      </c>
      <c r="I2034" t="s">
        <v>221</v>
      </c>
      <c r="J2034" t="s">
        <v>145</v>
      </c>
      <c r="L2034" t="s">
        <v>303</v>
      </c>
      <c r="M2034" t="s">
        <v>303</v>
      </c>
      <c r="N2034" t="b">
        <v>0</v>
      </c>
      <c r="O2034">
        <v>11.69139653</v>
      </c>
      <c r="P2034">
        <v>4.3598287573392222E-3</v>
      </c>
      <c r="Q2034">
        <v>33.618219670738569</v>
      </c>
      <c r="R2034">
        <v>393.04393680325057</v>
      </c>
      <c r="S2034">
        <v>5.097248680495E-2</v>
      </c>
      <c r="T2034">
        <f t="shared" si="64"/>
        <v>393.04393680325063</v>
      </c>
      <c r="U2034">
        <f t="shared" si="65"/>
        <v>5.097248680495E-2</v>
      </c>
    </row>
    <row r="2035" spans="1:21" x14ac:dyDescent="0.35">
      <c r="A2035" t="s">
        <v>27</v>
      </c>
      <c r="B2035" t="s">
        <v>52</v>
      </c>
      <c r="C2035" t="s">
        <v>29</v>
      </c>
      <c r="D2035" t="s">
        <v>30</v>
      </c>
      <c r="E2035" t="s">
        <v>389</v>
      </c>
      <c r="F2035" t="s">
        <v>390</v>
      </c>
      <c r="G2035" t="s">
        <v>128</v>
      </c>
      <c r="H2035" t="s">
        <v>41</v>
      </c>
      <c r="I2035" t="s">
        <v>221</v>
      </c>
      <c r="J2035" t="s">
        <v>145</v>
      </c>
      <c r="L2035" t="s">
        <v>303</v>
      </c>
      <c r="M2035" t="s">
        <v>303</v>
      </c>
      <c r="N2035" t="b">
        <v>0</v>
      </c>
      <c r="O2035">
        <v>11.69139653</v>
      </c>
      <c r="P2035">
        <v>5.5832426583196371E-3</v>
      </c>
      <c r="Q2035">
        <v>12.11218127615814</v>
      </c>
      <c r="R2035">
        <v>141.60831414280619</v>
      </c>
      <c r="S2035">
        <v>6.5275903841626182E-2</v>
      </c>
      <c r="T2035">
        <f t="shared" si="64"/>
        <v>141.60831414280625</v>
      </c>
      <c r="U2035">
        <f t="shared" si="65"/>
        <v>6.5275903841626182E-2</v>
      </c>
    </row>
    <row r="2036" spans="1:21" x14ac:dyDescent="0.35">
      <c r="A2036" t="s">
        <v>27</v>
      </c>
      <c r="B2036" t="s">
        <v>52</v>
      </c>
      <c r="C2036" t="s">
        <v>29</v>
      </c>
      <c r="D2036" t="s">
        <v>30</v>
      </c>
      <c r="E2036" t="s">
        <v>391</v>
      </c>
      <c r="F2036" t="s">
        <v>392</v>
      </c>
      <c r="G2036" t="s">
        <v>128</v>
      </c>
      <c r="H2036" t="s">
        <v>41</v>
      </c>
      <c r="I2036" t="s">
        <v>221</v>
      </c>
      <c r="J2036" t="s">
        <v>145</v>
      </c>
      <c r="L2036" t="s">
        <v>343</v>
      </c>
      <c r="M2036" t="s">
        <v>343</v>
      </c>
      <c r="N2036" t="b">
        <v>0</v>
      </c>
      <c r="O2036">
        <v>11.69139653</v>
      </c>
      <c r="P2036">
        <v>7.163326081848144E-3</v>
      </c>
      <c r="Q2036">
        <v>15.539984441530461</v>
      </c>
      <c r="R2036">
        <v>181.68412017596319</v>
      </c>
      <c r="S2036">
        <v>8.3749285696577885E-2</v>
      </c>
      <c r="T2036">
        <f t="shared" si="64"/>
        <v>181.68412017596322</v>
      </c>
      <c r="U2036">
        <f t="shared" si="65"/>
        <v>8.3749285696577885E-2</v>
      </c>
    </row>
    <row r="2037" spans="1:21" x14ac:dyDescent="0.35">
      <c r="A2037" t="s">
        <v>27</v>
      </c>
      <c r="B2037" t="s">
        <v>52</v>
      </c>
      <c r="C2037" t="s">
        <v>39</v>
      </c>
      <c r="D2037" t="s">
        <v>40</v>
      </c>
      <c r="E2037" t="s">
        <v>391</v>
      </c>
      <c r="F2037" t="s">
        <v>392</v>
      </c>
      <c r="G2037" t="s">
        <v>128</v>
      </c>
      <c r="H2037" t="s">
        <v>41</v>
      </c>
      <c r="I2037" t="s">
        <v>221</v>
      </c>
      <c r="J2037" t="s">
        <v>145</v>
      </c>
      <c r="L2037" t="s">
        <v>343</v>
      </c>
      <c r="M2037" t="s">
        <v>343</v>
      </c>
      <c r="N2037" t="b">
        <v>0</v>
      </c>
      <c r="O2037">
        <v>11.69139653</v>
      </c>
      <c r="P2037">
        <v>1.5119555648271581E-3</v>
      </c>
      <c r="Q2037">
        <v>11.658543750185229</v>
      </c>
      <c r="R2037">
        <v>136.30465794576881</v>
      </c>
      <c r="S2037">
        <v>1.7676872044134428E-2</v>
      </c>
      <c r="T2037">
        <f t="shared" si="64"/>
        <v>136.30465794576878</v>
      </c>
      <c r="U2037">
        <f t="shared" si="65"/>
        <v>1.7676872044134425E-2</v>
      </c>
    </row>
    <row r="2038" spans="1:21" x14ac:dyDescent="0.35">
      <c r="A2038" t="s">
        <v>27</v>
      </c>
      <c r="B2038" t="s">
        <v>52</v>
      </c>
      <c r="C2038" t="s">
        <v>29</v>
      </c>
      <c r="D2038" t="s">
        <v>30</v>
      </c>
      <c r="E2038" t="s">
        <v>1217</v>
      </c>
      <c r="F2038" t="s">
        <v>1218</v>
      </c>
      <c r="G2038" t="s">
        <v>128</v>
      </c>
      <c r="H2038" t="s">
        <v>41</v>
      </c>
      <c r="I2038" t="s">
        <v>221</v>
      </c>
      <c r="J2038" t="s">
        <v>145</v>
      </c>
      <c r="L2038" t="s">
        <v>410</v>
      </c>
      <c r="M2038" t="s">
        <v>410</v>
      </c>
      <c r="N2038" t="b">
        <v>0</v>
      </c>
      <c r="O2038">
        <v>3.9577318099999999</v>
      </c>
      <c r="P2038">
        <v>7.2845809489089513E-4</v>
      </c>
      <c r="Q2038">
        <v>1.5803032462248039</v>
      </c>
      <c r="R2038">
        <v>6.2544164270301703</v>
      </c>
      <c r="S2038">
        <v>2.8830417744016941E-3</v>
      </c>
      <c r="T2038">
        <f t="shared" si="64"/>
        <v>6.2544164270301685</v>
      </c>
      <c r="U2038">
        <f t="shared" si="65"/>
        <v>2.8830417744016941E-3</v>
      </c>
    </row>
    <row r="2039" spans="1:21" x14ac:dyDescent="0.35">
      <c r="A2039" t="s">
        <v>27</v>
      </c>
      <c r="B2039" t="s">
        <v>52</v>
      </c>
      <c r="C2039" t="s">
        <v>29</v>
      </c>
      <c r="D2039" t="s">
        <v>30</v>
      </c>
      <c r="E2039" t="s">
        <v>393</v>
      </c>
      <c r="F2039" t="s">
        <v>394</v>
      </c>
      <c r="G2039" t="s">
        <v>128</v>
      </c>
      <c r="H2039" t="s">
        <v>41</v>
      </c>
      <c r="I2039" t="s">
        <v>221</v>
      </c>
      <c r="J2039" t="s">
        <v>145</v>
      </c>
      <c r="L2039" t="s">
        <v>395</v>
      </c>
      <c r="M2039" t="s">
        <v>395</v>
      </c>
      <c r="N2039" t="b">
        <v>0</v>
      </c>
      <c r="O2039">
        <v>11.69139653</v>
      </c>
      <c r="P2039">
        <v>2.3020227053526741E-4</v>
      </c>
      <c r="Q2039">
        <v>0.49939646215296751</v>
      </c>
      <c r="R2039">
        <v>5.8386420647094814</v>
      </c>
      <c r="S2039">
        <v>2.6913860269341468E-3</v>
      </c>
      <c r="T2039">
        <f t="shared" si="64"/>
        <v>5.8386420647094806</v>
      </c>
      <c r="U2039">
        <f t="shared" si="65"/>
        <v>2.6913860269341468E-3</v>
      </c>
    </row>
    <row r="2040" spans="1:21" x14ac:dyDescent="0.35">
      <c r="A2040" t="s">
        <v>27</v>
      </c>
      <c r="B2040" t="s">
        <v>52</v>
      </c>
      <c r="C2040" t="s">
        <v>39</v>
      </c>
      <c r="D2040" t="s">
        <v>40</v>
      </c>
      <c r="E2040" t="s">
        <v>396</v>
      </c>
      <c r="F2040" t="s">
        <v>397</v>
      </c>
      <c r="G2040" t="s">
        <v>128</v>
      </c>
      <c r="H2040" t="s">
        <v>41</v>
      </c>
      <c r="I2040" t="s">
        <v>221</v>
      </c>
      <c r="J2040" t="s">
        <v>145</v>
      </c>
      <c r="L2040" t="s">
        <v>312</v>
      </c>
      <c r="M2040" t="s">
        <v>312</v>
      </c>
      <c r="N2040" t="b">
        <v>0</v>
      </c>
      <c r="O2040">
        <v>11.69139653</v>
      </c>
      <c r="P2040">
        <v>9.4747379289949162E-4</v>
      </c>
      <c r="Q2040">
        <v>7.3058791697594776</v>
      </c>
      <c r="R2040">
        <v>85.415930373925235</v>
      </c>
      <c r="S2040">
        <v>1.1077291814571059E-2</v>
      </c>
      <c r="T2040">
        <f t="shared" si="64"/>
        <v>85.415930373925235</v>
      </c>
      <c r="U2040">
        <f t="shared" si="65"/>
        <v>1.1077291814571056E-2</v>
      </c>
    </row>
    <row r="2041" spans="1:21" x14ac:dyDescent="0.35">
      <c r="A2041" t="s">
        <v>27</v>
      </c>
      <c r="B2041" t="s">
        <v>52</v>
      </c>
      <c r="C2041" t="s">
        <v>29</v>
      </c>
      <c r="D2041" t="s">
        <v>30</v>
      </c>
      <c r="E2041" t="s">
        <v>398</v>
      </c>
      <c r="F2041" t="s">
        <v>399</v>
      </c>
      <c r="G2041" t="s">
        <v>128</v>
      </c>
      <c r="H2041" t="s">
        <v>41</v>
      </c>
      <c r="I2041" t="s">
        <v>221</v>
      </c>
      <c r="J2041" t="s">
        <v>36</v>
      </c>
      <c r="L2041" t="s">
        <v>285</v>
      </c>
      <c r="M2041" t="s">
        <v>285</v>
      </c>
      <c r="N2041" t="b">
        <v>0</v>
      </c>
      <c r="O2041">
        <v>0.61</v>
      </c>
      <c r="P2041">
        <v>2.6351826136746751E-4</v>
      </c>
      <c r="Q2041">
        <v>0.57167154404523068</v>
      </c>
      <c r="R2041">
        <v>0.34871964186759069</v>
      </c>
      <c r="S2041">
        <v>1.6074613943415511E-4</v>
      </c>
      <c r="T2041">
        <f t="shared" si="64"/>
        <v>0.34871964186759069</v>
      </c>
      <c r="U2041">
        <f t="shared" si="65"/>
        <v>1.6074613943415519E-4</v>
      </c>
    </row>
    <row r="2042" spans="1:21" x14ac:dyDescent="0.35">
      <c r="A2042" t="s">
        <v>27</v>
      </c>
      <c r="B2042" t="s">
        <v>52</v>
      </c>
      <c r="C2042" t="s">
        <v>39</v>
      </c>
      <c r="D2042" t="s">
        <v>40</v>
      </c>
      <c r="E2042" t="s">
        <v>398</v>
      </c>
      <c r="F2042" t="s">
        <v>399</v>
      </c>
      <c r="G2042" t="s">
        <v>128</v>
      </c>
      <c r="H2042" t="s">
        <v>41</v>
      </c>
      <c r="I2042" t="s">
        <v>221</v>
      </c>
      <c r="J2042" t="s">
        <v>36</v>
      </c>
      <c r="L2042" t="s">
        <v>285</v>
      </c>
      <c r="M2042" t="s">
        <v>285</v>
      </c>
      <c r="N2042" t="b">
        <v>0</v>
      </c>
      <c r="O2042">
        <v>0.61</v>
      </c>
      <c r="P2042">
        <v>5.6749543203887193E-3</v>
      </c>
      <c r="Q2042">
        <v>43.759026233100933</v>
      </c>
      <c r="R2042">
        <v>26.69300600219157</v>
      </c>
      <c r="S2042">
        <v>3.461722135437119E-3</v>
      </c>
      <c r="T2042">
        <f t="shared" si="64"/>
        <v>26.69300600219157</v>
      </c>
      <c r="U2042">
        <f t="shared" si="65"/>
        <v>3.4617221354371185E-3</v>
      </c>
    </row>
    <row r="2043" spans="1:21" x14ac:dyDescent="0.35">
      <c r="A2043" t="s">
        <v>27</v>
      </c>
      <c r="B2043" t="s">
        <v>52</v>
      </c>
      <c r="C2043" t="s">
        <v>29</v>
      </c>
      <c r="D2043" t="s">
        <v>30</v>
      </c>
      <c r="E2043" t="s">
        <v>400</v>
      </c>
      <c r="F2043" t="s">
        <v>401</v>
      </c>
      <c r="G2043" t="s">
        <v>128</v>
      </c>
      <c r="H2043" t="s">
        <v>41</v>
      </c>
      <c r="I2043" t="s">
        <v>221</v>
      </c>
      <c r="J2043" t="s">
        <v>145</v>
      </c>
      <c r="L2043" t="s">
        <v>312</v>
      </c>
      <c r="M2043" t="s">
        <v>312</v>
      </c>
      <c r="N2043" t="b">
        <v>0</v>
      </c>
      <c r="O2043">
        <v>11.69139653</v>
      </c>
      <c r="P2043">
        <v>8.1027717502258241E-3</v>
      </c>
      <c r="Q2043">
        <v>17.57800014868165</v>
      </c>
      <c r="R2043">
        <v>205.51136994263621</v>
      </c>
      <c r="S2043">
        <v>9.4732717523972235E-2</v>
      </c>
      <c r="T2043">
        <f t="shared" si="64"/>
        <v>205.51136994263612</v>
      </c>
      <c r="U2043">
        <f t="shared" si="65"/>
        <v>9.4732717523972235E-2</v>
      </c>
    </row>
    <row r="2044" spans="1:21" x14ac:dyDescent="0.35">
      <c r="A2044" t="s">
        <v>27</v>
      </c>
      <c r="B2044" t="s">
        <v>52</v>
      </c>
      <c r="C2044" t="s">
        <v>39</v>
      </c>
      <c r="D2044" t="s">
        <v>40</v>
      </c>
      <c r="E2044" t="s">
        <v>402</v>
      </c>
      <c r="F2044" t="s">
        <v>403</v>
      </c>
      <c r="G2044" t="s">
        <v>128</v>
      </c>
      <c r="H2044" t="s">
        <v>41</v>
      </c>
      <c r="I2044" t="s">
        <v>221</v>
      </c>
      <c r="J2044" t="s">
        <v>36</v>
      </c>
      <c r="L2044" t="s">
        <v>404</v>
      </c>
      <c r="M2044" t="s">
        <v>404</v>
      </c>
      <c r="N2044" t="b">
        <v>0</v>
      </c>
      <c r="O2044">
        <v>27.41</v>
      </c>
      <c r="P2044">
        <v>2.2233270812809808E-3</v>
      </c>
      <c r="Q2044">
        <v>17.143861004307439</v>
      </c>
      <c r="R2044">
        <v>469.91323012806691</v>
      </c>
      <c r="S2044">
        <v>6.0941395297911677E-2</v>
      </c>
      <c r="T2044">
        <f t="shared" si="64"/>
        <v>469.91323012806691</v>
      </c>
      <c r="U2044">
        <f t="shared" si="65"/>
        <v>6.0941395297911684E-2</v>
      </c>
    </row>
    <row r="2045" spans="1:21" x14ac:dyDescent="0.35">
      <c r="A2045" t="s">
        <v>27</v>
      </c>
      <c r="B2045" t="s">
        <v>52</v>
      </c>
      <c r="C2045" t="s">
        <v>29</v>
      </c>
      <c r="D2045" t="s">
        <v>30</v>
      </c>
      <c r="E2045" t="s">
        <v>402</v>
      </c>
      <c r="F2045" t="s">
        <v>403</v>
      </c>
      <c r="G2045" t="s">
        <v>128</v>
      </c>
      <c r="H2045" t="s">
        <v>41</v>
      </c>
      <c r="I2045" t="s">
        <v>221</v>
      </c>
      <c r="J2045" t="s">
        <v>36</v>
      </c>
      <c r="L2045" t="s">
        <v>404</v>
      </c>
      <c r="M2045" t="s">
        <v>404</v>
      </c>
      <c r="N2045" t="b">
        <v>0</v>
      </c>
      <c r="O2045">
        <v>27.41</v>
      </c>
      <c r="P2045">
        <v>2.1164502841648702E-3</v>
      </c>
      <c r="Q2045">
        <v>4.5913873124576874</v>
      </c>
      <c r="R2045">
        <v>125.8499262344652</v>
      </c>
      <c r="S2045">
        <v>5.801190228895909E-2</v>
      </c>
      <c r="T2045">
        <f t="shared" si="64"/>
        <v>125.84992623446522</v>
      </c>
      <c r="U2045">
        <f t="shared" si="65"/>
        <v>5.801190228895909E-2</v>
      </c>
    </row>
    <row r="2046" spans="1:21" x14ac:dyDescent="0.35">
      <c r="A2046" t="s">
        <v>27</v>
      </c>
      <c r="B2046" t="s">
        <v>52</v>
      </c>
      <c r="C2046" t="s">
        <v>29</v>
      </c>
      <c r="D2046" t="s">
        <v>30</v>
      </c>
      <c r="E2046" t="s">
        <v>405</v>
      </c>
      <c r="F2046" t="s">
        <v>406</v>
      </c>
      <c r="G2046" t="s">
        <v>128</v>
      </c>
      <c r="H2046" t="s">
        <v>41</v>
      </c>
      <c r="I2046" t="s">
        <v>221</v>
      </c>
      <c r="J2046" t="s">
        <v>145</v>
      </c>
      <c r="L2046" t="s">
        <v>407</v>
      </c>
      <c r="M2046" t="s">
        <v>407</v>
      </c>
      <c r="N2046" t="b">
        <v>0</v>
      </c>
      <c r="O2046">
        <v>3.9577318099999999</v>
      </c>
      <c r="P2046">
        <v>1.08058062985632E-2</v>
      </c>
      <c r="Q2046">
        <v>23.441912295934461</v>
      </c>
      <c r="R2046">
        <v>92.776801980849953</v>
      </c>
      <c r="S2046">
        <v>4.2766483320521943E-2</v>
      </c>
      <c r="T2046">
        <f t="shared" si="64"/>
        <v>92.776801980849953</v>
      </c>
      <c r="U2046">
        <f t="shared" si="65"/>
        <v>4.2766483320521929E-2</v>
      </c>
    </row>
    <row r="2047" spans="1:21" x14ac:dyDescent="0.35">
      <c r="A2047" t="s">
        <v>27</v>
      </c>
      <c r="B2047" t="s">
        <v>52</v>
      </c>
      <c r="C2047" t="s">
        <v>39</v>
      </c>
      <c r="D2047" t="s">
        <v>40</v>
      </c>
      <c r="E2047" t="s">
        <v>405</v>
      </c>
      <c r="F2047" t="s">
        <v>406</v>
      </c>
      <c r="G2047" t="s">
        <v>128</v>
      </c>
      <c r="H2047" t="s">
        <v>41</v>
      </c>
      <c r="I2047" t="s">
        <v>221</v>
      </c>
      <c r="J2047" t="s">
        <v>145</v>
      </c>
      <c r="L2047" t="s">
        <v>407</v>
      </c>
      <c r="M2047" t="s">
        <v>407</v>
      </c>
      <c r="N2047" t="b">
        <v>0</v>
      </c>
      <c r="O2047">
        <v>3.9577318099999999</v>
      </c>
      <c r="P2047">
        <v>4.7942728485034398E-3</v>
      </c>
      <c r="Q2047">
        <v>36.968176218189427</v>
      </c>
      <c r="R2047">
        <v>146.31012697641381</v>
      </c>
      <c r="S2047">
        <v>1.897444615834137E-2</v>
      </c>
      <c r="T2047">
        <f t="shared" si="64"/>
        <v>146.31012697641378</v>
      </c>
      <c r="U2047">
        <f t="shared" si="65"/>
        <v>1.8974446158341374E-2</v>
      </c>
    </row>
    <row r="2048" spans="1:21" x14ac:dyDescent="0.35">
      <c r="A2048" t="s">
        <v>27</v>
      </c>
      <c r="B2048" t="s">
        <v>52</v>
      </c>
      <c r="C2048" t="s">
        <v>39</v>
      </c>
      <c r="D2048" t="s">
        <v>40</v>
      </c>
      <c r="E2048" t="s">
        <v>408</v>
      </c>
      <c r="F2048" t="s">
        <v>409</v>
      </c>
      <c r="G2048" t="s">
        <v>128</v>
      </c>
      <c r="H2048" t="s">
        <v>41</v>
      </c>
      <c r="I2048" t="s">
        <v>221</v>
      </c>
      <c r="J2048" t="s">
        <v>36</v>
      </c>
      <c r="L2048" t="s">
        <v>410</v>
      </c>
      <c r="M2048" t="s">
        <v>410</v>
      </c>
      <c r="N2048" t="b">
        <v>0</v>
      </c>
      <c r="O2048">
        <v>2.4</v>
      </c>
      <c r="P2048">
        <v>2.9334154619850188E-3</v>
      </c>
      <c r="Q2048">
        <v>22.619284122236561</v>
      </c>
      <c r="R2048">
        <v>54.28628189336775</v>
      </c>
      <c r="S2048">
        <v>7.0401971087640444E-3</v>
      </c>
      <c r="T2048">
        <f t="shared" si="64"/>
        <v>54.286281893367743</v>
      </c>
      <c r="U2048">
        <f t="shared" si="65"/>
        <v>7.0401971087640444E-3</v>
      </c>
    </row>
    <row r="2049" spans="1:21" x14ac:dyDescent="0.35">
      <c r="A2049" t="s">
        <v>27</v>
      </c>
      <c r="B2049" t="s">
        <v>52</v>
      </c>
      <c r="C2049" t="s">
        <v>29</v>
      </c>
      <c r="D2049" t="s">
        <v>30</v>
      </c>
      <c r="E2049" t="s">
        <v>408</v>
      </c>
      <c r="F2049" t="s">
        <v>409</v>
      </c>
      <c r="G2049" t="s">
        <v>128</v>
      </c>
      <c r="H2049" t="s">
        <v>41</v>
      </c>
      <c r="I2049" t="s">
        <v>221</v>
      </c>
      <c r="J2049" t="s">
        <v>36</v>
      </c>
      <c r="L2049" t="s">
        <v>410</v>
      </c>
      <c r="M2049" t="s">
        <v>410</v>
      </c>
      <c r="N2049" t="b">
        <v>0</v>
      </c>
      <c r="O2049">
        <v>2.4</v>
      </c>
      <c r="P2049">
        <v>4.9425363565441614E-3</v>
      </c>
      <c r="Q2049">
        <v>10.72224511418286</v>
      </c>
      <c r="R2049">
        <v>25.73338827403887</v>
      </c>
      <c r="S2049">
        <v>1.186208725570599E-2</v>
      </c>
      <c r="T2049">
        <f t="shared" si="64"/>
        <v>25.733388274038862</v>
      </c>
      <c r="U2049">
        <f t="shared" si="65"/>
        <v>1.1862087255705986E-2</v>
      </c>
    </row>
    <row r="2050" spans="1:21" x14ac:dyDescent="0.35">
      <c r="A2050" t="s">
        <v>27</v>
      </c>
      <c r="B2050" t="s">
        <v>52</v>
      </c>
      <c r="C2050" t="s">
        <v>29</v>
      </c>
      <c r="D2050" t="s">
        <v>30</v>
      </c>
      <c r="E2050" t="s">
        <v>1219</v>
      </c>
      <c r="F2050" t="s">
        <v>1220</v>
      </c>
      <c r="G2050" t="s">
        <v>128</v>
      </c>
      <c r="H2050" t="s">
        <v>41</v>
      </c>
      <c r="I2050" t="s">
        <v>221</v>
      </c>
      <c r="J2050" t="s">
        <v>145</v>
      </c>
      <c r="L2050" t="s">
        <v>413</v>
      </c>
      <c r="M2050" t="s">
        <v>413</v>
      </c>
      <c r="N2050" t="b">
        <v>0</v>
      </c>
      <c r="O2050">
        <v>250.58497259000001</v>
      </c>
      <c r="P2050">
        <v>6.3083430776391574E-5</v>
      </c>
      <c r="Q2050">
        <v>0.1368520044435233</v>
      </c>
      <c r="R2050">
        <v>34.293055782366849</v>
      </c>
      <c r="S2050">
        <v>1.5807759771985241E-2</v>
      </c>
      <c r="T2050">
        <f t="shared" ref="T2050:T2113" si="66">O2050*Q2050</f>
        <v>34.293055782366842</v>
      </c>
      <c r="U2050">
        <f t="shared" ref="U2050:U2113" si="67">O2050*P2050</f>
        <v>1.5807759771985244E-2</v>
      </c>
    </row>
    <row r="2051" spans="1:21" x14ac:dyDescent="0.35">
      <c r="A2051" t="s">
        <v>27</v>
      </c>
      <c r="B2051" t="s">
        <v>52</v>
      </c>
      <c r="C2051" t="s">
        <v>39</v>
      </c>
      <c r="D2051" t="s">
        <v>40</v>
      </c>
      <c r="E2051" t="s">
        <v>1219</v>
      </c>
      <c r="F2051" t="s">
        <v>1220</v>
      </c>
      <c r="G2051" t="s">
        <v>128</v>
      </c>
      <c r="H2051" t="s">
        <v>41</v>
      </c>
      <c r="I2051" t="s">
        <v>221</v>
      </c>
      <c r="J2051" t="s">
        <v>145</v>
      </c>
      <c r="L2051" t="s">
        <v>413</v>
      </c>
      <c r="M2051" t="s">
        <v>413</v>
      </c>
      <c r="N2051" t="b">
        <v>0</v>
      </c>
      <c r="O2051">
        <v>250.58497259000001</v>
      </c>
      <c r="P2051">
        <v>1.905961625892961E-4</v>
      </c>
      <c r="Q2051">
        <v>1.4696686541966899</v>
      </c>
      <c r="R2051">
        <v>368.27687942825969</v>
      </c>
      <c r="S2051">
        <v>4.7760534178197943E-2</v>
      </c>
      <c r="T2051">
        <f t="shared" si="66"/>
        <v>368.27687942825975</v>
      </c>
      <c r="U2051">
        <f t="shared" si="67"/>
        <v>4.776053417819795E-2</v>
      </c>
    </row>
    <row r="2052" spans="1:21" x14ac:dyDescent="0.35">
      <c r="A2052" t="s">
        <v>27</v>
      </c>
      <c r="B2052" t="s">
        <v>52</v>
      </c>
      <c r="C2052" t="s">
        <v>39</v>
      </c>
      <c r="D2052" t="s">
        <v>40</v>
      </c>
      <c r="E2052" t="s">
        <v>411</v>
      </c>
      <c r="F2052" t="s">
        <v>412</v>
      </c>
      <c r="G2052" t="s">
        <v>128</v>
      </c>
      <c r="H2052" t="s">
        <v>41</v>
      </c>
      <c r="I2052" t="s">
        <v>221</v>
      </c>
      <c r="J2052" t="s">
        <v>145</v>
      </c>
      <c r="L2052" t="s">
        <v>413</v>
      </c>
      <c r="M2052" t="s">
        <v>413</v>
      </c>
      <c r="N2052" t="b">
        <v>0</v>
      </c>
      <c r="O2052">
        <v>250.58497259000001</v>
      </c>
      <c r="P2052">
        <v>1.2333396757028401E-4</v>
      </c>
      <c r="Q2052">
        <v>0.95101634614933805</v>
      </c>
      <c r="R2052">
        <v>238.3104050324738</v>
      </c>
      <c r="S2052">
        <v>3.090563888301557E-2</v>
      </c>
      <c r="T2052">
        <f t="shared" si="66"/>
        <v>238.31040503247382</v>
      </c>
      <c r="U2052">
        <f t="shared" si="67"/>
        <v>3.0905638883015566E-2</v>
      </c>
    </row>
    <row r="2053" spans="1:21" x14ac:dyDescent="0.35">
      <c r="A2053" t="s">
        <v>27</v>
      </c>
      <c r="B2053" t="s">
        <v>52</v>
      </c>
      <c r="C2053" t="s">
        <v>29</v>
      </c>
      <c r="D2053" t="s">
        <v>30</v>
      </c>
      <c r="E2053" t="s">
        <v>411</v>
      </c>
      <c r="F2053" t="s">
        <v>412</v>
      </c>
      <c r="G2053" t="s">
        <v>128</v>
      </c>
      <c r="H2053" t="s">
        <v>41</v>
      </c>
      <c r="I2053" t="s">
        <v>221</v>
      </c>
      <c r="J2053" t="s">
        <v>145</v>
      </c>
      <c r="L2053" t="s">
        <v>413</v>
      </c>
      <c r="M2053" t="s">
        <v>413</v>
      </c>
      <c r="N2053" t="b">
        <v>0</v>
      </c>
      <c r="O2053">
        <v>250.58497259000001</v>
      </c>
      <c r="P2053">
        <v>4.0832734509427318E-5</v>
      </c>
      <c r="Q2053">
        <v>8.8581763796788171E-2</v>
      </c>
      <c r="R2053">
        <v>22.197258852992022</v>
      </c>
      <c r="S2053">
        <v>1.023206965781959E-2</v>
      </c>
      <c r="T2053">
        <f t="shared" si="66"/>
        <v>22.197258852992018</v>
      </c>
      <c r="U2053">
        <f t="shared" si="67"/>
        <v>1.0232069657819592E-2</v>
      </c>
    </row>
    <row r="2054" spans="1:21" x14ac:dyDescent="0.35">
      <c r="A2054" t="s">
        <v>27</v>
      </c>
      <c r="B2054" t="s">
        <v>52</v>
      </c>
      <c r="C2054" t="s">
        <v>29</v>
      </c>
      <c r="D2054" t="s">
        <v>30</v>
      </c>
      <c r="E2054" t="s">
        <v>1221</v>
      </c>
      <c r="F2054" t="s">
        <v>1222</v>
      </c>
      <c r="G2054" t="s">
        <v>128</v>
      </c>
      <c r="H2054" t="s">
        <v>41</v>
      </c>
      <c r="I2054" t="s">
        <v>221</v>
      </c>
      <c r="J2054" t="s">
        <v>36</v>
      </c>
      <c r="L2054" t="s">
        <v>410</v>
      </c>
      <c r="M2054" t="s">
        <v>410</v>
      </c>
      <c r="N2054" t="b">
        <v>0</v>
      </c>
      <c r="O2054">
        <v>2.4</v>
      </c>
      <c r="P2054">
        <v>7.5934304384596475E-5</v>
      </c>
      <c r="Q2054">
        <v>0.1647304471738667</v>
      </c>
      <c r="R2054">
        <v>0.39535307321728008</v>
      </c>
      <c r="S2054">
        <v>1.8224233052303149E-4</v>
      </c>
      <c r="T2054">
        <f t="shared" si="66"/>
        <v>0.39535307321728008</v>
      </c>
      <c r="U2054">
        <f t="shared" si="67"/>
        <v>1.8224233052303155E-4</v>
      </c>
    </row>
    <row r="2055" spans="1:21" x14ac:dyDescent="0.35">
      <c r="A2055" t="s">
        <v>27</v>
      </c>
      <c r="B2055" t="s">
        <v>52</v>
      </c>
      <c r="C2055" t="s">
        <v>39</v>
      </c>
      <c r="D2055" t="s">
        <v>40</v>
      </c>
      <c r="E2055" t="s">
        <v>1221</v>
      </c>
      <c r="F2055" t="s">
        <v>1222</v>
      </c>
      <c r="G2055" t="s">
        <v>128</v>
      </c>
      <c r="H2055" t="s">
        <v>41</v>
      </c>
      <c r="I2055" t="s">
        <v>221</v>
      </c>
      <c r="J2055" t="s">
        <v>36</v>
      </c>
      <c r="L2055" t="s">
        <v>410</v>
      </c>
      <c r="M2055" t="s">
        <v>410</v>
      </c>
      <c r="N2055" t="b">
        <v>0</v>
      </c>
      <c r="O2055">
        <v>2.4</v>
      </c>
      <c r="P2055">
        <v>8.006656604615365E-5</v>
      </c>
      <c r="Q2055">
        <v>0.6173855799015413</v>
      </c>
      <c r="R2055">
        <v>1.481725391763699</v>
      </c>
      <c r="S2055">
        <v>1.921597585107687E-4</v>
      </c>
      <c r="T2055">
        <f t="shared" si="66"/>
        <v>1.481725391763699</v>
      </c>
      <c r="U2055">
        <f t="shared" si="67"/>
        <v>1.9215975851076875E-4</v>
      </c>
    </row>
    <row r="2056" spans="1:21" x14ac:dyDescent="0.35">
      <c r="A2056" t="s">
        <v>27</v>
      </c>
      <c r="B2056" t="s">
        <v>52</v>
      </c>
      <c r="C2056" t="s">
        <v>39</v>
      </c>
      <c r="D2056" t="s">
        <v>40</v>
      </c>
      <c r="E2056" t="s">
        <v>1223</v>
      </c>
      <c r="F2056" t="s">
        <v>1224</v>
      </c>
      <c r="G2056" t="s">
        <v>128</v>
      </c>
      <c r="H2056" t="s">
        <v>41</v>
      </c>
      <c r="I2056" t="s">
        <v>221</v>
      </c>
      <c r="J2056" t="s">
        <v>36</v>
      </c>
      <c r="L2056" t="s">
        <v>410</v>
      </c>
      <c r="M2056" t="s">
        <v>410</v>
      </c>
      <c r="N2056" t="b">
        <v>0</v>
      </c>
      <c r="O2056">
        <v>2.4</v>
      </c>
      <c r="P2056">
        <v>2.2577326238689171E-5</v>
      </c>
      <c r="Q2056">
        <v>0.17409158829747279</v>
      </c>
      <c r="R2056">
        <v>0.4178198119139348</v>
      </c>
      <c r="S2056">
        <v>5.4185582972854009E-5</v>
      </c>
      <c r="T2056">
        <f t="shared" si="66"/>
        <v>0.41781981191393469</v>
      </c>
      <c r="U2056">
        <f t="shared" si="67"/>
        <v>5.4185582972854009E-5</v>
      </c>
    </row>
    <row r="2057" spans="1:21" x14ac:dyDescent="0.35">
      <c r="A2057" t="s">
        <v>27</v>
      </c>
      <c r="B2057" t="s">
        <v>52</v>
      </c>
      <c r="C2057" t="s">
        <v>39</v>
      </c>
      <c r="D2057" t="s">
        <v>40</v>
      </c>
      <c r="E2057" t="s">
        <v>416</v>
      </c>
      <c r="F2057" t="s">
        <v>417</v>
      </c>
      <c r="G2057" t="s">
        <v>128</v>
      </c>
      <c r="H2057" t="s">
        <v>41</v>
      </c>
      <c r="I2057" t="s">
        <v>221</v>
      </c>
      <c r="J2057" t="s">
        <v>36</v>
      </c>
      <c r="L2057" t="s">
        <v>327</v>
      </c>
      <c r="M2057" t="s">
        <v>327</v>
      </c>
      <c r="N2057" t="b">
        <v>0</v>
      </c>
      <c r="O2057">
        <v>36.6</v>
      </c>
      <c r="P2057">
        <v>2.9838707087943418E-3</v>
      </c>
      <c r="Q2057">
        <v>23.008339671246791</v>
      </c>
      <c r="R2057">
        <v>842.10523196763256</v>
      </c>
      <c r="S2057">
        <v>0.1092096679418729</v>
      </c>
      <c r="T2057">
        <f t="shared" si="66"/>
        <v>842.10523196763256</v>
      </c>
      <c r="U2057">
        <f t="shared" si="67"/>
        <v>0.10920966794187291</v>
      </c>
    </row>
    <row r="2058" spans="1:21" x14ac:dyDescent="0.35">
      <c r="A2058" t="s">
        <v>27</v>
      </c>
      <c r="B2058" t="s">
        <v>52</v>
      </c>
      <c r="C2058" t="s">
        <v>29</v>
      </c>
      <c r="D2058" t="s">
        <v>30</v>
      </c>
      <c r="E2058" t="s">
        <v>416</v>
      </c>
      <c r="F2058" t="s">
        <v>417</v>
      </c>
      <c r="G2058" t="s">
        <v>128</v>
      </c>
      <c r="H2058" t="s">
        <v>41</v>
      </c>
      <c r="I2058" t="s">
        <v>221</v>
      </c>
      <c r="J2058" t="s">
        <v>36</v>
      </c>
      <c r="L2058" t="s">
        <v>327</v>
      </c>
      <c r="M2058" t="s">
        <v>327</v>
      </c>
      <c r="N2058" t="b">
        <v>0</v>
      </c>
      <c r="O2058">
        <v>36.6</v>
      </c>
      <c r="P2058">
        <v>5.229231993126298E-5</v>
      </c>
      <c r="Q2058">
        <v>0.1134419721869904</v>
      </c>
      <c r="R2058">
        <v>4.151976182043847</v>
      </c>
      <c r="S2058">
        <v>1.9138989094842249E-3</v>
      </c>
      <c r="T2058">
        <f t="shared" si="66"/>
        <v>4.1519761820438488</v>
      </c>
      <c r="U2058">
        <f t="shared" si="67"/>
        <v>1.9138989094842252E-3</v>
      </c>
    </row>
    <row r="2059" spans="1:21" x14ac:dyDescent="0.35">
      <c r="A2059" t="s">
        <v>27</v>
      </c>
      <c r="B2059" t="s">
        <v>52</v>
      </c>
      <c r="C2059" t="s">
        <v>76</v>
      </c>
      <c r="D2059" t="s">
        <v>77</v>
      </c>
      <c r="E2059" t="s">
        <v>416</v>
      </c>
      <c r="F2059" t="s">
        <v>417</v>
      </c>
      <c r="G2059" t="s">
        <v>128</v>
      </c>
      <c r="H2059" t="s">
        <v>41</v>
      </c>
      <c r="I2059" t="s">
        <v>221</v>
      </c>
      <c r="J2059" t="s">
        <v>36</v>
      </c>
      <c r="L2059" t="s">
        <v>327</v>
      </c>
      <c r="M2059" t="s">
        <v>327</v>
      </c>
      <c r="N2059" t="b">
        <v>0</v>
      </c>
      <c r="O2059">
        <v>36.6</v>
      </c>
      <c r="P2059">
        <v>2.4613920284028618E-3</v>
      </c>
      <c r="Q2059">
        <v>2.3404940005399051</v>
      </c>
      <c r="R2059">
        <v>85.662080419760514</v>
      </c>
      <c r="S2059">
        <v>9.0086948239544759E-2</v>
      </c>
      <c r="T2059">
        <f t="shared" si="66"/>
        <v>85.662080419760528</v>
      </c>
      <c r="U2059">
        <f t="shared" si="67"/>
        <v>9.0086948239544745E-2</v>
      </c>
    </row>
    <row r="2060" spans="1:21" x14ac:dyDescent="0.35">
      <c r="A2060" t="s">
        <v>27</v>
      </c>
      <c r="B2060" t="s">
        <v>52</v>
      </c>
      <c r="C2060" t="s">
        <v>29</v>
      </c>
      <c r="D2060" t="s">
        <v>30</v>
      </c>
      <c r="E2060" t="s">
        <v>418</v>
      </c>
      <c r="F2060" t="s">
        <v>419</v>
      </c>
      <c r="G2060" t="s">
        <v>128</v>
      </c>
      <c r="H2060" t="s">
        <v>41</v>
      </c>
      <c r="I2060" t="s">
        <v>221</v>
      </c>
      <c r="J2060" t="s">
        <v>36</v>
      </c>
      <c r="L2060" t="s">
        <v>420</v>
      </c>
      <c r="M2060" t="s">
        <v>420</v>
      </c>
      <c r="N2060" t="b">
        <v>0</v>
      </c>
      <c r="O2060">
        <v>21.25</v>
      </c>
      <c r="P2060">
        <v>2.0798560869207828E-3</v>
      </c>
      <c r="Q2060">
        <v>4.5120005514299528</v>
      </c>
      <c r="R2060">
        <v>95.880011717886504</v>
      </c>
      <c r="S2060">
        <v>4.4196941847066643E-2</v>
      </c>
      <c r="T2060">
        <f t="shared" si="66"/>
        <v>95.880011717886504</v>
      </c>
      <c r="U2060">
        <f t="shared" si="67"/>
        <v>4.4196941847066636E-2</v>
      </c>
    </row>
    <row r="2061" spans="1:21" x14ac:dyDescent="0.35">
      <c r="A2061" t="s">
        <v>27</v>
      </c>
      <c r="B2061" t="s">
        <v>52</v>
      </c>
      <c r="C2061" t="s">
        <v>76</v>
      </c>
      <c r="D2061" t="s">
        <v>77</v>
      </c>
      <c r="E2061" t="s">
        <v>418</v>
      </c>
      <c r="F2061" t="s">
        <v>419</v>
      </c>
      <c r="G2061" t="s">
        <v>128</v>
      </c>
      <c r="H2061" t="s">
        <v>41</v>
      </c>
      <c r="I2061" t="s">
        <v>221</v>
      </c>
      <c r="J2061" t="s">
        <v>36</v>
      </c>
      <c r="L2061" t="s">
        <v>420</v>
      </c>
      <c r="M2061" t="s">
        <v>420</v>
      </c>
      <c r="N2061" t="b">
        <v>0</v>
      </c>
      <c r="O2061">
        <v>21.25</v>
      </c>
      <c r="P2061">
        <v>2.1937425060521119E-2</v>
      </c>
      <c r="Q2061">
        <v>20.859908193803481</v>
      </c>
      <c r="R2061">
        <v>443.27304911832402</v>
      </c>
      <c r="S2061">
        <v>0.46617028253607379</v>
      </c>
      <c r="T2061">
        <f t="shared" si="66"/>
        <v>443.27304911832397</v>
      </c>
      <c r="U2061">
        <f t="shared" si="67"/>
        <v>0.46617028253607379</v>
      </c>
    </row>
    <row r="2062" spans="1:21" x14ac:dyDescent="0.35">
      <c r="A2062" t="s">
        <v>27</v>
      </c>
      <c r="B2062" t="s">
        <v>52</v>
      </c>
      <c r="C2062" t="s">
        <v>39</v>
      </c>
      <c r="D2062" t="s">
        <v>40</v>
      </c>
      <c r="E2062" t="s">
        <v>418</v>
      </c>
      <c r="F2062" t="s">
        <v>419</v>
      </c>
      <c r="G2062" t="s">
        <v>128</v>
      </c>
      <c r="H2062" t="s">
        <v>41</v>
      </c>
      <c r="I2062" t="s">
        <v>221</v>
      </c>
      <c r="J2062" t="s">
        <v>36</v>
      </c>
      <c r="L2062" t="s">
        <v>420</v>
      </c>
      <c r="M2062" t="s">
        <v>420</v>
      </c>
      <c r="N2062" t="b">
        <v>0</v>
      </c>
      <c r="O2062">
        <v>21.25</v>
      </c>
      <c r="P2062">
        <v>1.340259020137978E-2</v>
      </c>
      <c r="Q2062">
        <v>103.3460822947218</v>
      </c>
      <c r="R2062">
        <v>2196.104248762837</v>
      </c>
      <c r="S2062">
        <v>0.28480504177932042</v>
      </c>
      <c r="T2062">
        <f t="shared" si="66"/>
        <v>2196.1042487628383</v>
      </c>
      <c r="U2062">
        <f t="shared" si="67"/>
        <v>0.28480504177932031</v>
      </c>
    </row>
    <row r="2063" spans="1:21" x14ac:dyDescent="0.35">
      <c r="A2063" t="s">
        <v>27</v>
      </c>
      <c r="B2063" t="s">
        <v>52</v>
      </c>
      <c r="C2063" t="s">
        <v>76</v>
      </c>
      <c r="D2063" t="s">
        <v>77</v>
      </c>
      <c r="E2063" t="s">
        <v>421</v>
      </c>
      <c r="F2063" t="s">
        <v>422</v>
      </c>
      <c r="G2063" t="s">
        <v>128</v>
      </c>
      <c r="H2063" t="s">
        <v>41</v>
      </c>
      <c r="I2063" t="s">
        <v>221</v>
      </c>
      <c r="J2063" t="s">
        <v>145</v>
      </c>
      <c r="L2063" t="s">
        <v>423</v>
      </c>
      <c r="M2063" t="s">
        <v>423</v>
      </c>
      <c r="N2063" t="b">
        <v>0</v>
      </c>
      <c r="O2063">
        <v>3.5359830099999998</v>
      </c>
      <c r="P2063">
        <v>4.6119120483424274E-3</v>
      </c>
      <c r="Q2063">
        <v>4.3853853248916286</v>
      </c>
      <c r="R2063">
        <v>15.50664800112013</v>
      </c>
      <c r="S2063">
        <v>1.6307642646553121E-2</v>
      </c>
      <c r="T2063">
        <f t="shared" si="66"/>
        <v>15.506648001120128</v>
      </c>
      <c r="U2063">
        <f t="shared" si="67"/>
        <v>1.6307642646553121E-2</v>
      </c>
    </row>
    <row r="2064" spans="1:21" x14ac:dyDescent="0.35">
      <c r="A2064" t="s">
        <v>27</v>
      </c>
      <c r="B2064" t="s">
        <v>52</v>
      </c>
      <c r="C2064" t="s">
        <v>29</v>
      </c>
      <c r="D2064" t="s">
        <v>30</v>
      </c>
      <c r="E2064" t="s">
        <v>421</v>
      </c>
      <c r="F2064" t="s">
        <v>422</v>
      </c>
      <c r="G2064" t="s">
        <v>128</v>
      </c>
      <c r="H2064" t="s">
        <v>41</v>
      </c>
      <c r="I2064" t="s">
        <v>221</v>
      </c>
      <c r="J2064" t="s">
        <v>145</v>
      </c>
      <c r="L2064" t="s">
        <v>423</v>
      </c>
      <c r="M2064" t="s">
        <v>423</v>
      </c>
      <c r="N2064" t="b">
        <v>0</v>
      </c>
      <c r="O2064">
        <v>3.5359830099999998</v>
      </c>
      <c r="P2064">
        <v>1.3029239079581699E-4</v>
      </c>
      <c r="Q2064">
        <v>0.28265385418478928</v>
      </c>
      <c r="R2064">
        <v>0.99945922610843219</v>
      </c>
      <c r="S2064">
        <v>4.6071168018628939E-4</v>
      </c>
      <c r="T2064">
        <f t="shared" si="66"/>
        <v>0.99945922610843219</v>
      </c>
      <c r="U2064">
        <f t="shared" si="67"/>
        <v>4.6071168018628922E-4</v>
      </c>
    </row>
    <row r="2065" spans="1:21" x14ac:dyDescent="0.35">
      <c r="A2065" t="s">
        <v>27</v>
      </c>
      <c r="B2065" t="s">
        <v>52</v>
      </c>
      <c r="C2065" t="s">
        <v>39</v>
      </c>
      <c r="D2065" t="s">
        <v>40</v>
      </c>
      <c r="E2065" t="s">
        <v>421</v>
      </c>
      <c r="F2065" t="s">
        <v>422</v>
      </c>
      <c r="G2065" t="s">
        <v>128</v>
      </c>
      <c r="H2065" t="s">
        <v>41</v>
      </c>
      <c r="I2065" t="s">
        <v>221</v>
      </c>
      <c r="J2065" t="s">
        <v>145</v>
      </c>
      <c r="L2065" t="s">
        <v>423</v>
      </c>
      <c r="M2065" t="s">
        <v>423</v>
      </c>
      <c r="N2065" t="b">
        <v>0</v>
      </c>
      <c r="O2065">
        <v>3.5359830099999998</v>
      </c>
      <c r="P2065">
        <v>1.7439362015750891E-3</v>
      </c>
      <c r="Q2065">
        <v>13.44732409905134</v>
      </c>
      <c r="R2065">
        <v>47.549509544209101</v>
      </c>
      <c r="S2065">
        <v>6.1665287792934511E-3</v>
      </c>
      <c r="T2065">
        <f t="shared" si="66"/>
        <v>47.549509544209094</v>
      </c>
      <c r="U2065">
        <f t="shared" si="67"/>
        <v>6.1665287792934502E-3</v>
      </c>
    </row>
    <row r="2066" spans="1:21" x14ac:dyDescent="0.35">
      <c r="A2066" t="s">
        <v>27</v>
      </c>
      <c r="B2066" t="s">
        <v>52</v>
      </c>
      <c r="C2066" t="s">
        <v>76</v>
      </c>
      <c r="D2066" t="s">
        <v>77</v>
      </c>
      <c r="E2066" t="s">
        <v>424</v>
      </c>
      <c r="F2066" t="s">
        <v>425</v>
      </c>
      <c r="G2066" t="s">
        <v>128</v>
      </c>
      <c r="H2066" t="s">
        <v>41</v>
      </c>
      <c r="I2066" t="s">
        <v>221</v>
      </c>
      <c r="J2066" t="s">
        <v>36</v>
      </c>
      <c r="L2066" t="s">
        <v>426</v>
      </c>
      <c r="M2066" t="s">
        <v>426</v>
      </c>
      <c r="N2066" t="b">
        <v>0</v>
      </c>
      <c r="O2066">
        <v>0.71</v>
      </c>
      <c r="P2066">
        <v>5.5157985225341207E-3</v>
      </c>
      <c r="Q2066">
        <v>5.2448749330494779</v>
      </c>
      <c r="R2066">
        <v>3.723861202465129</v>
      </c>
      <c r="S2066">
        <v>3.9162169509992257E-3</v>
      </c>
      <c r="T2066">
        <f t="shared" si="66"/>
        <v>3.723861202465129</v>
      </c>
      <c r="U2066">
        <f t="shared" si="67"/>
        <v>3.9162169509992257E-3</v>
      </c>
    </row>
    <row r="2067" spans="1:21" x14ac:dyDescent="0.35">
      <c r="A2067" t="s">
        <v>27</v>
      </c>
      <c r="B2067" t="s">
        <v>52</v>
      </c>
      <c r="C2067" t="s">
        <v>29</v>
      </c>
      <c r="D2067" t="s">
        <v>30</v>
      </c>
      <c r="E2067" t="s">
        <v>424</v>
      </c>
      <c r="F2067" t="s">
        <v>425</v>
      </c>
      <c r="G2067" t="s">
        <v>128</v>
      </c>
      <c r="H2067" t="s">
        <v>41</v>
      </c>
      <c r="I2067" t="s">
        <v>221</v>
      </c>
      <c r="J2067" t="s">
        <v>36</v>
      </c>
      <c r="L2067" t="s">
        <v>426</v>
      </c>
      <c r="M2067" t="s">
        <v>426</v>
      </c>
      <c r="N2067" t="b">
        <v>0</v>
      </c>
      <c r="O2067">
        <v>0.71</v>
      </c>
      <c r="P2067">
        <v>4.8097344227888533E-4</v>
      </c>
      <c r="Q2067">
        <v>1.043414710485278</v>
      </c>
      <c r="R2067">
        <v>0.74082444444454765</v>
      </c>
      <c r="S2067">
        <v>3.4149114401800848E-4</v>
      </c>
      <c r="T2067">
        <f t="shared" si="66"/>
        <v>0.74082444444454731</v>
      </c>
      <c r="U2067">
        <f t="shared" si="67"/>
        <v>3.4149114401800854E-4</v>
      </c>
    </row>
    <row r="2068" spans="1:21" x14ac:dyDescent="0.35">
      <c r="A2068" t="s">
        <v>27</v>
      </c>
      <c r="B2068" t="s">
        <v>52</v>
      </c>
      <c r="C2068" t="s">
        <v>39</v>
      </c>
      <c r="D2068" t="s">
        <v>40</v>
      </c>
      <c r="E2068" t="s">
        <v>424</v>
      </c>
      <c r="F2068" t="s">
        <v>425</v>
      </c>
      <c r="G2068" t="s">
        <v>128</v>
      </c>
      <c r="H2068" t="s">
        <v>41</v>
      </c>
      <c r="I2068" t="s">
        <v>221</v>
      </c>
      <c r="J2068" t="s">
        <v>36</v>
      </c>
      <c r="L2068" t="s">
        <v>426</v>
      </c>
      <c r="M2068" t="s">
        <v>426</v>
      </c>
      <c r="N2068" t="b">
        <v>0</v>
      </c>
      <c r="O2068">
        <v>0.71</v>
      </c>
      <c r="P2068">
        <v>1.1730596257336291E-2</v>
      </c>
      <c r="Q2068">
        <v>90.453498015034853</v>
      </c>
      <c r="R2068">
        <v>64.221983590674739</v>
      </c>
      <c r="S2068">
        <v>8.3287233427087673E-3</v>
      </c>
      <c r="T2068">
        <f t="shared" si="66"/>
        <v>64.221983590674739</v>
      </c>
      <c r="U2068">
        <f t="shared" si="67"/>
        <v>8.3287233427087656E-3</v>
      </c>
    </row>
    <row r="2069" spans="1:21" x14ac:dyDescent="0.35">
      <c r="A2069" t="s">
        <v>27</v>
      </c>
      <c r="B2069" t="s">
        <v>52</v>
      </c>
      <c r="C2069" t="s">
        <v>39</v>
      </c>
      <c r="D2069" t="s">
        <v>40</v>
      </c>
      <c r="E2069" t="s">
        <v>427</v>
      </c>
      <c r="F2069" t="s">
        <v>428</v>
      </c>
      <c r="G2069" t="s">
        <v>128</v>
      </c>
      <c r="H2069" t="s">
        <v>41</v>
      </c>
      <c r="I2069" t="s">
        <v>221</v>
      </c>
      <c r="J2069" t="s">
        <v>36</v>
      </c>
      <c r="L2069" t="s">
        <v>429</v>
      </c>
      <c r="M2069" t="s">
        <v>430</v>
      </c>
      <c r="N2069" t="b">
        <v>0</v>
      </c>
      <c r="O2069">
        <v>0.73</v>
      </c>
      <c r="P2069">
        <v>4.2532366701937392E-2</v>
      </c>
      <c r="Q2069">
        <v>327.96298352203507</v>
      </c>
      <c r="R2069">
        <v>239.41297797108561</v>
      </c>
      <c r="S2069">
        <v>3.1048627692414291E-2</v>
      </c>
      <c r="T2069">
        <f t="shared" si="66"/>
        <v>239.41297797108561</v>
      </c>
      <c r="U2069">
        <f t="shared" si="67"/>
        <v>3.1048627692414295E-2</v>
      </c>
    </row>
    <row r="2070" spans="1:21" x14ac:dyDescent="0.35">
      <c r="A2070" t="s">
        <v>27</v>
      </c>
      <c r="B2070" t="s">
        <v>52</v>
      </c>
      <c r="C2070" t="s">
        <v>29</v>
      </c>
      <c r="D2070" t="s">
        <v>30</v>
      </c>
      <c r="E2070" t="s">
        <v>427</v>
      </c>
      <c r="F2070" t="s">
        <v>428</v>
      </c>
      <c r="G2070" t="s">
        <v>128</v>
      </c>
      <c r="H2070" t="s">
        <v>41</v>
      </c>
      <c r="I2070" t="s">
        <v>221</v>
      </c>
      <c r="J2070" t="s">
        <v>36</v>
      </c>
      <c r="L2070" t="s">
        <v>429</v>
      </c>
      <c r="M2070" t="s">
        <v>430</v>
      </c>
      <c r="N2070" t="b">
        <v>0</v>
      </c>
      <c r="O2070">
        <v>0.73</v>
      </c>
      <c r="P2070">
        <v>5.2989598494372729E-3</v>
      </c>
      <c r="Q2070">
        <v>11.495463514527669</v>
      </c>
      <c r="R2070">
        <v>8.3916883656051997</v>
      </c>
      <c r="S2070">
        <v>3.8682406900892091E-3</v>
      </c>
      <c r="T2070">
        <f t="shared" si="66"/>
        <v>8.3916883656051979</v>
      </c>
      <c r="U2070">
        <f t="shared" si="67"/>
        <v>3.8682406900892091E-3</v>
      </c>
    </row>
    <row r="2071" spans="1:21" x14ac:dyDescent="0.35">
      <c r="A2071" t="s">
        <v>27</v>
      </c>
      <c r="B2071" t="s">
        <v>52</v>
      </c>
      <c r="C2071" t="s">
        <v>76</v>
      </c>
      <c r="D2071" t="s">
        <v>77</v>
      </c>
      <c r="E2071" t="s">
        <v>427</v>
      </c>
      <c r="F2071" t="s">
        <v>428</v>
      </c>
      <c r="G2071" t="s">
        <v>128</v>
      </c>
      <c r="H2071" t="s">
        <v>41</v>
      </c>
      <c r="I2071" t="s">
        <v>221</v>
      </c>
      <c r="J2071" t="s">
        <v>36</v>
      </c>
      <c r="L2071" t="s">
        <v>429</v>
      </c>
      <c r="M2071" t="s">
        <v>430</v>
      </c>
      <c r="N2071" t="b">
        <v>0</v>
      </c>
      <c r="O2071">
        <v>0.73</v>
      </c>
      <c r="P2071">
        <v>5.6883258717652478E-2</v>
      </c>
      <c r="Q2071">
        <v>54.089281278046897</v>
      </c>
      <c r="R2071">
        <v>39.485175332974237</v>
      </c>
      <c r="S2071">
        <v>4.1524778863886308E-2</v>
      </c>
      <c r="T2071">
        <f t="shared" si="66"/>
        <v>39.485175332974237</v>
      </c>
      <c r="U2071">
        <f t="shared" si="67"/>
        <v>4.1524778863886308E-2</v>
      </c>
    </row>
    <row r="2072" spans="1:21" x14ac:dyDescent="0.35">
      <c r="A2072" t="s">
        <v>27</v>
      </c>
      <c r="B2072" t="s">
        <v>52</v>
      </c>
      <c r="C2072" t="s">
        <v>39</v>
      </c>
      <c r="D2072" t="s">
        <v>40</v>
      </c>
      <c r="E2072" t="s">
        <v>431</v>
      </c>
      <c r="F2072" t="s">
        <v>432</v>
      </c>
      <c r="G2072" t="s">
        <v>128</v>
      </c>
      <c r="H2072" t="s">
        <v>41</v>
      </c>
      <c r="I2072" t="s">
        <v>221</v>
      </c>
      <c r="J2072" t="s">
        <v>36</v>
      </c>
      <c r="L2072" t="s">
        <v>433</v>
      </c>
      <c r="M2072" t="s">
        <v>433</v>
      </c>
      <c r="N2072" t="b">
        <v>0</v>
      </c>
      <c r="O2072">
        <v>128.26</v>
      </c>
      <c r="P2072">
        <v>7.6354493789793922E-4</v>
      </c>
      <c r="Q2072">
        <v>5.8876214822710171</v>
      </c>
      <c r="R2072">
        <v>755.14633131608059</v>
      </c>
      <c r="S2072">
        <v>9.7932273734789674E-2</v>
      </c>
      <c r="T2072">
        <f t="shared" si="66"/>
        <v>755.14633131608059</v>
      </c>
      <c r="U2072">
        <f t="shared" si="67"/>
        <v>9.7932273734789674E-2</v>
      </c>
    </row>
    <row r="2073" spans="1:21" x14ac:dyDescent="0.35">
      <c r="A2073" t="s">
        <v>27</v>
      </c>
      <c r="B2073" t="s">
        <v>52</v>
      </c>
      <c r="C2073" t="s">
        <v>29</v>
      </c>
      <c r="D2073" t="s">
        <v>30</v>
      </c>
      <c r="E2073" t="s">
        <v>431</v>
      </c>
      <c r="F2073" t="s">
        <v>432</v>
      </c>
      <c r="G2073" t="s">
        <v>128</v>
      </c>
      <c r="H2073" t="s">
        <v>41</v>
      </c>
      <c r="I2073" t="s">
        <v>221</v>
      </c>
      <c r="J2073" t="s">
        <v>36</v>
      </c>
      <c r="L2073" t="s">
        <v>433</v>
      </c>
      <c r="M2073" t="s">
        <v>433</v>
      </c>
      <c r="N2073" t="b">
        <v>0</v>
      </c>
      <c r="O2073">
        <v>128.26</v>
      </c>
      <c r="P2073">
        <v>4.1136168593102282E-4</v>
      </c>
      <c r="Q2073">
        <v>0.89240027972599956</v>
      </c>
      <c r="R2073">
        <v>114.45925987765671</v>
      </c>
      <c r="S2073">
        <v>5.2761249837512979E-2</v>
      </c>
      <c r="T2073">
        <f t="shared" si="66"/>
        <v>114.45925987765669</v>
      </c>
      <c r="U2073">
        <f t="shared" si="67"/>
        <v>5.2761249837512986E-2</v>
      </c>
    </row>
    <row r="2074" spans="1:21" x14ac:dyDescent="0.35">
      <c r="A2074" t="s">
        <v>27</v>
      </c>
      <c r="B2074" t="s">
        <v>52</v>
      </c>
      <c r="C2074" t="s">
        <v>76</v>
      </c>
      <c r="D2074" t="s">
        <v>77</v>
      </c>
      <c r="E2074" t="s">
        <v>431</v>
      </c>
      <c r="F2074" t="s">
        <v>432</v>
      </c>
      <c r="G2074" t="s">
        <v>128</v>
      </c>
      <c r="H2074" t="s">
        <v>41</v>
      </c>
      <c r="I2074" t="s">
        <v>221</v>
      </c>
      <c r="J2074" t="s">
        <v>36</v>
      </c>
      <c r="L2074" t="s">
        <v>433</v>
      </c>
      <c r="M2074" t="s">
        <v>433</v>
      </c>
      <c r="N2074" t="b">
        <v>0</v>
      </c>
      <c r="O2074">
        <v>128.26</v>
      </c>
      <c r="P2074">
        <v>1.0824901600770671E-2</v>
      </c>
      <c r="Q2074">
        <v>10.29320683608382</v>
      </c>
      <c r="R2074">
        <v>1320.2067087961109</v>
      </c>
      <c r="S2074">
        <v>1.388401879314846</v>
      </c>
      <c r="T2074">
        <f t="shared" si="66"/>
        <v>1320.2067087961107</v>
      </c>
      <c r="U2074">
        <f t="shared" si="67"/>
        <v>1.388401879314846</v>
      </c>
    </row>
    <row r="2075" spans="1:21" x14ac:dyDescent="0.35">
      <c r="A2075" t="s">
        <v>27</v>
      </c>
      <c r="B2075" t="s">
        <v>52</v>
      </c>
      <c r="C2075" t="s">
        <v>39</v>
      </c>
      <c r="D2075" t="s">
        <v>40</v>
      </c>
      <c r="E2075" t="s">
        <v>436</v>
      </c>
      <c r="F2075" t="s">
        <v>437</v>
      </c>
      <c r="G2075" t="s">
        <v>128</v>
      </c>
      <c r="H2075" t="s">
        <v>41</v>
      </c>
      <c r="I2075" t="s">
        <v>221</v>
      </c>
      <c r="J2075" t="s">
        <v>36</v>
      </c>
      <c r="L2075" t="s">
        <v>438</v>
      </c>
      <c r="M2075" t="s">
        <v>438</v>
      </c>
      <c r="N2075" t="b">
        <v>0</v>
      </c>
      <c r="O2075">
        <v>7.95</v>
      </c>
      <c r="P2075">
        <v>1.2651113319696939E-2</v>
      </c>
      <c r="Q2075">
        <v>97.551516431700733</v>
      </c>
      <c r="R2075">
        <v>775.5345556320209</v>
      </c>
      <c r="S2075">
        <v>0.1005763508915907</v>
      </c>
      <c r="T2075">
        <f t="shared" si="66"/>
        <v>775.5345556320209</v>
      </c>
      <c r="U2075">
        <f t="shared" si="67"/>
        <v>0.10057635089159067</v>
      </c>
    </row>
    <row r="2076" spans="1:21" x14ac:dyDescent="0.35">
      <c r="A2076" t="s">
        <v>27</v>
      </c>
      <c r="B2076" t="s">
        <v>52</v>
      </c>
      <c r="C2076" t="s">
        <v>29</v>
      </c>
      <c r="D2076" t="s">
        <v>30</v>
      </c>
      <c r="E2076" t="s">
        <v>436</v>
      </c>
      <c r="F2076" t="s">
        <v>437</v>
      </c>
      <c r="G2076" t="s">
        <v>128</v>
      </c>
      <c r="H2076" t="s">
        <v>41</v>
      </c>
      <c r="I2076" t="s">
        <v>221</v>
      </c>
      <c r="J2076" t="s">
        <v>36</v>
      </c>
      <c r="L2076" t="s">
        <v>438</v>
      </c>
      <c r="M2076" t="s">
        <v>438</v>
      </c>
      <c r="N2076" t="b">
        <v>0</v>
      </c>
      <c r="O2076">
        <v>7.95</v>
      </c>
      <c r="P2076">
        <v>9.1808996989568136E-3</v>
      </c>
      <c r="Q2076">
        <v>19.916870578119951</v>
      </c>
      <c r="R2076">
        <v>158.33912109605359</v>
      </c>
      <c r="S2076">
        <v>7.2988152606706672E-2</v>
      </c>
      <c r="T2076">
        <f t="shared" si="66"/>
        <v>158.33912109605362</v>
      </c>
      <c r="U2076">
        <f t="shared" si="67"/>
        <v>7.2988152606706672E-2</v>
      </c>
    </row>
    <row r="2077" spans="1:21" x14ac:dyDescent="0.35">
      <c r="A2077" t="s">
        <v>27</v>
      </c>
      <c r="B2077" t="s">
        <v>52</v>
      </c>
      <c r="C2077" t="s">
        <v>76</v>
      </c>
      <c r="D2077" t="s">
        <v>77</v>
      </c>
      <c r="E2077" t="s">
        <v>436</v>
      </c>
      <c r="F2077" t="s">
        <v>437</v>
      </c>
      <c r="G2077" t="s">
        <v>128</v>
      </c>
      <c r="H2077" t="s">
        <v>41</v>
      </c>
      <c r="I2077" t="s">
        <v>221</v>
      </c>
      <c r="J2077" t="s">
        <v>36</v>
      </c>
      <c r="L2077" t="s">
        <v>438</v>
      </c>
      <c r="M2077" t="s">
        <v>438</v>
      </c>
      <c r="N2077" t="b">
        <v>0</v>
      </c>
      <c r="O2077">
        <v>7.95</v>
      </c>
      <c r="P2077">
        <v>3.1880606373375607E-2</v>
      </c>
      <c r="Q2077">
        <v>30.31470285490305</v>
      </c>
      <c r="R2077">
        <v>241.00188769647929</v>
      </c>
      <c r="S2077">
        <v>0.25345082066833607</v>
      </c>
      <c r="T2077">
        <f t="shared" si="66"/>
        <v>241.00188769647926</v>
      </c>
      <c r="U2077">
        <f t="shared" si="67"/>
        <v>0.25345082066833607</v>
      </c>
    </row>
    <row r="2078" spans="1:21" x14ac:dyDescent="0.35">
      <c r="A2078" t="s">
        <v>27</v>
      </c>
      <c r="B2078" t="s">
        <v>52</v>
      </c>
      <c r="C2078" t="s">
        <v>76</v>
      </c>
      <c r="D2078" t="s">
        <v>77</v>
      </c>
      <c r="E2078" t="s">
        <v>1225</v>
      </c>
      <c r="F2078" t="s">
        <v>1226</v>
      </c>
      <c r="G2078" t="s">
        <v>128</v>
      </c>
      <c r="H2078" t="s">
        <v>41</v>
      </c>
      <c r="I2078" t="s">
        <v>221</v>
      </c>
      <c r="J2078" t="s">
        <v>145</v>
      </c>
      <c r="L2078" t="s">
        <v>1227</v>
      </c>
      <c r="M2078" t="s">
        <v>1227</v>
      </c>
      <c r="N2078" t="b">
        <v>0</v>
      </c>
      <c r="O2078">
        <v>3.9577318099999999</v>
      </c>
      <c r="P2078">
        <v>6.0525000715896032E-5</v>
      </c>
      <c r="Q2078">
        <v>5.7552149118702878E-2</v>
      </c>
      <c r="R2078">
        <v>0.22777597130095381</v>
      </c>
      <c r="S2078">
        <v>2.395417206335745E-4</v>
      </c>
      <c r="T2078">
        <f t="shared" si="66"/>
        <v>0.22777597130095384</v>
      </c>
      <c r="U2078">
        <f t="shared" si="67"/>
        <v>2.3954172063357448E-4</v>
      </c>
    </row>
    <row r="2079" spans="1:21" x14ac:dyDescent="0.35">
      <c r="A2079" t="s">
        <v>27</v>
      </c>
      <c r="B2079" t="s">
        <v>52</v>
      </c>
      <c r="C2079" t="s">
        <v>29</v>
      </c>
      <c r="D2079" t="s">
        <v>30</v>
      </c>
      <c r="E2079" t="s">
        <v>1225</v>
      </c>
      <c r="F2079" t="s">
        <v>1226</v>
      </c>
      <c r="G2079" t="s">
        <v>128</v>
      </c>
      <c r="H2079" t="s">
        <v>41</v>
      </c>
      <c r="I2079" t="s">
        <v>221</v>
      </c>
      <c r="J2079" t="s">
        <v>145</v>
      </c>
      <c r="L2079" t="s">
        <v>1227</v>
      </c>
      <c r="M2079" t="s">
        <v>1227</v>
      </c>
      <c r="N2079" t="b">
        <v>0</v>
      </c>
      <c r="O2079">
        <v>3.9577318099999999</v>
      </c>
      <c r="P2079">
        <v>5.6932173496238768E-5</v>
      </c>
      <c r="Q2079">
        <v>0.1235075829642818</v>
      </c>
      <c r="R2079">
        <v>0.48880988987395207</v>
      </c>
      <c r="S2079">
        <v>2.253222740585031E-4</v>
      </c>
      <c r="T2079">
        <f t="shared" si="66"/>
        <v>0.48880988987395213</v>
      </c>
      <c r="U2079">
        <f t="shared" si="67"/>
        <v>2.2532227405850307E-4</v>
      </c>
    </row>
    <row r="2080" spans="1:21" x14ac:dyDescent="0.35">
      <c r="A2080" t="s">
        <v>27</v>
      </c>
      <c r="B2080" t="s">
        <v>52</v>
      </c>
      <c r="C2080" t="s">
        <v>39</v>
      </c>
      <c r="D2080" t="s">
        <v>40</v>
      </c>
      <c r="E2080" t="s">
        <v>1225</v>
      </c>
      <c r="F2080" t="s">
        <v>1226</v>
      </c>
      <c r="G2080" t="s">
        <v>128</v>
      </c>
      <c r="H2080" t="s">
        <v>41</v>
      </c>
      <c r="I2080" t="s">
        <v>221</v>
      </c>
      <c r="J2080" t="s">
        <v>145</v>
      </c>
      <c r="L2080" t="s">
        <v>1227</v>
      </c>
      <c r="M2080" t="s">
        <v>1227</v>
      </c>
      <c r="N2080" t="b">
        <v>0</v>
      </c>
      <c r="O2080">
        <v>3.9577318099999999</v>
      </c>
      <c r="P2080">
        <v>4.2764600755713587E-5</v>
      </c>
      <c r="Q2080">
        <v>0.32975371794520059</v>
      </c>
      <c r="R2080">
        <v>1.305076778977488</v>
      </c>
      <c r="S2080">
        <v>1.692508207528377E-4</v>
      </c>
      <c r="T2080">
        <f t="shared" si="66"/>
        <v>1.3050767789774882</v>
      </c>
      <c r="U2080">
        <f t="shared" si="67"/>
        <v>1.692508207528377E-4</v>
      </c>
    </row>
    <row r="2081" spans="1:21" x14ac:dyDescent="0.35">
      <c r="A2081" t="s">
        <v>27</v>
      </c>
      <c r="B2081" t="s">
        <v>52</v>
      </c>
      <c r="C2081" t="s">
        <v>29</v>
      </c>
      <c r="D2081" t="s">
        <v>30</v>
      </c>
      <c r="E2081" t="s">
        <v>439</v>
      </c>
      <c r="F2081" t="s">
        <v>440</v>
      </c>
      <c r="G2081" t="s">
        <v>128</v>
      </c>
      <c r="H2081" t="s">
        <v>41</v>
      </c>
      <c r="I2081" t="s">
        <v>221</v>
      </c>
      <c r="J2081" t="s">
        <v>145</v>
      </c>
      <c r="L2081" t="s">
        <v>441</v>
      </c>
      <c r="M2081" t="s">
        <v>441</v>
      </c>
      <c r="N2081" t="b">
        <v>0</v>
      </c>
      <c r="O2081">
        <v>29.001318260000001</v>
      </c>
      <c r="P2081">
        <v>9.7921063704328096E-9</v>
      </c>
      <c r="Q2081">
        <v>2.1242810798734071E-5</v>
      </c>
      <c r="R2081">
        <v>6.1606951671105156E-4</v>
      </c>
      <c r="S2081">
        <v>2.8398399328469541E-7</v>
      </c>
      <c r="T2081">
        <f t="shared" si="66"/>
        <v>6.1606951671105167E-4</v>
      </c>
      <c r="U2081">
        <f t="shared" si="67"/>
        <v>2.8398399328469536E-7</v>
      </c>
    </row>
    <row r="2082" spans="1:21" x14ac:dyDescent="0.35">
      <c r="A2082" t="s">
        <v>27</v>
      </c>
      <c r="B2082" t="s">
        <v>52</v>
      </c>
      <c r="C2082" t="s">
        <v>76</v>
      </c>
      <c r="D2082" t="s">
        <v>77</v>
      </c>
      <c r="E2082" t="s">
        <v>439</v>
      </c>
      <c r="F2082" t="s">
        <v>440</v>
      </c>
      <c r="G2082" t="s">
        <v>128</v>
      </c>
      <c r="H2082" t="s">
        <v>41</v>
      </c>
      <c r="I2082" t="s">
        <v>221</v>
      </c>
      <c r="J2082" t="s">
        <v>145</v>
      </c>
      <c r="L2082" t="s">
        <v>441</v>
      </c>
      <c r="M2082" t="s">
        <v>441</v>
      </c>
      <c r="N2082" t="b">
        <v>0</v>
      </c>
      <c r="O2082">
        <v>29.001318260000001</v>
      </c>
      <c r="P2082">
        <v>1.6656471561534099E-7</v>
      </c>
      <c r="Q2082">
        <v>1.583834322614188E-4</v>
      </c>
      <c r="R2082">
        <v>4.5933283261245586E-3</v>
      </c>
      <c r="S2082">
        <v>4.8305963284468956E-6</v>
      </c>
      <c r="T2082">
        <f t="shared" si="66"/>
        <v>4.5933283261245586E-3</v>
      </c>
      <c r="U2082">
        <f t="shared" si="67"/>
        <v>4.8305963284468956E-6</v>
      </c>
    </row>
    <row r="2083" spans="1:21" x14ac:dyDescent="0.35">
      <c r="A2083" t="s">
        <v>27</v>
      </c>
      <c r="B2083" t="s">
        <v>52</v>
      </c>
      <c r="C2083" t="s">
        <v>39</v>
      </c>
      <c r="D2083" t="s">
        <v>40</v>
      </c>
      <c r="E2083" t="s">
        <v>439</v>
      </c>
      <c r="F2083" t="s">
        <v>440</v>
      </c>
      <c r="G2083" t="s">
        <v>128</v>
      </c>
      <c r="H2083" t="s">
        <v>41</v>
      </c>
      <c r="I2083" t="s">
        <v>221</v>
      </c>
      <c r="J2083" t="s">
        <v>145</v>
      </c>
      <c r="L2083" t="s">
        <v>441</v>
      </c>
      <c r="M2083" t="s">
        <v>441</v>
      </c>
      <c r="N2083" t="b">
        <v>0</v>
      </c>
      <c r="O2083">
        <v>29.001318260000001</v>
      </c>
      <c r="P2083">
        <v>1.812265509993734E-8</v>
      </c>
      <c r="Q2083">
        <v>1.3974204815753969E-4</v>
      </c>
      <c r="R2083">
        <v>4.0527036129210563E-3</v>
      </c>
      <c r="S2083">
        <v>5.2558088826949488E-7</v>
      </c>
      <c r="T2083">
        <f t="shared" si="66"/>
        <v>4.0527036129210554E-3</v>
      </c>
      <c r="U2083">
        <f t="shared" si="67"/>
        <v>5.2558088826949488E-7</v>
      </c>
    </row>
    <row r="2084" spans="1:21" x14ac:dyDescent="0.35">
      <c r="A2084" t="s">
        <v>27</v>
      </c>
      <c r="B2084" t="s">
        <v>52</v>
      </c>
      <c r="C2084" t="s">
        <v>29</v>
      </c>
      <c r="D2084" t="s">
        <v>30</v>
      </c>
      <c r="E2084" t="s">
        <v>442</v>
      </c>
      <c r="F2084" t="s">
        <v>443</v>
      </c>
      <c r="G2084" t="s">
        <v>128</v>
      </c>
      <c r="H2084" t="s">
        <v>41</v>
      </c>
      <c r="I2084" t="s">
        <v>221</v>
      </c>
      <c r="J2084" t="s">
        <v>145</v>
      </c>
      <c r="L2084" t="s">
        <v>444</v>
      </c>
      <c r="M2084" t="s">
        <v>444</v>
      </c>
      <c r="N2084" t="b">
        <v>0</v>
      </c>
      <c r="O2084">
        <v>29.001318260000001</v>
      </c>
      <c r="P2084">
        <v>5.8284013671247429E-4</v>
      </c>
      <c r="Q2084">
        <v>1.264402395328978</v>
      </c>
      <c r="R2084">
        <v>36.669336275642031</v>
      </c>
      <c r="S2084">
        <v>1.6903132299500381E-2</v>
      </c>
      <c r="T2084">
        <f t="shared" si="66"/>
        <v>36.669336275642031</v>
      </c>
      <c r="U2084">
        <f t="shared" si="67"/>
        <v>1.6903132299500377E-2</v>
      </c>
    </row>
    <row r="2085" spans="1:21" x14ac:dyDescent="0.35">
      <c r="A2085" t="s">
        <v>27</v>
      </c>
      <c r="B2085" t="s">
        <v>52</v>
      </c>
      <c r="C2085" t="s">
        <v>39</v>
      </c>
      <c r="D2085" t="s">
        <v>40</v>
      </c>
      <c r="E2085" t="s">
        <v>442</v>
      </c>
      <c r="F2085" t="s">
        <v>443</v>
      </c>
      <c r="G2085" t="s">
        <v>128</v>
      </c>
      <c r="H2085" t="s">
        <v>41</v>
      </c>
      <c r="I2085" t="s">
        <v>221</v>
      </c>
      <c r="J2085" t="s">
        <v>145</v>
      </c>
      <c r="L2085" t="s">
        <v>444</v>
      </c>
      <c r="M2085" t="s">
        <v>444</v>
      </c>
      <c r="N2085" t="b">
        <v>0</v>
      </c>
      <c r="O2085">
        <v>29.001318260000001</v>
      </c>
      <c r="P2085">
        <v>1.1657755329379041E-3</v>
      </c>
      <c r="Q2085">
        <v>8.9891828634565449</v>
      </c>
      <c r="R2085">
        <v>260.69815312044142</v>
      </c>
      <c r="S2085">
        <v>3.3809027250453261E-2</v>
      </c>
      <c r="T2085">
        <f t="shared" si="66"/>
        <v>260.69815312044142</v>
      </c>
      <c r="U2085">
        <f t="shared" si="67"/>
        <v>3.3809027250453268E-2</v>
      </c>
    </row>
    <row r="2086" spans="1:21" x14ac:dyDescent="0.35">
      <c r="A2086" t="s">
        <v>27</v>
      </c>
      <c r="B2086" t="s">
        <v>52</v>
      </c>
      <c r="C2086" t="s">
        <v>76</v>
      </c>
      <c r="D2086" t="s">
        <v>77</v>
      </c>
      <c r="E2086" t="s">
        <v>442</v>
      </c>
      <c r="F2086" t="s">
        <v>443</v>
      </c>
      <c r="G2086" t="s">
        <v>128</v>
      </c>
      <c r="H2086" t="s">
        <v>41</v>
      </c>
      <c r="I2086" t="s">
        <v>221</v>
      </c>
      <c r="J2086" t="s">
        <v>145</v>
      </c>
      <c r="L2086" t="s">
        <v>444</v>
      </c>
      <c r="M2086" t="s">
        <v>444</v>
      </c>
      <c r="N2086" t="b">
        <v>0</v>
      </c>
      <c r="O2086">
        <v>29.001318260000001</v>
      </c>
      <c r="P2086">
        <v>5.3081358985677604E-3</v>
      </c>
      <c r="Q2086">
        <v>5.0474122290506269</v>
      </c>
      <c r="R2086">
        <v>146.38160844411331</v>
      </c>
      <c r="S2086">
        <v>0.15394293856169469</v>
      </c>
      <c r="T2086">
        <f t="shared" si="66"/>
        <v>146.38160844411325</v>
      </c>
      <c r="U2086">
        <f t="shared" si="67"/>
        <v>0.15394293856169469</v>
      </c>
    </row>
    <row r="2087" spans="1:21" x14ac:dyDescent="0.35">
      <c r="A2087" t="s">
        <v>27</v>
      </c>
      <c r="B2087" t="s">
        <v>52</v>
      </c>
      <c r="C2087" t="s">
        <v>76</v>
      </c>
      <c r="D2087" t="s">
        <v>77</v>
      </c>
      <c r="E2087" t="s">
        <v>445</v>
      </c>
      <c r="F2087" t="s">
        <v>446</v>
      </c>
      <c r="G2087" t="s">
        <v>128</v>
      </c>
      <c r="H2087" t="s">
        <v>41</v>
      </c>
      <c r="I2087" t="s">
        <v>221</v>
      </c>
      <c r="J2087" t="s">
        <v>145</v>
      </c>
      <c r="L2087" t="s">
        <v>447</v>
      </c>
      <c r="M2087" t="s">
        <v>447</v>
      </c>
      <c r="N2087" t="b">
        <v>0</v>
      </c>
      <c r="O2087">
        <v>2.75246871</v>
      </c>
      <c r="P2087">
        <v>3.2580850959571441E-3</v>
      </c>
      <c r="Q2087">
        <v>3.0980553005545381</v>
      </c>
      <c r="R2087">
        <v>8.5273002766260113</v>
      </c>
      <c r="S2087">
        <v>8.9677772811393858E-3</v>
      </c>
      <c r="T2087">
        <f t="shared" si="66"/>
        <v>8.5273002766260113</v>
      </c>
      <c r="U2087">
        <f t="shared" si="67"/>
        <v>8.9677772811393875E-3</v>
      </c>
    </row>
    <row r="2088" spans="1:21" x14ac:dyDescent="0.35">
      <c r="A2088" t="s">
        <v>27</v>
      </c>
      <c r="B2088" t="s">
        <v>52</v>
      </c>
      <c r="C2088" t="s">
        <v>29</v>
      </c>
      <c r="D2088" t="s">
        <v>30</v>
      </c>
      <c r="E2088" t="s">
        <v>445</v>
      </c>
      <c r="F2088" t="s">
        <v>446</v>
      </c>
      <c r="G2088" t="s">
        <v>128</v>
      </c>
      <c r="H2088" t="s">
        <v>41</v>
      </c>
      <c r="I2088" t="s">
        <v>221</v>
      </c>
      <c r="J2088" t="s">
        <v>145</v>
      </c>
      <c r="L2088" t="s">
        <v>447</v>
      </c>
      <c r="M2088" t="s">
        <v>447</v>
      </c>
      <c r="N2088" t="b">
        <v>0</v>
      </c>
      <c r="O2088">
        <v>2.75246871</v>
      </c>
      <c r="P2088">
        <v>9.0302529169505917E-4</v>
      </c>
      <c r="Q2088">
        <v>1.9590060291697899</v>
      </c>
      <c r="R2088">
        <v>5.3921027979911944</v>
      </c>
      <c r="S2088">
        <v>2.4855488597292732E-3</v>
      </c>
      <c r="T2088">
        <f t="shared" si="66"/>
        <v>5.3921027979911944</v>
      </c>
      <c r="U2088">
        <f t="shared" si="67"/>
        <v>2.4855488597292732E-3</v>
      </c>
    </row>
    <row r="2089" spans="1:21" x14ac:dyDescent="0.35">
      <c r="A2089" t="s">
        <v>27</v>
      </c>
      <c r="B2089" t="s">
        <v>52</v>
      </c>
      <c r="C2089" t="s">
        <v>39</v>
      </c>
      <c r="D2089" t="s">
        <v>40</v>
      </c>
      <c r="E2089" t="s">
        <v>445</v>
      </c>
      <c r="F2089" t="s">
        <v>446</v>
      </c>
      <c r="G2089" t="s">
        <v>128</v>
      </c>
      <c r="H2089" t="s">
        <v>41</v>
      </c>
      <c r="I2089" t="s">
        <v>221</v>
      </c>
      <c r="J2089" t="s">
        <v>145</v>
      </c>
      <c r="L2089" t="s">
        <v>447</v>
      </c>
      <c r="M2089" t="s">
        <v>447</v>
      </c>
      <c r="N2089" t="b">
        <v>0</v>
      </c>
      <c r="O2089">
        <v>2.75246871</v>
      </c>
      <c r="P2089">
        <v>4.5373041996375164E-3</v>
      </c>
      <c r="Q2089">
        <v>34.98671571437373</v>
      </c>
      <c r="R2089">
        <v>96.299840269478992</v>
      </c>
      <c r="S2089">
        <v>1.2488787837253851E-2</v>
      </c>
      <c r="T2089">
        <f t="shared" si="66"/>
        <v>96.299840269478992</v>
      </c>
      <c r="U2089">
        <f t="shared" si="67"/>
        <v>1.2488787837253858E-2</v>
      </c>
    </row>
    <row r="2090" spans="1:21" x14ac:dyDescent="0.35">
      <c r="A2090" t="s">
        <v>27</v>
      </c>
      <c r="B2090" t="s">
        <v>52</v>
      </c>
      <c r="C2090" t="s">
        <v>76</v>
      </c>
      <c r="D2090" t="s">
        <v>77</v>
      </c>
      <c r="E2090" t="s">
        <v>448</v>
      </c>
      <c r="F2090" t="s">
        <v>449</v>
      </c>
      <c r="G2090" t="s">
        <v>128</v>
      </c>
      <c r="H2090" t="s">
        <v>41</v>
      </c>
      <c r="I2090" t="s">
        <v>221</v>
      </c>
      <c r="J2090" t="s">
        <v>145</v>
      </c>
      <c r="L2090" t="s">
        <v>178</v>
      </c>
      <c r="M2090" t="s">
        <v>178</v>
      </c>
      <c r="N2090" t="b">
        <v>0</v>
      </c>
      <c r="O2090">
        <v>207.50297707999999</v>
      </c>
      <c r="P2090">
        <v>1.375705672059797E-6</v>
      </c>
      <c r="Q2090">
        <v>1.3081341106211111E-3</v>
      </c>
      <c r="R2090">
        <v>0.27144172237377862</v>
      </c>
      <c r="S2090">
        <v>2.8546302253824993E-4</v>
      </c>
      <c r="T2090">
        <f t="shared" si="66"/>
        <v>0.27144172237377862</v>
      </c>
      <c r="U2090">
        <f t="shared" si="67"/>
        <v>2.8546302253825004E-4</v>
      </c>
    </row>
    <row r="2091" spans="1:21" x14ac:dyDescent="0.35">
      <c r="A2091" t="s">
        <v>27</v>
      </c>
      <c r="B2091" t="s">
        <v>52</v>
      </c>
      <c r="C2091" t="s">
        <v>39</v>
      </c>
      <c r="D2091" t="s">
        <v>40</v>
      </c>
      <c r="E2091" t="s">
        <v>448</v>
      </c>
      <c r="F2091" t="s">
        <v>449</v>
      </c>
      <c r="G2091" t="s">
        <v>128</v>
      </c>
      <c r="H2091" t="s">
        <v>41</v>
      </c>
      <c r="I2091" t="s">
        <v>221</v>
      </c>
      <c r="J2091" t="s">
        <v>145</v>
      </c>
      <c r="L2091" t="s">
        <v>178</v>
      </c>
      <c r="M2091" t="s">
        <v>178</v>
      </c>
      <c r="N2091" t="b">
        <v>0</v>
      </c>
      <c r="O2091">
        <v>207.50297707999999</v>
      </c>
      <c r="P2091">
        <v>2.7932794049577521E-7</v>
      </c>
      <c r="Q2091">
        <v>2.153870848242429E-3</v>
      </c>
      <c r="R2091">
        <v>0.44693461325612882</v>
      </c>
      <c r="S2091">
        <v>5.7961379234498442E-5</v>
      </c>
      <c r="T2091">
        <f t="shared" si="66"/>
        <v>0.44693461325612888</v>
      </c>
      <c r="U2091">
        <f t="shared" si="67"/>
        <v>5.7961379234498442E-5</v>
      </c>
    </row>
    <row r="2092" spans="1:21" x14ac:dyDescent="0.35">
      <c r="A2092" t="s">
        <v>27</v>
      </c>
      <c r="B2092" t="s">
        <v>52</v>
      </c>
      <c r="C2092" t="s">
        <v>29</v>
      </c>
      <c r="D2092" t="s">
        <v>30</v>
      </c>
      <c r="E2092" t="s">
        <v>448</v>
      </c>
      <c r="F2092" t="s">
        <v>449</v>
      </c>
      <c r="G2092" t="s">
        <v>128</v>
      </c>
      <c r="H2092" t="s">
        <v>41</v>
      </c>
      <c r="I2092" t="s">
        <v>221</v>
      </c>
      <c r="J2092" t="s">
        <v>145</v>
      </c>
      <c r="L2092" t="s">
        <v>178</v>
      </c>
      <c r="M2092" t="s">
        <v>178</v>
      </c>
      <c r="N2092" t="b">
        <v>0</v>
      </c>
      <c r="O2092">
        <v>207.50297707999999</v>
      </c>
      <c r="P2092">
        <v>9.0054516083230846E-8</v>
      </c>
      <c r="Q2092">
        <v>1.953625680072215E-4</v>
      </c>
      <c r="R2092">
        <v>4.0538314471492427E-2</v>
      </c>
      <c r="S2092">
        <v>1.8686580186769139E-5</v>
      </c>
      <c r="T2092">
        <f t="shared" si="66"/>
        <v>4.053831447149242E-2</v>
      </c>
      <c r="U2092">
        <f t="shared" si="67"/>
        <v>1.8686580186769142E-5</v>
      </c>
    </row>
    <row r="2093" spans="1:21" x14ac:dyDescent="0.35">
      <c r="A2093" t="s">
        <v>27</v>
      </c>
      <c r="B2093" t="s">
        <v>52</v>
      </c>
      <c r="C2093" t="s">
        <v>29</v>
      </c>
      <c r="D2093" t="s">
        <v>30</v>
      </c>
      <c r="E2093" t="s">
        <v>455</v>
      </c>
      <c r="F2093" t="s">
        <v>456</v>
      </c>
      <c r="G2093" t="s">
        <v>452</v>
      </c>
      <c r="H2093" t="s">
        <v>41</v>
      </c>
      <c r="I2093" t="s">
        <v>453</v>
      </c>
      <c r="J2093" t="s">
        <v>36</v>
      </c>
      <c r="L2093" t="s">
        <v>457</v>
      </c>
      <c r="M2093" t="s">
        <v>457</v>
      </c>
      <c r="N2093" t="b">
        <v>0</v>
      </c>
      <c r="O2093">
        <v>55.558979000000001</v>
      </c>
      <c r="P2093">
        <v>7.5248994614112571E-3</v>
      </c>
      <c r="Q2093">
        <v>16.324374908847101</v>
      </c>
      <c r="R2093">
        <v>906.96560274876299</v>
      </c>
      <c r="S2093">
        <v>0.41807573115365942</v>
      </c>
      <c r="T2093">
        <f t="shared" si="66"/>
        <v>906.96560274876299</v>
      </c>
      <c r="U2093">
        <f t="shared" si="67"/>
        <v>0.41807573115365937</v>
      </c>
    </row>
    <row r="2094" spans="1:21" x14ac:dyDescent="0.35">
      <c r="A2094" t="s">
        <v>27</v>
      </c>
      <c r="B2094" t="s">
        <v>52</v>
      </c>
      <c r="C2094" t="s">
        <v>29</v>
      </c>
      <c r="D2094" t="s">
        <v>30</v>
      </c>
      <c r="E2094" t="s">
        <v>1228</v>
      </c>
      <c r="F2094" t="s">
        <v>1229</v>
      </c>
      <c r="G2094" t="s">
        <v>452</v>
      </c>
      <c r="H2094" t="s">
        <v>41</v>
      </c>
      <c r="I2094" t="s">
        <v>453</v>
      </c>
      <c r="J2094" t="s">
        <v>36</v>
      </c>
      <c r="L2094" t="s">
        <v>1230</v>
      </c>
      <c r="M2094" t="s">
        <v>1230</v>
      </c>
      <c r="N2094" t="b">
        <v>0</v>
      </c>
      <c r="O2094">
        <v>49.107639769999999</v>
      </c>
      <c r="P2094">
        <v>1.248268407850015E-2</v>
      </c>
      <c r="Q2094">
        <v>27.079699311745578</v>
      </c>
      <c r="R2094">
        <v>1329.820118881119</v>
      </c>
      <c r="S2094">
        <v>0.61299515308969987</v>
      </c>
      <c r="T2094">
        <f t="shared" si="66"/>
        <v>1329.8201188811188</v>
      </c>
      <c r="U2094">
        <f t="shared" si="67"/>
        <v>0.61299515308969976</v>
      </c>
    </row>
    <row r="2095" spans="1:21" x14ac:dyDescent="0.35">
      <c r="A2095" t="s">
        <v>27</v>
      </c>
      <c r="B2095" t="s">
        <v>52</v>
      </c>
      <c r="C2095" t="s">
        <v>76</v>
      </c>
      <c r="D2095" t="s">
        <v>77</v>
      </c>
      <c r="E2095" t="s">
        <v>1228</v>
      </c>
      <c r="F2095" t="s">
        <v>1229</v>
      </c>
      <c r="G2095" t="s">
        <v>452</v>
      </c>
      <c r="H2095" t="s">
        <v>41</v>
      </c>
      <c r="I2095" t="s">
        <v>453</v>
      </c>
      <c r="J2095" t="s">
        <v>36</v>
      </c>
      <c r="L2095" t="s">
        <v>1230</v>
      </c>
      <c r="M2095" t="s">
        <v>1230</v>
      </c>
      <c r="N2095" t="b">
        <v>0</v>
      </c>
      <c r="O2095">
        <v>49.107639769999999</v>
      </c>
      <c r="P2095">
        <v>9.1374581150619298E-3</v>
      </c>
      <c r="Q2095">
        <v>8.6886467704878676</v>
      </c>
      <c r="R2095">
        <v>426.67893569389207</v>
      </c>
      <c r="S2095">
        <v>0.44871900152792438</v>
      </c>
      <c r="T2095">
        <f t="shared" si="66"/>
        <v>426.67893569389207</v>
      </c>
      <c r="U2095">
        <f t="shared" si="67"/>
        <v>0.44871900152792443</v>
      </c>
    </row>
    <row r="2096" spans="1:21" x14ac:dyDescent="0.35">
      <c r="A2096" t="s">
        <v>27</v>
      </c>
      <c r="B2096" t="s">
        <v>52</v>
      </c>
      <c r="C2096" t="s">
        <v>29</v>
      </c>
      <c r="D2096" t="s">
        <v>30</v>
      </c>
      <c r="E2096" t="s">
        <v>458</v>
      </c>
      <c r="F2096" t="s">
        <v>459</v>
      </c>
      <c r="G2096" t="s">
        <v>452</v>
      </c>
      <c r="H2096" t="s">
        <v>41</v>
      </c>
      <c r="I2096" t="s">
        <v>453</v>
      </c>
      <c r="J2096" t="s">
        <v>36</v>
      </c>
      <c r="L2096" t="s">
        <v>460</v>
      </c>
      <c r="M2096" t="s">
        <v>460</v>
      </c>
      <c r="N2096" t="b">
        <v>0</v>
      </c>
      <c r="O2096">
        <v>70.169577059999995</v>
      </c>
      <c r="P2096">
        <v>7.7795199528992735E-7</v>
      </c>
      <c r="Q2096">
        <v>1.687674379880245E-3</v>
      </c>
      <c r="R2096">
        <v>0.1184233974511945</v>
      </c>
      <c r="S2096">
        <v>5.4588562482477309E-5</v>
      </c>
      <c r="T2096">
        <f t="shared" si="66"/>
        <v>0.11842339745119455</v>
      </c>
      <c r="U2096">
        <f t="shared" si="67"/>
        <v>5.4588562482477309E-5</v>
      </c>
    </row>
    <row r="2097" spans="1:21" x14ac:dyDescent="0.35">
      <c r="A2097" t="s">
        <v>27</v>
      </c>
      <c r="B2097" t="s">
        <v>52</v>
      </c>
      <c r="C2097" t="s">
        <v>29</v>
      </c>
      <c r="D2097" t="s">
        <v>30</v>
      </c>
      <c r="E2097" t="s">
        <v>1231</v>
      </c>
      <c r="F2097" t="s">
        <v>1232</v>
      </c>
      <c r="G2097" t="s">
        <v>452</v>
      </c>
      <c r="H2097" t="s">
        <v>41</v>
      </c>
      <c r="I2097" t="s">
        <v>453</v>
      </c>
      <c r="J2097" t="s">
        <v>145</v>
      </c>
      <c r="L2097" t="s">
        <v>1233</v>
      </c>
      <c r="M2097" t="s">
        <v>1234</v>
      </c>
      <c r="N2097" t="b">
        <v>0</v>
      </c>
      <c r="O2097">
        <v>98.072106099999999</v>
      </c>
      <c r="P2097">
        <v>1.351468296223475E-2</v>
      </c>
      <c r="Q2097">
        <v>29.31849821796191</v>
      </c>
      <c r="R2097">
        <v>2875.3268679246212</v>
      </c>
      <c r="S2097">
        <v>1.3254134213801489</v>
      </c>
      <c r="T2097">
        <f t="shared" si="66"/>
        <v>2875.3268679246212</v>
      </c>
      <c r="U2097">
        <f t="shared" si="67"/>
        <v>1.3254134213801487</v>
      </c>
    </row>
    <row r="2098" spans="1:21" x14ac:dyDescent="0.35">
      <c r="A2098" t="s">
        <v>27</v>
      </c>
      <c r="B2098" t="s">
        <v>52</v>
      </c>
      <c r="C2098" t="s">
        <v>29</v>
      </c>
      <c r="D2098" t="s">
        <v>30</v>
      </c>
      <c r="E2098" t="s">
        <v>1235</v>
      </c>
      <c r="F2098" t="s">
        <v>1236</v>
      </c>
      <c r="G2098" t="s">
        <v>452</v>
      </c>
      <c r="H2098" t="s">
        <v>41</v>
      </c>
      <c r="I2098" t="s">
        <v>453</v>
      </c>
      <c r="J2098" t="s">
        <v>145</v>
      </c>
      <c r="L2098" t="s">
        <v>1234</v>
      </c>
      <c r="M2098" t="s">
        <v>1234</v>
      </c>
      <c r="N2098" t="b">
        <v>0</v>
      </c>
      <c r="O2098">
        <v>98.072106099999999</v>
      </c>
      <c r="P2098">
        <v>7.8727961922330503E-8</v>
      </c>
      <c r="Q2098">
        <v>1.7079095512440671E-4</v>
      </c>
      <c r="R2098">
        <v>1.6749828671881149E-2</v>
      </c>
      <c r="S2098">
        <v>7.7210170346835573E-6</v>
      </c>
      <c r="T2098">
        <f t="shared" si="66"/>
        <v>1.6749828671881153E-2</v>
      </c>
      <c r="U2098">
        <f t="shared" si="67"/>
        <v>7.7210170346835573E-6</v>
      </c>
    </row>
    <row r="2099" spans="1:21" x14ac:dyDescent="0.35">
      <c r="A2099" t="s">
        <v>27</v>
      </c>
      <c r="B2099" t="s">
        <v>52</v>
      </c>
      <c r="C2099" t="s">
        <v>39</v>
      </c>
      <c r="D2099" t="s">
        <v>40</v>
      </c>
      <c r="E2099" t="s">
        <v>1235</v>
      </c>
      <c r="F2099" t="s">
        <v>1236</v>
      </c>
      <c r="G2099" t="s">
        <v>452</v>
      </c>
      <c r="H2099" t="s">
        <v>41</v>
      </c>
      <c r="I2099" t="s">
        <v>453</v>
      </c>
      <c r="J2099" t="s">
        <v>145</v>
      </c>
      <c r="L2099" t="s">
        <v>1234</v>
      </c>
      <c r="M2099" t="s">
        <v>1234</v>
      </c>
      <c r="N2099" t="b">
        <v>0</v>
      </c>
      <c r="O2099">
        <v>98.072106099999999</v>
      </c>
      <c r="P2099">
        <v>2.538293700447592E-8</v>
      </c>
      <c r="Q2099">
        <v>1.957253827156671E-4</v>
      </c>
      <c r="R2099">
        <v>1.9195200500154011E-2</v>
      </c>
      <c r="S2099">
        <v>2.489358091032579E-6</v>
      </c>
      <c r="T2099">
        <f t="shared" si="66"/>
        <v>1.9195200500154011E-2</v>
      </c>
      <c r="U2099">
        <f t="shared" si="67"/>
        <v>2.4893580910325785E-6</v>
      </c>
    </row>
    <row r="2100" spans="1:21" x14ac:dyDescent="0.35">
      <c r="A2100" t="s">
        <v>27</v>
      </c>
      <c r="B2100" t="s">
        <v>52</v>
      </c>
      <c r="C2100" t="s">
        <v>29</v>
      </c>
      <c r="D2100" t="s">
        <v>30</v>
      </c>
      <c r="E2100" t="s">
        <v>470</v>
      </c>
      <c r="F2100" t="s">
        <v>471</v>
      </c>
      <c r="G2100" t="s">
        <v>452</v>
      </c>
      <c r="H2100" t="s">
        <v>41</v>
      </c>
      <c r="I2100" t="s">
        <v>453</v>
      </c>
      <c r="J2100" t="s">
        <v>36</v>
      </c>
      <c r="L2100" t="s">
        <v>472</v>
      </c>
      <c r="M2100" t="s">
        <v>472</v>
      </c>
      <c r="N2100" t="b">
        <v>0</v>
      </c>
      <c r="O2100">
        <v>147.15787048000001</v>
      </c>
      <c r="P2100">
        <v>1.9167528878498319E-7</v>
      </c>
      <c r="Q2100">
        <v>4.1581675488602181E-4</v>
      </c>
      <c r="R2100">
        <v>6.1190708158931108E-2</v>
      </c>
      <c r="S2100">
        <v>2.8206527321237159E-5</v>
      </c>
      <c r="T2100">
        <f t="shared" si="66"/>
        <v>6.1190708158931108E-2</v>
      </c>
      <c r="U2100">
        <f t="shared" si="67"/>
        <v>2.8206527321237156E-5</v>
      </c>
    </row>
    <row r="2101" spans="1:21" x14ac:dyDescent="0.35">
      <c r="A2101" t="s">
        <v>27</v>
      </c>
      <c r="B2101" t="s">
        <v>52</v>
      </c>
      <c r="C2101" t="s">
        <v>39</v>
      </c>
      <c r="D2101" t="s">
        <v>40</v>
      </c>
      <c r="E2101" t="s">
        <v>470</v>
      </c>
      <c r="F2101" t="s">
        <v>471</v>
      </c>
      <c r="G2101" t="s">
        <v>452</v>
      </c>
      <c r="H2101" t="s">
        <v>41</v>
      </c>
      <c r="I2101" t="s">
        <v>453</v>
      </c>
      <c r="J2101" t="s">
        <v>36</v>
      </c>
      <c r="L2101" t="s">
        <v>472</v>
      </c>
      <c r="M2101" t="s">
        <v>472</v>
      </c>
      <c r="N2101" t="b">
        <v>0</v>
      </c>
      <c r="O2101">
        <v>147.15787048000001</v>
      </c>
      <c r="P2101">
        <v>5.0677337415950897E-8</v>
      </c>
      <c r="Q2101">
        <v>3.9076806828929761E-4</v>
      </c>
      <c r="R2101">
        <v>5.7504596781036248E-2</v>
      </c>
      <c r="S2101">
        <v>7.4575690557277619E-6</v>
      </c>
      <c r="T2101">
        <f t="shared" si="66"/>
        <v>5.7504596781036255E-2</v>
      </c>
      <c r="U2101">
        <f t="shared" si="67"/>
        <v>7.457569055727761E-6</v>
      </c>
    </row>
    <row r="2102" spans="1:21" x14ac:dyDescent="0.35">
      <c r="A2102" t="s">
        <v>27</v>
      </c>
      <c r="B2102" t="s">
        <v>52</v>
      </c>
      <c r="C2102" t="s">
        <v>39</v>
      </c>
      <c r="D2102" t="s">
        <v>40</v>
      </c>
      <c r="E2102" t="s">
        <v>1237</v>
      </c>
      <c r="F2102" t="s">
        <v>1238</v>
      </c>
      <c r="G2102" t="s">
        <v>452</v>
      </c>
      <c r="H2102" t="s">
        <v>41</v>
      </c>
      <c r="I2102" t="s">
        <v>453</v>
      </c>
      <c r="J2102" t="s">
        <v>36</v>
      </c>
      <c r="L2102" t="s">
        <v>1239</v>
      </c>
      <c r="M2102" t="s">
        <v>1239</v>
      </c>
      <c r="N2102" t="b">
        <v>0</v>
      </c>
      <c r="O2102">
        <v>0.51333318999999999</v>
      </c>
      <c r="P2102">
        <v>8.8536234186904319E-5</v>
      </c>
      <c r="Q2102">
        <v>0.68269437525610566</v>
      </c>
      <c r="R2102">
        <v>0.35044968144527378</v>
      </c>
      <c r="S2102">
        <v>4.5448587525750648E-5</v>
      </c>
      <c r="T2102">
        <f t="shared" si="66"/>
        <v>0.35044968144527378</v>
      </c>
      <c r="U2102">
        <f t="shared" si="67"/>
        <v>4.5448587525750648E-5</v>
      </c>
    </row>
    <row r="2103" spans="1:21" x14ac:dyDescent="0.35">
      <c r="A2103" t="s">
        <v>27</v>
      </c>
      <c r="B2103" t="s">
        <v>52</v>
      </c>
      <c r="C2103" t="s">
        <v>29</v>
      </c>
      <c r="D2103" t="s">
        <v>30</v>
      </c>
      <c r="E2103" t="s">
        <v>1237</v>
      </c>
      <c r="F2103" t="s">
        <v>1238</v>
      </c>
      <c r="G2103" t="s">
        <v>452</v>
      </c>
      <c r="H2103" t="s">
        <v>41</v>
      </c>
      <c r="I2103" t="s">
        <v>453</v>
      </c>
      <c r="J2103" t="s">
        <v>36</v>
      </c>
      <c r="L2103" t="s">
        <v>1239</v>
      </c>
      <c r="M2103" t="s">
        <v>1239</v>
      </c>
      <c r="N2103" t="b">
        <v>0</v>
      </c>
      <c r="O2103">
        <v>0.51333318999999999</v>
      </c>
      <c r="P2103">
        <v>1.334442756860028E-2</v>
      </c>
      <c r="Q2103">
        <v>28.949149379456461</v>
      </c>
      <c r="R2103">
        <v>14.8605591987429</v>
      </c>
      <c r="S2103">
        <v>6.8501375725135236E-3</v>
      </c>
      <c r="T2103">
        <f t="shared" si="66"/>
        <v>14.860559198742905</v>
      </c>
      <c r="U2103">
        <f t="shared" si="67"/>
        <v>6.8501375725135254E-3</v>
      </c>
    </row>
    <row r="2104" spans="1:21" x14ac:dyDescent="0.35">
      <c r="A2104" t="s">
        <v>27</v>
      </c>
      <c r="B2104" t="s">
        <v>52</v>
      </c>
      <c r="C2104" t="s">
        <v>29</v>
      </c>
      <c r="D2104" t="s">
        <v>30</v>
      </c>
      <c r="E2104" t="s">
        <v>1240</v>
      </c>
      <c r="F2104" t="s">
        <v>1241</v>
      </c>
      <c r="G2104" t="s">
        <v>452</v>
      </c>
      <c r="H2104" t="s">
        <v>41</v>
      </c>
      <c r="I2104" t="s">
        <v>453</v>
      </c>
      <c r="J2104" t="s">
        <v>36</v>
      </c>
      <c r="L2104" t="s">
        <v>1242</v>
      </c>
      <c r="M2104" t="s">
        <v>1242</v>
      </c>
      <c r="N2104" t="b">
        <v>0</v>
      </c>
      <c r="O2104">
        <v>111.30548919</v>
      </c>
      <c r="P2104">
        <v>1.7343225244361821E-7</v>
      </c>
      <c r="Q2104">
        <v>3.7624065606379088E-4</v>
      </c>
      <c r="R2104">
        <v>4.1877650276346781E-2</v>
      </c>
      <c r="S2104">
        <v>1.93039616995605E-5</v>
      </c>
      <c r="T2104">
        <f t="shared" si="66"/>
        <v>4.1877650276346781E-2</v>
      </c>
      <c r="U2104">
        <f t="shared" si="67"/>
        <v>1.93039616995605E-5</v>
      </c>
    </row>
    <row r="2105" spans="1:21" x14ac:dyDescent="0.35">
      <c r="A2105" t="s">
        <v>27</v>
      </c>
      <c r="B2105" t="s">
        <v>52</v>
      </c>
      <c r="C2105" t="s">
        <v>29</v>
      </c>
      <c r="D2105" t="s">
        <v>30</v>
      </c>
      <c r="E2105" t="s">
        <v>1243</v>
      </c>
      <c r="F2105" t="s">
        <v>1244</v>
      </c>
      <c r="G2105" t="s">
        <v>452</v>
      </c>
      <c r="H2105" t="s">
        <v>41</v>
      </c>
      <c r="I2105" t="s">
        <v>453</v>
      </c>
      <c r="J2105" t="s">
        <v>36</v>
      </c>
      <c r="L2105" t="s">
        <v>1245</v>
      </c>
      <c r="M2105" t="s">
        <v>1245</v>
      </c>
      <c r="N2105" t="b">
        <v>0</v>
      </c>
      <c r="O2105">
        <v>106.87427083999999</v>
      </c>
      <c r="P2105">
        <v>2.086168925264353E-8</v>
      </c>
      <c r="Q2105">
        <v>4.525695503819397E-5</v>
      </c>
      <c r="R2105">
        <v>4.8368040701456446E-3</v>
      </c>
      <c r="S2105">
        <v>2.2295778273669418E-6</v>
      </c>
      <c r="T2105">
        <f t="shared" si="66"/>
        <v>4.8368040701456446E-3</v>
      </c>
      <c r="U2105">
        <f t="shared" si="67"/>
        <v>2.2295778273669418E-6</v>
      </c>
    </row>
    <row r="2106" spans="1:21" x14ac:dyDescent="0.35">
      <c r="A2106" t="s">
        <v>27</v>
      </c>
      <c r="B2106" t="s">
        <v>52</v>
      </c>
      <c r="C2106" t="s">
        <v>39</v>
      </c>
      <c r="D2106" t="s">
        <v>40</v>
      </c>
      <c r="E2106" t="s">
        <v>1243</v>
      </c>
      <c r="F2106" t="s">
        <v>1244</v>
      </c>
      <c r="G2106" t="s">
        <v>452</v>
      </c>
      <c r="H2106" t="s">
        <v>41</v>
      </c>
      <c r="I2106" t="s">
        <v>453</v>
      </c>
      <c r="J2106" t="s">
        <v>36</v>
      </c>
      <c r="L2106" t="s">
        <v>1245</v>
      </c>
      <c r="M2106" t="s">
        <v>1245</v>
      </c>
      <c r="N2106" t="b">
        <v>0</v>
      </c>
      <c r="O2106">
        <v>106.87427083999999</v>
      </c>
      <c r="P2106">
        <v>5.5156555235917326E-9</v>
      </c>
      <c r="Q2106">
        <v>4.2530688552408688E-5</v>
      </c>
      <c r="R2106">
        <v>4.5454363273618129E-3</v>
      </c>
      <c r="S2106">
        <v>5.8948166228848492E-7</v>
      </c>
      <c r="T2106">
        <f t="shared" si="66"/>
        <v>4.5454363273618129E-3</v>
      </c>
      <c r="U2106">
        <f t="shared" si="67"/>
        <v>5.8948166228848481E-7</v>
      </c>
    </row>
    <row r="2107" spans="1:21" x14ac:dyDescent="0.35">
      <c r="A2107" t="s">
        <v>27</v>
      </c>
      <c r="B2107" t="s">
        <v>52</v>
      </c>
      <c r="C2107" t="s">
        <v>39</v>
      </c>
      <c r="D2107" t="s">
        <v>40</v>
      </c>
      <c r="E2107" t="s">
        <v>491</v>
      </c>
      <c r="F2107" t="s">
        <v>492</v>
      </c>
      <c r="G2107" t="s">
        <v>452</v>
      </c>
      <c r="H2107" t="s">
        <v>41</v>
      </c>
      <c r="I2107" t="s">
        <v>453</v>
      </c>
      <c r="J2107" t="s">
        <v>36</v>
      </c>
      <c r="L2107" t="s">
        <v>493</v>
      </c>
      <c r="M2107" t="s">
        <v>493</v>
      </c>
      <c r="N2107" t="b">
        <v>0</v>
      </c>
      <c r="O2107">
        <v>46.205657029999998</v>
      </c>
      <c r="P2107">
        <v>3.7344872153649373E-9</v>
      </c>
      <c r="Q2107">
        <v>2.8796271264636489E-5</v>
      </c>
      <c r="R2107">
        <v>1.330550633796638E-3</v>
      </c>
      <c r="S2107">
        <v>1.7255443545607199E-7</v>
      </c>
      <c r="T2107">
        <f t="shared" si="66"/>
        <v>1.330550633796638E-3</v>
      </c>
      <c r="U2107">
        <f t="shared" si="67"/>
        <v>1.7255443545607204E-7</v>
      </c>
    </row>
    <row r="2108" spans="1:21" x14ac:dyDescent="0.35">
      <c r="A2108" t="s">
        <v>27</v>
      </c>
      <c r="B2108" t="s">
        <v>52</v>
      </c>
      <c r="C2108" t="s">
        <v>29</v>
      </c>
      <c r="D2108" t="s">
        <v>30</v>
      </c>
      <c r="E2108" t="s">
        <v>491</v>
      </c>
      <c r="F2108" t="s">
        <v>492</v>
      </c>
      <c r="G2108" t="s">
        <v>452</v>
      </c>
      <c r="H2108" t="s">
        <v>41</v>
      </c>
      <c r="I2108" t="s">
        <v>453</v>
      </c>
      <c r="J2108" t="s">
        <v>36</v>
      </c>
      <c r="L2108" t="s">
        <v>493</v>
      </c>
      <c r="M2108" t="s">
        <v>493</v>
      </c>
      <c r="N2108" t="b">
        <v>0</v>
      </c>
      <c r="O2108">
        <v>46.205657029999998</v>
      </c>
      <c r="P2108">
        <v>6.7009576655686891E-3</v>
      </c>
      <c r="Q2108">
        <v>14.536931123401461</v>
      </c>
      <c r="R2108">
        <v>671.68845375662033</v>
      </c>
      <c r="S2108">
        <v>0.30962215166781631</v>
      </c>
      <c r="T2108">
        <f t="shared" si="66"/>
        <v>671.68845375662045</v>
      </c>
      <c r="U2108">
        <f t="shared" si="67"/>
        <v>0.30962215166781626</v>
      </c>
    </row>
    <row r="2109" spans="1:21" x14ac:dyDescent="0.35">
      <c r="A2109" t="s">
        <v>27</v>
      </c>
      <c r="B2109" t="s">
        <v>52</v>
      </c>
      <c r="C2109" t="s">
        <v>29</v>
      </c>
      <c r="D2109" t="s">
        <v>30</v>
      </c>
      <c r="E2109" t="s">
        <v>498</v>
      </c>
      <c r="F2109" t="s">
        <v>499</v>
      </c>
      <c r="G2109" t="s">
        <v>452</v>
      </c>
      <c r="H2109" t="s">
        <v>41</v>
      </c>
      <c r="I2109" t="s">
        <v>453</v>
      </c>
      <c r="J2109" t="s">
        <v>145</v>
      </c>
      <c r="L2109" t="s">
        <v>500</v>
      </c>
      <c r="M2109" t="s">
        <v>500</v>
      </c>
      <c r="N2109" t="b">
        <v>0</v>
      </c>
      <c r="O2109">
        <v>141.84888862</v>
      </c>
      <c r="P2109">
        <v>7.3264042283558039E-9</v>
      </c>
      <c r="Q2109">
        <v>1.589376309554209E-5</v>
      </c>
      <c r="R2109">
        <v>2.254512631092216E-3</v>
      </c>
      <c r="S2109">
        <v>1.0392422973731389E-6</v>
      </c>
      <c r="T2109">
        <f t="shared" si="66"/>
        <v>2.2545126310922164E-3</v>
      </c>
      <c r="U2109">
        <f t="shared" si="67"/>
        <v>1.0392422973731393E-6</v>
      </c>
    </row>
    <row r="2110" spans="1:21" x14ac:dyDescent="0.35">
      <c r="A2110" t="s">
        <v>27</v>
      </c>
      <c r="B2110" t="s">
        <v>52</v>
      </c>
      <c r="C2110" t="s">
        <v>39</v>
      </c>
      <c r="D2110" t="s">
        <v>40</v>
      </c>
      <c r="E2110" t="s">
        <v>498</v>
      </c>
      <c r="F2110" t="s">
        <v>499</v>
      </c>
      <c r="G2110" t="s">
        <v>452</v>
      </c>
      <c r="H2110" t="s">
        <v>41</v>
      </c>
      <c r="I2110" t="s">
        <v>453</v>
      </c>
      <c r="J2110" t="s">
        <v>145</v>
      </c>
      <c r="L2110" t="s">
        <v>500</v>
      </c>
      <c r="M2110" t="s">
        <v>500</v>
      </c>
      <c r="N2110" t="b">
        <v>0</v>
      </c>
      <c r="O2110">
        <v>141.84888862</v>
      </c>
      <c r="P2110">
        <v>9.0243419079534702E-5</v>
      </c>
      <c r="Q2110">
        <v>0.69585831355125116</v>
      </c>
      <c r="R2110">
        <v>98.706728414232458</v>
      </c>
      <c r="S2110">
        <v>1.28009287017009E-2</v>
      </c>
      <c r="T2110">
        <f t="shared" si="66"/>
        <v>98.706728414232458</v>
      </c>
      <c r="U2110">
        <f t="shared" si="67"/>
        <v>1.28009287017009E-2</v>
      </c>
    </row>
    <row r="2111" spans="1:21" x14ac:dyDescent="0.35">
      <c r="A2111" t="s">
        <v>27</v>
      </c>
      <c r="B2111" t="s">
        <v>52</v>
      </c>
      <c r="C2111" t="s">
        <v>39</v>
      </c>
      <c r="D2111" t="s">
        <v>40</v>
      </c>
      <c r="E2111" t="s">
        <v>504</v>
      </c>
      <c r="F2111" t="s">
        <v>505</v>
      </c>
      <c r="G2111" t="s">
        <v>452</v>
      </c>
      <c r="H2111" t="s">
        <v>41</v>
      </c>
      <c r="I2111" t="s">
        <v>453</v>
      </c>
      <c r="J2111" t="s">
        <v>36</v>
      </c>
      <c r="L2111" t="s">
        <v>506</v>
      </c>
      <c r="M2111" t="s">
        <v>506</v>
      </c>
      <c r="N2111" t="b">
        <v>0</v>
      </c>
      <c r="O2111">
        <v>2.7975900199999999</v>
      </c>
      <c r="P2111">
        <v>4.1510847616230284E-6</v>
      </c>
      <c r="Q2111">
        <v>3.2008614823043242E-2</v>
      </c>
      <c r="R2111">
        <v>8.9546981382969834E-2</v>
      </c>
      <c r="S2111">
        <v>1.161303330129066E-5</v>
      </c>
      <c r="T2111">
        <f t="shared" si="66"/>
        <v>8.9546981382969834E-2</v>
      </c>
      <c r="U2111">
        <f t="shared" si="67"/>
        <v>1.1613033301290662E-5</v>
      </c>
    </row>
    <row r="2112" spans="1:21" x14ac:dyDescent="0.35">
      <c r="A2112" t="s">
        <v>27</v>
      </c>
      <c r="B2112" t="s">
        <v>52</v>
      </c>
      <c r="C2112" t="s">
        <v>29</v>
      </c>
      <c r="D2112" t="s">
        <v>30</v>
      </c>
      <c r="E2112" t="s">
        <v>504</v>
      </c>
      <c r="F2112" t="s">
        <v>505</v>
      </c>
      <c r="G2112" t="s">
        <v>452</v>
      </c>
      <c r="H2112" t="s">
        <v>41</v>
      </c>
      <c r="I2112" t="s">
        <v>453</v>
      </c>
      <c r="J2112" t="s">
        <v>36</v>
      </c>
      <c r="L2112" t="s">
        <v>506</v>
      </c>
      <c r="M2112" t="s">
        <v>506</v>
      </c>
      <c r="N2112" t="b">
        <v>0</v>
      </c>
      <c r="O2112">
        <v>2.7975900199999999</v>
      </c>
      <c r="P2112">
        <v>8.1097709008654243E-6</v>
      </c>
      <c r="Q2112">
        <v>1.7593183974016501E-2</v>
      </c>
      <c r="R2112">
        <v>4.9218515905732493E-2</v>
      </c>
      <c r="S2112">
        <v>2.2687814136747521E-5</v>
      </c>
      <c r="T2112">
        <f t="shared" si="66"/>
        <v>4.92185159057325E-2</v>
      </c>
      <c r="U2112">
        <f t="shared" si="67"/>
        <v>2.2687814136747521E-5</v>
      </c>
    </row>
    <row r="2113" spans="1:21" x14ac:dyDescent="0.35">
      <c r="A2113" t="s">
        <v>27</v>
      </c>
      <c r="B2113" t="s">
        <v>52</v>
      </c>
      <c r="C2113" t="s">
        <v>29</v>
      </c>
      <c r="D2113" t="s">
        <v>30</v>
      </c>
      <c r="E2113" t="s">
        <v>1246</v>
      </c>
      <c r="F2113" t="s">
        <v>1247</v>
      </c>
      <c r="G2113" t="s">
        <v>452</v>
      </c>
      <c r="H2113" t="s">
        <v>41</v>
      </c>
      <c r="I2113" t="s">
        <v>453</v>
      </c>
      <c r="J2113" t="s">
        <v>36</v>
      </c>
      <c r="L2113" t="s">
        <v>1248</v>
      </c>
      <c r="M2113" t="s">
        <v>1248</v>
      </c>
      <c r="N2113" t="b">
        <v>0</v>
      </c>
      <c r="O2113">
        <v>202.59174264999999</v>
      </c>
      <c r="P2113">
        <v>7.5482328025585389E-3</v>
      </c>
      <c r="Q2113">
        <v>16.374993818869431</v>
      </c>
      <c r="R2113">
        <v>3317.4385336477362</v>
      </c>
      <c r="S2113">
        <v>1.529209637398228</v>
      </c>
      <c r="T2113">
        <f t="shared" si="66"/>
        <v>3317.4385336477362</v>
      </c>
      <c r="U2113">
        <f t="shared" si="67"/>
        <v>1.5292096373982276</v>
      </c>
    </row>
    <row r="2114" spans="1:21" x14ac:dyDescent="0.35">
      <c r="A2114" t="s">
        <v>27</v>
      </c>
      <c r="B2114" t="s">
        <v>52</v>
      </c>
      <c r="C2114" t="s">
        <v>39</v>
      </c>
      <c r="D2114" t="s">
        <v>40</v>
      </c>
      <c r="E2114" t="s">
        <v>1246</v>
      </c>
      <c r="F2114" t="s">
        <v>1247</v>
      </c>
      <c r="G2114" t="s">
        <v>452</v>
      </c>
      <c r="H2114" t="s">
        <v>41</v>
      </c>
      <c r="I2114" t="s">
        <v>453</v>
      </c>
      <c r="J2114" t="s">
        <v>36</v>
      </c>
      <c r="L2114" t="s">
        <v>1248</v>
      </c>
      <c r="M2114" t="s">
        <v>1248</v>
      </c>
      <c r="N2114" t="b">
        <v>0</v>
      </c>
      <c r="O2114">
        <v>202.59174264999999</v>
      </c>
      <c r="P2114">
        <v>9.3960522929636883E-3</v>
      </c>
      <c r="Q2114">
        <v>72.452054336046672</v>
      </c>
      <c r="R2114">
        <v>14678.18794651218</v>
      </c>
      <c r="S2114">
        <v>1.903562608062042</v>
      </c>
      <c r="T2114">
        <f t="shared" ref="T2114:T2177" si="68">O2114*Q2114</f>
        <v>14678.187946512184</v>
      </c>
      <c r="U2114">
        <f t="shared" ref="U2114:U2177" si="69">O2114*P2114</f>
        <v>1.9035626080620418</v>
      </c>
    </row>
    <row r="2115" spans="1:21" x14ac:dyDescent="0.35">
      <c r="A2115" t="s">
        <v>27</v>
      </c>
      <c r="B2115" t="s">
        <v>52</v>
      </c>
      <c r="C2115" t="s">
        <v>29</v>
      </c>
      <c r="D2115" t="s">
        <v>30</v>
      </c>
      <c r="E2115" t="s">
        <v>1249</v>
      </c>
      <c r="F2115" t="s">
        <v>1250</v>
      </c>
      <c r="G2115" t="s">
        <v>452</v>
      </c>
      <c r="H2115" t="s">
        <v>41</v>
      </c>
      <c r="I2115" t="s">
        <v>453</v>
      </c>
      <c r="J2115" t="s">
        <v>36</v>
      </c>
      <c r="L2115" t="s">
        <v>1251</v>
      </c>
      <c r="M2115" t="s">
        <v>1251</v>
      </c>
      <c r="N2115" t="b">
        <v>0</v>
      </c>
      <c r="O2115">
        <v>354.16831866000001</v>
      </c>
      <c r="P2115">
        <v>6.308243288228507E-8</v>
      </c>
      <c r="Q2115">
        <v>1.3684983963087731E-4</v>
      </c>
      <c r="R2115">
        <v>4.8467877610958457E-2</v>
      </c>
      <c r="S2115">
        <v>2.23417991909012E-5</v>
      </c>
      <c r="T2115">
        <f t="shared" si="68"/>
        <v>4.846787761095845E-2</v>
      </c>
      <c r="U2115">
        <f t="shared" si="69"/>
        <v>2.2341799190901203E-5</v>
      </c>
    </row>
    <row r="2116" spans="1:21" x14ac:dyDescent="0.35">
      <c r="A2116" t="s">
        <v>27</v>
      </c>
      <c r="B2116" t="s">
        <v>52</v>
      </c>
      <c r="C2116" t="s">
        <v>76</v>
      </c>
      <c r="D2116" t="s">
        <v>77</v>
      </c>
      <c r="E2116" t="s">
        <v>531</v>
      </c>
      <c r="F2116" t="s">
        <v>532</v>
      </c>
      <c r="G2116" t="s">
        <v>452</v>
      </c>
      <c r="H2116" t="s">
        <v>41</v>
      </c>
      <c r="I2116" t="s">
        <v>453</v>
      </c>
      <c r="J2116" t="s">
        <v>145</v>
      </c>
      <c r="L2116" t="s">
        <v>530</v>
      </c>
      <c r="M2116" t="s">
        <v>530</v>
      </c>
      <c r="N2116" t="b">
        <v>0</v>
      </c>
      <c r="O2116">
        <v>111.51933579999999</v>
      </c>
      <c r="P2116">
        <v>1.8219800123375619E-8</v>
      </c>
      <c r="Q2116">
        <v>1.7324884613145951E-5</v>
      </c>
      <c r="R2116">
        <v>1.932059624869676E-3</v>
      </c>
      <c r="S2116">
        <v>2.0318600081676068E-6</v>
      </c>
      <c r="T2116">
        <f t="shared" si="68"/>
        <v>1.9320596248696763E-3</v>
      </c>
      <c r="U2116">
        <f t="shared" si="69"/>
        <v>2.0318600081676068E-6</v>
      </c>
    </row>
    <row r="2117" spans="1:21" x14ac:dyDescent="0.35">
      <c r="A2117" t="s">
        <v>27</v>
      </c>
      <c r="B2117" t="s">
        <v>52</v>
      </c>
      <c r="C2117" t="s">
        <v>29</v>
      </c>
      <c r="D2117" t="s">
        <v>30</v>
      </c>
      <c r="E2117" t="s">
        <v>531</v>
      </c>
      <c r="F2117" t="s">
        <v>532</v>
      </c>
      <c r="G2117" t="s">
        <v>452</v>
      </c>
      <c r="H2117" t="s">
        <v>41</v>
      </c>
      <c r="I2117" t="s">
        <v>453</v>
      </c>
      <c r="J2117" t="s">
        <v>145</v>
      </c>
      <c r="L2117" t="s">
        <v>530</v>
      </c>
      <c r="M2117" t="s">
        <v>530</v>
      </c>
      <c r="N2117" t="b">
        <v>0</v>
      </c>
      <c r="O2117">
        <v>111.51933579999999</v>
      </c>
      <c r="P2117">
        <v>1.8599925451912521E-2</v>
      </c>
      <c r="Q2117">
        <v>40.350327324729818</v>
      </c>
      <c r="R2117">
        <v>4499.8417025664603</v>
      </c>
      <c r="S2117">
        <v>2.0742513323267988</v>
      </c>
      <c r="T2117">
        <f t="shared" si="68"/>
        <v>4499.8417025664603</v>
      </c>
      <c r="U2117">
        <f t="shared" si="69"/>
        <v>2.0742513323267993</v>
      </c>
    </row>
    <row r="2118" spans="1:21" x14ac:dyDescent="0.35">
      <c r="A2118" t="s">
        <v>27</v>
      </c>
      <c r="B2118" t="s">
        <v>52</v>
      </c>
      <c r="C2118" t="s">
        <v>39</v>
      </c>
      <c r="D2118" t="s">
        <v>40</v>
      </c>
      <c r="E2118" t="s">
        <v>531</v>
      </c>
      <c r="F2118" t="s">
        <v>532</v>
      </c>
      <c r="G2118" t="s">
        <v>452</v>
      </c>
      <c r="H2118" t="s">
        <v>41</v>
      </c>
      <c r="I2118" t="s">
        <v>453</v>
      </c>
      <c r="J2118" t="s">
        <v>145</v>
      </c>
      <c r="L2118" t="s">
        <v>530</v>
      </c>
      <c r="M2118" t="s">
        <v>530</v>
      </c>
      <c r="N2118" t="b">
        <v>0</v>
      </c>
      <c r="O2118">
        <v>111.51933579999999</v>
      </c>
      <c r="P2118">
        <v>4.5674868975014099E-3</v>
      </c>
      <c r="Q2118">
        <v>35.219451590831227</v>
      </c>
      <c r="R2118">
        <v>3927.6498486497521</v>
      </c>
      <c r="S2118">
        <v>0.50936310508455984</v>
      </c>
      <c r="T2118">
        <f t="shared" si="68"/>
        <v>3927.6498486497517</v>
      </c>
      <c r="U2118">
        <f t="shared" si="69"/>
        <v>0.50936310508455984</v>
      </c>
    </row>
    <row r="2119" spans="1:21" x14ac:dyDescent="0.35">
      <c r="A2119" t="s">
        <v>27</v>
      </c>
      <c r="B2119" t="s">
        <v>52</v>
      </c>
      <c r="C2119" t="s">
        <v>29</v>
      </c>
      <c r="D2119" t="s">
        <v>30</v>
      </c>
      <c r="E2119" t="s">
        <v>533</v>
      </c>
      <c r="F2119" t="s">
        <v>534</v>
      </c>
      <c r="G2119" t="s">
        <v>452</v>
      </c>
      <c r="H2119" t="s">
        <v>41</v>
      </c>
      <c r="I2119" t="s">
        <v>453</v>
      </c>
      <c r="J2119" t="s">
        <v>36</v>
      </c>
      <c r="L2119" t="s">
        <v>535</v>
      </c>
      <c r="M2119" t="s">
        <v>535</v>
      </c>
      <c r="N2119" t="b">
        <v>0</v>
      </c>
      <c r="O2119">
        <v>415.65856077000001</v>
      </c>
      <c r="P2119">
        <v>5.6844828410160331E-3</v>
      </c>
      <c r="Q2119">
        <v>12.331809818260441</v>
      </c>
      <c r="R2119">
        <v>5125.8223207474894</v>
      </c>
      <c r="S2119">
        <v>2.3628039564184848</v>
      </c>
      <c r="T2119">
        <f t="shared" si="68"/>
        <v>5125.8223207474903</v>
      </c>
      <c r="U2119">
        <f t="shared" si="69"/>
        <v>2.3628039564184853</v>
      </c>
    </row>
    <row r="2120" spans="1:21" x14ac:dyDescent="0.35">
      <c r="A2120" t="s">
        <v>27</v>
      </c>
      <c r="B2120" t="s">
        <v>52</v>
      </c>
      <c r="C2120" t="s">
        <v>39</v>
      </c>
      <c r="D2120" t="s">
        <v>40</v>
      </c>
      <c r="E2120" t="s">
        <v>533</v>
      </c>
      <c r="F2120" t="s">
        <v>534</v>
      </c>
      <c r="G2120" t="s">
        <v>452</v>
      </c>
      <c r="H2120" t="s">
        <v>41</v>
      </c>
      <c r="I2120" t="s">
        <v>453</v>
      </c>
      <c r="J2120" t="s">
        <v>36</v>
      </c>
      <c r="L2120" t="s">
        <v>535</v>
      </c>
      <c r="M2120" t="s">
        <v>535</v>
      </c>
      <c r="N2120" t="b">
        <v>0</v>
      </c>
      <c r="O2120">
        <v>415.65856077000001</v>
      </c>
      <c r="P2120">
        <v>1.36736775890948E-9</v>
      </c>
      <c r="Q2120">
        <v>1.0543641103408541E-5</v>
      </c>
      <c r="R2120">
        <v>4.3825546863182092E-3</v>
      </c>
      <c r="S2120">
        <v>5.6835811471161496E-7</v>
      </c>
      <c r="T2120">
        <f t="shared" si="68"/>
        <v>4.3825546863182092E-3</v>
      </c>
      <c r="U2120">
        <f t="shared" si="69"/>
        <v>5.6835811471161485E-7</v>
      </c>
    </row>
    <row r="2121" spans="1:21" x14ac:dyDescent="0.35">
      <c r="A2121" t="s">
        <v>27</v>
      </c>
      <c r="B2121" t="s">
        <v>52</v>
      </c>
      <c r="C2121" t="s">
        <v>29</v>
      </c>
      <c r="D2121" t="s">
        <v>30</v>
      </c>
      <c r="E2121" t="s">
        <v>1252</v>
      </c>
      <c r="F2121" t="s">
        <v>1253</v>
      </c>
      <c r="G2121" t="s">
        <v>452</v>
      </c>
      <c r="H2121" t="s">
        <v>41</v>
      </c>
      <c r="I2121" t="s">
        <v>453</v>
      </c>
      <c r="J2121" t="s">
        <v>36</v>
      </c>
      <c r="L2121" t="s">
        <v>1254</v>
      </c>
      <c r="M2121" t="s">
        <v>1254</v>
      </c>
      <c r="N2121" t="b">
        <v>0</v>
      </c>
      <c r="O2121">
        <v>412.78666957000002</v>
      </c>
      <c r="P2121">
        <v>4.8494546932043648E-8</v>
      </c>
      <c r="Q2121">
        <v>1.052031551003464E-4</v>
      </c>
      <c r="R2121">
        <v>4.342646002212816E-2</v>
      </c>
      <c r="S2121">
        <v>2.001790252038436E-5</v>
      </c>
      <c r="T2121">
        <f t="shared" si="68"/>
        <v>4.3426460022128154E-2</v>
      </c>
      <c r="U2121">
        <f t="shared" si="69"/>
        <v>2.001790252038436E-5</v>
      </c>
    </row>
    <row r="2122" spans="1:21" x14ac:dyDescent="0.35">
      <c r="A2122" t="s">
        <v>27</v>
      </c>
      <c r="B2122" t="s">
        <v>52</v>
      </c>
      <c r="C2122" t="s">
        <v>39</v>
      </c>
      <c r="D2122" t="s">
        <v>40</v>
      </c>
      <c r="E2122" t="s">
        <v>550</v>
      </c>
      <c r="F2122" t="s">
        <v>551</v>
      </c>
      <c r="G2122" t="s">
        <v>452</v>
      </c>
      <c r="H2122" t="s">
        <v>41</v>
      </c>
      <c r="I2122" t="s">
        <v>453</v>
      </c>
      <c r="J2122" t="s">
        <v>36</v>
      </c>
      <c r="L2122" t="s">
        <v>552</v>
      </c>
      <c r="M2122" t="s">
        <v>552</v>
      </c>
      <c r="N2122" t="b">
        <v>0</v>
      </c>
      <c r="O2122">
        <v>434.14055299</v>
      </c>
      <c r="P2122">
        <v>1.6835785749417539E-8</v>
      </c>
      <c r="Q2122">
        <v>1.2981912252875471E-4</v>
      </c>
      <c r="R2122">
        <v>5.6359745643310123E-2</v>
      </c>
      <c r="S2122">
        <v>7.3090973352732903E-6</v>
      </c>
      <c r="T2122">
        <f t="shared" si="68"/>
        <v>5.6359745643310137E-2</v>
      </c>
      <c r="U2122">
        <f t="shared" si="69"/>
        <v>7.309097335273292E-6</v>
      </c>
    </row>
    <row r="2123" spans="1:21" x14ac:dyDescent="0.35">
      <c r="A2123" t="s">
        <v>27</v>
      </c>
      <c r="B2123" t="s">
        <v>52</v>
      </c>
      <c r="C2123" t="s">
        <v>76</v>
      </c>
      <c r="D2123" t="s">
        <v>77</v>
      </c>
      <c r="E2123" t="s">
        <v>550</v>
      </c>
      <c r="F2123" t="s">
        <v>551</v>
      </c>
      <c r="G2123" t="s">
        <v>452</v>
      </c>
      <c r="H2123" t="s">
        <v>41</v>
      </c>
      <c r="I2123" t="s">
        <v>453</v>
      </c>
      <c r="J2123" t="s">
        <v>36</v>
      </c>
      <c r="L2123" t="s">
        <v>552</v>
      </c>
      <c r="M2123" t="s">
        <v>552</v>
      </c>
      <c r="N2123" t="b">
        <v>0</v>
      </c>
      <c r="O2123">
        <v>434.14055299</v>
      </c>
      <c r="P2123">
        <v>1.5485600854926939E-7</v>
      </c>
      <c r="Q2123">
        <v>1.4724983049217859E-4</v>
      </c>
      <c r="R2123">
        <v>6.3927122837558206E-2</v>
      </c>
      <c r="S2123">
        <v>6.7229273185403989E-5</v>
      </c>
      <c r="T2123">
        <f t="shared" si="68"/>
        <v>6.3927122837558178E-2</v>
      </c>
      <c r="U2123">
        <f t="shared" si="69"/>
        <v>6.7229273185403975E-5</v>
      </c>
    </row>
    <row r="2124" spans="1:21" x14ac:dyDescent="0.35">
      <c r="A2124" t="s">
        <v>27</v>
      </c>
      <c r="B2124" t="s">
        <v>52</v>
      </c>
      <c r="C2124" t="s">
        <v>29</v>
      </c>
      <c r="D2124" t="s">
        <v>30</v>
      </c>
      <c r="E2124" t="s">
        <v>550</v>
      </c>
      <c r="F2124" t="s">
        <v>551</v>
      </c>
      <c r="G2124" t="s">
        <v>452</v>
      </c>
      <c r="H2124" t="s">
        <v>41</v>
      </c>
      <c r="I2124" t="s">
        <v>453</v>
      </c>
      <c r="J2124" t="s">
        <v>36</v>
      </c>
      <c r="L2124" t="s">
        <v>552</v>
      </c>
      <c r="M2124" t="s">
        <v>552</v>
      </c>
      <c r="N2124" t="b">
        <v>0</v>
      </c>
      <c r="O2124">
        <v>434.14055299</v>
      </c>
      <c r="P2124">
        <v>6.3677459392844728E-8</v>
      </c>
      <c r="Q2124">
        <v>1.3814067891569309E-4</v>
      </c>
      <c r="R2124">
        <v>5.9972470734873058E-2</v>
      </c>
      <c r="S2124">
        <v>2.764496743380788E-5</v>
      </c>
      <c r="T2124">
        <f t="shared" si="68"/>
        <v>5.997247073487303E-2</v>
      </c>
      <c r="U2124">
        <f t="shared" si="69"/>
        <v>2.764496743380788E-5</v>
      </c>
    </row>
    <row r="2125" spans="1:21" x14ac:dyDescent="0.35">
      <c r="A2125" t="s">
        <v>27</v>
      </c>
      <c r="B2125" t="s">
        <v>52</v>
      </c>
      <c r="C2125" t="s">
        <v>29</v>
      </c>
      <c r="D2125" t="s">
        <v>30</v>
      </c>
      <c r="E2125" t="s">
        <v>1255</v>
      </c>
      <c r="F2125" t="s">
        <v>1256</v>
      </c>
      <c r="G2125" t="s">
        <v>452</v>
      </c>
      <c r="H2125" t="s">
        <v>41</v>
      </c>
      <c r="I2125" t="s">
        <v>453</v>
      </c>
      <c r="J2125" t="s">
        <v>36</v>
      </c>
      <c r="L2125" t="s">
        <v>1257</v>
      </c>
      <c r="M2125" t="s">
        <v>1257</v>
      </c>
      <c r="N2125" t="b">
        <v>0</v>
      </c>
      <c r="O2125">
        <v>434.14055299</v>
      </c>
      <c r="P2125">
        <v>1.2661181945435321E-7</v>
      </c>
      <c r="Q2125">
        <v>2.7466929216307358E-4</v>
      </c>
      <c r="R2125">
        <v>0.1192450783890486</v>
      </c>
      <c r="S2125">
        <v>5.4967325312982963E-5</v>
      </c>
      <c r="T2125">
        <f t="shared" si="68"/>
        <v>0.11924507838904864</v>
      </c>
      <c r="U2125">
        <f t="shared" si="69"/>
        <v>5.4967325312982943E-5</v>
      </c>
    </row>
    <row r="2126" spans="1:21" x14ac:dyDescent="0.35">
      <c r="A2126" t="s">
        <v>27</v>
      </c>
      <c r="B2126" t="s">
        <v>52</v>
      </c>
      <c r="C2126" t="s">
        <v>76</v>
      </c>
      <c r="D2126" t="s">
        <v>77</v>
      </c>
      <c r="E2126" t="s">
        <v>1255</v>
      </c>
      <c r="F2126" t="s">
        <v>1256</v>
      </c>
      <c r="G2126" t="s">
        <v>452</v>
      </c>
      <c r="H2126" t="s">
        <v>41</v>
      </c>
      <c r="I2126" t="s">
        <v>453</v>
      </c>
      <c r="J2126" t="s">
        <v>36</v>
      </c>
      <c r="L2126" t="s">
        <v>1257</v>
      </c>
      <c r="M2126" t="s">
        <v>1257</v>
      </c>
      <c r="N2126" t="b">
        <v>0</v>
      </c>
      <c r="O2126">
        <v>434.14055299</v>
      </c>
      <c r="P2126">
        <v>2.8598020317878062E-7</v>
      </c>
      <c r="Q2126">
        <v>2.7193350026709638E-4</v>
      </c>
      <c r="R2126">
        <v>0.1180573601824636</v>
      </c>
      <c r="S2126">
        <v>1.2415560355222841E-4</v>
      </c>
      <c r="T2126">
        <f t="shared" si="68"/>
        <v>0.11805736018246354</v>
      </c>
      <c r="U2126">
        <f t="shared" si="69"/>
        <v>1.2415560355222838E-4</v>
      </c>
    </row>
    <row r="2127" spans="1:21" x14ac:dyDescent="0.35">
      <c r="A2127" t="s">
        <v>27</v>
      </c>
      <c r="B2127" t="s">
        <v>52</v>
      </c>
      <c r="C2127" t="s">
        <v>39</v>
      </c>
      <c r="D2127" t="s">
        <v>40</v>
      </c>
      <c r="E2127" t="s">
        <v>1255</v>
      </c>
      <c r="F2127" t="s">
        <v>1256</v>
      </c>
      <c r="G2127" t="s">
        <v>452</v>
      </c>
      <c r="H2127" t="s">
        <v>41</v>
      </c>
      <c r="I2127" t="s">
        <v>453</v>
      </c>
      <c r="J2127" t="s">
        <v>36</v>
      </c>
      <c r="L2127" t="s">
        <v>1257</v>
      </c>
      <c r="M2127" t="s">
        <v>1257</v>
      </c>
      <c r="N2127" t="b">
        <v>0</v>
      </c>
      <c r="O2127">
        <v>434.14055299</v>
      </c>
      <c r="P2127">
        <v>2.08588576975524E-8</v>
      </c>
      <c r="Q2127">
        <v>1.608406428753761E-4</v>
      </c>
      <c r="R2127">
        <v>6.98274456411829E-2</v>
      </c>
      <c r="S2127">
        <v>9.0556760155551161E-6</v>
      </c>
      <c r="T2127">
        <f t="shared" si="68"/>
        <v>6.9827445641182886E-2</v>
      </c>
      <c r="U2127">
        <f t="shared" si="69"/>
        <v>9.0556760155551178E-6</v>
      </c>
    </row>
    <row r="2128" spans="1:21" x14ac:dyDescent="0.35">
      <c r="A2128" t="s">
        <v>27</v>
      </c>
      <c r="B2128" t="s">
        <v>52</v>
      </c>
      <c r="C2128" t="s">
        <v>29</v>
      </c>
      <c r="D2128" t="s">
        <v>30</v>
      </c>
      <c r="E2128" t="s">
        <v>559</v>
      </c>
      <c r="F2128" t="s">
        <v>560</v>
      </c>
      <c r="G2128" t="s">
        <v>452</v>
      </c>
      <c r="H2128" t="s">
        <v>41</v>
      </c>
      <c r="I2128" t="s">
        <v>453</v>
      </c>
      <c r="J2128" t="s">
        <v>36</v>
      </c>
      <c r="L2128" t="s">
        <v>561</v>
      </c>
      <c r="M2128" t="s">
        <v>561</v>
      </c>
      <c r="N2128" t="b">
        <v>0</v>
      </c>
      <c r="O2128">
        <v>305.48687911000002</v>
      </c>
      <c r="P2128">
        <v>1.188288977365199E-2</v>
      </c>
      <c r="Q2128">
        <v>25.778516863960888</v>
      </c>
      <c r="R2128">
        <v>7874.998664855917</v>
      </c>
      <c r="S2128">
        <v>3.6300669117610802</v>
      </c>
      <c r="T2128">
        <f t="shared" si="68"/>
        <v>7874.998664855917</v>
      </c>
      <c r="U2128">
        <f t="shared" si="69"/>
        <v>3.6300669117610811</v>
      </c>
    </row>
    <row r="2129" spans="1:21" x14ac:dyDescent="0.35">
      <c r="A2129" t="s">
        <v>27</v>
      </c>
      <c r="B2129" t="s">
        <v>52</v>
      </c>
      <c r="C2129" t="s">
        <v>29</v>
      </c>
      <c r="D2129" t="s">
        <v>30</v>
      </c>
      <c r="E2129" t="s">
        <v>562</v>
      </c>
      <c r="F2129" t="s">
        <v>563</v>
      </c>
      <c r="G2129" t="s">
        <v>452</v>
      </c>
      <c r="H2129" t="s">
        <v>41</v>
      </c>
      <c r="I2129" t="s">
        <v>453</v>
      </c>
      <c r="J2129" t="s">
        <v>36</v>
      </c>
      <c r="L2129" t="s">
        <v>564</v>
      </c>
      <c r="M2129" t="s">
        <v>564</v>
      </c>
      <c r="N2129" t="b">
        <v>0</v>
      </c>
      <c r="O2129">
        <v>43.013270409999997</v>
      </c>
      <c r="P2129">
        <v>2.0659097113997792E-2</v>
      </c>
      <c r="Q2129">
        <v>44.81745547520341</v>
      </c>
      <c r="R2129">
        <v>1927.7453314430591</v>
      </c>
      <c r="S2129">
        <v>0.88861533059083753</v>
      </c>
      <c r="T2129">
        <f t="shared" si="68"/>
        <v>1927.7453314430593</v>
      </c>
      <c r="U2129">
        <f t="shared" si="69"/>
        <v>0.88861533059083753</v>
      </c>
    </row>
    <row r="2130" spans="1:21" x14ac:dyDescent="0.35">
      <c r="A2130" t="s">
        <v>27</v>
      </c>
      <c r="B2130" t="s">
        <v>52</v>
      </c>
      <c r="C2130" t="s">
        <v>39</v>
      </c>
      <c r="D2130" t="s">
        <v>40</v>
      </c>
      <c r="E2130" t="s">
        <v>562</v>
      </c>
      <c r="F2130" t="s">
        <v>563</v>
      </c>
      <c r="G2130" t="s">
        <v>452</v>
      </c>
      <c r="H2130" t="s">
        <v>41</v>
      </c>
      <c r="I2130" t="s">
        <v>453</v>
      </c>
      <c r="J2130" t="s">
        <v>36</v>
      </c>
      <c r="L2130" t="s">
        <v>564</v>
      </c>
      <c r="M2130" t="s">
        <v>564</v>
      </c>
      <c r="N2130" t="b">
        <v>0</v>
      </c>
      <c r="O2130">
        <v>43.013270409999997</v>
      </c>
      <c r="P2130">
        <v>1.1012722281178351E-2</v>
      </c>
      <c r="Q2130">
        <v>84.91804092035926</v>
      </c>
      <c r="R2130">
        <v>3652.6026567948579</v>
      </c>
      <c r="S2130">
        <v>0.47369320143055649</v>
      </c>
      <c r="T2130">
        <f t="shared" si="68"/>
        <v>3652.6026567948579</v>
      </c>
      <c r="U2130">
        <f t="shared" si="69"/>
        <v>0.47369320143055643</v>
      </c>
    </row>
    <row r="2131" spans="1:21" x14ac:dyDescent="0.35">
      <c r="A2131" t="s">
        <v>27</v>
      </c>
      <c r="B2131" t="s">
        <v>52</v>
      </c>
      <c r="C2131" t="s">
        <v>76</v>
      </c>
      <c r="D2131" t="s">
        <v>77</v>
      </c>
      <c r="E2131" t="s">
        <v>562</v>
      </c>
      <c r="F2131" t="s">
        <v>563</v>
      </c>
      <c r="G2131" t="s">
        <v>452</v>
      </c>
      <c r="H2131" t="s">
        <v>41</v>
      </c>
      <c r="I2131" t="s">
        <v>453</v>
      </c>
      <c r="J2131" t="s">
        <v>36</v>
      </c>
      <c r="L2131" t="s">
        <v>564</v>
      </c>
      <c r="M2131" t="s">
        <v>564</v>
      </c>
      <c r="N2131" t="b">
        <v>0</v>
      </c>
      <c r="O2131">
        <v>43.013270409999997</v>
      </c>
      <c r="P2131">
        <v>5.2020577348620718E-3</v>
      </c>
      <c r="Q2131">
        <v>4.9465443856203581</v>
      </c>
      <c r="R2131">
        <v>212.7670512537558</v>
      </c>
      <c r="S2131">
        <v>0.22375751603805441</v>
      </c>
      <c r="T2131">
        <f t="shared" si="68"/>
        <v>212.76705125375577</v>
      </c>
      <c r="U2131">
        <f t="shared" si="69"/>
        <v>0.22375751603805435</v>
      </c>
    </row>
    <row r="2132" spans="1:21" x14ac:dyDescent="0.35">
      <c r="A2132" t="s">
        <v>27</v>
      </c>
      <c r="B2132" t="s">
        <v>52</v>
      </c>
      <c r="C2132" t="s">
        <v>29</v>
      </c>
      <c r="D2132" t="s">
        <v>30</v>
      </c>
      <c r="E2132" t="s">
        <v>577</v>
      </c>
      <c r="F2132" t="s">
        <v>578</v>
      </c>
      <c r="G2132" t="s">
        <v>452</v>
      </c>
      <c r="H2132" t="s">
        <v>41</v>
      </c>
      <c r="I2132" t="s">
        <v>453</v>
      </c>
      <c r="J2132" t="s">
        <v>36</v>
      </c>
      <c r="L2132" t="s">
        <v>579</v>
      </c>
      <c r="M2132" t="s">
        <v>579</v>
      </c>
      <c r="N2132" t="b">
        <v>0</v>
      </c>
      <c r="O2132">
        <v>112.84346384</v>
      </c>
      <c r="P2132">
        <v>1.114142700296853E-7</v>
      </c>
      <c r="Q2132">
        <v>2.4170001519448989E-4</v>
      </c>
      <c r="R2132">
        <v>2.727426692472688E-2</v>
      </c>
      <c r="S2132">
        <v>1.2572372151354789E-5</v>
      </c>
      <c r="T2132">
        <f t="shared" si="68"/>
        <v>2.727426692472687E-2</v>
      </c>
      <c r="U2132">
        <f t="shared" si="69"/>
        <v>1.2572372151354788E-5</v>
      </c>
    </row>
    <row r="2133" spans="1:21" x14ac:dyDescent="0.35">
      <c r="A2133" t="s">
        <v>27</v>
      </c>
      <c r="B2133" t="s">
        <v>52</v>
      </c>
      <c r="C2133" t="s">
        <v>39</v>
      </c>
      <c r="D2133" t="s">
        <v>40</v>
      </c>
      <c r="E2133" t="s">
        <v>577</v>
      </c>
      <c r="F2133" t="s">
        <v>578</v>
      </c>
      <c r="G2133" t="s">
        <v>452</v>
      </c>
      <c r="H2133" t="s">
        <v>41</v>
      </c>
      <c r="I2133" t="s">
        <v>453</v>
      </c>
      <c r="J2133" t="s">
        <v>36</v>
      </c>
      <c r="L2133" t="s">
        <v>579</v>
      </c>
      <c r="M2133" t="s">
        <v>579</v>
      </c>
      <c r="N2133" t="b">
        <v>0</v>
      </c>
      <c r="O2133">
        <v>112.84346384</v>
      </c>
      <c r="P2133">
        <v>4.4284511783927102E-8</v>
      </c>
      <c r="Q2133">
        <v>3.4147360550740009E-4</v>
      </c>
      <c r="R2133">
        <v>3.8533064455388732E-2</v>
      </c>
      <c r="S2133">
        <v>4.9972177041616309E-6</v>
      </c>
      <c r="T2133">
        <f t="shared" si="68"/>
        <v>3.8533064455388726E-2</v>
      </c>
      <c r="U2133">
        <f t="shared" si="69"/>
        <v>4.9972177041616317E-6</v>
      </c>
    </row>
    <row r="2134" spans="1:21" x14ac:dyDescent="0.35">
      <c r="A2134" t="s">
        <v>27</v>
      </c>
      <c r="B2134" t="s">
        <v>52</v>
      </c>
      <c r="C2134" t="s">
        <v>29</v>
      </c>
      <c r="D2134" t="s">
        <v>30</v>
      </c>
      <c r="E2134" t="s">
        <v>583</v>
      </c>
      <c r="F2134" t="s">
        <v>584</v>
      </c>
      <c r="G2134" t="s">
        <v>452</v>
      </c>
      <c r="H2134" t="s">
        <v>41</v>
      </c>
      <c r="I2134" t="s">
        <v>453</v>
      </c>
      <c r="J2134" t="s">
        <v>36</v>
      </c>
      <c r="L2134" t="s">
        <v>585</v>
      </c>
      <c r="M2134" t="s">
        <v>585</v>
      </c>
      <c r="N2134" t="b">
        <v>0</v>
      </c>
      <c r="O2134">
        <v>361.84748588000002</v>
      </c>
      <c r="P2134">
        <v>4.4855781179932736E-3</v>
      </c>
      <c r="Q2134">
        <v>9.7309285335368667</v>
      </c>
      <c r="R2134">
        <v>3521.1120251382708</v>
      </c>
      <c r="S2134">
        <v>1.623095164714208</v>
      </c>
      <c r="T2134">
        <f t="shared" si="68"/>
        <v>3521.1120251382708</v>
      </c>
      <c r="U2134">
        <f t="shared" si="69"/>
        <v>1.6230951647142082</v>
      </c>
    </row>
    <row r="2135" spans="1:21" x14ac:dyDescent="0.35">
      <c r="A2135" t="s">
        <v>27</v>
      </c>
      <c r="B2135" t="s">
        <v>52</v>
      </c>
      <c r="C2135" t="s">
        <v>39</v>
      </c>
      <c r="D2135" t="s">
        <v>40</v>
      </c>
      <c r="E2135" t="s">
        <v>583</v>
      </c>
      <c r="F2135" t="s">
        <v>584</v>
      </c>
      <c r="G2135" t="s">
        <v>452</v>
      </c>
      <c r="H2135" t="s">
        <v>41</v>
      </c>
      <c r="I2135" t="s">
        <v>453</v>
      </c>
      <c r="J2135" t="s">
        <v>36</v>
      </c>
      <c r="L2135" t="s">
        <v>585</v>
      </c>
      <c r="M2135" t="s">
        <v>585</v>
      </c>
      <c r="N2135" t="b">
        <v>0</v>
      </c>
      <c r="O2135">
        <v>361.84748588000002</v>
      </c>
      <c r="P2135">
        <v>6.0268038546866083E-8</v>
      </c>
      <c r="Q2135">
        <v>4.6472104106896238E-4</v>
      </c>
      <c r="R2135">
        <v>0.1681581403463403</v>
      </c>
      <c r="S2135">
        <v>2.180783822710242E-5</v>
      </c>
      <c r="T2135">
        <f t="shared" si="68"/>
        <v>0.16815814034634027</v>
      </c>
      <c r="U2135">
        <f t="shared" si="69"/>
        <v>2.180783822710242E-5</v>
      </c>
    </row>
    <row r="2136" spans="1:21" x14ac:dyDescent="0.35">
      <c r="A2136" t="s">
        <v>27</v>
      </c>
      <c r="B2136" t="s">
        <v>52</v>
      </c>
      <c r="C2136" t="s">
        <v>39</v>
      </c>
      <c r="D2136" t="s">
        <v>40</v>
      </c>
      <c r="E2136" t="s">
        <v>588</v>
      </c>
      <c r="F2136" t="s">
        <v>589</v>
      </c>
      <c r="G2136" t="s">
        <v>452</v>
      </c>
      <c r="H2136" t="s">
        <v>41</v>
      </c>
      <c r="I2136" t="s">
        <v>453</v>
      </c>
      <c r="J2136" t="s">
        <v>145</v>
      </c>
      <c r="L2136" t="s">
        <v>590</v>
      </c>
      <c r="M2136" t="s">
        <v>590</v>
      </c>
      <c r="N2136" t="b">
        <v>0</v>
      </c>
      <c r="O2136">
        <v>54.427446869999997</v>
      </c>
      <c r="P2136">
        <v>2.0279230659595319E-4</v>
      </c>
      <c r="Q2136">
        <v>1.563711946071757</v>
      </c>
      <c r="R2136">
        <v>85.108848864804827</v>
      </c>
      <c r="S2136">
        <v>1.1037467492896001E-2</v>
      </c>
      <c r="T2136">
        <f t="shared" si="68"/>
        <v>85.108848864804855</v>
      </c>
      <c r="U2136">
        <f t="shared" si="69"/>
        <v>1.1037467492895992E-2</v>
      </c>
    </row>
    <row r="2137" spans="1:21" x14ac:dyDescent="0.35">
      <c r="A2137" t="s">
        <v>27</v>
      </c>
      <c r="B2137" t="s">
        <v>52</v>
      </c>
      <c r="C2137" t="s">
        <v>29</v>
      </c>
      <c r="D2137" t="s">
        <v>30</v>
      </c>
      <c r="E2137" t="s">
        <v>588</v>
      </c>
      <c r="F2137" t="s">
        <v>589</v>
      </c>
      <c r="G2137" t="s">
        <v>452</v>
      </c>
      <c r="H2137" t="s">
        <v>41</v>
      </c>
      <c r="I2137" t="s">
        <v>453</v>
      </c>
      <c r="J2137" t="s">
        <v>145</v>
      </c>
      <c r="L2137" t="s">
        <v>590</v>
      </c>
      <c r="M2137" t="s">
        <v>590</v>
      </c>
      <c r="N2137" t="b">
        <v>0</v>
      </c>
      <c r="O2137">
        <v>54.427446869999997</v>
      </c>
      <c r="P2137">
        <v>6.3836887340283322E-3</v>
      </c>
      <c r="Q2137">
        <v>13.84865388967177</v>
      </c>
      <c r="R2137">
        <v>753.74687380112925</v>
      </c>
      <c r="S2137">
        <v>0.34744787940594463</v>
      </c>
      <c r="T2137">
        <f t="shared" si="68"/>
        <v>753.74687380112903</v>
      </c>
      <c r="U2137">
        <f t="shared" si="69"/>
        <v>0.34744787940594457</v>
      </c>
    </row>
    <row r="2138" spans="1:21" x14ac:dyDescent="0.35">
      <c r="A2138" t="s">
        <v>27</v>
      </c>
      <c r="B2138" t="s">
        <v>52</v>
      </c>
      <c r="C2138" t="s">
        <v>39</v>
      </c>
      <c r="D2138" t="s">
        <v>40</v>
      </c>
      <c r="E2138" t="s">
        <v>596</v>
      </c>
      <c r="F2138" t="s">
        <v>597</v>
      </c>
      <c r="G2138" t="s">
        <v>452</v>
      </c>
      <c r="H2138" t="s">
        <v>41</v>
      </c>
      <c r="I2138" t="s">
        <v>453</v>
      </c>
      <c r="J2138" t="s">
        <v>145</v>
      </c>
      <c r="L2138" t="s">
        <v>598</v>
      </c>
      <c r="M2138" t="s">
        <v>598</v>
      </c>
      <c r="N2138" t="b">
        <v>0</v>
      </c>
      <c r="O2138">
        <v>54.427446869999997</v>
      </c>
      <c r="P2138">
        <v>3.1818987338178809E-4</v>
      </c>
      <c r="Q2138">
        <v>2.4535314700941941</v>
      </c>
      <c r="R2138">
        <v>133.5394537324247</v>
      </c>
      <c r="S2138">
        <v>1.7318262428059301E-2</v>
      </c>
      <c r="T2138">
        <f t="shared" si="68"/>
        <v>133.53945373242473</v>
      </c>
      <c r="U2138">
        <f t="shared" si="69"/>
        <v>1.7318262428059297E-2</v>
      </c>
    </row>
    <row r="2139" spans="1:21" x14ac:dyDescent="0.35">
      <c r="A2139" t="s">
        <v>27</v>
      </c>
      <c r="B2139" t="s">
        <v>52</v>
      </c>
      <c r="C2139" t="s">
        <v>29</v>
      </c>
      <c r="D2139" t="s">
        <v>30</v>
      </c>
      <c r="E2139" t="s">
        <v>1258</v>
      </c>
      <c r="F2139" t="s">
        <v>1259</v>
      </c>
      <c r="G2139" t="s">
        <v>452</v>
      </c>
      <c r="H2139" t="s">
        <v>41</v>
      </c>
      <c r="I2139" t="s">
        <v>453</v>
      </c>
      <c r="J2139" t="s">
        <v>36</v>
      </c>
      <c r="L2139" t="s">
        <v>1260</v>
      </c>
      <c r="M2139" t="s">
        <v>1260</v>
      </c>
      <c r="N2139" t="b">
        <v>0</v>
      </c>
      <c r="O2139">
        <v>25.369141249999998</v>
      </c>
      <c r="P2139">
        <v>3.3243671973870381E-3</v>
      </c>
      <c r="Q2139">
        <v>7.2118194725543354</v>
      </c>
      <c r="R2139">
        <v>182.95766686873139</v>
      </c>
      <c r="S2139">
        <v>8.4336340997378398E-2</v>
      </c>
      <c r="T2139">
        <f t="shared" si="68"/>
        <v>182.95766686873142</v>
      </c>
      <c r="U2139">
        <f t="shared" si="69"/>
        <v>8.4336340997378398E-2</v>
      </c>
    </row>
    <row r="2140" spans="1:21" x14ac:dyDescent="0.35">
      <c r="A2140" t="s">
        <v>27</v>
      </c>
      <c r="B2140" t="s">
        <v>52</v>
      </c>
      <c r="C2140" t="s">
        <v>39</v>
      </c>
      <c r="D2140" t="s">
        <v>40</v>
      </c>
      <c r="E2140" t="s">
        <v>1258</v>
      </c>
      <c r="F2140" t="s">
        <v>1259</v>
      </c>
      <c r="G2140" t="s">
        <v>452</v>
      </c>
      <c r="H2140" t="s">
        <v>41</v>
      </c>
      <c r="I2140" t="s">
        <v>453</v>
      </c>
      <c r="J2140" t="s">
        <v>36</v>
      </c>
      <c r="L2140" t="s">
        <v>1260</v>
      </c>
      <c r="M2140" t="s">
        <v>1260</v>
      </c>
      <c r="N2140" t="b">
        <v>0</v>
      </c>
      <c r="O2140">
        <v>25.369141249999998</v>
      </c>
      <c r="P2140">
        <v>3.789999876918854E-4</v>
      </c>
      <c r="Q2140">
        <v>2.9224324051683541</v>
      </c>
      <c r="R2140">
        <v>74.139600480293197</v>
      </c>
      <c r="S2140">
        <v>9.6149042215037013E-3</v>
      </c>
      <c r="T2140">
        <f t="shared" si="68"/>
        <v>74.139600480293197</v>
      </c>
      <c r="U2140">
        <f t="shared" si="69"/>
        <v>9.6149042215037013E-3</v>
      </c>
    </row>
    <row r="2141" spans="1:21" x14ac:dyDescent="0.35">
      <c r="A2141" t="s">
        <v>27</v>
      </c>
      <c r="B2141" t="s">
        <v>52</v>
      </c>
      <c r="C2141" t="s">
        <v>39</v>
      </c>
      <c r="D2141" t="s">
        <v>40</v>
      </c>
      <c r="E2141" t="s">
        <v>599</v>
      </c>
      <c r="F2141" t="s">
        <v>600</v>
      </c>
      <c r="G2141" t="s">
        <v>452</v>
      </c>
      <c r="H2141" t="s">
        <v>41</v>
      </c>
      <c r="I2141" t="s">
        <v>453</v>
      </c>
      <c r="J2141" t="s">
        <v>145</v>
      </c>
      <c r="L2141" t="s">
        <v>601</v>
      </c>
      <c r="M2141" t="s">
        <v>601</v>
      </c>
      <c r="N2141" t="b">
        <v>0</v>
      </c>
      <c r="O2141">
        <v>111.51933579999999</v>
      </c>
      <c r="P2141">
        <v>1.0163879427761209E-8</v>
      </c>
      <c r="Q2141">
        <v>7.8372695426209675E-5</v>
      </c>
      <c r="R2141">
        <v>8.7400709387865996E-3</v>
      </c>
      <c r="S2141">
        <v>1.1334690829352141E-6</v>
      </c>
      <c r="T2141">
        <f t="shared" si="68"/>
        <v>8.7400709387865996E-3</v>
      </c>
      <c r="U2141">
        <f t="shared" si="69"/>
        <v>1.1334690829352141E-6</v>
      </c>
    </row>
    <row r="2142" spans="1:21" x14ac:dyDescent="0.35">
      <c r="A2142" t="s">
        <v>27</v>
      </c>
      <c r="B2142" t="s">
        <v>52</v>
      </c>
      <c r="C2142" t="s">
        <v>29</v>
      </c>
      <c r="D2142" t="s">
        <v>30</v>
      </c>
      <c r="E2142" t="s">
        <v>599</v>
      </c>
      <c r="F2142" t="s">
        <v>600</v>
      </c>
      <c r="G2142" t="s">
        <v>452</v>
      </c>
      <c r="H2142" t="s">
        <v>41</v>
      </c>
      <c r="I2142" t="s">
        <v>453</v>
      </c>
      <c r="J2142" t="s">
        <v>145</v>
      </c>
      <c r="L2142" t="s">
        <v>601</v>
      </c>
      <c r="M2142" t="s">
        <v>601</v>
      </c>
      <c r="N2142" t="b">
        <v>0</v>
      </c>
      <c r="O2142">
        <v>111.51933579999999</v>
      </c>
      <c r="P2142">
        <v>1.9427734450467211E-2</v>
      </c>
      <c r="Q2142">
        <v>42.146160546771249</v>
      </c>
      <c r="R2142">
        <v>4700.1118306960943</v>
      </c>
      <c r="S2142">
        <v>2.1665680420148812</v>
      </c>
      <c r="T2142">
        <f t="shared" si="68"/>
        <v>4700.1118306960943</v>
      </c>
      <c r="U2142">
        <f t="shared" si="69"/>
        <v>2.1665680420148812</v>
      </c>
    </row>
    <row r="2143" spans="1:21" x14ac:dyDescent="0.35">
      <c r="A2143" t="s">
        <v>27</v>
      </c>
      <c r="B2143" t="s">
        <v>52</v>
      </c>
      <c r="C2143" t="s">
        <v>29</v>
      </c>
      <c r="D2143" t="s">
        <v>30</v>
      </c>
      <c r="E2143" t="s">
        <v>608</v>
      </c>
      <c r="F2143" t="s">
        <v>609</v>
      </c>
      <c r="G2143" t="s">
        <v>452</v>
      </c>
      <c r="H2143" t="s">
        <v>41</v>
      </c>
      <c r="I2143" t="s">
        <v>453</v>
      </c>
      <c r="J2143" t="s">
        <v>36</v>
      </c>
      <c r="L2143" t="s">
        <v>610</v>
      </c>
      <c r="M2143" t="s">
        <v>610</v>
      </c>
      <c r="N2143" t="b">
        <v>0</v>
      </c>
      <c r="O2143">
        <v>2.4346340199999998</v>
      </c>
      <c r="P2143">
        <v>9.3445663356747272E-8</v>
      </c>
      <c r="Q2143">
        <v>2.0271925891689839E-4</v>
      </c>
      <c r="R2143">
        <v>4.9354720426826929E-4</v>
      </c>
      <c r="S2143">
        <v>2.275059910298043E-7</v>
      </c>
      <c r="T2143">
        <f t="shared" si="68"/>
        <v>4.9354720426826918E-4</v>
      </c>
      <c r="U2143">
        <f t="shared" si="69"/>
        <v>2.275059910298043E-7</v>
      </c>
    </row>
    <row r="2144" spans="1:21" x14ac:dyDescent="0.35">
      <c r="A2144" t="s">
        <v>27</v>
      </c>
      <c r="B2144" t="s">
        <v>52</v>
      </c>
      <c r="C2144" t="s">
        <v>39</v>
      </c>
      <c r="D2144" t="s">
        <v>40</v>
      </c>
      <c r="E2144" t="s">
        <v>608</v>
      </c>
      <c r="F2144" t="s">
        <v>609</v>
      </c>
      <c r="G2144" t="s">
        <v>452</v>
      </c>
      <c r="H2144" t="s">
        <v>41</v>
      </c>
      <c r="I2144" t="s">
        <v>453</v>
      </c>
      <c r="J2144" t="s">
        <v>36</v>
      </c>
      <c r="L2144" t="s">
        <v>610</v>
      </c>
      <c r="M2144" t="s">
        <v>610</v>
      </c>
      <c r="N2144" t="b">
        <v>0</v>
      </c>
      <c r="O2144">
        <v>2.4346340199999998</v>
      </c>
      <c r="P2144">
        <v>1.442279568172323E-8</v>
      </c>
      <c r="Q2144">
        <v>1.112127885018732E-4</v>
      </c>
      <c r="R2144">
        <v>2.7076243834572519E-4</v>
      </c>
      <c r="S2144">
        <v>3.5114229030232468E-8</v>
      </c>
      <c r="T2144">
        <f t="shared" si="68"/>
        <v>2.707624383457253E-4</v>
      </c>
      <c r="U2144">
        <f t="shared" si="69"/>
        <v>3.5114229030232468E-8</v>
      </c>
    </row>
    <row r="2145" spans="1:21" x14ac:dyDescent="0.35">
      <c r="A2145" t="s">
        <v>27</v>
      </c>
      <c r="B2145" t="s">
        <v>52</v>
      </c>
      <c r="C2145" t="s">
        <v>39</v>
      </c>
      <c r="D2145" t="s">
        <v>40</v>
      </c>
      <c r="E2145" t="s">
        <v>1261</v>
      </c>
      <c r="F2145" t="s">
        <v>1262</v>
      </c>
      <c r="G2145" t="s">
        <v>452</v>
      </c>
      <c r="H2145" t="s">
        <v>41</v>
      </c>
      <c r="I2145" t="s">
        <v>453</v>
      </c>
      <c r="J2145" t="s">
        <v>36</v>
      </c>
      <c r="L2145" t="s">
        <v>1263</v>
      </c>
      <c r="M2145" t="s">
        <v>1263</v>
      </c>
      <c r="N2145" t="b">
        <v>0</v>
      </c>
      <c r="O2145">
        <v>10.65572682</v>
      </c>
      <c r="P2145">
        <v>4.6631153631357964E-3</v>
      </c>
      <c r="Q2145">
        <v>35.956833479755339</v>
      </c>
      <c r="R2145">
        <v>383.14619487250292</v>
      </c>
      <c r="S2145">
        <v>4.9688883439720152E-2</v>
      </c>
      <c r="T2145">
        <f t="shared" si="68"/>
        <v>383.14619487250292</v>
      </c>
      <c r="U2145">
        <f t="shared" si="69"/>
        <v>4.9688883439720145E-2</v>
      </c>
    </row>
    <row r="2146" spans="1:21" x14ac:dyDescent="0.35">
      <c r="A2146" t="s">
        <v>27</v>
      </c>
      <c r="B2146" t="s">
        <v>52</v>
      </c>
      <c r="C2146" t="s">
        <v>29</v>
      </c>
      <c r="D2146" t="s">
        <v>30</v>
      </c>
      <c r="E2146" t="s">
        <v>1261</v>
      </c>
      <c r="F2146" t="s">
        <v>1262</v>
      </c>
      <c r="G2146" t="s">
        <v>452</v>
      </c>
      <c r="H2146" t="s">
        <v>41</v>
      </c>
      <c r="I2146" t="s">
        <v>453</v>
      </c>
      <c r="J2146" t="s">
        <v>36</v>
      </c>
      <c r="L2146" t="s">
        <v>1263</v>
      </c>
      <c r="M2146" t="s">
        <v>1263</v>
      </c>
      <c r="N2146" t="b">
        <v>0</v>
      </c>
      <c r="O2146">
        <v>10.65572682</v>
      </c>
      <c r="P2146">
        <v>7.4892227713948397E-3</v>
      </c>
      <c r="Q2146">
        <v>16.24697857068719</v>
      </c>
      <c r="R2146">
        <v>173.12336529963679</v>
      </c>
      <c r="S2146">
        <v>7.9803111946106717E-2</v>
      </c>
      <c r="T2146">
        <f t="shared" si="68"/>
        <v>173.12336529963676</v>
      </c>
      <c r="U2146">
        <f t="shared" si="69"/>
        <v>7.9803111946106717E-2</v>
      </c>
    </row>
    <row r="2147" spans="1:21" x14ac:dyDescent="0.35">
      <c r="A2147" t="s">
        <v>27</v>
      </c>
      <c r="B2147" t="s">
        <v>52</v>
      </c>
      <c r="C2147" t="s">
        <v>29</v>
      </c>
      <c r="D2147" t="s">
        <v>30</v>
      </c>
      <c r="E2147" t="s">
        <v>1264</v>
      </c>
      <c r="F2147" t="s">
        <v>1265</v>
      </c>
      <c r="G2147" t="s">
        <v>452</v>
      </c>
      <c r="H2147" t="s">
        <v>41</v>
      </c>
      <c r="I2147" t="s">
        <v>453</v>
      </c>
      <c r="J2147" t="s">
        <v>36</v>
      </c>
      <c r="L2147" t="s">
        <v>1266</v>
      </c>
      <c r="M2147" t="s">
        <v>1266</v>
      </c>
      <c r="N2147" t="b">
        <v>0</v>
      </c>
      <c r="O2147">
        <v>20.810884089999998</v>
      </c>
      <c r="P2147">
        <v>8.8852877177789356E-8</v>
      </c>
      <c r="Q2147">
        <v>1.9275575523874841E-4</v>
      </c>
      <c r="R2147">
        <v>4.0114176799540026E-3</v>
      </c>
      <c r="S2147">
        <v>1.849106928009981E-6</v>
      </c>
      <c r="T2147">
        <f t="shared" si="68"/>
        <v>4.0114176799540026E-3</v>
      </c>
      <c r="U2147">
        <f t="shared" si="69"/>
        <v>1.8491069280099805E-6</v>
      </c>
    </row>
    <row r="2148" spans="1:21" x14ac:dyDescent="0.35">
      <c r="A2148" t="s">
        <v>27</v>
      </c>
      <c r="B2148" t="s">
        <v>52</v>
      </c>
      <c r="C2148" t="s">
        <v>39</v>
      </c>
      <c r="D2148" t="s">
        <v>40</v>
      </c>
      <c r="E2148" t="s">
        <v>1264</v>
      </c>
      <c r="F2148" t="s">
        <v>1265</v>
      </c>
      <c r="G2148" t="s">
        <v>452</v>
      </c>
      <c r="H2148" t="s">
        <v>41</v>
      </c>
      <c r="I2148" t="s">
        <v>453</v>
      </c>
      <c r="J2148" t="s">
        <v>36</v>
      </c>
      <c r="L2148" t="s">
        <v>1266</v>
      </c>
      <c r="M2148" t="s">
        <v>1266</v>
      </c>
      <c r="N2148" t="b">
        <v>0</v>
      </c>
      <c r="O2148">
        <v>20.810884089999998</v>
      </c>
      <c r="P2148">
        <v>1.5284290752992659E-8</v>
      </c>
      <c r="Q2148">
        <v>1.178556940293988E-4</v>
      </c>
      <c r="R2148">
        <v>2.4526811877923229E-3</v>
      </c>
      <c r="S2148">
        <v>3.1807960325838898E-7</v>
      </c>
      <c r="T2148">
        <f t="shared" si="68"/>
        <v>2.4526811877923233E-3</v>
      </c>
      <c r="U2148">
        <f t="shared" si="69"/>
        <v>3.1807960325838903E-7</v>
      </c>
    </row>
    <row r="2149" spans="1:21" x14ac:dyDescent="0.35">
      <c r="A2149" t="s">
        <v>27</v>
      </c>
      <c r="B2149" t="s">
        <v>52</v>
      </c>
      <c r="C2149" t="s">
        <v>29</v>
      </c>
      <c r="D2149" t="s">
        <v>30</v>
      </c>
      <c r="E2149" t="s">
        <v>614</v>
      </c>
      <c r="F2149" t="s">
        <v>615</v>
      </c>
      <c r="G2149" t="s">
        <v>452</v>
      </c>
      <c r="H2149" t="s">
        <v>41</v>
      </c>
      <c r="I2149" t="s">
        <v>453</v>
      </c>
      <c r="J2149" t="s">
        <v>36</v>
      </c>
      <c r="L2149" t="s">
        <v>616</v>
      </c>
      <c r="M2149" t="s">
        <v>616</v>
      </c>
      <c r="N2149" t="b">
        <v>0</v>
      </c>
      <c r="O2149">
        <v>0.64173709999999995</v>
      </c>
      <c r="P2149">
        <v>3.0806417769525401E-2</v>
      </c>
      <c r="Q2149">
        <v>66.830861441700449</v>
      </c>
      <c r="R2149">
        <v>42.887843212098659</v>
      </c>
      <c r="S2149">
        <v>1.9769621200803701E-2</v>
      </c>
      <c r="T2149">
        <f t="shared" si="68"/>
        <v>42.887843212098659</v>
      </c>
      <c r="U2149">
        <f t="shared" si="69"/>
        <v>1.9769621200803698E-2</v>
      </c>
    </row>
    <row r="2150" spans="1:21" x14ac:dyDescent="0.35">
      <c r="A2150" t="s">
        <v>27</v>
      </c>
      <c r="B2150" t="s">
        <v>52</v>
      </c>
      <c r="C2150" t="s">
        <v>39</v>
      </c>
      <c r="D2150" t="s">
        <v>40</v>
      </c>
      <c r="E2150" t="s">
        <v>620</v>
      </c>
      <c r="F2150" t="s">
        <v>621</v>
      </c>
      <c r="G2150" t="s">
        <v>452</v>
      </c>
      <c r="H2150" t="s">
        <v>41</v>
      </c>
      <c r="I2150" t="s">
        <v>453</v>
      </c>
      <c r="J2150" t="s">
        <v>36</v>
      </c>
      <c r="L2150" t="s">
        <v>622</v>
      </c>
      <c r="M2150" t="s">
        <v>622</v>
      </c>
      <c r="N2150" t="b">
        <v>0</v>
      </c>
      <c r="O2150">
        <v>169.70566217000001</v>
      </c>
      <c r="P2150">
        <v>4.980441261258817E-3</v>
      </c>
      <c r="Q2150">
        <v>38.403702919835077</v>
      </c>
      <c r="R2150">
        <v>6517.3258337905754</v>
      </c>
      <c r="S2150">
        <v>0.84520908214071755</v>
      </c>
      <c r="T2150">
        <f t="shared" si="68"/>
        <v>6517.3258337905745</v>
      </c>
      <c r="U2150">
        <f t="shared" si="69"/>
        <v>0.84520908214071755</v>
      </c>
    </row>
    <row r="2151" spans="1:21" x14ac:dyDescent="0.35">
      <c r="A2151" t="s">
        <v>27</v>
      </c>
      <c r="B2151" t="s">
        <v>52</v>
      </c>
      <c r="C2151" t="s">
        <v>29</v>
      </c>
      <c r="D2151" t="s">
        <v>30</v>
      </c>
      <c r="E2151" t="s">
        <v>620</v>
      </c>
      <c r="F2151" t="s">
        <v>621</v>
      </c>
      <c r="G2151" t="s">
        <v>452</v>
      </c>
      <c r="H2151" t="s">
        <v>41</v>
      </c>
      <c r="I2151" t="s">
        <v>453</v>
      </c>
      <c r="J2151" t="s">
        <v>36</v>
      </c>
      <c r="L2151" t="s">
        <v>622</v>
      </c>
      <c r="M2151" t="s">
        <v>622</v>
      </c>
      <c r="N2151" t="b">
        <v>0</v>
      </c>
      <c r="O2151">
        <v>169.70566217000001</v>
      </c>
      <c r="P2151">
        <v>4.5268311477703348E-2</v>
      </c>
      <c r="Q2151">
        <v>98.204220779569653</v>
      </c>
      <c r="R2151">
        <v>16665.812315285741</v>
      </c>
      <c r="S2151">
        <v>7.6822887746414592</v>
      </c>
      <c r="T2151">
        <f t="shared" si="68"/>
        <v>16665.812315285744</v>
      </c>
      <c r="U2151">
        <f t="shared" si="69"/>
        <v>7.6822887746414583</v>
      </c>
    </row>
    <row r="2152" spans="1:21" x14ac:dyDescent="0.35">
      <c r="A2152" t="s">
        <v>27</v>
      </c>
      <c r="B2152" t="s">
        <v>52</v>
      </c>
      <c r="C2152" t="s">
        <v>39</v>
      </c>
      <c r="D2152" t="s">
        <v>40</v>
      </c>
      <c r="E2152" t="s">
        <v>623</v>
      </c>
      <c r="F2152" t="s">
        <v>624</v>
      </c>
      <c r="G2152" t="s">
        <v>452</v>
      </c>
      <c r="H2152" t="s">
        <v>41</v>
      </c>
      <c r="I2152" t="s">
        <v>453</v>
      </c>
      <c r="J2152" t="s">
        <v>36</v>
      </c>
      <c r="L2152" t="s">
        <v>625</v>
      </c>
      <c r="M2152" t="s">
        <v>626</v>
      </c>
      <c r="N2152" t="b">
        <v>0</v>
      </c>
      <c r="O2152">
        <v>6.141282E-2</v>
      </c>
      <c r="P2152">
        <v>1.796617244861336E-8</v>
      </c>
      <c r="Q2152">
        <v>1.385354255033785E-4</v>
      </c>
      <c r="R2152">
        <v>8.5078511500623945E-6</v>
      </c>
      <c r="S2152">
        <v>1.103353314675652E-9</v>
      </c>
      <c r="T2152">
        <f t="shared" si="68"/>
        <v>8.5078511500623928E-6</v>
      </c>
      <c r="U2152">
        <f t="shared" si="69"/>
        <v>1.1033533146756516E-9</v>
      </c>
    </row>
    <row r="2153" spans="1:21" x14ac:dyDescent="0.35">
      <c r="A2153" t="s">
        <v>27</v>
      </c>
      <c r="B2153" t="s">
        <v>52</v>
      </c>
      <c r="C2153" t="s">
        <v>29</v>
      </c>
      <c r="D2153" t="s">
        <v>30</v>
      </c>
      <c r="E2153" t="s">
        <v>623</v>
      </c>
      <c r="F2153" t="s">
        <v>624</v>
      </c>
      <c r="G2153" t="s">
        <v>452</v>
      </c>
      <c r="H2153" t="s">
        <v>41</v>
      </c>
      <c r="I2153" t="s">
        <v>453</v>
      </c>
      <c r="J2153" t="s">
        <v>36</v>
      </c>
      <c r="L2153" t="s">
        <v>625</v>
      </c>
      <c r="M2153" t="s">
        <v>626</v>
      </c>
      <c r="N2153" t="b">
        <v>0</v>
      </c>
      <c r="O2153">
        <v>6.141282E-2</v>
      </c>
      <c r="P2153">
        <v>8.1407556476318841E-8</v>
      </c>
      <c r="Q2153">
        <v>1.7660401699019369E-4</v>
      </c>
      <c r="R2153">
        <v>1.0845750706695711E-5</v>
      </c>
      <c r="S2153">
        <v>4.9994676125200031E-9</v>
      </c>
      <c r="T2153">
        <f t="shared" si="68"/>
        <v>1.0845750706695707E-5</v>
      </c>
      <c r="U2153">
        <f t="shared" si="69"/>
        <v>4.9994676125200031E-9</v>
      </c>
    </row>
    <row r="2154" spans="1:21" x14ac:dyDescent="0.35">
      <c r="A2154" t="s">
        <v>27</v>
      </c>
      <c r="B2154" t="s">
        <v>52</v>
      </c>
      <c r="C2154" t="s">
        <v>39</v>
      </c>
      <c r="D2154" t="s">
        <v>40</v>
      </c>
      <c r="E2154" t="s">
        <v>634</v>
      </c>
      <c r="F2154" t="s">
        <v>635</v>
      </c>
      <c r="G2154" t="s">
        <v>452</v>
      </c>
      <c r="H2154" t="s">
        <v>41</v>
      </c>
      <c r="I2154" t="s">
        <v>453</v>
      </c>
      <c r="J2154" t="s">
        <v>145</v>
      </c>
      <c r="L2154" t="s">
        <v>636</v>
      </c>
      <c r="M2154" t="s">
        <v>636</v>
      </c>
      <c r="N2154" t="b">
        <v>0</v>
      </c>
      <c r="O2154">
        <v>54.427446869999997</v>
      </c>
      <c r="P2154">
        <v>2.662949217682713E-3</v>
      </c>
      <c r="Q2154">
        <v>20.53374495990861</v>
      </c>
      <c r="R2154">
        <v>1117.5993128475559</v>
      </c>
      <c r="S2154">
        <v>0.14493752706293389</v>
      </c>
      <c r="T2154">
        <f t="shared" si="68"/>
        <v>1117.5993128475561</v>
      </c>
      <c r="U2154">
        <f t="shared" si="69"/>
        <v>0.14493752706293392</v>
      </c>
    </row>
    <row r="2155" spans="1:21" x14ac:dyDescent="0.35">
      <c r="A2155" t="s">
        <v>27</v>
      </c>
      <c r="B2155" t="s">
        <v>52</v>
      </c>
      <c r="C2155" t="s">
        <v>76</v>
      </c>
      <c r="D2155" t="s">
        <v>77</v>
      </c>
      <c r="E2155" t="s">
        <v>634</v>
      </c>
      <c r="F2155" t="s">
        <v>635</v>
      </c>
      <c r="G2155" t="s">
        <v>452</v>
      </c>
      <c r="H2155" t="s">
        <v>41</v>
      </c>
      <c r="I2155" t="s">
        <v>453</v>
      </c>
      <c r="J2155" t="s">
        <v>145</v>
      </c>
      <c r="L2155" t="s">
        <v>636</v>
      </c>
      <c r="M2155" t="s">
        <v>636</v>
      </c>
      <c r="N2155" t="b">
        <v>0</v>
      </c>
      <c r="O2155">
        <v>54.427446869999997</v>
      </c>
      <c r="P2155">
        <v>6.1847042652267903E-3</v>
      </c>
      <c r="Q2155">
        <v>5.8809255335362032</v>
      </c>
      <c r="R2155">
        <v>320.08376202296807</v>
      </c>
      <c r="S2155">
        <v>0.33661766280229349</v>
      </c>
      <c r="T2155">
        <f t="shared" si="68"/>
        <v>320.08376202296807</v>
      </c>
      <c r="U2155">
        <f t="shared" si="69"/>
        <v>0.33661766280229349</v>
      </c>
    </row>
    <row r="2156" spans="1:21" x14ac:dyDescent="0.35">
      <c r="A2156" t="s">
        <v>27</v>
      </c>
      <c r="B2156" t="s">
        <v>52</v>
      </c>
      <c r="C2156" t="s">
        <v>76</v>
      </c>
      <c r="D2156" t="s">
        <v>77</v>
      </c>
      <c r="E2156" t="s">
        <v>647</v>
      </c>
      <c r="F2156" t="s">
        <v>648</v>
      </c>
      <c r="G2156" t="s">
        <v>452</v>
      </c>
      <c r="H2156" t="s">
        <v>41</v>
      </c>
      <c r="I2156" t="s">
        <v>645</v>
      </c>
      <c r="J2156" t="s">
        <v>36</v>
      </c>
      <c r="L2156" t="s">
        <v>649</v>
      </c>
      <c r="M2156" t="s">
        <v>649</v>
      </c>
      <c r="N2156" t="b">
        <v>0</v>
      </c>
      <c r="O2156">
        <v>81.866171690000002</v>
      </c>
      <c r="P2156">
        <v>2.5037140638520899E-2</v>
      </c>
      <c r="Q2156">
        <v>23.807372730119571</v>
      </c>
      <c r="R2156">
        <v>1949.018463411792</v>
      </c>
      <c r="S2156">
        <v>2.0496948541398279</v>
      </c>
      <c r="T2156">
        <f t="shared" si="68"/>
        <v>1949.0184634117929</v>
      </c>
      <c r="U2156">
        <f t="shared" si="69"/>
        <v>2.0496948541398283</v>
      </c>
    </row>
    <row r="2157" spans="1:21" x14ac:dyDescent="0.35">
      <c r="A2157" t="s">
        <v>27</v>
      </c>
      <c r="B2157" t="s">
        <v>52</v>
      </c>
      <c r="C2157" t="s">
        <v>39</v>
      </c>
      <c r="D2157" t="s">
        <v>40</v>
      </c>
      <c r="E2157" t="s">
        <v>647</v>
      </c>
      <c r="F2157" t="s">
        <v>648</v>
      </c>
      <c r="G2157" t="s">
        <v>452</v>
      </c>
      <c r="H2157" t="s">
        <v>41</v>
      </c>
      <c r="I2157" t="s">
        <v>645</v>
      </c>
      <c r="J2157" t="s">
        <v>36</v>
      </c>
      <c r="L2157" t="s">
        <v>649</v>
      </c>
      <c r="M2157" t="s">
        <v>649</v>
      </c>
      <c r="N2157" t="b">
        <v>0</v>
      </c>
      <c r="O2157">
        <v>81.866171690000002</v>
      </c>
      <c r="P2157">
        <v>1.314414324652952E-2</v>
      </c>
      <c r="Q2157">
        <v>101.3532227158304</v>
      </c>
      <c r="R2157">
        <v>8297.4003321889795</v>
      </c>
      <c r="S2157">
        <v>1.0760606877383401</v>
      </c>
      <c r="T2157">
        <f t="shared" si="68"/>
        <v>8297.4003321889795</v>
      </c>
      <c r="U2157">
        <f t="shared" si="69"/>
        <v>1.0760606877383396</v>
      </c>
    </row>
    <row r="2158" spans="1:21" x14ac:dyDescent="0.35">
      <c r="A2158" t="s">
        <v>27</v>
      </c>
      <c r="B2158" t="s">
        <v>52</v>
      </c>
      <c r="C2158" t="s">
        <v>29</v>
      </c>
      <c r="D2158" t="s">
        <v>30</v>
      </c>
      <c r="E2158" t="s">
        <v>647</v>
      </c>
      <c r="F2158" t="s">
        <v>648</v>
      </c>
      <c r="G2158" t="s">
        <v>452</v>
      </c>
      <c r="H2158" t="s">
        <v>41</v>
      </c>
      <c r="I2158" t="s">
        <v>645</v>
      </c>
      <c r="J2158" t="s">
        <v>36</v>
      </c>
      <c r="L2158" t="s">
        <v>649</v>
      </c>
      <c r="M2158" t="s">
        <v>649</v>
      </c>
      <c r="N2158" t="b">
        <v>0</v>
      </c>
      <c r="O2158">
        <v>81.866171690000002</v>
      </c>
      <c r="P2158">
        <v>4.0961854487281159E-3</v>
      </c>
      <c r="Q2158">
        <v>8.8861874240458185</v>
      </c>
      <c r="R2158">
        <v>727.47814532645384</v>
      </c>
      <c r="S2158">
        <v>0.33533902121965559</v>
      </c>
      <c r="T2158">
        <f t="shared" si="68"/>
        <v>727.47814532645384</v>
      </c>
      <c r="U2158">
        <f t="shared" si="69"/>
        <v>0.33533902121965564</v>
      </c>
    </row>
    <row r="2159" spans="1:21" x14ac:dyDescent="0.35">
      <c r="A2159" t="s">
        <v>27</v>
      </c>
      <c r="B2159" t="s">
        <v>52</v>
      </c>
      <c r="C2159" t="s">
        <v>76</v>
      </c>
      <c r="D2159" t="s">
        <v>77</v>
      </c>
      <c r="E2159" t="s">
        <v>1267</v>
      </c>
      <c r="F2159" t="s">
        <v>1268</v>
      </c>
      <c r="G2159" t="s">
        <v>452</v>
      </c>
      <c r="H2159" t="s">
        <v>41</v>
      </c>
      <c r="I2159" t="s">
        <v>645</v>
      </c>
      <c r="J2159" t="s">
        <v>36</v>
      </c>
      <c r="L2159" t="s">
        <v>1269</v>
      </c>
      <c r="M2159" t="s">
        <v>1269</v>
      </c>
      <c r="N2159" t="b">
        <v>0</v>
      </c>
      <c r="O2159">
        <v>66.174081770000001</v>
      </c>
      <c r="P2159">
        <v>1.0678769994305689E-2</v>
      </c>
      <c r="Q2159">
        <v>10.154252884712459</v>
      </c>
      <c r="R2159">
        <v>671.94836070622046</v>
      </c>
      <c r="S2159">
        <v>0.70665779880620694</v>
      </c>
      <c r="T2159">
        <f t="shared" si="68"/>
        <v>671.94836070622068</v>
      </c>
      <c r="U2159">
        <f t="shared" si="69"/>
        <v>0.70665779880620716</v>
      </c>
    </row>
    <row r="2160" spans="1:21" x14ac:dyDescent="0.35">
      <c r="A2160" t="s">
        <v>27</v>
      </c>
      <c r="B2160" t="s">
        <v>52</v>
      </c>
      <c r="C2160" t="s">
        <v>39</v>
      </c>
      <c r="D2160" t="s">
        <v>40</v>
      </c>
      <c r="E2160" t="s">
        <v>1267</v>
      </c>
      <c r="F2160" t="s">
        <v>1268</v>
      </c>
      <c r="G2160" t="s">
        <v>452</v>
      </c>
      <c r="H2160" t="s">
        <v>41</v>
      </c>
      <c r="I2160" t="s">
        <v>645</v>
      </c>
      <c r="J2160" t="s">
        <v>36</v>
      </c>
      <c r="L2160" t="s">
        <v>1269</v>
      </c>
      <c r="M2160" t="s">
        <v>1269</v>
      </c>
      <c r="N2160" t="b">
        <v>0</v>
      </c>
      <c r="O2160">
        <v>66.174081770000001</v>
      </c>
      <c r="P2160">
        <v>3.5433730565479589E-3</v>
      </c>
      <c r="Q2160">
        <v>27.322608391414221</v>
      </c>
      <c r="R2160">
        <v>1808.0485218631329</v>
      </c>
      <c r="S2160">
        <v>0.23447945838561951</v>
      </c>
      <c r="T2160">
        <f t="shared" si="68"/>
        <v>1808.0485218631329</v>
      </c>
      <c r="U2160">
        <f t="shared" si="69"/>
        <v>0.23447945838561945</v>
      </c>
    </row>
    <row r="2161" spans="1:21" x14ac:dyDescent="0.35">
      <c r="A2161" t="s">
        <v>27</v>
      </c>
      <c r="B2161" t="s">
        <v>52</v>
      </c>
      <c r="C2161" t="s">
        <v>29</v>
      </c>
      <c r="D2161" t="s">
        <v>30</v>
      </c>
      <c r="E2161" t="s">
        <v>1267</v>
      </c>
      <c r="F2161" t="s">
        <v>1268</v>
      </c>
      <c r="G2161" t="s">
        <v>452</v>
      </c>
      <c r="H2161" t="s">
        <v>41</v>
      </c>
      <c r="I2161" t="s">
        <v>645</v>
      </c>
      <c r="J2161" t="s">
        <v>36</v>
      </c>
      <c r="L2161" t="s">
        <v>1269</v>
      </c>
      <c r="M2161" t="s">
        <v>1269</v>
      </c>
      <c r="N2161" t="b">
        <v>0</v>
      </c>
      <c r="O2161">
        <v>66.174081770000001</v>
      </c>
      <c r="P2161">
        <v>2.3221809828997651E-3</v>
      </c>
      <c r="Q2161">
        <v>5.0376956084860893</v>
      </c>
      <c r="R2161">
        <v>333.36488112832842</v>
      </c>
      <c r="S2161">
        <v>0.153668194247148</v>
      </c>
      <c r="T2161">
        <f t="shared" si="68"/>
        <v>333.36488112832836</v>
      </c>
      <c r="U2161">
        <f t="shared" si="69"/>
        <v>0.15366819424714803</v>
      </c>
    </row>
    <row r="2162" spans="1:21" x14ac:dyDescent="0.35">
      <c r="A2162" t="s">
        <v>27</v>
      </c>
      <c r="B2162" t="s">
        <v>52</v>
      </c>
      <c r="C2162" t="s">
        <v>39</v>
      </c>
      <c r="D2162" t="s">
        <v>40</v>
      </c>
      <c r="E2162" t="s">
        <v>1270</v>
      </c>
      <c r="F2162" t="s">
        <v>684</v>
      </c>
      <c r="G2162" t="s">
        <v>452</v>
      </c>
      <c r="H2162" t="s">
        <v>41</v>
      </c>
      <c r="I2162" t="s">
        <v>645</v>
      </c>
      <c r="J2162" t="s">
        <v>36</v>
      </c>
      <c r="L2162" t="s">
        <v>685</v>
      </c>
      <c r="M2162" t="s">
        <v>685</v>
      </c>
      <c r="N2162" t="b">
        <v>0</v>
      </c>
      <c r="O2162">
        <v>35.551672289999999</v>
      </c>
      <c r="P2162">
        <v>3.391297581874422E-8</v>
      </c>
      <c r="Q2162">
        <v>2.6149969051967562E-4</v>
      </c>
      <c r="R2162">
        <v>9.2967513012919278E-3</v>
      </c>
      <c r="S2162">
        <v>1.205663002686689E-6</v>
      </c>
      <c r="T2162">
        <f t="shared" si="68"/>
        <v>9.2967513012919278E-3</v>
      </c>
      <c r="U2162">
        <f t="shared" si="69"/>
        <v>1.205663002686689E-6</v>
      </c>
    </row>
    <row r="2163" spans="1:21" x14ac:dyDescent="0.35">
      <c r="A2163" t="s">
        <v>27</v>
      </c>
      <c r="B2163" t="s">
        <v>52</v>
      </c>
      <c r="C2163" t="s">
        <v>76</v>
      </c>
      <c r="D2163" t="s">
        <v>77</v>
      </c>
      <c r="E2163" t="s">
        <v>1270</v>
      </c>
      <c r="F2163" t="s">
        <v>684</v>
      </c>
      <c r="G2163" t="s">
        <v>452</v>
      </c>
      <c r="H2163" t="s">
        <v>41</v>
      </c>
      <c r="I2163" t="s">
        <v>645</v>
      </c>
      <c r="J2163" t="s">
        <v>36</v>
      </c>
      <c r="L2163" t="s">
        <v>685</v>
      </c>
      <c r="M2163" t="s">
        <v>685</v>
      </c>
      <c r="N2163" t="b">
        <v>0</v>
      </c>
      <c r="O2163">
        <v>35.551672289999999</v>
      </c>
      <c r="P2163">
        <v>2.822388444978819E-7</v>
      </c>
      <c r="Q2163">
        <v>2.6837590869067729E-4</v>
      </c>
      <c r="R2163">
        <v>9.541212356301924E-3</v>
      </c>
      <c r="S2163">
        <v>1.003406290709697E-5</v>
      </c>
      <c r="T2163">
        <f t="shared" si="68"/>
        <v>9.5412123563019223E-3</v>
      </c>
      <c r="U2163">
        <f t="shared" si="69"/>
        <v>1.0034062907096967E-5</v>
      </c>
    </row>
    <row r="2164" spans="1:21" x14ac:dyDescent="0.35">
      <c r="A2164" t="s">
        <v>27</v>
      </c>
      <c r="B2164" t="s">
        <v>52</v>
      </c>
      <c r="C2164" t="s">
        <v>76</v>
      </c>
      <c r="D2164" t="s">
        <v>77</v>
      </c>
      <c r="E2164" t="s">
        <v>692</v>
      </c>
      <c r="F2164" t="s">
        <v>693</v>
      </c>
      <c r="G2164" t="s">
        <v>452</v>
      </c>
      <c r="H2164" t="s">
        <v>41</v>
      </c>
      <c r="I2164" t="s">
        <v>645</v>
      </c>
      <c r="J2164" t="s">
        <v>36</v>
      </c>
      <c r="L2164" t="s">
        <v>694</v>
      </c>
      <c r="M2164" t="s">
        <v>694</v>
      </c>
      <c r="N2164" t="b">
        <v>0</v>
      </c>
      <c r="O2164">
        <v>18.484933380000001</v>
      </c>
      <c r="P2164">
        <v>2.7837537155283591E-8</v>
      </c>
      <c r="Q2164">
        <v>2.6470220082749079E-5</v>
      </c>
      <c r="R2164">
        <v>4.8930025478355474E-4</v>
      </c>
      <c r="S2164">
        <v>5.1457501977869203E-7</v>
      </c>
      <c r="T2164">
        <f t="shared" si="68"/>
        <v>4.8930025478355484E-4</v>
      </c>
      <c r="U2164">
        <f t="shared" si="69"/>
        <v>5.1457501977869192E-7</v>
      </c>
    </row>
    <row r="2165" spans="1:21" x14ac:dyDescent="0.35">
      <c r="A2165" t="s">
        <v>27</v>
      </c>
      <c r="B2165" t="s">
        <v>52</v>
      </c>
      <c r="C2165" t="s">
        <v>39</v>
      </c>
      <c r="D2165" t="s">
        <v>40</v>
      </c>
      <c r="E2165" t="s">
        <v>692</v>
      </c>
      <c r="F2165" t="s">
        <v>693</v>
      </c>
      <c r="G2165" t="s">
        <v>452</v>
      </c>
      <c r="H2165" t="s">
        <v>41</v>
      </c>
      <c r="I2165" t="s">
        <v>645</v>
      </c>
      <c r="J2165" t="s">
        <v>36</v>
      </c>
      <c r="L2165" t="s">
        <v>694</v>
      </c>
      <c r="M2165" t="s">
        <v>694</v>
      </c>
      <c r="N2165" t="b">
        <v>0</v>
      </c>
      <c r="O2165">
        <v>18.484933380000001</v>
      </c>
      <c r="P2165">
        <v>3.7253825240361503E-9</v>
      </c>
      <c r="Q2165">
        <v>2.8726065866635441E-5</v>
      </c>
      <c r="R2165">
        <v>5.3099941381424805E-4</v>
      </c>
      <c r="S2165">
        <v>6.8863447771824488E-8</v>
      </c>
      <c r="T2165">
        <f t="shared" si="68"/>
        <v>5.3099941381424816E-4</v>
      </c>
      <c r="U2165">
        <f t="shared" si="69"/>
        <v>6.8863447771824488E-8</v>
      </c>
    </row>
    <row r="2166" spans="1:21" x14ac:dyDescent="0.35">
      <c r="A2166" t="s">
        <v>27</v>
      </c>
      <c r="B2166" t="s">
        <v>52</v>
      </c>
      <c r="C2166" t="s">
        <v>76</v>
      </c>
      <c r="D2166" t="s">
        <v>77</v>
      </c>
      <c r="E2166" t="s">
        <v>695</v>
      </c>
      <c r="F2166" t="s">
        <v>696</v>
      </c>
      <c r="G2166" t="s">
        <v>452</v>
      </c>
      <c r="H2166" t="s">
        <v>41</v>
      </c>
      <c r="I2166" t="s">
        <v>645</v>
      </c>
      <c r="J2166" t="s">
        <v>36</v>
      </c>
      <c r="L2166" t="s">
        <v>697</v>
      </c>
      <c r="M2166" t="s">
        <v>697</v>
      </c>
      <c r="N2166" t="b">
        <v>0</v>
      </c>
      <c r="O2166">
        <v>209.88483607000001</v>
      </c>
      <c r="P2166">
        <v>3.7330157503908531E-9</v>
      </c>
      <c r="Q2166">
        <v>3.5496584318508799E-6</v>
      </c>
      <c r="R2166">
        <v>7.4501947807351521E-4</v>
      </c>
      <c r="S2166">
        <v>7.835033988175123E-7</v>
      </c>
      <c r="T2166">
        <f t="shared" si="68"/>
        <v>7.4501947807351521E-4</v>
      </c>
      <c r="U2166">
        <f t="shared" si="69"/>
        <v>7.835033988175123E-7</v>
      </c>
    </row>
    <row r="2167" spans="1:21" x14ac:dyDescent="0.35">
      <c r="A2167" t="s">
        <v>27</v>
      </c>
      <c r="B2167" t="s">
        <v>52</v>
      </c>
      <c r="C2167" t="s">
        <v>39</v>
      </c>
      <c r="D2167" t="s">
        <v>40</v>
      </c>
      <c r="E2167" t="s">
        <v>695</v>
      </c>
      <c r="F2167" t="s">
        <v>696</v>
      </c>
      <c r="G2167" t="s">
        <v>452</v>
      </c>
      <c r="H2167" t="s">
        <v>41</v>
      </c>
      <c r="I2167" t="s">
        <v>645</v>
      </c>
      <c r="J2167" t="s">
        <v>36</v>
      </c>
      <c r="L2167" t="s">
        <v>697</v>
      </c>
      <c r="M2167" t="s">
        <v>697</v>
      </c>
      <c r="N2167" t="b">
        <v>0</v>
      </c>
      <c r="O2167">
        <v>209.88483607000001</v>
      </c>
      <c r="P2167">
        <v>4.3356168648426162E-10</v>
      </c>
      <c r="Q2167">
        <v>3.343152409944463E-6</v>
      </c>
      <c r="R2167">
        <v>7.01676995518219E-4</v>
      </c>
      <c r="S2167">
        <v>9.0998023493981974E-8</v>
      </c>
      <c r="T2167">
        <f t="shared" si="68"/>
        <v>7.0167699551821911E-4</v>
      </c>
      <c r="U2167">
        <f t="shared" si="69"/>
        <v>9.0998023493981988E-8</v>
      </c>
    </row>
    <row r="2168" spans="1:21" x14ac:dyDescent="0.35">
      <c r="A2168" t="s">
        <v>27</v>
      </c>
      <c r="B2168" t="s">
        <v>52</v>
      </c>
      <c r="C2168" t="s">
        <v>76</v>
      </c>
      <c r="D2168" t="s">
        <v>77</v>
      </c>
      <c r="E2168" t="s">
        <v>1271</v>
      </c>
      <c r="F2168" t="s">
        <v>1272</v>
      </c>
      <c r="G2168" t="s">
        <v>452</v>
      </c>
      <c r="H2168" t="s">
        <v>41</v>
      </c>
      <c r="I2168" t="s">
        <v>645</v>
      </c>
      <c r="J2168" t="s">
        <v>36</v>
      </c>
      <c r="L2168" t="s">
        <v>1273</v>
      </c>
      <c r="M2168" t="s">
        <v>1273</v>
      </c>
      <c r="N2168" t="b">
        <v>0</v>
      </c>
      <c r="O2168">
        <v>3.6843052799999998</v>
      </c>
      <c r="P2168">
        <v>2.6012585046064821E-9</v>
      </c>
      <c r="Q2168">
        <v>2.4734905507252249E-6</v>
      </c>
      <c r="R2168">
        <v>9.1130942960670542E-6</v>
      </c>
      <c r="S2168">
        <v>9.5838304431665647E-9</v>
      </c>
      <c r="T2168">
        <f t="shared" si="68"/>
        <v>9.1130942960670542E-6</v>
      </c>
      <c r="U2168">
        <f t="shared" si="69"/>
        <v>9.5838304431665664E-9</v>
      </c>
    </row>
    <row r="2169" spans="1:21" x14ac:dyDescent="0.35">
      <c r="A2169" t="s">
        <v>27</v>
      </c>
      <c r="B2169" t="s">
        <v>52</v>
      </c>
      <c r="C2169" t="s">
        <v>39</v>
      </c>
      <c r="D2169" t="s">
        <v>40</v>
      </c>
      <c r="E2169" t="s">
        <v>1271</v>
      </c>
      <c r="F2169" t="s">
        <v>1272</v>
      </c>
      <c r="G2169" t="s">
        <v>452</v>
      </c>
      <c r="H2169" t="s">
        <v>41</v>
      </c>
      <c r="I2169" t="s">
        <v>645</v>
      </c>
      <c r="J2169" t="s">
        <v>36</v>
      </c>
      <c r="L2169" t="s">
        <v>1273</v>
      </c>
      <c r="M2169" t="s">
        <v>1273</v>
      </c>
      <c r="N2169" t="b">
        <v>0</v>
      </c>
      <c r="O2169">
        <v>3.6843052799999998</v>
      </c>
      <c r="P2169">
        <v>3.0432465593354208E-10</v>
      </c>
      <c r="Q2169">
        <v>2.3466181136526059E-6</v>
      </c>
      <c r="R2169">
        <v>8.6456575062739371E-6</v>
      </c>
      <c r="S2169">
        <v>1.121224936690132E-9</v>
      </c>
      <c r="T2169">
        <f t="shared" si="68"/>
        <v>8.6456575062739354E-6</v>
      </c>
      <c r="U2169">
        <f t="shared" si="69"/>
        <v>1.1212249366901324E-9</v>
      </c>
    </row>
    <row r="2170" spans="1:21" x14ac:dyDescent="0.35">
      <c r="A2170" t="s">
        <v>27</v>
      </c>
      <c r="B2170" t="s">
        <v>52</v>
      </c>
      <c r="C2170" t="s">
        <v>39</v>
      </c>
      <c r="D2170" t="s">
        <v>40</v>
      </c>
      <c r="E2170" t="s">
        <v>1274</v>
      </c>
      <c r="F2170" t="s">
        <v>1275</v>
      </c>
      <c r="G2170" t="s">
        <v>452</v>
      </c>
      <c r="H2170" t="s">
        <v>41</v>
      </c>
      <c r="I2170" t="s">
        <v>645</v>
      </c>
      <c r="J2170" t="s">
        <v>145</v>
      </c>
      <c r="L2170" t="s">
        <v>1276</v>
      </c>
      <c r="M2170" t="s">
        <v>1276</v>
      </c>
      <c r="N2170" t="b">
        <v>0</v>
      </c>
      <c r="O2170">
        <v>42.84817236</v>
      </c>
      <c r="P2170">
        <v>2.865636977102377E-9</v>
      </c>
      <c r="Q2170">
        <v>2.209665075277251E-5</v>
      </c>
      <c r="R2170">
        <v>9.4680110003352014E-4</v>
      </c>
      <c r="S2170">
        <v>1.22787307116072E-7</v>
      </c>
      <c r="T2170">
        <f t="shared" si="68"/>
        <v>9.4680110003352025E-4</v>
      </c>
      <c r="U2170">
        <f t="shared" si="69"/>
        <v>1.2278730711607202E-7</v>
      </c>
    </row>
    <row r="2171" spans="1:21" x14ac:dyDescent="0.35">
      <c r="A2171" t="s">
        <v>27</v>
      </c>
      <c r="B2171" t="s">
        <v>52</v>
      </c>
      <c r="C2171" t="s">
        <v>76</v>
      </c>
      <c r="D2171" t="s">
        <v>77</v>
      </c>
      <c r="E2171" t="s">
        <v>1274</v>
      </c>
      <c r="F2171" t="s">
        <v>1275</v>
      </c>
      <c r="G2171" t="s">
        <v>452</v>
      </c>
      <c r="H2171" t="s">
        <v>41</v>
      </c>
      <c r="I2171" t="s">
        <v>645</v>
      </c>
      <c r="J2171" t="s">
        <v>145</v>
      </c>
      <c r="L2171" t="s">
        <v>1276</v>
      </c>
      <c r="M2171" t="s">
        <v>1276</v>
      </c>
      <c r="N2171" t="b">
        <v>0</v>
      </c>
      <c r="O2171">
        <v>42.84817236</v>
      </c>
      <c r="P2171">
        <v>2.662178777903882E-8</v>
      </c>
      <c r="Q2171">
        <v>2.531418557527268E-5</v>
      </c>
      <c r="R2171">
        <v>1.084666586682309E-3</v>
      </c>
      <c r="S2171">
        <v>1.1406949512875971E-6</v>
      </c>
      <c r="T2171">
        <f t="shared" si="68"/>
        <v>1.0846665866823095E-3</v>
      </c>
      <c r="U2171">
        <f t="shared" si="69"/>
        <v>1.1406949512875968E-6</v>
      </c>
    </row>
    <row r="2172" spans="1:21" x14ac:dyDescent="0.35">
      <c r="A2172" t="s">
        <v>27</v>
      </c>
      <c r="B2172" t="s">
        <v>52</v>
      </c>
      <c r="C2172" t="s">
        <v>29</v>
      </c>
      <c r="D2172" t="s">
        <v>30</v>
      </c>
      <c r="E2172" t="s">
        <v>710</v>
      </c>
      <c r="F2172" t="s">
        <v>711</v>
      </c>
      <c r="G2172" t="s">
        <v>452</v>
      </c>
      <c r="H2172" t="s">
        <v>41</v>
      </c>
      <c r="I2172" t="s">
        <v>645</v>
      </c>
      <c r="J2172" t="s">
        <v>36</v>
      </c>
      <c r="L2172" t="s">
        <v>712</v>
      </c>
      <c r="M2172" t="s">
        <v>712</v>
      </c>
      <c r="N2172" t="b">
        <v>0</v>
      </c>
      <c r="O2172">
        <v>32.946213380000003</v>
      </c>
      <c r="P2172">
        <v>1.181748106193952E-6</v>
      </c>
      <c r="Q2172">
        <v>2.5636620438928958E-3</v>
      </c>
      <c r="R2172">
        <v>8.446295673230228E-2</v>
      </c>
      <c r="S2172">
        <v>3.8934125268076853E-5</v>
      </c>
      <c r="T2172">
        <f t="shared" si="68"/>
        <v>8.446295673230228E-2</v>
      </c>
      <c r="U2172">
        <f t="shared" si="69"/>
        <v>3.8934125268076846E-5</v>
      </c>
    </row>
    <row r="2173" spans="1:21" x14ac:dyDescent="0.35">
      <c r="A2173" t="s">
        <v>27</v>
      </c>
      <c r="B2173" t="s">
        <v>52</v>
      </c>
      <c r="C2173" t="s">
        <v>39</v>
      </c>
      <c r="D2173" t="s">
        <v>40</v>
      </c>
      <c r="E2173" t="s">
        <v>710</v>
      </c>
      <c r="F2173" t="s">
        <v>711</v>
      </c>
      <c r="G2173" t="s">
        <v>452</v>
      </c>
      <c r="H2173" t="s">
        <v>41</v>
      </c>
      <c r="I2173" t="s">
        <v>645</v>
      </c>
      <c r="J2173" t="s">
        <v>36</v>
      </c>
      <c r="L2173" t="s">
        <v>712</v>
      </c>
      <c r="M2173" t="s">
        <v>712</v>
      </c>
      <c r="N2173" t="b">
        <v>0</v>
      </c>
      <c r="O2173">
        <v>32.946213380000003</v>
      </c>
      <c r="P2173">
        <v>3.1244427958281549E-7</v>
      </c>
      <c r="Q2173">
        <v>2.409227749644729E-3</v>
      </c>
      <c r="R2173">
        <v>7.9374931520812472E-2</v>
      </c>
      <c r="S2173">
        <v>1.029385590449582E-5</v>
      </c>
      <c r="T2173">
        <f t="shared" si="68"/>
        <v>7.9374931520812472E-2</v>
      </c>
      <c r="U2173">
        <f t="shared" si="69"/>
        <v>1.0293855904495818E-5</v>
      </c>
    </row>
    <row r="2174" spans="1:21" x14ac:dyDescent="0.35">
      <c r="A2174" t="s">
        <v>27</v>
      </c>
      <c r="B2174" t="s">
        <v>52</v>
      </c>
      <c r="C2174" t="s">
        <v>76</v>
      </c>
      <c r="D2174" t="s">
        <v>77</v>
      </c>
      <c r="E2174" t="s">
        <v>710</v>
      </c>
      <c r="F2174" t="s">
        <v>711</v>
      </c>
      <c r="G2174" t="s">
        <v>452</v>
      </c>
      <c r="H2174" t="s">
        <v>41</v>
      </c>
      <c r="I2174" t="s">
        <v>645</v>
      </c>
      <c r="J2174" t="s">
        <v>36</v>
      </c>
      <c r="L2174" t="s">
        <v>712</v>
      </c>
      <c r="M2174" t="s">
        <v>712</v>
      </c>
      <c r="N2174" t="b">
        <v>0</v>
      </c>
      <c r="O2174">
        <v>32.946213380000003</v>
      </c>
      <c r="P2174">
        <v>2.902609566491242E-6</v>
      </c>
      <c r="Q2174">
        <v>2.760039927768292E-3</v>
      </c>
      <c r="R2174">
        <v>9.0932864397573948E-2</v>
      </c>
      <c r="S2174">
        <v>9.5629994136449772E-5</v>
      </c>
      <c r="T2174">
        <f t="shared" si="68"/>
        <v>9.0932864397573948E-2</v>
      </c>
      <c r="U2174">
        <f t="shared" si="69"/>
        <v>9.5629994136449772E-5</v>
      </c>
    </row>
    <row r="2175" spans="1:21" x14ac:dyDescent="0.35">
      <c r="A2175" t="s">
        <v>27</v>
      </c>
      <c r="B2175" t="s">
        <v>52</v>
      </c>
      <c r="C2175" t="s">
        <v>39</v>
      </c>
      <c r="D2175" t="s">
        <v>40</v>
      </c>
      <c r="E2175" t="s">
        <v>1277</v>
      </c>
      <c r="F2175" t="s">
        <v>1278</v>
      </c>
      <c r="G2175" t="s">
        <v>452</v>
      </c>
      <c r="H2175" t="s">
        <v>41</v>
      </c>
      <c r="I2175" t="s">
        <v>645</v>
      </c>
      <c r="J2175" t="s">
        <v>36</v>
      </c>
      <c r="L2175" t="s">
        <v>1279</v>
      </c>
      <c r="M2175" t="s">
        <v>1280</v>
      </c>
      <c r="N2175" t="b">
        <v>0</v>
      </c>
      <c r="O2175">
        <v>66.254312119999994</v>
      </c>
      <c r="P2175">
        <v>2.8288805893074279E-9</v>
      </c>
      <c r="Q2175">
        <v>2.1813225786341581E-5</v>
      </c>
      <c r="R2175">
        <v>1.445220269592308E-3</v>
      </c>
      <c r="S2175">
        <v>1.874255375141838E-7</v>
      </c>
      <c r="T2175">
        <f t="shared" si="68"/>
        <v>1.4452202695923073E-3</v>
      </c>
      <c r="U2175">
        <f t="shared" si="69"/>
        <v>1.8742553751418385E-7</v>
      </c>
    </row>
    <row r="2176" spans="1:21" x14ac:dyDescent="0.35">
      <c r="A2176" t="s">
        <v>27</v>
      </c>
      <c r="B2176" t="s">
        <v>52</v>
      </c>
      <c r="C2176" t="s">
        <v>39</v>
      </c>
      <c r="D2176" t="s">
        <v>40</v>
      </c>
      <c r="E2176" t="s">
        <v>716</v>
      </c>
      <c r="F2176" t="s">
        <v>717</v>
      </c>
      <c r="G2176" t="s">
        <v>452</v>
      </c>
      <c r="H2176" t="s">
        <v>41</v>
      </c>
      <c r="I2176" t="s">
        <v>645</v>
      </c>
      <c r="J2176" t="s">
        <v>36</v>
      </c>
      <c r="L2176" t="s">
        <v>718</v>
      </c>
      <c r="M2176" t="s">
        <v>718</v>
      </c>
      <c r="N2176" t="b">
        <v>0</v>
      </c>
      <c r="O2176">
        <v>71.352824049999995</v>
      </c>
      <c r="P2176">
        <v>1.4060958386650899E-9</v>
      </c>
      <c r="Q2176">
        <v>1.084226959666261E-5</v>
      </c>
      <c r="R2176">
        <v>7.7362655483333186E-4</v>
      </c>
      <c r="S2176">
        <v>1.0032890897370739E-7</v>
      </c>
      <c r="T2176">
        <f t="shared" si="68"/>
        <v>7.7362655483333165E-4</v>
      </c>
      <c r="U2176">
        <f t="shared" si="69"/>
        <v>1.0032890897370734E-7</v>
      </c>
    </row>
    <row r="2177" spans="1:21" x14ac:dyDescent="0.35">
      <c r="A2177" t="s">
        <v>27</v>
      </c>
      <c r="B2177" t="s">
        <v>52</v>
      </c>
      <c r="C2177" t="s">
        <v>76</v>
      </c>
      <c r="D2177" t="s">
        <v>77</v>
      </c>
      <c r="E2177" t="s">
        <v>716</v>
      </c>
      <c r="F2177" t="s">
        <v>717</v>
      </c>
      <c r="G2177" t="s">
        <v>452</v>
      </c>
      <c r="H2177" t="s">
        <v>41</v>
      </c>
      <c r="I2177" t="s">
        <v>645</v>
      </c>
      <c r="J2177" t="s">
        <v>36</v>
      </c>
      <c r="L2177" t="s">
        <v>718</v>
      </c>
      <c r="M2177" t="s">
        <v>718</v>
      </c>
      <c r="N2177" t="b">
        <v>0</v>
      </c>
      <c r="O2177">
        <v>71.352824049999995</v>
      </c>
      <c r="P2177">
        <v>2.0882623219528531E-8</v>
      </c>
      <c r="Q2177">
        <v>1.985691584146231E-5</v>
      </c>
      <c r="R2177">
        <v>1.4168470222115179E-3</v>
      </c>
      <c r="S2177">
        <v>1.490034140285464E-6</v>
      </c>
      <c r="T2177">
        <f t="shared" si="68"/>
        <v>1.4168470222115177E-3</v>
      </c>
      <c r="U2177">
        <f t="shared" si="69"/>
        <v>1.4900341402854638E-6</v>
      </c>
    </row>
    <row r="2178" spans="1:21" x14ac:dyDescent="0.35">
      <c r="A2178" t="s">
        <v>27</v>
      </c>
      <c r="B2178" t="s">
        <v>52</v>
      </c>
      <c r="C2178" t="s">
        <v>39</v>
      </c>
      <c r="D2178" t="s">
        <v>40</v>
      </c>
      <c r="E2178" t="s">
        <v>719</v>
      </c>
      <c r="F2178" t="s">
        <v>720</v>
      </c>
      <c r="G2178" t="s">
        <v>452</v>
      </c>
      <c r="H2178" t="s">
        <v>41</v>
      </c>
      <c r="I2178" t="s">
        <v>645</v>
      </c>
      <c r="J2178" t="s">
        <v>36</v>
      </c>
      <c r="L2178" t="s">
        <v>721</v>
      </c>
      <c r="M2178" t="s">
        <v>721</v>
      </c>
      <c r="N2178" t="b">
        <v>0</v>
      </c>
      <c r="O2178">
        <v>0.42006296999999998</v>
      </c>
      <c r="P2178">
        <v>1.18323915141076E-2</v>
      </c>
      <c r="Q2178">
        <v>91.238431436517573</v>
      </c>
      <c r="R2178">
        <v>38.325886487364933</v>
      </c>
      <c r="S2178">
        <v>4.9703495216188338E-3</v>
      </c>
      <c r="T2178">
        <f t="shared" ref="T2178:T2241" si="70">O2178*Q2178</f>
        <v>38.325886487364933</v>
      </c>
      <c r="U2178">
        <f t="shared" ref="U2178:U2241" si="71">O2178*P2178</f>
        <v>4.9703495216188347E-3</v>
      </c>
    </row>
    <row r="2179" spans="1:21" x14ac:dyDescent="0.35">
      <c r="A2179" t="s">
        <v>27</v>
      </c>
      <c r="B2179" t="s">
        <v>52</v>
      </c>
      <c r="C2179" t="s">
        <v>76</v>
      </c>
      <c r="D2179" t="s">
        <v>77</v>
      </c>
      <c r="E2179" t="s">
        <v>719</v>
      </c>
      <c r="F2179" t="s">
        <v>720</v>
      </c>
      <c r="G2179" t="s">
        <v>452</v>
      </c>
      <c r="H2179" t="s">
        <v>41</v>
      </c>
      <c r="I2179" t="s">
        <v>645</v>
      </c>
      <c r="J2179" t="s">
        <v>36</v>
      </c>
      <c r="L2179" t="s">
        <v>721</v>
      </c>
      <c r="M2179" t="s">
        <v>721</v>
      </c>
      <c r="N2179" t="b">
        <v>0</v>
      </c>
      <c r="O2179">
        <v>0.42006296999999998</v>
      </c>
      <c r="P2179">
        <v>2.7598510831648611E-2</v>
      </c>
      <c r="Q2179">
        <v>26.242934193307971</v>
      </c>
      <c r="R2179">
        <v>11.0236848787555</v>
      </c>
      <c r="S2179">
        <v>1.1593112427519481E-2</v>
      </c>
      <c r="T2179">
        <f t="shared" si="70"/>
        <v>11.0236848787555</v>
      </c>
      <c r="U2179">
        <f t="shared" si="71"/>
        <v>1.1593112427519484E-2</v>
      </c>
    </row>
    <row r="2180" spans="1:21" x14ac:dyDescent="0.35">
      <c r="A2180" t="s">
        <v>27</v>
      </c>
      <c r="B2180" t="s">
        <v>52</v>
      </c>
      <c r="C2180" t="s">
        <v>76</v>
      </c>
      <c r="D2180" t="s">
        <v>77</v>
      </c>
      <c r="E2180" t="s">
        <v>728</v>
      </c>
      <c r="F2180" t="s">
        <v>729</v>
      </c>
      <c r="G2180" t="s">
        <v>452</v>
      </c>
      <c r="H2180" t="s">
        <v>41</v>
      </c>
      <c r="I2180" t="s">
        <v>645</v>
      </c>
      <c r="J2180" t="s">
        <v>36</v>
      </c>
      <c r="L2180" t="s">
        <v>730</v>
      </c>
      <c r="M2180" t="s">
        <v>730</v>
      </c>
      <c r="N2180" t="b">
        <v>0</v>
      </c>
      <c r="O2180">
        <v>11.37433998</v>
      </c>
      <c r="P2180">
        <v>7.9762043008479603E-7</v>
      </c>
      <c r="Q2180">
        <v>7.5844311258814858E-4</v>
      </c>
      <c r="R2180">
        <v>8.6267898180670197E-3</v>
      </c>
      <c r="S2180">
        <v>9.0724059467782902E-6</v>
      </c>
      <c r="T2180">
        <f t="shared" si="70"/>
        <v>8.6267898180670197E-3</v>
      </c>
      <c r="U2180">
        <f t="shared" si="71"/>
        <v>9.0724059467782902E-6</v>
      </c>
    </row>
    <row r="2181" spans="1:21" x14ac:dyDescent="0.35">
      <c r="A2181" t="s">
        <v>27</v>
      </c>
      <c r="B2181" t="s">
        <v>52</v>
      </c>
      <c r="C2181" t="s">
        <v>29</v>
      </c>
      <c r="D2181" t="s">
        <v>30</v>
      </c>
      <c r="E2181" t="s">
        <v>728</v>
      </c>
      <c r="F2181" t="s">
        <v>729</v>
      </c>
      <c r="G2181" t="s">
        <v>452</v>
      </c>
      <c r="H2181" t="s">
        <v>41</v>
      </c>
      <c r="I2181" t="s">
        <v>645</v>
      </c>
      <c r="J2181" t="s">
        <v>36</v>
      </c>
      <c r="L2181" t="s">
        <v>730</v>
      </c>
      <c r="M2181" t="s">
        <v>730</v>
      </c>
      <c r="N2181" t="b">
        <v>0</v>
      </c>
      <c r="O2181">
        <v>11.37433998</v>
      </c>
      <c r="P2181">
        <v>2.3565862779468589E-7</v>
      </c>
      <c r="Q2181">
        <v>5.1123338063887268E-4</v>
      </c>
      <c r="R2181">
        <v>5.8149422805112878E-3</v>
      </c>
      <c r="S2181">
        <v>2.6804613517570358E-6</v>
      </c>
      <c r="T2181">
        <f t="shared" si="70"/>
        <v>5.8149422805112878E-3</v>
      </c>
      <c r="U2181">
        <f t="shared" si="71"/>
        <v>2.6804613517570349E-6</v>
      </c>
    </row>
    <row r="2182" spans="1:21" x14ac:dyDescent="0.35">
      <c r="A2182" t="s">
        <v>27</v>
      </c>
      <c r="B2182" t="s">
        <v>52</v>
      </c>
      <c r="C2182" t="s">
        <v>39</v>
      </c>
      <c r="D2182" t="s">
        <v>40</v>
      </c>
      <c r="E2182" t="s">
        <v>728</v>
      </c>
      <c r="F2182" t="s">
        <v>729</v>
      </c>
      <c r="G2182" t="s">
        <v>452</v>
      </c>
      <c r="H2182" t="s">
        <v>41</v>
      </c>
      <c r="I2182" t="s">
        <v>645</v>
      </c>
      <c r="J2182" t="s">
        <v>36</v>
      </c>
      <c r="L2182" t="s">
        <v>730</v>
      </c>
      <c r="M2182" t="s">
        <v>730</v>
      </c>
      <c r="N2182" t="b">
        <v>0</v>
      </c>
      <c r="O2182">
        <v>11.37433998</v>
      </c>
      <c r="P2182">
        <v>1.035528429888038E-7</v>
      </c>
      <c r="Q2182">
        <v>7.9848599953996841E-4</v>
      </c>
      <c r="R2182">
        <v>9.0822512280377236E-3</v>
      </c>
      <c r="S2182">
        <v>1.177845242050214E-6</v>
      </c>
      <c r="T2182">
        <f t="shared" si="70"/>
        <v>9.0822512280377236E-3</v>
      </c>
      <c r="U2182">
        <f t="shared" si="71"/>
        <v>1.1778452420502138E-6</v>
      </c>
    </row>
    <row r="2183" spans="1:21" x14ac:dyDescent="0.35">
      <c r="A2183" t="s">
        <v>27</v>
      </c>
      <c r="B2183" t="s">
        <v>52</v>
      </c>
      <c r="C2183" t="s">
        <v>39</v>
      </c>
      <c r="D2183" t="s">
        <v>40</v>
      </c>
      <c r="E2183" t="s">
        <v>734</v>
      </c>
      <c r="F2183" t="s">
        <v>735</v>
      </c>
      <c r="G2183" t="s">
        <v>452</v>
      </c>
      <c r="H2183" t="s">
        <v>41</v>
      </c>
      <c r="I2183" t="s">
        <v>645</v>
      </c>
      <c r="J2183" t="s">
        <v>36</v>
      </c>
      <c r="L2183" t="s">
        <v>736</v>
      </c>
      <c r="M2183" t="s">
        <v>736</v>
      </c>
      <c r="N2183" t="b">
        <v>0</v>
      </c>
      <c r="O2183">
        <v>57.243154320000002</v>
      </c>
      <c r="P2183">
        <v>1.4827260239852879E-3</v>
      </c>
      <c r="Q2183">
        <v>11.43315757572995</v>
      </c>
      <c r="R2183">
        <v>654.47000347238634</v>
      </c>
      <c r="S2183">
        <v>8.4875914605269859E-2</v>
      </c>
      <c r="T2183">
        <f t="shared" si="70"/>
        <v>654.47000347238668</v>
      </c>
      <c r="U2183">
        <f t="shared" si="71"/>
        <v>8.4875914605269859E-2</v>
      </c>
    </row>
    <row r="2184" spans="1:21" x14ac:dyDescent="0.35">
      <c r="A2184" t="s">
        <v>27</v>
      </c>
      <c r="B2184" t="s">
        <v>52</v>
      </c>
      <c r="C2184" t="s">
        <v>76</v>
      </c>
      <c r="D2184" t="s">
        <v>77</v>
      </c>
      <c r="E2184" t="s">
        <v>734</v>
      </c>
      <c r="F2184" t="s">
        <v>735</v>
      </c>
      <c r="G2184" t="s">
        <v>452</v>
      </c>
      <c r="H2184" t="s">
        <v>41</v>
      </c>
      <c r="I2184" t="s">
        <v>645</v>
      </c>
      <c r="J2184" t="s">
        <v>36</v>
      </c>
      <c r="L2184" t="s">
        <v>736</v>
      </c>
      <c r="M2184" t="s">
        <v>736</v>
      </c>
      <c r="N2184" t="b">
        <v>0</v>
      </c>
      <c r="O2184">
        <v>57.243154320000002</v>
      </c>
      <c r="P2184">
        <v>4.899375876707855E-9</v>
      </c>
      <c r="Q2184">
        <v>4.6587295780206544E-6</v>
      </c>
      <c r="R2184">
        <v>2.6668037616978482E-4</v>
      </c>
      <c r="S2184">
        <v>2.8045572938207298E-7</v>
      </c>
      <c r="T2184">
        <f t="shared" si="70"/>
        <v>2.6668037616978482E-4</v>
      </c>
      <c r="U2184">
        <f t="shared" si="71"/>
        <v>2.8045572938207303E-7</v>
      </c>
    </row>
    <row r="2185" spans="1:21" x14ac:dyDescent="0.35">
      <c r="A2185" t="s">
        <v>27</v>
      </c>
      <c r="B2185" t="s">
        <v>52</v>
      </c>
      <c r="C2185" t="s">
        <v>29</v>
      </c>
      <c r="D2185" t="s">
        <v>30</v>
      </c>
      <c r="E2185" t="s">
        <v>1281</v>
      </c>
      <c r="F2185" t="s">
        <v>1282</v>
      </c>
      <c r="G2185" t="s">
        <v>452</v>
      </c>
      <c r="H2185" t="s">
        <v>41</v>
      </c>
      <c r="I2185" t="s">
        <v>645</v>
      </c>
      <c r="J2185" t="s">
        <v>36</v>
      </c>
      <c r="L2185" t="s">
        <v>1283</v>
      </c>
      <c r="M2185" t="s">
        <v>1283</v>
      </c>
      <c r="N2185" t="b">
        <v>0</v>
      </c>
      <c r="O2185">
        <v>22.738107729999999</v>
      </c>
      <c r="P2185">
        <v>9.6280891715984764E-4</v>
      </c>
      <c r="Q2185">
        <v>2.088699498232335</v>
      </c>
      <c r="R2185">
        <v>47.49307420640379</v>
      </c>
      <c r="S2185">
        <v>2.1892452881785259E-2</v>
      </c>
      <c r="T2185">
        <f t="shared" si="70"/>
        <v>47.493074206403776</v>
      </c>
      <c r="U2185">
        <f t="shared" si="71"/>
        <v>2.1892452881785259E-2</v>
      </c>
    </row>
    <row r="2186" spans="1:21" x14ac:dyDescent="0.35">
      <c r="A2186" t="s">
        <v>27</v>
      </c>
      <c r="B2186" t="s">
        <v>52</v>
      </c>
      <c r="C2186" t="s">
        <v>39</v>
      </c>
      <c r="D2186" t="s">
        <v>40</v>
      </c>
      <c r="E2186" t="s">
        <v>1281</v>
      </c>
      <c r="F2186" t="s">
        <v>1282</v>
      </c>
      <c r="G2186" t="s">
        <v>452</v>
      </c>
      <c r="H2186" t="s">
        <v>41</v>
      </c>
      <c r="I2186" t="s">
        <v>645</v>
      </c>
      <c r="J2186" t="s">
        <v>36</v>
      </c>
      <c r="L2186" t="s">
        <v>1283</v>
      </c>
      <c r="M2186" t="s">
        <v>1283</v>
      </c>
      <c r="N2186" t="b">
        <v>0</v>
      </c>
      <c r="O2186">
        <v>22.738107729999999</v>
      </c>
      <c r="P2186">
        <v>4.7324862949741616E-3</v>
      </c>
      <c r="Q2186">
        <v>36.491746054332999</v>
      </c>
      <c r="R2186">
        <v>829.75325303922614</v>
      </c>
      <c r="S2186">
        <v>0.1076077832058711</v>
      </c>
      <c r="T2186">
        <f t="shared" si="70"/>
        <v>829.75325303922614</v>
      </c>
      <c r="U2186">
        <f t="shared" si="71"/>
        <v>0.10760778320587104</v>
      </c>
    </row>
    <row r="2187" spans="1:21" x14ac:dyDescent="0.35">
      <c r="A2187" t="s">
        <v>27</v>
      </c>
      <c r="B2187" t="s">
        <v>52</v>
      </c>
      <c r="C2187" t="s">
        <v>76</v>
      </c>
      <c r="D2187" t="s">
        <v>77</v>
      </c>
      <c r="E2187" t="s">
        <v>1281</v>
      </c>
      <c r="F2187" t="s">
        <v>1282</v>
      </c>
      <c r="G2187" t="s">
        <v>452</v>
      </c>
      <c r="H2187" t="s">
        <v>41</v>
      </c>
      <c r="I2187" t="s">
        <v>645</v>
      </c>
      <c r="J2187" t="s">
        <v>36</v>
      </c>
      <c r="L2187" t="s">
        <v>1283</v>
      </c>
      <c r="M2187" t="s">
        <v>1283</v>
      </c>
      <c r="N2187" t="b">
        <v>0</v>
      </c>
      <c r="O2187">
        <v>22.738107729999999</v>
      </c>
      <c r="P2187">
        <v>1.080437719603268E-2</v>
      </c>
      <c r="Q2187">
        <v>10.27369054383959</v>
      </c>
      <c r="R2187">
        <v>233.60428237050701</v>
      </c>
      <c r="S2187">
        <v>0.2456710926389464</v>
      </c>
      <c r="T2187">
        <f t="shared" si="70"/>
        <v>233.60428237050689</v>
      </c>
      <c r="U2187">
        <f t="shared" si="71"/>
        <v>0.2456710926389464</v>
      </c>
    </row>
    <row r="2188" spans="1:21" x14ac:dyDescent="0.35">
      <c r="A2188" t="s">
        <v>27</v>
      </c>
      <c r="B2188" t="s">
        <v>52</v>
      </c>
      <c r="C2188" t="s">
        <v>76</v>
      </c>
      <c r="D2188" t="s">
        <v>77</v>
      </c>
      <c r="E2188" t="s">
        <v>1284</v>
      </c>
      <c r="F2188" t="s">
        <v>1285</v>
      </c>
      <c r="G2188" t="s">
        <v>452</v>
      </c>
      <c r="H2188" t="s">
        <v>41</v>
      </c>
      <c r="I2188" t="s">
        <v>645</v>
      </c>
      <c r="J2188" t="s">
        <v>36</v>
      </c>
      <c r="L2188" t="s">
        <v>1286</v>
      </c>
      <c r="M2188" t="s">
        <v>1286</v>
      </c>
      <c r="N2188" t="b">
        <v>0</v>
      </c>
      <c r="O2188">
        <v>131.51194706999999</v>
      </c>
      <c r="P2188">
        <v>1.9495473112706769E-8</v>
      </c>
      <c r="Q2188">
        <v>1.8537899420916219E-5</v>
      </c>
      <c r="R2188">
        <v>2.4379552474325171E-3</v>
      </c>
      <c r="S2188">
        <v>2.5638876281029011E-6</v>
      </c>
      <c r="T2188">
        <f t="shared" si="70"/>
        <v>2.4379552474325175E-3</v>
      </c>
      <c r="U2188">
        <f t="shared" si="71"/>
        <v>2.5638876281029007E-6</v>
      </c>
    </row>
    <row r="2189" spans="1:21" x14ac:dyDescent="0.35">
      <c r="A2189" t="s">
        <v>27</v>
      </c>
      <c r="B2189" t="s">
        <v>52</v>
      </c>
      <c r="C2189" t="s">
        <v>39</v>
      </c>
      <c r="D2189" t="s">
        <v>40</v>
      </c>
      <c r="E2189" t="s">
        <v>1284</v>
      </c>
      <c r="F2189" t="s">
        <v>1285</v>
      </c>
      <c r="G2189" t="s">
        <v>452</v>
      </c>
      <c r="H2189" t="s">
        <v>41</v>
      </c>
      <c r="I2189" t="s">
        <v>645</v>
      </c>
      <c r="J2189" t="s">
        <v>36</v>
      </c>
      <c r="L2189" t="s">
        <v>1286</v>
      </c>
      <c r="M2189" t="s">
        <v>1286</v>
      </c>
      <c r="N2189" t="b">
        <v>0</v>
      </c>
      <c r="O2189">
        <v>131.51194706999999</v>
      </c>
      <c r="P2189">
        <v>2.0901565488834111E-9</v>
      </c>
      <c r="Q2189">
        <v>1.6116995854093839E-5</v>
      </c>
      <c r="R2189">
        <v>2.1195775056909978E-3</v>
      </c>
      <c r="S2189">
        <v>2.7488055742476902E-7</v>
      </c>
      <c r="T2189">
        <f t="shared" si="70"/>
        <v>2.1195775056909983E-3</v>
      </c>
      <c r="U2189">
        <f t="shared" si="71"/>
        <v>2.7488055742476902E-7</v>
      </c>
    </row>
    <row r="2190" spans="1:21" x14ac:dyDescent="0.35">
      <c r="A2190" t="s">
        <v>27</v>
      </c>
      <c r="B2190" t="s">
        <v>52</v>
      </c>
      <c r="C2190" t="s">
        <v>76</v>
      </c>
      <c r="D2190" t="s">
        <v>77</v>
      </c>
      <c r="E2190" t="s">
        <v>748</v>
      </c>
      <c r="F2190" t="s">
        <v>749</v>
      </c>
      <c r="G2190" t="s">
        <v>452</v>
      </c>
      <c r="H2190" t="s">
        <v>41</v>
      </c>
      <c r="I2190" t="s">
        <v>645</v>
      </c>
      <c r="J2190" t="s">
        <v>36</v>
      </c>
      <c r="L2190" t="s">
        <v>750</v>
      </c>
      <c r="M2190" t="s">
        <v>750</v>
      </c>
      <c r="N2190" t="b">
        <v>0</v>
      </c>
      <c r="O2190">
        <v>121.3874163</v>
      </c>
      <c r="P2190">
        <v>1.3745940208858441E-2</v>
      </c>
      <c r="Q2190">
        <v>13.07077061246893</v>
      </c>
      <c r="R2190">
        <v>1586.6270736975721</v>
      </c>
      <c r="S2190">
        <v>1.668584166567608</v>
      </c>
      <c r="T2190">
        <f t="shared" si="70"/>
        <v>1586.6270736975721</v>
      </c>
      <c r="U2190">
        <f t="shared" si="71"/>
        <v>1.6685841665676084</v>
      </c>
    </row>
    <row r="2191" spans="1:21" x14ac:dyDescent="0.35">
      <c r="A2191" t="s">
        <v>27</v>
      </c>
      <c r="B2191" t="s">
        <v>52</v>
      </c>
      <c r="C2191" t="s">
        <v>29</v>
      </c>
      <c r="D2191" t="s">
        <v>30</v>
      </c>
      <c r="E2191" t="s">
        <v>748</v>
      </c>
      <c r="F2191" t="s">
        <v>749</v>
      </c>
      <c r="G2191" t="s">
        <v>452</v>
      </c>
      <c r="H2191" t="s">
        <v>41</v>
      </c>
      <c r="I2191" t="s">
        <v>645</v>
      </c>
      <c r="J2191" t="s">
        <v>36</v>
      </c>
      <c r="L2191" t="s">
        <v>750</v>
      </c>
      <c r="M2191" t="s">
        <v>750</v>
      </c>
      <c r="N2191" t="b">
        <v>0</v>
      </c>
      <c r="O2191">
        <v>121.3874163</v>
      </c>
      <c r="P2191">
        <v>3.0813805505831219E-3</v>
      </c>
      <c r="Q2191">
        <v>6.6846888257447583</v>
      </c>
      <c r="R2191">
        <v>811.43710532663715</v>
      </c>
      <c r="S2191">
        <v>0.37404082367235658</v>
      </c>
      <c r="T2191">
        <f t="shared" si="70"/>
        <v>811.43710532663715</v>
      </c>
      <c r="U2191">
        <f t="shared" si="71"/>
        <v>0.37404082367235664</v>
      </c>
    </row>
    <row r="2192" spans="1:21" x14ac:dyDescent="0.35">
      <c r="A2192" t="s">
        <v>27</v>
      </c>
      <c r="B2192" t="s">
        <v>52</v>
      </c>
      <c r="C2192" t="s">
        <v>39</v>
      </c>
      <c r="D2192" t="s">
        <v>40</v>
      </c>
      <c r="E2192" t="s">
        <v>748</v>
      </c>
      <c r="F2192" t="s">
        <v>749</v>
      </c>
      <c r="G2192" t="s">
        <v>452</v>
      </c>
      <c r="H2192" t="s">
        <v>41</v>
      </c>
      <c r="I2192" t="s">
        <v>645</v>
      </c>
      <c r="J2192" t="s">
        <v>36</v>
      </c>
      <c r="L2192" t="s">
        <v>750</v>
      </c>
      <c r="M2192" t="s">
        <v>750</v>
      </c>
      <c r="N2192" t="b">
        <v>0</v>
      </c>
      <c r="O2192">
        <v>121.3874163</v>
      </c>
      <c r="P2192">
        <v>8.2552375249512495E-3</v>
      </c>
      <c r="Q2192">
        <v>63.655341527062177</v>
      </c>
      <c r="R2192">
        <v>7726.9574416641753</v>
      </c>
      <c r="S2192">
        <v>1.002081954096639</v>
      </c>
      <c r="T2192">
        <f t="shared" si="70"/>
        <v>7726.9574416641744</v>
      </c>
      <c r="U2192">
        <f t="shared" si="71"/>
        <v>1.002081954096639</v>
      </c>
    </row>
    <row r="2193" spans="1:21" x14ac:dyDescent="0.35">
      <c r="A2193" t="s">
        <v>27</v>
      </c>
      <c r="B2193" t="s">
        <v>52</v>
      </c>
      <c r="C2193" t="s">
        <v>76</v>
      </c>
      <c r="D2193" t="s">
        <v>77</v>
      </c>
      <c r="E2193" t="s">
        <v>1287</v>
      </c>
      <c r="F2193" t="s">
        <v>1288</v>
      </c>
      <c r="G2193" t="s">
        <v>452</v>
      </c>
      <c r="H2193" t="s">
        <v>41</v>
      </c>
      <c r="I2193" t="s">
        <v>645</v>
      </c>
      <c r="J2193" t="s">
        <v>36</v>
      </c>
      <c r="L2193" t="s">
        <v>1289</v>
      </c>
      <c r="M2193" t="s">
        <v>1289</v>
      </c>
      <c r="N2193" t="b">
        <v>0</v>
      </c>
      <c r="O2193">
        <v>22.730523699999999</v>
      </c>
      <c r="P2193">
        <v>2.5708781919882061E-3</v>
      </c>
      <c r="Q2193">
        <v>2.4446024505781949</v>
      </c>
      <c r="R2193">
        <v>55.56709393994575</v>
      </c>
      <c r="S2193">
        <v>5.8437407672801069E-2</v>
      </c>
      <c r="T2193">
        <f t="shared" si="70"/>
        <v>55.567093939945735</v>
      </c>
      <c r="U2193">
        <f t="shared" si="71"/>
        <v>5.8437407672801069E-2</v>
      </c>
    </row>
    <row r="2194" spans="1:21" x14ac:dyDescent="0.35">
      <c r="A2194" t="s">
        <v>27</v>
      </c>
      <c r="B2194" t="s">
        <v>52</v>
      </c>
      <c r="C2194" t="s">
        <v>76</v>
      </c>
      <c r="D2194" t="s">
        <v>77</v>
      </c>
      <c r="E2194" t="s">
        <v>754</v>
      </c>
      <c r="F2194" t="s">
        <v>755</v>
      </c>
      <c r="G2194" t="s">
        <v>452</v>
      </c>
      <c r="H2194" t="s">
        <v>41</v>
      </c>
      <c r="I2194" t="s">
        <v>645</v>
      </c>
      <c r="J2194" t="s">
        <v>36</v>
      </c>
      <c r="L2194" t="s">
        <v>756</v>
      </c>
      <c r="M2194" t="s">
        <v>756</v>
      </c>
      <c r="N2194" t="b">
        <v>0</v>
      </c>
      <c r="O2194">
        <v>22.768172870000001</v>
      </c>
      <c r="P2194">
        <v>1.418590016900716E-2</v>
      </c>
      <c r="Q2194">
        <v>13.48912073115117</v>
      </c>
      <c r="R2194">
        <v>307.12263267115071</v>
      </c>
      <c r="S2194">
        <v>0.32298702736451729</v>
      </c>
      <c r="T2194">
        <f t="shared" si="70"/>
        <v>307.12263267115065</v>
      </c>
      <c r="U2194">
        <f t="shared" si="71"/>
        <v>0.32298702736451723</v>
      </c>
    </row>
    <row r="2195" spans="1:21" x14ac:dyDescent="0.35">
      <c r="A2195" t="s">
        <v>27</v>
      </c>
      <c r="B2195" t="s">
        <v>52</v>
      </c>
      <c r="C2195" t="s">
        <v>39</v>
      </c>
      <c r="D2195" t="s">
        <v>40</v>
      </c>
      <c r="E2195" t="s">
        <v>754</v>
      </c>
      <c r="F2195" t="s">
        <v>755</v>
      </c>
      <c r="G2195" t="s">
        <v>452</v>
      </c>
      <c r="H2195" t="s">
        <v>41</v>
      </c>
      <c r="I2195" t="s">
        <v>645</v>
      </c>
      <c r="J2195" t="s">
        <v>36</v>
      </c>
      <c r="L2195" t="s">
        <v>756</v>
      </c>
      <c r="M2195" t="s">
        <v>756</v>
      </c>
      <c r="N2195" t="b">
        <v>0</v>
      </c>
      <c r="O2195">
        <v>22.768172870000001</v>
      </c>
      <c r="P2195">
        <v>5.2209075653357976E-3</v>
      </c>
      <c r="Q2195">
        <v>40.257915432255913</v>
      </c>
      <c r="R2195">
        <v>916.59917794744331</v>
      </c>
      <c r="S2195">
        <v>0.1188705259858563</v>
      </c>
      <c r="T2195">
        <f t="shared" si="70"/>
        <v>916.59917794744342</v>
      </c>
      <c r="U2195">
        <f t="shared" si="71"/>
        <v>0.11887052598585626</v>
      </c>
    </row>
    <row r="2196" spans="1:21" x14ac:dyDescent="0.35">
      <c r="A2196" t="s">
        <v>27</v>
      </c>
      <c r="B2196" t="s">
        <v>52</v>
      </c>
      <c r="C2196" t="s">
        <v>39</v>
      </c>
      <c r="D2196" t="s">
        <v>40</v>
      </c>
      <c r="E2196" t="s">
        <v>1290</v>
      </c>
      <c r="F2196" t="s">
        <v>1291</v>
      </c>
      <c r="G2196" t="s">
        <v>452</v>
      </c>
      <c r="H2196" t="s">
        <v>41</v>
      </c>
      <c r="I2196" t="s">
        <v>645</v>
      </c>
      <c r="J2196" t="s">
        <v>36</v>
      </c>
      <c r="L2196" t="s">
        <v>1292</v>
      </c>
      <c r="M2196" t="s">
        <v>1292</v>
      </c>
      <c r="N2196" t="b">
        <v>0</v>
      </c>
      <c r="O2196">
        <v>57.014758860000001</v>
      </c>
      <c r="P2196">
        <v>6.5777409681176927E-9</v>
      </c>
      <c r="Q2196">
        <v>5.0720327130084979E-5</v>
      </c>
      <c r="R2196">
        <v>2.891807220622111E-3</v>
      </c>
      <c r="S2196">
        <v>3.7502831514077319E-7</v>
      </c>
      <c r="T2196">
        <f t="shared" si="70"/>
        <v>2.891807220622111E-3</v>
      </c>
      <c r="U2196">
        <f t="shared" si="71"/>
        <v>3.7502831514077319E-7</v>
      </c>
    </row>
    <row r="2197" spans="1:21" x14ac:dyDescent="0.35">
      <c r="A2197" t="s">
        <v>27</v>
      </c>
      <c r="B2197" t="s">
        <v>52</v>
      </c>
      <c r="C2197" t="s">
        <v>39</v>
      </c>
      <c r="D2197" t="s">
        <v>40</v>
      </c>
      <c r="E2197" t="s">
        <v>778</v>
      </c>
      <c r="F2197" t="s">
        <v>779</v>
      </c>
      <c r="G2197" t="s">
        <v>452</v>
      </c>
      <c r="H2197" t="s">
        <v>41</v>
      </c>
      <c r="I2197" t="s">
        <v>645</v>
      </c>
      <c r="J2197" t="s">
        <v>36</v>
      </c>
      <c r="L2197" t="s">
        <v>780</v>
      </c>
      <c r="M2197" t="s">
        <v>780</v>
      </c>
      <c r="N2197" t="b">
        <v>0</v>
      </c>
      <c r="O2197">
        <v>3.3217791600000002</v>
      </c>
      <c r="P2197">
        <v>2.919616420232065E-2</v>
      </c>
      <c r="Q2197">
        <v>225.12881040208259</v>
      </c>
      <c r="R2197">
        <v>747.82819070922937</v>
      </c>
      <c r="S2197">
        <v>9.6983209799206757E-2</v>
      </c>
      <c r="T2197">
        <f t="shared" si="70"/>
        <v>747.82819070922926</v>
      </c>
      <c r="U2197">
        <f t="shared" si="71"/>
        <v>9.6983209799206757E-2</v>
      </c>
    </row>
    <row r="2198" spans="1:21" x14ac:dyDescent="0.35">
      <c r="A2198" t="s">
        <v>27</v>
      </c>
      <c r="B2198" t="s">
        <v>52</v>
      </c>
      <c r="C2198" t="s">
        <v>76</v>
      </c>
      <c r="D2198" t="s">
        <v>77</v>
      </c>
      <c r="E2198" t="s">
        <v>778</v>
      </c>
      <c r="F2198" t="s">
        <v>779</v>
      </c>
      <c r="G2198" t="s">
        <v>452</v>
      </c>
      <c r="H2198" t="s">
        <v>41</v>
      </c>
      <c r="I2198" t="s">
        <v>645</v>
      </c>
      <c r="J2198" t="s">
        <v>36</v>
      </c>
      <c r="L2198" t="s">
        <v>780</v>
      </c>
      <c r="M2198" t="s">
        <v>780</v>
      </c>
      <c r="N2198" t="b">
        <v>0</v>
      </c>
      <c r="O2198">
        <v>3.3217791600000002</v>
      </c>
      <c r="P2198">
        <v>2.806923699780375E-2</v>
      </c>
      <c r="Q2198">
        <v>26.690539351312051</v>
      </c>
      <c r="R2198">
        <v>88.660077386348291</v>
      </c>
      <c r="S2198">
        <v>9.3239806496405453E-2</v>
      </c>
      <c r="T2198">
        <f t="shared" si="70"/>
        <v>88.660077386348291</v>
      </c>
      <c r="U2198">
        <f t="shared" si="71"/>
        <v>9.3239806496405467E-2</v>
      </c>
    </row>
    <row r="2199" spans="1:21" x14ac:dyDescent="0.35">
      <c r="A2199" t="s">
        <v>27</v>
      </c>
      <c r="B2199" t="s">
        <v>52</v>
      </c>
      <c r="C2199" t="s">
        <v>76</v>
      </c>
      <c r="D2199" t="s">
        <v>77</v>
      </c>
      <c r="E2199" t="s">
        <v>1293</v>
      </c>
      <c r="F2199" t="s">
        <v>1294</v>
      </c>
      <c r="G2199" t="s">
        <v>452</v>
      </c>
      <c r="H2199" t="s">
        <v>41</v>
      </c>
      <c r="I2199" t="s">
        <v>645</v>
      </c>
      <c r="J2199" t="s">
        <v>36</v>
      </c>
      <c r="L2199" t="s">
        <v>1295</v>
      </c>
      <c r="M2199" t="s">
        <v>1295</v>
      </c>
      <c r="N2199" t="b">
        <v>0</v>
      </c>
      <c r="O2199">
        <v>26.742295039999998</v>
      </c>
      <c r="P2199">
        <v>2.0376376916479661E-2</v>
      </c>
      <c r="Q2199">
        <v>19.375535215617742</v>
      </c>
      <c r="R2199">
        <v>518.14627929395954</v>
      </c>
      <c r="S2199">
        <v>0.54491108334674443</v>
      </c>
      <c r="T2199">
        <f t="shared" si="70"/>
        <v>518.14627929395965</v>
      </c>
      <c r="U2199">
        <f t="shared" si="71"/>
        <v>0.54491108334674454</v>
      </c>
    </row>
    <row r="2200" spans="1:21" x14ac:dyDescent="0.35">
      <c r="A2200" t="s">
        <v>27</v>
      </c>
      <c r="B2200" t="s">
        <v>52</v>
      </c>
      <c r="C2200" t="s">
        <v>39</v>
      </c>
      <c r="D2200" t="s">
        <v>40</v>
      </c>
      <c r="E2200" t="s">
        <v>1293</v>
      </c>
      <c r="F2200" t="s">
        <v>1294</v>
      </c>
      <c r="G2200" t="s">
        <v>452</v>
      </c>
      <c r="H2200" t="s">
        <v>41</v>
      </c>
      <c r="I2200" t="s">
        <v>645</v>
      </c>
      <c r="J2200" t="s">
        <v>36</v>
      </c>
      <c r="L2200" t="s">
        <v>1295</v>
      </c>
      <c r="M2200" t="s">
        <v>1295</v>
      </c>
      <c r="N2200" t="b">
        <v>0</v>
      </c>
      <c r="O2200">
        <v>26.742295039999998</v>
      </c>
      <c r="P2200">
        <v>1.0542744322017159E-2</v>
      </c>
      <c r="Q2200">
        <v>81.294086138903808</v>
      </c>
      <c r="R2200">
        <v>2173.9904365337402</v>
      </c>
      <c r="S2200">
        <v>0.28193717919066758</v>
      </c>
      <c r="T2200">
        <f t="shared" si="70"/>
        <v>2173.9904365337397</v>
      </c>
      <c r="U2200">
        <f t="shared" si="71"/>
        <v>0.28193717919066763</v>
      </c>
    </row>
    <row r="2201" spans="1:21" x14ac:dyDescent="0.35">
      <c r="A2201" t="s">
        <v>27</v>
      </c>
      <c r="B2201" t="s">
        <v>52</v>
      </c>
      <c r="C2201" t="s">
        <v>29</v>
      </c>
      <c r="D2201" t="s">
        <v>30</v>
      </c>
      <c r="E2201" t="s">
        <v>1296</v>
      </c>
      <c r="F2201" t="s">
        <v>1297</v>
      </c>
      <c r="G2201" t="s">
        <v>452</v>
      </c>
      <c r="H2201" t="s">
        <v>41</v>
      </c>
      <c r="I2201" t="s">
        <v>645</v>
      </c>
      <c r="J2201" t="s">
        <v>36</v>
      </c>
      <c r="L2201" t="s">
        <v>1298</v>
      </c>
      <c r="M2201" t="s">
        <v>1298</v>
      </c>
      <c r="N2201" t="b">
        <v>0</v>
      </c>
      <c r="O2201">
        <v>4.1286529300000003</v>
      </c>
      <c r="P2201">
        <v>1.4603831526673759E-3</v>
      </c>
      <c r="Q2201">
        <v>3.1681276563175889</v>
      </c>
      <c r="R2201">
        <v>13.080099530869649</v>
      </c>
      <c r="S2201">
        <v>6.0294151821827981E-3</v>
      </c>
      <c r="T2201">
        <f t="shared" si="70"/>
        <v>13.080099530869647</v>
      </c>
      <c r="U2201">
        <f t="shared" si="71"/>
        <v>6.029415182182799E-3</v>
      </c>
    </row>
    <row r="2202" spans="1:21" x14ac:dyDescent="0.35">
      <c r="A2202" t="s">
        <v>27</v>
      </c>
      <c r="B2202" t="s">
        <v>52</v>
      </c>
      <c r="C2202" t="s">
        <v>76</v>
      </c>
      <c r="D2202" t="s">
        <v>77</v>
      </c>
      <c r="E2202" t="s">
        <v>1296</v>
      </c>
      <c r="F2202" t="s">
        <v>1297</v>
      </c>
      <c r="G2202" t="s">
        <v>452</v>
      </c>
      <c r="H2202" t="s">
        <v>41</v>
      </c>
      <c r="I2202" t="s">
        <v>645</v>
      </c>
      <c r="J2202" t="s">
        <v>36</v>
      </c>
      <c r="L2202" t="s">
        <v>1298</v>
      </c>
      <c r="M2202" t="s">
        <v>1298</v>
      </c>
      <c r="N2202" t="b">
        <v>0</v>
      </c>
      <c r="O2202">
        <v>4.1286529300000003</v>
      </c>
      <c r="P2202">
        <v>1.0957142485805271E-2</v>
      </c>
      <c r="Q2202">
        <v>10.418952346948419</v>
      </c>
      <c r="R2202">
        <v>43.016238134758972</v>
      </c>
      <c r="S2202">
        <v>4.5238238428447423E-2</v>
      </c>
      <c r="T2202">
        <f t="shared" si="70"/>
        <v>43.016238134758972</v>
      </c>
      <c r="U2202">
        <f t="shared" si="71"/>
        <v>4.5238238428447416E-2</v>
      </c>
    </row>
    <row r="2203" spans="1:21" x14ac:dyDescent="0.35">
      <c r="A2203" t="s">
        <v>27</v>
      </c>
      <c r="B2203" t="s">
        <v>52</v>
      </c>
      <c r="C2203" t="s">
        <v>39</v>
      </c>
      <c r="D2203" t="s">
        <v>40</v>
      </c>
      <c r="E2203" t="s">
        <v>796</v>
      </c>
      <c r="F2203" t="s">
        <v>797</v>
      </c>
      <c r="G2203" t="s">
        <v>452</v>
      </c>
      <c r="H2203" t="s">
        <v>41</v>
      </c>
      <c r="I2203" t="s">
        <v>645</v>
      </c>
      <c r="J2203" t="s">
        <v>36</v>
      </c>
      <c r="L2203" t="s">
        <v>798</v>
      </c>
      <c r="M2203" t="s">
        <v>798</v>
      </c>
      <c r="N2203" t="b">
        <v>0</v>
      </c>
      <c r="O2203">
        <v>6.2709699299999997</v>
      </c>
      <c r="P2203">
        <v>3.8152843341703192E-2</v>
      </c>
      <c r="Q2203">
        <v>294.19290066507909</v>
      </c>
      <c r="R2203">
        <v>1844.8748336901881</v>
      </c>
      <c r="S2203">
        <v>0.23925533333982141</v>
      </c>
      <c r="T2203">
        <f t="shared" si="70"/>
        <v>1844.8748336901879</v>
      </c>
      <c r="U2203">
        <f t="shared" si="71"/>
        <v>0.23925533333982144</v>
      </c>
    </row>
    <row r="2204" spans="1:21" x14ac:dyDescent="0.35">
      <c r="A2204" t="s">
        <v>27</v>
      </c>
      <c r="B2204" t="s">
        <v>52</v>
      </c>
      <c r="C2204" t="s">
        <v>29</v>
      </c>
      <c r="D2204" t="s">
        <v>30</v>
      </c>
      <c r="E2204" t="s">
        <v>796</v>
      </c>
      <c r="F2204" t="s">
        <v>797</v>
      </c>
      <c r="G2204" t="s">
        <v>452</v>
      </c>
      <c r="H2204" t="s">
        <v>41</v>
      </c>
      <c r="I2204" t="s">
        <v>645</v>
      </c>
      <c r="J2204" t="s">
        <v>36</v>
      </c>
      <c r="L2204" t="s">
        <v>798</v>
      </c>
      <c r="M2204" t="s">
        <v>798</v>
      </c>
      <c r="N2204" t="b">
        <v>0</v>
      </c>
      <c r="O2204">
        <v>6.2709699299999997</v>
      </c>
      <c r="P2204">
        <v>1.1537078347656181E-2</v>
      </c>
      <c r="Q2204">
        <v>25.028320081310479</v>
      </c>
      <c r="R2204">
        <v>156.9518426283131</v>
      </c>
      <c r="S2204">
        <v>7.2348671398205999E-2</v>
      </c>
      <c r="T2204">
        <f t="shared" si="70"/>
        <v>156.95184262831316</v>
      </c>
      <c r="U2204">
        <f t="shared" si="71"/>
        <v>7.2348671398205999E-2</v>
      </c>
    </row>
    <row r="2205" spans="1:21" x14ac:dyDescent="0.35">
      <c r="A2205" t="s">
        <v>27</v>
      </c>
      <c r="B2205" t="s">
        <v>52</v>
      </c>
      <c r="C2205" t="s">
        <v>76</v>
      </c>
      <c r="D2205" t="s">
        <v>77</v>
      </c>
      <c r="E2205" t="s">
        <v>796</v>
      </c>
      <c r="F2205" t="s">
        <v>797</v>
      </c>
      <c r="G2205" t="s">
        <v>452</v>
      </c>
      <c r="H2205" t="s">
        <v>41</v>
      </c>
      <c r="I2205" t="s">
        <v>645</v>
      </c>
      <c r="J2205" t="s">
        <v>36</v>
      </c>
      <c r="L2205" t="s">
        <v>798</v>
      </c>
      <c r="M2205" t="s">
        <v>798</v>
      </c>
      <c r="N2205" t="b">
        <v>0</v>
      </c>
      <c r="O2205">
        <v>6.2709699299999997</v>
      </c>
      <c r="P2205">
        <v>8.2975544976262236E-2</v>
      </c>
      <c r="Q2205">
        <v>78.899973253949668</v>
      </c>
      <c r="R2205">
        <v>494.77935975332258</v>
      </c>
      <c r="S2205">
        <v>0.52033714747150306</v>
      </c>
      <c r="T2205">
        <f t="shared" si="70"/>
        <v>494.77935975332258</v>
      </c>
      <c r="U2205">
        <f t="shared" si="71"/>
        <v>0.52033714747150306</v>
      </c>
    </row>
    <row r="2206" spans="1:21" x14ac:dyDescent="0.35">
      <c r="A2206" t="s">
        <v>27</v>
      </c>
      <c r="B2206" t="s">
        <v>52</v>
      </c>
      <c r="C2206" t="s">
        <v>76</v>
      </c>
      <c r="D2206" t="s">
        <v>77</v>
      </c>
      <c r="E2206" t="s">
        <v>799</v>
      </c>
      <c r="F2206" t="s">
        <v>800</v>
      </c>
      <c r="G2206" t="s">
        <v>452</v>
      </c>
      <c r="H2206" t="s">
        <v>41</v>
      </c>
      <c r="I2206" t="s">
        <v>645</v>
      </c>
      <c r="J2206" t="s">
        <v>36</v>
      </c>
      <c r="L2206" t="s">
        <v>801</v>
      </c>
      <c r="M2206" t="s">
        <v>801</v>
      </c>
      <c r="N2206" t="b">
        <v>0</v>
      </c>
      <c r="O2206">
        <v>8.4584609700000009</v>
      </c>
      <c r="P2206">
        <v>8.2394194438133131E-2</v>
      </c>
      <c r="Q2206">
        <v>78.347177343748939</v>
      </c>
      <c r="R2206">
        <v>662.69654167176873</v>
      </c>
      <c r="S2206">
        <v>0.69692807780954025</v>
      </c>
      <c r="T2206">
        <f t="shared" si="70"/>
        <v>662.69654167176873</v>
      </c>
      <c r="U2206">
        <f t="shared" si="71"/>
        <v>0.69692807780954025</v>
      </c>
    </row>
    <row r="2207" spans="1:21" x14ac:dyDescent="0.35">
      <c r="A2207" t="s">
        <v>27</v>
      </c>
      <c r="B2207" t="s">
        <v>52</v>
      </c>
      <c r="C2207" t="s">
        <v>29</v>
      </c>
      <c r="D2207" t="s">
        <v>30</v>
      </c>
      <c r="E2207" t="s">
        <v>799</v>
      </c>
      <c r="F2207" t="s">
        <v>800</v>
      </c>
      <c r="G2207" t="s">
        <v>452</v>
      </c>
      <c r="H2207" t="s">
        <v>41</v>
      </c>
      <c r="I2207" t="s">
        <v>645</v>
      </c>
      <c r="J2207" t="s">
        <v>36</v>
      </c>
      <c r="L2207" t="s">
        <v>801</v>
      </c>
      <c r="M2207" t="s">
        <v>801</v>
      </c>
      <c r="N2207" t="b">
        <v>0</v>
      </c>
      <c r="O2207">
        <v>8.4584609700000009</v>
      </c>
      <c r="P2207">
        <v>1.0552271761674271E-2</v>
      </c>
      <c r="Q2207">
        <v>22.891899255396151</v>
      </c>
      <c r="R2207">
        <v>193.63023638094049</v>
      </c>
      <c r="S2207">
        <v>8.9255978840954972E-2</v>
      </c>
      <c r="T2207">
        <f t="shared" si="70"/>
        <v>193.63023638094043</v>
      </c>
      <c r="U2207">
        <f t="shared" si="71"/>
        <v>8.9255978840954972E-2</v>
      </c>
    </row>
    <row r="2208" spans="1:21" x14ac:dyDescent="0.35">
      <c r="A2208" t="s">
        <v>27</v>
      </c>
      <c r="B2208" t="s">
        <v>52</v>
      </c>
      <c r="C2208" t="s">
        <v>39</v>
      </c>
      <c r="D2208" t="s">
        <v>40</v>
      </c>
      <c r="E2208" t="s">
        <v>799</v>
      </c>
      <c r="F2208" t="s">
        <v>800</v>
      </c>
      <c r="G2208" t="s">
        <v>452</v>
      </c>
      <c r="H2208" t="s">
        <v>41</v>
      </c>
      <c r="I2208" t="s">
        <v>645</v>
      </c>
      <c r="J2208" t="s">
        <v>36</v>
      </c>
      <c r="L2208" t="s">
        <v>801</v>
      </c>
      <c r="M2208" t="s">
        <v>801</v>
      </c>
      <c r="N2208" t="b">
        <v>0</v>
      </c>
      <c r="O2208">
        <v>8.4584609700000009</v>
      </c>
      <c r="P2208">
        <v>3.7072226361341401E-2</v>
      </c>
      <c r="Q2208">
        <v>285.86036719926852</v>
      </c>
      <c r="R2208">
        <v>2417.938758824881</v>
      </c>
      <c r="S2208">
        <v>0.31357397974841139</v>
      </c>
      <c r="T2208">
        <f t="shared" si="70"/>
        <v>2417.9387588248815</v>
      </c>
      <c r="U2208">
        <f t="shared" si="71"/>
        <v>0.31357397974841139</v>
      </c>
    </row>
    <row r="2209" spans="1:21" x14ac:dyDescent="0.35">
      <c r="A2209" t="s">
        <v>27</v>
      </c>
      <c r="B2209" t="s">
        <v>52</v>
      </c>
      <c r="C2209" t="s">
        <v>76</v>
      </c>
      <c r="D2209" t="s">
        <v>77</v>
      </c>
      <c r="E2209" t="s">
        <v>1299</v>
      </c>
      <c r="F2209" t="s">
        <v>1300</v>
      </c>
      <c r="G2209" t="s">
        <v>452</v>
      </c>
      <c r="H2209" t="s">
        <v>41</v>
      </c>
      <c r="I2209" t="s">
        <v>645</v>
      </c>
      <c r="J2209" t="s">
        <v>36</v>
      </c>
      <c r="L2209" t="s">
        <v>1301</v>
      </c>
      <c r="M2209" t="s">
        <v>1301</v>
      </c>
      <c r="N2209" t="b">
        <v>0</v>
      </c>
      <c r="O2209">
        <v>9.1969589999999997</v>
      </c>
      <c r="P2209">
        <v>4.0364302100513189E-3</v>
      </c>
      <c r="Q2209">
        <v>3.8381698572223071</v>
      </c>
      <c r="R2209">
        <v>35.299490811909408</v>
      </c>
      <c r="S2209">
        <v>3.7122883148203369E-2</v>
      </c>
      <c r="T2209">
        <f t="shared" si="70"/>
        <v>35.299490811909408</v>
      </c>
      <c r="U2209">
        <f t="shared" si="71"/>
        <v>3.7122883148203369E-2</v>
      </c>
    </row>
    <row r="2210" spans="1:21" x14ac:dyDescent="0.35">
      <c r="A2210" t="s">
        <v>27</v>
      </c>
      <c r="B2210" t="s">
        <v>52</v>
      </c>
      <c r="C2210" t="s">
        <v>29</v>
      </c>
      <c r="D2210" t="s">
        <v>30</v>
      </c>
      <c r="E2210" t="s">
        <v>1299</v>
      </c>
      <c r="F2210" t="s">
        <v>1300</v>
      </c>
      <c r="G2210" t="s">
        <v>452</v>
      </c>
      <c r="H2210" t="s">
        <v>41</v>
      </c>
      <c r="I2210" t="s">
        <v>645</v>
      </c>
      <c r="J2210" t="s">
        <v>36</v>
      </c>
      <c r="L2210" t="s">
        <v>1301</v>
      </c>
      <c r="M2210" t="s">
        <v>1301</v>
      </c>
      <c r="N2210" t="b">
        <v>0</v>
      </c>
      <c r="O2210">
        <v>9.1969589999999997</v>
      </c>
      <c r="P2210">
        <v>1.96664859304136E-3</v>
      </c>
      <c r="Q2210">
        <v>4.2664103502510891</v>
      </c>
      <c r="R2210">
        <v>39.238001068434897</v>
      </c>
      <c r="S2210">
        <v>1.8087186477609069E-2</v>
      </c>
      <c r="T2210">
        <f t="shared" si="70"/>
        <v>39.238001068434905</v>
      </c>
      <c r="U2210">
        <f t="shared" si="71"/>
        <v>1.8087186477609072E-2</v>
      </c>
    </row>
    <row r="2211" spans="1:21" x14ac:dyDescent="0.35">
      <c r="A2211" t="s">
        <v>27</v>
      </c>
      <c r="B2211" t="s">
        <v>52</v>
      </c>
      <c r="C2211" t="s">
        <v>39</v>
      </c>
      <c r="D2211" t="s">
        <v>40</v>
      </c>
      <c r="E2211" t="s">
        <v>826</v>
      </c>
      <c r="F2211" t="s">
        <v>827</v>
      </c>
      <c r="G2211" t="s">
        <v>452</v>
      </c>
      <c r="H2211" t="s">
        <v>41</v>
      </c>
      <c r="I2211" t="s">
        <v>645</v>
      </c>
      <c r="J2211" t="s">
        <v>36</v>
      </c>
      <c r="L2211" t="s">
        <v>828</v>
      </c>
      <c r="M2211" t="s">
        <v>828</v>
      </c>
      <c r="N2211" t="b">
        <v>0</v>
      </c>
      <c r="O2211">
        <v>100.84136264</v>
      </c>
      <c r="P2211">
        <v>1.1237698830071659E-8</v>
      </c>
      <c r="Q2211">
        <v>8.6652813422313172E-5</v>
      </c>
      <c r="R2211">
        <v>8.738187782095742E-3</v>
      </c>
      <c r="S2211">
        <v>1.1332248629623601E-6</v>
      </c>
      <c r="T2211">
        <f t="shared" si="70"/>
        <v>8.738187782095742E-3</v>
      </c>
      <c r="U2211">
        <f t="shared" si="71"/>
        <v>1.1332248629623599E-6</v>
      </c>
    </row>
    <row r="2212" spans="1:21" x14ac:dyDescent="0.35">
      <c r="A2212" t="s">
        <v>27</v>
      </c>
      <c r="B2212" t="s">
        <v>52</v>
      </c>
      <c r="C2212" t="s">
        <v>76</v>
      </c>
      <c r="D2212" t="s">
        <v>77</v>
      </c>
      <c r="E2212" t="s">
        <v>826</v>
      </c>
      <c r="F2212" t="s">
        <v>827</v>
      </c>
      <c r="G2212" t="s">
        <v>452</v>
      </c>
      <c r="H2212" t="s">
        <v>41</v>
      </c>
      <c r="I2212" t="s">
        <v>645</v>
      </c>
      <c r="J2212" t="s">
        <v>36</v>
      </c>
      <c r="L2212" t="s">
        <v>828</v>
      </c>
      <c r="M2212" t="s">
        <v>828</v>
      </c>
      <c r="N2212" t="b">
        <v>0</v>
      </c>
      <c r="O2212">
        <v>100.84136264</v>
      </c>
      <c r="P2212">
        <v>1.043983015885805E-7</v>
      </c>
      <c r="Q2212">
        <v>9.9270492353538991E-5</v>
      </c>
      <c r="R2212">
        <v>1.001057171887457E-2</v>
      </c>
      <c r="S2212">
        <v>1.0527666989494131E-5</v>
      </c>
      <c r="T2212">
        <f t="shared" si="70"/>
        <v>1.0010571718874572E-2</v>
      </c>
      <c r="U2212">
        <f t="shared" si="71"/>
        <v>1.0527666989494134E-5</v>
      </c>
    </row>
    <row r="2213" spans="1:21" x14ac:dyDescent="0.35">
      <c r="A2213" t="s">
        <v>27</v>
      </c>
      <c r="B2213" t="s">
        <v>52</v>
      </c>
      <c r="C2213" t="s">
        <v>76</v>
      </c>
      <c r="D2213" t="s">
        <v>77</v>
      </c>
      <c r="E2213" t="s">
        <v>832</v>
      </c>
      <c r="F2213" t="s">
        <v>833</v>
      </c>
      <c r="G2213" t="s">
        <v>452</v>
      </c>
      <c r="H2213" t="s">
        <v>41</v>
      </c>
      <c r="I2213" t="s">
        <v>645</v>
      </c>
      <c r="J2213" t="s">
        <v>36</v>
      </c>
      <c r="L2213" t="s">
        <v>834</v>
      </c>
      <c r="M2213" t="s">
        <v>834</v>
      </c>
      <c r="N2213" t="b">
        <v>0</v>
      </c>
      <c r="O2213">
        <v>77.041533999999999</v>
      </c>
      <c r="P2213">
        <v>3.0821305700568301E-7</v>
      </c>
      <c r="Q2213">
        <v>2.9307432643224429E-4</v>
      </c>
      <c r="R2213">
        <v>2.2578895684356851E-2</v>
      </c>
      <c r="S2213">
        <v>2.374520671054726E-5</v>
      </c>
      <c r="T2213">
        <f t="shared" si="70"/>
        <v>2.2578895684356847E-2</v>
      </c>
      <c r="U2213">
        <f t="shared" si="71"/>
        <v>2.3745206710547266E-5</v>
      </c>
    </row>
    <row r="2214" spans="1:21" x14ac:dyDescent="0.35">
      <c r="A2214" t="s">
        <v>27</v>
      </c>
      <c r="B2214" t="s">
        <v>52</v>
      </c>
      <c r="C2214" t="s">
        <v>39</v>
      </c>
      <c r="D2214" t="s">
        <v>40</v>
      </c>
      <c r="E2214" t="s">
        <v>832</v>
      </c>
      <c r="F2214" t="s">
        <v>833</v>
      </c>
      <c r="G2214" t="s">
        <v>452</v>
      </c>
      <c r="H2214" t="s">
        <v>41</v>
      </c>
      <c r="I2214" t="s">
        <v>645</v>
      </c>
      <c r="J2214" t="s">
        <v>36</v>
      </c>
      <c r="L2214" t="s">
        <v>834</v>
      </c>
      <c r="M2214" t="s">
        <v>834</v>
      </c>
      <c r="N2214" t="b">
        <v>0</v>
      </c>
      <c r="O2214">
        <v>77.041533999999999</v>
      </c>
      <c r="P2214">
        <v>2.6803885841461521E-8</v>
      </c>
      <c r="Q2214">
        <v>2.0668218235194821E-4</v>
      </c>
      <c r="R2214">
        <v>1.592311237886182E-2</v>
      </c>
      <c r="S2214">
        <v>2.0650124823870762E-6</v>
      </c>
      <c r="T2214">
        <f t="shared" si="70"/>
        <v>1.5923112378861817E-2</v>
      </c>
      <c r="U2214">
        <f t="shared" si="71"/>
        <v>2.0650124823870762E-6</v>
      </c>
    </row>
    <row r="2215" spans="1:21" x14ac:dyDescent="0.35">
      <c r="A2215" t="s">
        <v>27</v>
      </c>
      <c r="B2215" t="s">
        <v>52</v>
      </c>
      <c r="C2215" t="s">
        <v>39</v>
      </c>
      <c r="D2215" t="s">
        <v>40</v>
      </c>
      <c r="E2215" t="s">
        <v>835</v>
      </c>
      <c r="F2215" t="s">
        <v>836</v>
      </c>
      <c r="G2215" t="s">
        <v>452</v>
      </c>
      <c r="H2215" t="s">
        <v>41</v>
      </c>
      <c r="I2215" t="s">
        <v>645</v>
      </c>
      <c r="J2215" t="s">
        <v>36</v>
      </c>
      <c r="L2215" t="s">
        <v>837</v>
      </c>
      <c r="M2215" t="s">
        <v>837</v>
      </c>
      <c r="N2215" t="b">
        <v>0</v>
      </c>
      <c r="O2215">
        <v>35.826044969999998</v>
      </c>
      <c r="P2215">
        <v>6.742266444499057E-7</v>
      </c>
      <c r="Q2215">
        <v>5.1988967233692427E-3</v>
      </c>
      <c r="R2215">
        <v>0.18625590780581211</v>
      </c>
      <c r="S2215">
        <v>2.4154874084034518E-5</v>
      </c>
      <c r="T2215">
        <f t="shared" si="70"/>
        <v>0.18625590780581214</v>
      </c>
      <c r="U2215">
        <f t="shared" si="71"/>
        <v>2.4154874084034522E-5</v>
      </c>
    </row>
    <row r="2216" spans="1:21" x14ac:dyDescent="0.35">
      <c r="A2216" t="s">
        <v>27</v>
      </c>
      <c r="B2216" t="s">
        <v>52</v>
      </c>
      <c r="C2216" t="s">
        <v>76</v>
      </c>
      <c r="D2216" t="s">
        <v>77</v>
      </c>
      <c r="E2216" t="s">
        <v>835</v>
      </c>
      <c r="F2216" t="s">
        <v>836</v>
      </c>
      <c r="G2216" t="s">
        <v>452</v>
      </c>
      <c r="H2216" t="s">
        <v>41</v>
      </c>
      <c r="I2216" t="s">
        <v>645</v>
      </c>
      <c r="J2216" t="s">
        <v>36</v>
      </c>
      <c r="L2216" t="s">
        <v>837</v>
      </c>
      <c r="M2216" t="s">
        <v>837</v>
      </c>
      <c r="N2216" t="b">
        <v>0</v>
      </c>
      <c r="O2216">
        <v>35.826044969999998</v>
      </c>
      <c r="P2216">
        <v>2.0987197031232589E-6</v>
      </c>
      <c r="Q2216">
        <v>1.9956353223270092E-3</v>
      </c>
      <c r="R2216">
        <v>7.1495720801407869E-2</v>
      </c>
      <c r="S2216">
        <v>7.5188826463518918E-5</v>
      </c>
      <c r="T2216">
        <f t="shared" si="70"/>
        <v>7.1495720801407869E-2</v>
      </c>
      <c r="U2216">
        <f t="shared" si="71"/>
        <v>7.5188826463518918E-5</v>
      </c>
    </row>
    <row r="2217" spans="1:21" x14ac:dyDescent="0.35">
      <c r="A2217" t="s">
        <v>27</v>
      </c>
      <c r="B2217" t="s">
        <v>52</v>
      </c>
      <c r="C2217" t="s">
        <v>29</v>
      </c>
      <c r="D2217" t="s">
        <v>30</v>
      </c>
      <c r="E2217" t="s">
        <v>835</v>
      </c>
      <c r="F2217" t="s">
        <v>836</v>
      </c>
      <c r="G2217" t="s">
        <v>452</v>
      </c>
      <c r="H2217" t="s">
        <v>41</v>
      </c>
      <c r="I2217" t="s">
        <v>645</v>
      </c>
      <c r="J2217" t="s">
        <v>36</v>
      </c>
      <c r="L2217" t="s">
        <v>837</v>
      </c>
      <c r="M2217" t="s">
        <v>837</v>
      </c>
      <c r="N2217" t="b">
        <v>0</v>
      </c>
      <c r="O2217">
        <v>35.826044969999998</v>
      </c>
      <c r="P2217">
        <v>8.4517043676878318E-7</v>
      </c>
      <c r="Q2217">
        <v>1.833496798520699E-3</v>
      </c>
      <c r="R2217">
        <v>6.5686938756153584E-2</v>
      </c>
      <c r="S2217">
        <v>3.0279114074992971E-5</v>
      </c>
      <c r="T2217">
        <f t="shared" si="70"/>
        <v>6.5686938756153584E-2</v>
      </c>
      <c r="U2217">
        <f t="shared" si="71"/>
        <v>3.0279114074992968E-5</v>
      </c>
    </row>
    <row r="2218" spans="1:21" x14ac:dyDescent="0.35">
      <c r="A2218" t="s">
        <v>27</v>
      </c>
      <c r="B2218" t="s">
        <v>52</v>
      </c>
      <c r="C2218" t="s">
        <v>39</v>
      </c>
      <c r="D2218" t="s">
        <v>40</v>
      </c>
      <c r="E2218" t="s">
        <v>838</v>
      </c>
      <c r="F2218" t="s">
        <v>839</v>
      </c>
      <c r="G2218" t="s">
        <v>452</v>
      </c>
      <c r="H2218" t="s">
        <v>41</v>
      </c>
      <c r="I2218" t="s">
        <v>645</v>
      </c>
      <c r="J2218" t="s">
        <v>36</v>
      </c>
      <c r="L2218" t="s">
        <v>840</v>
      </c>
      <c r="M2218" t="s">
        <v>840</v>
      </c>
      <c r="N2218" t="b">
        <v>0</v>
      </c>
      <c r="O2218">
        <v>7.0893212800000001</v>
      </c>
      <c r="P2218">
        <v>4.4268103319162876E-3</v>
      </c>
      <c r="Q2218">
        <v>34.134708141583481</v>
      </c>
      <c r="R2218">
        <v>241.99191281471701</v>
      </c>
      <c r="S2218">
        <v>3.1383080688578008E-2</v>
      </c>
      <c r="T2218">
        <f t="shared" si="70"/>
        <v>241.99191281471701</v>
      </c>
      <c r="U2218">
        <f t="shared" si="71"/>
        <v>3.1383080688578001E-2</v>
      </c>
    </row>
    <row r="2219" spans="1:21" x14ac:dyDescent="0.35">
      <c r="A2219" t="s">
        <v>27</v>
      </c>
      <c r="B2219" t="s">
        <v>52</v>
      </c>
      <c r="C2219" t="s">
        <v>76</v>
      </c>
      <c r="D2219" t="s">
        <v>77</v>
      </c>
      <c r="E2219" t="s">
        <v>838</v>
      </c>
      <c r="F2219" t="s">
        <v>839</v>
      </c>
      <c r="G2219" t="s">
        <v>452</v>
      </c>
      <c r="H2219" t="s">
        <v>41</v>
      </c>
      <c r="I2219" t="s">
        <v>645</v>
      </c>
      <c r="J2219" t="s">
        <v>36</v>
      </c>
      <c r="L2219" t="s">
        <v>840</v>
      </c>
      <c r="M2219" t="s">
        <v>840</v>
      </c>
      <c r="N2219" t="b">
        <v>0</v>
      </c>
      <c r="O2219">
        <v>7.0893212800000001</v>
      </c>
      <c r="P2219">
        <v>8.5170517112843017E-3</v>
      </c>
      <c r="Q2219">
        <v>8.0987133307179011</v>
      </c>
      <c r="R2219">
        <v>57.414380756078103</v>
      </c>
      <c r="S2219">
        <v>6.0380115939668223E-2</v>
      </c>
      <c r="T2219">
        <f t="shared" si="70"/>
        <v>57.414380756078096</v>
      </c>
      <c r="U2219">
        <f t="shared" si="71"/>
        <v>6.0380115939668216E-2</v>
      </c>
    </row>
    <row r="2220" spans="1:21" x14ac:dyDescent="0.35">
      <c r="A2220" t="s">
        <v>27</v>
      </c>
      <c r="B2220" t="s">
        <v>52</v>
      </c>
      <c r="C2220" t="s">
        <v>76</v>
      </c>
      <c r="D2220" t="s">
        <v>77</v>
      </c>
      <c r="E2220" t="s">
        <v>1302</v>
      </c>
      <c r="F2220" t="s">
        <v>1303</v>
      </c>
      <c r="G2220" t="s">
        <v>452</v>
      </c>
      <c r="H2220" t="s">
        <v>41</v>
      </c>
      <c r="I2220" t="s">
        <v>645</v>
      </c>
      <c r="J2220" t="s">
        <v>36</v>
      </c>
      <c r="L2220" t="s">
        <v>1304</v>
      </c>
      <c r="M2220" t="s">
        <v>1304</v>
      </c>
      <c r="N2220" t="b">
        <v>0</v>
      </c>
      <c r="O2220">
        <v>25.653295719999999</v>
      </c>
      <c r="P2220">
        <v>8.8315637664533694E-7</v>
      </c>
      <c r="Q2220">
        <v>8.3977772627232081E-4</v>
      </c>
      <c r="R2220">
        <v>2.154306635113306E-2</v>
      </c>
      <c r="S2220">
        <v>2.2655871697086532E-5</v>
      </c>
      <c r="T2220">
        <f t="shared" si="70"/>
        <v>2.154306635113306E-2</v>
      </c>
      <c r="U2220">
        <f t="shared" si="71"/>
        <v>2.2655871697086528E-5</v>
      </c>
    </row>
    <row r="2221" spans="1:21" x14ac:dyDescent="0.35">
      <c r="A2221" t="s">
        <v>27</v>
      </c>
      <c r="B2221" t="s">
        <v>52</v>
      </c>
      <c r="C2221" t="s">
        <v>39</v>
      </c>
      <c r="D2221" t="s">
        <v>40</v>
      </c>
      <c r="E2221" t="s">
        <v>1302</v>
      </c>
      <c r="F2221" t="s">
        <v>1303</v>
      </c>
      <c r="G2221" t="s">
        <v>452</v>
      </c>
      <c r="H2221" t="s">
        <v>41</v>
      </c>
      <c r="I2221" t="s">
        <v>645</v>
      </c>
      <c r="J2221" t="s">
        <v>36</v>
      </c>
      <c r="L2221" t="s">
        <v>1304</v>
      </c>
      <c r="M2221" t="s">
        <v>1304</v>
      </c>
      <c r="N2221" t="b">
        <v>0</v>
      </c>
      <c r="O2221">
        <v>25.653295719999999</v>
      </c>
      <c r="P2221">
        <v>1.3120978072795451E-7</v>
      </c>
      <c r="Q2221">
        <v>1.0117459829210921E-3</v>
      </c>
      <c r="R2221">
        <v>2.5954618893396841E-2</v>
      </c>
      <c r="S2221">
        <v>3.3659633063705741E-6</v>
      </c>
      <c r="T2221">
        <f t="shared" si="70"/>
        <v>2.5954618893396841E-2</v>
      </c>
      <c r="U2221">
        <f t="shared" si="71"/>
        <v>3.3659633063705737E-6</v>
      </c>
    </row>
    <row r="2222" spans="1:21" x14ac:dyDescent="0.35">
      <c r="A2222" t="s">
        <v>27</v>
      </c>
      <c r="B2222" t="s">
        <v>52</v>
      </c>
      <c r="C2222" t="s">
        <v>39</v>
      </c>
      <c r="D2222" t="s">
        <v>40</v>
      </c>
      <c r="E2222" t="s">
        <v>847</v>
      </c>
      <c r="F2222" t="s">
        <v>848</v>
      </c>
      <c r="G2222" t="s">
        <v>452</v>
      </c>
      <c r="H2222" t="s">
        <v>41</v>
      </c>
      <c r="I2222" t="s">
        <v>645</v>
      </c>
      <c r="J2222" t="s">
        <v>36</v>
      </c>
      <c r="L2222" t="s">
        <v>849</v>
      </c>
      <c r="M2222" t="s">
        <v>849</v>
      </c>
      <c r="N2222" t="b">
        <v>0</v>
      </c>
      <c r="O2222">
        <v>71.988742619999996</v>
      </c>
      <c r="P2222">
        <v>2.2905565454814891E-8</v>
      </c>
      <c r="Q2222">
        <v>1.7662260928165481E-4</v>
      </c>
      <c r="R2222">
        <v>1.2714839560449869E-2</v>
      </c>
      <c r="S2222">
        <v>1.648942856092232E-6</v>
      </c>
      <c r="T2222">
        <f t="shared" si="70"/>
        <v>1.2714839560449871E-2</v>
      </c>
      <c r="U2222">
        <f t="shared" si="71"/>
        <v>1.6489428560922324E-6</v>
      </c>
    </row>
    <row r="2223" spans="1:21" x14ac:dyDescent="0.35">
      <c r="A2223" t="s">
        <v>27</v>
      </c>
      <c r="B2223" t="s">
        <v>52</v>
      </c>
      <c r="C2223" t="s">
        <v>76</v>
      </c>
      <c r="D2223" t="s">
        <v>77</v>
      </c>
      <c r="E2223" t="s">
        <v>847</v>
      </c>
      <c r="F2223" t="s">
        <v>848</v>
      </c>
      <c r="G2223" t="s">
        <v>452</v>
      </c>
      <c r="H2223" t="s">
        <v>41</v>
      </c>
      <c r="I2223" t="s">
        <v>645</v>
      </c>
      <c r="J2223" t="s">
        <v>36</v>
      </c>
      <c r="L2223" t="s">
        <v>849</v>
      </c>
      <c r="M2223" t="s">
        <v>849</v>
      </c>
      <c r="N2223" t="b">
        <v>0</v>
      </c>
      <c r="O2223">
        <v>71.988742619999996</v>
      </c>
      <c r="P2223">
        <v>2.1279286503120179E-7</v>
      </c>
      <c r="Q2223">
        <v>2.0234095918738779E-4</v>
      </c>
      <c r="R2223">
        <v>1.456627123242479E-2</v>
      </c>
      <c r="S2223">
        <v>1.5318690792103581E-5</v>
      </c>
      <c r="T2223">
        <f t="shared" si="70"/>
        <v>1.4566271232424783E-2</v>
      </c>
      <c r="U2223">
        <f t="shared" si="71"/>
        <v>1.5318690792103585E-5</v>
      </c>
    </row>
    <row r="2224" spans="1:21" x14ac:dyDescent="0.35">
      <c r="A2224" t="s">
        <v>27</v>
      </c>
      <c r="B2224" t="s">
        <v>52</v>
      </c>
      <c r="C2224" t="s">
        <v>39</v>
      </c>
      <c r="D2224" t="s">
        <v>40</v>
      </c>
      <c r="E2224" t="s">
        <v>1305</v>
      </c>
      <c r="F2224" t="s">
        <v>1306</v>
      </c>
      <c r="G2224" t="s">
        <v>452</v>
      </c>
      <c r="H2224" t="s">
        <v>41</v>
      </c>
      <c r="I2224" t="s">
        <v>645</v>
      </c>
      <c r="J2224" t="s">
        <v>36</v>
      </c>
      <c r="L2224" t="s">
        <v>1307</v>
      </c>
      <c r="M2224" t="s">
        <v>1307</v>
      </c>
      <c r="N2224" t="b">
        <v>0</v>
      </c>
      <c r="O2224">
        <v>25.11745269</v>
      </c>
      <c r="P2224">
        <v>8.0926726270901799E-9</v>
      </c>
      <c r="Q2224">
        <v>6.2401819255609493E-5</v>
      </c>
      <c r="R2224">
        <v>1.5673747429227019E-3</v>
      </c>
      <c r="S2224">
        <v>2.032673218465956E-7</v>
      </c>
      <c r="T2224">
        <f t="shared" si="70"/>
        <v>1.5673747429227024E-3</v>
      </c>
      <c r="U2224">
        <f t="shared" si="71"/>
        <v>2.032673218465956E-7</v>
      </c>
    </row>
    <row r="2225" spans="1:21" x14ac:dyDescent="0.35">
      <c r="A2225" t="s">
        <v>27</v>
      </c>
      <c r="B2225" t="s">
        <v>52</v>
      </c>
      <c r="C2225" t="s">
        <v>76</v>
      </c>
      <c r="D2225" t="s">
        <v>77</v>
      </c>
      <c r="E2225" t="s">
        <v>1305</v>
      </c>
      <c r="F2225" t="s">
        <v>1306</v>
      </c>
      <c r="G2225" t="s">
        <v>452</v>
      </c>
      <c r="H2225" t="s">
        <v>41</v>
      </c>
      <c r="I2225" t="s">
        <v>645</v>
      </c>
      <c r="J2225" t="s">
        <v>36</v>
      </c>
      <c r="L2225" t="s">
        <v>1307</v>
      </c>
      <c r="M2225" t="s">
        <v>1307</v>
      </c>
      <c r="N2225" t="b">
        <v>0</v>
      </c>
      <c r="O2225">
        <v>25.11745269</v>
      </c>
      <c r="P2225">
        <v>4.6936195645552089E-8</v>
      </c>
      <c r="Q2225">
        <v>4.4630795520965167E-5</v>
      </c>
      <c r="R2225">
        <v>1.1210118950149069E-3</v>
      </c>
      <c r="S2225">
        <v>1.178917673575739E-6</v>
      </c>
      <c r="T2225">
        <f t="shared" si="70"/>
        <v>1.1210118950149065E-3</v>
      </c>
      <c r="U2225">
        <f t="shared" si="71"/>
        <v>1.1789176735757386E-6</v>
      </c>
    </row>
    <row r="2226" spans="1:21" x14ac:dyDescent="0.35">
      <c r="A2226" t="s">
        <v>27</v>
      </c>
      <c r="B2226" t="s">
        <v>52</v>
      </c>
      <c r="C2226" t="s">
        <v>76</v>
      </c>
      <c r="D2226" t="s">
        <v>77</v>
      </c>
      <c r="E2226" t="s">
        <v>853</v>
      </c>
      <c r="F2226" t="s">
        <v>854</v>
      </c>
      <c r="G2226" t="s">
        <v>452</v>
      </c>
      <c r="H2226" t="s">
        <v>41</v>
      </c>
      <c r="I2226" t="s">
        <v>645</v>
      </c>
      <c r="J2226" t="s">
        <v>36</v>
      </c>
      <c r="L2226" t="s">
        <v>855</v>
      </c>
      <c r="M2226" t="s">
        <v>855</v>
      </c>
      <c r="N2226" t="b">
        <v>0</v>
      </c>
      <c r="O2226">
        <v>26.159180240000001</v>
      </c>
      <c r="P2226">
        <v>4.1696281712787471E-3</v>
      </c>
      <c r="Q2226">
        <v>3.9648254348546228</v>
      </c>
      <c r="R2226">
        <v>103.7165831704985</v>
      </c>
      <c r="S2226">
        <v>0.1090740548662623</v>
      </c>
      <c r="T2226">
        <f t="shared" si="70"/>
        <v>103.71658317049847</v>
      </c>
      <c r="U2226">
        <f t="shared" si="71"/>
        <v>0.10907405486626234</v>
      </c>
    </row>
    <row r="2227" spans="1:21" x14ac:dyDescent="0.35">
      <c r="A2227" t="s">
        <v>27</v>
      </c>
      <c r="B2227" t="s">
        <v>52</v>
      </c>
      <c r="C2227" t="s">
        <v>39</v>
      </c>
      <c r="D2227" t="s">
        <v>40</v>
      </c>
      <c r="E2227" t="s">
        <v>853</v>
      </c>
      <c r="F2227" t="s">
        <v>854</v>
      </c>
      <c r="G2227" t="s">
        <v>452</v>
      </c>
      <c r="H2227" t="s">
        <v>41</v>
      </c>
      <c r="I2227" t="s">
        <v>645</v>
      </c>
      <c r="J2227" t="s">
        <v>36</v>
      </c>
      <c r="L2227" t="s">
        <v>855</v>
      </c>
      <c r="M2227" t="s">
        <v>855</v>
      </c>
      <c r="N2227" t="b">
        <v>0</v>
      </c>
      <c r="O2227">
        <v>26.159180240000001</v>
      </c>
      <c r="P2227">
        <v>2.260268321333748E-3</v>
      </c>
      <c r="Q2227">
        <v>17.428711348696041</v>
      </c>
      <c r="R2227">
        <v>455.92080152147332</v>
      </c>
      <c r="S2227">
        <v>5.9126766408531747E-2</v>
      </c>
      <c r="T2227">
        <f t="shared" si="70"/>
        <v>455.92080152147327</v>
      </c>
      <c r="U2227">
        <f t="shared" si="71"/>
        <v>5.9126766408531754E-2</v>
      </c>
    </row>
    <row r="2228" spans="1:21" x14ac:dyDescent="0.35">
      <c r="A2228" t="s">
        <v>27</v>
      </c>
      <c r="B2228" t="s">
        <v>52</v>
      </c>
      <c r="C2228" t="s">
        <v>76</v>
      </c>
      <c r="D2228" t="s">
        <v>77</v>
      </c>
      <c r="E2228" t="s">
        <v>859</v>
      </c>
      <c r="F2228" t="s">
        <v>860</v>
      </c>
      <c r="G2228" t="s">
        <v>452</v>
      </c>
      <c r="H2228" t="s">
        <v>41</v>
      </c>
      <c r="I2228" t="s">
        <v>645</v>
      </c>
      <c r="J2228" t="s">
        <v>36</v>
      </c>
      <c r="L2228" t="s">
        <v>861</v>
      </c>
      <c r="M2228" t="s">
        <v>861</v>
      </c>
      <c r="N2228" t="b">
        <v>0</v>
      </c>
      <c r="O2228">
        <v>77.352352210000006</v>
      </c>
      <c r="P2228">
        <v>1.0789261365930089E-6</v>
      </c>
      <c r="Q2228">
        <v>1.025931716923692E-3</v>
      </c>
      <c r="R2228">
        <v>7.9358231510891414E-2</v>
      </c>
      <c r="S2228">
        <v>8.3457474526317041E-5</v>
      </c>
      <c r="T2228">
        <f t="shared" si="70"/>
        <v>7.9358231510891442E-2</v>
      </c>
      <c r="U2228">
        <f t="shared" si="71"/>
        <v>8.3457474526317001E-5</v>
      </c>
    </row>
    <row r="2229" spans="1:21" x14ac:dyDescent="0.35">
      <c r="A2229" t="s">
        <v>27</v>
      </c>
      <c r="B2229" t="s">
        <v>52</v>
      </c>
      <c r="C2229" t="s">
        <v>39</v>
      </c>
      <c r="D2229" t="s">
        <v>40</v>
      </c>
      <c r="E2229" t="s">
        <v>859</v>
      </c>
      <c r="F2229" t="s">
        <v>860</v>
      </c>
      <c r="G2229" t="s">
        <v>452</v>
      </c>
      <c r="H2229" t="s">
        <v>41</v>
      </c>
      <c r="I2229" t="s">
        <v>645</v>
      </c>
      <c r="J2229" t="s">
        <v>36</v>
      </c>
      <c r="L2229" t="s">
        <v>861</v>
      </c>
      <c r="M2229" t="s">
        <v>861</v>
      </c>
      <c r="N2229" t="b">
        <v>0</v>
      </c>
      <c r="O2229">
        <v>77.352352210000006</v>
      </c>
      <c r="P2229">
        <v>1.3945792546072221E-7</v>
      </c>
      <c r="Q2229">
        <v>1.0753466326107041E-3</v>
      </c>
      <c r="R2229">
        <v>8.3180591473540677E-2</v>
      </c>
      <c r="S2229">
        <v>1.078739856871371E-5</v>
      </c>
      <c r="T2229">
        <f t="shared" si="70"/>
        <v>8.3180591473540663E-2</v>
      </c>
      <c r="U2229">
        <f t="shared" si="71"/>
        <v>1.0787398568713712E-5</v>
      </c>
    </row>
    <row r="2230" spans="1:21" x14ac:dyDescent="0.35">
      <c r="A2230" t="s">
        <v>27</v>
      </c>
      <c r="B2230" t="s">
        <v>52</v>
      </c>
      <c r="C2230" t="s">
        <v>76</v>
      </c>
      <c r="D2230" t="s">
        <v>77</v>
      </c>
      <c r="E2230" t="s">
        <v>865</v>
      </c>
      <c r="F2230" t="s">
        <v>866</v>
      </c>
      <c r="G2230" t="s">
        <v>452</v>
      </c>
      <c r="H2230" t="s">
        <v>41</v>
      </c>
      <c r="I2230" t="s">
        <v>645</v>
      </c>
      <c r="J2230" t="s">
        <v>145</v>
      </c>
      <c r="L2230" t="s">
        <v>867</v>
      </c>
      <c r="M2230" t="s">
        <v>867</v>
      </c>
      <c r="N2230" t="b">
        <v>0</v>
      </c>
      <c r="O2230">
        <v>75.102934759999997</v>
      </c>
      <c r="P2230">
        <v>8.6752581605560433E-7</v>
      </c>
      <c r="Q2230">
        <v>8.2491490358369663E-4</v>
      </c>
      <c r="R2230">
        <v>6.1953530186398063E-2</v>
      </c>
      <c r="S2230">
        <v>6.515373476583981E-5</v>
      </c>
      <c r="T2230">
        <f t="shared" si="70"/>
        <v>6.1953530186398056E-2</v>
      </c>
      <c r="U2230">
        <f t="shared" si="71"/>
        <v>6.515373476583981E-5</v>
      </c>
    </row>
    <row r="2231" spans="1:21" x14ac:dyDescent="0.35">
      <c r="A2231" t="s">
        <v>27</v>
      </c>
      <c r="B2231" t="s">
        <v>52</v>
      </c>
      <c r="C2231" t="s">
        <v>39</v>
      </c>
      <c r="D2231" t="s">
        <v>40</v>
      </c>
      <c r="E2231" t="s">
        <v>865</v>
      </c>
      <c r="F2231" t="s">
        <v>866</v>
      </c>
      <c r="G2231" t="s">
        <v>452</v>
      </c>
      <c r="H2231" t="s">
        <v>41</v>
      </c>
      <c r="I2231" t="s">
        <v>645</v>
      </c>
      <c r="J2231" t="s">
        <v>145</v>
      </c>
      <c r="L2231" t="s">
        <v>867</v>
      </c>
      <c r="M2231" t="s">
        <v>867</v>
      </c>
      <c r="N2231" t="b">
        <v>0</v>
      </c>
      <c r="O2231">
        <v>75.102934759999997</v>
      </c>
      <c r="P2231">
        <v>9.3662386845493881E-8</v>
      </c>
      <c r="Q2231">
        <v>7.2222164472789509E-4</v>
      </c>
      <c r="R2231">
        <v>5.4240965066259E-2</v>
      </c>
      <c r="S2231">
        <v>7.0343201287230086E-6</v>
      </c>
      <c r="T2231">
        <f t="shared" si="70"/>
        <v>5.4240965066259E-2</v>
      </c>
      <c r="U2231">
        <f t="shared" si="71"/>
        <v>7.0343201287230086E-6</v>
      </c>
    </row>
    <row r="2232" spans="1:21" x14ac:dyDescent="0.35">
      <c r="A2232" t="s">
        <v>27</v>
      </c>
      <c r="B2232" t="s">
        <v>52</v>
      </c>
      <c r="C2232" t="s">
        <v>39</v>
      </c>
      <c r="D2232" t="s">
        <v>40</v>
      </c>
      <c r="E2232" t="s">
        <v>1308</v>
      </c>
      <c r="F2232" t="s">
        <v>1309</v>
      </c>
      <c r="G2232" t="s">
        <v>452</v>
      </c>
      <c r="H2232" t="s">
        <v>41</v>
      </c>
      <c r="I2232" t="s">
        <v>645</v>
      </c>
      <c r="J2232" t="s">
        <v>36</v>
      </c>
      <c r="L2232" t="s">
        <v>1310</v>
      </c>
      <c r="M2232" t="s">
        <v>1310</v>
      </c>
      <c r="N2232" t="b">
        <v>0</v>
      </c>
      <c r="O2232">
        <v>128.29965439</v>
      </c>
      <c r="P2232">
        <v>1.502694026577311E-3</v>
      </c>
      <c r="Q2232">
        <v>11.58712892068116</v>
      </c>
      <c r="R2232">
        <v>1486.6246358957669</v>
      </c>
      <c r="S2232">
        <v>0.1927951242637865</v>
      </c>
      <c r="T2232">
        <f t="shared" si="70"/>
        <v>1486.6246358957665</v>
      </c>
      <c r="U2232">
        <f t="shared" si="71"/>
        <v>0.19279512426378648</v>
      </c>
    </row>
    <row r="2233" spans="1:21" x14ac:dyDescent="0.35">
      <c r="A2233" t="s">
        <v>27</v>
      </c>
      <c r="B2233" t="s">
        <v>52</v>
      </c>
      <c r="C2233" t="s">
        <v>76</v>
      </c>
      <c r="D2233" t="s">
        <v>77</v>
      </c>
      <c r="E2233" t="s">
        <v>1308</v>
      </c>
      <c r="F2233" t="s">
        <v>1309</v>
      </c>
      <c r="G2233" t="s">
        <v>452</v>
      </c>
      <c r="H2233" t="s">
        <v>41</v>
      </c>
      <c r="I2233" t="s">
        <v>645</v>
      </c>
      <c r="J2233" t="s">
        <v>36</v>
      </c>
      <c r="L2233" t="s">
        <v>1310</v>
      </c>
      <c r="M2233" t="s">
        <v>1310</v>
      </c>
      <c r="N2233" t="b">
        <v>0</v>
      </c>
      <c r="O2233">
        <v>128.29965439</v>
      </c>
      <c r="P2233">
        <v>2.364034157397981E-3</v>
      </c>
      <c r="Q2233">
        <v>2.2479181286906238</v>
      </c>
      <c r="R2233">
        <v>288.40711900802262</v>
      </c>
      <c r="S2233">
        <v>0.30330476536031581</v>
      </c>
      <c r="T2233">
        <f t="shared" si="70"/>
        <v>288.40711900802256</v>
      </c>
      <c r="U2233">
        <f t="shared" si="71"/>
        <v>0.30330476536031581</v>
      </c>
    </row>
    <row r="2234" spans="1:21" x14ac:dyDescent="0.35">
      <c r="A2234" t="s">
        <v>27</v>
      </c>
      <c r="B2234" t="s">
        <v>52</v>
      </c>
      <c r="C2234" t="s">
        <v>29</v>
      </c>
      <c r="D2234" t="s">
        <v>30</v>
      </c>
      <c r="E2234" t="s">
        <v>1311</v>
      </c>
      <c r="F2234" t="s">
        <v>1312</v>
      </c>
      <c r="G2234" t="s">
        <v>452</v>
      </c>
      <c r="H2234" t="s">
        <v>41</v>
      </c>
      <c r="I2234" t="s">
        <v>645</v>
      </c>
      <c r="J2234" t="s">
        <v>36</v>
      </c>
      <c r="L2234" t="s">
        <v>1313</v>
      </c>
      <c r="M2234" t="s">
        <v>1313</v>
      </c>
      <c r="N2234" t="b">
        <v>0</v>
      </c>
      <c r="O2234">
        <v>173.38699137</v>
      </c>
      <c r="P2234">
        <v>5.2034797964123315E-4</v>
      </c>
      <c r="Q2234">
        <v>1.1288330889050251</v>
      </c>
      <c r="R2234">
        <v>195.724973044146</v>
      </c>
      <c r="S2234">
        <v>9.022157065545143E-2</v>
      </c>
      <c r="T2234">
        <f t="shared" si="70"/>
        <v>195.72497304414603</v>
      </c>
      <c r="U2234">
        <f t="shared" si="71"/>
        <v>9.022157065545143E-2</v>
      </c>
    </row>
    <row r="2235" spans="1:21" x14ac:dyDescent="0.35">
      <c r="A2235" t="s">
        <v>27</v>
      </c>
      <c r="B2235" t="s">
        <v>52</v>
      </c>
      <c r="C2235" t="s">
        <v>39</v>
      </c>
      <c r="D2235" t="s">
        <v>40</v>
      </c>
      <c r="E2235" t="s">
        <v>1311</v>
      </c>
      <c r="F2235" t="s">
        <v>1312</v>
      </c>
      <c r="G2235" t="s">
        <v>452</v>
      </c>
      <c r="H2235" t="s">
        <v>41</v>
      </c>
      <c r="I2235" t="s">
        <v>645</v>
      </c>
      <c r="J2235" t="s">
        <v>36</v>
      </c>
      <c r="L2235" t="s">
        <v>1313</v>
      </c>
      <c r="M2235" t="s">
        <v>1313</v>
      </c>
      <c r="N2235" t="b">
        <v>0</v>
      </c>
      <c r="O2235">
        <v>173.38699137</v>
      </c>
      <c r="P2235">
        <v>1.591526959352101E-3</v>
      </c>
      <c r="Q2235">
        <v>12.272111110174629</v>
      </c>
      <c r="R2235">
        <v>2127.82442315153</v>
      </c>
      <c r="S2235">
        <v>0.27595007116630499</v>
      </c>
      <c r="T2235">
        <f t="shared" si="70"/>
        <v>2127.8244231515296</v>
      </c>
      <c r="U2235">
        <f t="shared" si="71"/>
        <v>0.2759500711663051</v>
      </c>
    </row>
    <row r="2236" spans="1:21" x14ac:dyDescent="0.35">
      <c r="A2236" t="s">
        <v>27</v>
      </c>
      <c r="B2236" t="s">
        <v>52</v>
      </c>
      <c r="C2236" t="s">
        <v>76</v>
      </c>
      <c r="D2236" t="s">
        <v>77</v>
      </c>
      <c r="E2236" t="s">
        <v>1311</v>
      </c>
      <c r="F2236" t="s">
        <v>1312</v>
      </c>
      <c r="G2236" t="s">
        <v>452</v>
      </c>
      <c r="H2236" t="s">
        <v>41</v>
      </c>
      <c r="I2236" t="s">
        <v>645</v>
      </c>
      <c r="J2236" t="s">
        <v>36</v>
      </c>
      <c r="L2236" t="s">
        <v>1313</v>
      </c>
      <c r="M2236" t="s">
        <v>1313</v>
      </c>
      <c r="N2236" t="b">
        <v>0</v>
      </c>
      <c r="O2236">
        <v>173.38699137</v>
      </c>
      <c r="P2236">
        <v>3.1909975973808181E-3</v>
      </c>
      <c r="Q2236">
        <v>3.0342629886768551</v>
      </c>
      <c r="R2236">
        <v>526.10173063202433</v>
      </c>
      <c r="S2236">
        <v>0.55327747287875861</v>
      </c>
      <c r="T2236">
        <f t="shared" si="70"/>
        <v>526.10173063202433</v>
      </c>
      <c r="U2236">
        <f t="shared" si="71"/>
        <v>0.55327747287875861</v>
      </c>
    </row>
    <row r="2237" spans="1:21" x14ac:dyDescent="0.35">
      <c r="A2237" t="s">
        <v>27</v>
      </c>
      <c r="B2237" t="s">
        <v>52</v>
      </c>
      <c r="C2237" t="s">
        <v>29</v>
      </c>
      <c r="D2237" t="s">
        <v>30</v>
      </c>
      <c r="E2237" t="s">
        <v>880</v>
      </c>
      <c r="F2237" t="s">
        <v>881</v>
      </c>
      <c r="G2237" t="s">
        <v>452</v>
      </c>
      <c r="H2237" t="s">
        <v>41</v>
      </c>
      <c r="I2237" t="s">
        <v>645</v>
      </c>
      <c r="J2237" t="s">
        <v>36</v>
      </c>
      <c r="L2237" t="s">
        <v>882</v>
      </c>
      <c r="M2237" t="s">
        <v>882</v>
      </c>
      <c r="N2237" t="b">
        <v>0</v>
      </c>
      <c r="O2237">
        <v>100.58758148</v>
      </c>
      <c r="P2237">
        <v>1.9868169392057429E-3</v>
      </c>
      <c r="Q2237">
        <v>4.3101631798758788</v>
      </c>
      <c r="R2237">
        <v>433.54889004786082</v>
      </c>
      <c r="S2237">
        <v>0.19984911075820189</v>
      </c>
      <c r="T2237">
        <f t="shared" si="70"/>
        <v>433.54889004786082</v>
      </c>
      <c r="U2237">
        <f t="shared" si="71"/>
        <v>0.19984911075820186</v>
      </c>
    </row>
    <row r="2238" spans="1:21" x14ac:dyDescent="0.35">
      <c r="A2238" t="s">
        <v>27</v>
      </c>
      <c r="B2238" t="s">
        <v>52</v>
      </c>
      <c r="C2238" t="s">
        <v>39</v>
      </c>
      <c r="D2238" t="s">
        <v>40</v>
      </c>
      <c r="E2238" t="s">
        <v>880</v>
      </c>
      <c r="F2238" t="s">
        <v>881</v>
      </c>
      <c r="G2238" t="s">
        <v>452</v>
      </c>
      <c r="H2238" t="s">
        <v>41</v>
      </c>
      <c r="I2238" t="s">
        <v>645</v>
      </c>
      <c r="J2238" t="s">
        <v>36</v>
      </c>
      <c r="L2238" t="s">
        <v>882</v>
      </c>
      <c r="M2238" t="s">
        <v>882</v>
      </c>
      <c r="N2238" t="b">
        <v>0</v>
      </c>
      <c r="O2238">
        <v>100.58758148</v>
      </c>
      <c r="P2238">
        <v>9.7687340172610305E-3</v>
      </c>
      <c r="Q2238">
        <v>75.32576722066554</v>
      </c>
      <c r="R2238">
        <v>7576.8367478522077</v>
      </c>
      <c r="S2238">
        <v>0.9826133289176916</v>
      </c>
      <c r="T2238">
        <f t="shared" si="70"/>
        <v>7576.8367478522077</v>
      </c>
      <c r="U2238">
        <f t="shared" si="71"/>
        <v>0.9826133289176916</v>
      </c>
    </row>
    <row r="2239" spans="1:21" x14ac:dyDescent="0.35">
      <c r="A2239" t="s">
        <v>27</v>
      </c>
      <c r="B2239" t="s">
        <v>52</v>
      </c>
      <c r="C2239" t="s">
        <v>76</v>
      </c>
      <c r="D2239" t="s">
        <v>77</v>
      </c>
      <c r="E2239" t="s">
        <v>880</v>
      </c>
      <c r="F2239" t="s">
        <v>881</v>
      </c>
      <c r="G2239" t="s">
        <v>452</v>
      </c>
      <c r="H2239" t="s">
        <v>41</v>
      </c>
      <c r="I2239" t="s">
        <v>645</v>
      </c>
      <c r="J2239" t="s">
        <v>36</v>
      </c>
      <c r="L2239" t="s">
        <v>882</v>
      </c>
      <c r="M2239" t="s">
        <v>882</v>
      </c>
      <c r="N2239" t="b">
        <v>0</v>
      </c>
      <c r="O2239">
        <v>100.58758148</v>
      </c>
      <c r="P2239">
        <v>1.7174317709373259E-2</v>
      </c>
      <c r="Q2239">
        <v>16.330753938549481</v>
      </c>
      <c r="R2239">
        <v>1642.6710424236769</v>
      </c>
      <c r="S2239">
        <v>1.7275230819549889</v>
      </c>
      <c r="T2239">
        <f t="shared" si="70"/>
        <v>1642.6710424236769</v>
      </c>
      <c r="U2239">
        <f t="shared" si="71"/>
        <v>1.7275230819549896</v>
      </c>
    </row>
    <row r="2240" spans="1:21" x14ac:dyDescent="0.35">
      <c r="A2240" t="s">
        <v>27</v>
      </c>
      <c r="B2240" t="s">
        <v>52</v>
      </c>
      <c r="C2240" t="s">
        <v>76</v>
      </c>
      <c r="D2240" t="s">
        <v>77</v>
      </c>
      <c r="E2240" t="s">
        <v>1314</v>
      </c>
      <c r="F2240" t="s">
        <v>1315</v>
      </c>
      <c r="G2240" t="s">
        <v>452</v>
      </c>
      <c r="H2240" t="s">
        <v>41</v>
      </c>
      <c r="I2240" t="s">
        <v>645</v>
      </c>
      <c r="J2240" t="s">
        <v>36</v>
      </c>
      <c r="L2240" t="s">
        <v>1316</v>
      </c>
      <c r="M2240" t="s">
        <v>1316</v>
      </c>
      <c r="N2240" t="b">
        <v>0</v>
      </c>
      <c r="O2240">
        <v>70.227149190000006</v>
      </c>
      <c r="P2240">
        <v>1.374797773085464E-2</v>
      </c>
      <c r="Q2240">
        <v>13.07270805597774</v>
      </c>
      <c r="R2240">
        <v>918.0590189644638</v>
      </c>
      <c r="S2240">
        <v>0.9654812831655265</v>
      </c>
      <c r="T2240">
        <f t="shared" si="70"/>
        <v>918.05901896446369</v>
      </c>
      <c r="U2240">
        <f t="shared" si="71"/>
        <v>0.96548128316552662</v>
      </c>
    </row>
    <row r="2241" spans="1:21" x14ac:dyDescent="0.35">
      <c r="A2241" t="s">
        <v>27</v>
      </c>
      <c r="B2241" t="s">
        <v>52</v>
      </c>
      <c r="C2241" t="s">
        <v>39</v>
      </c>
      <c r="D2241" t="s">
        <v>40</v>
      </c>
      <c r="E2241" t="s">
        <v>1314</v>
      </c>
      <c r="F2241" t="s">
        <v>1315</v>
      </c>
      <c r="G2241" t="s">
        <v>452</v>
      </c>
      <c r="H2241" t="s">
        <v>41</v>
      </c>
      <c r="I2241" t="s">
        <v>645</v>
      </c>
      <c r="J2241" t="s">
        <v>36</v>
      </c>
      <c r="L2241" t="s">
        <v>1316</v>
      </c>
      <c r="M2241" t="s">
        <v>1316</v>
      </c>
      <c r="N2241" t="b">
        <v>0</v>
      </c>
      <c r="O2241">
        <v>70.227149190000006</v>
      </c>
      <c r="P2241">
        <v>6.459410851762575E-3</v>
      </c>
      <c r="Q2241">
        <v>49.807894998755543</v>
      </c>
      <c r="R2241">
        <v>3497.8664729174602</v>
      </c>
      <c r="S2241">
        <v>0.45362600956623539</v>
      </c>
      <c r="T2241">
        <f t="shared" si="70"/>
        <v>3497.8664729174607</v>
      </c>
      <c r="U2241">
        <f t="shared" si="71"/>
        <v>0.45362600956623539</v>
      </c>
    </row>
    <row r="2242" spans="1:21" x14ac:dyDescent="0.35">
      <c r="A2242" t="s">
        <v>27</v>
      </c>
      <c r="B2242" t="s">
        <v>52</v>
      </c>
      <c r="C2242" t="s">
        <v>76</v>
      </c>
      <c r="D2242" t="s">
        <v>77</v>
      </c>
      <c r="E2242" t="s">
        <v>1317</v>
      </c>
      <c r="F2242" t="s">
        <v>1318</v>
      </c>
      <c r="G2242" t="s">
        <v>452</v>
      </c>
      <c r="H2242" t="s">
        <v>41</v>
      </c>
      <c r="I2242" t="s">
        <v>645</v>
      </c>
      <c r="J2242" t="s">
        <v>36</v>
      </c>
      <c r="L2242" t="s">
        <v>1319</v>
      </c>
      <c r="M2242" t="s">
        <v>1319</v>
      </c>
      <c r="N2242" t="b">
        <v>0</v>
      </c>
      <c r="O2242">
        <v>207.09422203</v>
      </c>
      <c r="P2242">
        <v>2.0578798889561889E-3</v>
      </c>
      <c r="Q2242">
        <v>1.9568014677690191</v>
      </c>
      <c r="R2242">
        <v>405.24227763478717</v>
      </c>
      <c r="S2242">
        <v>0.42617503463456469</v>
      </c>
      <c r="T2242">
        <f t="shared" ref="T2242:T2305" si="72">O2242*Q2242</f>
        <v>405.24227763478711</v>
      </c>
      <c r="U2242">
        <f t="shared" ref="U2242:U2305" si="73">O2242*P2242</f>
        <v>0.42617503463456474</v>
      </c>
    </row>
    <row r="2243" spans="1:21" x14ac:dyDescent="0.35">
      <c r="A2243" t="s">
        <v>27</v>
      </c>
      <c r="B2243" t="s">
        <v>52</v>
      </c>
      <c r="C2243" t="s">
        <v>39</v>
      </c>
      <c r="D2243" t="s">
        <v>40</v>
      </c>
      <c r="E2243" t="s">
        <v>1320</v>
      </c>
      <c r="F2243" t="s">
        <v>1321</v>
      </c>
      <c r="G2243" t="s">
        <v>452</v>
      </c>
      <c r="H2243" t="s">
        <v>41</v>
      </c>
      <c r="I2243" t="s">
        <v>645</v>
      </c>
      <c r="J2243" t="s">
        <v>145</v>
      </c>
      <c r="L2243" t="s">
        <v>1322</v>
      </c>
      <c r="M2243" t="s">
        <v>1322</v>
      </c>
      <c r="N2243" t="b">
        <v>0</v>
      </c>
      <c r="O2243">
        <v>54.427446869999997</v>
      </c>
      <c r="P2243">
        <v>3.7166510121163961E-3</v>
      </c>
      <c r="Q2243">
        <v>28.658738019118069</v>
      </c>
      <c r="R2243">
        <v>1559.821940896798</v>
      </c>
      <c r="S2243">
        <v>0.2022878254962969</v>
      </c>
      <c r="T2243">
        <f t="shared" si="72"/>
        <v>1559.8219408967977</v>
      </c>
      <c r="U2243">
        <f t="shared" si="73"/>
        <v>0.20228782549629687</v>
      </c>
    </row>
    <row r="2244" spans="1:21" x14ac:dyDescent="0.35">
      <c r="A2244" t="s">
        <v>27</v>
      </c>
      <c r="B2244" t="s">
        <v>52</v>
      </c>
      <c r="C2244" t="s">
        <v>29</v>
      </c>
      <c r="D2244" t="s">
        <v>30</v>
      </c>
      <c r="E2244" t="s">
        <v>901</v>
      </c>
      <c r="F2244" t="s">
        <v>630</v>
      </c>
      <c r="G2244" t="s">
        <v>452</v>
      </c>
      <c r="H2244" t="s">
        <v>41</v>
      </c>
      <c r="I2244" t="s">
        <v>645</v>
      </c>
      <c r="J2244" t="s">
        <v>36</v>
      </c>
      <c r="L2244" t="s">
        <v>902</v>
      </c>
      <c r="M2244" t="s">
        <v>902</v>
      </c>
      <c r="N2244" t="b">
        <v>0</v>
      </c>
      <c r="O2244">
        <v>31.33247536</v>
      </c>
      <c r="P2244">
        <v>1.531870728136649E-4</v>
      </c>
      <c r="Q2244">
        <v>0.33232114536851698</v>
      </c>
      <c r="R2244">
        <v>10.41244409886604</v>
      </c>
      <c r="S2244">
        <v>4.7997301844046811E-3</v>
      </c>
      <c r="T2244">
        <f t="shared" si="72"/>
        <v>10.412444098866036</v>
      </c>
      <c r="U2244">
        <f t="shared" si="73"/>
        <v>4.7997301844046811E-3</v>
      </c>
    </row>
    <row r="2245" spans="1:21" x14ac:dyDescent="0.35">
      <c r="A2245" t="s">
        <v>27</v>
      </c>
      <c r="B2245" t="s">
        <v>52</v>
      </c>
      <c r="C2245" t="s">
        <v>39</v>
      </c>
      <c r="D2245" t="s">
        <v>40</v>
      </c>
      <c r="E2245" t="s">
        <v>901</v>
      </c>
      <c r="F2245" t="s">
        <v>630</v>
      </c>
      <c r="G2245" t="s">
        <v>452</v>
      </c>
      <c r="H2245" t="s">
        <v>41</v>
      </c>
      <c r="I2245" t="s">
        <v>645</v>
      </c>
      <c r="J2245" t="s">
        <v>36</v>
      </c>
      <c r="L2245" t="s">
        <v>902</v>
      </c>
      <c r="M2245" t="s">
        <v>902</v>
      </c>
      <c r="N2245" t="b">
        <v>0</v>
      </c>
      <c r="O2245">
        <v>31.33247536</v>
      </c>
      <c r="P2245">
        <v>2.2154957437570871E-5</v>
      </c>
      <c r="Q2245">
        <v>0.17083474314864469</v>
      </c>
      <c r="R2245">
        <v>5.3526753803368408</v>
      </c>
      <c r="S2245">
        <v>6.9416965801453816E-4</v>
      </c>
      <c r="T2245">
        <f t="shared" si="72"/>
        <v>5.352675380336839</v>
      </c>
      <c r="U2245">
        <f t="shared" si="73"/>
        <v>6.9416965801453805E-4</v>
      </c>
    </row>
    <row r="2246" spans="1:21" x14ac:dyDescent="0.35">
      <c r="A2246" t="s">
        <v>27</v>
      </c>
      <c r="B2246" t="s">
        <v>52</v>
      </c>
      <c r="C2246" t="s">
        <v>76</v>
      </c>
      <c r="D2246" t="s">
        <v>77</v>
      </c>
      <c r="E2246" t="s">
        <v>901</v>
      </c>
      <c r="F2246" t="s">
        <v>630</v>
      </c>
      <c r="G2246" t="s">
        <v>452</v>
      </c>
      <c r="H2246" t="s">
        <v>41</v>
      </c>
      <c r="I2246" t="s">
        <v>645</v>
      </c>
      <c r="J2246" t="s">
        <v>36</v>
      </c>
      <c r="L2246" t="s">
        <v>902</v>
      </c>
      <c r="M2246" t="s">
        <v>902</v>
      </c>
      <c r="N2246" t="b">
        <v>0</v>
      </c>
      <c r="O2246">
        <v>31.33247536</v>
      </c>
      <c r="P2246">
        <v>7.2111714127589214E-3</v>
      </c>
      <c r="Q2246">
        <v>6.8569749286864541</v>
      </c>
      <c r="R2246">
        <v>214.8459979972061</v>
      </c>
      <c r="S2246">
        <v>0.22594385060700531</v>
      </c>
      <c r="T2246">
        <f t="shared" si="72"/>
        <v>214.84599799720607</v>
      </c>
      <c r="U2246">
        <f t="shared" si="73"/>
        <v>0.22594385060700528</v>
      </c>
    </row>
    <row r="2247" spans="1:21" x14ac:dyDescent="0.35">
      <c r="A2247" t="s">
        <v>27</v>
      </c>
      <c r="B2247" t="s">
        <v>52</v>
      </c>
      <c r="C2247" t="s">
        <v>76</v>
      </c>
      <c r="D2247" t="s">
        <v>77</v>
      </c>
      <c r="E2247" t="s">
        <v>903</v>
      </c>
      <c r="F2247" t="s">
        <v>904</v>
      </c>
      <c r="G2247" t="s">
        <v>452</v>
      </c>
      <c r="H2247" t="s">
        <v>41</v>
      </c>
      <c r="I2247" t="s">
        <v>645</v>
      </c>
      <c r="J2247" t="s">
        <v>36</v>
      </c>
      <c r="L2247" t="s">
        <v>905</v>
      </c>
      <c r="M2247" t="s">
        <v>905</v>
      </c>
      <c r="N2247" t="b">
        <v>0</v>
      </c>
      <c r="O2247">
        <v>120.63185874</v>
      </c>
      <c r="P2247">
        <v>1.9943221986404219E-2</v>
      </c>
      <c r="Q2247">
        <v>18.963655879271769</v>
      </c>
      <c r="R2247">
        <v>2287.6210572222831</v>
      </c>
      <c r="S2247">
        <v>2.405787937484376</v>
      </c>
      <c r="T2247">
        <f t="shared" si="72"/>
        <v>2287.6210572222826</v>
      </c>
      <c r="U2247">
        <f t="shared" si="73"/>
        <v>2.405787937484376</v>
      </c>
    </row>
    <row r="2248" spans="1:21" x14ac:dyDescent="0.35">
      <c r="A2248" t="s">
        <v>27</v>
      </c>
      <c r="B2248" t="s">
        <v>52</v>
      </c>
      <c r="C2248" t="s">
        <v>39</v>
      </c>
      <c r="D2248" t="s">
        <v>40</v>
      </c>
      <c r="E2248" t="s">
        <v>903</v>
      </c>
      <c r="F2248" t="s">
        <v>904</v>
      </c>
      <c r="G2248" t="s">
        <v>452</v>
      </c>
      <c r="H2248" t="s">
        <v>41</v>
      </c>
      <c r="I2248" t="s">
        <v>645</v>
      </c>
      <c r="J2248" t="s">
        <v>36</v>
      </c>
      <c r="L2248" t="s">
        <v>905</v>
      </c>
      <c r="M2248" t="s">
        <v>905</v>
      </c>
      <c r="N2248" t="b">
        <v>0</v>
      </c>
      <c r="O2248">
        <v>120.63185874</v>
      </c>
      <c r="P2248">
        <v>1.373530162822737E-2</v>
      </c>
      <c r="Q2248">
        <v>105.9115880650799</v>
      </c>
      <c r="R2248">
        <v>12776.31173039579</v>
      </c>
      <c r="S2248">
        <v>1.6569149657676161</v>
      </c>
      <c r="T2248">
        <f t="shared" si="72"/>
        <v>12776.311730395788</v>
      </c>
      <c r="U2248">
        <f t="shared" si="73"/>
        <v>1.6569149657676161</v>
      </c>
    </row>
    <row r="2249" spans="1:21" x14ac:dyDescent="0.35">
      <c r="A2249" t="s">
        <v>27</v>
      </c>
      <c r="B2249" t="s">
        <v>52</v>
      </c>
      <c r="C2249" t="s">
        <v>29</v>
      </c>
      <c r="D2249" t="s">
        <v>30</v>
      </c>
      <c r="E2249" t="s">
        <v>903</v>
      </c>
      <c r="F2249" t="s">
        <v>904</v>
      </c>
      <c r="G2249" t="s">
        <v>452</v>
      </c>
      <c r="H2249" t="s">
        <v>41</v>
      </c>
      <c r="I2249" t="s">
        <v>645</v>
      </c>
      <c r="J2249" t="s">
        <v>36</v>
      </c>
      <c r="L2249" t="s">
        <v>905</v>
      </c>
      <c r="M2249" t="s">
        <v>905</v>
      </c>
      <c r="N2249" t="b">
        <v>0</v>
      </c>
      <c r="O2249">
        <v>120.63185874</v>
      </c>
      <c r="P2249">
        <v>7.6126623997467158E-3</v>
      </c>
      <c r="Q2249">
        <v>16.514766171326691</v>
      </c>
      <c r="R2249">
        <v>1992.206939903612</v>
      </c>
      <c r="S2249">
        <v>0.91832961524155521</v>
      </c>
      <c r="T2249">
        <f t="shared" si="72"/>
        <v>1992.206939903612</v>
      </c>
      <c r="U2249">
        <f t="shared" si="73"/>
        <v>0.91832961524155521</v>
      </c>
    </row>
    <row r="2250" spans="1:21" x14ac:dyDescent="0.35">
      <c r="A2250" t="s">
        <v>27</v>
      </c>
      <c r="B2250" t="s">
        <v>52</v>
      </c>
      <c r="C2250" t="s">
        <v>76</v>
      </c>
      <c r="D2250" t="s">
        <v>77</v>
      </c>
      <c r="E2250" t="s">
        <v>1323</v>
      </c>
      <c r="F2250" t="s">
        <v>1324</v>
      </c>
      <c r="G2250" t="s">
        <v>452</v>
      </c>
      <c r="H2250" t="s">
        <v>41</v>
      </c>
      <c r="I2250" t="s">
        <v>645</v>
      </c>
      <c r="J2250" t="s">
        <v>36</v>
      </c>
      <c r="L2250" t="s">
        <v>1325</v>
      </c>
      <c r="M2250" t="s">
        <v>1325</v>
      </c>
      <c r="N2250" t="b">
        <v>0</v>
      </c>
      <c r="O2250">
        <v>68.750798759999995</v>
      </c>
      <c r="P2250">
        <v>4.05498105146649E-3</v>
      </c>
      <c r="Q2250">
        <v>3.8558095231252421</v>
      </c>
      <c r="R2250">
        <v>265.08998458127508</v>
      </c>
      <c r="S2250">
        <v>0.27878318624498583</v>
      </c>
      <c r="T2250">
        <f t="shared" si="72"/>
        <v>265.08998458127508</v>
      </c>
      <c r="U2250">
        <f t="shared" si="73"/>
        <v>0.27878318624498583</v>
      </c>
    </row>
    <row r="2251" spans="1:21" x14ac:dyDescent="0.35">
      <c r="A2251" t="s">
        <v>27</v>
      </c>
      <c r="B2251" t="s">
        <v>52</v>
      </c>
      <c r="C2251" t="s">
        <v>39</v>
      </c>
      <c r="D2251" t="s">
        <v>40</v>
      </c>
      <c r="E2251" t="s">
        <v>1326</v>
      </c>
      <c r="F2251" t="s">
        <v>1327</v>
      </c>
      <c r="G2251" t="s">
        <v>452</v>
      </c>
      <c r="H2251" t="s">
        <v>41</v>
      </c>
      <c r="I2251" t="s">
        <v>645</v>
      </c>
      <c r="J2251" t="s">
        <v>36</v>
      </c>
      <c r="L2251" t="s">
        <v>1328</v>
      </c>
      <c r="M2251" t="s">
        <v>1328</v>
      </c>
      <c r="N2251" t="b">
        <v>0</v>
      </c>
      <c r="O2251">
        <v>649.79570505000004</v>
      </c>
      <c r="P2251">
        <v>4.3957002201740194E-3</v>
      </c>
      <c r="Q2251">
        <v>33.89482106602523</v>
      </c>
      <c r="R2251">
        <v>22024.709152141459</v>
      </c>
      <c r="S2251">
        <v>2.8563071237564168</v>
      </c>
      <c r="T2251">
        <f t="shared" si="72"/>
        <v>22024.709152141459</v>
      </c>
      <c r="U2251">
        <f t="shared" si="73"/>
        <v>2.8563071237564173</v>
      </c>
    </row>
    <row r="2252" spans="1:21" x14ac:dyDescent="0.35">
      <c r="A2252" t="s">
        <v>27</v>
      </c>
      <c r="B2252" t="s">
        <v>52</v>
      </c>
      <c r="C2252" t="s">
        <v>29</v>
      </c>
      <c r="D2252" t="s">
        <v>30</v>
      </c>
      <c r="E2252" t="s">
        <v>1326</v>
      </c>
      <c r="F2252" t="s">
        <v>1327</v>
      </c>
      <c r="G2252" t="s">
        <v>452</v>
      </c>
      <c r="H2252" t="s">
        <v>41</v>
      </c>
      <c r="I2252" t="s">
        <v>645</v>
      </c>
      <c r="J2252" t="s">
        <v>36</v>
      </c>
      <c r="L2252" t="s">
        <v>1328</v>
      </c>
      <c r="M2252" t="s">
        <v>1328</v>
      </c>
      <c r="N2252" t="b">
        <v>0</v>
      </c>
      <c r="O2252">
        <v>649.79570505000004</v>
      </c>
      <c r="P2252">
        <v>1.494906025058744E-3</v>
      </c>
      <c r="Q2252">
        <v>3.2430209242924009</v>
      </c>
      <c r="R2252">
        <v>2107.3010679924828</v>
      </c>
      <c r="S2252">
        <v>0.97138351453653982</v>
      </c>
      <c r="T2252">
        <f t="shared" si="72"/>
        <v>2107.3010679924832</v>
      </c>
      <c r="U2252">
        <f t="shared" si="73"/>
        <v>0.97138351453653959</v>
      </c>
    </row>
    <row r="2253" spans="1:21" x14ac:dyDescent="0.35">
      <c r="A2253" t="s">
        <v>27</v>
      </c>
      <c r="B2253" t="s">
        <v>52</v>
      </c>
      <c r="C2253" t="s">
        <v>76</v>
      </c>
      <c r="D2253" t="s">
        <v>77</v>
      </c>
      <c r="E2253" t="s">
        <v>1326</v>
      </c>
      <c r="F2253" t="s">
        <v>1327</v>
      </c>
      <c r="G2253" t="s">
        <v>452</v>
      </c>
      <c r="H2253" t="s">
        <v>41</v>
      </c>
      <c r="I2253" t="s">
        <v>645</v>
      </c>
      <c r="J2253" t="s">
        <v>36</v>
      </c>
      <c r="L2253" t="s">
        <v>1328</v>
      </c>
      <c r="M2253" t="s">
        <v>1328</v>
      </c>
      <c r="N2253" t="b">
        <v>0</v>
      </c>
      <c r="O2253">
        <v>649.79570505000004</v>
      </c>
      <c r="P2253">
        <v>1.350414435966499E-2</v>
      </c>
      <c r="Q2253">
        <v>12.84085123032161</v>
      </c>
      <c r="R2253">
        <v>8343.9299786489901</v>
      </c>
      <c r="S2253">
        <v>8.774935005285494</v>
      </c>
      <c r="T2253">
        <f t="shared" si="72"/>
        <v>8343.9299786489901</v>
      </c>
      <c r="U2253">
        <f t="shared" si="73"/>
        <v>8.774935005285494</v>
      </c>
    </row>
    <row r="2254" spans="1:21" x14ac:dyDescent="0.35">
      <c r="A2254" t="s">
        <v>27</v>
      </c>
      <c r="B2254" t="s">
        <v>52</v>
      </c>
      <c r="C2254" t="s">
        <v>39</v>
      </c>
      <c r="D2254" t="s">
        <v>40</v>
      </c>
      <c r="E2254" t="s">
        <v>918</v>
      </c>
      <c r="F2254" t="s">
        <v>919</v>
      </c>
      <c r="G2254" t="s">
        <v>920</v>
      </c>
      <c r="H2254" t="s">
        <v>41</v>
      </c>
      <c r="I2254" t="s">
        <v>921</v>
      </c>
      <c r="J2254" t="s">
        <v>145</v>
      </c>
      <c r="L2254" t="s">
        <v>922</v>
      </c>
      <c r="M2254" t="s">
        <v>922</v>
      </c>
      <c r="N2254" t="b">
        <v>0</v>
      </c>
      <c r="O2254">
        <v>54.427446869999997</v>
      </c>
      <c r="P2254">
        <v>1.5240746402779739E-3</v>
      </c>
      <c r="Q2254">
        <v>11.751992773848359</v>
      </c>
      <c r="R2254">
        <v>639.63096231525526</v>
      </c>
      <c r="S2254">
        <v>8.2951491509643774E-2</v>
      </c>
      <c r="T2254">
        <f t="shared" si="72"/>
        <v>639.63096231525549</v>
      </c>
      <c r="U2254">
        <f t="shared" si="73"/>
        <v>8.2951491509643788E-2</v>
      </c>
    </row>
    <row r="2255" spans="1:21" x14ac:dyDescent="0.35">
      <c r="A2255" t="s">
        <v>27</v>
      </c>
      <c r="B2255" t="s">
        <v>52</v>
      </c>
      <c r="C2255" t="s">
        <v>39</v>
      </c>
      <c r="D2255" t="s">
        <v>40</v>
      </c>
      <c r="E2255" t="s">
        <v>1329</v>
      </c>
      <c r="F2255" t="s">
        <v>1330</v>
      </c>
      <c r="G2255" t="s">
        <v>920</v>
      </c>
      <c r="H2255" t="s">
        <v>41</v>
      </c>
      <c r="I2255" t="s">
        <v>921</v>
      </c>
      <c r="J2255" t="s">
        <v>145</v>
      </c>
      <c r="L2255" t="s">
        <v>1331</v>
      </c>
      <c r="M2255" t="s">
        <v>1331</v>
      </c>
      <c r="N2255" t="b">
        <v>0</v>
      </c>
      <c r="O2255">
        <v>138.32673435000001</v>
      </c>
      <c r="P2255">
        <v>1.0876207614025E-2</v>
      </c>
      <c r="Q2255">
        <v>83.865389469103633</v>
      </c>
      <c r="R2255">
        <v>11600.82545025199</v>
      </c>
      <c r="S2255">
        <v>1.5044702813606841</v>
      </c>
      <c r="T2255">
        <f t="shared" si="72"/>
        <v>11600.825450251987</v>
      </c>
      <c r="U2255">
        <f t="shared" si="73"/>
        <v>1.5044702813606836</v>
      </c>
    </row>
    <row r="2256" spans="1:21" x14ac:dyDescent="0.35">
      <c r="A2256" t="s">
        <v>27</v>
      </c>
      <c r="B2256" t="s">
        <v>52</v>
      </c>
      <c r="C2256" t="s">
        <v>76</v>
      </c>
      <c r="D2256" t="s">
        <v>77</v>
      </c>
      <c r="E2256" t="s">
        <v>918</v>
      </c>
      <c r="F2256" t="s">
        <v>919</v>
      </c>
      <c r="G2256" t="s">
        <v>920</v>
      </c>
      <c r="H2256" t="s">
        <v>41</v>
      </c>
      <c r="I2256" t="s">
        <v>921</v>
      </c>
      <c r="J2256" t="s">
        <v>145</v>
      </c>
      <c r="L2256" t="s">
        <v>922</v>
      </c>
      <c r="M2256" t="s">
        <v>922</v>
      </c>
      <c r="N2256" t="b">
        <v>0</v>
      </c>
      <c r="O2256">
        <v>54.427446869999997</v>
      </c>
      <c r="P2256">
        <v>8.8372246684137196E-3</v>
      </c>
      <c r="Q2256">
        <v>8.4031601139403058</v>
      </c>
      <c r="R2256">
        <v>457.36255064158911</v>
      </c>
      <c r="S2256">
        <v>0.48098757611834109</v>
      </c>
      <c r="T2256">
        <f t="shared" si="72"/>
        <v>457.36255064158911</v>
      </c>
      <c r="U2256">
        <f t="shared" si="73"/>
        <v>0.48098757611834109</v>
      </c>
    </row>
    <row r="2257" spans="1:21" x14ac:dyDescent="0.35">
      <c r="A2257" t="s">
        <v>27</v>
      </c>
      <c r="B2257" t="s">
        <v>52</v>
      </c>
      <c r="C2257" t="s">
        <v>76</v>
      </c>
      <c r="D2257" t="s">
        <v>77</v>
      </c>
      <c r="E2257" t="s">
        <v>1329</v>
      </c>
      <c r="F2257" t="s">
        <v>1330</v>
      </c>
      <c r="G2257" t="s">
        <v>920</v>
      </c>
      <c r="H2257" t="s">
        <v>41</v>
      </c>
      <c r="I2257" t="s">
        <v>921</v>
      </c>
      <c r="J2257" t="s">
        <v>145</v>
      </c>
      <c r="L2257" t="s">
        <v>1331</v>
      </c>
      <c r="M2257" t="s">
        <v>1331</v>
      </c>
      <c r="N2257" t="b">
        <v>0</v>
      </c>
      <c r="O2257">
        <v>138.32673435000001</v>
      </c>
      <c r="P2257">
        <v>9.3862356503965332E-3</v>
      </c>
      <c r="Q2257">
        <v>8.9252049140914931</v>
      </c>
      <c r="R2257">
        <v>1234.594449170849</v>
      </c>
      <c r="S2257">
        <v>1.298367325358901</v>
      </c>
      <c r="T2257">
        <f t="shared" si="72"/>
        <v>1234.5944491708485</v>
      </c>
      <c r="U2257">
        <f t="shared" si="73"/>
        <v>1.2983673253589008</v>
      </c>
    </row>
    <row r="2258" spans="1:21" x14ac:dyDescent="0.35">
      <c r="A2258" t="s">
        <v>27</v>
      </c>
      <c r="B2258" t="s">
        <v>52</v>
      </c>
      <c r="C2258" t="s">
        <v>76</v>
      </c>
      <c r="D2258" t="s">
        <v>77</v>
      </c>
      <c r="E2258" t="s">
        <v>1332</v>
      </c>
      <c r="F2258" t="s">
        <v>1333</v>
      </c>
      <c r="G2258" t="s">
        <v>920</v>
      </c>
      <c r="H2258" t="s">
        <v>41</v>
      </c>
      <c r="I2258" t="s">
        <v>921</v>
      </c>
      <c r="J2258" t="s">
        <v>145</v>
      </c>
      <c r="L2258" t="s">
        <v>1334</v>
      </c>
      <c r="M2258" t="s">
        <v>1334</v>
      </c>
      <c r="N2258" t="b">
        <v>0</v>
      </c>
      <c r="O2258">
        <v>91.455062609999999</v>
      </c>
      <c r="P2258">
        <v>1.172439567160798E-2</v>
      </c>
      <c r="Q2258">
        <v>11.148519785838509</v>
      </c>
      <c r="R2258">
        <v>1019.5885750226849</v>
      </c>
      <c r="S2258">
        <v>1.0722553402113211</v>
      </c>
      <c r="T2258">
        <f t="shared" si="72"/>
        <v>1019.5885750226846</v>
      </c>
      <c r="U2258">
        <f t="shared" si="73"/>
        <v>1.0722553402113209</v>
      </c>
    </row>
    <row r="2259" spans="1:21" x14ac:dyDescent="0.35">
      <c r="A2259" t="s">
        <v>27</v>
      </c>
      <c r="B2259" t="s">
        <v>52</v>
      </c>
      <c r="C2259" t="s">
        <v>39</v>
      </c>
      <c r="D2259" t="s">
        <v>40</v>
      </c>
      <c r="E2259" t="s">
        <v>1332</v>
      </c>
      <c r="F2259" t="s">
        <v>1333</v>
      </c>
      <c r="G2259" t="s">
        <v>920</v>
      </c>
      <c r="H2259" t="s">
        <v>41</v>
      </c>
      <c r="I2259" t="s">
        <v>921</v>
      </c>
      <c r="J2259" t="s">
        <v>145</v>
      </c>
      <c r="L2259" t="s">
        <v>1334</v>
      </c>
      <c r="M2259" t="s">
        <v>1334</v>
      </c>
      <c r="N2259" t="b">
        <v>0</v>
      </c>
      <c r="O2259">
        <v>91.455062609999999</v>
      </c>
      <c r="P2259">
        <v>6.3102192684598539E-3</v>
      </c>
      <c r="Q2259">
        <v>48.657493067933572</v>
      </c>
      <c r="R2259">
        <v>4449.9740749735056</v>
      </c>
      <c r="S2259">
        <v>0.57710149827982438</v>
      </c>
      <c r="T2259">
        <f t="shared" si="72"/>
        <v>4449.9740749735056</v>
      </c>
      <c r="U2259">
        <f t="shared" si="73"/>
        <v>0.57710149827982438</v>
      </c>
    </row>
    <row r="2260" spans="1:21" x14ac:dyDescent="0.35">
      <c r="A2260" t="s">
        <v>27</v>
      </c>
      <c r="B2260" t="s">
        <v>52</v>
      </c>
      <c r="C2260" t="s">
        <v>39</v>
      </c>
      <c r="D2260" t="s">
        <v>40</v>
      </c>
      <c r="E2260" t="s">
        <v>1335</v>
      </c>
      <c r="F2260" t="s">
        <v>1336</v>
      </c>
      <c r="G2260" t="s">
        <v>920</v>
      </c>
      <c r="H2260" t="s">
        <v>41</v>
      </c>
      <c r="I2260" t="s">
        <v>921</v>
      </c>
      <c r="J2260" t="s">
        <v>145</v>
      </c>
      <c r="L2260" t="s">
        <v>1337</v>
      </c>
      <c r="M2260" t="s">
        <v>1337</v>
      </c>
      <c r="N2260" t="b">
        <v>0</v>
      </c>
      <c r="O2260">
        <v>91.455062609999999</v>
      </c>
      <c r="P2260">
        <v>5.1534385872351761E-3</v>
      </c>
      <c r="Q2260">
        <v>39.737668639780679</v>
      </c>
      <c r="R2260">
        <v>3634.210973426575</v>
      </c>
      <c r="S2260">
        <v>0.47130804865238302</v>
      </c>
      <c r="T2260">
        <f t="shared" si="72"/>
        <v>3634.2109734265755</v>
      </c>
      <c r="U2260">
        <f t="shared" si="73"/>
        <v>0.47130804865238296</v>
      </c>
    </row>
    <row r="2261" spans="1:21" x14ac:dyDescent="0.35">
      <c r="A2261" t="s">
        <v>27</v>
      </c>
      <c r="B2261" t="s">
        <v>52</v>
      </c>
      <c r="C2261" t="s">
        <v>76</v>
      </c>
      <c r="D2261" t="s">
        <v>77</v>
      </c>
      <c r="E2261" t="s">
        <v>1335</v>
      </c>
      <c r="F2261" t="s">
        <v>1336</v>
      </c>
      <c r="G2261" t="s">
        <v>920</v>
      </c>
      <c r="H2261" t="s">
        <v>41</v>
      </c>
      <c r="I2261" t="s">
        <v>921</v>
      </c>
      <c r="J2261" t="s">
        <v>145</v>
      </c>
      <c r="L2261" t="s">
        <v>1337</v>
      </c>
      <c r="M2261" t="s">
        <v>1337</v>
      </c>
      <c r="N2261" t="b">
        <v>0</v>
      </c>
      <c r="O2261">
        <v>91.455062609999999</v>
      </c>
      <c r="P2261">
        <v>3.4196767233474318E-3</v>
      </c>
      <c r="Q2261">
        <v>3.2517099114739771</v>
      </c>
      <c r="R2261">
        <v>297.38533354341013</v>
      </c>
      <c r="S2261">
        <v>0.31274674883969911</v>
      </c>
      <c r="T2261">
        <f t="shared" si="72"/>
        <v>297.38533354341013</v>
      </c>
      <c r="U2261">
        <f t="shared" si="73"/>
        <v>0.312746748839699</v>
      </c>
    </row>
    <row r="2262" spans="1:21" x14ac:dyDescent="0.35">
      <c r="A2262" t="s">
        <v>27</v>
      </c>
      <c r="B2262" t="s">
        <v>52</v>
      </c>
      <c r="C2262" t="s">
        <v>39</v>
      </c>
      <c r="D2262" t="s">
        <v>40</v>
      </c>
      <c r="E2262" t="s">
        <v>1338</v>
      </c>
      <c r="F2262" t="s">
        <v>1339</v>
      </c>
      <c r="G2262" t="s">
        <v>920</v>
      </c>
      <c r="H2262" t="s">
        <v>41</v>
      </c>
      <c r="I2262" t="s">
        <v>921</v>
      </c>
      <c r="J2262" t="s">
        <v>145</v>
      </c>
      <c r="L2262" t="s">
        <v>1340</v>
      </c>
      <c r="M2262" t="s">
        <v>1340</v>
      </c>
      <c r="N2262" t="b">
        <v>0</v>
      </c>
      <c r="O2262">
        <v>91.455062609999999</v>
      </c>
      <c r="P2262">
        <v>2.452550084593403E-3</v>
      </c>
      <c r="Q2262">
        <v>18.911377507328631</v>
      </c>
      <c r="R2262">
        <v>1729.5412139740861</v>
      </c>
      <c r="S2262">
        <v>0.22429812154065051</v>
      </c>
      <c r="T2262">
        <f t="shared" si="72"/>
        <v>1729.5412139740856</v>
      </c>
      <c r="U2262">
        <f t="shared" si="73"/>
        <v>0.22429812154065046</v>
      </c>
    </row>
    <row r="2263" spans="1:21" x14ac:dyDescent="0.35">
      <c r="A2263" t="s">
        <v>27</v>
      </c>
      <c r="B2263" t="s">
        <v>52</v>
      </c>
      <c r="C2263" t="s">
        <v>76</v>
      </c>
      <c r="D2263" t="s">
        <v>77</v>
      </c>
      <c r="E2263" t="s">
        <v>1338</v>
      </c>
      <c r="F2263" t="s">
        <v>1339</v>
      </c>
      <c r="G2263" t="s">
        <v>920</v>
      </c>
      <c r="H2263" t="s">
        <v>41</v>
      </c>
      <c r="I2263" t="s">
        <v>921</v>
      </c>
      <c r="J2263" t="s">
        <v>145</v>
      </c>
      <c r="L2263" t="s">
        <v>1340</v>
      </c>
      <c r="M2263" t="s">
        <v>1340</v>
      </c>
      <c r="N2263" t="b">
        <v>0</v>
      </c>
      <c r="O2263">
        <v>91.455062609999999</v>
      </c>
      <c r="P2263">
        <v>2.531594196027308E-3</v>
      </c>
      <c r="Q2263">
        <v>2.4072479959432802</v>
      </c>
      <c r="R2263">
        <v>220.15501618678971</v>
      </c>
      <c r="S2263">
        <v>0.23152710570078999</v>
      </c>
      <c r="T2263">
        <f t="shared" si="72"/>
        <v>220.15501618678971</v>
      </c>
      <c r="U2263">
        <f t="shared" si="73"/>
        <v>0.23152710570079005</v>
      </c>
    </row>
    <row r="2264" spans="1:21" x14ac:dyDescent="0.35">
      <c r="A2264" t="s">
        <v>27</v>
      </c>
      <c r="B2264" t="s">
        <v>52</v>
      </c>
      <c r="C2264" t="s">
        <v>76</v>
      </c>
      <c r="D2264" t="s">
        <v>77</v>
      </c>
      <c r="E2264" t="s">
        <v>977</v>
      </c>
      <c r="F2264" t="s">
        <v>978</v>
      </c>
      <c r="G2264" t="s">
        <v>920</v>
      </c>
      <c r="H2264" t="s">
        <v>41</v>
      </c>
      <c r="I2264" t="s">
        <v>921</v>
      </c>
      <c r="J2264" t="s">
        <v>145</v>
      </c>
      <c r="L2264" t="s">
        <v>979</v>
      </c>
      <c r="M2264" t="s">
        <v>979</v>
      </c>
      <c r="N2264" t="b">
        <v>0</v>
      </c>
      <c r="O2264">
        <v>33.993810140000001</v>
      </c>
      <c r="P2264">
        <v>4.4211581701014392E-4</v>
      </c>
      <c r="Q2264">
        <v>0.420400084714452</v>
      </c>
      <c r="R2264">
        <v>14.291000662623</v>
      </c>
      <c r="S2264">
        <v>1.5029201143333819E-2</v>
      </c>
      <c r="T2264">
        <f t="shared" si="72"/>
        <v>14.291000662622999</v>
      </c>
      <c r="U2264">
        <f t="shared" si="73"/>
        <v>1.5029201143333816E-2</v>
      </c>
    </row>
    <row r="2265" spans="1:21" x14ac:dyDescent="0.35">
      <c r="A2265" t="s">
        <v>27</v>
      </c>
      <c r="B2265" t="s">
        <v>52</v>
      </c>
      <c r="C2265" t="s">
        <v>39</v>
      </c>
      <c r="D2265" t="s">
        <v>40</v>
      </c>
      <c r="E2265" t="s">
        <v>977</v>
      </c>
      <c r="F2265" t="s">
        <v>978</v>
      </c>
      <c r="G2265" t="s">
        <v>920</v>
      </c>
      <c r="H2265" t="s">
        <v>41</v>
      </c>
      <c r="I2265" t="s">
        <v>921</v>
      </c>
      <c r="J2265" t="s">
        <v>145</v>
      </c>
      <c r="L2265" t="s">
        <v>979</v>
      </c>
      <c r="M2265" t="s">
        <v>979</v>
      </c>
      <c r="N2265" t="b">
        <v>0</v>
      </c>
      <c r="O2265">
        <v>33.993810140000001</v>
      </c>
      <c r="P2265">
        <v>1.9032733463048501E-4</v>
      </c>
      <c r="Q2265">
        <v>1.467595747696008</v>
      </c>
      <c r="R2265">
        <v>49.889171209449437</v>
      </c>
      <c r="S2265">
        <v>6.4699512778809551E-3</v>
      </c>
      <c r="T2265">
        <f t="shared" si="72"/>
        <v>49.889171209449437</v>
      </c>
      <c r="U2265">
        <f t="shared" si="73"/>
        <v>6.4699512778809542E-3</v>
      </c>
    </row>
    <row r="2266" spans="1:21" x14ac:dyDescent="0.35">
      <c r="A2266" t="s">
        <v>27</v>
      </c>
      <c r="B2266" t="s">
        <v>52</v>
      </c>
      <c r="C2266" t="s">
        <v>76</v>
      </c>
      <c r="D2266" t="s">
        <v>77</v>
      </c>
      <c r="E2266" t="s">
        <v>1006</v>
      </c>
      <c r="F2266" t="s">
        <v>1007</v>
      </c>
      <c r="G2266" t="s">
        <v>920</v>
      </c>
      <c r="H2266" t="s">
        <v>41</v>
      </c>
      <c r="I2266" t="s">
        <v>921</v>
      </c>
      <c r="J2266" t="s">
        <v>145</v>
      </c>
      <c r="L2266" t="s">
        <v>1008</v>
      </c>
      <c r="M2266" t="s">
        <v>1008</v>
      </c>
      <c r="N2266" t="b">
        <v>0</v>
      </c>
      <c r="O2266">
        <v>111.51933579999999</v>
      </c>
      <c r="P2266">
        <v>4.6564195393352338E-3</v>
      </c>
      <c r="Q2266">
        <v>4.4277067082575048</v>
      </c>
      <c r="R2266">
        <v>493.7749112220813</v>
      </c>
      <c r="S2266">
        <v>0.51928081423280725</v>
      </c>
      <c r="T2266">
        <f t="shared" si="72"/>
        <v>493.7749112220813</v>
      </c>
      <c r="U2266">
        <f t="shared" si="73"/>
        <v>0.51928081423280725</v>
      </c>
    </row>
    <row r="2267" spans="1:21" x14ac:dyDescent="0.35">
      <c r="A2267" t="s">
        <v>27</v>
      </c>
      <c r="B2267" t="s">
        <v>52</v>
      </c>
      <c r="C2267" t="s">
        <v>39</v>
      </c>
      <c r="D2267" t="s">
        <v>40</v>
      </c>
      <c r="E2267" t="s">
        <v>1006</v>
      </c>
      <c r="F2267" t="s">
        <v>1007</v>
      </c>
      <c r="G2267" t="s">
        <v>920</v>
      </c>
      <c r="H2267" t="s">
        <v>41</v>
      </c>
      <c r="I2267" t="s">
        <v>921</v>
      </c>
      <c r="J2267" t="s">
        <v>145</v>
      </c>
      <c r="L2267" t="s">
        <v>1008</v>
      </c>
      <c r="M2267" t="s">
        <v>1008</v>
      </c>
      <c r="N2267" t="b">
        <v>0</v>
      </c>
      <c r="O2267">
        <v>111.51933579999999</v>
      </c>
      <c r="P2267">
        <v>1.733416667863112E-3</v>
      </c>
      <c r="Q2267">
        <v>13.36620898769114</v>
      </c>
      <c r="R2267">
        <v>1490.5907484713059</v>
      </c>
      <c r="S2267">
        <v>0.1933094754647435</v>
      </c>
      <c r="T2267">
        <f t="shared" si="72"/>
        <v>1490.5907484713061</v>
      </c>
      <c r="U2267">
        <f t="shared" si="73"/>
        <v>0.19330947546474345</v>
      </c>
    </row>
    <row r="2268" spans="1:21" x14ac:dyDescent="0.35">
      <c r="A2268" t="s">
        <v>27</v>
      </c>
      <c r="B2268" t="s">
        <v>52</v>
      </c>
      <c r="C2268" t="s">
        <v>39</v>
      </c>
      <c r="D2268" t="s">
        <v>40</v>
      </c>
      <c r="E2268" t="s">
        <v>1015</v>
      </c>
      <c r="F2268" t="s">
        <v>1016</v>
      </c>
      <c r="G2268" t="s">
        <v>920</v>
      </c>
      <c r="H2268" t="s">
        <v>41</v>
      </c>
      <c r="I2268" t="s">
        <v>921</v>
      </c>
      <c r="J2268" t="s">
        <v>145</v>
      </c>
      <c r="L2268" t="s">
        <v>1017</v>
      </c>
      <c r="M2268" t="s">
        <v>1017</v>
      </c>
      <c r="N2268" t="b">
        <v>0</v>
      </c>
      <c r="O2268">
        <v>33.993810140000001</v>
      </c>
      <c r="P2268">
        <v>2.8446994461121959E-5</v>
      </c>
      <c r="Q2268">
        <v>0.2193520346771437</v>
      </c>
      <c r="R2268">
        <v>7.4566114206375191</v>
      </c>
      <c r="S2268">
        <v>9.6702172876501143E-4</v>
      </c>
      <c r="T2268">
        <f t="shared" si="72"/>
        <v>7.4566114206375191</v>
      </c>
      <c r="U2268">
        <f t="shared" si="73"/>
        <v>9.6702172876501154E-4</v>
      </c>
    </row>
    <row r="2269" spans="1:21" x14ac:dyDescent="0.35">
      <c r="A2269" t="s">
        <v>27</v>
      </c>
      <c r="B2269" t="s">
        <v>52</v>
      </c>
      <c r="C2269" t="s">
        <v>76</v>
      </c>
      <c r="D2269" t="s">
        <v>77</v>
      </c>
      <c r="E2269" t="s">
        <v>1023</v>
      </c>
      <c r="F2269" t="s">
        <v>1024</v>
      </c>
      <c r="G2269" t="s">
        <v>920</v>
      </c>
      <c r="H2269" t="s">
        <v>41</v>
      </c>
      <c r="I2269" t="s">
        <v>921</v>
      </c>
      <c r="J2269" t="s">
        <v>145</v>
      </c>
      <c r="L2269" t="s">
        <v>1025</v>
      </c>
      <c r="M2269" t="s">
        <v>1025</v>
      </c>
      <c r="N2269" t="b">
        <v>0</v>
      </c>
      <c r="O2269">
        <v>33.993810140000001</v>
      </c>
      <c r="P2269">
        <v>2.4515441713617649E-4</v>
      </c>
      <c r="Q2269">
        <v>0.23311298480372181</v>
      </c>
      <c r="R2269">
        <v>7.9243985465864224</v>
      </c>
      <c r="S2269">
        <v>8.3337327111095462E-3</v>
      </c>
      <c r="T2269">
        <f t="shared" si="72"/>
        <v>7.9243985465864242</v>
      </c>
      <c r="U2269">
        <f t="shared" si="73"/>
        <v>8.3337327111095462E-3</v>
      </c>
    </row>
    <row r="2270" spans="1:21" x14ac:dyDescent="0.35">
      <c r="A2270" t="s">
        <v>27</v>
      </c>
      <c r="B2270" t="s">
        <v>52</v>
      </c>
      <c r="C2270" t="s">
        <v>39</v>
      </c>
      <c r="D2270" t="s">
        <v>40</v>
      </c>
      <c r="E2270" t="s">
        <v>1023</v>
      </c>
      <c r="F2270" t="s">
        <v>1024</v>
      </c>
      <c r="G2270" t="s">
        <v>920</v>
      </c>
      <c r="H2270" t="s">
        <v>41</v>
      </c>
      <c r="I2270" t="s">
        <v>921</v>
      </c>
      <c r="J2270" t="s">
        <v>145</v>
      </c>
      <c r="L2270" t="s">
        <v>1025</v>
      </c>
      <c r="M2270" t="s">
        <v>1025</v>
      </c>
      <c r="N2270" t="b">
        <v>0</v>
      </c>
      <c r="O2270">
        <v>33.993810140000001</v>
      </c>
      <c r="P2270">
        <v>1.055561804642745E-4</v>
      </c>
      <c r="Q2270">
        <v>0.81393354188016354</v>
      </c>
      <c r="R2270">
        <v>27.668702289252021</v>
      </c>
      <c r="S2270">
        <v>3.5882567578061262E-3</v>
      </c>
      <c r="T2270">
        <f t="shared" si="72"/>
        <v>27.668702289252018</v>
      </c>
      <c r="U2270">
        <f t="shared" si="73"/>
        <v>3.5882567578061244E-3</v>
      </c>
    </row>
    <row r="2271" spans="1:21" x14ac:dyDescent="0.35">
      <c r="A2271" t="s">
        <v>27</v>
      </c>
      <c r="B2271" t="s">
        <v>52</v>
      </c>
      <c r="C2271" t="s">
        <v>39</v>
      </c>
      <c r="D2271" t="s">
        <v>40</v>
      </c>
      <c r="E2271" t="s">
        <v>1026</v>
      </c>
      <c r="F2271" t="s">
        <v>1027</v>
      </c>
      <c r="G2271" t="s">
        <v>920</v>
      </c>
      <c r="H2271" t="s">
        <v>41</v>
      </c>
      <c r="I2271" t="s">
        <v>921</v>
      </c>
      <c r="J2271" t="s">
        <v>145</v>
      </c>
      <c r="L2271" t="s">
        <v>1028</v>
      </c>
      <c r="M2271" t="s">
        <v>1028</v>
      </c>
      <c r="N2271" t="b">
        <v>0</v>
      </c>
      <c r="O2271">
        <v>33.993810140000001</v>
      </c>
      <c r="P2271">
        <v>1.6098452308769329E-2</v>
      </c>
      <c r="Q2271">
        <v>124.1336153774552</v>
      </c>
      <c r="R2271">
        <v>4219.7745531329983</v>
      </c>
      <c r="S2271">
        <v>0.5472477313321491</v>
      </c>
      <c r="T2271">
        <f t="shared" si="72"/>
        <v>4219.7745531329965</v>
      </c>
      <c r="U2271">
        <f t="shared" si="73"/>
        <v>0.54724773133214921</v>
      </c>
    </row>
    <row r="2272" spans="1:21" x14ac:dyDescent="0.35">
      <c r="A2272" t="s">
        <v>27</v>
      </c>
      <c r="B2272" t="s">
        <v>52</v>
      </c>
      <c r="C2272" t="s">
        <v>39</v>
      </c>
      <c r="D2272" t="s">
        <v>40</v>
      </c>
      <c r="E2272" t="s">
        <v>1341</v>
      </c>
      <c r="F2272" t="s">
        <v>1342</v>
      </c>
      <c r="G2272" t="s">
        <v>920</v>
      </c>
      <c r="H2272" t="s">
        <v>41</v>
      </c>
      <c r="I2272" t="s">
        <v>921</v>
      </c>
      <c r="J2272" t="s">
        <v>145</v>
      </c>
      <c r="L2272" t="s">
        <v>1343</v>
      </c>
      <c r="M2272" t="s">
        <v>1343</v>
      </c>
      <c r="N2272" t="b">
        <v>0</v>
      </c>
      <c r="O2272">
        <v>22.262271330000001</v>
      </c>
      <c r="P2272">
        <v>1.1033017119033661E-2</v>
      </c>
      <c r="Q2272">
        <v>85.074532460549506</v>
      </c>
      <c r="R2272">
        <v>1893.952324909646</v>
      </c>
      <c r="S2272">
        <v>0.2456200206924623</v>
      </c>
      <c r="T2272">
        <f t="shared" si="72"/>
        <v>1893.9523249096458</v>
      </c>
      <c r="U2272">
        <f t="shared" si="73"/>
        <v>0.24562002069246228</v>
      </c>
    </row>
    <row r="2273" spans="1:21" x14ac:dyDescent="0.35">
      <c r="A2273" t="s">
        <v>27</v>
      </c>
      <c r="B2273" t="s">
        <v>52</v>
      </c>
      <c r="C2273" t="s">
        <v>39</v>
      </c>
      <c r="D2273" t="s">
        <v>40</v>
      </c>
      <c r="E2273" t="s">
        <v>1035</v>
      </c>
      <c r="F2273" t="s">
        <v>1036</v>
      </c>
      <c r="G2273" t="s">
        <v>920</v>
      </c>
      <c r="H2273" t="s">
        <v>41</v>
      </c>
      <c r="I2273" t="s">
        <v>921</v>
      </c>
      <c r="J2273" t="s">
        <v>145</v>
      </c>
      <c r="L2273" t="s">
        <v>1037</v>
      </c>
      <c r="M2273" t="s">
        <v>1037</v>
      </c>
      <c r="N2273" t="b">
        <v>0</v>
      </c>
      <c r="O2273">
        <v>33.993810140000001</v>
      </c>
      <c r="P2273">
        <v>7.7674863109305809E-4</v>
      </c>
      <c r="Q2273">
        <v>5.9894338889054124</v>
      </c>
      <c r="R2273">
        <v>203.6036784655324</v>
      </c>
      <c r="S2273">
        <v>2.640464549188232E-2</v>
      </c>
      <c r="T2273">
        <f t="shared" si="72"/>
        <v>203.60367846553245</v>
      </c>
      <c r="U2273">
        <f t="shared" si="73"/>
        <v>2.6404645491882317E-2</v>
      </c>
    </row>
    <row r="2274" spans="1:21" x14ac:dyDescent="0.35">
      <c r="A2274" t="s">
        <v>27</v>
      </c>
      <c r="B2274" t="s">
        <v>52</v>
      </c>
      <c r="C2274" t="s">
        <v>39</v>
      </c>
      <c r="D2274" t="s">
        <v>40</v>
      </c>
      <c r="E2274" t="s">
        <v>1038</v>
      </c>
      <c r="F2274" t="s">
        <v>1039</v>
      </c>
      <c r="G2274" t="s">
        <v>920</v>
      </c>
      <c r="H2274" t="s">
        <v>41</v>
      </c>
      <c r="I2274" t="s">
        <v>921</v>
      </c>
      <c r="J2274" t="s">
        <v>145</v>
      </c>
      <c r="L2274" t="s">
        <v>1037</v>
      </c>
      <c r="M2274" t="s">
        <v>1037</v>
      </c>
      <c r="N2274" t="b">
        <v>0</v>
      </c>
      <c r="O2274">
        <v>33.993810140000001</v>
      </c>
      <c r="P2274">
        <v>1.5017096266437509E-3</v>
      </c>
      <c r="Q2274">
        <v>11.57953830759697</v>
      </c>
      <c r="R2274">
        <v>393.63262673730833</v>
      </c>
      <c r="S2274">
        <v>5.1048831933537951E-2</v>
      </c>
      <c r="T2274">
        <f t="shared" si="72"/>
        <v>393.63262673730833</v>
      </c>
      <c r="U2274">
        <f t="shared" si="73"/>
        <v>5.1048831933537958E-2</v>
      </c>
    </row>
    <row r="2275" spans="1:21" x14ac:dyDescent="0.35">
      <c r="A2275" t="s">
        <v>27</v>
      </c>
      <c r="B2275" t="s">
        <v>52</v>
      </c>
      <c r="C2275" t="s">
        <v>39</v>
      </c>
      <c r="D2275" t="s">
        <v>40</v>
      </c>
      <c r="E2275" t="s">
        <v>1040</v>
      </c>
      <c r="F2275" t="s">
        <v>1041</v>
      </c>
      <c r="G2275" t="s">
        <v>920</v>
      </c>
      <c r="H2275" t="s">
        <v>41</v>
      </c>
      <c r="I2275" t="s">
        <v>921</v>
      </c>
      <c r="J2275" t="s">
        <v>145</v>
      </c>
      <c r="L2275" t="s">
        <v>1042</v>
      </c>
      <c r="M2275" t="s">
        <v>1042</v>
      </c>
      <c r="N2275" t="b">
        <v>0</v>
      </c>
      <c r="O2275">
        <v>33.993810140000001</v>
      </c>
      <c r="P2275">
        <v>4.5976389645673186E-3</v>
      </c>
      <c r="Q2275">
        <v>35.451951276155377</v>
      </c>
      <c r="R2275">
        <v>1205.1469007741571</v>
      </c>
      <c r="S2275">
        <v>0.15629126605376761</v>
      </c>
      <c r="T2275">
        <f t="shared" si="72"/>
        <v>1205.1469007741566</v>
      </c>
      <c r="U2275">
        <f t="shared" si="73"/>
        <v>0.15629126605376761</v>
      </c>
    </row>
    <row r="2276" spans="1:21" x14ac:dyDescent="0.35">
      <c r="A2276" t="s">
        <v>27</v>
      </c>
      <c r="B2276" t="s">
        <v>52</v>
      </c>
      <c r="C2276" t="s">
        <v>39</v>
      </c>
      <c r="D2276" t="s">
        <v>40</v>
      </c>
      <c r="E2276" t="s">
        <v>1344</v>
      </c>
      <c r="F2276" t="s">
        <v>1345</v>
      </c>
      <c r="G2276" t="s">
        <v>920</v>
      </c>
      <c r="H2276" t="s">
        <v>41</v>
      </c>
      <c r="I2276" t="s">
        <v>921</v>
      </c>
      <c r="J2276" t="s">
        <v>145</v>
      </c>
      <c r="L2276" t="s">
        <v>1346</v>
      </c>
      <c r="M2276" t="s">
        <v>1346</v>
      </c>
      <c r="N2276" t="b">
        <v>0</v>
      </c>
      <c r="O2276">
        <v>33.993810140000001</v>
      </c>
      <c r="P2276">
        <v>1.342587071250448E-2</v>
      </c>
      <c r="Q2276">
        <v>103.5255960739544</v>
      </c>
      <c r="R2276">
        <v>3519.229457568335</v>
      </c>
      <c r="S2276">
        <v>0.45639649996506371</v>
      </c>
      <c r="T2276">
        <f t="shared" si="72"/>
        <v>3519.2294575683354</v>
      </c>
      <c r="U2276">
        <f t="shared" si="73"/>
        <v>0.45639649996506382</v>
      </c>
    </row>
    <row r="2277" spans="1:21" x14ac:dyDescent="0.35">
      <c r="A2277" t="s">
        <v>27</v>
      </c>
      <c r="B2277" t="s">
        <v>52</v>
      </c>
      <c r="C2277" t="s">
        <v>39</v>
      </c>
      <c r="D2277" t="s">
        <v>40</v>
      </c>
      <c r="E2277" t="s">
        <v>1053</v>
      </c>
      <c r="F2277" t="s">
        <v>1054</v>
      </c>
      <c r="G2277" t="s">
        <v>920</v>
      </c>
      <c r="H2277" t="s">
        <v>41</v>
      </c>
      <c r="I2277" t="s">
        <v>921</v>
      </c>
      <c r="J2277" t="s">
        <v>145</v>
      </c>
      <c r="L2277" t="s">
        <v>1055</v>
      </c>
      <c r="M2277" t="s">
        <v>1055</v>
      </c>
      <c r="N2277" t="b">
        <v>0</v>
      </c>
      <c r="O2277">
        <v>33.993810140000001</v>
      </c>
      <c r="P2277">
        <v>2.018293724492244E-3</v>
      </c>
      <c r="Q2277">
        <v>15.56286853602542</v>
      </c>
      <c r="R2277">
        <v>529.04119824742793</v>
      </c>
      <c r="S2277">
        <v>6.8609493677142822E-2</v>
      </c>
      <c r="T2277">
        <f t="shared" si="72"/>
        <v>529.04119824742793</v>
      </c>
      <c r="U2277">
        <f t="shared" si="73"/>
        <v>6.8609493677142808E-2</v>
      </c>
    </row>
    <row r="2278" spans="1:21" x14ac:dyDescent="0.35">
      <c r="A2278" t="s">
        <v>27</v>
      </c>
      <c r="B2278" t="s">
        <v>52</v>
      </c>
      <c r="C2278" t="s">
        <v>76</v>
      </c>
      <c r="D2278" t="s">
        <v>77</v>
      </c>
      <c r="E2278" t="s">
        <v>1053</v>
      </c>
      <c r="F2278" t="s">
        <v>1054</v>
      </c>
      <c r="G2278" t="s">
        <v>920</v>
      </c>
      <c r="H2278" t="s">
        <v>41</v>
      </c>
      <c r="I2278" t="s">
        <v>921</v>
      </c>
      <c r="J2278" t="s">
        <v>145</v>
      </c>
      <c r="L2278" t="s">
        <v>1055</v>
      </c>
      <c r="M2278" t="s">
        <v>1055</v>
      </c>
      <c r="N2278" t="b">
        <v>0</v>
      </c>
      <c r="O2278">
        <v>33.993810140000001</v>
      </c>
      <c r="P2278">
        <v>1.2499972111042991E-2</v>
      </c>
      <c r="Q2278">
        <v>11.88600165890511</v>
      </c>
      <c r="R2278">
        <v>404.05048371654527</v>
      </c>
      <c r="S2278">
        <v>0.42492167869809028</v>
      </c>
      <c r="T2278">
        <f t="shared" si="72"/>
        <v>404.05048371654539</v>
      </c>
      <c r="U2278">
        <f t="shared" si="73"/>
        <v>0.42492167869809044</v>
      </c>
    </row>
    <row r="2279" spans="1:21" x14ac:dyDescent="0.35">
      <c r="A2279" t="s">
        <v>27</v>
      </c>
      <c r="B2279" t="s">
        <v>52</v>
      </c>
      <c r="C2279" t="s">
        <v>39</v>
      </c>
      <c r="D2279" t="s">
        <v>40</v>
      </c>
      <c r="E2279" t="s">
        <v>1067</v>
      </c>
      <c r="F2279" t="s">
        <v>1068</v>
      </c>
      <c r="G2279" t="s">
        <v>920</v>
      </c>
      <c r="H2279" t="s">
        <v>41</v>
      </c>
      <c r="I2279" t="s">
        <v>921</v>
      </c>
      <c r="J2279" t="s">
        <v>145</v>
      </c>
      <c r="L2279" t="s">
        <v>1069</v>
      </c>
      <c r="M2279" t="s">
        <v>1069</v>
      </c>
      <c r="N2279" t="b">
        <v>0</v>
      </c>
      <c r="O2279">
        <v>22.262271330000001</v>
      </c>
      <c r="P2279">
        <v>2.58822238279715E-2</v>
      </c>
      <c r="Q2279">
        <v>199.5753353273893</v>
      </c>
      <c r="R2279">
        <v>4443.0002658340754</v>
      </c>
      <c r="S2279">
        <v>0.57619708948209281</v>
      </c>
      <c r="T2279">
        <f t="shared" si="72"/>
        <v>4443.0002658340754</v>
      </c>
      <c r="U2279">
        <f t="shared" si="73"/>
        <v>0.57619708948209281</v>
      </c>
    </row>
    <row r="2280" spans="1:21" x14ac:dyDescent="0.35">
      <c r="A2280" t="s">
        <v>27</v>
      </c>
      <c r="B2280" t="s">
        <v>52</v>
      </c>
      <c r="C2280" t="s">
        <v>39</v>
      </c>
      <c r="D2280" t="s">
        <v>40</v>
      </c>
      <c r="E2280" t="s">
        <v>1347</v>
      </c>
      <c r="F2280" t="s">
        <v>1348</v>
      </c>
      <c r="G2280" t="s">
        <v>920</v>
      </c>
      <c r="H2280" t="s">
        <v>41</v>
      </c>
      <c r="I2280" t="s">
        <v>921</v>
      </c>
      <c r="J2280" t="s">
        <v>145</v>
      </c>
      <c r="L2280" t="s">
        <v>1349</v>
      </c>
      <c r="M2280" t="s">
        <v>1349</v>
      </c>
      <c r="N2280" t="b">
        <v>0</v>
      </c>
      <c r="O2280">
        <v>33.993810140000001</v>
      </c>
      <c r="P2280">
        <v>4.1991666441398273E-3</v>
      </c>
      <c r="Q2280">
        <v>32.379369588562717</v>
      </c>
      <c r="R2280">
        <v>1100.698142246491</v>
      </c>
      <c r="S2280">
        <v>0.14274567364711019</v>
      </c>
      <c r="T2280">
        <f t="shared" si="72"/>
        <v>1100.698142246491</v>
      </c>
      <c r="U2280">
        <f t="shared" si="73"/>
        <v>0.14274567364711024</v>
      </c>
    </row>
    <row r="2281" spans="1:21" x14ac:dyDescent="0.35">
      <c r="A2281" t="s">
        <v>27</v>
      </c>
      <c r="B2281" t="s">
        <v>52</v>
      </c>
      <c r="C2281" t="s">
        <v>39</v>
      </c>
      <c r="D2281" t="s">
        <v>40</v>
      </c>
      <c r="E2281" t="s">
        <v>1350</v>
      </c>
      <c r="F2281" t="s">
        <v>1351</v>
      </c>
      <c r="G2281" t="s">
        <v>920</v>
      </c>
      <c r="H2281" t="s">
        <v>41</v>
      </c>
      <c r="I2281" t="s">
        <v>921</v>
      </c>
      <c r="J2281" t="s">
        <v>145</v>
      </c>
      <c r="L2281" t="s">
        <v>1352</v>
      </c>
      <c r="M2281" t="s">
        <v>1352</v>
      </c>
      <c r="N2281" t="b">
        <v>0</v>
      </c>
      <c r="O2281">
        <v>22.262271330000001</v>
      </c>
      <c r="P2281">
        <v>8.9476689146060408E-3</v>
      </c>
      <c r="Q2281">
        <v>68.994613287482466</v>
      </c>
      <c r="R2281">
        <v>1535.976801314358</v>
      </c>
      <c r="S2281">
        <v>0.19919543314796631</v>
      </c>
      <c r="T2281">
        <f t="shared" si="72"/>
        <v>1535.976801314358</v>
      </c>
      <c r="U2281">
        <f t="shared" si="73"/>
        <v>0.19919543314796628</v>
      </c>
    </row>
    <row r="2282" spans="1:21" x14ac:dyDescent="0.35">
      <c r="A2282" t="s">
        <v>27</v>
      </c>
      <c r="B2282" t="s">
        <v>52</v>
      </c>
      <c r="C2282" t="s">
        <v>39</v>
      </c>
      <c r="D2282" t="s">
        <v>40</v>
      </c>
      <c r="E2282" t="s">
        <v>1353</v>
      </c>
      <c r="F2282" t="s">
        <v>1354</v>
      </c>
      <c r="G2282" t="s">
        <v>920</v>
      </c>
      <c r="H2282" t="s">
        <v>41</v>
      </c>
      <c r="I2282" t="s">
        <v>921</v>
      </c>
      <c r="J2282" t="s">
        <v>145</v>
      </c>
      <c r="L2282" t="s">
        <v>1355</v>
      </c>
      <c r="M2282" t="s">
        <v>1355</v>
      </c>
      <c r="N2282" t="b">
        <v>0</v>
      </c>
      <c r="O2282">
        <v>22.262271330000001</v>
      </c>
      <c r="P2282">
        <v>5.9693364429625464E-3</v>
      </c>
      <c r="Q2282">
        <v>46.028978429541112</v>
      </c>
      <c r="R2282">
        <v>1024.709606841162</v>
      </c>
      <c r="S2282">
        <v>0.13289098755328929</v>
      </c>
      <c r="T2282">
        <f t="shared" si="72"/>
        <v>1024.7096068411615</v>
      </c>
      <c r="U2282">
        <f t="shared" si="73"/>
        <v>0.13289098755328929</v>
      </c>
    </row>
    <row r="2283" spans="1:21" x14ac:dyDescent="0.35">
      <c r="A2283" t="s">
        <v>27</v>
      </c>
      <c r="B2283" t="s">
        <v>52</v>
      </c>
      <c r="C2283" t="s">
        <v>76</v>
      </c>
      <c r="D2283" t="s">
        <v>77</v>
      </c>
      <c r="E2283" t="s">
        <v>1353</v>
      </c>
      <c r="F2283" t="s">
        <v>1354</v>
      </c>
      <c r="G2283" t="s">
        <v>920</v>
      </c>
      <c r="H2283" t="s">
        <v>41</v>
      </c>
      <c r="I2283" t="s">
        <v>921</v>
      </c>
      <c r="J2283" t="s">
        <v>145</v>
      </c>
      <c r="L2283" t="s">
        <v>1355</v>
      </c>
      <c r="M2283" t="s">
        <v>1355</v>
      </c>
      <c r="N2283" t="b">
        <v>0</v>
      </c>
      <c r="O2283">
        <v>22.262271330000001</v>
      </c>
      <c r="P2283">
        <v>3.6970109870846923E-2</v>
      </c>
      <c r="Q2283">
        <v>35.154221413548832</v>
      </c>
      <c r="R2283">
        <v>782.61281550332023</v>
      </c>
      <c r="S2283">
        <v>0.82303861704470538</v>
      </c>
      <c r="T2283">
        <f t="shared" si="72"/>
        <v>782.61281550332023</v>
      </c>
      <c r="U2283">
        <f t="shared" si="73"/>
        <v>0.82303861704470549</v>
      </c>
    </row>
    <row r="2284" spans="1:21" x14ac:dyDescent="0.35">
      <c r="A2284" t="s">
        <v>27</v>
      </c>
      <c r="B2284" t="s">
        <v>52</v>
      </c>
      <c r="C2284" t="s">
        <v>39</v>
      </c>
      <c r="D2284" t="s">
        <v>40</v>
      </c>
      <c r="E2284" t="s">
        <v>1084</v>
      </c>
      <c r="F2284" t="s">
        <v>1085</v>
      </c>
      <c r="G2284" t="s">
        <v>920</v>
      </c>
      <c r="H2284" t="s">
        <v>41</v>
      </c>
      <c r="I2284" t="s">
        <v>921</v>
      </c>
      <c r="J2284" t="s">
        <v>145</v>
      </c>
      <c r="L2284" t="s">
        <v>1085</v>
      </c>
      <c r="M2284" t="s">
        <v>1085</v>
      </c>
      <c r="N2284" t="b">
        <v>0</v>
      </c>
      <c r="O2284">
        <v>33.993810140000001</v>
      </c>
      <c r="P2284">
        <v>1.275501125613525E-2</v>
      </c>
      <c r="Q2284">
        <v>98.352663413595266</v>
      </c>
      <c r="R2284">
        <v>3343.381766845082</v>
      </c>
      <c r="S2284">
        <v>0.43359143097462438</v>
      </c>
      <c r="T2284">
        <f t="shared" si="72"/>
        <v>3343.381766845082</v>
      </c>
      <c r="U2284">
        <f t="shared" si="73"/>
        <v>0.4335914309746246</v>
      </c>
    </row>
    <row r="2285" spans="1:21" x14ac:dyDescent="0.35">
      <c r="A2285" t="s">
        <v>27</v>
      </c>
      <c r="B2285" t="s">
        <v>52</v>
      </c>
      <c r="C2285" t="s">
        <v>76</v>
      </c>
      <c r="D2285" t="s">
        <v>77</v>
      </c>
      <c r="E2285" t="s">
        <v>1084</v>
      </c>
      <c r="F2285" t="s">
        <v>1085</v>
      </c>
      <c r="G2285" t="s">
        <v>920</v>
      </c>
      <c r="H2285" t="s">
        <v>41</v>
      </c>
      <c r="I2285" t="s">
        <v>921</v>
      </c>
      <c r="J2285" t="s">
        <v>145</v>
      </c>
      <c r="L2285" t="s">
        <v>1085</v>
      </c>
      <c r="M2285" t="s">
        <v>1085</v>
      </c>
      <c r="N2285" t="b">
        <v>0</v>
      </c>
      <c r="O2285">
        <v>33.993810140000001</v>
      </c>
      <c r="P2285">
        <v>1.3166013218734609E-2</v>
      </c>
      <c r="Q2285">
        <v>12.519328328804461</v>
      </c>
      <c r="R2285">
        <v>425.57967028970239</v>
      </c>
      <c r="S2285">
        <v>0.44756295365839471</v>
      </c>
      <c r="T2285">
        <f t="shared" si="72"/>
        <v>425.57967028970234</v>
      </c>
      <c r="U2285">
        <f t="shared" si="73"/>
        <v>0.4475629536583946</v>
      </c>
    </row>
    <row r="2286" spans="1:21" x14ac:dyDescent="0.35">
      <c r="A2286" t="s">
        <v>27</v>
      </c>
      <c r="B2286" t="s">
        <v>52</v>
      </c>
      <c r="C2286" t="s">
        <v>76</v>
      </c>
      <c r="D2286" t="s">
        <v>77</v>
      </c>
      <c r="E2286" t="s">
        <v>1091</v>
      </c>
      <c r="F2286" t="s">
        <v>1092</v>
      </c>
      <c r="G2286" t="s">
        <v>920</v>
      </c>
      <c r="H2286" t="s">
        <v>41</v>
      </c>
      <c r="I2286" t="s">
        <v>921</v>
      </c>
      <c r="J2286" t="s">
        <v>145</v>
      </c>
      <c r="L2286" t="s">
        <v>1093</v>
      </c>
      <c r="M2286" t="s">
        <v>1093</v>
      </c>
      <c r="N2286" t="b">
        <v>0</v>
      </c>
      <c r="O2286">
        <v>33.993810140000001</v>
      </c>
      <c r="P2286">
        <v>6.5081978760358781E-5</v>
      </c>
      <c r="Q2286">
        <v>6.1885298674150893E-2</v>
      </c>
      <c r="R2286">
        <v>2.1037170935862788</v>
      </c>
      <c r="S2286">
        <v>2.2123844295151491E-3</v>
      </c>
      <c r="T2286">
        <f t="shared" si="72"/>
        <v>2.1037170935862792</v>
      </c>
      <c r="U2286">
        <f t="shared" si="73"/>
        <v>2.2123844295151491E-3</v>
      </c>
    </row>
    <row r="2287" spans="1:21" x14ac:dyDescent="0.35">
      <c r="A2287" t="s">
        <v>27</v>
      </c>
      <c r="B2287" t="s">
        <v>52</v>
      </c>
      <c r="C2287" t="s">
        <v>39</v>
      </c>
      <c r="D2287" t="s">
        <v>40</v>
      </c>
      <c r="E2287" t="s">
        <v>1091</v>
      </c>
      <c r="F2287" t="s">
        <v>1092</v>
      </c>
      <c r="G2287" t="s">
        <v>920</v>
      </c>
      <c r="H2287" t="s">
        <v>41</v>
      </c>
      <c r="I2287" t="s">
        <v>921</v>
      </c>
      <c r="J2287" t="s">
        <v>145</v>
      </c>
      <c r="L2287" t="s">
        <v>1093</v>
      </c>
      <c r="M2287" t="s">
        <v>1093</v>
      </c>
      <c r="N2287" t="b">
        <v>0</v>
      </c>
      <c r="O2287">
        <v>33.993810140000001</v>
      </c>
      <c r="P2287">
        <v>6.3038945265681066E-5</v>
      </c>
      <c r="Q2287">
        <v>0.48608723592316078</v>
      </c>
      <c r="R2287">
        <v>16.523957209449311</v>
      </c>
      <c r="S2287">
        <v>2.1429339367874142E-3</v>
      </c>
      <c r="T2287">
        <f t="shared" si="72"/>
        <v>16.523957209449314</v>
      </c>
      <c r="U2287">
        <f t="shared" si="73"/>
        <v>2.1429339367874142E-3</v>
      </c>
    </row>
    <row r="2288" spans="1:21" x14ac:dyDescent="0.35">
      <c r="A2288" t="s">
        <v>27</v>
      </c>
      <c r="B2288" t="s">
        <v>52</v>
      </c>
      <c r="C2288" t="s">
        <v>39</v>
      </c>
      <c r="D2288" t="s">
        <v>40</v>
      </c>
      <c r="E2288" t="s">
        <v>1094</v>
      </c>
      <c r="F2288" t="s">
        <v>1095</v>
      </c>
      <c r="G2288" t="s">
        <v>920</v>
      </c>
      <c r="H2288" t="s">
        <v>41</v>
      </c>
      <c r="I2288" t="s">
        <v>921</v>
      </c>
      <c r="J2288" t="s">
        <v>145</v>
      </c>
      <c r="L2288" t="s">
        <v>1096</v>
      </c>
      <c r="M2288" t="s">
        <v>1096</v>
      </c>
      <c r="N2288" t="b">
        <v>0</v>
      </c>
      <c r="O2288">
        <v>33.993810140000001</v>
      </c>
      <c r="P2288">
        <v>1.043299622229164E-2</v>
      </c>
      <c r="Q2288">
        <v>80.447829111306604</v>
      </c>
      <c r="R2288">
        <v>2734.7282289849222</v>
      </c>
      <c r="S2288">
        <v>0.35465729277191921</v>
      </c>
      <c r="T2288">
        <f t="shared" si="72"/>
        <v>2734.7282289849218</v>
      </c>
      <c r="U2288">
        <f t="shared" si="73"/>
        <v>0.35465729277191926</v>
      </c>
    </row>
    <row r="2289" spans="1:21" x14ac:dyDescent="0.35">
      <c r="A2289" t="s">
        <v>27</v>
      </c>
      <c r="B2289" t="s">
        <v>52</v>
      </c>
      <c r="C2289" t="s">
        <v>39</v>
      </c>
      <c r="D2289" t="s">
        <v>40</v>
      </c>
      <c r="E2289" t="s">
        <v>1097</v>
      </c>
      <c r="F2289" t="s">
        <v>1098</v>
      </c>
      <c r="G2289" t="s">
        <v>920</v>
      </c>
      <c r="H2289" t="s">
        <v>41</v>
      </c>
      <c r="I2289" t="s">
        <v>921</v>
      </c>
      <c r="J2289" t="s">
        <v>145</v>
      </c>
      <c r="L2289" t="s">
        <v>1099</v>
      </c>
      <c r="M2289" t="s">
        <v>1099</v>
      </c>
      <c r="N2289" t="b">
        <v>0</v>
      </c>
      <c r="O2289">
        <v>33.993810140000001</v>
      </c>
      <c r="P2289">
        <v>1.226074453575108E-4</v>
      </c>
      <c r="Q2289">
        <v>0.94541420333499793</v>
      </c>
      <c r="R2289">
        <v>32.138230931829277</v>
      </c>
      <c r="S2289">
        <v>4.167894219233647E-3</v>
      </c>
      <c r="T2289">
        <f t="shared" si="72"/>
        <v>32.138230931829277</v>
      </c>
      <c r="U2289">
        <f t="shared" si="73"/>
        <v>4.167894219233647E-3</v>
      </c>
    </row>
    <row r="2290" spans="1:21" x14ac:dyDescent="0.35">
      <c r="A2290" t="s">
        <v>27</v>
      </c>
      <c r="B2290" t="s">
        <v>52</v>
      </c>
      <c r="C2290" t="s">
        <v>76</v>
      </c>
      <c r="D2290" t="s">
        <v>77</v>
      </c>
      <c r="E2290" t="s">
        <v>1097</v>
      </c>
      <c r="F2290" t="s">
        <v>1098</v>
      </c>
      <c r="G2290" t="s">
        <v>920</v>
      </c>
      <c r="H2290" t="s">
        <v>41</v>
      </c>
      <c r="I2290" t="s">
        <v>921</v>
      </c>
      <c r="J2290" t="s">
        <v>145</v>
      </c>
      <c r="L2290" t="s">
        <v>1099</v>
      </c>
      <c r="M2290" t="s">
        <v>1099</v>
      </c>
      <c r="N2290" t="b">
        <v>0</v>
      </c>
      <c r="O2290">
        <v>33.993810140000001</v>
      </c>
      <c r="P2290">
        <v>4.4613793093236569E-4</v>
      </c>
      <c r="Q2290">
        <v>0.42422464146763061</v>
      </c>
      <c r="R2290">
        <v>14.4210119187602</v>
      </c>
      <c r="S2290">
        <v>1.516592812036727E-2</v>
      </c>
      <c r="T2290">
        <f t="shared" si="72"/>
        <v>14.421011918760206</v>
      </c>
      <c r="U2290">
        <f t="shared" si="73"/>
        <v>1.5165928120367272E-2</v>
      </c>
    </row>
    <row r="2291" spans="1:21" x14ac:dyDescent="0.35">
      <c r="A2291" t="s">
        <v>27</v>
      </c>
      <c r="B2291" t="s">
        <v>52</v>
      </c>
      <c r="C2291" t="s">
        <v>76</v>
      </c>
      <c r="D2291" t="s">
        <v>77</v>
      </c>
      <c r="E2291" t="s">
        <v>1100</v>
      </c>
      <c r="F2291" t="s">
        <v>1101</v>
      </c>
      <c r="G2291" t="s">
        <v>920</v>
      </c>
      <c r="H2291" t="s">
        <v>41</v>
      </c>
      <c r="I2291" t="s">
        <v>921</v>
      </c>
      <c r="J2291" t="s">
        <v>145</v>
      </c>
      <c r="L2291" t="s">
        <v>1102</v>
      </c>
      <c r="M2291" t="s">
        <v>1102</v>
      </c>
      <c r="N2291" t="b">
        <v>0</v>
      </c>
      <c r="O2291">
        <v>33.993810140000001</v>
      </c>
      <c r="P2291">
        <v>2.21742488063809E-2</v>
      </c>
      <c r="Q2291">
        <v>21.085099691124562</v>
      </c>
      <c r="R2291">
        <v>716.76287568306088</v>
      </c>
      <c r="S2291">
        <v>0.75378720392123411</v>
      </c>
      <c r="T2291">
        <f t="shared" si="72"/>
        <v>716.762875683061</v>
      </c>
      <c r="U2291">
        <f t="shared" si="73"/>
        <v>0.75378720392123399</v>
      </c>
    </row>
    <row r="2292" spans="1:21" x14ac:dyDescent="0.35">
      <c r="A2292" t="s">
        <v>27</v>
      </c>
      <c r="B2292" t="s">
        <v>52</v>
      </c>
      <c r="C2292" t="s">
        <v>39</v>
      </c>
      <c r="D2292" t="s">
        <v>40</v>
      </c>
      <c r="E2292" t="s">
        <v>1100</v>
      </c>
      <c r="F2292" t="s">
        <v>1101</v>
      </c>
      <c r="G2292" t="s">
        <v>920</v>
      </c>
      <c r="H2292" t="s">
        <v>41</v>
      </c>
      <c r="I2292" t="s">
        <v>921</v>
      </c>
      <c r="J2292" t="s">
        <v>145</v>
      </c>
      <c r="L2292" t="s">
        <v>1102</v>
      </c>
      <c r="M2292" t="s">
        <v>1102</v>
      </c>
      <c r="N2292" t="b">
        <v>0</v>
      </c>
      <c r="O2292">
        <v>33.993810140000001</v>
      </c>
      <c r="P2292">
        <v>4.2964098403051008E-3</v>
      </c>
      <c r="Q2292">
        <v>33.129202509102477</v>
      </c>
      <c r="R2292">
        <v>1126.187820184042</v>
      </c>
      <c r="S2292">
        <v>0.14605134039495929</v>
      </c>
      <c r="T2292">
        <f t="shared" si="72"/>
        <v>1126.1878201840414</v>
      </c>
      <c r="U2292">
        <f t="shared" si="73"/>
        <v>0.14605134039495932</v>
      </c>
    </row>
    <row r="2293" spans="1:21" x14ac:dyDescent="0.35">
      <c r="A2293" t="s">
        <v>27</v>
      </c>
      <c r="B2293" t="s">
        <v>52</v>
      </c>
      <c r="C2293" t="s">
        <v>39</v>
      </c>
      <c r="D2293" t="s">
        <v>40</v>
      </c>
      <c r="E2293" t="s">
        <v>1356</v>
      </c>
      <c r="F2293" t="s">
        <v>1357</v>
      </c>
      <c r="G2293" t="s">
        <v>920</v>
      </c>
      <c r="H2293" t="s">
        <v>41</v>
      </c>
      <c r="I2293" t="s">
        <v>921</v>
      </c>
      <c r="J2293" t="s">
        <v>145</v>
      </c>
      <c r="L2293" t="s">
        <v>1358</v>
      </c>
      <c r="M2293" t="s">
        <v>1358</v>
      </c>
      <c r="N2293" t="b">
        <v>0</v>
      </c>
      <c r="O2293">
        <v>33.993810140000001</v>
      </c>
      <c r="P2293">
        <v>3.9194476580506421E-3</v>
      </c>
      <c r="Q2293">
        <v>30.2224834254095</v>
      </c>
      <c r="R2293">
        <v>1027.3773635226671</v>
      </c>
      <c r="S2293">
        <v>0.13323695954144121</v>
      </c>
      <c r="T2293">
        <f t="shared" si="72"/>
        <v>1027.3773635226673</v>
      </c>
      <c r="U2293">
        <f t="shared" si="73"/>
        <v>0.13323695954144119</v>
      </c>
    </row>
    <row r="2294" spans="1:21" x14ac:dyDescent="0.35">
      <c r="A2294" t="s">
        <v>27</v>
      </c>
      <c r="B2294" t="s">
        <v>52</v>
      </c>
      <c r="C2294" t="s">
        <v>76</v>
      </c>
      <c r="D2294" t="s">
        <v>77</v>
      </c>
      <c r="E2294" t="s">
        <v>1356</v>
      </c>
      <c r="F2294" t="s">
        <v>1357</v>
      </c>
      <c r="G2294" t="s">
        <v>920</v>
      </c>
      <c r="H2294" t="s">
        <v>41</v>
      </c>
      <c r="I2294" t="s">
        <v>921</v>
      </c>
      <c r="J2294" t="s">
        <v>145</v>
      </c>
      <c r="L2294" t="s">
        <v>1358</v>
      </c>
      <c r="M2294" t="s">
        <v>1358</v>
      </c>
      <c r="N2294" t="b">
        <v>0</v>
      </c>
      <c r="O2294">
        <v>33.993810140000001</v>
      </c>
      <c r="P2294">
        <v>6.0686155687780892E-3</v>
      </c>
      <c r="Q2294">
        <v>5.7705388521651004</v>
      </c>
      <c r="R2294">
        <v>196.1626021459939</v>
      </c>
      <c r="S2294">
        <v>0.2062953654576905</v>
      </c>
      <c r="T2294">
        <f t="shared" si="72"/>
        <v>196.16260214599396</v>
      </c>
      <c r="U2294">
        <f t="shared" si="73"/>
        <v>0.20629536545769048</v>
      </c>
    </row>
    <row r="2295" spans="1:21" x14ac:dyDescent="0.35">
      <c r="A2295" t="s">
        <v>27</v>
      </c>
      <c r="B2295" t="s">
        <v>52</v>
      </c>
      <c r="C2295" t="s">
        <v>76</v>
      </c>
      <c r="D2295" t="s">
        <v>77</v>
      </c>
      <c r="E2295" t="s">
        <v>1103</v>
      </c>
      <c r="F2295" t="s">
        <v>1104</v>
      </c>
      <c r="G2295" t="s">
        <v>920</v>
      </c>
      <c r="H2295" t="s">
        <v>41</v>
      </c>
      <c r="I2295" t="s">
        <v>921</v>
      </c>
      <c r="J2295" t="s">
        <v>145</v>
      </c>
      <c r="L2295" t="s">
        <v>1105</v>
      </c>
      <c r="M2295" t="s">
        <v>1105</v>
      </c>
      <c r="N2295" t="b">
        <v>0</v>
      </c>
      <c r="O2295">
        <v>33.993810140000001</v>
      </c>
      <c r="P2295">
        <v>1.7814658936109611E-2</v>
      </c>
      <c r="Q2295">
        <v>16.939643047712352</v>
      </c>
      <c r="R2295">
        <v>575.84300960330461</v>
      </c>
      <c r="S2295">
        <v>0.60558813358296459</v>
      </c>
      <c r="T2295">
        <f t="shared" si="72"/>
        <v>575.84300960330461</v>
      </c>
      <c r="U2295">
        <f t="shared" si="73"/>
        <v>0.60558813358296448</v>
      </c>
    </row>
    <row r="2296" spans="1:21" x14ac:dyDescent="0.35">
      <c r="A2296" t="s">
        <v>27</v>
      </c>
      <c r="B2296" t="s">
        <v>52</v>
      </c>
      <c r="C2296" t="s">
        <v>39</v>
      </c>
      <c r="D2296" t="s">
        <v>40</v>
      </c>
      <c r="E2296" t="s">
        <v>1103</v>
      </c>
      <c r="F2296" t="s">
        <v>1104</v>
      </c>
      <c r="G2296" t="s">
        <v>920</v>
      </c>
      <c r="H2296" t="s">
        <v>41</v>
      </c>
      <c r="I2296" t="s">
        <v>921</v>
      </c>
      <c r="J2296" t="s">
        <v>145</v>
      </c>
      <c r="L2296" t="s">
        <v>1105</v>
      </c>
      <c r="M2296" t="s">
        <v>1105</v>
      </c>
      <c r="N2296" t="b">
        <v>0</v>
      </c>
      <c r="O2296">
        <v>33.993810140000001</v>
      </c>
      <c r="P2296">
        <v>2.876422932255848E-3</v>
      </c>
      <c r="Q2296">
        <v>22.179820214210132</v>
      </c>
      <c r="R2296">
        <v>753.97659730119324</v>
      </c>
      <c r="S2296">
        <v>9.7780575041447396E-2</v>
      </c>
      <c r="T2296">
        <f t="shared" si="72"/>
        <v>753.97659730119335</v>
      </c>
      <c r="U2296">
        <f t="shared" si="73"/>
        <v>9.7780575041447382E-2</v>
      </c>
    </row>
    <row r="2297" spans="1:21" x14ac:dyDescent="0.35">
      <c r="A2297" t="s">
        <v>27</v>
      </c>
      <c r="B2297" t="s">
        <v>52</v>
      </c>
      <c r="C2297" t="s">
        <v>39</v>
      </c>
      <c r="D2297" t="s">
        <v>40</v>
      </c>
      <c r="E2297" t="s">
        <v>1359</v>
      </c>
      <c r="F2297" t="s">
        <v>1360</v>
      </c>
      <c r="G2297" t="s">
        <v>920</v>
      </c>
      <c r="H2297" t="s">
        <v>41</v>
      </c>
      <c r="I2297" t="s">
        <v>921</v>
      </c>
      <c r="J2297" t="s">
        <v>145</v>
      </c>
      <c r="L2297" t="s">
        <v>1361</v>
      </c>
      <c r="M2297" t="s">
        <v>1361</v>
      </c>
      <c r="N2297" t="b">
        <v>0</v>
      </c>
      <c r="O2297">
        <v>33.993810140000001</v>
      </c>
      <c r="P2297">
        <v>3.0956742446551222E-3</v>
      </c>
      <c r="Q2297">
        <v>23.870445968932401</v>
      </c>
      <c r="R2297">
        <v>811.44740822501637</v>
      </c>
      <c r="S2297">
        <v>0.1052337625280941</v>
      </c>
      <c r="T2297">
        <f t="shared" si="72"/>
        <v>811.44740822501637</v>
      </c>
      <c r="U2297">
        <f t="shared" si="73"/>
        <v>0.10523376252809413</v>
      </c>
    </row>
    <row r="2298" spans="1:21" x14ac:dyDescent="0.35">
      <c r="A2298" t="s">
        <v>27</v>
      </c>
      <c r="B2298" t="s">
        <v>52</v>
      </c>
      <c r="C2298" t="s">
        <v>39</v>
      </c>
      <c r="D2298" t="s">
        <v>40</v>
      </c>
      <c r="E2298" t="s">
        <v>1108</v>
      </c>
      <c r="F2298" t="s">
        <v>1109</v>
      </c>
      <c r="G2298" t="s">
        <v>920</v>
      </c>
      <c r="H2298" t="s">
        <v>41</v>
      </c>
      <c r="I2298" t="s">
        <v>921</v>
      </c>
      <c r="J2298" t="s">
        <v>145</v>
      </c>
      <c r="L2298" t="s">
        <v>1110</v>
      </c>
      <c r="M2298" t="s">
        <v>1110</v>
      </c>
      <c r="N2298" t="b">
        <v>0</v>
      </c>
      <c r="O2298">
        <v>33.993810140000001</v>
      </c>
      <c r="P2298">
        <v>1.126599702961897E-2</v>
      </c>
      <c r="Q2298">
        <v>86.871018113739666</v>
      </c>
      <c r="R2298">
        <v>2953.0768964269669</v>
      </c>
      <c r="S2298">
        <v>0.3829741640626711</v>
      </c>
      <c r="T2298">
        <f t="shared" si="72"/>
        <v>2953.0768964269673</v>
      </c>
      <c r="U2298">
        <f t="shared" si="73"/>
        <v>0.38297416406267126</v>
      </c>
    </row>
    <row r="2299" spans="1:21" x14ac:dyDescent="0.35">
      <c r="A2299" t="s">
        <v>27</v>
      </c>
      <c r="B2299" t="s">
        <v>52</v>
      </c>
      <c r="C2299" t="s">
        <v>39</v>
      </c>
      <c r="D2299" t="s">
        <v>40</v>
      </c>
      <c r="E2299" t="s">
        <v>1362</v>
      </c>
      <c r="F2299" t="s">
        <v>1363</v>
      </c>
      <c r="G2299" t="s">
        <v>920</v>
      </c>
      <c r="H2299" t="s">
        <v>41</v>
      </c>
      <c r="I2299" t="s">
        <v>921</v>
      </c>
      <c r="J2299" t="s">
        <v>145</v>
      </c>
      <c r="L2299" t="s">
        <v>1364</v>
      </c>
      <c r="M2299" t="s">
        <v>1364</v>
      </c>
      <c r="N2299" t="b">
        <v>0</v>
      </c>
      <c r="O2299">
        <v>7.0978034900000004</v>
      </c>
      <c r="P2299">
        <v>3.0985045461271732E-3</v>
      </c>
      <c r="Q2299">
        <v>23.892270151008741</v>
      </c>
      <c r="R2299">
        <v>169.5826384618527</v>
      </c>
      <c r="S2299">
        <v>2.1992576381282311E-2</v>
      </c>
      <c r="T2299">
        <f t="shared" si="72"/>
        <v>169.5826384618527</v>
      </c>
      <c r="U2299">
        <f t="shared" si="73"/>
        <v>2.1992576381282318E-2</v>
      </c>
    </row>
    <row r="2300" spans="1:21" x14ac:dyDescent="0.35">
      <c r="A2300" t="s">
        <v>27</v>
      </c>
      <c r="B2300" t="s">
        <v>52</v>
      </c>
      <c r="C2300" t="s">
        <v>76</v>
      </c>
      <c r="D2300" t="s">
        <v>77</v>
      </c>
      <c r="E2300" t="s">
        <v>1362</v>
      </c>
      <c r="F2300" t="s">
        <v>1363</v>
      </c>
      <c r="G2300" t="s">
        <v>920</v>
      </c>
      <c r="H2300" t="s">
        <v>41</v>
      </c>
      <c r="I2300" t="s">
        <v>921</v>
      </c>
      <c r="J2300" t="s">
        <v>145</v>
      </c>
      <c r="L2300" t="s">
        <v>1364</v>
      </c>
      <c r="M2300" t="s">
        <v>1364</v>
      </c>
      <c r="N2300" t="b">
        <v>0</v>
      </c>
      <c r="O2300">
        <v>7.0978034900000004</v>
      </c>
      <c r="P2300">
        <v>7.196278870763957E-3</v>
      </c>
      <c r="Q2300">
        <v>6.8428138747828946</v>
      </c>
      <c r="R2300">
        <v>48.568948201854447</v>
      </c>
      <c r="S2300">
        <v>5.1077773283921678E-2</v>
      </c>
      <c r="T2300">
        <f t="shared" si="72"/>
        <v>48.568948201854454</v>
      </c>
      <c r="U2300">
        <f t="shared" si="73"/>
        <v>5.1077773283921678E-2</v>
      </c>
    </row>
    <row r="2301" spans="1:21" x14ac:dyDescent="0.35">
      <c r="A2301" t="s">
        <v>27</v>
      </c>
      <c r="B2301" t="s">
        <v>52</v>
      </c>
      <c r="C2301" t="s">
        <v>39</v>
      </c>
      <c r="D2301" t="s">
        <v>40</v>
      </c>
      <c r="E2301" t="s">
        <v>1365</v>
      </c>
      <c r="F2301" t="s">
        <v>1366</v>
      </c>
      <c r="G2301" t="s">
        <v>920</v>
      </c>
      <c r="H2301" t="s">
        <v>41</v>
      </c>
      <c r="I2301" t="s">
        <v>921</v>
      </c>
      <c r="J2301" t="s">
        <v>145</v>
      </c>
      <c r="L2301" t="s">
        <v>1367</v>
      </c>
      <c r="M2301" t="s">
        <v>1367</v>
      </c>
      <c r="N2301" t="b">
        <v>0</v>
      </c>
      <c r="O2301">
        <v>7.0978034900000004</v>
      </c>
      <c r="P2301">
        <v>8.6536266293989646E-3</v>
      </c>
      <c r="Q2301">
        <v>66.727281544248982</v>
      </c>
      <c r="R2301">
        <v>473.61713182298303</v>
      </c>
      <c r="S2301">
        <v>6.1421741291304913E-2</v>
      </c>
      <c r="T2301">
        <f t="shared" si="72"/>
        <v>473.61713182298303</v>
      </c>
      <c r="U2301">
        <f t="shared" si="73"/>
        <v>6.1421741291304913E-2</v>
      </c>
    </row>
    <row r="2302" spans="1:21" x14ac:dyDescent="0.35">
      <c r="A2302" t="s">
        <v>27</v>
      </c>
      <c r="B2302" t="s">
        <v>52</v>
      </c>
      <c r="C2302" t="s">
        <v>39</v>
      </c>
      <c r="D2302" t="s">
        <v>40</v>
      </c>
      <c r="E2302" t="s">
        <v>1135</v>
      </c>
      <c r="F2302" t="s">
        <v>1136</v>
      </c>
      <c r="G2302" t="s">
        <v>920</v>
      </c>
      <c r="H2302" t="s">
        <v>41</v>
      </c>
      <c r="I2302" t="s">
        <v>921</v>
      </c>
      <c r="J2302" t="s">
        <v>145</v>
      </c>
      <c r="L2302" t="s">
        <v>1137</v>
      </c>
      <c r="M2302" t="s">
        <v>1137</v>
      </c>
      <c r="N2302" t="b">
        <v>0</v>
      </c>
      <c r="O2302">
        <v>54.427446869999997</v>
      </c>
      <c r="P2302">
        <v>6.2675229169998736E-4</v>
      </c>
      <c r="Q2302">
        <v>4.8328265613734969</v>
      </c>
      <c r="R2302">
        <v>263.03841090108079</v>
      </c>
      <c r="S2302">
        <v>3.4112527057151801E-2</v>
      </c>
      <c r="T2302">
        <f t="shared" si="72"/>
        <v>263.03841090108079</v>
      </c>
      <c r="U2302">
        <f t="shared" si="73"/>
        <v>3.4112527057151801E-2</v>
      </c>
    </row>
    <row r="2303" spans="1:21" x14ac:dyDescent="0.35">
      <c r="A2303" t="s">
        <v>27</v>
      </c>
      <c r="B2303" t="s">
        <v>52</v>
      </c>
      <c r="C2303" t="s">
        <v>76</v>
      </c>
      <c r="D2303" t="s">
        <v>77</v>
      </c>
      <c r="E2303" t="s">
        <v>1135</v>
      </c>
      <c r="F2303" t="s">
        <v>1136</v>
      </c>
      <c r="G2303" t="s">
        <v>920</v>
      </c>
      <c r="H2303" t="s">
        <v>41</v>
      </c>
      <c r="I2303" t="s">
        <v>921</v>
      </c>
      <c r="J2303" t="s">
        <v>145</v>
      </c>
      <c r="L2303" t="s">
        <v>1137</v>
      </c>
      <c r="M2303" t="s">
        <v>1137</v>
      </c>
      <c r="N2303" t="b">
        <v>0</v>
      </c>
      <c r="O2303">
        <v>54.427446869999997</v>
      </c>
      <c r="P2303">
        <v>1.677799674274431E-3</v>
      </c>
      <c r="Q2303">
        <v>1.595389936439815</v>
      </c>
      <c r="R2303">
        <v>86.833001002510713</v>
      </c>
      <c r="S2303">
        <v>9.1318352630074873E-2</v>
      </c>
      <c r="T2303">
        <f t="shared" si="72"/>
        <v>86.833001002510699</v>
      </c>
      <c r="U2303">
        <f t="shared" si="73"/>
        <v>9.13183526300749E-2</v>
      </c>
    </row>
    <row r="2304" spans="1:21" x14ac:dyDescent="0.35">
      <c r="A2304" t="s">
        <v>27</v>
      </c>
      <c r="B2304" t="s">
        <v>52</v>
      </c>
      <c r="C2304" t="s">
        <v>39</v>
      </c>
      <c r="D2304" t="s">
        <v>40</v>
      </c>
      <c r="E2304" t="s">
        <v>1138</v>
      </c>
      <c r="F2304" t="s">
        <v>1139</v>
      </c>
      <c r="G2304" t="s">
        <v>920</v>
      </c>
      <c r="H2304" t="s">
        <v>41</v>
      </c>
      <c r="I2304" t="s">
        <v>921</v>
      </c>
      <c r="J2304" t="s">
        <v>145</v>
      </c>
      <c r="L2304" t="s">
        <v>1140</v>
      </c>
      <c r="M2304" t="s">
        <v>1140</v>
      </c>
      <c r="N2304" t="b">
        <v>0</v>
      </c>
      <c r="O2304">
        <v>54.427446869999997</v>
      </c>
      <c r="P2304">
        <v>2.719398727656292E-3</v>
      </c>
      <c r="Q2304">
        <v>20.96902169489568</v>
      </c>
      <c r="R2304">
        <v>1141.290314214812</v>
      </c>
      <c r="S2304">
        <v>0.14800992976785851</v>
      </c>
      <c r="T2304">
        <f t="shared" si="72"/>
        <v>1141.2903142148118</v>
      </c>
      <c r="U2304">
        <f t="shared" si="73"/>
        <v>0.14800992976785843</v>
      </c>
    </row>
    <row r="2305" spans="1:21" x14ac:dyDescent="0.35">
      <c r="A2305" t="s">
        <v>27</v>
      </c>
      <c r="B2305" t="s">
        <v>52</v>
      </c>
      <c r="C2305" t="s">
        <v>76</v>
      </c>
      <c r="D2305" t="s">
        <v>77</v>
      </c>
      <c r="E2305" t="s">
        <v>1138</v>
      </c>
      <c r="F2305" t="s">
        <v>1139</v>
      </c>
      <c r="G2305" t="s">
        <v>920</v>
      </c>
      <c r="H2305" t="s">
        <v>41</v>
      </c>
      <c r="I2305" t="s">
        <v>921</v>
      </c>
      <c r="J2305" t="s">
        <v>145</v>
      </c>
      <c r="L2305" t="s">
        <v>1140</v>
      </c>
      <c r="M2305" t="s">
        <v>1140</v>
      </c>
      <c r="N2305" t="b">
        <v>0</v>
      </c>
      <c r="O2305">
        <v>54.427446869999997</v>
      </c>
      <c r="P2305">
        <v>6.3158083519233464E-3</v>
      </c>
      <c r="Q2305">
        <v>6.0055900830345026</v>
      </c>
      <c r="R2305">
        <v>326.86893516735933</v>
      </c>
      <c r="S2305">
        <v>0.34375332351541021</v>
      </c>
      <c r="T2305">
        <f t="shared" si="72"/>
        <v>326.86893516735927</v>
      </c>
      <c r="U2305">
        <f t="shared" si="73"/>
        <v>0.34375332351541016</v>
      </c>
    </row>
    <row r="2306" spans="1:21" x14ac:dyDescent="0.35">
      <c r="A2306" t="s">
        <v>27</v>
      </c>
      <c r="B2306" t="s">
        <v>52</v>
      </c>
      <c r="C2306" t="s">
        <v>39</v>
      </c>
      <c r="D2306" t="s">
        <v>40</v>
      </c>
      <c r="E2306" t="s">
        <v>1141</v>
      </c>
      <c r="F2306" t="s">
        <v>1142</v>
      </c>
      <c r="G2306" t="s">
        <v>920</v>
      </c>
      <c r="H2306" t="s">
        <v>41</v>
      </c>
      <c r="I2306" t="s">
        <v>921</v>
      </c>
      <c r="J2306" t="s">
        <v>145</v>
      </c>
      <c r="L2306" t="s">
        <v>1143</v>
      </c>
      <c r="M2306" t="s">
        <v>1143</v>
      </c>
      <c r="N2306" t="b">
        <v>0</v>
      </c>
      <c r="O2306">
        <v>111.51933579999999</v>
      </c>
      <c r="P2306">
        <v>9.1562018788416354E-4</v>
      </c>
      <c r="Q2306">
        <v>7.060259089175446</v>
      </c>
      <c r="R2306">
        <v>787.3554042007587</v>
      </c>
      <c r="S2306">
        <v>0.1021093551979131</v>
      </c>
      <c r="T2306">
        <f t="shared" ref="T2306:T2369" si="74">O2306*Q2306</f>
        <v>787.3554042007587</v>
      </c>
      <c r="U2306">
        <f t="shared" ref="U2306:U2369" si="75">O2306*P2306</f>
        <v>0.10210935519791312</v>
      </c>
    </row>
    <row r="2307" spans="1:21" x14ac:dyDescent="0.35">
      <c r="A2307" t="s">
        <v>27</v>
      </c>
      <c r="B2307" t="s">
        <v>52</v>
      </c>
      <c r="C2307" t="s">
        <v>76</v>
      </c>
      <c r="D2307" t="s">
        <v>77</v>
      </c>
      <c r="E2307" t="s">
        <v>1141</v>
      </c>
      <c r="F2307" t="s">
        <v>1142</v>
      </c>
      <c r="G2307" t="s">
        <v>920</v>
      </c>
      <c r="H2307" t="s">
        <v>41</v>
      </c>
      <c r="I2307" t="s">
        <v>921</v>
      </c>
      <c r="J2307" t="s">
        <v>145</v>
      </c>
      <c r="L2307" t="s">
        <v>1143</v>
      </c>
      <c r="M2307" t="s">
        <v>1143</v>
      </c>
      <c r="N2307" t="b">
        <v>0</v>
      </c>
      <c r="O2307">
        <v>111.51933579999999</v>
      </c>
      <c r="P2307">
        <v>4.095542616592218E-3</v>
      </c>
      <c r="Q2307">
        <v>3.89437879560756</v>
      </c>
      <c r="R2307">
        <v>434.29853663975899</v>
      </c>
      <c r="S2307">
        <v>0.4567321923429582</v>
      </c>
      <c r="T2307">
        <f t="shared" si="74"/>
        <v>434.29853663975899</v>
      </c>
      <c r="U2307">
        <f t="shared" si="75"/>
        <v>0.4567321923429582</v>
      </c>
    </row>
    <row r="2308" spans="1:21" x14ac:dyDescent="0.35">
      <c r="A2308" t="s">
        <v>27</v>
      </c>
      <c r="B2308" t="s">
        <v>52</v>
      </c>
      <c r="C2308" t="s">
        <v>39</v>
      </c>
      <c r="D2308" t="s">
        <v>40</v>
      </c>
      <c r="E2308" t="s">
        <v>1144</v>
      </c>
      <c r="F2308" t="s">
        <v>1145</v>
      </c>
      <c r="G2308" t="s">
        <v>920</v>
      </c>
      <c r="H2308" t="s">
        <v>41</v>
      </c>
      <c r="I2308" t="s">
        <v>921</v>
      </c>
      <c r="J2308" t="s">
        <v>145</v>
      </c>
      <c r="L2308" t="s">
        <v>1146</v>
      </c>
      <c r="M2308" t="s">
        <v>1146</v>
      </c>
      <c r="N2308" t="b">
        <v>0</v>
      </c>
      <c r="O2308">
        <v>91.455062609999999</v>
      </c>
      <c r="P2308">
        <v>1.2582397555592701E-3</v>
      </c>
      <c r="Q2308">
        <v>9.7021655792424397</v>
      </c>
      <c r="R2308">
        <v>887.31216050220428</v>
      </c>
      <c r="S2308">
        <v>0.11507239562306409</v>
      </c>
      <c r="T2308">
        <f t="shared" si="74"/>
        <v>887.31216050220428</v>
      </c>
      <c r="U2308">
        <f t="shared" si="75"/>
        <v>0.11507239562306414</v>
      </c>
    </row>
    <row r="2309" spans="1:21" x14ac:dyDescent="0.35">
      <c r="A2309" t="s">
        <v>27</v>
      </c>
      <c r="B2309" t="s">
        <v>52</v>
      </c>
      <c r="C2309" t="s">
        <v>76</v>
      </c>
      <c r="D2309" t="s">
        <v>77</v>
      </c>
      <c r="E2309" t="s">
        <v>1144</v>
      </c>
      <c r="F2309" t="s">
        <v>1145</v>
      </c>
      <c r="G2309" t="s">
        <v>920</v>
      </c>
      <c r="H2309" t="s">
        <v>41</v>
      </c>
      <c r="I2309" t="s">
        <v>921</v>
      </c>
      <c r="J2309" t="s">
        <v>145</v>
      </c>
      <c r="L2309" t="s">
        <v>1146</v>
      </c>
      <c r="M2309" t="s">
        <v>1146</v>
      </c>
      <c r="N2309" t="b">
        <v>0</v>
      </c>
      <c r="O2309">
        <v>91.455062609999999</v>
      </c>
      <c r="P2309">
        <v>5.3848691300105393E-3</v>
      </c>
      <c r="Q2309">
        <v>5.1203764971401764</v>
      </c>
      <c r="R2309">
        <v>468.28435313272729</v>
      </c>
      <c r="S2309">
        <v>0.49247354343177008</v>
      </c>
      <c r="T2309">
        <f t="shared" si="74"/>
        <v>468.28435313272729</v>
      </c>
      <c r="U2309">
        <f t="shared" si="75"/>
        <v>0.49247354343177008</v>
      </c>
    </row>
    <row r="2310" spans="1:21" x14ac:dyDescent="0.35">
      <c r="A2310" t="s">
        <v>27</v>
      </c>
      <c r="B2310" t="s">
        <v>52</v>
      </c>
      <c r="C2310" t="s">
        <v>76</v>
      </c>
      <c r="D2310" t="s">
        <v>77</v>
      </c>
      <c r="E2310" t="s">
        <v>1147</v>
      </c>
      <c r="F2310" t="s">
        <v>1148</v>
      </c>
      <c r="G2310" t="s">
        <v>920</v>
      </c>
      <c r="H2310" t="s">
        <v>41</v>
      </c>
      <c r="I2310" t="s">
        <v>921</v>
      </c>
      <c r="J2310" t="s">
        <v>145</v>
      </c>
      <c r="L2310" t="s">
        <v>1149</v>
      </c>
      <c r="M2310" t="s">
        <v>1149</v>
      </c>
      <c r="N2310" t="b">
        <v>0</v>
      </c>
      <c r="O2310">
        <v>111.51933579999999</v>
      </c>
      <c r="P2310">
        <v>5.4279149723562327E-4</v>
      </c>
      <c r="Q2310">
        <v>0.51613080247455756</v>
      </c>
      <c r="R2310">
        <v>57.558564277883647</v>
      </c>
      <c r="S2310">
        <v>6.0531747249604237E-2</v>
      </c>
      <c r="T2310">
        <f t="shared" si="74"/>
        <v>57.558564277883654</v>
      </c>
      <c r="U2310">
        <f t="shared" si="75"/>
        <v>6.0531747249604237E-2</v>
      </c>
    </row>
    <row r="2311" spans="1:21" x14ac:dyDescent="0.35">
      <c r="A2311" t="s">
        <v>27</v>
      </c>
      <c r="B2311" t="s">
        <v>52</v>
      </c>
      <c r="C2311" t="s">
        <v>39</v>
      </c>
      <c r="D2311" t="s">
        <v>40</v>
      </c>
      <c r="E2311" t="s">
        <v>1147</v>
      </c>
      <c r="F2311" t="s">
        <v>1148</v>
      </c>
      <c r="G2311" t="s">
        <v>920</v>
      </c>
      <c r="H2311" t="s">
        <v>41</v>
      </c>
      <c r="I2311" t="s">
        <v>921</v>
      </c>
      <c r="J2311" t="s">
        <v>145</v>
      </c>
      <c r="L2311" t="s">
        <v>1149</v>
      </c>
      <c r="M2311" t="s">
        <v>1149</v>
      </c>
      <c r="N2311" t="b">
        <v>0</v>
      </c>
      <c r="O2311">
        <v>111.51933579999999</v>
      </c>
      <c r="P2311">
        <v>2.33309643630084E-4</v>
      </c>
      <c r="Q2311">
        <v>1.799028192943227</v>
      </c>
      <c r="R2311">
        <v>200.62642916250289</v>
      </c>
      <c r="S2311">
        <v>2.6018536493361669E-2</v>
      </c>
      <c r="T2311">
        <f t="shared" si="74"/>
        <v>200.62642916250292</v>
      </c>
      <c r="U2311">
        <f t="shared" si="75"/>
        <v>2.6018536493361666E-2</v>
      </c>
    </row>
    <row r="2312" spans="1:21" x14ac:dyDescent="0.35">
      <c r="A2312" t="s">
        <v>27</v>
      </c>
      <c r="B2312" t="s">
        <v>52</v>
      </c>
      <c r="C2312" t="s">
        <v>76</v>
      </c>
      <c r="D2312" t="s">
        <v>77</v>
      </c>
      <c r="E2312" t="s">
        <v>1150</v>
      </c>
      <c r="F2312" t="s">
        <v>1150</v>
      </c>
      <c r="G2312" t="s">
        <v>920</v>
      </c>
      <c r="H2312" t="s">
        <v>41</v>
      </c>
      <c r="I2312" t="s">
        <v>921</v>
      </c>
      <c r="J2312" t="s">
        <v>145</v>
      </c>
      <c r="L2312" t="s">
        <v>1151</v>
      </c>
      <c r="M2312" t="s">
        <v>1151</v>
      </c>
      <c r="N2312" t="b">
        <v>0</v>
      </c>
      <c r="O2312">
        <v>54.427446869999997</v>
      </c>
      <c r="P2312">
        <v>6.4989709280519569E-4</v>
      </c>
      <c r="Q2312">
        <v>0.61797561263163681</v>
      </c>
      <c r="R2312">
        <v>33.634834823464111</v>
      </c>
      <c r="S2312">
        <v>3.5372239489622252E-2</v>
      </c>
      <c r="T2312">
        <f t="shared" si="74"/>
        <v>33.634834823464111</v>
      </c>
      <c r="U2312">
        <f t="shared" si="75"/>
        <v>3.5372239489622245E-2</v>
      </c>
    </row>
    <row r="2313" spans="1:21" x14ac:dyDescent="0.35">
      <c r="A2313" t="s">
        <v>27</v>
      </c>
      <c r="B2313" t="s">
        <v>52</v>
      </c>
      <c r="C2313" t="s">
        <v>39</v>
      </c>
      <c r="D2313" t="s">
        <v>40</v>
      </c>
      <c r="E2313" t="s">
        <v>1150</v>
      </c>
      <c r="F2313" t="s">
        <v>1150</v>
      </c>
      <c r="G2313" t="s">
        <v>920</v>
      </c>
      <c r="H2313" t="s">
        <v>41</v>
      </c>
      <c r="I2313" t="s">
        <v>921</v>
      </c>
      <c r="J2313" t="s">
        <v>145</v>
      </c>
      <c r="L2313" t="s">
        <v>1151</v>
      </c>
      <c r="M2313" t="s">
        <v>1151</v>
      </c>
      <c r="N2313" t="b">
        <v>0</v>
      </c>
      <c r="O2313">
        <v>54.427446869999997</v>
      </c>
      <c r="P2313">
        <v>3.9748054981565641E-4</v>
      </c>
      <c r="Q2313">
        <v>3.0649342399181272</v>
      </c>
      <c r="R2313">
        <v>166.81654550318771</v>
      </c>
      <c r="S2313">
        <v>2.163385150695003E-2</v>
      </c>
      <c r="T2313">
        <f t="shared" si="74"/>
        <v>166.81654550318768</v>
      </c>
      <c r="U2313">
        <f t="shared" si="75"/>
        <v>2.1633851506950026E-2</v>
      </c>
    </row>
    <row r="2314" spans="1:21" x14ac:dyDescent="0.35">
      <c r="A2314" t="s">
        <v>27</v>
      </c>
      <c r="B2314" t="s">
        <v>52</v>
      </c>
      <c r="C2314" t="s">
        <v>39</v>
      </c>
      <c r="D2314" t="s">
        <v>40</v>
      </c>
      <c r="E2314" t="s">
        <v>1152</v>
      </c>
      <c r="F2314" t="s">
        <v>1153</v>
      </c>
      <c r="G2314" t="s">
        <v>920</v>
      </c>
      <c r="H2314" t="s">
        <v>41</v>
      </c>
      <c r="I2314" t="s">
        <v>921</v>
      </c>
      <c r="J2314" t="s">
        <v>145</v>
      </c>
      <c r="L2314" t="s">
        <v>1154</v>
      </c>
      <c r="M2314" t="s">
        <v>1154</v>
      </c>
      <c r="N2314" t="b">
        <v>0</v>
      </c>
      <c r="O2314">
        <v>6.7813413599999999</v>
      </c>
      <c r="P2314">
        <v>3.589756043943661E-6</v>
      </c>
      <c r="Q2314">
        <v>2.7680263140268491E-2</v>
      </c>
      <c r="R2314">
        <v>0.18770931328878621</v>
      </c>
      <c r="S2314">
        <v>2.434336113310512E-5</v>
      </c>
      <c r="T2314">
        <f t="shared" si="74"/>
        <v>0.18770931328878621</v>
      </c>
      <c r="U2314">
        <f t="shared" si="75"/>
        <v>2.4343361133105127E-5</v>
      </c>
    </row>
    <row r="2315" spans="1:21" x14ac:dyDescent="0.35">
      <c r="A2315" t="s">
        <v>27</v>
      </c>
      <c r="B2315" t="s">
        <v>52</v>
      </c>
      <c r="C2315" t="s">
        <v>76</v>
      </c>
      <c r="D2315" t="s">
        <v>77</v>
      </c>
      <c r="E2315" t="s">
        <v>1152</v>
      </c>
      <c r="F2315" t="s">
        <v>1153</v>
      </c>
      <c r="G2315" t="s">
        <v>920</v>
      </c>
      <c r="H2315" t="s">
        <v>41</v>
      </c>
      <c r="I2315" t="s">
        <v>921</v>
      </c>
      <c r="J2315" t="s">
        <v>145</v>
      </c>
      <c r="L2315" t="s">
        <v>1154</v>
      </c>
      <c r="M2315" t="s">
        <v>1154</v>
      </c>
      <c r="N2315" t="b">
        <v>0</v>
      </c>
      <c r="O2315">
        <v>6.7813413599999999</v>
      </c>
      <c r="P2315">
        <v>8.3372147574867319E-6</v>
      </c>
      <c r="Q2315">
        <v>7.9277095626949338E-3</v>
      </c>
      <c r="R2315">
        <v>5.3760504747570673E-2</v>
      </c>
      <c r="S2315">
        <v>5.6537499262147152E-5</v>
      </c>
      <c r="T2315">
        <f t="shared" si="74"/>
        <v>5.3760504747570666E-2</v>
      </c>
      <c r="U2315">
        <f t="shared" si="75"/>
        <v>5.6537499262147145E-5</v>
      </c>
    </row>
    <row r="2316" spans="1:21" x14ac:dyDescent="0.35">
      <c r="A2316" t="s">
        <v>27</v>
      </c>
      <c r="B2316" t="s">
        <v>52</v>
      </c>
      <c r="C2316" t="s">
        <v>39</v>
      </c>
      <c r="D2316" t="s">
        <v>40</v>
      </c>
      <c r="E2316" t="s">
        <v>1155</v>
      </c>
      <c r="F2316" t="s">
        <v>1156</v>
      </c>
      <c r="G2316" t="s">
        <v>920</v>
      </c>
      <c r="H2316" t="s">
        <v>41</v>
      </c>
      <c r="I2316" t="s">
        <v>921</v>
      </c>
      <c r="J2316" t="s">
        <v>145</v>
      </c>
      <c r="L2316" t="s">
        <v>1157</v>
      </c>
      <c r="M2316" t="s">
        <v>1157</v>
      </c>
      <c r="N2316" t="b">
        <v>0</v>
      </c>
      <c r="O2316">
        <v>54.427446869999997</v>
      </c>
      <c r="P2316">
        <v>3.4053984176558578E-4</v>
      </c>
      <c r="Q2316">
        <v>2.6258699238684948</v>
      </c>
      <c r="R2316">
        <v>142.91939576888339</v>
      </c>
      <c r="S2316">
        <v>1.853471414481463E-2</v>
      </c>
      <c r="T2316">
        <f t="shared" si="74"/>
        <v>142.91939576888345</v>
      </c>
      <c r="U2316">
        <f t="shared" si="75"/>
        <v>1.8534714144814626E-2</v>
      </c>
    </row>
    <row r="2317" spans="1:21" x14ac:dyDescent="0.35">
      <c r="A2317" t="s">
        <v>27</v>
      </c>
      <c r="B2317" t="s">
        <v>52</v>
      </c>
      <c r="C2317" t="s">
        <v>76</v>
      </c>
      <c r="D2317" t="s">
        <v>77</v>
      </c>
      <c r="E2317" t="s">
        <v>1155</v>
      </c>
      <c r="F2317" t="s">
        <v>1156</v>
      </c>
      <c r="G2317" t="s">
        <v>920</v>
      </c>
      <c r="H2317" t="s">
        <v>41</v>
      </c>
      <c r="I2317" t="s">
        <v>921</v>
      </c>
      <c r="J2317" t="s">
        <v>145</v>
      </c>
      <c r="L2317" t="s">
        <v>1157</v>
      </c>
      <c r="M2317" t="s">
        <v>1157</v>
      </c>
      <c r="N2317" t="b">
        <v>0</v>
      </c>
      <c r="O2317">
        <v>54.427446869999997</v>
      </c>
      <c r="P2317">
        <v>7.38177425491686E-3</v>
      </c>
      <c r="Q2317">
        <v>7.0191981438176114</v>
      </c>
      <c r="R2317">
        <v>382.03703404263558</v>
      </c>
      <c r="S2317">
        <v>0.40177112606582122</v>
      </c>
      <c r="T2317">
        <f t="shared" si="74"/>
        <v>382.03703404263564</v>
      </c>
      <c r="U2317">
        <f t="shared" si="75"/>
        <v>0.40177112606582122</v>
      </c>
    </row>
    <row r="2318" spans="1:21" x14ac:dyDescent="0.35">
      <c r="A2318" t="s">
        <v>27</v>
      </c>
      <c r="B2318" t="s">
        <v>52</v>
      </c>
      <c r="C2318" t="s">
        <v>39</v>
      </c>
      <c r="D2318" t="s">
        <v>40</v>
      </c>
      <c r="E2318" t="s">
        <v>1158</v>
      </c>
      <c r="F2318" t="s">
        <v>1159</v>
      </c>
      <c r="G2318" t="s">
        <v>920</v>
      </c>
      <c r="H2318" t="s">
        <v>41</v>
      </c>
      <c r="I2318" t="s">
        <v>921</v>
      </c>
      <c r="J2318" t="s">
        <v>145</v>
      </c>
      <c r="L2318" t="s">
        <v>1160</v>
      </c>
      <c r="M2318" t="s">
        <v>1160</v>
      </c>
      <c r="N2318" t="b">
        <v>0</v>
      </c>
      <c r="O2318">
        <v>54.427446869999997</v>
      </c>
      <c r="P2318">
        <v>3.4053984176558578E-4</v>
      </c>
      <c r="Q2318">
        <v>2.6258699238684948</v>
      </c>
      <c r="R2318">
        <v>142.91939576888339</v>
      </c>
      <c r="S2318">
        <v>1.853471414481463E-2</v>
      </c>
      <c r="T2318">
        <f t="shared" si="74"/>
        <v>142.91939576888345</v>
      </c>
      <c r="U2318">
        <f t="shared" si="75"/>
        <v>1.8534714144814626E-2</v>
      </c>
    </row>
    <row r="2319" spans="1:21" x14ac:dyDescent="0.35">
      <c r="A2319" t="s">
        <v>27</v>
      </c>
      <c r="B2319" t="s">
        <v>52</v>
      </c>
      <c r="C2319" t="s">
        <v>76</v>
      </c>
      <c r="D2319" t="s">
        <v>77</v>
      </c>
      <c r="E2319" t="s">
        <v>1158</v>
      </c>
      <c r="F2319" t="s">
        <v>1159</v>
      </c>
      <c r="G2319" t="s">
        <v>920</v>
      </c>
      <c r="H2319" t="s">
        <v>41</v>
      </c>
      <c r="I2319" t="s">
        <v>921</v>
      </c>
      <c r="J2319" t="s">
        <v>145</v>
      </c>
      <c r="L2319" t="s">
        <v>1160</v>
      </c>
      <c r="M2319" t="s">
        <v>1160</v>
      </c>
      <c r="N2319" t="b">
        <v>0</v>
      </c>
      <c r="O2319">
        <v>54.427446869999997</v>
      </c>
      <c r="P2319">
        <v>7.38177425491686E-3</v>
      </c>
      <c r="Q2319">
        <v>7.0191981438176114</v>
      </c>
      <c r="R2319">
        <v>382.03703404263558</v>
      </c>
      <c r="S2319">
        <v>0.40177112606582122</v>
      </c>
      <c r="T2319">
        <f t="shared" si="74"/>
        <v>382.03703404263564</v>
      </c>
      <c r="U2319">
        <f t="shared" si="75"/>
        <v>0.40177112606582122</v>
      </c>
    </row>
    <row r="2320" spans="1:21" x14ac:dyDescent="0.35">
      <c r="A2320" t="s">
        <v>27</v>
      </c>
      <c r="B2320" t="s">
        <v>52</v>
      </c>
      <c r="C2320" t="s">
        <v>76</v>
      </c>
      <c r="D2320" t="s">
        <v>77</v>
      </c>
      <c r="E2320" t="s">
        <v>1161</v>
      </c>
      <c r="F2320" t="s">
        <v>1162</v>
      </c>
      <c r="G2320" t="s">
        <v>920</v>
      </c>
      <c r="H2320" t="s">
        <v>41</v>
      </c>
      <c r="I2320" t="s">
        <v>921</v>
      </c>
      <c r="J2320" t="s">
        <v>145</v>
      </c>
      <c r="L2320" t="s">
        <v>1163</v>
      </c>
      <c r="M2320" t="s">
        <v>1163</v>
      </c>
      <c r="N2320" t="b">
        <v>0</v>
      </c>
      <c r="O2320">
        <v>6.7813413599999999</v>
      </c>
      <c r="P2320">
        <v>2.979769156338052E-3</v>
      </c>
      <c r="Q2320">
        <v>2.8334096124981811</v>
      </c>
      <c r="R2320">
        <v>19.214317795055489</v>
      </c>
      <c r="S2320">
        <v>2.020683182312754E-2</v>
      </c>
      <c r="T2320">
        <f t="shared" si="74"/>
        <v>19.214317795055489</v>
      </c>
      <c r="U2320">
        <f t="shared" si="75"/>
        <v>2.020683182312754E-2</v>
      </c>
    </row>
    <row r="2321" spans="1:21" x14ac:dyDescent="0.35">
      <c r="A2321" t="s">
        <v>27</v>
      </c>
      <c r="B2321" t="s">
        <v>52</v>
      </c>
      <c r="C2321" t="s">
        <v>39</v>
      </c>
      <c r="D2321" t="s">
        <v>40</v>
      </c>
      <c r="E2321" t="s">
        <v>1161</v>
      </c>
      <c r="F2321" t="s">
        <v>1162</v>
      </c>
      <c r="G2321" t="s">
        <v>920</v>
      </c>
      <c r="H2321" t="s">
        <v>41</v>
      </c>
      <c r="I2321" t="s">
        <v>921</v>
      </c>
      <c r="J2321" t="s">
        <v>145</v>
      </c>
      <c r="L2321" t="s">
        <v>1163</v>
      </c>
      <c r="M2321" t="s">
        <v>1163</v>
      </c>
      <c r="N2321" t="b">
        <v>0</v>
      </c>
      <c r="O2321">
        <v>6.7813413599999999</v>
      </c>
      <c r="P2321">
        <v>1.2829997366825649E-3</v>
      </c>
      <c r="Q2321">
        <v>9.8930874091526295</v>
      </c>
      <c r="R2321">
        <v>67.088402825781969</v>
      </c>
      <c r="S2321">
        <v>8.7004591792345862E-3</v>
      </c>
      <c r="T2321">
        <f t="shared" si="74"/>
        <v>67.088402825781969</v>
      </c>
      <c r="U2321">
        <f t="shared" si="75"/>
        <v>8.7004591792345862E-3</v>
      </c>
    </row>
    <row r="2322" spans="1:21" x14ac:dyDescent="0.35">
      <c r="A2322" t="s">
        <v>27</v>
      </c>
      <c r="B2322" t="s">
        <v>52</v>
      </c>
      <c r="C2322" t="s">
        <v>39</v>
      </c>
      <c r="D2322" t="s">
        <v>40</v>
      </c>
      <c r="E2322" t="s">
        <v>1164</v>
      </c>
      <c r="F2322" t="s">
        <v>1164</v>
      </c>
      <c r="G2322" t="s">
        <v>920</v>
      </c>
      <c r="H2322" t="s">
        <v>41</v>
      </c>
      <c r="I2322" t="s">
        <v>921</v>
      </c>
      <c r="J2322" t="s">
        <v>145</v>
      </c>
      <c r="L2322" t="s">
        <v>1165</v>
      </c>
      <c r="M2322" t="s">
        <v>1165</v>
      </c>
      <c r="N2322" t="b">
        <v>0</v>
      </c>
      <c r="O2322">
        <v>6.7813413599999999</v>
      </c>
      <c r="P2322">
        <v>6.4627923600986707E-4</v>
      </c>
      <c r="Q2322">
        <v>4.9833969483876066</v>
      </c>
      <c r="R2322">
        <v>33.794115839398657</v>
      </c>
      <c r="S2322">
        <v>4.3826401132629131E-3</v>
      </c>
      <c r="T2322">
        <f t="shared" si="74"/>
        <v>33.794115839398664</v>
      </c>
      <c r="U2322">
        <f t="shared" si="75"/>
        <v>4.3826401132629131E-3</v>
      </c>
    </row>
    <row r="2323" spans="1:21" x14ac:dyDescent="0.35">
      <c r="A2323" t="s">
        <v>27</v>
      </c>
      <c r="B2323" t="s">
        <v>52</v>
      </c>
      <c r="C2323" t="s">
        <v>76</v>
      </c>
      <c r="D2323" t="s">
        <v>77</v>
      </c>
      <c r="E2323" t="s">
        <v>1164</v>
      </c>
      <c r="F2323" t="s">
        <v>1164</v>
      </c>
      <c r="G2323" t="s">
        <v>920</v>
      </c>
      <c r="H2323" t="s">
        <v>41</v>
      </c>
      <c r="I2323" t="s">
        <v>921</v>
      </c>
      <c r="J2323" t="s">
        <v>145</v>
      </c>
      <c r="L2323" t="s">
        <v>1165</v>
      </c>
      <c r="M2323" t="s">
        <v>1165</v>
      </c>
      <c r="N2323" t="b">
        <v>0</v>
      </c>
      <c r="O2323">
        <v>6.7813413599999999</v>
      </c>
      <c r="P2323">
        <v>1.9781765705436231E-3</v>
      </c>
      <c r="Q2323">
        <v>1.8810129966863469</v>
      </c>
      <c r="R2323">
        <v>12.75579123312666</v>
      </c>
      <c r="S2323">
        <v>1.341469059521043E-2</v>
      </c>
      <c r="T2323">
        <f t="shared" si="74"/>
        <v>12.755791233126667</v>
      </c>
      <c r="U2323">
        <f t="shared" si="75"/>
        <v>1.341469059521043E-2</v>
      </c>
    </row>
    <row r="2324" spans="1:21" x14ac:dyDescent="0.35">
      <c r="A2324" t="s">
        <v>27</v>
      </c>
      <c r="B2324" t="s">
        <v>52</v>
      </c>
      <c r="C2324" t="s">
        <v>76</v>
      </c>
      <c r="D2324" t="s">
        <v>77</v>
      </c>
      <c r="E2324" t="s">
        <v>1166</v>
      </c>
      <c r="F2324" t="s">
        <v>1116</v>
      </c>
      <c r="G2324" t="s">
        <v>920</v>
      </c>
      <c r="H2324" t="s">
        <v>41</v>
      </c>
      <c r="I2324" t="s">
        <v>921</v>
      </c>
      <c r="J2324" t="s">
        <v>145</v>
      </c>
      <c r="L2324" t="s">
        <v>1167</v>
      </c>
      <c r="M2324" t="s">
        <v>1167</v>
      </c>
      <c r="N2324" t="b">
        <v>0</v>
      </c>
      <c r="O2324">
        <v>7.0978034900000004</v>
      </c>
      <c r="P2324">
        <v>4.71440593570145E-3</v>
      </c>
      <c r="Q2324">
        <v>4.4828449435495568</v>
      </c>
      <c r="R2324">
        <v>31.818352485454898</v>
      </c>
      <c r="S2324">
        <v>3.3461926903698473E-2</v>
      </c>
      <c r="T2324">
        <f t="shared" si="74"/>
        <v>31.818352485454898</v>
      </c>
      <c r="U2324">
        <f t="shared" si="75"/>
        <v>3.3461926903698466E-2</v>
      </c>
    </row>
    <row r="2325" spans="1:21" x14ac:dyDescent="0.35">
      <c r="A2325" t="s">
        <v>27</v>
      </c>
      <c r="B2325" t="s">
        <v>52</v>
      </c>
      <c r="C2325" t="s">
        <v>39</v>
      </c>
      <c r="D2325" t="s">
        <v>40</v>
      </c>
      <c r="E2325" t="s">
        <v>1166</v>
      </c>
      <c r="F2325" t="s">
        <v>1116</v>
      </c>
      <c r="G2325" t="s">
        <v>920</v>
      </c>
      <c r="H2325" t="s">
        <v>41</v>
      </c>
      <c r="I2325" t="s">
        <v>921</v>
      </c>
      <c r="J2325" t="s">
        <v>145</v>
      </c>
      <c r="L2325" t="s">
        <v>1167</v>
      </c>
      <c r="M2325" t="s">
        <v>1167</v>
      </c>
      <c r="N2325" t="b">
        <v>0</v>
      </c>
      <c r="O2325">
        <v>7.0978034900000004</v>
      </c>
      <c r="P2325">
        <v>1.2404546434916031E-3</v>
      </c>
      <c r="Q2325">
        <v>9.565026292899363</v>
      </c>
      <c r="R2325">
        <v>67.890677003682868</v>
      </c>
      <c r="S2325">
        <v>8.8045032977614075E-3</v>
      </c>
      <c r="T2325">
        <f t="shared" si="74"/>
        <v>67.890677003682868</v>
      </c>
      <c r="U2325">
        <f t="shared" si="75"/>
        <v>8.8045032977614075E-3</v>
      </c>
    </row>
    <row r="2326" spans="1:21" x14ac:dyDescent="0.35">
      <c r="A2326" t="s">
        <v>27</v>
      </c>
      <c r="B2326" t="s">
        <v>52</v>
      </c>
      <c r="C2326" t="s">
        <v>39</v>
      </c>
      <c r="D2326" t="s">
        <v>40</v>
      </c>
      <c r="E2326" t="s">
        <v>1168</v>
      </c>
      <c r="F2326" t="s">
        <v>1169</v>
      </c>
      <c r="G2326" t="s">
        <v>920</v>
      </c>
      <c r="H2326" t="s">
        <v>41</v>
      </c>
      <c r="I2326" t="s">
        <v>921</v>
      </c>
      <c r="J2326" t="s">
        <v>145</v>
      </c>
      <c r="L2326" t="s">
        <v>1170</v>
      </c>
      <c r="M2326" t="s">
        <v>1170</v>
      </c>
      <c r="N2326" t="b">
        <v>0</v>
      </c>
      <c r="O2326">
        <v>7.0978034900000004</v>
      </c>
      <c r="P2326">
        <v>3.2983163334337432E-3</v>
      </c>
      <c r="Q2326">
        <v>25.432999599881558</v>
      </c>
      <c r="R2326">
        <v>180.51843332120799</v>
      </c>
      <c r="S2326">
        <v>2.341080118257002E-2</v>
      </c>
      <c r="T2326">
        <f t="shared" si="74"/>
        <v>180.51843332120794</v>
      </c>
      <c r="U2326">
        <f t="shared" si="75"/>
        <v>2.3410801182570027E-2</v>
      </c>
    </row>
    <row r="2327" spans="1:21" x14ac:dyDescent="0.35">
      <c r="A2327" t="s">
        <v>27</v>
      </c>
      <c r="B2327" t="s">
        <v>52</v>
      </c>
      <c r="C2327" t="s">
        <v>76</v>
      </c>
      <c r="D2327" t="s">
        <v>77</v>
      </c>
      <c r="E2327" t="s">
        <v>1174</v>
      </c>
      <c r="F2327" t="s">
        <v>1175</v>
      </c>
      <c r="G2327" t="s">
        <v>920</v>
      </c>
      <c r="H2327" t="s">
        <v>41</v>
      </c>
      <c r="I2327" t="s">
        <v>921</v>
      </c>
      <c r="J2327" t="s">
        <v>145</v>
      </c>
      <c r="L2327" t="s">
        <v>1176</v>
      </c>
      <c r="M2327" t="s">
        <v>1176</v>
      </c>
      <c r="N2327" t="b">
        <v>0</v>
      </c>
      <c r="O2327">
        <v>54.427446869999997</v>
      </c>
      <c r="P2327">
        <v>3.1153390946318571E-4</v>
      </c>
      <c r="Q2327">
        <v>0.29623206610303821</v>
      </c>
      <c r="R2327">
        <v>16.12315503901344</v>
      </c>
      <c r="S2327">
        <v>1.6955995305510931E-2</v>
      </c>
      <c r="T2327">
        <f t="shared" si="74"/>
        <v>16.12315503901344</v>
      </c>
      <c r="U2327">
        <f t="shared" si="75"/>
        <v>1.6955995305510931E-2</v>
      </c>
    </row>
    <row r="2328" spans="1:21" x14ac:dyDescent="0.35">
      <c r="A2328" t="s">
        <v>27</v>
      </c>
      <c r="B2328" t="s">
        <v>52</v>
      </c>
      <c r="C2328" t="s">
        <v>39</v>
      </c>
      <c r="D2328" t="s">
        <v>40</v>
      </c>
      <c r="E2328" t="s">
        <v>1174</v>
      </c>
      <c r="F2328" t="s">
        <v>1175</v>
      </c>
      <c r="G2328" t="s">
        <v>920</v>
      </c>
      <c r="H2328" t="s">
        <v>41</v>
      </c>
      <c r="I2328" t="s">
        <v>921</v>
      </c>
      <c r="J2328" t="s">
        <v>145</v>
      </c>
      <c r="L2328" t="s">
        <v>1176</v>
      </c>
      <c r="M2328" t="s">
        <v>1176</v>
      </c>
      <c r="N2328" t="b">
        <v>0</v>
      </c>
      <c r="O2328">
        <v>54.427446869999997</v>
      </c>
      <c r="P2328">
        <v>1.3413725199045679E-4</v>
      </c>
      <c r="Q2328">
        <v>1.0343194318935791</v>
      </c>
      <c r="R2328">
        <v>56.295365925996357</v>
      </c>
      <c r="S2328">
        <v>7.3007481559983914E-3</v>
      </c>
      <c r="T2328">
        <f t="shared" si="74"/>
        <v>56.295365925996357</v>
      </c>
      <c r="U2328">
        <f t="shared" si="75"/>
        <v>7.300748155998388E-3</v>
      </c>
    </row>
    <row r="2329" spans="1:21" x14ac:dyDescent="0.35">
      <c r="A2329" t="s">
        <v>27</v>
      </c>
      <c r="B2329" t="s">
        <v>52</v>
      </c>
      <c r="C2329" t="s">
        <v>29</v>
      </c>
      <c r="D2329" t="s">
        <v>30</v>
      </c>
      <c r="E2329" t="s">
        <v>219</v>
      </c>
      <c r="F2329" t="s">
        <v>220</v>
      </c>
      <c r="G2329" t="s">
        <v>128</v>
      </c>
      <c r="H2329" t="s">
        <v>46</v>
      </c>
      <c r="J2329" t="s">
        <v>36</v>
      </c>
      <c r="L2329" t="s">
        <v>222</v>
      </c>
      <c r="M2329" t="s">
        <v>222</v>
      </c>
      <c r="N2329" t="b">
        <v>0</v>
      </c>
      <c r="O2329">
        <v>0.16</v>
      </c>
      <c r="P2329">
        <v>2.3406030349209682E-3</v>
      </c>
      <c r="Q2329">
        <v>5.0776600605464219</v>
      </c>
      <c r="R2329">
        <v>0.8124256096874275</v>
      </c>
      <c r="S2329">
        <v>3.7449648558735482E-4</v>
      </c>
      <c r="T2329">
        <f t="shared" si="74"/>
        <v>0.8124256096874275</v>
      </c>
      <c r="U2329">
        <f t="shared" si="75"/>
        <v>3.7449648558735493E-4</v>
      </c>
    </row>
    <row r="2330" spans="1:21" x14ac:dyDescent="0.35">
      <c r="A2330" t="s">
        <v>27</v>
      </c>
      <c r="B2330" t="s">
        <v>52</v>
      </c>
      <c r="C2330" t="s">
        <v>29</v>
      </c>
      <c r="D2330" t="s">
        <v>30</v>
      </c>
      <c r="E2330" t="s">
        <v>455</v>
      </c>
      <c r="F2330" t="s">
        <v>456</v>
      </c>
      <c r="G2330" t="s">
        <v>452</v>
      </c>
      <c r="H2330" t="s">
        <v>46</v>
      </c>
      <c r="J2330" t="s">
        <v>36</v>
      </c>
      <c r="L2330" t="s">
        <v>457</v>
      </c>
      <c r="M2330" t="s">
        <v>457</v>
      </c>
      <c r="N2330" t="b">
        <v>0</v>
      </c>
      <c r="O2330">
        <v>55.558979000000001</v>
      </c>
      <c r="P2330">
        <v>7.5248994614112571E-3</v>
      </c>
      <c r="Q2330">
        <v>16.324374908847101</v>
      </c>
      <c r="R2330">
        <v>906.96560274876299</v>
      </c>
      <c r="S2330">
        <v>0.41807573115365942</v>
      </c>
      <c r="T2330">
        <f t="shared" si="74"/>
        <v>906.96560274876299</v>
      </c>
      <c r="U2330">
        <f t="shared" si="75"/>
        <v>0.41807573115365937</v>
      </c>
    </row>
    <row r="2331" spans="1:21" x14ac:dyDescent="0.35">
      <c r="A2331" t="s">
        <v>27</v>
      </c>
      <c r="B2331" t="s">
        <v>52</v>
      </c>
      <c r="C2331" t="s">
        <v>29</v>
      </c>
      <c r="D2331" t="s">
        <v>30</v>
      </c>
      <c r="E2331" t="s">
        <v>1228</v>
      </c>
      <c r="F2331" t="s">
        <v>1229</v>
      </c>
      <c r="G2331" t="s">
        <v>452</v>
      </c>
      <c r="H2331" t="s">
        <v>46</v>
      </c>
      <c r="J2331" t="s">
        <v>36</v>
      </c>
      <c r="L2331" t="s">
        <v>1230</v>
      </c>
      <c r="M2331" t="s">
        <v>1230</v>
      </c>
      <c r="N2331" t="b">
        <v>0</v>
      </c>
      <c r="O2331">
        <v>49.107639769999999</v>
      </c>
      <c r="P2331">
        <v>1.248268407850015E-2</v>
      </c>
      <c r="Q2331">
        <v>27.079699311745578</v>
      </c>
      <c r="R2331">
        <v>1329.820118881119</v>
      </c>
      <c r="S2331">
        <v>0.61299515308969987</v>
      </c>
      <c r="T2331">
        <f t="shared" si="74"/>
        <v>1329.8201188811188</v>
      </c>
      <c r="U2331">
        <f t="shared" si="75"/>
        <v>0.61299515308969976</v>
      </c>
    </row>
    <row r="2332" spans="1:21" x14ac:dyDescent="0.35">
      <c r="A2332" t="s">
        <v>27</v>
      </c>
      <c r="B2332" t="s">
        <v>52</v>
      </c>
      <c r="C2332" t="s">
        <v>76</v>
      </c>
      <c r="D2332" t="s">
        <v>77</v>
      </c>
      <c r="E2332" t="s">
        <v>1228</v>
      </c>
      <c r="F2332" t="s">
        <v>1229</v>
      </c>
      <c r="G2332" t="s">
        <v>452</v>
      </c>
      <c r="H2332" t="s">
        <v>46</v>
      </c>
      <c r="J2332" t="s">
        <v>36</v>
      </c>
      <c r="L2332" t="s">
        <v>1230</v>
      </c>
      <c r="M2332" t="s">
        <v>1230</v>
      </c>
      <c r="N2332" t="b">
        <v>0</v>
      </c>
      <c r="O2332">
        <v>49.107639769999999</v>
      </c>
      <c r="P2332">
        <v>9.1374581150619298E-3</v>
      </c>
      <c r="Q2332">
        <v>8.6886467704878676</v>
      </c>
      <c r="R2332">
        <v>426.67893569389207</v>
      </c>
      <c r="S2332">
        <v>0.44871900152792438</v>
      </c>
      <c r="T2332">
        <f t="shared" si="74"/>
        <v>426.67893569389207</v>
      </c>
      <c r="U2332">
        <f t="shared" si="75"/>
        <v>0.44871900152792443</v>
      </c>
    </row>
    <row r="2333" spans="1:21" x14ac:dyDescent="0.35">
      <c r="A2333" t="s">
        <v>27</v>
      </c>
      <c r="B2333" t="s">
        <v>52</v>
      </c>
      <c r="C2333" t="s">
        <v>29</v>
      </c>
      <c r="D2333" t="s">
        <v>30</v>
      </c>
      <c r="E2333" t="s">
        <v>458</v>
      </c>
      <c r="F2333" t="s">
        <v>459</v>
      </c>
      <c r="G2333" t="s">
        <v>452</v>
      </c>
      <c r="H2333" t="s">
        <v>46</v>
      </c>
      <c r="J2333" t="s">
        <v>36</v>
      </c>
      <c r="L2333" t="s">
        <v>460</v>
      </c>
      <c r="M2333" t="s">
        <v>460</v>
      </c>
      <c r="N2333" t="b">
        <v>0</v>
      </c>
      <c r="O2333">
        <v>70.169577059999995</v>
      </c>
      <c r="P2333">
        <v>7.7795199528992735E-7</v>
      </c>
      <c r="Q2333">
        <v>1.687674379880245E-3</v>
      </c>
      <c r="R2333">
        <v>0.1184233974511945</v>
      </c>
      <c r="S2333">
        <v>5.4588562482477309E-5</v>
      </c>
      <c r="T2333">
        <f t="shared" si="74"/>
        <v>0.11842339745119455</v>
      </c>
      <c r="U2333">
        <f t="shared" si="75"/>
        <v>5.4588562482477309E-5</v>
      </c>
    </row>
    <row r="2334" spans="1:21" x14ac:dyDescent="0.35">
      <c r="A2334" t="s">
        <v>27</v>
      </c>
      <c r="B2334" t="s">
        <v>52</v>
      </c>
      <c r="C2334" t="s">
        <v>29</v>
      </c>
      <c r="D2334" t="s">
        <v>30</v>
      </c>
      <c r="E2334" t="s">
        <v>470</v>
      </c>
      <c r="F2334" t="s">
        <v>471</v>
      </c>
      <c r="G2334" t="s">
        <v>452</v>
      </c>
      <c r="H2334" t="s">
        <v>46</v>
      </c>
      <c r="J2334" t="s">
        <v>36</v>
      </c>
      <c r="L2334" t="s">
        <v>472</v>
      </c>
      <c r="M2334" t="s">
        <v>472</v>
      </c>
      <c r="N2334" t="b">
        <v>0</v>
      </c>
      <c r="O2334">
        <v>147.15787048000001</v>
      </c>
      <c r="P2334">
        <v>1.9167528878498319E-7</v>
      </c>
      <c r="Q2334">
        <v>4.1581675488602181E-4</v>
      </c>
      <c r="R2334">
        <v>6.1190708158931108E-2</v>
      </c>
      <c r="S2334">
        <v>2.8206527321237159E-5</v>
      </c>
      <c r="T2334">
        <f t="shared" si="74"/>
        <v>6.1190708158931108E-2</v>
      </c>
      <c r="U2334">
        <f t="shared" si="75"/>
        <v>2.8206527321237156E-5</v>
      </c>
    </row>
    <row r="2335" spans="1:21" x14ac:dyDescent="0.35">
      <c r="A2335" t="s">
        <v>27</v>
      </c>
      <c r="B2335" t="s">
        <v>52</v>
      </c>
      <c r="C2335" t="s">
        <v>39</v>
      </c>
      <c r="D2335" t="s">
        <v>40</v>
      </c>
      <c r="E2335" t="s">
        <v>470</v>
      </c>
      <c r="F2335" t="s">
        <v>471</v>
      </c>
      <c r="G2335" t="s">
        <v>452</v>
      </c>
      <c r="H2335" t="s">
        <v>46</v>
      </c>
      <c r="J2335" t="s">
        <v>36</v>
      </c>
      <c r="L2335" t="s">
        <v>472</v>
      </c>
      <c r="M2335" t="s">
        <v>472</v>
      </c>
      <c r="N2335" t="b">
        <v>0</v>
      </c>
      <c r="O2335">
        <v>147.15787048000001</v>
      </c>
      <c r="P2335">
        <v>5.0677337415950897E-8</v>
      </c>
      <c r="Q2335">
        <v>3.9076806828929761E-4</v>
      </c>
      <c r="R2335">
        <v>5.7504596781036248E-2</v>
      </c>
      <c r="S2335">
        <v>7.4575690557277619E-6</v>
      </c>
      <c r="T2335">
        <f t="shared" si="74"/>
        <v>5.7504596781036255E-2</v>
      </c>
      <c r="U2335">
        <f t="shared" si="75"/>
        <v>7.457569055727761E-6</v>
      </c>
    </row>
    <row r="2336" spans="1:21" x14ac:dyDescent="0.35">
      <c r="A2336" t="s">
        <v>27</v>
      </c>
      <c r="B2336" t="s">
        <v>52</v>
      </c>
      <c r="C2336" t="s">
        <v>39</v>
      </c>
      <c r="D2336" t="s">
        <v>40</v>
      </c>
      <c r="E2336" t="s">
        <v>1237</v>
      </c>
      <c r="F2336" t="s">
        <v>1238</v>
      </c>
      <c r="G2336" t="s">
        <v>452</v>
      </c>
      <c r="H2336" t="s">
        <v>46</v>
      </c>
      <c r="J2336" t="s">
        <v>36</v>
      </c>
      <c r="L2336" t="s">
        <v>1239</v>
      </c>
      <c r="M2336" t="s">
        <v>1239</v>
      </c>
      <c r="N2336" t="b">
        <v>0</v>
      </c>
      <c r="O2336">
        <v>0.51333318999999999</v>
      </c>
      <c r="P2336">
        <v>8.8536234186904319E-5</v>
      </c>
      <c r="Q2336">
        <v>0.68269437525610566</v>
      </c>
      <c r="R2336">
        <v>0.35044968144527378</v>
      </c>
      <c r="S2336">
        <v>4.5448587525750648E-5</v>
      </c>
      <c r="T2336">
        <f t="shared" si="74"/>
        <v>0.35044968144527378</v>
      </c>
      <c r="U2336">
        <f t="shared" si="75"/>
        <v>4.5448587525750648E-5</v>
      </c>
    </row>
    <row r="2337" spans="1:21" x14ac:dyDescent="0.35">
      <c r="A2337" t="s">
        <v>27</v>
      </c>
      <c r="B2337" t="s">
        <v>52</v>
      </c>
      <c r="C2337" t="s">
        <v>29</v>
      </c>
      <c r="D2337" t="s">
        <v>30</v>
      </c>
      <c r="E2337" t="s">
        <v>1237</v>
      </c>
      <c r="F2337" t="s">
        <v>1238</v>
      </c>
      <c r="G2337" t="s">
        <v>452</v>
      </c>
      <c r="H2337" t="s">
        <v>46</v>
      </c>
      <c r="J2337" t="s">
        <v>36</v>
      </c>
      <c r="L2337" t="s">
        <v>1239</v>
      </c>
      <c r="M2337" t="s">
        <v>1239</v>
      </c>
      <c r="N2337" t="b">
        <v>0</v>
      </c>
      <c r="O2337">
        <v>0.51333318999999999</v>
      </c>
      <c r="P2337">
        <v>1.334442756860028E-2</v>
      </c>
      <c r="Q2337">
        <v>28.949149379456461</v>
      </c>
      <c r="R2337">
        <v>14.8605591987429</v>
      </c>
      <c r="S2337">
        <v>6.8501375725135236E-3</v>
      </c>
      <c r="T2337">
        <f t="shared" si="74"/>
        <v>14.860559198742905</v>
      </c>
      <c r="U2337">
        <f t="shared" si="75"/>
        <v>6.8501375725135254E-3</v>
      </c>
    </row>
    <row r="2338" spans="1:21" x14ac:dyDescent="0.35">
      <c r="A2338" t="s">
        <v>27</v>
      </c>
      <c r="B2338" t="s">
        <v>52</v>
      </c>
      <c r="C2338" t="s">
        <v>29</v>
      </c>
      <c r="D2338" t="s">
        <v>30</v>
      </c>
      <c r="E2338" t="s">
        <v>1240</v>
      </c>
      <c r="F2338" t="s">
        <v>1241</v>
      </c>
      <c r="G2338" t="s">
        <v>452</v>
      </c>
      <c r="H2338" t="s">
        <v>46</v>
      </c>
      <c r="J2338" t="s">
        <v>36</v>
      </c>
      <c r="L2338" t="s">
        <v>1242</v>
      </c>
      <c r="M2338" t="s">
        <v>1242</v>
      </c>
      <c r="N2338" t="b">
        <v>0</v>
      </c>
      <c r="O2338">
        <v>111.30548919</v>
      </c>
      <c r="P2338">
        <v>1.7343225244361821E-7</v>
      </c>
      <c r="Q2338">
        <v>3.7624065606379088E-4</v>
      </c>
      <c r="R2338">
        <v>4.1877650276346781E-2</v>
      </c>
      <c r="S2338">
        <v>1.93039616995605E-5</v>
      </c>
      <c r="T2338">
        <f t="shared" si="74"/>
        <v>4.1877650276346781E-2</v>
      </c>
      <c r="U2338">
        <f t="shared" si="75"/>
        <v>1.93039616995605E-5</v>
      </c>
    </row>
    <row r="2339" spans="1:21" x14ac:dyDescent="0.35">
      <c r="A2339" t="s">
        <v>27</v>
      </c>
      <c r="B2339" t="s">
        <v>52</v>
      </c>
      <c r="C2339" t="s">
        <v>29</v>
      </c>
      <c r="D2339" t="s">
        <v>30</v>
      </c>
      <c r="E2339" t="s">
        <v>1243</v>
      </c>
      <c r="F2339" t="s">
        <v>1244</v>
      </c>
      <c r="G2339" t="s">
        <v>452</v>
      </c>
      <c r="H2339" t="s">
        <v>46</v>
      </c>
      <c r="J2339" t="s">
        <v>36</v>
      </c>
      <c r="L2339" t="s">
        <v>1245</v>
      </c>
      <c r="M2339" t="s">
        <v>1245</v>
      </c>
      <c r="N2339" t="b">
        <v>0</v>
      </c>
      <c r="O2339">
        <v>106.87427083999999</v>
      </c>
      <c r="P2339">
        <v>2.086168925264353E-8</v>
      </c>
      <c r="Q2339">
        <v>4.525695503819397E-5</v>
      </c>
      <c r="R2339">
        <v>4.8368040701456446E-3</v>
      </c>
      <c r="S2339">
        <v>2.2295778273669418E-6</v>
      </c>
      <c r="T2339">
        <f t="shared" si="74"/>
        <v>4.8368040701456446E-3</v>
      </c>
      <c r="U2339">
        <f t="shared" si="75"/>
        <v>2.2295778273669418E-6</v>
      </c>
    </row>
    <row r="2340" spans="1:21" x14ac:dyDescent="0.35">
      <c r="A2340" t="s">
        <v>27</v>
      </c>
      <c r="B2340" t="s">
        <v>52</v>
      </c>
      <c r="C2340" t="s">
        <v>39</v>
      </c>
      <c r="D2340" t="s">
        <v>40</v>
      </c>
      <c r="E2340" t="s">
        <v>1243</v>
      </c>
      <c r="F2340" t="s">
        <v>1244</v>
      </c>
      <c r="G2340" t="s">
        <v>452</v>
      </c>
      <c r="H2340" t="s">
        <v>46</v>
      </c>
      <c r="J2340" t="s">
        <v>36</v>
      </c>
      <c r="L2340" t="s">
        <v>1245</v>
      </c>
      <c r="M2340" t="s">
        <v>1245</v>
      </c>
      <c r="N2340" t="b">
        <v>0</v>
      </c>
      <c r="O2340">
        <v>106.87427083999999</v>
      </c>
      <c r="P2340">
        <v>5.5156555235917326E-9</v>
      </c>
      <c r="Q2340">
        <v>4.2530688552408688E-5</v>
      </c>
      <c r="R2340">
        <v>4.5454363273618129E-3</v>
      </c>
      <c r="S2340">
        <v>5.8948166228848492E-7</v>
      </c>
      <c r="T2340">
        <f t="shared" si="74"/>
        <v>4.5454363273618129E-3</v>
      </c>
      <c r="U2340">
        <f t="shared" si="75"/>
        <v>5.8948166228848481E-7</v>
      </c>
    </row>
    <row r="2341" spans="1:21" x14ac:dyDescent="0.35">
      <c r="A2341" t="s">
        <v>27</v>
      </c>
      <c r="B2341" t="s">
        <v>52</v>
      </c>
      <c r="C2341" t="s">
        <v>39</v>
      </c>
      <c r="D2341" t="s">
        <v>40</v>
      </c>
      <c r="E2341" t="s">
        <v>491</v>
      </c>
      <c r="F2341" t="s">
        <v>492</v>
      </c>
      <c r="G2341" t="s">
        <v>452</v>
      </c>
      <c r="H2341" t="s">
        <v>46</v>
      </c>
      <c r="J2341" t="s">
        <v>36</v>
      </c>
      <c r="L2341" t="s">
        <v>493</v>
      </c>
      <c r="M2341" t="s">
        <v>493</v>
      </c>
      <c r="N2341" t="b">
        <v>0</v>
      </c>
      <c r="O2341">
        <v>46.205657029999998</v>
      </c>
      <c r="P2341">
        <v>3.7344872153649373E-9</v>
      </c>
      <c r="Q2341">
        <v>2.8796271264636489E-5</v>
      </c>
      <c r="R2341">
        <v>1.330550633796638E-3</v>
      </c>
      <c r="S2341">
        <v>1.7255443545607199E-7</v>
      </c>
      <c r="T2341">
        <f t="shared" si="74"/>
        <v>1.330550633796638E-3</v>
      </c>
      <c r="U2341">
        <f t="shared" si="75"/>
        <v>1.7255443545607204E-7</v>
      </c>
    </row>
    <row r="2342" spans="1:21" x14ac:dyDescent="0.35">
      <c r="A2342" t="s">
        <v>27</v>
      </c>
      <c r="B2342" t="s">
        <v>52</v>
      </c>
      <c r="C2342" t="s">
        <v>29</v>
      </c>
      <c r="D2342" t="s">
        <v>30</v>
      </c>
      <c r="E2342" t="s">
        <v>491</v>
      </c>
      <c r="F2342" t="s">
        <v>492</v>
      </c>
      <c r="G2342" t="s">
        <v>452</v>
      </c>
      <c r="H2342" t="s">
        <v>46</v>
      </c>
      <c r="J2342" t="s">
        <v>36</v>
      </c>
      <c r="L2342" t="s">
        <v>493</v>
      </c>
      <c r="M2342" t="s">
        <v>493</v>
      </c>
      <c r="N2342" t="b">
        <v>0</v>
      </c>
      <c r="O2342">
        <v>46.205657029999998</v>
      </c>
      <c r="P2342">
        <v>6.7009576655686891E-3</v>
      </c>
      <c r="Q2342">
        <v>14.536931123401461</v>
      </c>
      <c r="R2342">
        <v>671.68845375662033</v>
      </c>
      <c r="S2342">
        <v>0.30962215166781631</v>
      </c>
      <c r="T2342">
        <f t="shared" si="74"/>
        <v>671.68845375662045</v>
      </c>
      <c r="U2342">
        <f t="shared" si="75"/>
        <v>0.30962215166781626</v>
      </c>
    </row>
    <row r="2343" spans="1:21" x14ac:dyDescent="0.35">
      <c r="A2343" t="s">
        <v>27</v>
      </c>
      <c r="B2343" t="s">
        <v>52</v>
      </c>
      <c r="C2343" t="s">
        <v>39</v>
      </c>
      <c r="D2343" t="s">
        <v>40</v>
      </c>
      <c r="E2343" t="s">
        <v>504</v>
      </c>
      <c r="F2343" t="s">
        <v>505</v>
      </c>
      <c r="G2343" t="s">
        <v>452</v>
      </c>
      <c r="H2343" t="s">
        <v>46</v>
      </c>
      <c r="J2343" t="s">
        <v>36</v>
      </c>
      <c r="L2343" t="s">
        <v>506</v>
      </c>
      <c r="M2343" t="s">
        <v>506</v>
      </c>
      <c r="N2343" t="b">
        <v>0</v>
      </c>
      <c r="O2343">
        <v>2.7975900199999999</v>
      </c>
      <c r="P2343">
        <v>4.1510847616230284E-6</v>
      </c>
      <c r="Q2343">
        <v>3.2008614823043242E-2</v>
      </c>
      <c r="R2343">
        <v>8.9546981382969834E-2</v>
      </c>
      <c r="S2343">
        <v>1.161303330129066E-5</v>
      </c>
      <c r="T2343">
        <f t="shared" si="74"/>
        <v>8.9546981382969834E-2</v>
      </c>
      <c r="U2343">
        <f t="shared" si="75"/>
        <v>1.1613033301290662E-5</v>
      </c>
    </row>
    <row r="2344" spans="1:21" x14ac:dyDescent="0.35">
      <c r="A2344" t="s">
        <v>27</v>
      </c>
      <c r="B2344" t="s">
        <v>52</v>
      </c>
      <c r="C2344" t="s">
        <v>29</v>
      </c>
      <c r="D2344" t="s">
        <v>30</v>
      </c>
      <c r="E2344" t="s">
        <v>504</v>
      </c>
      <c r="F2344" t="s">
        <v>505</v>
      </c>
      <c r="G2344" t="s">
        <v>452</v>
      </c>
      <c r="H2344" t="s">
        <v>46</v>
      </c>
      <c r="J2344" t="s">
        <v>36</v>
      </c>
      <c r="L2344" t="s">
        <v>506</v>
      </c>
      <c r="M2344" t="s">
        <v>506</v>
      </c>
      <c r="N2344" t="b">
        <v>0</v>
      </c>
      <c r="O2344">
        <v>2.7975900199999999</v>
      </c>
      <c r="P2344">
        <v>8.1097709008654243E-6</v>
      </c>
      <c r="Q2344">
        <v>1.7593183974016501E-2</v>
      </c>
      <c r="R2344">
        <v>4.9218515905732493E-2</v>
      </c>
      <c r="S2344">
        <v>2.2687814136747521E-5</v>
      </c>
      <c r="T2344">
        <f t="shared" si="74"/>
        <v>4.92185159057325E-2</v>
      </c>
      <c r="U2344">
        <f t="shared" si="75"/>
        <v>2.2687814136747521E-5</v>
      </c>
    </row>
    <row r="2345" spans="1:21" x14ac:dyDescent="0.35">
      <c r="A2345" t="s">
        <v>27</v>
      </c>
      <c r="B2345" t="s">
        <v>52</v>
      </c>
      <c r="C2345" t="s">
        <v>29</v>
      </c>
      <c r="D2345" t="s">
        <v>30</v>
      </c>
      <c r="E2345" t="s">
        <v>1246</v>
      </c>
      <c r="F2345" t="s">
        <v>1247</v>
      </c>
      <c r="G2345" t="s">
        <v>452</v>
      </c>
      <c r="H2345" t="s">
        <v>46</v>
      </c>
      <c r="J2345" t="s">
        <v>36</v>
      </c>
      <c r="L2345" t="s">
        <v>1248</v>
      </c>
      <c r="M2345" t="s">
        <v>1248</v>
      </c>
      <c r="N2345" t="b">
        <v>0</v>
      </c>
      <c r="O2345">
        <v>202.59174264999999</v>
      </c>
      <c r="P2345">
        <v>7.5482328025585389E-3</v>
      </c>
      <c r="Q2345">
        <v>16.374993818869431</v>
      </c>
      <c r="R2345">
        <v>3317.4385336477362</v>
      </c>
      <c r="S2345">
        <v>1.529209637398228</v>
      </c>
      <c r="T2345">
        <f t="shared" si="74"/>
        <v>3317.4385336477362</v>
      </c>
      <c r="U2345">
        <f t="shared" si="75"/>
        <v>1.5292096373982276</v>
      </c>
    </row>
    <row r="2346" spans="1:21" x14ac:dyDescent="0.35">
      <c r="A2346" t="s">
        <v>27</v>
      </c>
      <c r="B2346" t="s">
        <v>52</v>
      </c>
      <c r="C2346" t="s">
        <v>39</v>
      </c>
      <c r="D2346" t="s">
        <v>40</v>
      </c>
      <c r="E2346" t="s">
        <v>1246</v>
      </c>
      <c r="F2346" t="s">
        <v>1247</v>
      </c>
      <c r="G2346" t="s">
        <v>452</v>
      </c>
      <c r="H2346" t="s">
        <v>46</v>
      </c>
      <c r="J2346" t="s">
        <v>36</v>
      </c>
      <c r="L2346" t="s">
        <v>1248</v>
      </c>
      <c r="M2346" t="s">
        <v>1248</v>
      </c>
      <c r="N2346" t="b">
        <v>0</v>
      </c>
      <c r="O2346">
        <v>202.59174264999999</v>
      </c>
      <c r="P2346">
        <v>9.3960522929636883E-3</v>
      </c>
      <c r="Q2346">
        <v>72.452054336046672</v>
      </c>
      <c r="R2346">
        <v>14678.18794651218</v>
      </c>
      <c r="S2346">
        <v>1.903562608062042</v>
      </c>
      <c r="T2346">
        <f t="shared" si="74"/>
        <v>14678.187946512184</v>
      </c>
      <c r="U2346">
        <f t="shared" si="75"/>
        <v>1.9035626080620418</v>
      </c>
    </row>
    <row r="2347" spans="1:21" x14ac:dyDescent="0.35">
      <c r="A2347" t="s">
        <v>27</v>
      </c>
      <c r="B2347" t="s">
        <v>52</v>
      </c>
      <c r="C2347" t="s">
        <v>29</v>
      </c>
      <c r="D2347" t="s">
        <v>30</v>
      </c>
      <c r="E2347" t="s">
        <v>1249</v>
      </c>
      <c r="F2347" t="s">
        <v>1250</v>
      </c>
      <c r="G2347" t="s">
        <v>452</v>
      </c>
      <c r="H2347" t="s">
        <v>46</v>
      </c>
      <c r="J2347" t="s">
        <v>36</v>
      </c>
      <c r="L2347" t="s">
        <v>1251</v>
      </c>
      <c r="M2347" t="s">
        <v>1251</v>
      </c>
      <c r="N2347" t="b">
        <v>0</v>
      </c>
      <c r="O2347">
        <v>354.16831866000001</v>
      </c>
      <c r="P2347">
        <v>6.308243288228507E-8</v>
      </c>
      <c r="Q2347">
        <v>1.3684983963087731E-4</v>
      </c>
      <c r="R2347">
        <v>4.8467877610958457E-2</v>
      </c>
      <c r="S2347">
        <v>2.23417991909012E-5</v>
      </c>
      <c r="T2347">
        <f t="shared" si="74"/>
        <v>4.846787761095845E-2</v>
      </c>
      <c r="U2347">
        <f t="shared" si="75"/>
        <v>2.2341799190901203E-5</v>
      </c>
    </row>
    <row r="2348" spans="1:21" x14ac:dyDescent="0.35">
      <c r="A2348" t="s">
        <v>27</v>
      </c>
      <c r="B2348" t="s">
        <v>52</v>
      </c>
      <c r="C2348" t="s">
        <v>29</v>
      </c>
      <c r="D2348" t="s">
        <v>30</v>
      </c>
      <c r="E2348" t="s">
        <v>533</v>
      </c>
      <c r="F2348" t="s">
        <v>534</v>
      </c>
      <c r="G2348" t="s">
        <v>452</v>
      </c>
      <c r="H2348" t="s">
        <v>46</v>
      </c>
      <c r="J2348" t="s">
        <v>36</v>
      </c>
      <c r="L2348" t="s">
        <v>535</v>
      </c>
      <c r="M2348" t="s">
        <v>535</v>
      </c>
      <c r="N2348" t="b">
        <v>0</v>
      </c>
      <c r="O2348">
        <v>415.65856077000001</v>
      </c>
      <c r="P2348">
        <v>5.6844828410160331E-3</v>
      </c>
      <c r="Q2348">
        <v>12.331809818260441</v>
      </c>
      <c r="R2348">
        <v>5125.8223207474894</v>
      </c>
      <c r="S2348">
        <v>2.3628039564184848</v>
      </c>
      <c r="T2348">
        <f t="shared" si="74"/>
        <v>5125.8223207474903</v>
      </c>
      <c r="U2348">
        <f t="shared" si="75"/>
        <v>2.3628039564184853</v>
      </c>
    </row>
    <row r="2349" spans="1:21" x14ac:dyDescent="0.35">
      <c r="A2349" t="s">
        <v>27</v>
      </c>
      <c r="B2349" t="s">
        <v>52</v>
      </c>
      <c r="C2349" t="s">
        <v>39</v>
      </c>
      <c r="D2349" t="s">
        <v>40</v>
      </c>
      <c r="E2349" t="s">
        <v>533</v>
      </c>
      <c r="F2349" t="s">
        <v>534</v>
      </c>
      <c r="G2349" t="s">
        <v>452</v>
      </c>
      <c r="H2349" t="s">
        <v>46</v>
      </c>
      <c r="J2349" t="s">
        <v>36</v>
      </c>
      <c r="L2349" t="s">
        <v>535</v>
      </c>
      <c r="M2349" t="s">
        <v>535</v>
      </c>
      <c r="N2349" t="b">
        <v>0</v>
      </c>
      <c r="O2349">
        <v>415.65856077000001</v>
      </c>
      <c r="P2349">
        <v>1.36736775890948E-9</v>
      </c>
      <c r="Q2349">
        <v>1.0543641103408541E-5</v>
      </c>
      <c r="R2349">
        <v>4.3825546863182092E-3</v>
      </c>
      <c r="S2349">
        <v>5.6835811471161496E-7</v>
      </c>
      <c r="T2349">
        <f t="shared" si="74"/>
        <v>4.3825546863182092E-3</v>
      </c>
      <c r="U2349">
        <f t="shared" si="75"/>
        <v>5.6835811471161485E-7</v>
      </c>
    </row>
    <row r="2350" spans="1:21" x14ac:dyDescent="0.35">
      <c r="A2350" t="s">
        <v>27</v>
      </c>
      <c r="B2350" t="s">
        <v>52</v>
      </c>
      <c r="C2350" t="s">
        <v>29</v>
      </c>
      <c r="D2350" t="s">
        <v>30</v>
      </c>
      <c r="E2350" t="s">
        <v>1252</v>
      </c>
      <c r="F2350" t="s">
        <v>1253</v>
      </c>
      <c r="G2350" t="s">
        <v>452</v>
      </c>
      <c r="H2350" t="s">
        <v>46</v>
      </c>
      <c r="J2350" t="s">
        <v>36</v>
      </c>
      <c r="L2350" t="s">
        <v>1254</v>
      </c>
      <c r="M2350" t="s">
        <v>1254</v>
      </c>
      <c r="N2350" t="b">
        <v>0</v>
      </c>
      <c r="O2350">
        <v>412.78666957000002</v>
      </c>
      <c r="P2350">
        <v>4.8494546932043648E-8</v>
      </c>
      <c r="Q2350">
        <v>1.052031551003464E-4</v>
      </c>
      <c r="R2350">
        <v>4.342646002212816E-2</v>
      </c>
      <c r="S2350">
        <v>2.001790252038436E-5</v>
      </c>
      <c r="T2350">
        <f t="shared" si="74"/>
        <v>4.3426460022128154E-2</v>
      </c>
      <c r="U2350">
        <f t="shared" si="75"/>
        <v>2.001790252038436E-5</v>
      </c>
    </row>
    <row r="2351" spans="1:21" x14ac:dyDescent="0.35">
      <c r="A2351" t="s">
        <v>27</v>
      </c>
      <c r="B2351" t="s">
        <v>52</v>
      </c>
      <c r="C2351" t="s">
        <v>39</v>
      </c>
      <c r="D2351" t="s">
        <v>40</v>
      </c>
      <c r="E2351" t="s">
        <v>550</v>
      </c>
      <c r="F2351" t="s">
        <v>551</v>
      </c>
      <c r="G2351" t="s">
        <v>452</v>
      </c>
      <c r="H2351" t="s">
        <v>46</v>
      </c>
      <c r="J2351" t="s">
        <v>36</v>
      </c>
      <c r="L2351" t="s">
        <v>552</v>
      </c>
      <c r="M2351" t="s">
        <v>552</v>
      </c>
      <c r="N2351" t="b">
        <v>0</v>
      </c>
      <c r="O2351">
        <v>434.14055299</v>
      </c>
      <c r="P2351">
        <v>1.6835785749417539E-8</v>
      </c>
      <c r="Q2351">
        <v>1.2981912252875471E-4</v>
      </c>
      <c r="R2351">
        <v>5.6359745643310123E-2</v>
      </c>
      <c r="S2351">
        <v>7.3090973352732903E-6</v>
      </c>
      <c r="T2351">
        <f t="shared" si="74"/>
        <v>5.6359745643310137E-2</v>
      </c>
      <c r="U2351">
        <f t="shared" si="75"/>
        <v>7.309097335273292E-6</v>
      </c>
    </row>
    <row r="2352" spans="1:21" x14ac:dyDescent="0.35">
      <c r="A2352" t="s">
        <v>27</v>
      </c>
      <c r="B2352" t="s">
        <v>52</v>
      </c>
      <c r="C2352" t="s">
        <v>76</v>
      </c>
      <c r="D2352" t="s">
        <v>77</v>
      </c>
      <c r="E2352" t="s">
        <v>550</v>
      </c>
      <c r="F2352" t="s">
        <v>551</v>
      </c>
      <c r="G2352" t="s">
        <v>452</v>
      </c>
      <c r="H2352" t="s">
        <v>46</v>
      </c>
      <c r="J2352" t="s">
        <v>36</v>
      </c>
      <c r="L2352" t="s">
        <v>552</v>
      </c>
      <c r="M2352" t="s">
        <v>552</v>
      </c>
      <c r="N2352" t="b">
        <v>0</v>
      </c>
      <c r="O2352">
        <v>434.14055299</v>
      </c>
      <c r="P2352">
        <v>1.5485600854926939E-7</v>
      </c>
      <c r="Q2352">
        <v>1.4724983049217859E-4</v>
      </c>
      <c r="R2352">
        <v>6.3927122837558206E-2</v>
      </c>
      <c r="S2352">
        <v>6.7229273185403989E-5</v>
      </c>
      <c r="T2352">
        <f t="shared" si="74"/>
        <v>6.3927122837558178E-2</v>
      </c>
      <c r="U2352">
        <f t="shared" si="75"/>
        <v>6.7229273185403975E-5</v>
      </c>
    </row>
    <row r="2353" spans="1:21" x14ac:dyDescent="0.35">
      <c r="A2353" t="s">
        <v>27</v>
      </c>
      <c r="B2353" t="s">
        <v>52</v>
      </c>
      <c r="C2353" t="s">
        <v>29</v>
      </c>
      <c r="D2353" t="s">
        <v>30</v>
      </c>
      <c r="E2353" t="s">
        <v>550</v>
      </c>
      <c r="F2353" t="s">
        <v>551</v>
      </c>
      <c r="G2353" t="s">
        <v>452</v>
      </c>
      <c r="H2353" t="s">
        <v>46</v>
      </c>
      <c r="J2353" t="s">
        <v>36</v>
      </c>
      <c r="L2353" t="s">
        <v>552</v>
      </c>
      <c r="M2353" t="s">
        <v>552</v>
      </c>
      <c r="N2353" t="b">
        <v>0</v>
      </c>
      <c r="O2353">
        <v>434.14055299</v>
      </c>
      <c r="P2353">
        <v>6.3677459392844728E-8</v>
      </c>
      <c r="Q2353">
        <v>1.3814067891569309E-4</v>
      </c>
      <c r="R2353">
        <v>5.9972470734873058E-2</v>
      </c>
      <c r="S2353">
        <v>2.764496743380788E-5</v>
      </c>
      <c r="T2353">
        <f t="shared" si="74"/>
        <v>5.997247073487303E-2</v>
      </c>
      <c r="U2353">
        <f t="shared" si="75"/>
        <v>2.764496743380788E-5</v>
      </c>
    </row>
    <row r="2354" spans="1:21" x14ac:dyDescent="0.35">
      <c r="A2354" t="s">
        <v>27</v>
      </c>
      <c r="B2354" t="s">
        <v>52</v>
      </c>
      <c r="C2354" t="s">
        <v>29</v>
      </c>
      <c r="D2354" t="s">
        <v>30</v>
      </c>
      <c r="E2354" t="s">
        <v>1255</v>
      </c>
      <c r="F2354" t="s">
        <v>1256</v>
      </c>
      <c r="G2354" t="s">
        <v>452</v>
      </c>
      <c r="H2354" t="s">
        <v>46</v>
      </c>
      <c r="J2354" t="s">
        <v>36</v>
      </c>
      <c r="L2354" t="s">
        <v>1257</v>
      </c>
      <c r="M2354" t="s">
        <v>1257</v>
      </c>
      <c r="N2354" t="b">
        <v>0</v>
      </c>
      <c r="O2354">
        <v>434.14055299</v>
      </c>
      <c r="P2354">
        <v>1.2661181945435321E-7</v>
      </c>
      <c r="Q2354">
        <v>2.7466929216307358E-4</v>
      </c>
      <c r="R2354">
        <v>0.1192450783890486</v>
      </c>
      <c r="S2354">
        <v>5.4967325312982963E-5</v>
      </c>
      <c r="T2354">
        <f t="shared" si="74"/>
        <v>0.11924507838904864</v>
      </c>
      <c r="U2354">
        <f t="shared" si="75"/>
        <v>5.4967325312982943E-5</v>
      </c>
    </row>
    <row r="2355" spans="1:21" x14ac:dyDescent="0.35">
      <c r="A2355" t="s">
        <v>27</v>
      </c>
      <c r="B2355" t="s">
        <v>52</v>
      </c>
      <c r="C2355" t="s">
        <v>76</v>
      </c>
      <c r="D2355" t="s">
        <v>77</v>
      </c>
      <c r="E2355" t="s">
        <v>1255</v>
      </c>
      <c r="F2355" t="s">
        <v>1256</v>
      </c>
      <c r="G2355" t="s">
        <v>452</v>
      </c>
      <c r="H2355" t="s">
        <v>46</v>
      </c>
      <c r="J2355" t="s">
        <v>36</v>
      </c>
      <c r="L2355" t="s">
        <v>1257</v>
      </c>
      <c r="M2355" t="s">
        <v>1257</v>
      </c>
      <c r="N2355" t="b">
        <v>0</v>
      </c>
      <c r="O2355">
        <v>434.14055299</v>
      </c>
      <c r="P2355">
        <v>2.8598020317878062E-7</v>
      </c>
      <c r="Q2355">
        <v>2.7193350026709638E-4</v>
      </c>
      <c r="R2355">
        <v>0.1180573601824636</v>
      </c>
      <c r="S2355">
        <v>1.2415560355222841E-4</v>
      </c>
      <c r="T2355">
        <f t="shared" si="74"/>
        <v>0.11805736018246354</v>
      </c>
      <c r="U2355">
        <f t="shared" si="75"/>
        <v>1.2415560355222838E-4</v>
      </c>
    </row>
    <row r="2356" spans="1:21" x14ac:dyDescent="0.35">
      <c r="A2356" t="s">
        <v>27</v>
      </c>
      <c r="B2356" t="s">
        <v>52</v>
      </c>
      <c r="C2356" t="s">
        <v>39</v>
      </c>
      <c r="D2356" t="s">
        <v>40</v>
      </c>
      <c r="E2356" t="s">
        <v>1255</v>
      </c>
      <c r="F2356" t="s">
        <v>1256</v>
      </c>
      <c r="G2356" t="s">
        <v>452</v>
      </c>
      <c r="H2356" t="s">
        <v>46</v>
      </c>
      <c r="J2356" t="s">
        <v>36</v>
      </c>
      <c r="L2356" t="s">
        <v>1257</v>
      </c>
      <c r="M2356" t="s">
        <v>1257</v>
      </c>
      <c r="N2356" t="b">
        <v>0</v>
      </c>
      <c r="O2356">
        <v>434.14055299</v>
      </c>
      <c r="P2356">
        <v>2.08588576975524E-8</v>
      </c>
      <c r="Q2356">
        <v>1.608406428753761E-4</v>
      </c>
      <c r="R2356">
        <v>6.98274456411829E-2</v>
      </c>
      <c r="S2356">
        <v>9.0556760155551161E-6</v>
      </c>
      <c r="T2356">
        <f t="shared" si="74"/>
        <v>6.9827445641182886E-2</v>
      </c>
      <c r="U2356">
        <f t="shared" si="75"/>
        <v>9.0556760155551178E-6</v>
      </c>
    </row>
    <row r="2357" spans="1:21" x14ac:dyDescent="0.35">
      <c r="A2357" t="s">
        <v>27</v>
      </c>
      <c r="B2357" t="s">
        <v>52</v>
      </c>
      <c r="C2357" t="s">
        <v>29</v>
      </c>
      <c r="D2357" t="s">
        <v>30</v>
      </c>
      <c r="E2357" t="s">
        <v>559</v>
      </c>
      <c r="F2357" t="s">
        <v>560</v>
      </c>
      <c r="G2357" t="s">
        <v>452</v>
      </c>
      <c r="H2357" t="s">
        <v>46</v>
      </c>
      <c r="J2357" t="s">
        <v>36</v>
      </c>
      <c r="L2357" t="s">
        <v>561</v>
      </c>
      <c r="M2357" t="s">
        <v>561</v>
      </c>
      <c r="N2357" t="b">
        <v>0</v>
      </c>
      <c r="O2357">
        <v>305.48687911000002</v>
      </c>
      <c r="P2357">
        <v>1.188288977365199E-2</v>
      </c>
      <c r="Q2357">
        <v>25.778516863960888</v>
      </c>
      <c r="R2357">
        <v>7874.998664855917</v>
      </c>
      <c r="S2357">
        <v>3.6300669117610802</v>
      </c>
      <c r="T2357">
        <f t="shared" si="74"/>
        <v>7874.998664855917</v>
      </c>
      <c r="U2357">
        <f t="shared" si="75"/>
        <v>3.6300669117610811</v>
      </c>
    </row>
    <row r="2358" spans="1:21" x14ac:dyDescent="0.35">
      <c r="A2358" t="s">
        <v>27</v>
      </c>
      <c r="B2358" t="s">
        <v>52</v>
      </c>
      <c r="C2358" t="s">
        <v>29</v>
      </c>
      <c r="D2358" t="s">
        <v>30</v>
      </c>
      <c r="E2358" t="s">
        <v>562</v>
      </c>
      <c r="F2358" t="s">
        <v>563</v>
      </c>
      <c r="G2358" t="s">
        <v>452</v>
      </c>
      <c r="H2358" t="s">
        <v>46</v>
      </c>
      <c r="J2358" t="s">
        <v>36</v>
      </c>
      <c r="L2358" t="s">
        <v>564</v>
      </c>
      <c r="M2358" t="s">
        <v>564</v>
      </c>
      <c r="N2358" t="b">
        <v>0</v>
      </c>
      <c r="O2358">
        <v>43.013270409999997</v>
      </c>
      <c r="P2358">
        <v>2.0659097113997792E-2</v>
      </c>
      <c r="Q2358">
        <v>44.81745547520341</v>
      </c>
      <c r="R2358">
        <v>1927.7453314430591</v>
      </c>
      <c r="S2358">
        <v>0.88861533059083753</v>
      </c>
      <c r="T2358">
        <f t="shared" si="74"/>
        <v>1927.7453314430593</v>
      </c>
      <c r="U2358">
        <f t="shared" si="75"/>
        <v>0.88861533059083753</v>
      </c>
    </row>
    <row r="2359" spans="1:21" x14ac:dyDescent="0.35">
      <c r="A2359" t="s">
        <v>27</v>
      </c>
      <c r="B2359" t="s">
        <v>52</v>
      </c>
      <c r="C2359" t="s">
        <v>39</v>
      </c>
      <c r="D2359" t="s">
        <v>40</v>
      </c>
      <c r="E2359" t="s">
        <v>562</v>
      </c>
      <c r="F2359" t="s">
        <v>563</v>
      </c>
      <c r="G2359" t="s">
        <v>452</v>
      </c>
      <c r="H2359" t="s">
        <v>46</v>
      </c>
      <c r="J2359" t="s">
        <v>36</v>
      </c>
      <c r="L2359" t="s">
        <v>564</v>
      </c>
      <c r="M2359" t="s">
        <v>564</v>
      </c>
      <c r="N2359" t="b">
        <v>0</v>
      </c>
      <c r="O2359">
        <v>43.013270409999997</v>
      </c>
      <c r="P2359">
        <v>1.1012722281178351E-2</v>
      </c>
      <c r="Q2359">
        <v>84.91804092035926</v>
      </c>
      <c r="R2359">
        <v>3652.6026567948579</v>
      </c>
      <c r="S2359">
        <v>0.47369320143055649</v>
      </c>
      <c r="T2359">
        <f t="shared" si="74"/>
        <v>3652.6026567948579</v>
      </c>
      <c r="U2359">
        <f t="shared" si="75"/>
        <v>0.47369320143055643</v>
      </c>
    </row>
    <row r="2360" spans="1:21" x14ac:dyDescent="0.35">
      <c r="A2360" t="s">
        <v>27</v>
      </c>
      <c r="B2360" t="s">
        <v>52</v>
      </c>
      <c r="C2360" t="s">
        <v>76</v>
      </c>
      <c r="D2360" t="s">
        <v>77</v>
      </c>
      <c r="E2360" t="s">
        <v>562</v>
      </c>
      <c r="F2360" t="s">
        <v>563</v>
      </c>
      <c r="G2360" t="s">
        <v>452</v>
      </c>
      <c r="H2360" t="s">
        <v>46</v>
      </c>
      <c r="J2360" t="s">
        <v>36</v>
      </c>
      <c r="L2360" t="s">
        <v>564</v>
      </c>
      <c r="M2360" t="s">
        <v>564</v>
      </c>
      <c r="N2360" t="b">
        <v>0</v>
      </c>
      <c r="O2360">
        <v>43.013270409999997</v>
      </c>
      <c r="P2360">
        <v>5.2020577348620718E-3</v>
      </c>
      <c r="Q2360">
        <v>4.9465443856203581</v>
      </c>
      <c r="R2360">
        <v>212.7670512537558</v>
      </c>
      <c r="S2360">
        <v>0.22375751603805441</v>
      </c>
      <c r="T2360">
        <f t="shared" si="74"/>
        <v>212.76705125375577</v>
      </c>
      <c r="U2360">
        <f t="shared" si="75"/>
        <v>0.22375751603805435</v>
      </c>
    </row>
    <row r="2361" spans="1:21" x14ac:dyDescent="0.35">
      <c r="A2361" t="s">
        <v>27</v>
      </c>
      <c r="B2361" t="s">
        <v>52</v>
      </c>
      <c r="C2361" t="s">
        <v>29</v>
      </c>
      <c r="D2361" t="s">
        <v>30</v>
      </c>
      <c r="E2361" t="s">
        <v>577</v>
      </c>
      <c r="F2361" t="s">
        <v>578</v>
      </c>
      <c r="G2361" t="s">
        <v>452</v>
      </c>
      <c r="H2361" t="s">
        <v>46</v>
      </c>
      <c r="J2361" t="s">
        <v>36</v>
      </c>
      <c r="L2361" t="s">
        <v>579</v>
      </c>
      <c r="M2361" t="s">
        <v>579</v>
      </c>
      <c r="N2361" t="b">
        <v>0</v>
      </c>
      <c r="O2361">
        <v>112.84346384</v>
      </c>
      <c r="P2361">
        <v>1.114142700296853E-7</v>
      </c>
      <c r="Q2361">
        <v>2.4170001519448989E-4</v>
      </c>
      <c r="R2361">
        <v>2.727426692472688E-2</v>
      </c>
      <c r="S2361">
        <v>1.2572372151354789E-5</v>
      </c>
      <c r="T2361">
        <f t="shared" si="74"/>
        <v>2.727426692472687E-2</v>
      </c>
      <c r="U2361">
        <f t="shared" si="75"/>
        <v>1.2572372151354788E-5</v>
      </c>
    </row>
    <row r="2362" spans="1:21" x14ac:dyDescent="0.35">
      <c r="A2362" t="s">
        <v>27</v>
      </c>
      <c r="B2362" t="s">
        <v>52</v>
      </c>
      <c r="C2362" t="s">
        <v>39</v>
      </c>
      <c r="D2362" t="s">
        <v>40</v>
      </c>
      <c r="E2362" t="s">
        <v>577</v>
      </c>
      <c r="F2362" t="s">
        <v>578</v>
      </c>
      <c r="G2362" t="s">
        <v>452</v>
      </c>
      <c r="H2362" t="s">
        <v>46</v>
      </c>
      <c r="J2362" t="s">
        <v>36</v>
      </c>
      <c r="L2362" t="s">
        <v>579</v>
      </c>
      <c r="M2362" t="s">
        <v>579</v>
      </c>
      <c r="N2362" t="b">
        <v>0</v>
      </c>
      <c r="O2362">
        <v>112.84346384</v>
      </c>
      <c r="P2362">
        <v>4.4284511783927102E-8</v>
      </c>
      <c r="Q2362">
        <v>3.4147360550740009E-4</v>
      </c>
      <c r="R2362">
        <v>3.8533064455388732E-2</v>
      </c>
      <c r="S2362">
        <v>4.9972177041616309E-6</v>
      </c>
      <c r="T2362">
        <f t="shared" si="74"/>
        <v>3.8533064455388726E-2</v>
      </c>
      <c r="U2362">
        <f t="shared" si="75"/>
        <v>4.9972177041616317E-6</v>
      </c>
    </row>
    <row r="2363" spans="1:21" x14ac:dyDescent="0.35">
      <c r="A2363" t="s">
        <v>27</v>
      </c>
      <c r="B2363" t="s">
        <v>52</v>
      </c>
      <c r="C2363" t="s">
        <v>29</v>
      </c>
      <c r="D2363" t="s">
        <v>30</v>
      </c>
      <c r="E2363" t="s">
        <v>583</v>
      </c>
      <c r="F2363" t="s">
        <v>584</v>
      </c>
      <c r="G2363" t="s">
        <v>452</v>
      </c>
      <c r="H2363" t="s">
        <v>46</v>
      </c>
      <c r="J2363" t="s">
        <v>36</v>
      </c>
      <c r="L2363" t="s">
        <v>585</v>
      </c>
      <c r="M2363" t="s">
        <v>585</v>
      </c>
      <c r="N2363" t="b">
        <v>0</v>
      </c>
      <c r="O2363">
        <v>361.84748588000002</v>
      </c>
      <c r="P2363">
        <v>4.4855781179932736E-3</v>
      </c>
      <c r="Q2363">
        <v>9.7309285335368667</v>
      </c>
      <c r="R2363">
        <v>3521.1120251382708</v>
      </c>
      <c r="S2363">
        <v>1.623095164714208</v>
      </c>
      <c r="T2363">
        <f t="shared" si="74"/>
        <v>3521.1120251382708</v>
      </c>
      <c r="U2363">
        <f t="shared" si="75"/>
        <v>1.6230951647142082</v>
      </c>
    </row>
    <row r="2364" spans="1:21" x14ac:dyDescent="0.35">
      <c r="A2364" t="s">
        <v>27</v>
      </c>
      <c r="B2364" t="s">
        <v>52</v>
      </c>
      <c r="C2364" t="s">
        <v>39</v>
      </c>
      <c r="D2364" t="s">
        <v>40</v>
      </c>
      <c r="E2364" t="s">
        <v>583</v>
      </c>
      <c r="F2364" t="s">
        <v>584</v>
      </c>
      <c r="G2364" t="s">
        <v>452</v>
      </c>
      <c r="H2364" t="s">
        <v>46</v>
      </c>
      <c r="J2364" t="s">
        <v>36</v>
      </c>
      <c r="L2364" t="s">
        <v>585</v>
      </c>
      <c r="M2364" t="s">
        <v>585</v>
      </c>
      <c r="N2364" t="b">
        <v>0</v>
      </c>
      <c r="O2364">
        <v>361.84748588000002</v>
      </c>
      <c r="P2364">
        <v>6.0268038546866083E-8</v>
      </c>
      <c r="Q2364">
        <v>4.6472104106896238E-4</v>
      </c>
      <c r="R2364">
        <v>0.1681581403463403</v>
      </c>
      <c r="S2364">
        <v>2.180783822710242E-5</v>
      </c>
      <c r="T2364">
        <f t="shared" si="74"/>
        <v>0.16815814034634027</v>
      </c>
      <c r="U2364">
        <f t="shared" si="75"/>
        <v>2.180783822710242E-5</v>
      </c>
    </row>
    <row r="2365" spans="1:21" x14ac:dyDescent="0.35">
      <c r="A2365" t="s">
        <v>27</v>
      </c>
      <c r="B2365" t="s">
        <v>52</v>
      </c>
      <c r="C2365" t="s">
        <v>29</v>
      </c>
      <c r="D2365" t="s">
        <v>30</v>
      </c>
      <c r="E2365" t="s">
        <v>1258</v>
      </c>
      <c r="F2365" t="s">
        <v>1259</v>
      </c>
      <c r="G2365" t="s">
        <v>452</v>
      </c>
      <c r="H2365" t="s">
        <v>46</v>
      </c>
      <c r="J2365" t="s">
        <v>36</v>
      </c>
      <c r="L2365" t="s">
        <v>1260</v>
      </c>
      <c r="M2365" t="s">
        <v>1260</v>
      </c>
      <c r="N2365" t="b">
        <v>0</v>
      </c>
      <c r="O2365">
        <v>25.369141249999998</v>
      </c>
      <c r="P2365">
        <v>3.3243671973870381E-3</v>
      </c>
      <c r="Q2365">
        <v>7.2118194725543354</v>
      </c>
      <c r="R2365">
        <v>182.95766686873139</v>
      </c>
      <c r="S2365">
        <v>8.4336340997378398E-2</v>
      </c>
      <c r="T2365">
        <f t="shared" si="74"/>
        <v>182.95766686873142</v>
      </c>
      <c r="U2365">
        <f t="shared" si="75"/>
        <v>8.4336340997378398E-2</v>
      </c>
    </row>
    <row r="2366" spans="1:21" x14ac:dyDescent="0.35">
      <c r="A2366" t="s">
        <v>27</v>
      </c>
      <c r="B2366" t="s">
        <v>52</v>
      </c>
      <c r="C2366" t="s">
        <v>39</v>
      </c>
      <c r="D2366" t="s">
        <v>40</v>
      </c>
      <c r="E2366" t="s">
        <v>1258</v>
      </c>
      <c r="F2366" t="s">
        <v>1259</v>
      </c>
      <c r="G2366" t="s">
        <v>452</v>
      </c>
      <c r="H2366" t="s">
        <v>46</v>
      </c>
      <c r="J2366" t="s">
        <v>36</v>
      </c>
      <c r="L2366" t="s">
        <v>1260</v>
      </c>
      <c r="M2366" t="s">
        <v>1260</v>
      </c>
      <c r="N2366" t="b">
        <v>0</v>
      </c>
      <c r="O2366">
        <v>25.369141249999998</v>
      </c>
      <c r="P2366">
        <v>3.789999876918854E-4</v>
      </c>
      <c r="Q2366">
        <v>2.9224324051683541</v>
      </c>
      <c r="R2366">
        <v>74.139600480293197</v>
      </c>
      <c r="S2366">
        <v>9.6149042215037013E-3</v>
      </c>
      <c r="T2366">
        <f t="shared" si="74"/>
        <v>74.139600480293197</v>
      </c>
      <c r="U2366">
        <f t="shared" si="75"/>
        <v>9.6149042215037013E-3</v>
      </c>
    </row>
    <row r="2367" spans="1:21" x14ac:dyDescent="0.35">
      <c r="A2367" t="s">
        <v>27</v>
      </c>
      <c r="B2367" t="s">
        <v>52</v>
      </c>
      <c r="C2367" t="s">
        <v>29</v>
      </c>
      <c r="D2367" t="s">
        <v>30</v>
      </c>
      <c r="E2367" t="s">
        <v>608</v>
      </c>
      <c r="F2367" t="s">
        <v>609</v>
      </c>
      <c r="G2367" t="s">
        <v>452</v>
      </c>
      <c r="H2367" t="s">
        <v>46</v>
      </c>
      <c r="J2367" t="s">
        <v>36</v>
      </c>
      <c r="L2367" t="s">
        <v>610</v>
      </c>
      <c r="M2367" t="s">
        <v>610</v>
      </c>
      <c r="N2367" t="b">
        <v>0</v>
      </c>
      <c r="O2367">
        <v>2.4346340199999998</v>
      </c>
      <c r="P2367">
        <v>9.3445663356747272E-8</v>
      </c>
      <c r="Q2367">
        <v>2.0271925891689839E-4</v>
      </c>
      <c r="R2367">
        <v>4.9354720426826929E-4</v>
      </c>
      <c r="S2367">
        <v>2.275059910298043E-7</v>
      </c>
      <c r="T2367">
        <f t="shared" si="74"/>
        <v>4.9354720426826918E-4</v>
      </c>
      <c r="U2367">
        <f t="shared" si="75"/>
        <v>2.275059910298043E-7</v>
      </c>
    </row>
    <row r="2368" spans="1:21" x14ac:dyDescent="0.35">
      <c r="A2368" t="s">
        <v>27</v>
      </c>
      <c r="B2368" t="s">
        <v>52</v>
      </c>
      <c r="C2368" t="s">
        <v>39</v>
      </c>
      <c r="D2368" t="s">
        <v>40</v>
      </c>
      <c r="E2368" t="s">
        <v>608</v>
      </c>
      <c r="F2368" t="s">
        <v>609</v>
      </c>
      <c r="G2368" t="s">
        <v>452</v>
      </c>
      <c r="H2368" t="s">
        <v>46</v>
      </c>
      <c r="J2368" t="s">
        <v>36</v>
      </c>
      <c r="L2368" t="s">
        <v>610</v>
      </c>
      <c r="M2368" t="s">
        <v>610</v>
      </c>
      <c r="N2368" t="b">
        <v>0</v>
      </c>
      <c r="O2368">
        <v>2.4346340199999998</v>
      </c>
      <c r="P2368">
        <v>1.442279568172323E-8</v>
      </c>
      <c r="Q2368">
        <v>1.112127885018732E-4</v>
      </c>
      <c r="R2368">
        <v>2.7076243834572519E-4</v>
      </c>
      <c r="S2368">
        <v>3.5114229030232468E-8</v>
      </c>
      <c r="T2368">
        <f t="shared" si="74"/>
        <v>2.707624383457253E-4</v>
      </c>
      <c r="U2368">
        <f t="shared" si="75"/>
        <v>3.5114229030232468E-8</v>
      </c>
    </row>
    <row r="2369" spans="1:21" x14ac:dyDescent="0.35">
      <c r="A2369" t="s">
        <v>27</v>
      </c>
      <c r="B2369" t="s">
        <v>52</v>
      </c>
      <c r="C2369" t="s">
        <v>39</v>
      </c>
      <c r="D2369" t="s">
        <v>40</v>
      </c>
      <c r="E2369" t="s">
        <v>1261</v>
      </c>
      <c r="F2369" t="s">
        <v>1262</v>
      </c>
      <c r="G2369" t="s">
        <v>452</v>
      </c>
      <c r="H2369" t="s">
        <v>46</v>
      </c>
      <c r="J2369" t="s">
        <v>36</v>
      </c>
      <c r="L2369" t="s">
        <v>1263</v>
      </c>
      <c r="M2369" t="s">
        <v>1263</v>
      </c>
      <c r="N2369" t="b">
        <v>0</v>
      </c>
      <c r="O2369">
        <v>10.65572682</v>
      </c>
      <c r="P2369">
        <v>4.6631153631357964E-3</v>
      </c>
      <c r="Q2369">
        <v>35.956833479755339</v>
      </c>
      <c r="R2369">
        <v>383.14619487250292</v>
      </c>
      <c r="S2369">
        <v>4.9688883439720152E-2</v>
      </c>
      <c r="T2369">
        <f t="shared" si="74"/>
        <v>383.14619487250292</v>
      </c>
      <c r="U2369">
        <f t="shared" si="75"/>
        <v>4.9688883439720145E-2</v>
      </c>
    </row>
    <row r="2370" spans="1:21" x14ac:dyDescent="0.35">
      <c r="A2370" t="s">
        <v>27</v>
      </c>
      <c r="B2370" t="s">
        <v>52</v>
      </c>
      <c r="C2370" t="s">
        <v>29</v>
      </c>
      <c r="D2370" t="s">
        <v>30</v>
      </c>
      <c r="E2370" t="s">
        <v>1261</v>
      </c>
      <c r="F2370" t="s">
        <v>1262</v>
      </c>
      <c r="G2370" t="s">
        <v>452</v>
      </c>
      <c r="H2370" t="s">
        <v>46</v>
      </c>
      <c r="J2370" t="s">
        <v>36</v>
      </c>
      <c r="L2370" t="s">
        <v>1263</v>
      </c>
      <c r="M2370" t="s">
        <v>1263</v>
      </c>
      <c r="N2370" t="b">
        <v>0</v>
      </c>
      <c r="O2370">
        <v>10.65572682</v>
      </c>
      <c r="P2370">
        <v>7.4892227713948397E-3</v>
      </c>
      <c r="Q2370">
        <v>16.24697857068719</v>
      </c>
      <c r="R2370">
        <v>173.12336529963679</v>
      </c>
      <c r="S2370">
        <v>7.9803111946106717E-2</v>
      </c>
      <c r="T2370">
        <f t="shared" ref="T2370:T2433" si="76">O2370*Q2370</f>
        <v>173.12336529963676</v>
      </c>
      <c r="U2370">
        <f t="shared" ref="U2370:U2433" si="77">O2370*P2370</f>
        <v>7.9803111946106717E-2</v>
      </c>
    </row>
    <row r="2371" spans="1:21" x14ac:dyDescent="0.35">
      <c r="A2371" t="s">
        <v>27</v>
      </c>
      <c r="B2371" t="s">
        <v>52</v>
      </c>
      <c r="C2371" t="s">
        <v>29</v>
      </c>
      <c r="D2371" t="s">
        <v>30</v>
      </c>
      <c r="E2371" t="s">
        <v>1264</v>
      </c>
      <c r="F2371" t="s">
        <v>1265</v>
      </c>
      <c r="G2371" t="s">
        <v>452</v>
      </c>
      <c r="H2371" t="s">
        <v>46</v>
      </c>
      <c r="J2371" t="s">
        <v>36</v>
      </c>
      <c r="L2371" t="s">
        <v>1266</v>
      </c>
      <c r="M2371" t="s">
        <v>1266</v>
      </c>
      <c r="N2371" t="b">
        <v>0</v>
      </c>
      <c r="O2371">
        <v>20.810884089999998</v>
      </c>
      <c r="P2371">
        <v>8.8852877177789356E-8</v>
      </c>
      <c r="Q2371">
        <v>1.9275575523874841E-4</v>
      </c>
      <c r="R2371">
        <v>4.0114176799540026E-3</v>
      </c>
      <c r="S2371">
        <v>1.849106928009981E-6</v>
      </c>
      <c r="T2371">
        <f t="shared" si="76"/>
        <v>4.0114176799540026E-3</v>
      </c>
      <c r="U2371">
        <f t="shared" si="77"/>
        <v>1.8491069280099805E-6</v>
      </c>
    </row>
    <row r="2372" spans="1:21" x14ac:dyDescent="0.35">
      <c r="A2372" t="s">
        <v>27</v>
      </c>
      <c r="B2372" t="s">
        <v>52</v>
      </c>
      <c r="C2372" t="s">
        <v>39</v>
      </c>
      <c r="D2372" t="s">
        <v>40</v>
      </c>
      <c r="E2372" t="s">
        <v>1264</v>
      </c>
      <c r="F2372" t="s">
        <v>1265</v>
      </c>
      <c r="G2372" t="s">
        <v>452</v>
      </c>
      <c r="H2372" t="s">
        <v>46</v>
      </c>
      <c r="J2372" t="s">
        <v>36</v>
      </c>
      <c r="L2372" t="s">
        <v>1266</v>
      </c>
      <c r="M2372" t="s">
        <v>1266</v>
      </c>
      <c r="N2372" t="b">
        <v>0</v>
      </c>
      <c r="O2372">
        <v>20.810884089999998</v>
      </c>
      <c r="P2372">
        <v>1.5284290752992659E-8</v>
      </c>
      <c r="Q2372">
        <v>1.178556940293988E-4</v>
      </c>
      <c r="R2372">
        <v>2.4526811877923229E-3</v>
      </c>
      <c r="S2372">
        <v>3.1807960325838898E-7</v>
      </c>
      <c r="T2372">
        <f t="shared" si="76"/>
        <v>2.4526811877923233E-3</v>
      </c>
      <c r="U2372">
        <f t="shared" si="77"/>
        <v>3.1807960325838903E-7</v>
      </c>
    </row>
    <row r="2373" spans="1:21" x14ac:dyDescent="0.35">
      <c r="A2373" t="s">
        <v>27</v>
      </c>
      <c r="B2373" t="s">
        <v>52</v>
      </c>
      <c r="C2373" t="s">
        <v>29</v>
      </c>
      <c r="D2373" t="s">
        <v>30</v>
      </c>
      <c r="E2373" t="s">
        <v>614</v>
      </c>
      <c r="F2373" t="s">
        <v>615</v>
      </c>
      <c r="G2373" t="s">
        <v>452</v>
      </c>
      <c r="H2373" t="s">
        <v>46</v>
      </c>
      <c r="J2373" t="s">
        <v>36</v>
      </c>
      <c r="L2373" t="s">
        <v>616</v>
      </c>
      <c r="M2373" t="s">
        <v>616</v>
      </c>
      <c r="N2373" t="b">
        <v>0</v>
      </c>
      <c r="O2373">
        <v>0.64173709999999995</v>
      </c>
      <c r="P2373">
        <v>3.0806417769525401E-2</v>
      </c>
      <c r="Q2373">
        <v>66.830861441700449</v>
      </c>
      <c r="R2373">
        <v>42.887843212098659</v>
      </c>
      <c r="S2373">
        <v>1.9769621200803701E-2</v>
      </c>
      <c r="T2373">
        <f t="shared" si="76"/>
        <v>42.887843212098659</v>
      </c>
      <c r="U2373">
        <f t="shared" si="77"/>
        <v>1.9769621200803698E-2</v>
      </c>
    </row>
    <row r="2374" spans="1:21" x14ac:dyDescent="0.35">
      <c r="A2374" t="s">
        <v>27</v>
      </c>
      <c r="B2374" t="s">
        <v>52</v>
      </c>
      <c r="C2374" t="s">
        <v>39</v>
      </c>
      <c r="D2374" t="s">
        <v>40</v>
      </c>
      <c r="E2374" t="s">
        <v>620</v>
      </c>
      <c r="F2374" t="s">
        <v>621</v>
      </c>
      <c r="G2374" t="s">
        <v>452</v>
      </c>
      <c r="H2374" t="s">
        <v>46</v>
      </c>
      <c r="J2374" t="s">
        <v>36</v>
      </c>
      <c r="L2374" t="s">
        <v>622</v>
      </c>
      <c r="M2374" t="s">
        <v>622</v>
      </c>
      <c r="N2374" t="b">
        <v>0</v>
      </c>
      <c r="O2374">
        <v>169.70566217000001</v>
      </c>
      <c r="P2374">
        <v>4.980441261258817E-3</v>
      </c>
      <c r="Q2374">
        <v>38.403702919835077</v>
      </c>
      <c r="R2374">
        <v>6517.3258337905754</v>
      </c>
      <c r="S2374">
        <v>0.84520908214071755</v>
      </c>
      <c r="T2374">
        <f t="shared" si="76"/>
        <v>6517.3258337905745</v>
      </c>
      <c r="U2374">
        <f t="shared" si="77"/>
        <v>0.84520908214071755</v>
      </c>
    </row>
    <row r="2375" spans="1:21" x14ac:dyDescent="0.35">
      <c r="A2375" t="s">
        <v>27</v>
      </c>
      <c r="B2375" t="s">
        <v>52</v>
      </c>
      <c r="C2375" t="s">
        <v>29</v>
      </c>
      <c r="D2375" t="s">
        <v>30</v>
      </c>
      <c r="E2375" t="s">
        <v>620</v>
      </c>
      <c r="F2375" t="s">
        <v>621</v>
      </c>
      <c r="G2375" t="s">
        <v>452</v>
      </c>
      <c r="H2375" t="s">
        <v>46</v>
      </c>
      <c r="J2375" t="s">
        <v>36</v>
      </c>
      <c r="L2375" t="s">
        <v>622</v>
      </c>
      <c r="M2375" t="s">
        <v>622</v>
      </c>
      <c r="N2375" t="b">
        <v>0</v>
      </c>
      <c r="O2375">
        <v>169.70566217000001</v>
      </c>
      <c r="P2375">
        <v>4.5268311477703348E-2</v>
      </c>
      <c r="Q2375">
        <v>98.204220779569653</v>
      </c>
      <c r="R2375">
        <v>16665.812315285741</v>
      </c>
      <c r="S2375">
        <v>7.6822887746414592</v>
      </c>
      <c r="T2375">
        <f t="shared" si="76"/>
        <v>16665.812315285744</v>
      </c>
      <c r="U2375">
        <f t="shared" si="77"/>
        <v>7.6822887746414583</v>
      </c>
    </row>
    <row r="2376" spans="1:21" x14ac:dyDescent="0.35">
      <c r="A2376" t="s">
        <v>27</v>
      </c>
      <c r="B2376" t="s">
        <v>52</v>
      </c>
      <c r="C2376" t="s">
        <v>39</v>
      </c>
      <c r="D2376" t="s">
        <v>40</v>
      </c>
      <c r="E2376" t="s">
        <v>623</v>
      </c>
      <c r="F2376" t="s">
        <v>624</v>
      </c>
      <c r="G2376" t="s">
        <v>452</v>
      </c>
      <c r="H2376" t="s">
        <v>46</v>
      </c>
      <c r="J2376" t="s">
        <v>36</v>
      </c>
      <c r="L2376" t="s">
        <v>625</v>
      </c>
      <c r="M2376" t="s">
        <v>626</v>
      </c>
      <c r="N2376" t="b">
        <v>0</v>
      </c>
      <c r="O2376">
        <v>6.141282E-2</v>
      </c>
      <c r="P2376">
        <v>1.796617244861336E-8</v>
      </c>
      <c r="Q2376">
        <v>1.385354255033785E-4</v>
      </c>
      <c r="R2376">
        <v>8.5078511500623945E-6</v>
      </c>
      <c r="S2376">
        <v>1.103353314675652E-9</v>
      </c>
      <c r="T2376">
        <f t="shared" si="76"/>
        <v>8.5078511500623928E-6</v>
      </c>
      <c r="U2376">
        <f t="shared" si="77"/>
        <v>1.1033533146756516E-9</v>
      </c>
    </row>
    <row r="2377" spans="1:21" x14ac:dyDescent="0.35">
      <c r="A2377" t="s">
        <v>27</v>
      </c>
      <c r="B2377" t="s">
        <v>52</v>
      </c>
      <c r="C2377" t="s">
        <v>29</v>
      </c>
      <c r="D2377" t="s">
        <v>30</v>
      </c>
      <c r="E2377" t="s">
        <v>623</v>
      </c>
      <c r="F2377" t="s">
        <v>624</v>
      </c>
      <c r="G2377" t="s">
        <v>452</v>
      </c>
      <c r="H2377" t="s">
        <v>46</v>
      </c>
      <c r="J2377" t="s">
        <v>36</v>
      </c>
      <c r="L2377" t="s">
        <v>625</v>
      </c>
      <c r="M2377" t="s">
        <v>626</v>
      </c>
      <c r="N2377" t="b">
        <v>0</v>
      </c>
      <c r="O2377">
        <v>6.141282E-2</v>
      </c>
      <c r="P2377">
        <v>8.1407556476318841E-8</v>
      </c>
      <c r="Q2377">
        <v>1.7660401699019369E-4</v>
      </c>
      <c r="R2377">
        <v>1.0845750706695711E-5</v>
      </c>
      <c r="S2377">
        <v>4.9994676125200031E-9</v>
      </c>
      <c r="T2377">
        <f t="shared" si="76"/>
        <v>1.0845750706695707E-5</v>
      </c>
      <c r="U2377">
        <f t="shared" si="77"/>
        <v>4.9994676125200031E-9</v>
      </c>
    </row>
    <row r="2378" spans="1:21" x14ac:dyDescent="0.35">
      <c r="A2378" t="s">
        <v>27</v>
      </c>
      <c r="B2378" t="s">
        <v>52</v>
      </c>
      <c r="C2378" t="s">
        <v>76</v>
      </c>
      <c r="D2378" t="s">
        <v>77</v>
      </c>
      <c r="E2378" t="s">
        <v>647</v>
      </c>
      <c r="F2378" t="s">
        <v>648</v>
      </c>
      <c r="G2378" t="s">
        <v>452</v>
      </c>
      <c r="H2378" t="s">
        <v>46</v>
      </c>
      <c r="J2378" t="s">
        <v>36</v>
      </c>
      <c r="L2378" t="s">
        <v>649</v>
      </c>
      <c r="M2378" t="s">
        <v>649</v>
      </c>
      <c r="N2378" t="b">
        <v>0</v>
      </c>
      <c r="O2378">
        <v>81.866171690000002</v>
      </c>
      <c r="P2378">
        <v>2.5037140638520899E-2</v>
      </c>
      <c r="Q2378">
        <v>23.807372730119571</v>
      </c>
      <c r="R2378">
        <v>1949.018463411792</v>
      </c>
      <c r="S2378">
        <v>2.0496948541398279</v>
      </c>
      <c r="T2378">
        <f t="shared" si="76"/>
        <v>1949.0184634117929</v>
      </c>
      <c r="U2378">
        <f t="shared" si="77"/>
        <v>2.0496948541398283</v>
      </c>
    </row>
    <row r="2379" spans="1:21" x14ac:dyDescent="0.35">
      <c r="A2379" t="s">
        <v>27</v>
      </c>
      <c r="B2379" t="s">
        <v>52</v>
      </c>
      <c r="C2379" t="s">
        <v>39</v>
      </c>
      <c r="D2379" t="s">
        <v>40</v>
      </c>
      <c r="E2379" t="s">
        <v>647</v>
      </c>
      <c r="F2379" t="s">
        <v>648</v>
      </c>
      <c r="G2379" t="s">
        <v>452</v>
      </c>
      <c r="H2379" t="s">
        <v>46</v>
      </c>
      <c r="J2379" t="s">
        <v>36</v>
      </c>
      <c r="L2379" t="s">
        <v>649</v>
      </c>
      <c r="M2379" t="s">
        <v>649</v>
      </c>
      <c r="N2379" t="b">
        <v>0</v>
      </c>
      <c r="O2379">
        <v>81.866171690000002</v>
      </c>
      <c r="P2379">
        <v>1.314414324652952E-2</v>
      </c>
      <c r="Q2379">
        <v>101.3532227158304</v>
      </c>
      <c r="R2379">
        <v>8297.4003321889795</v>
      </c>
      <c r="S2379">
        <v>1.0760606877383401</v>
      </c>
      <c r="T2379">
        <f t="shared" si="76"/>
        <v>8297.4003321889795</v>
      </c>
      <c r="U2379">
        <f t="shared" si="77"/>
        <v>1.0760606877383396</v>
      </c>
    </row>
    <row r="2380" spans="1:21" x14ac:dyDescent="0.35">
      <c r="A2380" t="s">
        <v>27</v>
      </c>
      <c r="B2380" t="s">
        <v>52</v>
      </c>
      <c r="C2380" t="s">
        <v>29</v>
      </c>
      <c r="D2380" t="s">
        <v>30</v>
      </c>
      <c r="E2380" t="s">
        <v>647</v>
      </c>
      <c r="F2380" t="s">
        <v>648</v>
      </c>
      <c r="G2380" t="s">
        <v>452</v>
      </c>
      <c r="H2380" t="s">
        <v>46</v>
      </c>
      <c r="J2380" t="s">
        <v>36</v>
      </c>
      <c r="L2380" t="s">
        <v>649</v>
      </c>
      <c r="M2380" t="s">
        <v>649</v>
      </c>
      <c r="N2380" t="b">
        <v>0</v>
      </c>
      <c r="O2380">
        <v>81.866171690000002</v>
      </c>
      <c r="P2380">
        <v>4.0961854487281159E-3</v>
      </c>
      <c r="Q2380">
        <v>8.8861874240458185</v>
      </c>
      <c r="R2380">
        <v>727.47814532645384</v>
      </c>
      <c r="S2380">
        <v>0.33533902121965559</v>
      </c>
      <c r="T2380">
        <f t="shared" si="76"/>
        <v>727.47814532645384</v>
      </c>
      <c r="U2380">
        <f t="shared" si="77"/>
        <v>0.33533902121965564</v>
      </c>
    </row>
    <row r="2381" spans="1:21" x14ac:dyDescent="0.35">
      <c r="A2381" t="s">
        <v>27</v>
      </c>
      <c r="B2381" t="s">
        <v>52</v>
      </c>
      <c r="C2381" t="s">
        <v>76</v>
      </c>
      <c r="D2381" t="s">
        <v>77</v>
      </c>
      <c r="E2381" t="s">
        <v>1267</v>
      </c>
      <c r="F2381" t="s">
        <v>1268</v>
      </c>
      <c r="G2381" t="s">
        <v>452</v>
      </c>
      <c r="H2381" t="s">
        <v>46</v>
      </c>
      <c r="J2381" t="s">
        <v>36</v>
      </c>
      <c r="L2381" t="s">
        <v>1269</v>
      </c>
      <c r="M2381" t="s">
        <v>1269</v>
      </c>
      <c r="N2381" t="b">
        <v>0</v>
      </c>
      <c r="O2381">
        <v>66.174081770000001</v>
      </c>
      <c r="P2381">
        <v>1.0678769994305689E-2</v>
      </c>
      <c r="Q2381">
        <v>10.154252884712459</v>
      </c>
      <c r="R2381">
        <v>671.94836070622046</v>
      </c>
      <c r="S2381">
        <v>0.70665779880620694</v>
      </c>
      <c r="T2381">
        <f t="shared" si="76"/>
        <v>671.94836070622068</v>
      </c>
      <c r="U2381">
        <f t="shared" si="77"/>
        <v>0.70665779880620716</v>
      </c>
    </row>
    <row r="2382" spans="1:21" x14ac:dyDescent="0.35">
      <c r="A2382" t="s">
        <v>27</v>
      </c>
      <c r="B2382" t="s">
        <v>52</v>
      </c>
      <c r="C2382" t="s">
        <v>39</v>
      </c>
      <c r="D2382" t="s">
        <v>40</v>
      </c>
      <c r="E2382" t="s">
        <v>1267</v>
      </c>
      <c r="F2382" t="s">
        <v>1268</v>
      </c>
      <c r="G2382" t="s">
        <v>452</v>
      </c>
      <c r="H2382" t="s">
        <v>46</v>
      </c>
      <c r="J2382" t="s">
        <v>36</v>
      </c>
      <c r="L2382" t="s">
        <v>1269</v>
      </c>
      <c r="M2382" t="s">
        <v>1269</v>
      </c>
      <c r="N2382" t="b">
        <v>0</v>
      </c>
      <c r="O2382">
        <v>66.174081770000001</v>
      </c>
      <c r="P2382">
        <v>3.5433730565479589E-3</v>
      </c>
      <c r="Q2382">
        <v>27.322608391414221</v>
      </c>
      <c r="R2382">
        <v>1808.0485218631329</v>
      </c>
      <c r="S2382">
        <v>0.23447945838561951</v>
      </c>
      <c r="T2382">
        <f t="shared" si="76"/>
        <v>1808.0485218631329</v>
      </c>
      <c r="U2382">
        <f t="shared" si="77"/>
        <v>0.23447945838561945</v>
      </c>
    </row>
    <row r="2383" spans="1:21" x14ac:dyDescent="0.35">
      <c r="A2383" t="s">
        <v>27</v>
      </c>
      <c r="B2383" t="s">
        <v>52</v>
      </c>
      <c r="C2383" t="s">
        <v>29</v>
      </c>
      <c r="D2383" t="s">
        <v>30</v>
      </c>
      <c r="E2383" t="s">
        <v>1267</v>
      </c>
      <c r="F2383" t="s">
        <v>1268</v>
      </c>
      <c r="G2383" t="s">
        <v>452</v>
      </c>
      <c r="H2383" t="s">
        <v>46</v>
      </c>
      <c r="J2383" t="s">
        <v>36</v>
      </c>
      <c r="L2383" t="s">
        <v>1269</v>
      </c>
      <c r="M2383" t="s">
        <v>1269</v>
      </c>
      <c r="N2383" t="b">
        <v>0</v>
      </c>
      <c r="O2383">
        <v>66.174081770000001</v>
      </c>
      <c r="P2383">
        <v>2.3221809828997651E-3</v>
      </c>
      <c r="Q2383">
        <v>5.0376956084860893</v>
      </c>
      <c r="R2383">
        <v>333.36488112832842</v>
      </c>
      <c r="S2383">
        <v>0.153668194247148</v>
      </c>
      <c r="T2383">
        <f t="shared" si="76"/>
        <v>333.36488112832836</v>
      </c>
      <c r="U2383">
        <f t="shared" si="77"/>
        <v>0.15366819424714803</v>
      </c>
    </row>
    <row r="2384" spans="1:21" x14ac:dyDescent="0.35">
      <c r="A2384" t="s">
        <v>27</v>
      </c>
      <c r="B2384" t="s">
        <v>52</v>
      </c>
      <c r="C2384" t="s">
        <v>39</v>
      </c>
      <c r="D2384" t="s">
        <v>40</v>
      </c>
      <c r="E2384" t="s">
        <v>1270</v>
      </c>
      <c r="F2384" t="s">
        <v>684</v>
      </c>
      <c r="G2384" t="s">
        <v>452</v>
      </c>
      <c r="H2384" t="s">
        <v>46</v>
      </c>
      <c r="J2384" t="s">
        <v>36</v>
      </c>
      <c r="L2384" t="s">
        <v>685</v>
      </c>
      <c r="M2384" t="s">
        <v>685</v>
      </c>
      <c r="N2384" t="b">
        <v>0</v>
      </c>
      <c r="O2384">
        <v>35.551672289999999</v>
      </c>
      <c r="P2384">
        <v>3.391297581874422E-8</v>
      </c>
      <c r="Q2384">
        <v>2.6149969051967562E-4</v>
      </c>
      <c r="R2384">
        <v>9.2967513012919278E-3</v>
      </c>
      <c r="S2384">
        <v>1.205663002686689E-6</v>
      </c>
      <c r="T2384">
        <f t="shared" si="76"/>
        <v>9.2967513012919278E-3</v>
      </c>
      <c r="U2384">
        <f t="shared" si="77"/>
        <v>1.205663002686689E-6</v>
      </c>
    </row>
    <row r="2385" spans="1:21" x14ac:dyDescent="0.35">
      <c r="A2385" t="s">
        <v>27</v>
      </c>
      <c r="B2385" t="s">
        <v>52</v>
      </c>
      <c r="C2385" t="s">
        <v>76</v>
      </c>
      <c r="D2385" t="s">
        <v>77</v>
      </c>
      <c r="E2385" t="s">
        <v>1270</v>
      </c>
      <c r="F2385" t="s">
        <v>684</v>
      </c>
      <c r="G2385" t="s">
        <v>452</v>
      </c>
      <c r="H2385" t="s">
        <v>46</v>
      </c>
      <c r="J2385" t="s">
        <v>36</v>
      </c>
      <c r="L2385" t="s">
        <v>685</v>
      </c>
      <c r="M2385" t="s">
        <v>685</v>
      </c>
      <c r="N2385" t="b">
        <v>0</v>
      </c>
      <c r="O2385">
        <v>35.551672289999999</v>
      </c>
      <c r="P2385">
        <v>2.822388444978819E-7</v>
      </c>
      <c r="Q2385">
        <v>2.6837590869067729E-4</v>
      </c>
      <c r="R2385">
        <v>9.541212356301924E-3</v>
      </c>
      <c r="S2385">
        <v>1.003406290709697E-5</v>
      </c>
      <c r="T2385">
        <f t="shared" si="76"/>
        <v>9.5412123563019223E-3</v>
      </c>
      <c r="U2385">
        <f t="shared" si="77"/>
        <v>1.0034062907096967E-5</v>
      </c>
    </row>
    <row r="2386" spans="1:21" x14ac:dyDescent="0.35">
      <c r="A2386" t="s">
        <v>27</v>
      </c>
      <c r="B2386" t="s">
        <v>52</v>
      </c>
      <c r="C2386" t="s">
        <v>76</v>
      </c>
      <c r="D2386" t="s">
        <v>77</v>
      </c>
      <c r="E2386" t="s">
        <v>692</v>
      </c>
      <c r="F2386" t="s">
        <v>693</v>
      </c>
      <c r="G2386" t="s">
        <v>452</v>
      </c>
      <c r="H2386" t="s">
        <v>46</v>
      </c>
      <c r="J2386" t="s">
        <v>36</v>
      </c>
      <c r="L2386" t="s">
        <v>694</v>
      </c>
      <c r="M2386" t="s">
        <v>694</v>
      </c>
      <c r="N2386" t="b">
        <v>0</v>
      </c>
      <c r="O2386">
        <v>18.484933380000001</v>
      </c>
      <c r="P2386">
        <v>2.7837537155283591E-8</v>
      </c>
      <c r="Q2386">
        <v>2.6470220082749079E-5</v>
      </c>
      <c r="R2386">
        <v>4.8930025478355474E-4</v>
      </c>
      <c r="S2386">
        <v>5.1457501977869203E-7</v>
      </c>
      <c r="T2386">
        <f t="shared" si="76"/>
        <v>4.8930025478355484E-4</v>
      </c>
      <c r="U2386">
        <f t="shared" si="77"/>
        <v>5.1457501977869192E-7</v>
      </c>
    </row>
    <row r="2387" spans="1:21" x14ac:dyDescent="0.35">
      <c r="A2387" t="s">
        <v>27</v>
      </c>
      <c r="B2387" t="s">
        <v>52</v>
      </c>
      <c r="C2387" t="s">
        <v>39</v>
      </c>
      <c r="D2387" t="s">
        <v>40</v>
      </c>
      <c r="E2387" t="s">
        <v>692</v>
      </c>
      <c r="F2387" t="s">
        <v>693</v>
      </c>
      <c r="G2387" t="s">
        <v>452</v>
      </c>
      <c r="H2387" t="s">
        <v>46</v>
      </c>
      <c r="J2387" t="s">
        <v>36</v>
      </c>
      <c r="L2387" t="s">
        <v>694</v>
      </c>
      <c r="M2387" t="s">
        <v>694</v>
      </c>
      <c r="N2387" t="b">
        <v>0</v>
      </c>
      <c r="O2387">
        <v>18.484933380000001</v>
      </c>
      <c r="P2387">
        <v>3.7253825240361503E-9</v>
      </c>
      <c r="Q2387">
        <v>2.8726065866635441E-5</v>
      </c>
      <c r="R2387">
        <v>5.3099941381424805E-4</v>
      </c>
      <c r="S2387">
        <v>6.8863447771824488E-8</v>
      </c>
      <c r="T2387">
        <f t="shared" si="76"/>
        <v>5.3099941381424816E-4</v>
      </c>
      <c r="U2387">
        <f t="shared" si="77"/>
        <v>6.8863447771824488E-8</v>
      </c>
    </row>
    <row r="2388" spans="1:21" x14ac:dyDescent="0.35">
      <c r="A2388" t="s">
        <v>27</v>
      </c>
      <c r="B2388" t="s">
        <v>52</v>
      </c>
      <c r="C2388" t="s">
        <v>76</v>
      </c>
      <c r="D2388" t="s">
        <v>77</v>
      </c>
      <c r="E2388" t="s">
        <v>695</v>
      </c>
      <c r="F2388" t="s">
        <v>696</v>
      </c>
      <c r="G2388" t="s">
        <v>452</v>
      </c>
      <c r="H2388" t="s">
        <v>46</v>
      </c>
      <c r="J2388" t="s">
        <v>36</v>
      </c>
      <c r="L2388" t="s">
        <v>697</v>
      </c>
      <c r="M2388" t="s">
        <v>697</v>
      </c>
      <c r="N2388" t="b">
        <v>0</v>
      </c>
      <c r="O2388">
        <v>209.88483607000001</v>
      </c>
      <c r="P2388">
        <v>3.7330157503908531E-9</v>
      </c>
      <c r="Q2388">
        <v>3.5496584318508799E-6</v>
      </c>
      <c r="R2388">
        <v>7.4501947807351521E-4</v>
      </c>
      <c r="S2388">
        <v>7.835033988175123E-7</v>
      </c>
      <c r="T2388">
        <f t="shared" si="76"/>
        <v>7.4501947807351521E-4</v>
      </c>
      <c r="U2388">
        <f t="shared" si="77"/>
        <v>7.835033988175123E-7</v>
      </c>
    </row>
    <row r="2389" spans="1:21" x14ac:dyDescent="0.35">
      <c r="A2389" t="s">
        <v>27</v>
      </c>
      <c r="B2389" t="s">
        <v>52</v>
      </c>
      <c r="C2389" t="s">
        <v>39</v>
      </c>
      <c r="D2389" t="s">
        <v>40</v>
      </c>
      <c r="E2389" t="s">
        <v>695</v>
      </c>
      <c r="F2389" t="s">
        <v>696</v>
      </c>
      <c r="G2389" t="s">
        <v>452</v>
      </c>
      <c r="H2389" t="s">
        <v>46</v>
      </c>
      <c r="J2389" t="s">
        <v>36</v>
      </c>
      <c r="L2389" t="s">
        <v>697</v>
      </c>
      <c r="M2389" t="s">
        <v>697</v>
      </c>
      <c r="N2389" t="b">
        <v>0</v>
      </c>
      <c r="O2389">
        <v>209.88483607000001</v>
      </c>
      <c r="P2389">
        <v>4.3356168648426162E-10</v>
      </c>
      <c r="Q2389">
        <v>3.343152409944463E-6</v>
      </c>
      <c r="R2389">
        <v>7.01676995518219E-4</v>
      </c>
      <c r="S2389">
        <v>9.0998023493981974E-8</v>
      </c>
      <c r="T2389">
        <f t="shared" si="76"/>
        <v>7.0167699551821911E-4</v>
      </c>
      <c r="U2389">
        <f t="shared" si="77"/>
        <v>9.0998023493981988E-8</v>
      </c>
    </row>
    <row r="2390" spans="1:21" x14ac:dyDescent="0.35">
      <c r="A2390" t="s">
        <v>27</v>
      </c>
      <c r="B2390" t="s">
        <v>52</v>
      </c>
      <c r="C2390" t="s">
        <v>76</v>
      </c>
      <c r="D2390" t="s">
        <v>77</v>
      </c>
      <c r="E2390" t="s">
        <v>1271</v>
      </c>
      <c r="F2390" t="s">
        <v>1272</v>
      </c>
      <c r="G2390" t="s">
        <v>452</v>
      </c>
      <c r="H2390" t="s">
        <v>46</v>
      </c>
      <c r="J2390" t="s">
        <v>36</v>
      </c>
      <c r="L2390" t="s">
        <v>1273</v>
      </c>
      <c r="M2390" t="s">
        <v>1273</v>
      </c>
      <c r="N2390" t="b">
        <v>0</v>
      </c>
      <c r="O2390">
        <v>3.6843052799999998</v>
      </c>
      <c r="P2390">
        <v>2.6012585046064821E-9</v>
      </c>
      <c r="Q2390">
        <v>2.4734905507252249E-6</v>
      </c>
      <c r="R2390">
        <v>9.1130942960670542E-6</v>
      </c>
      <c r="S2390">
        <v>9.5838304431665647E-9</v>
      </c>
      <c r="T2390">
        <f t="shared" si="76"/>
        <v>9.1130942960670542E-6</v>
      </c>
      <c r="U2390">
        <f t="shared" si="77"/>
        <v>9.5838304431665664E-9</v>
      </c>
    </row>
    <row r="2391" spans="1:21" x14ac:dyDescent="0.35">
      <c r="A2391" t="s">
        <v>27</v>
      </c>
      <c r="B2391" t="s">
        <v>52</v>
      </c>
      <c r="C2391" t="s">
        <v>39</v>
      </c>
      <c r="D2391" t="s">
        <v>40</v>
      </c>
      <c r="E2391" t="s">
        <v>1271</v>
      </c>
      <c r="F2391" t="s">
        <v>1272</v>
      </c>
      <c r="G2391" t="s">
        <v>452</v>
      </c>
      <c r="H2391" t="s">
        <v>46</v>
      </c>
      <c r="J2391" t="s">
        <v>36</v>
      </c>
      <c r="L2391" t="s">
        <v>1273</v>
      </c>
      <c r="M2391" t="s">
        <v>1273</v>
      </c>
      <c r="N2391" t="b">
        <v>0</v>
      </c>
      <c r="O2391">
        <v>3.6843052799999998</v>
      </c>
      <c r="P2391">
        <v>3.0432465593354208E-10</v>
      </c>
      <c r="Q2391">
        <v>2.3466181136526059E-6</v>
      </c>
      <c r="R2391">
        <v>8.6456575062739371E-6</v>
      </c>
      <c r="S2391">
        <v>1.121224936690132E-9</v>
      </c>
      <c r="T2391">
        <f t="shared" si="76"/>
        <v>8.6456575062739354E-6</v>
      </c>
      <c r="U2391">
        <f t="shared" si="77"/>
        <v>1.1212249366901324E-9</v>
      </c>
    </row>
    <row r="2392" spans="1:21" x14ac:dyDescent="0.35">
      <c r="A2392" t="s">
        <v>27</v>
      </c>
      <c r="B2392" t="s">
        <v>52</v>
      </c>
      <c r="C2392" t="s">
        <v>29</v>
      </c>
      <c r="D2392" t="s">
        <v>30</v>
      </c>
      <c r="E2392" t="s">
        <v>1191</v>
      </c>
      <c r="F2392" t="s">
        <v>1192</v>
      </c>
      <c r="G2392" t="s">
        <v>128</v>
      </c>
      <c r="H2392" t="s">
        <v>46</v>
      </c>
      <c r="J2392" t="s">
        <v>36</v>
      </c>
      <c r="L2392" t="s">
        <v>1193</v>
      </c>
      <c r="M2392" t="s">
        <v>1193</v>
      </c>
      <c r="N2392" t="b">
        <v>0</v>
      </c>
      <c r="O2392">
        <v>1.05</v>
      </c>
      <c r="P2392">
        <v>2.9569253271656908E-3</v>
      </c>
      <c r="Q2392">
        <v>6.4146980123326891</v>
      </c>
      <c r="R2392">
        <v>6.7354329129493236</v>
      </c>
      <c r="S2392">
        <v>3.1047715935239749E-3</v>
      </c>
      <c r="T2392">
        <f t="shared" si="76"/>
        <v>6.7354329129493236</v>
      </c>
      <c r="U2392">
        <f t="shared" si="77"/>
        <v>3.1047715935239753E-3</v>
      </c>
    </row>
    <row r="2393" spans="1:21" x14ac:dyDescent="0.35">
      <c r="A2393" t="s">
        <v>27</v>
      </c>
      <c r="B2393" t="s">
        <v>52</v>
      </c>
      <c r="C2393" t="s">
        <v>39</v>
      </c>
      <c r="D2393" t="s">
        <v>40</v>
      </c>
      <c r="E2393" t="s">
        <v>1191</v>
      </c>
      <c r="F2393" t="s">
        <v>1192</v>
      </c>
      <c r="G2393" t="s">
        <v>128</v>
      </c>
      <c r="H2393" t="s">
        <v>46</v>
      </c>
      <c r="J2393" t="s">
        <v>36</v>
      </c>
      <c r="L2393" t="s">
        <v>1193</v>
      </c>
      <c r="M2393" t="s">
        <v>1193</v>
      </c>
      <c r="N2393" t="b">
        <v>0</v>
      </c>
      <c r="O2393">
        <v>1.05</v>
      </c>
      <c r="P2393">
        <v>2.4293894736840699E-3</v>
      </c>
      <c r="Q2393">
        <v>18.732788267109559</v>
      </c>
      <c r="R2393">
        <v>19.669427680465031</v>
      </c>
      <c r="S2393">
        <v>2.5508589473682728E-3</v>
      </c>
      <c r="T2393">
        <f t="shared" si="76"/>
        <v>19.669427680465038</v>
      </c>
      <c r="U2393">
        <f t="shared" si="77"/>
        <v>2.5508589473682737E-3</v>
      </c>
    </row>
    <row r="2394" spans="1:21" x14ac:dyDescent="0.35">
      <c r="A2394" t="s">
        <v>27</v>
      </c>
      <c r="B2394" t="s">
        <v>52</v>
      </c>
      <c r="C2394" t="s">
        <v>39</v>
      </c>
      <c r="D2394" t="s">
        <v>40</v>
      </c>
      <c r="E2394" t="s">
        <v>225</v>
      </c>
      <c r="F2394" t="s">
        <v>226</v>
      </c>
      <c r="G2394" t="s">
        <v>128</v>
      </c>
      <c r="H2394" t="s">
        <v>46</v>
      </c>
      <c r="J2394" t="s">
        <v>36</v>
      </c>
      <c r="L2394" t="s">
        <v>227</v>
      </c>
      <c r="M2394" t="s">
        <v>227</v>
      </c>
      <c r="N2394" t="b">
        <v>0</v>
      </c>
      <c r="O2394">
        <v>1.05</v>
      </c>
      <c r="P2394">
        <v>2.2476383937395741E-3</v>
      </c>
      <c r="Q2394">
        <v>17.331323193353541</v>
      </c>
      <c r="R2394">
        <v>18.197889353021221</v>
      </c>
      <c r="S2394">
        <v>2.3600203134265529E-3</v>
      </c>
      <c r="T2394">
        <f t="shared" si="76"/>
        <v>18.197889353021218</v>
      </c>
      <c r="U2394">
        <f t="shared" si="77"/>
        <v>2.3600203134265529E-3</v>
      </c>
    </row>
    <row r="2395" spans="1:21" x14ac:dyDescent="0.35">
      <c r="A2395" t="s">
        <v>27</v>
      </c>
      <c r="B2395" t="s">
        <v>52</v>
      </c>
      <c r="C2395" t="s">
        <v>29</v>
      </c>
      <c r="D2395" t="s">
        <v>30</v>
      </c>
      <c r="E2395" t="s">
        <v>225</v>
      </c>
      <c r="F2395" t="s">
        <v>226</v>
      </c>
      <c r="G2395" t="s">
        <v>128</v>
      </c>
      <c r="H2395" t="s">
        <v>46</v>
      </c>
      <c r="J2395" t="s">
        <v>36</v>
      </c>
      <c r="L2395" t="s">
        <v>227</v>
      </c>
      <c r="M2395" t="s">
        <v>227</v>
      </c>
      <c r="N2395" t="b">
        <v>0</v>
      </c>
      <c r="O2395">
        <v>1.05</v>
      </c>
      <c r="P2395">
        <v>8.5732942251723985E-3</v>
      </c>
      <c r="Q2395">
        <v>18.598742727829151</v>
      </c>
      <c r="R2395">
        <v>19.52867986422061</v>
      </c>
      <c r="S2395">
        <v>9.0019589364310187E-3</v>
      </c>
      <c r="T2395">
        <f t="shared" si="76"/>
        <v>19.52867986422061</v>
      </c>
      <c r="U2395">
        <f t="shared" si="77"/>
        <v>9.0019589364310187E-3</v>
      </c>
    </row>
    <row r="2396" spans="1:21" x14ac:dyDescent="0.35">
      <c r="A2396" t="s">
        <v>27</v>
      </c>
      <c r="B2396" t="s">
        <v>52</v>
      </c>
      <c r="C2396" t="s">
        <v>29</v>
      </c>
      <c r="D2396" t="s">
        <v>30</v>
      </c>
      <c r="E2396" t="s">
        <v>710</v>
      </c>
      <c r="F2396" t="s">
        <v>711</v>
      </c>
      <c r="G2396" t="s">
        <v>452</v>
      </c>
      <c r="H2396" t="s">
        <v>46</v>
      </c>
      <c r="J2396" t="s">
        <v>36</v>
      </c>
      <c r="L2396" t="s">
        <v>712</v>
      </c>
      <c r="M2396" t="s">
        <v>712</v>
      </c>
      <c r="N2396" t="b">
        <v>0</v>
      </c>
      <c r="O2396">
        <v>32.946213380000003</v>
      </c>
      <c r="P2396">
        <v>1.181748106193952E-6</v>
      </c>
      <c r="Q2396">
        <v>2.5636620438928958E-3</v>
      </c>
      <c r="R2396">
        <v>8.446295673230228E-2</v>
      </c>
      <c r="S2396">
        <v>3.8934125268076853E-5</v>
      </c>
      <c r="T2396">
        <f t="shared" si="76"/>
        <v>8.446295673230228E-2</v>
      </c>
      <c r="U2396">
        <f t="shared" si="77"/>
        <v>3.8934125268076846E-5</v>
      </c>
    </row>
    <row r="2397" spans="1:21" x14ac:dyDescent="0.35">
      <c r="A2397" t="s">
        <v>27</v>
      </c>
      <c r="B2397" t="s">
        <v>52</v>
      </c>
      <c r="C2397" t="s">
        <v>39</v>
      </c>
      <c r="D2397" t="s">
        <v>40</v>
      </c>
      <c r="E2397" t="s">
        <v>710</v>
      </c>
      <c r="F2397" t="s">
        <v>711</v>
      </c>
      <c r="G2397" t="s">
        <v>452</v>
      </c>
      <c r="H2397" t="s">
        <v>46</v>
      </c>
      <c r="J2397" t="s">
        <v>36</v>
      </c>
      <c r="L2397" t="s">
        <v>712</v>
      </c>
      <c r="M2397" t="s">
        <v>712</v>
      </c>
      <c r="N2397" t="b">
        <v>0</v>
      </c>
      <c r="O2397">
        <v>32.946213380000003</v>
      </c>
      <c r="P2397">
        <v>3.1244427958281549E-7</v>
      </c>
      <c r="Q2397">
        <v>2.409227749644729E-3</v>
      </c>
      <c r="R2397">
        <v>7.9374931520812472E-2</v>
      </c>
      <c r="S2397">
        <v>1.029385590449582E-5</v>
      </c>
      <c r="T2397">
        <f t="shared" si="76"/>
        <v>7.9374931520812472E-2</v>
      </c>
      <c r="U2397">
        <f t="shared" si="77"/>
        <v>1.0293855904495818E-5</v>
      </c>
    </row>
    <row r="2398" spans="1:21" x14ac:dyDescent="0.35">
      <c r="A2398" t="s">
        <v>27</v>
      </c>
      <c r="B2398" t="s">
        <v>52</v>
      </c>
      <c r="C2398" t="s">
        <v>29</v>
      </c>
      <c r="D2398" t="s">
        <v>30</v>
      </c>
      <c r="E2398" t="s">
        <v>1194</v>
      </c>
      <c r="F2398" t="s">
        <v>1195</v>
      </c>
      <c r="G2398" t="s">
        <v>128</v>
      </c>
      <c r="H2398" t="s">
        <v>46</v>
      </c>
      <c r="J2398" t="s">
        <v>36</v>
      </c>
      <c r="L2398" t="s">
        <v>230</v>
      </c>
      <c r="M2398" t="s">
        <v>230</v>
      </c>
      <c r="N2398" t="b">
        <v>0</v>
      </c>
      <c r="O2398">
        <v>1.2</v>
      </c>
      <c r="P2398">
        <v>7.1200189999830264E-4</v>
      </c>
      <c r="Q2398">
        <v>1.5446034875267189</v>
      </c>
      <c r="R2398">
        <v>1.8535241850320621</v>
      </c>
      <c r="S2398">
        <v>8.5440227999796317E-4</v>
      </c>
      <c r="T2398">
        <f t="shared" si="76"/>
        <v>1.8535241850320627</v>
      </c>
      <c r="U2398">
        <f t="shared" si="77"/>
        <v>8.5440227999796317E-4</v>
      </c>
    </row>
    <row r="2399" spans="1:21" x14ac:dyDescent="0.35">
      <c r="A2399" t="s">
        <v>27</v>
      </c>
      <c r="B2399" t="s">
        <v>52</v>
      </c>
      <c r="C2399" t="s">
        <v>39</v>
      </c>
      <c r="D2399" t="s">
        <v>40</v>
      </c>
      <c r="E2399" t="s">
        <v>1196</v>
      </c>
      <c r="F2399" t="s">
        <v>1197</v>
      </c>
      <c r="G2399" t="s">
        <v>128</v>
      </c>
      <c r="H2399" t="s">
        <v>46</v>
      </c>
      <c r="J2399" t="s">
        <v>36</v>
      </c>
      <c r="L2399" t="s">
        <v>230</v>
      </c>
      <c r="M2399" t="s">
        <v>230</v>
      </c>
      <c r="N2399" t="b">
        <v>0</v>
      </c>
      <c r="O2399">
        <v>1.2</v>
      </c>
      <c r="P2399">
        <v>2.9212845176014921E-4</v>
      </c>
      <c r="Q2399">
        <v>2.2525743578376352</v>
      </c>
      <c r="R2399">
        <v>2.7030892294051618</v>
      </c>
      <c r="S2399">
        <v>3.5055414211217911E-4</v>
      </c>
      <c r="T2399">
        <f t="shared" si="76"/>
        <v>2.7030892294051623</v>
      </c>
      <c r="U2399">
        <f t="shared" si="77"/>
        <v>3.5055414211217906E-4</v>
      </c>
    </row>
    <row r="2400" spans="1:21" x14ac:dyDescent="0.35">
      <c r="A2400" t="s">
        <v>27</v>
      </c>
      <c r="B2400" t="s">
        <v>52</v>
      </c>
      <c r="C2400" t="s">
        <v>76</v>
      </c>
      <c r="D2400" t="s">
        <v>77</v>
      </c>
      <c r="E2400" t="s">
        <v>710</v>
      </c>
      <c r="F2400" t="s">
        <v>711</v>
      </c>
      <c r="G2400" t="s">
        <v>452</v>
      </c>
      <c r="H2400" t="s">
        <v>46</v>
      </c>
      <c r="J2400" t="s">
        <v>36</v>
      </c>
      <c r="L2400" t="s">
        <v>712</v>
      </c>
      <c r="M2400" t="s">
        <v>712</v>
      </c>
      <c r="N2400" t="b">
        <v>0</v>
      </c>
      <c r="O2400">
        <v>32.946213380000003</v>
      </c>
      <c r="P2400">
        <v>2.902609566491242E-6</v>
      </c>
      <c r="Q2400">
        <v>2.760039927768292E-3</v>
      </c>
      <c r="R2400">
        <v>9.0932864397573948E-2</v>
      </c>
      <c r="S2400">
        <v>9.5629994136449772E-5</v>
      </c>
      <c r="T2400">
        <f t="shared" si="76"/>
        <v>9.0932864397573948E-2</v>
      </c>
      <c r="U2400">
        <f t="shared" si="77"/>
        <v>9.5629994136449772E-5</v>
      </c>
    </row>
    <row r="2401" spans="1:21" x14ac:dyDescent="0.35">
      <c r="A2401" t="s">
        <v>27</v>
      </c>
      <c r="B2401" t="s">
        <v>52</v>
      </c>
      <c r="C2401" t="s">
        <v>39</v>
      </c>
      <c r="D2401" t="s">
        <v>40</v>
      </c>
      <c r="E2401" t="s">
        <v>1277</v>
      </c>
      <c r="F2401" t="s">
        <v>1278</v>
      </c>
      <c r="G2401" t="s">
        <v>452</v>
      </c>
      <c r="H2401" t="s">
        <v>46</v>
      </c>
      <c r="J2401" t="s">
        <v>36</v>
      </c>
      <c r="L2401" t="s">
        <v>1279</v>
      </c>
      <c r="M2401" t="s">
        <v>1280</v>
      </c>
      <c r="N2401" t="b">
        <v>0</v>
      </c>
      <c r="O2401">
        <v>66.254312119999994</v>
      </c>
      <c r="P2401">
        <v>2.8288805893074279E-9</v>
      </c>
      <c r="Q2401">
        <v>2.1813225786341581E-5</v>
      </c>
      <c r="R2401">
        <v>1.445220269592308E-3</v>
      </c>
      <c r="S2401">
        <v>1.874255375141838E-7</v>
      </c>
      <c r="T2401">
        <f t="shared" si="76"/>
        <v>1.4452202695923073E-3</v>
      </c>
      <c r="U2401">
        <f t="shared" si="77"/>
        <v>1.8742553751418385E-7</v>
      </c>
    </row>
    <row r="2402" spans="1:21" x14ac:dyDescent="0.35">
      <c r="A2402" t="s">
        <v>27</v>
      </c>
      <c r="B2402" t="s">
        <v>52</v>
      </c>
      <c r="C2402" t="s">
        <v>39</v>
      </c>
      <c r="D2402" t="s">
        <v>40</v>
      </c>
      <c r="E2402" t="s">
        <v>228</v>
      </c>
      <c r="F2402" t="s">
        <v>229</v>
      </c>
      <c r="G2402" t="s">
        <v>128</v>
      </c>
      <c r="H2402" t="s">
        <v>46</v>
      </c>
      <c r="J2402" t="s">
        <v>36</v>
      </c>
      <c r="L2402" t="s">
        <v>230</v>
      </c>
      <c r="M2402" t="s">
        <v>230</v>
      </c>
      <c r="N2402" t="b">
        <v>0</v>
      </c>
      <c r="O2402">
        <v>1.2</v>
      </c>
      <c r="P2402">
        <v>7.0792507163899507E-4</v>
      </c>
      <c r="Q2402">
        <v>5.4587420500679427</v>
      </c>
      <c r="R2402">
        <v>6.550490460081531</v>
      </c>
      <c r="S2402">
        <v>8.4951008596679406E-4</v>
      </c>
      <c r="T2402">
        <f t="shared" si="76"/>
        <v>6.550490460081531</v>
      </c>
      <c r="U2402">
        <f t="shared" si="77"/>
        <v>8.4951008596679406E-4</v>
      </c>
    </row>
    <row r="2403" spans="1:21" x14ac:dyDescent="0.35">
      <c r="A2403" t="s">
        <v>27</v>
      </c>
      <c r="B2403" t="s">
        <v>52</v>
      </c>
      <c r="C2403" t="s">
        <v>29</v>
      </c>
      <c r="D2403" t="s">
        <v>30</v>
      </c>
      <c r="E2403" t="s">
        <v>228</v>
      </c>
      <c r="F2403" t="s">
        <v>229</v>
      </c>
      <c r="G2403" t="s">
        <v>128</v>
      </c>
      <c r="H2403" t="s">
        <v>46</v>
      </c>
      <c r="J2403" t="s">
        <v>36</v>
      </c>
      <c r="L2403" t="s">
        <v>230</v>
      </c>
      <c r="M2403" t="s">
        <v>230</v>
      </c>
      <c r="N2403" t="b">
        <v>0</v>
      </c>
      <c r="O2403">
        <v>1.2</v>
      </c>
      <c r="P2403">
        <v>2.1420500675605561E-3</v>
      </c>
      <c r="Q2403">
        <v>4.6469229995295889</v>
      </c>
      <c r="R2403">
        <v>5.5763075994355056</v>
      </c>
      <c r="S2403">
        <v>2.5704600810726669E-3</v>
      </c>
      <c r="T2403">
        <f t="shared" si="76"/>
        <v>5.5763075994355065</v>
      </c>
      <c r="U2403">
        <f t="shared" si="77"/>
        <v>2.5704600810726673E-3</v>
      </c>
    </row>
    <row r="2404" spans="1:21" x14ac:dyDescent="0.35">
      <c r="A2404" t="s">
        <v>27</v>
      </c>
      <c r="B2404" t="s">
        <v>52</v>
      </c>
      <c r="C2404" t="s">
        <v>39</v>
      </c>
      <c r="D2404" t="s">
        <v>40</v>
      </c>
      <c r="E2404" t="s">
        <v>716</v>
      </c>
      <c r="F2404" t="s">
        <v>717</v>
      </c>
      <c r="G2404" t="s">
        <v>452</v>
      </c>
      <c r="H2404" t="s">
        <v>46</v>
      </c>
      <c r="J2404" t="s">
        <v>36</v>
      </c>
      <c r="L2404" t="s">
        <v>718</v>
      </c>
      <c r="M2404" t="s">
        <v>718</v>
      </c>
      <c r="N2404" t="b">
        <v>0</v>
      </c>
      <c r="O2404">
        <v>71.352824049999995</v>
      </c>
      <c r="P2404">
        <v>1.4060958386650899E-9</v>
      </c>
      <c r="Q2404">
        <v>1.084226959666261E-5</v>
      </c>
      <c r="R2404">
        <v>7.7362655483333186E-4</v>
      </c>
      <c r="S2404">
        <v>1.0032890897370739E-7</v>
      </c>
      <c r="T2404">
        <f t="shared" si="76"/>
        <v>7.7362655483333165E-4</v>
      </c>
      <c r="U2404">
        <f t="shared" si="77"/>
        <v>1.0032890897370734E-7</v>
      </c>
    </row>
    <row r="2405" spans="1:21" x14ac:dyDescent="0.35">
      <c r="A2405" t="s">
        <v>27</v>
      </c>
      <c r="B2405" t="s">
        <v>52</v>
      </c>
      <c r="C2405" t="s">
        <v>76</v>
      </c>
      <c r="D2405" t="s">
        <v>77</v>
      </c>
      <c r="E2405" t="s">
        <v>716</v>
      </c>
      <c r="F2405" t="s">
        <v>717</v>
      </c>
      <c r="G2405" t="s">
        <v>452</v>
      </c>
      <c r="H2405" t="s">
        <v>46</v>
      </c>
      <c r="J2405" t="s">
        <v>36</v>
      </c>
      <c r="L2405" t="s">
        <v>718</v>
      </c>
      <c r="M2405" t="s">
        <v>718</v>
      </c>
      <c r="N2405" t="b">
        <v>0</v>
      </c>
      <c r="O2405">
        <v>71.352824049999995</v>
      </c>
      <c r="P2405">
        <v>2.0882623219528531E-8</v>
      </c>
      <c r="Q2405">
        <v>1.985691584146231E-5</v>
      </c>
      <c r="R2405">
        <v>1.4168470222115179E-3</v>
      </c>
      <c r="S2405">
        <v>1.490034140285464E-6</v>
      </c>
      <c r="T2405">
        <f t="shared" si="76"/>
        <v>1.4168470222115177E-3</v>
      </c>
      <c r="U2405">
        <f t="shared" si="77"/>
        <v>1.4900341402854638E-6</v>
      </c>
    </row>
    <row r="2406" spans="1:21" x14ac:dyDescent="0.35">
      <c r="A2406" t="s">
        <v>27</v>
      </c>
      <c r="B2406" t="s">
        <v>52</v>
      </c>
      <c r="C2406" t="s">
        <v>29</v>
      </c>
      <c r="D2406" t="s">
        <v>30</v>
      </c>
      <c r="E2406" t="s">
        <v>231</v>
      </c>
      <c r="F2406" t="s">
        <v>232</v>
      </c>
      <c r="G2406" t="s">
        <v>128</v>
      </c>
      <c r="H2406" t="s">
        <v>46</v>
      </c>
      <c r="J2406" t="s">
        <v>36</v>
      </c>
      <c r="L2406" t="s">
        <v>233</v>
      </c>
      <c r="M2406" t="s">
        <v>233</v>
      </c>
      <c r="N2406" t="b">
        <v>0</v>
      </c>
      <c r="O2406">
        <v>259.63</v>
      </c>
      <c r="P2406">
        <v>2.9142264845497712E-3</v>
      </c>
      <c r="Q2406">
        <v>6.3220679488201306</v>
      </c>
      <c r="R2406">
        <v>1641.398501552171</v>
      </c>
      <c r="S2406">
        <v>0.756620622183657</v>
      </c>
      <c r="T2406">
        <f t="shared" si="76"/>
        <v>1641.3985015521705</v>
      </c>
      <c r="U2406">
        <f t="shared" si="77"/>
        <v>0.75662062218365711</v>
      </c>
    </row>
    <row r="2407" spans="1:21" x14ac:dyDescent="0.35">
      <c r="A2407" t="s">
        <v>27</v>
      </c>
      <c r="B2407" t="s">
        <v>52</v>
      </c>
      <c r="C2407" t="s">
        <v>39</v>
      </c>
      <c r="D2407" t="s">
        <v>40</v>
      </c>
      <c r="E2407" t="s">
        <v>231</v>
      </c>
      <c r="F2407" t="s">
        <v>232</v>
      </c>
      <c r="G2407" t="s">
        <v>128</v>
      </c>
      <c r="H2407" t="s">
        <v>46</v>
      </c>
      <c r="J2407" t="s">
        <v>36</v>
      </c>
      <c r="L2407" t="s">
        <v>233</v>
      </c>
      <c r="M2407" t="s">
        <v>233</v>
      </c>
      <c r="N2407" t="b">
        <v>0</v>
      </c>
      <c r="O2407">
        <v>259.63</v>
      </c>
      <c r="P2407">
        <v>1.745263628572892E-3</v>
      </c>
      <c r="Q2407">
        <v>13.45755976079238</v>
      </c>
      <c r="R2407">
        <v>3493.9862406945249</v>
      </c>
      <c r="S2407">
        <v>0.45312279588637983</v>
      </c>
      <c r="T2407">
        <f t="shared" si="76"/>
        <v>3493.9862406945253</v>
      </c>
      <c r="U2407">
        <f t="shared" si="77"/>
        <v>0.45312279588637994</v>
      </c>
    </row>
    <row r="2408" spans="1:21" x14ac:dyDescent="0.35">
      <c r="A2408" t="s">
        <v>27</v>
      </c>
      <c r="B2408" t="s">
        <v>52</v>
      </c>
      <c r="C2408" t="s">
        <v>39</v>
      </c>
      <c r="D2408" t="s">
        <v>40</v>
      </c>
      <c r="E2408" t="s">
        <v>719</v>
      </c>
      <c r="F2408" t="s">
        <v>720</v>
      </c>
      <c r="G2408" t="s">
        <v>452</v>
      </c>
      <c r="H2408" t="s">
        <v>46</v>
      </c>
      <c r="J2408" t="s">
        <v>36</v>
      </c>
      <c r="L2408" t="s">
        <v>721</v>
      </c>
      <c r="M2408" t="s">
        <v>721</v>
      </c>
      <c r="N2408" t="b">
        <v>0</v>
      </c>
      <c r="O2408">
        <v>0.42006296999999998</v>
      </c>
      <c r="P2408">
        <v>1.18323915141076E-2</v>
      </c>
      <c r="Q2408">
        <v>91.238431436517573</v>
      </c>
      <c r="R2408">
        <v>38.325886487364933</v>
      </c>
      <c r="S2408">
        <v>4.9703495216188338E-3</v>
      </c>
      <c r="T2408">
        <f t="shared" si="76"/>
        <v>38.325886487364933</v>
      </c>
      <c r="U2408">
        <f t="shared" si="77"/>
        <v>4.9703495216188347E-3</v>
      </c>
    </row>
    <row r="2409" spans="1:21" x14ac:dyDescent="0.35">
      <c r="A2409" t="s">
        <v>27</v>
      </c>
      <c r="B2409" t="s">
        <v>52</v>
      </c>
      <c r="C2409" t="s">
        <v>76</v>
      </c>
      <c r="D2409" t="s">
        <v>77</v>
      </c>
      <c r="E2409" t="s">
        <v>719</v>
      </c>
      <c r="F2409" t="s">
        <v>720</v>
      </c>
      <c r="G2409" t="s">
        <v>452</v>
      </c>
      <c r="H2409" t="s">
        <v>46</v>
      </c>
      <c r="J2409" t="s">
        <v>36</v>
      </c>
      <c r="L2409" t="s">
        <v>721</v>
      </c>
      <c r="M2409" t="s">
        <v>721</v>
      </c>
      <c r="N2409" t="b">
        <v>0</v>
      </c>
      <c r="O2409">
        <v>0.42006296999999998</v>
      </c>
      <c r="P2409">
        <v>2.7598510831648611E-2</v>
      </c>
      <c r="Q2409">
        <v>26.242934193307971</v>
      </c>
      <c r="R2409">
        <v>11.0236848787555</v>
      </c>
      <c r="S2409">
        <v>1.1593112427519481E-2</v>
      </c>
      <c r="T2409">
        <f t="shared" si="76"/>
        <v>11.0236848787555</v>
      </c>
      <c r="U2409">
        <f t="shared" si="77"/>
        <v>1.1593112427519484E-2</v>
      </c>
    </row>
    <row r="2410" spans="1:21" x14ac:dyDescent="0.35">
      <c r="A2410" t="s">
        <v>27</v>
      </c>
      <c r="B2410" t="s">
        <v>52</v>
      </c>
      <c r="C2410" t="s">
        <v>39</v>
      </c>
      <c r="D2410" t="s">
        <v>40</v>
      </c>
      <c r="E2410" t="s">
        <v>234</v>
      </c>
      <c r="F2410" t="s">
        <v>235</v>
      </c>
      <c r="G2410" t="s">
        <v>128</v>
      </c>
      <c r="H2410" t="s">
        <v>46</v>
      </c>
      <c r="J2410" t="s">
        <v>36</v>
      </c>
      <c r="L2410" t="s">
        <v>230</v>
      </c>
      <c r="M2410" t="s">
        <v>230</v>
      </c>
      <c r="N2410" t="b">
        <v>0</v>
      </c>
      <c r="O2410">
        <v>1.2</v>
      </c>
      <c r="P2410">
        <v>1.497774063633554E-3</v>
      </c>
      <c r="Q2410">
        <v>11.54919156024317</v>
      </c>
      <c r="R2410">
        <v>13.859029872291799</v>
      </c>
      <c r="S2410">
        <v>1.7973288763602649E-3</v>
      </c>
      <c r="T2410">
        <f t="shared" si="76"/>
        <v>13.859029872291803</v>
      </c>
      <c r="U2410">
        <f t="shared" si="77"/>
        <v>1.7973288763602647E-3</v>
      </c>
    </row>
    <row r="2411" spans="1:21" x14ac:dyDescent="0.35">
      <c r="A2411" t="s">
        <v>27</v>
      </c>
      <c r="B2411" t="s">
        <v>52</v>
      </c>
      <c r="C2411" t="s">
        <v>29</v>
      </c>
      <c r="D2411" t="s">
        <v>30</v>
      </c>
      <c r="E2411" t="s">
        <v>234</v>
      </c>
      <c r="F2411" t="s">
        <v>235</v>
      </c>
      <c r="G2411" t="s">
        <v>128</v>
      </c>
      <c r="H2411" t="s">
        <v>46</v>
      </c>
      <c r="J2411" t="s">
        <v>36</v>
      </c>
      <c r="L2411" t="s">
        <v>230</v>
      </c>
      <c r="M2411" t="s">
        <v>230</v>
      </c>
      <c r="N2411" t="b">
        <v>0</v>
      </c>
      <c r="O2411">
        <v>1.2</v>
      </c>
      <c r="P2411">
        <v>6.3053728490000092E-3</v>
      </c>
      <c r="Q2411">
        <v>13.678756886385999</v>
      </c>
      <c r="R2411">
        <v>16.414508263663201</v>
      </c>
      <c r="S2411">
        <v>7.5664474188000107E-3</v>
      </c>
      <c r="T2411">
        <f t="shared" si="76"/>
        <v>16.414508263663198</v>
      </c>
      <c r="U2411">
        <f t="shared" si="77"/>
        <v>7.5664474188000107E-3</v>
      </c>
    </row>
    <row r="2412" spans="1:21" x14ac:dyDescent="0.35">
      <c r="A2412" t="s">
        <v>27</v>
      </c>
      <c r="B2412" t="s">
        <v>52</v>
      </c>
      <c r="C2412" t="s">
        <v>76</v>
      </c>
      <c r="D2412" t="s">
        <v>77</v>
      </c>
      <c r="E2412" t="s">
        <v>728</v>
      </c>
      <c r="F2412" t="s">
        <v>729</v>
      </c>
      <c r="G2412" t="s">
        <v>452</v>
      </c>
      <c r="H2412" t="s">
        <v>46</v>
      </c>
      <c r="J2412" t="s">
        <v>36</v>
      </c>
      <c r="L2412" t="s">
        <v>730</v>
      </c>
      <c r="M2412" t="s">
        <v>730</v>
      </c>
      <c r="N2412" t="b">
        <v>0</v>
      </c>
      <c r="O2412">
        <v>11.37433998</v>
      </c>
      <c r="P2412">
        <v>7.9762043008479603E-7</v>
      </c>
      <c r="Q2412">
        <v>7.5844311258814858E-4</v>
      </c>
      <c r="R2412">
        <v>8.6267898180670197E-3</v>
      </c>
      <c r="S2412">
        <v>9.0724059467782902E-6</v>
      </c>
      <c r="T2412">
        <f t="shared" si="76"/>
        <v>8.6267898180670197E-3</v>
      </c>
      <c r="U2412">
        <f t="shared" si="77"/>
        <v>9.0724059467782902E-6</v>
      </c>
    </row>
    <row r="2413" spans="1:21" x14ac:dyDescent="0.35">
      <c r="A2413" t="s">
        <v>27</v>
      </c>
      <c r="B2413" t="s">
        <v>52</v>
      </c>
      <c r="C2413" t="s">
        <v>29</v>
      </c>
      <c r="D2413" t="s">
        <v>30</v>
      </c>
      <c r="E2413" t="s">
        <v>728</v>
      </c>
      <c r="F2413" t="s">
        <v>729</v>
      </c>
      <c r="G2413" t="s">
        <v>452</v>
      </c>
      <c r="H2413" t="s">
        <v>46</v>
      </c>
      <c r="J2413" t="s">
        <v>36</v>
      </c>
      <c r="L2413" t="s">
        <v>730</v>
      </c>
      <c r="M2413" t="s">
        <v>730</v>
      </c>
      <c r="N2413" t="b">
        <v>0</v>
      </c>
      <c r="O2413">
        <v>11.37433998</v>
      </c>
      <c r="P2413">
        <v>2.3565862779468589E-7</v>
      </c>
      <c r="Q2413">
        <v>5.1123338063887268E-4</v>
      </c>
      <c r="R2413">
        <v>5.8149422805112878E-3</v>
      </c>
      <c r="S2413">
        <v>2.6804613517570358E-6</v>
      </c>
      <c r="T2413">
        <f t="shared" si="76"/>
        <v>5.8149422805112878E-3</v>
      </c>
      <c r="U2413">
        <f t="shared" si="77"/>
        <v>2.6804613517570349E-6</v>
      </c>
    </row>
    <row r="2414" spans="1:21" x14ac:dyDescent="0.35">
      <c r="A2414" t="s">
        <v>27</v>
      </c>
      <c r="B2414" t="s">
        <v>52</v>
      </c>
      <c r="C2414" t="s">
        <v>29</v>
      </c>
      <c r="D2414" t="s">
        <v>30</v>
      </c>
      <c r="E2414" t="s">
        <v>236</v>
      </c>
      <c r="F2414" t="s">
        <v>237</v>
      </c>
      <c r="G2414" t="s">
        <v>128</v>
      </c>
      <c r="H2414" t="s">
        <v>46</v>
      </c>
      <c r="J2414" t="s">
        <v>36</v>
      </c>
      <c r="L2414" t="s">
        <v>230</v>
      </c>
      <c r="M2414" t="s">
        <v>230</v>
      </c>
      <c r="N2414" t="b">
        <v>0</v>
      </c>
      <c r="O2414">
        <v>1.2</v>
      </c>
      <c r="P2414">
        <v>3.9869964852119449E-3</v>
      </c>
      <c r="Q2414">
        <v>8.6493149468137958</v>
      </c>
      <c r="R2414">
        <v>10.379177936176561</v>
      </c>
      <c r="S2414">
        <v>4.7843957822543337E-3</v>
      </c>
      <c r="T2414">
        <f t="shared" si="76"/>
        <v>10.379177936176555</v>
      </c>
      <c r="U2414">
        <f t="shared" si="77"/>
        <v>4.7843957822543337E-3</v>
      </c>
    </row>
    <row r="2415" spans="1:21" x14ac:dyDescent="0.35">
      <c r="A2415" t="s">
        <v>27</v>
      </c>
      <c r="B2415" t="s">
        <v>52</v>
      </c>
      <c r="C2415" t="s">
        <v>39</v>
      </c>
      <c r="D2415" t="s">
        <v>40</v>
      </c>
      <c r="E2415" t="s">
        <v>236</v>
      </c>
      <c r="F2415" t="s">
        <v>237</v>
      </c>
      <c r="G2415" t="s">
        <v>128</v>
      </c>
      <c r="H2415" t="s">
        <v>46</v>
      </c>
      <c r="J2415" t="s">
        <v>36</v>
      </c>
      <c r="L2415" t="s">
        <v>230</v>
      </c>
      <c r="M2415" t="s">
        <v>230</v>
      </c>
      <c r="N2415" t="b">
        <v>0</v>
      </c>
      <c r="O2415">
        <v>1.2</v>
      </c>
      <c r="P2415">
        <v>8.6130003700601583E-4</v>
      </c>
      <c r="Q2415">
        <v>6.6414016371034714</v>
      </c>
      <c r="R2415">
        <v>7.9696819645241641</v>
      </c>
      <c r="S2415">
        <v>1.033560044407219E-3</v>
      </c>
      <c r="T2415">
        <f t="shared" si="76"/>
        <v>7.969681964524165</v>
      </c>
      <c r="U2415">
        <f t="shared" si="77"/>
        <v>1.033560044407219E-3</v>
      </c>
    </row>
    <row r="2416" spans="1:21" x14ac:dyDescent="0.35">
      <c r="A2416" t="s">
        <v>27</v>
      </c>
      <c r="B2416" t="s">
        <v>52</v>
      </c>
      <c r="C2416" t="s">
        <v>39</v>
      </c>
      <c r="D2416" t="s">
        <v>40</v>
      </c>
      <c r="E2416" t="s">
        <v>728</v>
      </c>
      <c r="F2416" t="s">
        <v>729</v>
      </c>
      <c r="G2416" t="s">
        <v>452</v>
      </c>
      <c r="H2416" t="s">
        <v>46</v>
      </c>
      <c r="J2416" t="s">
        <v>36</v>
      </c>
      <c r="L2416" t="s">
        <v>730</v>
      </c>
      <c r="M2416" t="s">
        <v>730</v>
      </c>
      <c r="N2416" t="b">
        <v>0</v>
      </c>
      <c r="O2416">
        <v>11.37433998</v>
      </c>
      <c r="P2416">
        <v>1.035528429888038E-7</v>
      </c>
      <c r="Q2416">
        <v>7.9848599953996841E-4</v>
      </c>
      <c r="R2416">
        <v>9.0822512280377236E-3</v>
      </c>
      <c r="S2416">
        <v>1.177845242050214E-6</v>
      </c>
      <c r="T2416">
        <f t="shared" si="76"/>
        <v>9.0822512280377236E-3</v>
      </c>
      <c r="U2416">
        <f t="shared" si="77"/>
        <v>1.1778452420502138E-6</v>
      </c>
    </row>
    <row r="2417" spans="1:21" x14ac:dyDescent="0.35">
      <c r="A2417" t="s">
        <v>27</v>
      </c>
      <c r="B2417" t="s">
        <v>52</v>
      </c>
      <c r="C2417" t="s">
        <v>39</v>
      </c>
      <c r="D2417" t="s">
        <v>40</v>
      </c>
      <c r="E2417" t="s">
        <v>734</v>
      </c>
      <c r="F2417" t="s">
        <v>735</v>
      </c>
      <c r="G2417" t="s">
        <v>452</v>
      </c>
      <c r="H2417" t="s">
        <v>46</v>
      </c>
      <c r="J2417" t="s">
        <v>36</v>
      </c>
      <c r="L2417" t="s">
        <v>736</v>
      </c>
      <c r="M2417" t="s">
        <v>736</v>
      </c>
      <c r="N2417" t="b">
        <v>0</v>
      </c>
      <c r="O2417">
        <v>57.243154320000002</v>
      </c>
      <c r="P2417">
        <v>1.4827260239852879E-3</v>
      </c>
      <c r="Q2417">
        <v>11.43315757572995</v>
      </c>
      <c r="R2417">
        <v>654.47000347238634</v>
      </c>
      <c r="S2417">
        <v>8.4875914605269859E-2</v>
      </c>
      <c r="T2417">
        <f t="shared" si="76"/>
        <v>654.47000347238668</v>
      </c>
      <c r="U2417">
        <f t="shared" si="77"/>
        <v>8.4875914605269859E-2</v>
      </c>
    </row>
    <row r="2418" spans="1:21" x14ac:dyDescent="0.35">
      <c r="A2418" t="s">
        <v>27</v>
      </c>
      <c r="B2418" t="s">
        <v>52</v>
      </c>
      <c r="C2418" t="s">
        <v>39</v>
      </c>
      <c r="D2418" t="s">
        <v>40</v>
      </c>
      <c r="E2418" t="s">
        <v>238</v>
      </c>
      <c r="F2418" t="s">
        <v>239</v>
      </c>
      <c r="G2418" t="s">
        <v>128</v>
      </c>
      <c r="H2418" t="s">
        <v>46</v>
      </c>
      <c r="J2418" t="s">
        <v>36</v>
      </c>
      <c r="L2418" t="s">
        <v>240</v>
      </c>
      <c r="M2418" t="s">
        <v>240</v>
      </c>
      <c r="N2418" t="b">
        <v>0</v>
      </c>
      <c r="O2418">
        <v>0.98</v>
      </c>
      <c r="P2418">
        <v>1.6771690676601521E-3</v>
      </c>
      <c r="Q2418">
        <v>12.93248915950022</v>
      </c>
      <c r="R2418">
        <v>12.673839376310211</v>
      </c>
      <c r="S2418">
        <v>1.643625686306948E-3</v>
      </c>
      <c r="T2418">
        <f t="shared" si="76"/>
        <v>12.673839376310214</v>
      </c>
      <c r="U2418">
        <f t="shared" si="77"/>
        <v>1.6436256863069489E-3</v>
      </c>
    </row>
    <row r="2419" spans="1:21" x14ac:dyDescent="0.35">
      <c r="A2419" t="s">
        <v>27</v>
      </c>
      <c r="B2419" t="s">
        <v>52</v>
      </c>
      <c r="C2419" t="s">
        <v>29</v>
      </c>
      <c r="D2419" t="s">
        <v>30</v>
      </c>
      <c r="E2419" t="s">
        <v>238</v>
      </c>
      <c r="F2419" t="s">
        <v>239</v>
      </c>
      <c r="G2419" t="s">
        <v>128</v>
      </c>
      <c r="H2419" t="s">
        <v>46</v>
      </c>
      <c r="J2419" t="s">
        <v>36</v>
      </c>
      <c r="L2419" t="s">
        <v>240</v>
      </c>
      <c r="M2419" t="s">
        <v>240</v>
      </c>
      <c r="N2419" t="b">
        <v>0</v>
      </c>
      <c r="O2419">
        <v>0.98</v>
      </c>
      <c r="P2419">
        <v>7.9540887759160881E-3</v>
      </c>
      <c r="Q2419">
        <v>17.255450109622469</v>
      </c>
      <c r="R2419">
        <v>16.910341107430021</v>
      </c>
      <c r="S2419">
        <v>7.7950070003977674E-3</v>
      </c>
      <c r="T2419">
        <f t="shared" si="76"/>
        <v>16.910341107430018</v>
      </c>
      <c r="U2419">
        <f t="shared" si="77"/>
        <v>7.7950070003977665E-3</v>
      </c>
    </row>
    <row r="2420" spans="1:21" x14ac:dyDescent="0.35">
      <c r="A2420" t="s">
        <v>27</v>
      </c>
      <c r="B2420" t="s">
        <v>52</v>
      </c>
      <c r="C2420" t="s">
        <v>76</v>
      </c>
      <c r="D2420" t="s">
        <v>77</v>
      </c>
      <c r="E2420" t="s">
        <v>734</v>
      </c>
      <c r="F2420" t="s">
        <v>735</v>
      </c>
      <c r="G2420" t="s">
        <v>452</v>
      </c>
      <c r="H2420" t="s">
        <v>46</v>
      </c>
      <c r="J2420" t="s">
        <v>36</v>
      </c>
      <c r="L2420" t="s">
        <v>736</v>
      </c>
      <c r="M2420" t="s">
        <v>736</v>
      </c>
      <c r="N2420" t="b">
        <v>0</v>
      </c>
      <c r="O2420">
        <v>57.243154320000002</v>
      </c>
      <c r="P2420">
        <v>4.899375876707855E-9</v>
      </c>
      <c r="Q2420">
        <v>4.6587295780206544E-6</v>
      </c>
      <c r="R2420">
        <v>2.6668037616978482E-4</v>
      </c>
      <c r="S2420">
        <v>2.8045572938207298E-7</v>
      </c>
      <c r="T2420">
        <f t="shared" si="76"/>
        <v>2.6668037616978482E-4</v>
      </c>
      <c r="U2420">
        <f t="shared" si="77"/>
        <v>2.8045572938207303E-7</v>
      </c>
    </row>
    <row r="2421" spans="1:21" x14ac:dyDescent="0.35">
      <c r="A2421" t="s">
        <v>27</v>
      </c>
      <c r="B2421" t="s">
        <v>52</v>
      </c>
      <c r="C2421" t="s">
        <v>29</v>
      </c>
      <c r="D2421" t="s">
        <v>30</v>
      </c>
      <c r="E2421" t="s">
        <v>1281</v>
      </c>
      <c r="F2421" t="s">
        <v>1282</v>
      </c>
      <c r="G2421" t="s">
        <v>452</v>
      </c>
      <c r="H2421" t="s">
        <v>46</v>
      </c>
      <c r="J2421" t="s">
        <v>36</v>
      </c>
      <c r="L2421" t="s">
        <v>1283</v>
      </c>
      <c r="M2421" t="s">
        <v>1283</v>
      </c>
      <c r="N2421" t="b">
        <v>0</v>
      </c>
      <c r="O2421">
        <v>22.738107729999999</v>
      </c>
      <c r="P2421">
        <v>9.6280891715984764E-4</v>
      </c>
      <c r="Q2421">
        <v>2.088699498232335</v>
      </c>
      <c r="R2421">
        <v>47.49307420640379</v>
      </c>
      <c r="S2421">
        <v>2.1892452881785259E-2</v>
      </c>
      <c r="T2421">
        <f t="shared" si="76"/>
        <v>47.493074206403776</v>
      </c>
      <c r="U2421">
        <f t="shared" si="77"/>
        <v>2.1892452881785259E-2</v>
      </c>
    </row>
    <row r="2422" spans="1:21" x14ac:dyDescent="0.35">
      <c r="A2422" t="s">
        <v>27</v>
      </c>
      <c r="B2422" t="s">
        <v>52</v>
      </c>
      <c r="C2422" t="s">
        <v>39</v>
      </c>
      <c r="D2422" t="s">
        <v>40</v>
      </c>
      <c r="E2422" t="s">
        <v>241</v>
      </c>
      <c r="F2422" t="s">
        <v>242</v>
      </c>
      <c r="G2422" t="s">
        <v>128</v>
      </c>
      <c r="H2422" t="s">
        <v>46</v>
      </c>
      <c r="J2422" t="s">
        <v>36</v>
      </c>
      <c r="L2422" t="s">
        <v>233</v>
      </c>
      <c r="M2422" t="s">
        <v>233</v>
      </c>
      <c r="N2422" t="b">
        <v>0</v>
      </c>
      <c r="O2422">
        <v>259.63</v>
      </c>
      <c r="P2422">
        <v>2.6144652891829999E-3</v>
      </c>
      <c r="Q2422">
        <v>20.15989005653427</v>
      </c>
      <c r="R2422">
        <v>5234.1122553779933</v>
      </c>
      <c r="S2422">
        <v>0.67879362303058233</v>
      </c>
      <c r="T2422">
        <f t="shared" si="76"/>
        <v>5234.1122553779924</v>
      </c>
      <c r="U2422">
        <f t="shared" si="77"/>
        <v>0.67879362303058222</v>
      </c>
    </row>
    <row r="2423" spans="1:21" x14ac:dyDescent="0.35">
      <c r="A2423" t="s">
        <v>27</v>
      </c>
      <c r="B2423" t="s">
        <v>52</v>
      </c>
      <c r="C2423" t="s">
        <v>29</v>
      </c>
      <c r="D2423" t="s">
        <v>30</v>
      </c>
      <c r="E2423" t="s">
        <v>241</v>
      </c>
      <c r="F2423" t="s">
        <v>242</v>
      </c>
      <c r="G2423" t="s">
        <v>128</v>
      </c>
      <c r="H2423" t="s">
        <v>46</v>
      </c>
      <c r="J2423" t="s">
        <v>36</v>
      </c>
      <c r="L2423" t="s">
        <v>233</v>
      </c>
      <c r="M2423" t="s">
        <v>233</v>
      </c>
      <c r="N2423" t="b">
        <v>0</v>
      </c>
      <c r="O2423">
        <v>259.63</v>
      </c>
      <c r="P2423">
        <v>1.0363528828632189E-2</v>
      </c>
      <c r="Q2423">
        <v>22.48244389772994</v>
      </c>
      <c r="R2423">
        <v>5837.1169091676247</v>
      </c>
      <c r="S2423">
        <v>2.6906829897777742</v>
      </c>
      <c r="T2423">
        <f t="shared" si="76"/>
        <v>5837.1169091676238</v>
      </c>
      <c r="U2423">
        <f t="shared" si="77"/>
        <v>2.6906829897777751</v>
      </c>
    </row>
    <row r="2424" spans="1:21" x14ac:dyDescent="0.35">
      <c r="A2424" t="s">
        <v>27</v>
      </c>
      <c r="B2424" t="s">
        <v>52</v>
      </c>
      <c r="C2424" t="s">
        <v>39</v>
      </c>
      <c r="D2424" t="s">
        <v>40</v>
      </c>
      <c r="E2424" t="s">
        <v>1281</v>
      </c>
      <c r="F2424" t="s">
        <v>1282</v>
      </c>
      <c r="G2424" t="s">
        <v>452</v>
      </c>
      <c r="H2424" t="s">
        <v>46</v>
      </c>
      <c r="J2424" t="s">
        <v>36</v>
      </c>
      <c r="L2424" t="s">
        <v>1283</v>
      </c>
      <c r="M2424" t="s">
        <v>1283</v>
      </c>
      <c r="N2424" t="b">
        <v>0</v>
      </c>
      <c r="O2424">
        <v>22.738107729999999</v>
      </c>
      <c r="P2424">
        <v>4.7324862949741616E-3</v>
      </c>
      <c r="Q2424">
        <v>36.491746054332999</v>
      </c>
      <c r="R2424">
        <v>829.75325303922614</v>
      </c>
      <c r="S2424">
        <v>0.1076077832058711</v>
      </c>
      <c r="T2424">
        <f t="shared" si="76"/>
        <v>829.75325303922614</v>
      </c>
      <c r="U2424">
        <f t="shared" si="77"/>
        <v>0.10760778320587104</v>
      </c>
    </row>
    <row r="2425" spans="1:21" x14ac:dyDescent="0.35">
      <c r="A2425" t="s">
        <v>27</v>
      </c>
      <c r="B2425" t="s">
        <v>52</v>
      </c>
      <c r="C2425" t="s">
        <v>76</v>
      </c>
      <c r="D2425" t="s">
        <v>77</v>
      </c>
      <c r="E2425" t="s">
        <v>1281</v>
      </c>
      <c r="F2425" t="s">
        <v>1282</v>
      </c>
      <c r="G2425" t="s">
        <v>452</v>
      </c>
      <c r="H2425" t="s">
        <v>46</v>
      </c>
      <c r="J2425" t="s">
        <v>36</v>
      </c>
      <c r="L2425" t="s">
        <v>1283</v>
      </c>
      <c r="M2425" t="s">
        <v>1283</v>
      </c>
      <c r="N2425" t="b">
        <v>0</v>
      </c>
      <c r="O2425">
        <v>22.738107729999999</v>
      </c>
      <c r="P2425">
        <v>1.080437719603268E-2</v>
      </c>
      <c r="Q2425">
        <v>10.27369054383959</v>
      </c>
      <c r="R2425">
        <v>233.60428237050701</v>
      </c>
      <c r="S2425">
        <v>0.2456710926389464</v>
      </c>
      <c r="T2425">
        <f t="shared" si="76"/>
        <v>233.60428237050689</v>
      </c>
      <c r="U2425">
        <f t="shared" si="77"/>
        <v>0.2456710926389464</v>
      </c>
    </row>
    <row r="2426" spans="1:21" x14ac:dyDescent="0.35">
      <c r="A2426" t="s">
        <v>27</v>
      </c>
      <c r="B2426" t="s">
        <v>52</v>
      </c>
      <c r="C2426" t="s">
        <v>39</v>
      </c>
      <c r="D2426" t="s">
        <v>40</v>
      </c>
      <c r="E2426" t="s">
        <v>243</v>
      </c>
      <c r="F2426" t="s">
        <v>244</v>
      </c>
      <c r="G2426" t="s">
        <v>128</v>
      </c>
      <c r="H2426" t="s">
        <v>46</v>
      </c>
      <c r="J2426" t="s">
        <v>36</v>
      </c>
      <c r="L2426" t="s">
        <v>233</v>
      </c>
      <c r="M2426" t="s">
        <v>233</v>
      </c>
      <c r="N2426" t="b">
        <v>0</v>
      </c>
      <c r="O2426">
        <v>259.63</v>
      </c>
      <c r="P2426">
        <v>2.8401193839806241E-3</v>
      </c>
      <c r="Q2426">
        <v>21.899887049704692</v>
      </c>
      <c r="R2426">
        <v>5685.8676747148293</v>
      </c>
      <c r="S2426">
        <v>0.73738019566288937</v>
      </c>
      <c r="T2426">
        <f t="shared" si="76"/>
        <v>5685.8676747148293</v>
      </c>
      <c r="U2426">
        <f t="shared" si="77"/>
        <v>0.73738019566288937</v>
      </c>
    </row>
    <row r="2427" spans="1:21" x14ac:dyDescent="0.35">
      <c r="A2427" t="s">
        <v>27</v>
      </c>
      <c r="B2427" t="s">
        <v>52</v>
      </c>
      <c r="C2427" t="s">
        <v>76</v>
      </c>
      <c r="D2427" t="s">
        <v>77</v>
      </c>
      <c r="E2427" t="s">
        <v>1284</v>
      </c>
      <c r="F2427" t="s">
        <v>1285</v>
      </c>
      <c r="G2427" t="s">
        <v>452</v>
      </c>
      <c r="H2427" t="s">
        <v>46</v>
      </c>
      <c r="J2427" t="s">
        <v>36</v>
      </c>
      <c r="L2427" t="s">
        <v>1286</v>
      </c>
      <c r="M2427" t="s">
        <v>1286</v>
      </c>
      <c r="N2427" t="b">
        <v>0</v>
      </c>
      <c r="O2427">
        <v>131.51194706999999</v>
      </c>
      <c r="P2427">
        <v>1.9495473112706769E-8</v>
      </c>
      <c r="Q2427">
        <v>1.8537899420916219E-5</v>
      </c>
      <c r="R2427">
        <v>2.4379552474325171E-3</v>
      </c>
      <c r="S2427">
        <v>2.5638876281029011E-6</v>
      </c>
      <c r="T2427">
        <f t="shared" si="76"/>
        <v>2.4379552474325175E-3</v>
      </c>
      <c r="U2427">
        <f t="shared" si="77"/>
        <v>2.5638876281029007E-6</v>
      </c>
    </row>
    <row r="2428" spans="1:21" x14ac:dyDescent="0.35">
      <c r="A2428" t="s">
        <v>27</v>
      </c>
      <c r="B2428" t="s">
        <v>52</v>
      </c>
      <c r="C2428" t="s">
        <v>29</v>
      </c>
      <c r="D2428" t="s">
        <v>30</v>
      </c>
      <c r="E2428" t="s">
        <v>243</v>
      </c>
      <c r="F2428" t="s">
        <v>244</v>
      </c>
      <c r="G2428" t="s">
        <v>128</v>
      </c>
      <c r="H2428" t="s">
        <v>46</v>
      </c>
      <c r="J2428" t="s">
        <v>36</v>
      </c>
      <c r="L2428" t="s">
        <v>233</v>
      </c>
      <c r="M2428" t="s">
        <v>233</v>
      </c>
      <c r="N2428" t="b">
        <v>0</v>
      </c>
      <c r="O2428">
        <v>259.63</v>
      </c>
      <c r="P2428">
        <v>5.8418375315359818E-3</v>
      </c>
      <c r="Q2428">
        <v>12.67317211484473</v>
      </c>
      <c r="R2428">
        <v>3290.335676177137</v>
      </c>
      <c r="S2428">
        <v>1.5167162783126871</v>
      </c>
      <c r="T2428">
        <f t="shared" si="76"/>
        <v>3290.3356761771374</v>
      </c>
      <c r="U2428">
        <f t="shared" si="77"/>
        <v>1.5167162783126868</v>
      </c>
    </row>
    <row r="2429" spans="1:21" x14ac:dyDescent="0.35">
      <c r="A2429" t="s">
        <v>27</v>
      </c>
      <c r="B2429" t="s">
        <v>52</v>
      </c>
      <c r="C2429" t="s">
        <v>39</v>
      </c>
      <c r="D2429" t="s">
        <v>40</v>
      </c>
      <c r="E2429" t="s">
        <v>1284</v>
      </c>
      <c r="F2429" t="s">
        <v>1285</v>
      </c>
      <c r="G2429" t="s">
        <v>452</v>
      </c>
      <c r="H2429" t="s">
        <v>46</v>
      </c>
      <c r="J2429" t="s">
        <v>36</v>
      </c>
      <c r="L2429" t="s">
        <v>1286</v>
      </c>
      <c r="M2429" t="s">
        <v>1286</v>
      </c>
      <c r="N2429" t="b">
        <v>0</v>
      </c>
      <c r="O2429">
        <v>131.51194706999999</v>
      </c>
      <c r="P2429">
        <v>2.0901565488834111E-9</v>
      </c>
      <c r="Q2429">
        <v>1.6116995854093839E-5</v>
      </c>
      <c r="R2429">
        <v>2.1195775056909978E-3</v>
      </c>
      <c r="S2429">
        <v>2.7488055742476902E-7</v>
      </c>
      <c r="T2429">
        <f t="shared" si="76"/>
        <v>2.1195775056909983E-3</v>
      </c>
      <c r="U2429">
        <f t="shared" si="77"/>
        <v>2.7488055742476902E-7</v>
      </c>
    </row>
    <row r="2430" spans="1:21" x14ac:dyDescent="0.35">
      <c r="A2430" t="s">
        <v>27</v>
      </c>
      <c r="B2430" t="s">
        <v>52</v>
      </c>
      <c r="C2430" t="s">
        <v>29</v>
      </c>
      <c r="D2430" t="s">
        <v>30</v>
      </c>
      <c r="E2430" t="s">
        <v>245</v>
      </c>
      <c r="F2430" t="s">
        <v>246</v>
      </c>
      <c r="G2430" t="s">
        <v>128</v>
      </c>
      <c r="H2430" t="s">
        <v>46</v>
      </c>
      <c r="J2430" t="s">
        <v>36</v>
      </c>
      <c r="L2430" t="s">
        <v>233</v>
      </c>
      <c r="M2430" t="s">
        <v>233</v>
      </c>
      <c r="N2430" t="b">
        <v>0</v>
      </c>
      <c r="O2430">
        <v>259.63</v>
      </c>
      <c r="P2430">
        <v>4.9423682243006654E-4</v>
      </c>
      <c r="Q2430">
        <v>1.072188037126621</v>
      </c>
      <c r="R2430">
        <v>278.37218007918449</v>
      </c>
      <c r="S2430">
        <v>0.1283187062075182</v>
      </c>
      <c r="T2430">
        <f t="shared" si="76"/>
        <v>278.3721800791846</v>
      </c>
      <c r="U2430">
        <f t="shared" si="77"/>
        <v>0.12831870620751817</v>
      </c>
    </row>
    <row r="2431" spans="1:21" x14ac:dyDescent="0.35">
      <c r="A2431" t="s">
        <v>27</v>
      </c>
      <c r="B2431" t="s">
        <v>52</v>
      </c>
      <c r="C2431" t="s">
        <v>29</v>
      </c>
      <c r="D2431" t="s">
        <v>30</v>
      </c>
      <c r="E2431" t="s">
        <v>247</v>
      </c>
      <c r="F2431" t="s">
        <v>248</v>
      </c>
      <c r="G2431" t="s">
        <v>128</v>
      </c>
      <c r="H2431" t="s">
        <v>46</v>
      </c>
      <c r="J2431" t="s">
        <v>36</v>
      </c>
      <c r="L2431" t="s">
        <v>233</v>
      </c>
      <c r="M2431" t="s">
        <v>233</v>
      </c>
      <c r="N2431" t="b">
        <v>0</v>
      </c>
      <c r="O2431">
        <v>259.63</v>
      </c>
      <c r="P2431">
        <v>4.0730379768558183E-3</v>
      </c>
      <c r="Q2431">
        <v>8.8359717353215856</v>
      </c>
      <c r="R2431">
        <v>2294.083341641543</v>
      </c>
      <c r="S2431">
        <v>1.057482849931076</v>
      </c>
      <c r="T2431">
        <f t="shared" si="76"/>
        <v>2294.083341641543</v>
      </c>
      <c r="U2431">
        <f t="shared" si="77"/>
        <v>1.057482849931076</v>
      </c>
    </row>
    <row r="2432" spans="1:21" x14ac:dyDescent="0.35">
      <c r="A2432" t="s">
        <v>27</v>
      </c>
      <c r="B2432" t="s">
        <v>52</v>
      </c>
      <c r="C2432" t="s">
        <v>76</v>
      </c>
      <c r="D2432" t="s">
        <v>77</v>
      </c>
      <c r="E2432" t="s">
        <v>748</v>
      </c>
      <c r="F2432" t="s">
        <v>749</v>
      </c>
      <c r="G2432" t="s">
        <v>452</v>
      </c>
      <c r="H2432" t="s">
        <v>46</v>
      </c>
      <c r="J2432" t="s">
        <v>36</v>
      </c>
      <c r="L2432" t="s">
        <v>750</v>
      </c>
      <c r="M2432" t="s">
        <v>750</v>
      </c>
      <c r="N2432" t="b">
        <v>0</v>
      </c>
      <c r="O2432">
        <v>121.3874163</v>
      </c>
      <c r="P2432">
        <v>1.3745940208858441E-2</v>
      </c>
      <c r="Q2432">
        <v>13.07077061246893</v>
      </c>
      <c r="R2432">
        <v>1586.6270736975721</v>
      </c>
      <c r="S2432">
        <v>1.668584166567608</v>
      </c>
      <c r="T2432">
        <f t="shared" si="76"/>
        <v>1586.6270736975721</v>
      </c>
      <c r="U2432">
        <f t="shared" si="77"/>
        <v>1.6685841665676084</v>
      </c>
    </row>
    <row r="2433" spans="1:21" x14ac:dyDescent="0.35">
      <c r="A2433" t="s">
        <v>27</v>
      </c>
      <c r="B2433" t="s">
        <v>52</v>
      </c>
      <c r="C2433" t="s">
        <v>29</v>
      </c>
      <c r="D2433" t="s">
        <v>30</v>
      </c>
      <c r="E2433" t="s">
        <v>748</v>
      </c>
      <c r="F2433" t="s">
        <v>749</v>
      </c>
      <c r="G2433" t="s">
        <v>452</v>
      </c>
      <c r="H2433" t="s">
        <v>46</v>
      </c>
      <c r="J2433" t="s">
        <v>36</v>
      </c>
      <c r="L2433" t="s">
        <v>750</v>
      </c>
      <c r="M2433" t="s">
        <v>750</v>
      </c>
      <c r="N2433" t="b">
        <v>0</v>
      </c>
      <c r="O2433">
        <v>121.3874163</v>
      </c>
      <c r="P2433">
        <v>3.0813805505831219E-3</v>
      </c>
      <c r="Q2433">
        <v>6.6846888257447583</v>
      </c>
      <c r="R2433">
        <v>811.43710532663715</v>
      </c>
      <c r="S2433">
        <v>0.37404082367235658</v>
      </c>
      <c r="T2433">
        <f t="shared" si="76"/>
        <v>811.43710532663715</v>
      </c>
      <c r="U2433">
        <f t="shared" si="77"/>
        <v>0.37404082367235664</v>
      </c>
    </row>
    <row r="2434" spans="1:21" x14ac:dyDescent="0.35">
      <c r="A2434" t="s">
        <v>27</v>
      </c>
      <c r="B2434" t="s">
        <v>52</v>
      </c>
      <c r="C2434" t="s">
        <v>39</v>
      </c>
      <c r="D2434" t="s">
        <v>40</v>
      </c>
      <c r="E2434" t="s">
        <v>247</v>
      </c>
      <c r="F2434" t="s">
        <v>248</v>
      </c>
      <c r="G2434" t="s">
        <v>128</v>
      </c>
      <c r="H2434" t="s">
        <v>46</v>
      </c>
      <c r="J2434" t="s">
        <v>36</v>
      </c>
      <c r="L2434" t="s">
        <v>233</v>
      </c>
      <c r="M2434" t="s">
        <v>233</v>
      </c>
      <c r="N2434" t="b">
        <v>0</v>
      </c>
      <c r="O2434">
        <v>259.63</v>
      </c>
      <c r="P2434">
        <v>1.2819964900605811E-4</v>
      </c>
      <c r="Q2434">
        <v>0.98853514710690538</v>
      </c>
      <c r="R2434">
        <v>256.65338024336592</v>
      </c>
      <c r="S2434">
        <v>3.3284474871442871E-2</v>
      </c>
      <c r="T2434">
        <f t="shared" ref="T2434:T2497" si="78">O2434*Q2434</f>
        <v>256.65338024336586</v>
      </c>
      <c r="U2434">
        <f t="shared" ref="U2434:U2497" si="79">O2434*P2434</f>
        <v>3.3284474871442864E-2</v>
      </c>
    </row>
    <row r="2435" spans="1:21" x14ac:dyDescent="0.35">
      <c r="A2435" t="s">
        <v>27</v>
      </c>
      <c r="B2435" t="s">
        <v>52</v>
      </c>
      <c r="C2435" t="s">
        <v>39</v>
      </c>
      <c r="D2435" t="s">
        <v>40</v>
      </c>
      <c r="E2435" t="s">
        <v>249</v>
      </c>
      <c r="F2435" t="s">
        <v>250</v>
      </c>
      <c r="G2435" t="s">
        <v>128</v>
      </c>
      <c r="H2435" t="s">
        <v>46</v>
      </c>
      <c r="J2435" t="s">
        <v>36</v>
      </c>
      <c r="L2435" t="s">
        <v>233</v>
      </c>
      <c r="M2435" t="s">
        <v>233</v>
      </c>
      <c r="N2435" t="b">
        <v>0</v>
      </c>
      <c r="O2435">
        <v>259.63</v>
      </c>
      <c r="P2435">
        <v>1.7314580646820819E-3</v>
      </c>
      <c r="Q2435">
        <v>13.351106387187199</v>
      </c>
      <c r="R2435">
        <v>3466.3477513054122</v>
      </c>
      <c r="S2435">
        <v>0.44953845733340891</v>
      </c>
      <c r="T2435">
        <f t="shared" si="78"/>
        <v>3466.3477513054127</v>
      </c>
      <c r="U2435">
        <f t="shared" si="79"/>
        <v>0.44953845733340891</v>
      </c>
    </row>
    <row r="2436" spans="1:21" x14ac:dyDescent="0.35">
      <c r="A2436" t="s">
        <v>27</v>
      </c>
      <c r="B2436" t="s">
        <v>52</v>
      </c>
      <c r="C2436" t="s">
        <v>39</v>
      </c>
      <c r="D2436" t="s">
        <v>40</v>
      </c>
      <c r="E2436" t="s">
        <v>748</v>
      </c>
      <c r="F2436" t="s">
        <v>749</v>
      </c>
      <c r="G2436" t="s">
        <v>452</v>
      </c>
      <c r="H2436" t="s">
        <v>46</v>
      </c>
      <c r="J2436" t="s">
        <v>36</v>
      </c>
      <c r="L2436" t="s">
        <v>750</v>
      </c>
      <c r="M2436" t="s">
        <v>750</v>
      </c>
      <c r="N2436" t="b">
        <v>0</v>
      </c>
      <c r="O2436">
        <v>121.3874163</v>
      </c>
      <c r="P2436">
        <v>8.2552375249512495E-3</v>
      </c>
      <c r="Q2436">
        <v>63.655341527062177</v>
      </c>
      <c r="R2436">
        <v>7726.9574416641753</v>
      </c>
      <c r="S2436">
        <v>1.002081954096639</v>
      </c>
      <c r="T2436">
        <f t="shared" si="78"/>
        <v>7726.9574416641744</v>
      </c>
      <c r="U2436">
        <f t="shared" si="79"/>
        <v>1.002081954096639</v>
      </c>
    </row>
    <row r="2437" spans="1:21" x14ac:dyDescent="0.35">
      <c r="A2437" t="s">
        <v>27</v>
      </c>
      <c r="B2437" t="s">
        <v>52</v>
      </c>
      <c r="C2437" t="s">
        <v>76</v>
      </c>
      <c r="D2437" t="s">
        <v>77</v>
      </c>
      <c r="E2437" t="s">
        <v>1287</v>
      </c>
      <c r="F2437" t="s">
        <v>1288</v>
      </c>
      <c r="G2437" t="s">
        <v>452</v>
      </c>
      <c r="H2437" t="s">
        <v>46</v>
      </c>
      <c r="J2437" t="s">
        <v>36</v>
      </c>
      <c r="L2437" t="s">
        <v>1289</v>
      </c>
      <c r="M2437" t="s">
        <v>1289</v>
      </c>
      <c r="N2437" t="b">
        <v>0</v>
      </c>
      <c r="O2437">
        <v>22.730523699999999</v>
      </c>
      <c r="P2437">
        <v>2.5708781919882061E-3</v>
      </c>
      <c r="Q2437">
        <v>2.4446024505781949</v>
      </c>
      <c r="R2437">
        <v>55.56709393994575</v>
      </c>
      <c r="S2437">
        <v>5.8437407672801069E-2</v>
      </c>
      <c r="T2437">
        <f t="shared" si="78"/>
        <v>55.567093939945735</v>
      </c>
      <c r="U2437">
        <f t="shared" si="79"/>
        <v>5.8437407672801069E-2</v>
      </c>
    </row>
    <row r="2438" spans="1:21" x14ac:dyDescent="0.35">
      <c r="A2438" t="s">
        <v>27</v>
      </c>
      <c r="B2438" t="s">
        <v>52</v>
      </c>
      <c r="C2438" t="s">
        <v>29</v>
      </c>
      <c r="D2438" t="s">
        <v>30</v>
      </c>
      <c r="E2438" t="s">
        <v>249</v>
      </c>
      <c r="F2438" t="s">
        <v>250</v>
      </c>
      <c r="G2438" t="s">
        <v>128</v>
      </c>
      <c r="H2438" t="s">
        <v>46</v>
      </c>
      <c r="J2438" t="s">
        <v>36</v>
      </c>
      <c r="L2438" t="s">
        <v>233</v>
      </c>
      <c r="M2438" t="s">
        <v>233</v>
      </c>
      <c r="N2438" t="b">
        <v>0</v>
      </c>
      <c r="O2438">
        <v>259.63</v>
      </c>
      <c r="P2438">
        <v>5.4172931900282432E-3</v>
      </c>
      <c r="Q2438">
        <v>11.752173630846089</v>
      </c>
      <c r="R2438">
        <v>3051.2168397765699</v>
      </c>
      <c r="S2438">
        <v>1.4064918309270329</v>
      </c>
      <c r="T2438">
        <f t="shared" si="78"/>
        <v>3051.2168397765699</v>
      </c>
      <c r="U2438">
        <f t="shared" si="79"/>
        <v>1.4064918309270327</v>
      </c>
    </row>
    <row r="2439" spans="1:21" x14ac:dyDescent="0.35">
      <c r="A2439" t="s">
        <v>27</v>
      </c>
      <c r="B2439" t="s">
        <v>52</v>
      </c>
      <c r="C2439" t="s">
        <v>39</v>
      </c>
      <c r="D2439" t="s">
        <v>40</v>
      </c>
      <c r="E2439" t="s">
        <v>1198</v>
      </c>
      <c r="F2439" t="s">
        <v>1199</v>
      </c>
      <c r="G2439" t="s">
        <v>128</v>
      </c>
      <c r="H2439" t="s">
        <v>46</v>
      </c>
      <c r="J2439" t="s">
        <v>36</v>
      </c>
      <c r="L2439" t="s">
        <v>1200</v>
      </c>
      <c r="M2439" t="s">
        <v>1200</v>
      </c>
      <c r="N2439" t="b">
        <v>0</v>
      </c>
      <c r="O2439">
        <v>10.51</v>
      </c>
      <c r="P2439">
        <v>1.3134327831120559E-4</v>
      </c>
      <c r="Q2439">
        <v>1.0127753699289399</v>
      </c>
      <c r="R2439">
        <v>10.64426913795316</v>
      </c>
      <c r="S2439">
        <v>1.380417855050771E-3</v>
      </c>
      <c r="T2439">
        <f t="shared" si="78"/>
        <v>10.644269137953158</v>
      </c>
      <c r="U2439">
        <f t="shared" si="79"/>
        <v>1.3804178550507707E-3</v>
      </c>
    </row>
    <row r="2440" spans="1:21" x14ac:dyDescent="0.35">
      <c r="A2440" t="s">
        <v>27</v>
      </c>
      <c r="B2440" t="s">
        <v>52</v>
      </c>
      <c r="C2440" t="s">
        <v>76</v>
      </c>
      <c r="D2440" t="s">
        <v>77</v>
      </c>
      <c r="E2440" t="s">
        <v>754</v>
      </c>
      <c r="F2440" t="s">
        <v>755</v>
      </c>
      <c r="G2440" t="s">
        <v>452</v>
      </c>
      <c r="H2440" t="s">
        <v>46</v>
      </c>
      <c r="J2440" t="s">
        <v>36</v>
      </c>
      <c r="L2440" t="s">
        <v>756</v>
      </c>
      <c r="M2440" t="s">
        <v>756</v>
      </c>
      <c r="N2440" t="b">
        <v>0</v>
      </c>
      <c r="O2440">
        <v>22.768172870000001</v>
      </c>
      <c r="P2440">
        <v>1.418590016900716E-2</v>
      </c>
      <c r="Q2440">
        <v>13.48912073115117</v>
      </c>
      <c r="R2440">
        <v>307.12263267115071</v>
      </c>
      <c r="S2440">
        <v>0.32298702736451729</v>
      </c>
      <c r="T2440">
        <f t="shared" si="78"/>
        <v>307.12263267115065</v>
      </c>
      <c r="U2440">
        <f t="shared" si="79"/>
        <v>0.32298702736451723</v>
      </c>
    </row>
    <row r="2441" spans="1:21" x14ac:dyDescent="0.35">
      <c r="A2441" t="s">
        <v>27</v>
      </c>
      <c r="B2441" t="s">
        <v>52</v>
      </c>
      <c r="C2441" t="s">
        <v>39</v>
      </c>
      <c r="D2441" t="s">
        <v>40</v>
      </c>
      <c r="E2441" t="s">
        <v>754</v>
      </c>
      <c r="F2441" t="s">
        <v>755</v>
      </c>
      <c r="G2441" t="s">
        <v>452</v>
      </c>
      <c r="H2441" t="s">
        <v>46</v>
      </c>
      <c r="J2441" t="s">
        <v>36</v>
      </c>
      <c r="L2441" t="s">
        <v>756</v>
      </c>
      <c r="M2441" t="s">
        <v>756</v>
      </c>
      <c r="N2441" t="b">
        <v>0</v>
      </c>
      <c r="O2441">
        <v>22.768172870000001</v>
      </c>
      <c r="P2441">
        <v>5.2209075653357976E-3</v>
      </c>
      <c r="Q2441">
        <v>40.257915432255913</v>
      </c>
      <c r="R2441">
        <v>916.59917794744331</v>
      </c>
      <c r="S2441">
        <v>0.1188705259858563</v>
      </c>
      <c r="T2441">
        <f t="shared" si="78"/>
        <v>916.59917794744342</v>
      </c>
      <c r="U2441">
        <f t="shared" si="79"/>
        <v>0.11887052598585626</v>
      </c>
    </row>
    <row r="2442" spans="1:21" x14ac:dyDescent="0.35">
      <c r="A2442" t="s">
        <v>27</v>
      </c>
      <c r="B2442" t="s">
        <v>52</v>
      </c>
      <c r="C2442" t="s">
        <v>39</v>
      </c>
      <c r="D2442" t="s">
        <v>40</v>
      </c>
      <c r="E2442" t="s">
        <v>1290</v>
      </c>
      <c r="F2442" t="s">
        <v>1291</v>
      </c>
      <c r="G2442" t="s">
        <v>452</v>
      </c>
      <c r="H2442" t="s">
        <v>46</v>
      </c>
      <c r="J2442" t="s">
        <v>36</v>
      </c>
      <c r="L2442" t="s">
        <v>1292</v>
      </c>
      <c r="M2442" t="s">
        <v>1292</v>
      </c>
      <c r="N2442" t="b">
        <v>0</v>
      </c>
      <c r="O2442">
        <v>57.014758860000001</v>
      </c>
      <c r="P2442">
        <v>6.5777409681176927E-9</v>
      </c>
      <c r="Q2442">
        <v>5.0720327130084979E-5</v>
      </c>
      <c r="R2442">
        <v>2.891807220622111E-3</v>
      </c>
      <c r="S2442">
        <v>3.7502831514077319E-7</v>
      </c>
      <c r="T2442">
        <f t="shared" si="78"/>
        <v>2.891807220622111E-3</v>
      </c>
      <c r="U2442">
        <f t="shared" si="79"/>
        <v>3.7502831514077319E-7</v>
      </c>
    </row>
    <row r="2443" spans="1:21" x14ac:dyDescent="0.35">
      <c r="A2443" t="s">
        <v>27</v>
      </c>
      <c r="B2443" t="s">
        <v>52</v>
      </c>
      <c r="C2443" t="s">
        <v>39</v>
      </c>
      <c r="D2443" t="s">
        <v>40</v>
      </c>
      <c r="E2443" t="s">
        <v>778</v>
      </c>
      <c r="F2443" t="s">
        <v>779</v>
      </c>
      <c r="G2443" t="s">
        <v>452</v>
      </c>
      <c r="H2443" t="s">
        <v>46</v>
      </c>
      <c r="J2443" t="s">
        <v>36</v>
      </c>
      <c r="L2443" t="s">
        <v>780</v>
      </c>
      <c r="M2443" t="s">
        <v>780</v>
      </c>
      <c r="N2443" t="b">
        <v>0</v>
      </c>
      <c r="O2443">
        <v>3.3217791600000002</v>
      </c>
      <c r="P2443">
        <v>2.919616420232065E-2</v>
      </c>
      <c r="Q2443">
        <v>225.12881040208259</v>
      </c>
      <c r="R2443">
        <v>747.82819070922937</v>
      </c>
      <c r="S2443">
        <v>9.6983209799206757E-2</v>
      </c>
      <c r="T2443">
        <f t="shared" si="78"/>
        <v>747.82819070922926</v>
      </c>
      <c r="U2443">
        <f t="shared" si="79"/>
        <v>9.6983209799206757E-2</v>
      </c>
    </row>
    <row r="2444" spans="1:21" x14ac:dyDescent="0.35">
      <c r="A2444" t="s">
        <v>27</v>
      </c>
      <c r="B2444" t="s">
        <v>52</v>
      </c>
      <c r="C2444" t="s">
        <v>76</v>
      </c>
      <c r="D2444" t="s">
        <v>77</v>
      </c>
      <c r="E2444" t="s">
        <v>778</v>
      </c>
      <c r="F2444" t="s">
        <v>779</v>
      </c>
      <c r="G2444" t="s">
        <v>452</v>
      </c>
      <c r="H2444" t="s">
        <v>46</v>
      </c>
      <c r="J2444" t="s">
        <v>36</v>
      </c>
      <c r="L2444" t="s">
        <v>780</v>
      </c>
      <c r="M2444" t="s">
        <v>780</v>
      </c>
      <c r="N2444" t="b">
        <v>0</v>
      </c>
      <c r="O2444">
        <v>3.3217791600000002</v>
      </c>
      <c r="P2444">
        <v>2.806923699780375E-2</v>
      </c>
      <c r="Q2444">
        <v>26.690539351312051</v>
      </c>
      <c r="R2444">
        <v>88.660077386348291</v>
      </c>
      <c r="S2444">
        <v>9.3239806496405453E-2</v>
      </c>
      <c r="T2444">
        <f t="shared" si="78"/>
        <v>88.660077386348291</v>
      </c>
      <c r="U2444">
        <f t="shared" si="79"/>
        <v>9.3239806496405467E-2</v>
      </c>
    </row>
    <row r="2445" spans="1:21" x14ac:dyDescent="0.35">
      <c r="A2445" t="s">
        <v>27</v>
      </c>
      <c r="B2445" t="s">
        <v>52</v>
      </c>
      <c r="C2445" t="s">
        <v>76</v>
      </c>
      <c r="D2445" t="s">
        <v>77</v>
      </c>
      <c r="E2445" t="s">
        <v>1293</v>
      </c>
      <c r="F2445" t="s">
        <v>1294</v>
      </c>
      <c r="G2445" t="s">
        <v>452</v>
      </c>
      <c r="H2445" t="s">
        <v>46</v>
      </c>
      <c r="J2445" t="s">
        <v>36</v>
      </c>
      <c r="L2445" t="s">
        <v>1295</v>
      </c>
      <c r="M2445" t="s">
        <v>1295</v>
      </c>
      <c r="N2445" t="b">
        <v>0</v>
      </c>
      <c r="O2445">
        <v>26.742295039999998</v>
      </c>
      <c r="P2445">
        <v>2.0376376916479661E-2</v>
      </c>
      <c r="Q2445">
        <v>19.375535215617742</v>
      </c>
      <c r="R2445">
        <v>518.14627929395954</v>
      </c>
      <c r="S2445">
        <v>0.54491108334674443</v>
      </c>
      <c r="T2445">
        <f t="shared" si="78"/>
        <v>518.14627929395965</v>
      </c>
      <c r="U2445">
        <f t="shared" si="79"/>
        <v>0.54491108334674454</v>
      </c>
    </row>
    <row r="2446" spans="1:21" x14ac:dyDescent="0.35">
      <c r="A2446" t="s">
        <v>27</v>
      </c>
      <c r="B2446" t="s">
        <v>52</v>
      </c>
      <c r="C2446" t="s">
        <v>39</v>
      </c>
      <c r="D2446" t="s">
        <v>40</v>
      </c>
      <c r="E2446" t="s">
        <v>1293</v>
      </c>
      <c r="F2446" t="s">
        <v>1294</v>
      </c>
      <c r="G2446" t="s">
        <v>452</v>
      </c>
      <c r="H2446" t="s">
        <v>46</v>
      </c>
      <c r="J2446" t="s">
        <v>36</v>
      </c>
      <c r="L2446" t="s">
        <v>1295</v>
      </c>
      <c r="M2446" t="s">
        <v>1295</v>
      </c>
      <c r="N2446" t="b">
        <v>0</v>
      </c>
      <c r="O2446">
        <v>26.742295039999998</v>
      </c>
      <c r="P2446">
        <v>1.0542744322017159E-2</v>
      </c>
      <c r="Q2446">
        <v>81.294086138903808</v>
      </c>
      <c r="R2446">
        <v>2173.9904365337402</v>
      </c>
      <c r="S2446">
        <v>0.28193717919066758</v>
      </c>
      <c r="T2446">
        <f t="shared" si="78"/>
        <v>2173.9904365337397</v>
      </c>
      <c r="U2446">
        <f t="shared" si="79"/>
        <v>0.28193717919066763</v>
      </c>
    </row>
    <row r="2447" spans="1:21" x14ac:dyDescent="0.35">
      <c r="A2447" t="s">
        <v>27</v>
      </c>
      <c r="B2447" t="s">
        <v>52</v>
      </c>
      <c r="C2447" t="s">
        <v>29</v>
      </c>
      <c r="D2447" t="s">
        <v>30</v>
      </c>
      <c r="E2447" t="s">
        <v>1296</v>
      </c>
      <c r="F2447" t="s">
        <v>1297</v>
      </c>
      <c r="G2447" t="s">
        <v>452</v>
      </c>
      <c r="H2447" t="s">
        <v>46</v>
      </c>
      <c r="J2447" t="s">
        <v>36</v>
      </c>
      <c r="L2447" t="s">
        <v>1298</v>
      </c>
      <c r="M2447" t="s">
        <v>1298</v>
      </c>
      <c r="N2447" t="b">
        <v>0</v>
      </c>
      <c r="O2447">
        <v>4.1286529300000003</v>
      </c>
      <c r="P2447">
        <v>1.4603831526673759E-3</v>
      </c>
      <c r="Q2447">
        <v>3.1681276563175889</v>
      </c>
      <c r="R2447">
        <v>13.080099530869649</v>
      </c>
      <c r="S2447">
        <v>6.0294151821827981E-3</v>
      </c>
      <c r="T2447">
        <f t="shared" si="78"/>
        <v>13.080099530869647</v>
      </c>
      <c r="U2447">
        <f t="shared" si="79"/>
        <v>6.029415182182799E-3</v>
      </c>
    </row>
    <row r="2448" spans="1:21" x14ac:dyDescent="0.35">
      <c r="A2448" t="s">
        <v>27</v>
      </c>
      <c r="B2448" t="s">
        <v>52</v>
      </c>
      <c r="C2448" t="s">
        <v>76</v>
      </c>
      <c r="D2448" t="s">
        <v>77</v>
      </c>
      <c r="E2448" t="s">
        <v>1296</v>
      </c>
      <c r="F2448" t="s">
        <v>1297</v>
      </c>
      <c r="G2448" t="s">
        <v>452</v>
      </c>
      <c r="H2448" t="s">
        <v>46</v>
      </c>
      <c r="J2448" t="s">
        <v>36</v>
      </c>
      <c r="L2448" t="s">
        <v>1298</v>
      </c>
      <c r="M2448" t="s">
        <v>1298</v>
      </c>
      <c r="N2448" t="b">
        <v>0</v>
      </c>
      <c r="O2448">
        <v>4.1286529300000003</v>
      </c>
      <c r="P2448">
        <v>1.0957142485805271E-2</v>
      </c>
      <c r="Q2448">
        <v>10.418952346948419</v>
      </c>
      <c r="R2448">
        <v>43.016238134758972</v>
      </c>
      <c r="S2448">
        <v>4.5238238428447423E-2</v>
      </c>
      <c r="T2448">
        <f t="shared" si="78"/>
        <v>43.016238134758972</v>
      </c>
      <c r="U2448">
        <f t="shared" si="79"/>
        <v>4.5238238428447416E-2</v>
      </c>
    </row>
    <row r="2449" spans="1:21" x14ac:dyDescent="0.35">
      <c r="A2449" t="s">
        <v>27</v>
      </c>
      <c r="B2449" t="s">
        <v>52</v>
      </c>
      <c r="C2449" t="s">
        <v>29</v>
      </c>
      <c r="D2449" t="s">
        <v>30</v>
      </c>
      <c r="E2449" t="s">
        <v>283</v>
      </c>
      <c r="F2449" t="s">
        <v>284</v>
      </c>
      <c r="G2449" t="s">
        <v>128</v>
      </c>
      <c r="H2449" t="s">
        <v>46</v>
      </c>
      <c r="J2449" t="s">
        <v>36</v>
      </c>
      <c r="L2449" t="s">
        <v>285</v>
      </c>
      <c r="M2449" t="s">
        <v>285</v>
      </c>
      <c r="N2449" t="b">
        <v>0</v>
      </c>
      <c r="O2449">
        <v>0.61</v>
      </c>
      <c r="P2449">
        <v>6.5595477073858727E-3</v>
      </c>
      <c r="Q2449">
        <v>14.23015902829791</v>
      </c>
      <c r="R2449">
        <v>8.6803970072617247</v>
      </c>
      <c r="S2449">
        <v>4.0013241015053819E-3</v>
      </c>
      <c r="T2449">
        <f t="shared" si="78"/>
        <v>8.6803970072617247</v>
      </c>
      <c r="U2449">
        <f t="shared" si="79"/>
        <v>4.0013241015053819E-3</v>
      </c>
    </row>
    <row r="2450" spans="1:21" x14ac:dyDescent="0.35">
      <c r="A2450" t="s">
        <v>27</v>
      </c>
      <c r="B2450" t="s">
        <v>52</v>
      </c>
      <c r="C2450" t="s">
        <v>39</v>
      </c>
      <c r="D2450" t="s">
        <v>40</v>
      </c>
      <c r="E2450" t="s">
        <v>796</v>
      </c>
      <c r="F2450" t="s">
        <v>797</v>
      </c>
      <c r="G2450" t="s">
        <v>452</v>
      </c>
      <c r="H2450" t="s">
        <v>46</v>
      </c>
      <c r="J2450" t="s">
        <v>36</v>
      </c>
      <c r="L2450" t="s">
        <v>798</v>
      </c>
      <c r="M2450" t="s">
        <v>798</v>
      </c>
      <c r="N2450" t="b">
        <v>0</v>
      </c>
      <c r="O2450">
        <v>6.2709699299999997</v>
      </c>
      <c r="P2450">
        <v>3.8152843341703192E-2</v>
      </c>
      <c r="Q2450">
        <v>294.19290066507909</v>
      </c>
      <c r="R2450">
        <v>1844.8748336901881</v>
      </c>
      <c r="S2450">
        <v>0.23925533333982141</v>
      </c>
      <c r="T2450">
        <f t="shared" si="78"/>
        <v>1844.8748336901879</v>
      </c>
      <c r="U2450">
        <f t="shared" si="79"/>
        <v>0.23925533333982144</v>
      </c>
    </row>
    <row r="2451" spans="1:21" x14ac:dyDescent="0.35">
      <c r="A2451" t="s">
        <v>27</v>
      </c>
      <c r="B2451" t="s">
        <v>52</v>
      </c>
      <c r="C2451" t="s">
        <v>29</v>
      </c>
      <c r="D2451" t="s">
        <v>30</v>
      </c>
      <c r="E2451" t="s">
        <v>796</v>
      </c>
      <c r="F2451" t="s">
        <v>797</v>
      </c>
      <c r="G2451" t="s">
        <v>452</v>
      </c>
      <c r="H2451" t="s">
        <v>46</v>
      </c>
      <c r="J2451" t="s">
        <v>36</v>
      </c>
      <c r="L2451" t="s">
        <v>798</v>
      </c>
      <c r="M2451" t="s">
        <v>798</v>
      </c>
      <c r="N2451" t="b">
        <v>0</v>
      </c>
      <c r="O2451">
        <v>6.2709699299999997</v>
      </c>
      <c r="P2451">
        <v>1.1537078347656181E-2</v>
      </c>
      <c r="Q2451">
        <v>25.028320081310479</v>
      </c>
      <c r="R2451">
        <v>156.9518426283131</v>
      </c>
      <c r="S2451">
        <v>7.2348671398205999E-2</v>
      </c>
      <c r="T2451">
        <f t="shared" si="78"/>
        <v>156.95184262831316</v>
      </c>
      <c r="U2451">
        <f t="shared" si="79"/>
        <v>7.2348671398205999E-2</v>
      </c>
    </row>
    <row r="2452" spans="1:21" x14ac:dyDescent="0.35">
      <c r="A2452" t="s">
        <v>27</v>
      </c>
      <c r="B2452" t="s">
        <v>52</v>
      </c>
      <c r="C2452" t="s">
        <v>39</v>
      </c>
      <c r="D2452" t="s">
        <v>40</v>
      </c>
      <c r="E2452" t="s">
        <v>283</v>
      </c>
      <c r="F2452" t="s">
        <v>284</v>
      </c>
      <c r="G2452" t="s">
        <v>128</v>
      </c>
      <c r="H2452" t="s">
        <v>46</v>
      </c>
      <c r="J2452" t="s">
        <v>36</v>
      </c>
      <c r="L2452" t="s">
        <v>285</v>
      </c>
      <c r="M2452" t="s">
        <v>285</v>
      </c>
      <c r="N2452" t="b">
        <v>0</v>
      </c>
      <c r="O2452">
        <v>0.61</v>
      </c>
      <c r="P2452">
        <v>3.4610325877744599E-3</v>
      </c>
      <c r="Q2452">
        <v>26.687688966572299</v>
      </c>
      <c r="R2452">
        <v>16.279490269609099</v>
      </c>
      <c r="S2452">
        <v>2.1112298785424212E-3</v>
      </c>
      <c r="T2452">
        <f t="shared" si="78"/>
        <v>16.279490269609102</v>
      </c>
      <c r="U2452">
        <f t="shared" si="79"/>
        <v>2.1112298785424203E-3</v>
      </c>
    </row>
    <row r="2453" spans="1:21" x14ac:dyDescent="0.35">
      <c r="A2453" t="s">
        <v>27</v>
      </c>
      <c r="B2453" t="s">
        <v>52</v>
      </c>
      <c r="C2453" t="s">
        <v>39</v>
      </c>
      <c r="D2453" t="s">
        <v>40</v>
      </c>
      <c r="E2453" t="s">
        <v>288</v>
      </c>
      <c r="F2453" t="s">
        <v>289</v>
      </c>
      <c r="G2453" t="s">
        <v>128</v>
      </c>
      <c r="H2453" t="s">
        <v>46</v>
      </c>
      <c r="J2453" t="s">
        <v>36</v>
      </c>
      <c r="L2453" t="s">
        <v>285</v>
      </c>
      <c r="M2453" t="s">
        <v>285</v>
      </c>
      <c r="N2453" t="b">
        <v>0</v>
      </c>
      <c r="O2453">
        <v>0.61</v>
      </c>
      <c r="P2453">
        <v>9.3025234921141945E-4</v>
      </c>
      <c r="Q2453">
        <v>7.173086276006881</v>
      </c>
      <c r="R2453">
        <v>4.3755826283641976</v>
      </c>
      <c r="S2453">
        <v>5.674539330189659E-4</v>
      </c>
      <c r="T2453">
        <f t="shared" si="78"/>
        <v>4.3755826283641976</v>
      </c>
      <c r="U2453">
        <f t="shared" si="79"/>
        <v>5.674539330189659E-4</v>
      </c>
    </row>
    <row r="2454" spans="1:21" x14ac:dyDescent="0.35">
      <c r="A2454" t="s">
        <v>27</v>
      </c>
      <c r="B2454" t="s">
        <v>52</v>
      </c>
      <c r="C2454" t="s">
        <v>76</v>
      </c>
      <c r="D2454" t="s">
        <v>77</v>
      </c>
      <c r="E2454" t="s">
        <v>796</v>
      </c>
      <c r="F2454" t="s">
        <v>797</v>
      </c>
      <c r="G2454" t="s">
        <v>452</v>
      </c>
      <c r="H2454" t="s">
        <v>46</v>
      </c>
      <c r="J2454" t="s">
        <v>36</v>
      </c>
      <c r="L2454" t="s">
        <v>798</v>
      </c>
      <c r="M2454" t="s">
        <v>798</v>
      </c>
      <c r="N2454" t="b">
        <v>0</v>
      </c>
      <c r="O2454">
        <v>6.2709699299999997</v>
      </c>
      <c r="P2454">
        <v>8.2975544976262236E-2</v>
      </c>
      <c r="Q2454">
        <v>78.899973253949668</v>
      </c>
      <c r="R2454">
        <v>494.77935975332258</v>
      </c>
      <c r="S2454">
        <v>0.52033714747150306</v>
      </c>
      <c r="T2454">
        <f t="shared" si="78"/>
        <v>494.77935975332258</v>
      </c>
      <c r="U2454">
        <f t="shared" si="79"/>
        <v>0.52033714747150306</v>
      </c>
    </row>
    <row r="2455" spans="1:21" x14ac:dyDescent="0.35">
      <c r="A2455" t="s">
        <v>27</v>
      </c>
      <c r="B2455" t="s">
        <v>52</v>
      </c>
      <c r="C2455" t="s">
        <v>76</v>
      </c>
      <c r="D2455" t="s">
        <v>77</v>
      </c>
      <c r="E2455" t="s">
        <v>799</v>
      </c>
      <c r="F2455" t="s">
        <v>800</v>
      </c>
      <c r="G2455" t="s">
        <v>452</v>
      </c>
      <c r="H2455" t="s">
        <v>46</v>
      </c>
      <c r="J2455" t="s">
        <v>36</v>
      </c>
      <c r="L2455" t="s">
        <v>801</v>
      </c>
      <c r="M2455" t="s">
        <v>801</v>
      </c>
      <c r="N2455" t="b">
        <v>0</v>
      </c>
      <c r="O2455">
        <v>8.4584609700000009</v>
      </c>
      <c r="P2455">
        <v>8.2394194438133131E-2</v>
      </c>
      <c r="Q2455">
        <v>78.347177343748939</v>
      </c>
      <c r="R2455">
        <v>662.69654167176873</v>
      </c>
      <c r="S2455">
        <v>0.69692807780954025</v>
      </c>
      <c r="T2455">
        <f t="shared" si="78"/>
        <v>662.69654167176873</v>
      </c>
      <c r="U2455">
        <f t="shared" si="79"/>
        <v>0.69692807780954025</v>
      </c>
    </row>
    <row r="2456" spans="1:21" x14ac:dyDescent="0.35">
      <c r="A2456" t="s">
        <v>27</v>
      </c>
      <c r="B2456" t="s">
        <v>52</v>
      </c>
      <c r="C2456" t="s">
        <v>29</v>
      </c>
      <c r="D2456" t="s">
        <v>30</v>
      </c>
      <c r="E2456" t="s">
        <v>288</v>
      </c>
      <c r="F2456" t="s">
        <v>289</v>
      </c>
      <c r="G2456" t="s">
        <v>128</v>
      </c>
      <c r="H2456" t="s">
        <v>46</v>
      </c>
      <c r="J2456" t="s">
        <v>36</v>
      </c>
      <c r="L2456" t="s">
        <v>285</v>
      </c>
      <c r="M2456" t="s">
        <v>285</v>
      </c>
      <c r="N2456" t="b">
        <v>0</v>
      </c>
      <c r="O2456">
        <v>0.61</v>
      </c>
      <c r="P2456">
        <v>9.0213417144230151E-4</v>
      </c>
      <c r="Q2456">
        <v>1.9570728497074621</v>
      </c>
      <c r="R2456">
        <v>1.1938144383215521</v>
      </c>
      <c r="S2456">
        <v>5.5030184457980388E-4</v>
      </c>
      <c r="T2456">
        <f t="shared" si="78"/>
        <v>1.1938144383215519</v>
      </c>
      <c r="U2456">
        <f t="shared" si="79"/>
        <v>5.5030184457980388E-4</v>
      </c>
    </row>
    <row r="2457" spans="1:21" x14ac:dyDescent="0.35">
      <c r="A2457" t="s">
        <v>27</v>
      </c>
      <c r="B2457" t="s">
        <v>52</v>
      </c>
      <c r="C2457" t="s">
        <v>29</v>
      </c>
      <c r="D2457" t="s">
        <v>30</v>
      </c>
      <c r="E2457" t="s">
        <v>293</v>
      </c>
      <c r="F2457" t="s">
        <v>294</v>
      </c>
      <c r="G2457" t="s">
        <v>128</v>
      </c>
      <c r="H2457" t="s">
        <v>46</v>
      </c>
      <c r="J2457" t="s">
        <v>36</v>
      </c>
      <c r="L2457" t="s">
        <v>295</v>
      </c>
      <c r="M2457" t="s">
        <v>295</v>
      </c>
      <c r="N2457" t="b">
        <v>0</v>
      </c>
      <c r="O2457">
        <v>0.47</v>
      </c>
      <c r="P2457">
        <v>4.2505557723483732E-3</v>
      </c>
      <c r="Q2457">
        <v>9.2210754913881203</v>
      </c>
      <c r="R2457">
        <v>4.3339054809524162</v>
      </c>
      <c r="S2457">
        <v>1.9977612130037351E-3</v>
      </c>
      <c r="T2457">
        <f t="shared" si="78"/>
        <v>4.3339054809524162</v>
      </c>
      <c r="U2457">
        <f t="shared" si="79"/>
        <v>1.9977612130037351E-3</v>
      </c>
    </row>
    <row r="2458" spans="1:21" x14ac:dyDescent="0.35">
      <c r="A2458" t="s">
        <v>27</v>
      </c>
      <c r="B2458" t="s">
        <v>52</v>
      </c>
      <c r="C2458" t="s">
        <v>29</v>
      </c>
      <c r="D2458" t="s">
        <v>30</v>
      </c>
      <c r="E2458" t="s">
        <v>799</v>
      </c>
      <c r="F2458" t="s">
        <v>800</v>
      </c>
      <c r="G2458" t="s">
        <v>452</v>
      </c>
      <c r="H2458" t="s">
        <v>46</v>
      </c>
      <c r="J2458" t="s">
        <v>36</v>
      </c>
      <c r="L2458" t="s">
        <v>801</v>
      </c>
      <c r="M2458" t="s">
        <v>801</v>
      </c>
      <c r="N2458" t="b">
        <v>0</v>
      </c>
      <c r="O2458">
        <v>8.4584609700000009</v>
      </c>
      <c r="P2458">
        <v>1.0552271761674271E-2</v>
      </c>
      <c r="Q2458">
        <v>22.891899255396151</v>
      </c>
      <c r="R2458">
        <v>193.63023638094049</v>
      </c>
      <c r="S2458">
        <v>8.9255978840954972E-2</v>
      </c>
      <c r="T2458">
        <f t="shared" si="78"/>
        <v>193.63023638094043</v>
      </c>
      <c r="U2458">
        <f t="shared" si="79"/>
        <v>8.9255978840954972E-2</v>
      </c>
    </row>
    <row r="2459" spans="1:21" x14ac:dyDescent="0.35">
      <c r="A2459" t="s">
        <v>27</v>
      </c>
      <c r="B2459" t="s">
        <v>52</v>
      </c>
      <c r="C2459" t="s">
        <v>39</v>
      </c>
      <c r="D2459" t="s">
        <v>40</v>
      </c>
      <c r="E2459" t="s">
        <v>799</v>
      </c>
      <c r="F2459" t="s">
        <v>800</v>
      </c>
      <c r="G2459" t="s">
        <v>452</v>
      </c>
      <c r="H2459" t="s">
        <v>46</v>
      </c>
      <c r="J2459" t="s">
        <v>36</v>
      </c>
      <c r="L2459" t="s">
        <v>801</v>
      </c>
      <c r="M2459" t="s">
        <v>801</v>
      </c>
      <c r="N2459" t="b">
        <v>0</v>
      </c>
      <c r="O2459">
        <v>8.4584609700000009</v>
      </c>
      <c r="P2459">
        <v>3.7072226361341401E-2</v>
      </c>
      <c r="Q2459">
        <v>285.86036719926852</v>
      </c>
      <c r="R2459">
        <v>2417.938758824881</v>
      </c>
      <c r="S2459">
        <v>0.31357397974841139</v>
      </c>
      <c r="T2459">
        <f t="shared" si="78"/>
        <v>2417.9387588248815</v>
      </c>
      <c r="U2459">
        <f t="shared" si="79"/>
        <v>0.31357397974841139</v>
      </c>
    </row>
    <row r="2460" spans="1:21" x14ac:dyDescent="0.35">
      <c r="A2460" t="s">
        <v>27</v>
      </c>
      <c r="B2460" t="s">
        <v>52</v>
      </c>
      <c r="C2460" t="s">
        <v>39</v>
      </c>
      <c r="D2460" t="s">
        <v>40</v>
      </c>
      <c r="E2460" t="s">
        <v>293</v>
      </c>
      <c r="F2460" t="s">
        <v>294</v>
      </c>
      <c r="G2460" t="s">
        <v>128</v>
      </c>
      <c r="H2460" t="s">
        <v>46</v>
      </c>
      <c r="J2460" t="s">
        <v>36</v>
      </c>
      <c r="L2460" t="s">
        <v>295</v>
      </c>
      <c r="M2460" t="s">
        <v>295</v>
      </c>
      <c r="N2460" t="b">
        <v>0</v>
      </c>
      <c r="O2460">
        <v>0.47</v>
      </c>
      <c r="P2460">
        <v>2.7113168342629231E-3</v>
      </c>
      <c r="Q2460">
        <v>20.906702993273178</v>
      </c>
      <c r="R2460">
        <v>9.8261504068383942</v>
      </c>
      <c r="S2460">
        <v>1.2743189121035741E-3</v>
      </c>
      <c r="T2460">
        <f t="shared" si="78"/>
        <v>9.8261504068383925</v>
      </c>
      <c r="U2460">
        <f t="shared" si="79"/>
        <v>1.2743189121035739E-3</v>
      </c>
    </row>
    <row r="2461" spans="1:21" x14ac:dyDescent="0.35">
      <c r="A2461" t="s">
        <v>27</v>
      </c>
      <c r="B2461" t="s">
        <v>52</v>
      </c>
      <c r="C2461" t="s">
        <v>39</v>
      </c>
      <c r="D2461" t="s">
        <v>40</v>
      </c>
      <c r="E2461" t="s">
        <v>1201</v>
      </c>
      <c r="F2461" t="s">
        <v>1202</v>
      </c>
      <c r="G2461" t="s">
        <v>128</v>
      </c>
      <c r="H2461" t="s">
        <v>46</v>
      </c>
      <c r="J2461" t="s">
        <v>36</v>
      </c>
      <c r="L2461" t="s">
        <v>1203</v>
      </c>
      <c r="M2461" t="s">
        <v>1203</v>
      </c>
      <c r="N2461" t="b">
        <v>0</v>
      </c>
      <c r="O2461">
        <v>17.5</v>
      </c>
      <c r="P2461">
        <v>1.1284657848088439E-3</v>
      </c>
      <c r="Q2461">
        <v>8.7014909887811367</v>
      </c>
      <c r="R2461">
        <v>152.27609230366991</v>
      </c>
      <c r="S2461">
        <v>1.974815123415476E-2</v>
      </c>
      <c r="T2461">
        <f t="shared" si="78"/>
        <v>152.27609230366988</v>
      </c>
      <c r="U2461">
        <f t="shared" si="79"/>
        <v>1.974815123415477E-2</v>
      </c>
    </row>
    <row r="2462" spans="1:21" x14ac:dyDescent="0.35">
      <c r="A2462" t="s">
        <v>27</v>
      </c>
      <c r="B2462" t="s">
        <v>52</v>
      </c>
      <c r="C2462" t="s">
        <v>76</v>
      </c>
      <c r="D2462" t="s">
        <v>77</v>
      </c>
      <c r="E2462" t="s">
        <v>1299</v>
      </c>
      <c r="F2462" t="s">
        <v>1300</v>
      </c>
      <c r="G2462" t="s">
        <v>452</v>
      </c>
      <c r="H2462" t="s">
        <v>46</v>
      </c>
      <c r="J2462" t="s">
        <v>36</v>
      </c>
      <c r="L2462" t="s">
        <v>1301</v>
      </c>
      <c r="M2462" t="s">
        <v>1301</v>
      </c>
      <c r="N2462" t="b">
        <v>0</v>
      </c>
      <c r="O2462">
        <v>9.1969589999999997</v>
      </c>
      <c r="P2462">
        <v>4.0364302100513189E-3</v>
      </c>
      <c r="Q2462">
        <v>3.8381698572223071</v>
      </c>
      <c r="R2462">
        <v>35.299490811909408</v>
      </c>
      <c r="S2462">
        <v>3.7122883148203369E-2</v>
      </c>
      <c r="T2462">
        <f t="shared" si="78"/>
        <v>35.299490811909408</v>
      </c>
      <c r="U2462">
        <f t="shared" si="79"/>
        <v>3.7122883148203369E-2</v>
      </c>
    </row>
    <row r="2463" spans="1:21" x14ac:dyDescent="0.35">
      <c r="A2463" t="s">
        <v>27</v>
      </c>
      <c r="B2463" t="s">
        <v>52</v>
      </c>
      <c r="C2463" t="s">
        <v>29</v>
      </c>
      <c r="D2463" t="s">
        <v>30</v>
      </c>
      <c r="E2463" t="s">
        <v>1299</v>
      </c>
      <c r="F2463" t="s">
        <v>1300</v>
      </c>
      <c r="G2463" t="s">
        <v>452</v>
      </c>
      <c r="H2463" t="s">
        <v>46</v>
      </c>
      <c r="J2463" t="s">
        <v>36</v>
      </c>
      <c r="L2463" t="s">
        <v>1301</v>
      </c>
      <c r="M2463" t="s">
        <v>1301</v>
      </c>
      <c r="N2463" t="b">
        <v>0</v>
      </c>
      <c r="O2463">
        <v>9.1969589999999997</v>
      </c>
      <c r="P2463">
        <v>1.96664859304136E-3</v>
      </c>
      <c r="Q2463">
        <v>4.2664103502510891</v>
      </c>
      <c r="R2463">
        <v>39.238001068434897</v>
      </c>
      <c r="S2463">
        <v>1.8087186477609069E-2</v>
      </c>
      <c r="T2463">
        <f t="shared" si="78"/>
        <v>39.238001068434905</v>
      </c>
      <c r="U2463">
        <f t="shared" si="79"/>
        <v>1.8087186477609072E-2</v>
      </c>
    </row>
    <row r="2464" spans="1:21" x14ac:dyDescent="0.35">
      <c r="A2464" t="s">
        <v>27</v>
      </c>
      <c r="B2464" t="s">
        <v>52</v>
      </c>
      <c r="C2464" t="s">
        <v>29</v>
      </c>
      <c r="D2464" t="s">
        <v>30</v>
      </c>
      <c r="E2464" t="s">
        <v>1201</v>
      </c>
      <c r="F2464" t="s">
        <v>1202</v>
      </c>
      <c r="G2464" t="s">
        <v>128</v>
      </c>
      <c r="H2464" t="s">
        <v>46</v>
      </c>
      <c r="J2464" t="s">
        <v>36</v>
      </c>
      <c r="L2464" t="s">
        <v>1203</v>
      </c>
      <c r="M2464" t="s">
        <v>1203</v>
      </c>
      <c r="N2464" t="b">
        <v>0</v>
      </c>
      <c r="O2464">
        <v>17.5</v>
      </c>
      <c r="P2464">
        <v>2.0085460747762702E-3</v>
      </c>
      <c r="Q2464">
        <v>4.3573019565887732</v>
      </c>
      <c r="R2464">
        <v>76.252784240303527</v>
      </c>
      <c r="S2464">
        <v>3.5149556308584719E-2</v>
      </c>
      <c r="T2464">
        <f t="shared" si="78"/>
        <v>76.252784240303527</v>
      </c>
      <c r="U2464">
        <f t="shared" si="79"/>
        <v>3.5149556308584726E-2</v>
      </c>
    </row>
    <row r="2465" spans="1:21" x14ac:dyDescent="0.35">
      <c r="A2465" t="s">
        <v>27</v>
      </c>
      <c r="B2465" t="s">
        <v>52</v>
      </c>
      <c r="C2465" t="s">
        <v>29</v>
      </c>
      <c r="D2465" t="s">
        <v>30</v>
      </c>
      <c r="E2465" t="s">
        <v>134</v>
      </c>
      <c r="F2465" t="s">
        <v>135</v>
      </c>
      <c r="G2465" t="s">
        <v>128</v>
      </c>
      <c r="H2465" t="s">
        <v>46</v>
      </c>
      <c r="J2465" t="s">
        <v>36</v>
      </c>
      <c r="L2465" t="s">
        <v>136</v>
      </c>
      <c r="M2465" t="s">
        <v>136</v>
      </c>
      <c r="N2465" t="b">
        <v>0</v>
      </c>
      <c r="O2465">
        <v>58.4</v>
      </c>
      <c r="P2465">
        <v>6.9230200630322689E-3</v>
      </c>
      <c r="Q2465">
        <v>15.018669098499011</v>
      </c>
      <c r="R2465">
        <v>877.09027535234191</v>
      </c>
      <c r="S2465">
        <v>0.40430437168108452</v>
      </c>
      <c r="T2465">
        <f t="shared" si="78"/>
        <v>877.09027535234225</v>
      </c>
      <c r="U2465">
        <f t="shared" si="79"/>
        <v>0.40430437168108452</v>
      </c>
    </row>
    <row r="2466" spans="1:21" x14ac:dyDescent="0.35">
      <c r="A2466" t="s">
        <v>27</v>
      </c>
      <c r="B2466" t="s">
        <v>52</v>
      </c>
      <c r="C2466" t="s">
        <v>39</v>
      </c>
      <c r="D2466" t="s">
        <v>40</v>
      </c>
      <c r="E2466" t="s">
        <v>826</v>
      </c>
      <c r="F2466" t="s">
        <v>827</v>
      </c>
      <c r="G2466" t="s">
        <v>452</v>
      </c>
      <c r="H2466" t="s">
        <v>46</v>
      </c>
      <c r="J2466" t="s">
        <v>36</v>
      </c>
      <c r="L2466" t="s">
        <v>828</v>
      </c>
      <c r="M2466" t="s">
        <v>828</v>
      </c>
      <c r="N2466" t="b">
        <v>0</v>
      </c>
      <c r="O2466">
        <v>100.84136264</v>
      </c>
      <c r="P2466">
        <v>1.1237698830071659E-8</v>
      </c>
      <c r="Q2466">
        <v>8.6652813422313172E-5</v>
      </c>
      <c r="R2466">
        <v>8.738187782095742E-3</v>
      </c>
      <c r="S2466">
        <v>1.1332248629623601E-6</v>
      </c>
      <c r="T2466">
        <f t="shared" si="78"/>
        <v>8.738187782095742E-3</v>
      </c>
      <c r="U2466">
        <f t="shared" si="79"/>
        <v>1.1332248629623599E-6</v>
      </c>
    </row>
    <row r="2467" spans="1:21" x14ac:dyDescent="0.35">
      <c r="A2467" t="s">
        <v>27</v>
      </c>
      <c r="B2467" t="s">
        <v>52</v>
      </c>
      <c r="C2467" t="s">
        <v>76</v>
      </c>
      <c r="D2467" t="s">
        <v>77</v>
      </c>
      <c r="E2467" t="s">
        <v>826</v>
      </c>
      <c r="F2467" t="s">
        <v>827</v>
      </c>
      <c r="G2467" t="s">
        <v>452</v>
      </c>
      <c r="H2467" t="s">
        <v>46</v>
      </c>
      <c r="J2467" t="s">
        <v>36</v>
      </c>
      <c r="L2467" t="s">
        <v>828</v>
      </c>
      <c r="M2467" t="s">
        <v>828</v>
      </c>
      <c r="N2467" t="b">
        <v>0</v>
      </c>
      <c r="O2467">
        <v>100.84136264</v>
      </c>
      <c r="P2467">
        <v>1.043983015885805E-7</v>
      </c>
      <c r="Q2467">
        <v>9.9270492353538991E-5</v>
      </c>
      <c r="R2467">
        <v>1.001057171887457E-2</v>
      </c>
      <c r="S2467">
        <v>1.0527666989494131E-5</v>
      </c>
      <c r="T2467">
        <f t="shared" si="78"/>
        <v>1.0010571718874572E-2</v>
      </c>
      <c r="U2467">
        <f t="shared" si="79"/>
        <v>1.0527666989494134E-5</v>
      </c>
    </row>
    <row r="2468" spans="1:21" x14ac:dyDescent="0.35">
      <c r="A2468" t="s">
        <v>27</v>
      </c>
      <c r="B2468" t="s">
        <v>52</v>
      </c>
      <c r="C2468" t="s">
        <v>39</v>
      </c>
      <c r="D2468" t="s">
        <v>40</v>
      </c>
      <c r="E2468" t="s">
        <v>134</v>
      </c>
      <c r="F2468" t="s">
        <v>135</v>
      </c>
      <c r="G2468" t="s">
        <v>128</v>
      </c>
      <c r="H2468" t="s">
        <v>46</v>
      </c>
      <c r="J2468" t="s">
        <v>36</v>
      </c>
      <c r="L2468" t="s">
        <v>136</v>
      </c>
      <c r="M2468" t="s">
        <v>136</v>
      </c>
      <c r="N2468" t="b">
        <v>0</v>
      </c>
      <c r="O2468">
        <v>58.4</v>
      </c>
      <c r="P2468">
        <v>1.395260504888906E-3</v>
      </c>
      <c r="Q2468">
        <v>10.758719381420709</v>
      </c>
      <c r="R2468">
        <v>628.30921187496926</v>
      </c>
      <c r="S2468">
        <v>8.1483213485512115E-2</v>
      </c>
      <c r="T2468">
        <f t="shared" si="78"/>
        <v>628.30921187496938</v>
      </c>
      <c r="U2468">
        <f t="shared" si="79"/>
        <v>8.1483213485512115E-2</v>
      </c>
    </row>
    <row r="2469" spans="1:21" x14ac:dyDescent="0.35">
      <c r="A2469" t="s">
        <v>27</v>
      </c>
      <c r="B2469" t="s">
        <v>52</v>
      </c>
      <c r="C2469" t="s">
        <v>76</v>
      </c>
      <c r="D2469" t="s">
        <v>77</v>
      </c>
      <c r="E2469" t="s">
        <v>832</v>
      </c>
      <c r="F2469" t="s">
        <v>833</v>
      </c>
      <c r="G2469" t="s">
        <v>452</v>
      </c>
      <c r="H2469" t="s">
        <v>46</v>
      </c>
      <c r="J2469" t="s">
        <v>36</v>
      </c>
      <c r="L2469" t="s">
        <v>834</v>
      </c>
      <c r="M2469" t="s">
        <v>834</v>
      </c>
      <c r="N2469" t="b">
        <v>0</v>
      </c>
      <c r="O2469">
        <v>77.041533999999999</v>
      </c>
      <c r="P2469">
        <v>3.0821305700568301E-7</v>
      </c>
      <c r="Q2469">
        <v>2.9307432643224429E-4</v>
      </c>
      <c r="R2469">
        <v>2.2578895684356851E-2</v>
      </c>
      <c r="S2469">
        <v>2.374520671054726E-5</v>
      </c>
      <c r="T2469">
        <f t="shared" si="78"/>
        <v>2.2578895684356847E-2</v>
      </c>
      <c r="U2469">
        <f t="shared" si="79"/>
        <v>2.3745206710547266E-5</v>
      </c>
    </row>
    <row r="2470" spans="1:21" x14ac:dyDescent="0.35">
      <c r="A2470" t="s">
        <v>27</v>
      </c>
      <c r="B2470" t="s">
        <v>52</v>
      </c>
      <c r="C2470" t="s">
        <v>39</v>
      </c>
      <c r="D2470" t="s">
        <v>40</v>
      </c>
      <c r="E2470" t="s">
        <v>832</v>
      </c>
      <c r="F2470" t="s">
        <v>833</v>
      </c>
      <c r="G2470" t="s">
        <v>452</v>
      </c>
      <c r="H2470" t="s">
        <v>46</v>
      </c>
      <c r="J2470" t="s">
        <v>36</v>
      </c>
      <c r="L2470" t="s">
        <v>834</v>
      </c>
      <c r="M2470" t="s">
        <v>834</v>
      </c>
      <c r="N2470" t="b">
        <v>0</v>
      </c>
      <c r="O2470">
        <v>77.041533999999999</v>
      </c>
      <c r="P2470">
        <v>2.6803885841461521E-8</v>
      </c>
      <c r="Q2470">
        <v>2.0668218235194821E-4</v>
      </c>
      <c r="R2470">
        <v>1.592311237886182E-2</v>
      </c>
      <c r="S2470">
        <v>2.0650124823870762E-6</v>
      </c>
      <c r="T2470">
        <f t="shared" si="78"/>
        <v>1.5923112378861817E-2</v>
      </c>
      <c r="U2470">
        <f t="shared" si="79"/>
        <v>2.0650124823870762E-6</v>
      </c>
    </row>
    <row r="2471" spans="1:21" x14ac:dyDescent="0.35">
      <c r="A2471" t="s">
        <v>27</v>
      </c>
      <c r="B2471" t="s">
        <v>52</v>
      </c>
      <c r="C2471" t="s">
        <v>39</v>
      </c>
      <c r="D2471" t="s">
        <v>40</v>
      </c>
      <c r="E2471" t="s">
        <v>835</v>
      </c>
      <c r="F2471" t="s">
        <v>836</v>
      </c>
      <c r="G2471" t="s">
        <v>452</v>
      </c>
      <c r="H2471" t="s">
        <v>46</v>
      </c>
      <c r="J2471" t="s">
        <v>36</v>
      </c>
      <c r="L2471" t="s">
        <v>837</v>
      </c>
      <c r="M2471" t="s">
        <v>837</v>
      </c>
      <c r="N2471" t="b">
        <v>0</v>
      </c>
      <c r="O2471">
        <v>35.826044969999998</v>
      </c>
      <c r="P2471">
        <v>6.742266444499057E-7</v>
      </c>
      <c r="Q2471">
        <v>5.1988967233692427E-3</v>
      </c>
      <c r="R2471">
        <v>0.18625590780581211</v>
      </c>
      <c r="S2471">
        <v>2.4154874084034518E-5</v>
      </c>
      <c r="T2471">
        <f t="shared" si="78"/>
        <v>0.18625590780581214</v>
      </c>
      <c r="U2471">
        <f t="shared" si="79"/>
        <v>2.4154874084034522E-5</v>
      </c>
    </row>
    <row r="2472" spans="1:21" x14ac:dyDescent="0.35">
      <c r="A2472" t="s">
        <v>27</v>
      </c>
      <c r="B2472" t="s">
        <v>52</v>
      </c>
      <c r="C2472" t="s">
        <v>39</v>
      </c>
      <c r="D2472" t="s">
        <v>40</v>
      </c>
      <c r="E2472" t="s">
        <v>137</v>
      </c>
      <c r="F2472" t="s">
        <v>138</v>
      </c>
      <c r="G2472" t="s">
        <v>128</v>
      </c>
      <c r="H2472" t="s">
        <v>46</v>
      </c>
      <c r="J2472" t="s">
        <v>36</v>
      </c>
      <c r="L2472" t="s">
        <v>139</v>
      </c>
      <c r="M2472" t="s">
        <v>139</v>
      </c>
      <c r="N2472" t="b">
        <v>0</v>
      </c>
      <c r="O2472">
        <v>114.2</v>
      </c>
      <c r="P2472">
        <v>3.6465908333197568E-4</v>
      </c>
      <c r="Q2472">
        <v>2.8118510727623711</v>
      </c>
      <c r="R2472">
        <v>321.11339250946281</v>
      </c>
      <c r="S2472">
        <v>4.1644067316511629E-2</v>
      </c>
      <c r="T2472">
        <f t="shared" si="78"/>
        <v>321.11339250946281</v>
      </c>
      <c r="U2472">
        <f t="shared" si="79"/>
        <v>4.1644067316511622E-2</v>
      </c>
    </row>
    <row r="2473" spans="1:21" x14ac:dyDescent="0.35">
      <c r="A2473" t="s">
        <v>27</v>
      </c>
      <c r="B2473" t="s">
        <v>52</v>
      </c>
      <c r="C2473" t="s">
        <v>29</v>
      </c>
      <c r="D2473" t="s">
        <v>30</v>
      </c>
      <c r="E2473" t="s">
        <v>310</v>
      </c>
      <c r="F2473" t="s">
        <v>311</v>
      </c>
      <c r="G2473" t="s">
        <v>128</v>
      </c>
      <c r="H2473" t="s">
        <v>46</v>
      </c>
      <c r="J2473" t="s">
        <v>36</v>
      </c>
      <c r="L2473" t="s">
        <v>312</v>
      </c>
      <c r="M2473" t="s">
        <v>312</v>
      </c>
      <c r="N2473" t="b">
        <v>0</v>
      </c>
      <c r="O2473">
        <v>21.25</v>
      </c>
      <c r="P2473">
        <v>2.727109768192299E-3</v>
      </c>
      <c r="Q2473">
        <v>5.9161404749454301</v>
      </c>
      <c r="R2473">
        <v>125.7179850925904</v>
      </c>
      <c r="S2473">
        <v>5.7951082574086363E-2</v>
      </c>
      <c r="T2473">
        <f t="shared" si="78"/>
        <v>125.71798509259038</v>
      </c>
      <c r="U2473">
        <f t="shared" si="79"/>
        <v>5.7951082574086356E-2</v>
      </c>
    </row>
    <row r="2474" spans="1:21" x14ac:dyDescent="0.35">
      <c r="A2474" t="s">
        <v>27</v>
      </c>
      <c r="B2474" t="s">
        <v>52</v>
      </c>
      <c r="C2474" t="s">
        <v>76</v>
      </c>
      <c r="D2474" t="s">
        <v>77</v>
      </c>
      <c r="E2474" t="s">
        <v>835</v>
      </c>
      <c r="F2474" t="s">
        <v>836</v>
      </c>
      <c r="G2474" t="s">
        <v>452</v>
      </c>
      <c r="H2474" t="s">
        <v>46</v>
      </c>
      <c r="J2474" t="s">
        <v>36</v>
      </c>
      <c r="L2474" t="s">
        <v>837</v>
      </c>
      <c r="M2474" t="s">
        <v>837</v>
      </c>
      <c r="N2474" t="b">
        <v>0</v>
      </c>
      <c r="O2474">
        <v>35.826044969999998</v>
      </c>
      <c r="P2474">
        <v>2.0987197031232589E-6</v>
      </c>
      <c r="Q2474">
        <v>1.9956353223270092E-3</v>
      </c>
      <c r="R2474">
        <v>7.1495720801407869E-2</v>
      </c>
      <c r="S2474">
        <v>7.5188826463518918E-5</v>
      </c>
      <c r="T2474">
        <f t="shared" si="78"/>
        <v>7.1495720801407869E-2</v>
      </c>
      <c r="U2474">
        <f t="shared" si="79"/>
        <v>7.5188826463518918E-5</v>
      </c>
    </row>
    <row r="2475" spans="1:21" x14ac:dyDescent="0.35">
      <c r="A2475" t="s">
        <v>27</v>
      </c>
      <c r="B2475" t="s">
        <v>52</v>
      </c>
      <c r="C2475" t="s">
        <v>29</v>
      </c>
      <c r="D2475" t="s">
        <v>30</v>
      </c>
      <c r="E2475" t="s">
        <v>835</v>
      </c>
      <c r="F2475" t="s">
        <v>836</v>
      </c>
      <c r="G2475" t="s">
        <v>452</v>
      </c>
      <c r="H2475" t="s">
        <v>46</v>
      </c>
      <c r="J2475" t="s">
        <v>36</v>
      </c>
      <c r="L2475" t="s">
        <v>837</v>
      </c>
      <c r="M2475" t="s">
        <v>837</v>
      </c>
      <c r="N2475" t="b">
        <v>0</v>
      </c>
      <c r="O2475">
        <v>35.826044969999998</v>
      </c>
      <c r="P2475">
        <v>8.4517043676878318E-7</v>
      </c>
      <c r="Q2475">
        <v>1.833496798520699E-3</v>
      </c>
      <c r="R2475">
        <v>6.5686938756153584E-2</v>
      </c>
      <c r="S2475">
        <v>3.0279114074992971E-5</v>
      </c>
      <c r="T2475">
        <f t="shared" si="78"/>
        <v>6.5686938756153584E-2</v>
      </c>
      <c r="U2475">
        <f t="shared" si="79"/>
        <v>3.0279114074992968E-5</v>
      </c>
    </row>
    <row r="2476" spans="1:21" x14ac:dyDescent="0.35">
      <c r="A2476" t="s">
        <v>27</v>
      </c>
      <c r="B2476" t="s">
        <v>52</v>
      </c>
      <c r="C2476" t="s">
        <v>39</v>
      </c>
      <c r="D2476" t="s">
        <v>40</v>
      </c>
      <c r="E2476" t="s">
        <v>838</v>
      </c>
      <c r="F2476" t="s">
        <v>839</v>
      </c>
      <c r="G2476" t="s">
        <v>452</v>
      </c>
      <c r="H2476" t="s">
        <v>46</v>
      </c>
      <c r="J2476" t="s">
        <v>36</v>
      </c>
      <c r="L2476" t="s">
        <v>840</v>
      </c>
      <c r="M2476" t="s">
        <v>840</v>
      </c>
      <c r="N2476" t="b">
        <v>0</v>
      </c>
      <c r="O2476">
        <v>7.0893212800000001</v>
      </c>
      <c r="P2476">
        <v>4.4268103319162876E-3</v>
      </c>
      <c r="Q2476">
        <v>34.134708141583481</v>
      </c>
      <c r="R2476">
        <v>241.99191281471701</v>
      </c>
      <c r="S2476">
        <v>3.1383080688578008E-2</v>
      </c>
      <c r="T2476">
        <f t="shared" si="78"/>
        <v>241.99191281471701</v>
      </c>
      <c r="U2476">
        <f t="shared" si="79"/>
        <v>3.1383080688578001E-2</v>
      </c>
    </row>
    <row r="2477" spans="1:21" x14ac:dyDescent="0.35">
      <c r="A2477" t="s">
        <v>27</v>
      </c>
      <c r="B2477" t="s">
        <v>52</v>
      </c>
      <c r="C2477" t="s">
        <v>76</v>
      </c>
      <c r="D2477" t="s">
        <v>77</v>
      </c>
      <c r="E2477" t="s">
        <v>838</v>
      </c>
      <c r="F2477" t="s">
        <v>839</v>
      </c>
      <c r="G2477" t="s">
        <v>452</v>
      </c>
      <c r="H2477" t="s">
        <v>46</v>
      </c>
      <c r="J2477" t="s">
        <v>36</v>
      </c>
      <c r="L2477" t="s">
        <v>840</v>
      </c>
      <c r="M2477" t="s">
        <v>840</v>
      </c>
      <c r="N2477" t="b">
        <v>0</v>
      </c>
      <c r="O2477">
        <v>7.0893212800000001</v>
      </c>
      <c r="P2477">
        <v>8.5170517112843017E-3</v>
      </c>
      <c r="Q2477">
        <v>8.0987133307179011</v>
      </c>
      <c r="R2477">
        <v>57.414380756078103</v>
      </c>
      <c r="S2477">
        <v>6.0380115939668223E-2</v>
      </c>
      <c r="T2477">
        <f t="shared" si="78"/>
        <v>57.414380756078096</v>
      </c>
      <c r="U2477">
        <f t="shared" si="79"/>
        <v>6.0380115939668216E-2</v>
      </c>
    </row>
    <row r="2478" spans="1:21" x14ac:dyDescent="0.35">
      <c r="A2478" t="s">
        <v>27</v>
      </c>
      <c r="B2478" t="s">
        <v>52</v>
      </c>
      <c r="C2478" t="s">
        <v>29</v>
      </c>
      <c r="D2478" t="s">
        <v>30</v>
      </c>
      <c r="E2478" t="s">
        <v>1187</v>
      </c>
      <c r="F2478" t="s">
        <v>1188</v>
      </c>
      <c r="G2478" t="s">
        <v>128</v>
      </c>
      <c r="H2478" t="s">
        <v>46</v>
      </c>
      <c r="J2478" t="s">
        <v>36</v>
      </c>
      <c r="L2478" t="s">
        <v>169</v>
      </c>
      <c r="M2478" t="s">
        <v>169</v>
      </c>
      <c r="N2478" t="b">
        <v>0</v>
      </c>
      <c r="O2478">
        <v>214.26</v>
      </c>
      <c r="P2478">
        <v>3.2149308892419509E-3</v>
      </c>
      <c r="Q2478">
        <v>6.9744104105513349</v>
      </c>
      <c r="R2478">
        <v>1494.3371745647289</v>
      </c>
      <c r="S2478">
        <v>0.68883109232898032</v>
      </c>
      <c r="T2478">
        <f t="shared" si="78"/>
        <v>1494.3371745647289</v>
      </c>
      <c r="U2478">
        <f t="shared" si="79"/>
        <v>0.68883109232898032</v>
      </c>
    </row>
    <row r="2479" spans="1:21" x14ac:dyDescent="0.35">
      <c r="A2479" t="s">
        <v>27</v>
      </c>
      <c r="B2479" t="s">
        <v>52</v>
      </c>
      <c r="C2479" t="s">
        <v>76</v>
      </c>
      <c r="D2479" t="s">
        <v>77</v>
      </c>
      <c r="E2479" t="s">
        <v>1302</v>
      </c>
      <c r="F2479" t="s">
        <v>1303</v>
      </c>
      <c r="G2479" t="s">
        <v>452</v>
      </c>
      <c r="H2479" t="s">
        <v>46</v>
      </c>
      <c r="J2479" t="s">
        <v>36</v>
      </c>
      <c r="L2479" t="s">
        <v>1304</v>
      </c>
      <c r="M2479" t="s">
        <v>1304</v>
      </c>
      <c r="N2479" t="b">
        <v>0</v>
      </c>
      <c r="O2479">
        <v>25.653295719999999</v>
      </c>
      <c r="P2479">
        <v>8.8315637664533694E-7</v>
      </c>
      <c r="Q2479">
        <v>8.3977772627232081E-4</v>
      </c>
      <c r="R2479">
        <v>2.154306635113306E-2</v>
      </c>
      <c r="S2479">
        <v>2.2655871697086532E-5</v>
      </c>
      <c r="T2479">
        <f t="shared" si="78"/>
        <v>2.154306635113306E-2</v>
      </c>
      <c r="U2479">
        <f t="shared" si="79"/>
        <v>2.2655871697086528E-5</v>
      </c>
    </row>
    <row r="2480" spans="1:21" x14ac:dyDescent="0.35">
      <c r="A2480" t="s">
        <v>27</v>
      </c>
      <c r="B2480" t="s">
        <v>52</v>
      </c>
      <c r="C2480" t="s">
        <v>39</v>
      </c>
      <c r="D2480" t="s">
        <v>40</v>
      </c>
      <c r="E2480" t="s">
        <v>189</v>
      </c>
      <c r="F2480" t="s">
        <v>190</v>
      </c>
      <c r="G2480" t="s">
        <v>128</v>
      </c>
      <c r="H2480" t="s">
        <v>46</v>
      </c>
      <c r="J2480" t="s">
        <v>36</v>
      </c>
      <c r="L2480" t="s">
        <v>191</v>
      </c>
      <c r="M2480" t="s">
        <v>191</v>
      </c>
      <c r="N2480" t="b">
        <v>0</v>
      </c>
      <c r="O2480">
        <v>32.630000000000003</v>
      </c>
      <c r="P2480">
        <v>3.23635770870485E-3</v>
      </c>
      <c r="Q2480">
        <v>24.95524261157637</v>
      </c>
      <c r="R2480">
        <v>814.289566415737</v>
      </c>
      <c r="S2480">
        <v>0.1056023520350393</v>
      </c>
      <c r="T2480">
        <f t="shared" si="78"/>
        <v>814.289566415737</v>
      </c>
      <c r="U2480">
        <f t="shared" si="79"/>
        <v>0.10560235203503926</v>
      </c>
    </row>
    <row r="2481" spans="1:21" x14ac:dyDescent="0.35">
      <c r="A2481" t="s">
        <v>27</v>
      </c>
      <c r="B2481" t="s">
        <v>52</v>
      </c>
      <c r="C2481" t="s">
        <v>29</v>
      </c>
      <c r="D2481" t="s">
        <v>30</v>
      </c>
      <c r="E2481" t="s">
        <v>189</v>
      </c>
      <c r="F2481" t="s">
        <v>190</v>
      </c>
      <c r="G2481" t="s">
        <v>128</v>
      </c>
      <c r="H2481" t="s">
        <v>46</v>
      </c>
      <c r="J2481" t="s">
        <v>36</v>
      </c>
      <c r="L2481" t="s">
        <v>191</v>
      </c>
      <c r="M2481" t="s">
        <v>191</v>
      </c>
      <c r="N2481" t="b">
        <v>0</v>
      </c>
      <c r="O2481">
        <v>32.630000000000003</v>
      </c>
      <c r="P2481">
        <v>7.8005975634481478E-3</v>
      </c>
      <c r="Q2481">
        <v>16.922469169426599</v>
      </c>
      <c r="R2481">
        <v>552.18016899838995</v>
      </c>
      <c r="S2481">
        <v>0.25453349849531309</v>
      </c>
      <c r="T2481">
        <f t="shared" si="78"/>
        <v>552.18016899838995</v>
      </c>
      <c r="U2481">
        <f t="shared" si="79"/>
        <v>0.25453349849531309</v>
      </c>
    </row>
    <row r="2482" spans="1:21" x14ac:dyDescent="0.35">
      <c r="A2482" t="s">
        <v>27</v>
      </c>
      <c r="B2482" t="s">
        <v>52</v>
      </c>
      <c r="C2482" t="s">
        <v>39</v>
      </c>
      <c r="D2482" t="s">
        <v>40</v>
      </c>
      <c r="E2482" t="s">
        <v>1302</v>
      </c>
      <c r="F2482" t="s">
        <v>1303</v>
      </c>
      <c r="G2482" t="s">
        <v>452</v>
      </c>
      <c r="H2482" t="s">
        <v>46</v>
      </c>
      <c r="J2482" t="s">
        <v>36</v>
      </c>
      <c r="L2482" t="s">
        <v>1304</v>
      </c>
      <c r="M2482" t="s">
        <v>1304</v>
      </c>
      <c r="N2482" t="b">
        <v>0</v>
      </c>
      <c r="O2482">
        <v>25.653295719999999</v>
      </c>
      <c r="P2482">
        <v>1.3120978072795451E-7</v>
      </c>
      <c r="Q2482">
        <v>1.0117459829210921E-3</v>
      </c>
      <c r="R2482">
        <v>2.5954618893396841E-2</v>
      </c>
      <c r="S2482">
        <v>3.3659633063705741E-6</v>
      </c>
      <c r="T2482">
        <f t="shared" si="78"/>
        <v>2.5954618893396841E-2</v>
      </c>
      <c r="U2482">
        <f t="shared" si="79"/>
        <v>3.3659633063705737E-6</v>
      </c>
    </row>
    <row r="2483" spans="1:21" x14ac:dyDescent="0.35">
      <c r="A2483" t="s">
        <v>27</v>
      </c>
      <c r="B2483" t="s">
        <v>52</v>
      </c>
      <c r="C2483" t="s">
        <v>39</v>
      </c>
      <c r="D2483" t="s">
        <v>40</v>
      </c>
      <c r="E2483" t="s">
        <v>847</v>
      </c>
      <c r="F2483" t="s">
        <v>848</v>
      </c>
      <c r="G2483" t="s">
        <v>452</v>
      </c>
      <c r="H2483" t="s">
        <v>46</v>
      </c>
      <c r="J2483" t="s">
        <v>36</v>
      </c>
      <c r="L2483" t="s">
        <v>849</v>
      </c>
      <c r="M2483" t="s">
        <v>849</v>
      </c>
      <c r="N2483" t="b">
        <v>0</v>
      </c>
      <c r="O2483">
        <v>71.988742619999996</v>
      </c>
      <c r="P2483">
        <v>2.2905565454814891E-8</v>
      </c>
      <c r="Q2483">
        <v>1.7662260928165481E-4</v>
      </c>
      <c r="R2483">
        <v>1.2714839560449869E-2</v>
      </c>
      <c r="S2483">
        <v>1.648942856092232E-6</v>
      </c>
      <c r="T2483">
        <f t="shared" si="78"/>
        <v>1.2714839560449871E-2</v>
      </c>
      <c r="U2483">
        <f t="shared" si="79"/>
        <v>1.6489428560922324E-6</v>
      </c>
    </row>
    <row r="2484" spans="1:21" x14ac:dyDescent="0.35">
      <c r="A2484" t="s">
        <v>27</v>
      </c>
      <c r="B2484" t="s">
        <v>52</v>
      </c>
      <c r="C2484" t="s">
        <v>39</v>
      </c>
      <c r="D2484" t="s">
        <v>40</v>
      </c>
      <c r="E2484" t="s">
        <v>325</v>
      </c>
      <c r="F2484" t="s">
        <v>326</v>
      </c>
      <c r="G2484" t="s">
        <v>128</v>
      </c>
      <c r="H2484" t="s">
        <v>46</v>
      </c>
      <c r="J2484" t="s">
        <v>36</v>
      </c>
      <c r="L2484" t="s">
        <v>327</v>
      </c>
      <c r="M2484" t="s">
        <v>327</v>
      </c>
      <c r="N2484" t="b">
        <v>0</v>
      </c>
      <c r="O2484">
        <v>36.6</v>
      </c>
      <c r="P2484">
        <v>4.2857821892637064E-3</v>
      </c>
      <c r="Q2484">
        <v>33.047253715427473</v>
      </c>
      <c r="R2484">
        <v>1209.5294859846449</v>
      </c>
      <c r="S2484">
        <v>0.15685962812705159</v>
      </c>
      <c r="T2484">
        <f t="shared" si="78"/>
        <v>1209.5294859846456</v>
      </c>
      <c r="U2484">
        <f t="shared" si="79"/>
        <v>0.15685962812705165</v>
      </c>
    </row>
    <row r="2485" spans="1:21" x14ac:dyDescent="0.35">
      <c r="A2485" t="s">
        <v>27</v>
      </c>
      <c r="B2485" t="s">
        <v>52</v>
      </c>
      <c r="C2485" t="s">
        <v>29</v>
      </c>
      <c r="D2485" t="s">
        <v>30</v>
      </c>
      <c r="E2485" t="s">
        <v>325</v>
      </c>
      <c r="F2485" t="s">
        <v>326</v>
      </c>
      <c r="G2485" t="s">
        <v>128</v>
      </c>
      <c r="H2485" t="s">
        <v>46</v>
      </c>
      <c r="J2485" t="s">
        <v>36</v>
      </c>
      <c r="L2485" t="s">
        <v>327</v>
      </c>
      <c r="M2485" t="s">
        <v>327</v>
      </c>
      <c r="N2485" t="b">
        <v>0</v>
      </c>
      <c r="O2485">
        <v>36.6</v>
      </c>
      <c r="P2485">
        <v>1.7356138360316551E-2</v>
      </c>
      <c r="Q2485">
        <v>37.65207907648157</v>
      </c>
      <c r="R2485">
        <v>1378.066094199226</v>
      </c>
      <c r="S2485">
        <v>0.63523466398758588</v>
      </c>
      <c r="T2485">
        <f t="shared" si="78"/>
        <v>1378.0660941992255</v>
      </c>
      <c r="U2485">
        <f t="shared" si="79"/>
        <v>0.63523466398758577</v>
      </c>
    </row>
    <row r="2486" spans="1:21" x14ac:dyDescent="0.35">
      <c r="A2486" t="s">
        <v>27</v>
      </c>
      <c r="B2486" t="s">
        <v>52</v>
      </c>
      <c r="C2486" t="s">
        <v>76</v>
      </c>
      <c r="D2486" t="s">
        <v>77</v>
      </c>
      <c r="E2486" t="s">
        <v>847</v>
      </c>
      <c r="F2486" t="s">
        <v>848</v>
      </c>
      <c r="G2486" t="s">
        <v>452</v>
      </c>
      <c r="H2486" t="s">
        <v>46</v>
      </c>
      <c r="J2486" t="s">
        <v>36</v>
      </c>
      <c r="L2486" t="s">
        <v>849</v>
      </c>
      <c r="M2486" t="s">
        <v>849</v>
      </c>
      <c r="N2486" t="b">
        <v>0</v>
      </c>
      <c r="O2486">
        <v>71.988742619999996</v>
      </c>
      <c r="P2486">
        <v>2.1279286503120179E-7</v>
      </c>
      <c r="Q2486">
        <v>2.0234095918738779E-4</v>
      </c>
      <c r="R2486">
        <v>1.456627123242479E-2</v>
      </c>
      <c r="S2486">
        <v>1.5318690792103581E-5</v>
      </c>
      <c r="T2486">
        <f t="shared" si="78"/>
        <v>1.4566271232424783E-2</v>
      </c>
      <c r="U2486">
        <f t="shared" si="79"/>
        <v>1.5318690792103585E-5</v>
      </c>
    </row>
    <row r="2487" spans="1:21" x14ac:dyDescent="0.35">
      <c r="A2487" t="s">
        <v>27</v>
      </c>
      <c r="B2487" t="s">
        <v>52</v>
      </c>
      <c r="C2487" t="s">
        <v>39</v>
      </c>
      <c r="D2487" t="s">
        <v>40</v>
      </c>
      <c r="E2487" t="s">
        <v>1305</v>
      </c>
      <c r="F2487" t="s">
        <v>1306</v>
      </c>
      <c r="G2487" t="s">
        <v>452</v>
      </c>
      <c r="H2487" t="s">
        <v>46</v>
      </c>
      <c r="J2487" t="s">
        <v>36</v>
      </c>
      <c r="L2487" t="s">
        <v>1307</v>
      </c>
      <c r="M2487" t="s">
        <v>1307</v>
      </c>
      <c r="N2487" t="b">
        <v>0</v>
      </c>
      <c r="O2487">
        <v>25.11745269</v>
      </c>
      <c r="P2487">
        <v>8.0926726270901799E-9</v>
      </c>
      <c r="Q2487">
        <v>6.2401819255609493E-5</v>
      </c>
      <c r="R2487">
        <v>1.5673747429227019E-3</v>
      </c>
      <c r="S2487">
        <v>2.032673218465956E-7</v>
      </c>
      <c r="T2487">
        <f t="shared" si="78"/>
        <v>1.5673747429227024E-3</v>
      </c>
      <c r="U2487">
        <f t="shared" si="79"/>
        <v>2.032673218465956E-7</v>
      </c>
    </row>
    <row r="2488" spans="1:21" x14ac:dyDescent="0.35">
      <c r="A2488" t="s">
        <v>27</v>
      </c>
      <c r="B2488" t="s">
        <v>52</v>
      </c>
      <c r="C2488" t="s">
        <v>76</v>
      </c>
      <c r="D2488" t="s">
        <v>77</v>
      </c>
      <c r="E2488" t="s">
        <v>1305</v>
      </c>
      <c r="F2488" t="s">
        <v>1306</v>
      </c>
      <c r="G2488" t="s">
        <v>452</v>
      </c>
      <c r="H2488" t="s">
        <v>46</v>
      </c>
      <c r="J2488" t="s">
        <v>36</v>
      </c>
      <c r="L2488" t="s">
        <v>1307</v>
      </c>
      <c r="M2488" t="s">
        <v>1307</v>
      </c>
      <c r="N2488" t="b">
        <v>0</v>
      </c>
      <c r="O2488">
        <v>25.11745269</v>
      </c>
      <c r="P2488">
        <v>4.6936195645552089E-8</v>
      </c>
      <c r="Q2488">
        <v>4.4630795520965167E-5</v>
      </c>
      <c r="R2488">
        <v>1.1210118950149069E-3</v>
      </c>
      <c r="S2488">
        <v>1.178917673575739E-6</v>
      </c>
      <c r="T2488">
        <f t="shared" si="78"/>
        <v>1.1210118950149065E-3</v>
      </c>
      <c r="U2488">
        <f t="shared" si="79"/>
        <v>1.1789176735757386E-6</v>
      </c>
    </row>
    <row r="2489" spans="1:21" x14ac:dyDescent="0.35">
      <c r="A2489" t="s">
        <v>27</v>
      </c>
      <c r="B2489" t="s">
        <v>52</v>
      </c>
      <c r="C2489" t="s">
        <v>76</v>
      </c>
      <c r="D2489" t="s">
        <v>77</v>
      </c>
      <c r="E2489" t="s">
        <v>853</v>
      </c>
      <c r="F2489" t="s">
        <v>854</v>
      </c>
      <c r="G2489" t="s">
        <v>452</v>
      </c>
      <c r="H2489" t="s">
        <v>46</v>
      </c>
      <c r="J2489" t="s">
        <v>36</v>
      </c>
      <c r="L2489" t="s">
        <v>855</v>
      </c>
      <c r="M2489" t="s">
        <v>855</v>
      </c>
      <c r="N2489" t="b">
        <v>0</v>
      </c>
      <c r="O2489">
        <v>26.159180240000001</v>
      </c>
      <c r="P2489">
        <v>4.1696281712787471E-3</v>
      </c>
      <c r="Q2489">
        <v>3.9648254348546228</v>
      </c>
      <c r="R2489">
        <v>103.7165831704985</v>
      </c>
      <c r="S2489">
        <v>0.1090740548662623</v>
      </c>
      <c r="T2489">
        <f t="shared" si="78"/>
        <v>103.71658317049847</v>
      </c>
      <c r="U2489">
        <f t="shared" si="79"/>
        <v>0.10907405486626234</v>
      </c>
    </row>
    <row r="2490" spans="1:21" x14ac:dyDescent="0.35">
      <c r="A2490" t="s">
        <v>27</v>
      </c>
      <c r="B2490" t="s">
        <v>52</v>
      </c>
      <c r="C2490" t="s">
        <v>39</v>
      </c>
      <c r="D2490" t="s">
        <v>40</v>
      </c>
      <c r="E2490" t="s">
        <v>853</v>
      </c>
      <c r="F2490" t="s">
        <v>854</v>
      </c>
      <c r="G2490" t="s">
        <v>452</v>
      </c>
      <c r="H2490" t="s">
        <v>46</v>
      </c>
      <c r="J2490" t="s">
        <v>36</v>
      </c>
      <c r="L2490" t="s">
        <v>855</v>
      </c>
      <c r="M2490" t="s">
        <v>855</v>
      </c>
      <c r="N2490" t="b">
        <v>0</v>
      </c>
      <c r="O2490">
        <v>26.159180240000001</v>
      </c>
      <c r="P2490">
        <v>2.260268321333748E-3</v>
      </c>
      <c r="Q2490">
        <v>17.428711348696041</v>
      </c>
      <c r="R2490">
        <v>455.92080152147332</v>
      </c>
      <c r="S2490">
        <v>5.9126766408531747E-2</v>
      </c>
      <c r="T2490">
        <f t="shared" si="78"/>
        <v>455.92080152147327</v>
      </c>
      <c r="U2490">
        <f t="shared" si="79"/>
        <v>5.9126766408531754E-2</v>
      </c>
    </row>
    <row r="2491" spans="1:21" x14ac:dyDescent="0.35">
      <c r="A2491" t="s">
        <v>27</v>
      </c>
      <c r="B2491" t="s">
        <v>52</v>
      </c>
      <c r="C2491" t="s">
        <v>76</v>
      </c>
      <c r="D2491" t="s">
        <v>77</v>
      </c>
      <c r="E2491" t="s">
        <v>859</v>
      </c>
      <c r="F2491" t="s">
        <v>860</v>
      </c>
      <c r="G2491" t="s">
        <v>452</v>
      </c>
      <c r="H2491" t="s">
        <v>46</v>
      </c>
      <c r="J2491" t="s">
        <v>36</v>
      </c>
      <c r="L2491" t="s">
        <v>861</v>
      </c>
      <c r="M2491" t="s">
        <v>861</v>
      </c>
      <c r="N2491" t="b">
        <v>0</v>
      </c>
      <c r="O2491">
        <v>77.352352210000006</v>
      </c>
      <c r="P2491">
        <v>1.0789261365930089E-6</v>
      </c>
      <c r="Q2491">
        <v>1.025931716923692E-3</v>
      </c>
      <c r="R2491">
        <v>7.9358231510891414E-2</v>
      </c>
      <c r="S2491">
        <v>8.3457474526317041E-5</v>
      </c>
      <c r="T2491">
        <f t="shared" si="78"/>
        <v>7.9358231510891442E-2</v>
      </c>
      <c r="U2491">
        <f t="shared" si="79"/>
        <v>8.3457474526317001E-5</v>
      </c>
    </row>
    <row r="2492" spans="1:21" x14ac:dyDescent="0.35">
      <c r="A2492" t="s">
        <v>27</v>
      </c>
      <c r="B2492" t="s">
        <v>52</v>
      </c>
      <c r="C2492" t="s">
        <v>39</v>
      </c>
      <c r="D2492" t="s">
        <v>40</v>
      </c>
      <c r="E2492" t="s">
        <v>859</v>
      </c>
      <c r="F2492" t="s">
        <v>860</v>
      </c>
      <c r="G2492" t="s">
        <v>452</v>
      </c>
      <c r="H2492" t="s">
        <v>46</v>
      </c>
      <c r="J2492" t="s">
        <v>36</v>
      </c>
      <c r="L2492" t="s">
        <v>861</v>
      </c>
      <c r="M2492" t="s">
        <v>861</v>
      </c>
      <c r="N2492" t="b">
        <v>0</v>
      </c>
      <c r="O2492">
        <v>77.352352210000006</v>
      </c>
      <c r="P2492">
        <v>1.3945792546072221E-7</v>
      </c>
      <c r="Q2492">
        <v>1.0753466326107041E-3</v>
      </c>
      <c r="R2492">
        <v>8.3180591473540677E-2</v>
      </c>
      <c r="S2492">
        <v>1.078739856871371E-5</v>
      </c>
      <c r="T2492">
        <f t="shared" si="78"/>
        <v>8.3180591473540663E-2</v>
      </c>
      <c r="U2492">
        <f t="shared" si="79"/>
        <v>1.0787398568713712E-5</v>
      </c>
    </row>
    <row r="2493" spans="1:21" x14ac:dyDescent="0.35">
      <c r="A2493" t="s">
        <v>27</v>
      </c>
      <c r="B2493" t="s">
        <v>52</v>
      </c>
      <c r="C2493" t="s">
        <v>39</v>
      </c>
      <c r="D2493" t="s">
        <v>40</v>
      </c>
      <c r="E2493" t="s">
        <v>1207</v>
      </c>
      <c r="F2493" t="s">
        <v>1208</v>
      </c>
      <c r="G2493" t="s">
        <v>128</v>
      </c>
      <c r="H2493" t="s">
        <v>46</v>
      </c>
      <c r="J2493" t="s">
        <v>36</v>
      </c>
      <c r="L2493" t="s">
        <v>355</v>
      </c>
      <c r="M2493" t="s">
        <v>355</v>
      </c>
      <c r="N2493" t="b">
        <v>0</v>
      </c>
      <c r="O2493">
        <v>0.31</v>
      </c>
      <c r="P2493">
        <v>6.5846787213949011E-4</v>
      </c>
      <c r="Q2493">
        <v>5.0773823477459157</v>
      </c>
      <c r="R2493">
        <v>1.573988527801234</v>
      </c>
      <c r="S2493">
        <v>2.041250403632419E-4</v>
      </c>
      <c r="T2493">
        <f t="shared" si="78"/>
        <v>1.5739885278012338</v>
      </c>
      <c r="U2493">
        <f t="shared" si="79"/>
        <v>2.0412504036324193E-4</v>
      </c>
    </row>
    <row r="2494" spans="1:21" x14ac:dyDescent="0.35">
      <c r="A2494" t="s">
        <v>27</v>
      </c>
      <c r="B2494" t="s">
        <v>52</v>
      </c>
      <c r="C2494" t="s">
        <v>39</v>
      </c>
      <c r="D2494" t="s">
        <v>40</v>
      </c>
      <c r="E2494" t="s">
        <v>1308</v>
      </c>
      <c r="F2494" t="s">
        <v>1309</v>
      </c>
      <c r="G2494" t="s">
        <v>452</v>
      </c>
      <c r="H2494" t="s">
        <v>46</v>
      </c>
      <c r="J2494" t="s">
        <v>36</v>
      </c>
      <c r="L2494" t="s">
        <v>1310</v>
      </c>
      <c r="M2494" t="s">
        <v>1310</v>
      </c>
      <c r="N2494" t="b">
        <v>0</v>
      </c>
      <c r="O2494">
        <v>128.29965439</v>
      </c>
      <c r="P2494">
        <v>1.502694026577311E-3</v>
      </c>
      <c r="Q2494">
        <v>11.58712892068116</v>
      </c>
      <c r="R2494">
        <v>1486.6246358957669</v>
      </c>
      <c r="S2494">
        <v>0.1927951242637865</v>
      </c>
      <c r="T2494">
        <f t="shared" si="78"/>
        <v>1486.6246358957665</v>
      </c>
      <c r="U2494">
        <f t="shared" si="79"/>
        <v>0.19279512426378648</v>
      </c>
    </row>
    <row r="2495" spans="1:21" x14ac:dyDescent="0.35">
      <c r="A2495" t="s">
        <v>27</v>
      </c>
      <c r="B2495" t="s">
        <v>52</v>
      </c>
      <c r="C2495" t="s">
        <v>39</v>
      </c>
      <c r="D2495" t="s">
        <v>40</v>
      </c>
      <c r="E2495" t="s">
        <v>353</v>
      </c>
      <c r="F2495" t="s">
        <v>354</v>
      </c>
      <c r="G2495" t="s">
        <v>128</v>
      </c>
      <c r="H2495" t="s">
        <v>46</v>
      </c>
      <c r="J2495" t="s">
        <v>36</v>
      </c>
      <c r="L2495" t="s">
        <v>355</v>
      </c>
      <c r="M2495" t="s">
        <v>355</v>
      </c>
      <c r="N2495" t="b">
        <v>0</v>
      </c>
      <c r="O2495">
        <v>0.31</v>
      </c>
      <c r="P2495">
        <v>1.716251461715294E-4</v>
      </c>
      <c r="Q2495">
        <v>1.323384973619544</v>
      </c>
      <c r="R2495">
        <v>0.41024934182205852</v>
      </c>
      <c r="S2495">
        <v>5.3203795313174122E-5</v>
      </c>
      <c r="T2495">
        <f t="shared" si="78"/>
        <v>0.41024934182205863</v>
      </c>
      <c r="U2495">
        <f t="shared" si="79"/>
        <v>5.3203795313174115E-5</v>
      </c>
    </row>
    <row r="2496" spans="1:21" x14ac:dyDescent="0.35">
      <c r="A2496" t="s">
        <v>27</v>
      </c>
      <c r="B2496" t="s">
        <v>52</v>
      </c>
      <c r="C2496" t="s">
        <v>76</v>
      </c>
      <c r="D2496" t="s">
        <v>77</v>
      </c>
      <c r="E2496" t="s">
        <v>1308</v>
      </c>
      <c r="F2496" t="s">
        <v>1309</v>
      </c>
      <c r="G2496" t="s">
        <v>452</v>
      </c>
      <c r="H2496" t="s">
        <v>46</v>
      </c>
      <c r="J2496" t="s">
        <v>36</v>
      </c>
      <c r="L2496" t="s">
        <v>1310</v>
      </c>
      <c r="M2496" t="s">
        <v>1310</v>
      </c>
      <c r="N2496" t="b">
        <v>0</v>
      </c>
      <c r="O2496">
        <v>128.29965439</v>
      </c>
      <c r="P2496">
        <v>2.364034157397981E-3</v>
      </c>
      <c r="Q2496">
        <v>2.2479181286906238</v>
      </c>
      <c r="R2496">
        <v>288.40711900802262</v>
      </c>
      <c r="S2496">
        <v>0.30330476536031581</v>
      </c>
      <c r="T2496">
        <f t="shared" si="78"/>
        <v>288.40711900802256</v>
      </c>
      <c r="U2496">
        <f t="shared" si="79"/>
        <v>0.30330476536031581</v>
      </c>
    </row>
    <row r="2497" spans="1:21" x14ac:dyDescent="0.35">
      <c r="A2497" t="s">
        <v>27</v>
      </c>
      <c r="B2497" t="s">
        <v>52</v>
      </c>
      <c r="C2497" t="s">
        <v>29</v>
      </c>
      <c r="D2497" t="s">
        <v>30</v>
      </c>
      <c r="E2497" t="s">
        <v>1311</v>
      </c>
      <c r="F2497" t="s">
        <v>1312</v>
      </c>
      <c r="G2497" t="s">
        <v>452</v>
      </c>
      <c r="H2497" t="s">
        <v>46</v>
      </c>
      <c r="J2497" t="s">
        <v>36</v>
      </c>
      <c r="L2497" t="s">
        <v>1313</v>
      </c>
      <c r="M2497" t="s">
        <v>1313</v>
      </c>
      <c r="N2497" t="b">
        <v>0</v>
      </c>
      <c r="O2497">
        <v>173.38699137</v>
      </c>
      <c r="P2497">
        <v>5.2034797964123315E-4</v>
      </c>
      <c r="Q2497">
        <v>1.1288330889050251</v>
      </c>
      <c r="R2497">
        <v>195.724973044146</v>
      </c>
      <c r="S2497">
        <v>9.022157065545143E-2</v>
      </c>
      <c r="T2497">
        <f t="shared" si="78"/>
        <v>195.72497304414603</v>
      </c>
      <c r="U2497">
        <f t="shared" si="79"/>
        <v>9.022157065545143E-2</v>
      </c>
    </row>
    <row r="2498" spans="1:21" x14ac:dyDescent="0.35">
      <c r="A2498" t="s">
        <v>27</v>
      </c>
      <c r="B2498" t="s">
        <v>52</v>
      </c>
      <c r="C2498" t="s">
        <v>39</v>
      </c>
      <c r="D2498" t="s">
        <v>40</v>
      </c>
      <c r="E2498" t="s">
        <v>1311</v>
      </c>
      <c r="F2498" t="s">
        <v>1312</v>
      </c>
      <c r="G2498" t="s">
        <v>452</v>
      </c>
      <c r="H2498" t="s">
        <v>46</v>
      </c>
      <c r="J2498" t="s">
        <v>36</v>
      </c>
      <c r="L2498" t="s">
        <v>1313</v>
      </c>
      <c r="M2498" t="s">
        <v>1313</v>
      </c>
      <c r="N2498" t="b">
        <v>0</v>
      </c>
      <c r="O2498">
        <v>173.38699137</v>
      </c>
      <c r="P2498">
        <v>1.591526959352101E-3</v>
      </c>
      <c r="Q2498">
        <v>12.272111110174629</v>
      </c>
      <c r="R2498">
        <v>2127.82442315153</v>
      </c>
      <c r="S2498">
        <v>0.27595007116630499</v>
      </c>
      <c r="T2498">
        <f t="shared" ref="T2498:T2561" si="80">O2498*Q2498</f>
        <v>2127.8244231515296</v>
      </c>
      <c r="U2498">
        <f t="shared" ref="U2498:U2561" si="81">O2498*P2498</f>
        <v>0.2759500711663051</v>
      </c>
    </row>
    <row r="2499" spans="1:21" x14ac:dyDescent="0.35">
      <c r="A2499" t="s">
        <v>27</v>
      </c>
      <c r="B2499" t="s">
        <v>52</v>
      </c>
      <c r="C2499" t="s">
        <v>76</v>
      </c>
      <c r="D2499" t="s">
        <v>77</v>
      </c>
      <c r="E2499" t="s">
        <v>1311</v>
      </c>
      <c r="F2499" t="s">
        <v>1312</v>
      </c>
      <c r="G2499" t="s">
        <v>452</v>
      </c>
      <c r="H2499" t="s">
        <v>46</v>
      </c>
      <c r="J2499" t="s">
        <v>36</v>
      </c>
      <c r="L2499" t="s">
        <v>1313</v>
      </c>
      <c r="M2499" t="s">
        <v>1313</v>
      </c>
      <c r="N2499" t="b">
        <v>0</v>
      </c>
      <c r="O2499">
        <v>173.38699137</v>
      </c>
      <c r="P2499">
        <v>3.1909975973808181E-3</v>
      </c>
      <c r="Q2499">
        <v>3.0342629886768551</v>
      </c>
      <c r="R2499">
        <v>526.10173063202433</v>
      </c>
      <c r="S2499">
        <v>0.55327747287875861</v>
      </c>
      <c r="T2499">
        <f t="shared" si="80"/>
        <v>526.10173063202433</v>
      </c>
      <c r="U2499">
        <f t="shared" si="81"/>
        <v>0.55327747287875861</v>
      </c>
    </row>
    <row r="2500" spans="1:21" x14ac:dyDescent="0.35">
      <c r="A2500" t="s">
        <v>27</v>
      </c>
      <c r="B2500" t="s">
        <v>52</v>
      </c>
      <c r="C2500" t="s">
        <v>29</v>
      </c>
      <c r="D2500" t="s">
        <v>30</v>
      </c>
      <c r="E2500" t="s">
        <v>880</v>
      </c>
      <c r="F2500" t="s">
        <v>881</v>
      </c>
      <c r="G2500" t="s">
        <v>452</v>
      </c>
      <c r="H2500" t="s">
        <v>46</v>
      </c>
      <c r="J2500" t="s">
        <v>36</v>
      </c>
      <c r="L2500" t="s">
        <v>882</v>
      </c>
      <c r="M2500" t="s">
        <v>882</v>
      </c>
      <c r="N2500" t="b">
        <v>0</v>
      </c>
      <c r="O2500">
        <v>100.58758148</v>
      </c>
      <c r="P2500">
        <v>1.9868169392057429E-3</v>
      </c>
      <c r="Q2500">
        <v>4.3101631798758788</v>
      </c>
      <c r="R2500">
        <v>433.54889004786082</v>
      </c>
      <c r="S2500">
        <v>0.19984911075820189</v>
      </c>
      <c r="T2500">
        <f t="shared" si="80"/>
        <v>433.54889004786082</v>
      </c>
      <c r="U2500">
        <f t="shared" si="81"/>
        <v>0.19984911075820186</v>
      </c>
    </row>
    <row r="2501" spans="1:21" x14ac:dyDescent="0.35">
      <c r="A2501" t="s">
        <v>27</v>
      </c>
      <c r="B2501" t="s">
        <v>52</v>
      </c>
      <c r="C2501" t="s">
        <v>39</v>
      </c>
      <c r="D2501" t="s">
        <v>40</v>
      </c>
      <c r="E2501" t="s">
        <v>880</v>
      </c>
      <c r="F2501" t="s">
        <v>881</v>
      </c>
      <c r="G2501" t="s">
        <v>452</v>
      </c>
      <c r="H2501" t="s">
        <v>46</v>
      </c>
      <c r="J2501" t="s">
        <v>36</v>
      </c>
      <c r="L2501" t="s">
        <v>882</v>
      </c>
      <c r="M2501" t="s">
        <v>882</v>
      </c>
      <c r="N2501" t="b">
        <v>0</v>
      </c>
      <c r="O2501">
        <v>100.58758148</v>
      </c>
      <c r="P2501">
        <v>9.7687340172610305E-3</v>
      </c>
      <c r="Q2501">
        <v>75.32576722066554</v>
      </c>
      <c r="R2501">
        <v>7576.8367478522077</v>
      </c>
      <c r="S2501">
        <v>0.9826133289176916</v>
      </c>
      <c r="T2501">
        <f t="shared" si="80"/>
        <v>7576.8367478522077</v>
      </c>
      <c r="U2501">
        <f t="shared" si="81"/>
        <v>0.9826133289176916</v>
      </c>
    </row>
    <row r="2502" spans="1:21" x14ac:dyDescent="0.35">
      <c r="A2502" t="s">
        <v>27</v>
      </c>
      <c r="B2502" t="s">
        <v>52</v>
      </c>
      <c r="C2502" t="s">
        <v>76</v>
      </c>
      <c r="D2502" t="s">
        <v>77</v>
      </c>
      <c r="E2502" t="s">
        <v>880</v>
      </c>
      <c r="F2502" t="s">
        <v>881</v>
      </c>
      <c r="G2502" t="s">
        <v>452</v>
      </c>
      <c r="H2502" t="s">
        <v>46</v>
      </c>
      <c r="J2502" t="s">
        <v>36</v>
      </c>
      <c r="L2502" t="s">
        <v>882</v>
      </c>
      <c r="M2502" t="s">
        <v>882</v>
      </c>
      <c r="N2502" t="b">
        <v>0</v>
      </c>
      <c r="O2502">
        <v>100.58758148</v>
      </c>
      <c r="P2502">
        <v>1.7174317709373259E-2</v>
      </c>
      <c r="Q2502">
        <v>16.330753938549481</v>
      </c>
      <c r="R2502">
        <v>1642.6710424236769</v>
      </c>
      <c r="S2502">
        <v>1.7275230819549889</v>
      </c>
      <c r="T2502">
        <f t="shared" si="80"/>
        <v>1642.6710424236769</v>
      </c>
      <c r="U2502">
        <f t="shared" si="81"/>
        <v>1.7275230819549896</v>
      </c>
    </row>
    <row r="2503" spans="1:21" x14ac:dyDescent="0.35">
      <c r="A2503" t="s">
        <v>27</v>
      </c>
      <c r="B2503" t="s">
        <v>52</v>
      </c>
      <c r="C2503" t="s">
        <v>76</v>
      </c>
      <c r="D2503" t="s">
        <v>77</v>
      </c>
      <c r="E2503" t="s">
        <v>1314</v>
      </c>
      <c r="F2503" t="s">
        <v>1315</v>
      </c>
      <c r="G2503" t="s">
        <v>452</v>
      </c>
      <c r="H2503" t="s">
        <v>46</v>
      </c>
      <c r="J2503" t="s">
        <v>36</v>
      </c>
      <c r="L2503" t="s">
        <v>1316</v>
      </c>
      <c r="M2503" t="s">
        <v>1316</v>
      </c>
      <c r="N2503" t="b">
        <v>0</v>
      </c>
      <c r="O2503">
        <v>70.227149190000006</v>
      </c>
      <c r="P2503">
        <v>1.374797773085464E-2</v>
      </c>
      <c r="Q2503">
        <v>13.07270805597774</v>
      </c>
      <c r="R2503">
        <v>918.0590189644638</v>
      </c>
      <c r="S2503">
        <v>0.9654812831655265</v>
      </c>
      <c r="T2503">
        <f t="shared" si="80"/>
        <v>918.05901896446369</v>
      </c>
      <c r="U2503">
        <f t="shared" si="81"/>
        <v>0.96548128316552662</v>
      </c>
    </row>
    <row r="2504" spans="1:21" x14ac:dyDescent="0.35">
      <c r="A2504" t="s">
        <v>27</v>
      </c>
      <c r="B2504" t="s">
        <v>52</v>
      </c>
      <c r="C2504" t="s">
        <v>39</v>
      </c>
      <c r="D2504" t="s">
        <v>40</v>
      </c>
      <c r="E2504" t="s">
        <v>1314</v>
      </c>
      <c r="F2504" t="s">
        <v>1315</v>
      </c>
      <c r="G2504" t="s">
        <v>452</v>
      </c>
      <c r="H2504" t="s">
        <v>46</v>
      </c>
      <c r="J2504" t="s">
        <v>36</v>
      </c>
      <c r="L2504" t="s">
        <v>1316</v>
      </c>
      <c r="M2504" t="s">
        <v>1316</v>
      </c>
      <c r="N2504" t="b">
        <v>0</v>
      </c>
      <c r="O2504">
        <v>70.227149190000006</v>
      </c>
      <c r="P2504">
        <v>6.459410851762575E-3</v>
      </c>
      <c r="Q2504">
        <v>49.807894998755543</v>
      </c>
      <c r="R2504">
        <v>3497.8664729174602</v>
      </c>
      <c r="S2504">
        <v>0.45362600956623539</v>
      </c>
      <c r="T2504">
        <f t="shared" si="80"/>
        <v>3497.8664729174607</v>
      </c>
      <c r="U2504">
        <f t="shared" si="81"/>
        <v>0.45362600956623539</v>
      </c>
    </row>
    <row r="2505" spans="1:21" x14ac:dyDescent="0.35">
      <c r="A2505" t="s">
        <v>27</v>
      </c>
      <c r="B2505" t="s">
        <v>52</v>
      </c>
      <c r="C2505" t="s">
        <v>76</v>
      </c>
      <c r="D2505" t="s">
        <v>77</v>
      </c>
      <c r="E2505" t="s">
        <v>1317</v>
      </c>
      <c r="F2505" t="s">
        <v>1318</v>
      </c>
      <c r="G2505" t="s">
        <v>452</v>
      </c>
      <c r="H2505" t="s">
        <v>46</v>
      </c>
      <c r="J2505" t="s">
        <v>36</v>
      </c>
      <c r="L2505" t="s">
        <v>1319</v>
      </c>
      <c r="M2505" t="s">
        <v>1319</v>
      </c>
      <c r="N2505" t="b">
        <v>0</v>
      </c>
      <c r="O2505">
        <v>207.09422203</v>
      </c>
      <c r="P2505">
        <v>2.0578798889561889E-3</v>
      </c>
      <c r="Q2505">
        <v>1.9568014677690191</v>
      </c>
      <c r="R2505">
        <v>405.24227763478717</v>
      </c>
      <c r="S2505">
        <v>0.42617503463456469</v>
      </c>
      <c r="T2505">
        <f t="shared" si="80"/>
        <v>405.24227763478711</v>
      </c>
      <c r="U2505">
        <f t="shared" si="81"/>
        <v>0.42617503463456474</v>
      </c>
    </row>
    <row r="2506" spans="1:21" x14ac:dyDescent="0.35">
      <c r="A2506" t="s">
        <v>27</v>
      </c>
      <c r="B2506" t="s">
        <v>52</v>
      </c>
      <c r="C2506" t="s">
        <v>29</v>
      </c>
      <c r="D2506" t="s">
        <v>30</v>
      </c>
      <c r="E2506" t="s">
        <v>901</v>
      </c>
      <c r="F2506" t="s">
        <v>630</v>
      </c>
      <c r="G2506" t="s">
        <v>452</v>
      </c>
      <c r="H2506" t="s">
        <v>46</v>
      </c>
      <c r="J2506" t="s">
        <v>36</v>
      </c>
      <c r="L2506" t="s">
        <v>902</v>
      </c>
      <c r="M2506" t="s">
        <v>902</v>
      </c>
      <c r="N2506" t="b">
        <v>0</v>
      </c>
      <c r="O2506">
        <v>31.33247536</v>
      </c>
      <c r="P2506">
        <v>1.531870728136649E-4</v>
      </c>
      <c r="Q2506">
        <v>0.33232114536851698</v>
      </c>
      <c r="R2506">
        <v>10.41244409886604</v>
      </c>
      <c r="S2506">
        <v>4.7997301844046811E-3</v>
      </c>
      <c r="T2506">
        <f t="shared" si="80"/>
        <v>10.412444098866036</v>
      </c>
      <c r="U2506">
        <f t="shared" si="81"/>
        <v>4.7997301844046811E-3</v>
      </c>
    </row>
    <row r="2507" spans="1:21" x14ac:dyDescent="0.35">
      <c r="A2507" t="s">
        <v>27</v>
      </c>
      <c r="B2507" t="s">
        <v>52</v>
      </c>
      <c r="C2507" t="s">
        <v>39</v>
      </c>
      <c r="D2507" t="s">
        <v>40</v>
      </c>
      <c r="E2507" t="s">
        <v>901</v>
      </c>
      <c r="F2507" t="s">
        <v>630</v>
      </c>
      <c r="G2507" t="s">
        <v>452</v>
      </c>
      <c r="H2507" t="s">
        <v>46</v>
      </c>
      <c r="J2507" t="s">
        <v>36</v>
      </c>
      <c r="L2507" t="s">
        <v>902</v>
      </c>
      <c r="M2507" t="s">
        <v>902</v>
      </c>
      <c r="N2507" t="b">
        <v>0</v>
      </c>
      <c r="O2507">
        <v>31.33247536</v>
      </c>
      <c r="P2507">
        <v>2.2154957437570871E-5</v>
      </c>
      <c r="Q2507">
        <v>0.17083474314864469</v>
      </c>
      <c r="R2507">
        <v>5.3526753803368408</v>
      </c>
      <c r="S2507">
        <v>6.9416965801453816E-4</v>
      </c>
      <c r="T2507">
        <f t="shared" si="80"/>
        <v>5.352675380336839</v>
      </c>
      <c r="U2507">
        <f t="shared" si="81"/>
        <v>6.9416965801453805E-4</v>
      </c>
    </row>
    <row r="2508" spans="1:21" x14ac:dyDescent="0.35">
      <c r="A2508" t="s">
        <v>27</v>
      </c>
      <c r="B2508" t="s">
        <v>52</v>
      </c>
      <c r="C2508" t="s">
        <v>76</v>
      </c>
      <c r="D2508" t="s">
        <v>77</v>
      </c>
      <c r="E2508" t="s">
        <v>901</v>
      </c>
      <c r="F2508" t="s">
        <v>630</v>
      </c>
      <c r="G2508" t="s">
        <v>452</v>
      </c>
      <c r="H2508" t="s">
        <v>46</v>
      </c>
      <c r="J2508" t="s">
        <v>36</v>
      </c>
      <c r="L2508" t="s">
        <v>902</v>
      </c>
      <c r="M2508" t="s">
        <v>902</v>
      </c>
      <c r="N2508" t="b">
        <v>0</v>
      </c>
      <c r="O2508">
        <v>31.33247536</v>
      </c>
      <c r="P2508">
        <v>7.2111714127589214E-3</v>
      </c>
      <c r="Q2508">
        <v>6.8569749286864541</v>
      </c>
      <c r="R2508">
        <v>214.8459979972061</v>
      </c>
      <c r="S2508">
        <v>0.22594385060700531</v>
      </c>
      <c r="T2508">
        <f t="shared" si="80"/>
        <v>214.84599799720607</v>
      </c>
      <c r="U2508">
        <f t="shared" si="81"/>
        <v>0.22594385060700528</v>
      </c>
    </row>
    <row r="2509" spans="1:21" x14ac:dyDescent="0.35">
      <c r="A2509" t="s">
        <v>27</v>
      </c>
      <c r="B2509" t="s">
        <v>52</v>
      </c>
      <c r="C2509" t="s">
        <v>76</v>
      </c>
      <c r="D2509" t="s">
        <v>77</v>
      </c>
      <c r="E2509" t="s">
        <v>903</v>
      </c>
      <c r="F2509" t="s">
        <v>904</v>
      </c>
      <c r="G2509" t="s">
        <v>452</v>
      </c>
      <c r="H2509" t="s">
        <v>46</v>
      </c>
      <c r="J2509" t="s">
        <v>36</v>
      </c>
      <c r="L2509" t="s">
        <v>905</v>
      </c>
      <c r="M2509" t="s">
        <v>905</v>
      </c>
      <c r="N2509" t="b">
        <v>0</v>
      </c>
      <c r="O2509">
        <v>120.63185874</v>
      </c>
      <c r="P2509">
        <v>1.9943221986404219E-2</v>
      </c>
      <c r="Q2509">
        <v>18.963655879271769</v>
      </c>
      <c r="R2509">
        <v>2287.6210572222831</v>
      </c>
      <c r="S2509">
        <v>2.405787937484376</v>
      </c>
      <c r="T2509">
        <f t="shared" si="80"/>
        <v>2287.6210572222826</v>
      </c>
      <c r="U2509">
        <f t="shared" si="81"/>
        <v>2.405787937484376</v>
      </c>
    </row>
    <row r="2510" spans="1:21" x14ac:dyDescent="0.35">
      <c r="A2510" t="s">
        <v>27</v>
      </c>
      <c r="B2510" t="s">
        <v>52</v>
      </c>
      <c r="C2510" t="s">
        <v>39</v>
      </c>
      <c r="D2510" t="s">
        <v>40</v>
      </c>
      <c r="E2510" t="s">
        <v>903</v>
      </c>
      <c r="F2510" t="s">
        <v>904</v>
      </c>
      <c r="G2510" t="s">
        <v>452</v>
      </c>
      <c r="H2510" t="s">
        <v>46</v>
      </c>
      <c r="J2510" t="s">
        <v>36</v>
      </c>
      <c r="L2510" t="s">
        <v>905</v>
      </c>
      <c r="M2510" t="s">
        <v>905</v>
      </c>
      <c r="N2510" t="b">
        <v>0</v>
      </c>
      <c r="O2510">
        <v>120.63185874</v>
      </c>
      <c r="P2510">
        <v>1.373530162822737E-2</v>
      </c>
      <c r="Q2510">
        <v>105.9115880650799</v>
      </c>
      <c r="R2510">
        <v>12776.31173039579</v>
      </c>
      <c r="S2510">
        <v>1.6569149657676161</v>
      </c>
      <c r="T2510">
        <f t="shared" si="80"/>
        <v>12776.311730395788</v>
      </c>
      <c r="U2510">
        <f t="shared" si="81"/>
        <v>1.6569149657676161</v>
      </c>
    </row>
    <row r="2511" spans="1:21" x14ac:dyDescent="0.35">
      <c r="A2511" t="s">
        <v>27</v>
      </c>
      <c r="B2511" t="s">
        <v>52</v>
      </c>
      <c r="C2511" t="s">
        <v>29</v>
      </c>
      <c r="D2511" t="s">
        <v>30</v>
      </c>
      <c r="E2511" t="s">
        <v>903</v>
      </c>
      <c r="F2511" t="s">
        <v>904</v>
      </c>
      <c r="G2511" t="s">
        <v>452</v>
      </c>
      <c r="H2511" t="s">
        <v>46</v>
      </c>
      <c r="J2511" t="s">
        <v>36</v>
      </c>
      <c r="L2511" t="s">
        <v>905</v>
      </c>
      <c r="M2511" t="s">
        <v>905</v>
      </c>
      <c r="N2511" t="b">
        <v>0</v>
      </c>
      <c r="O2511">
        <v>120.63185874</v>
      </c>
      <c r="P2511">
        <v>7.6126623997467158E-3</v>
      </c>
      <c r="Q2511">
        <v>16.514766171326691</v>
      </c>
      <c r="R2511">
        <v>1992.206939903612</v>
      </c>
      <c r="S2511">
        <v>0.91832961524155521</v>
      </c>
      <c r="T2511">
        <f t="shared" si="80"/>
        <v>1992.206939903612</v>
      </c>
      <c r="U2511">
        <f t="shared" si="81"/>
        <v>0.91832961524155521</v>
      </c>
    </row>
    <row r="2512" spans="1:21" x14ac:dyDescent="0.35">
      <c r="A2512" t="s">
        <v>27</v>
      </c>
      <c r="B2512" t="s">
        <v>52</v>
      </c>
      <c r="C2512" t="s">
        <v>76</v>
      </c>
      <c r="D2512" t="s">
        <v>77</v>
      </c>
      <c r="E2512" t="s">
        <v>1323</v>
      </c>
      <c r="F2512" t="s">
        <v>1324</v>
      </c>
      <c r="G2512" t="s">
        <v>452</v>
      </c>
      <c r="H2512" t="s">
        <v>46</v>
      </c>
      <c r="J2512" t="s">
        <v>36</v>
      </c>
      <c r="L2512" t="s">
        <v>1325</v>
      </c>
      <c r="M2512" t="s">
        <v>1325</v>
      </c>
      <c r="N2512" t="b">
        <v>0</v>
      </c>
      <c r="O2512">
        <v>68.750798759999995</v>
      </c>
      <c r="P2512">
        <v>4.05498105146649E-3</v>
      </c>
      <c r="Q2512">
        <v>3.8558095231252421</v>
      </c>
      <c r="R2512">
        <v>265.08998458127508</v>
      </c>
      <c r="S2512">
        <v>0.27878318624498583</v>
      </c>
      <c r="T2512">
        <f t="shared" si="80"/>
        <v>265.08998458127508</v>
      </c>
      <c r="U2512">
        <f t="shared" si="81"/>
        <v>0.27878318624498583</v>
      </c>
    </row>
    <row r="2513" spans="1:21" x14ac:dyDescent="0.35">
      <c r="A2513" t="s">
        <v>27</v>
      </c>
      <c r="B2513" t="s">
        <v>52</v>
      </c>
      <c r="C2513" t="s">
        <v>39</v>
      </c>
      <c r="D2513" t="s">
        <v>40</v>
      </c>
      <c r="E2513" t="s">
        <v>1326</v>
      </c>
      <c r="F2513" t="s">
        <v>1327</v>
      </c>
      <c r="G2513" t="s">
        <v>452</v>
      </c>
      <c r="H2513" t="s">
        <v>46</v>
      </c>
      <c r="J2513" t="s">
        <v>36</v>
      </c>
      <c r="L2513" t="s">
        <v>1328</v>
      </c>
      <c r="M2513" t="s">
        <v>1328</v>
      </c>
      <c r="N2513" t="b">
        <v>0</v>
      </c>
      <c r="O2513">
        <v>649.79570505000004</v>
      </c>
      <c r="P2513">
        <v>4.3957002201740194E-3</v>
      </c>
      <c r="Q2513">
        <v>33.89482106602523</v>
      </c>
      <c r="R2513">
        <v>22024.709152141459</v>
      </c>
      <c r="S2513">
        <v>2.8563071237564168</v>
      </c>
      <c r="T2513">
        <f t="shared" si="80"/>
        <v>22024.709152141459</v>
      </c>
      <c r="U2513">
        <f t="shared" si="81"/>
        <v>2.8563071237564173</v>
      </c>
    </row>
    <row r="2514" spans="1:21" x14ac:dyDescent="0.35">
      <c r="A2514" t="s">
        <v>27</v>
      </c>
      <c r="B2514" t="s">
        <v>52</v>
      </c>
      <c r="C2514" t="s">
        <v>29</v>
      </c>
      <c r="D2514" t="s">
        <v>30</v>
      </c>
      <c r="E2514" t="s">
        <v>1326</v>
      </c>
      <c r="F2514" t="s">
        <v>1327</v>
      </c>
      <c r="G2514" t="s">
        <v>452</v>
      </c>
      <c r="H2514" t="s">
        <v>46</v>
      </c>
      <c r="J2514" t="s">
        <v>36</v>
      </c>
      <c r="L2514" t="s">
        <v>1328</v>
      </c>
      <c r="M2514" t="s">
        <v>1328</v>
      </c>
      <c r="N2514" t="b">
        <v>0</v>
      </c>
      <c r="O2514">
        <v>649.79570505000004</v>
      </c>
      <c r="P2514">
        <v>1.494906025058744E-3</v>
      </c>
      <c r="Q2514">
        <v>3.2430209242924009</v>
      </c>
      <c r="R2514">
        <v>2107.3010679924828</v>
      </c>
      <c r="S2514">
        <v>0.97138351453653982</v>
      </c>
      <c r="T2514">
        <f t="shared" si="80"/>
        <v>2107.3010679924832</v>
      </c>
      <c r="U2514">
        <f t="shared" si="81"/>
        <v>0.97138351453653959</v>
      </c>
    </row>
    <row r="2515" spans="1:21" x14ac:dyDescent="0.35">
      <c r="A2515" t="s">
        <v>27</v>
      </c>
      <c r="B2515" t="s">
        <v>52</v>
      </c>
      <c r="C2515" t="s">
        <v>76</v>
      </c>
      <c r="D2515" t="s">
        <v>77</v>
      </c>
      <c r="E2515" t="s">
        <v>1326</v>
      </c>
      <c r="F2515" t="s">
        <v>1327</v>
      </c>
      <c r="G2515" t="s">
        <v>452</v>
      </c>
      <c r="H2515" t="s">
        <v>46</v>
      </c>
      <c r="J2515" t="s">
        <v>36</v>
      </c>
      <c r="L2515" t="s">
        <v>1328</v>
      </c>
      <c r="M2515" t="s">
        <v>1328</v>
      </c>
      <c r="N2515" t="b">
        <v>0</v>
      </c>
      <c r="O2515">
        <v>649.79570505000004</v>
      </c>
      <c r="P2515">
        <v>1.350414435966499E-2</v>
      </c>
      <c r="Q2515">
        <v>12.84085123032161</v>
      </c>
      <c r="R2515">
        <v>8343.9299786489901</v>
      </c>
      <c r="S2515">
        <v>8.774935005285494</v>
      </c>
      <c r="T2515">
        <f t="shared" si="80"/>
        <v>8343.9299786489901</v>
      </c>
      <c r="U2515">
        <f t="shared" si="81"/>
        <v>8.774935005285494</v>
      </c>
    </row>
    <row r="2516" spans="1:21" x14ac:dyDescent="0.35">
      <c r="A2516" t="s">
        <v>27</v>
      </c>
      <c r="B2516" t="s">
        <v>52</v>
      </c>
      <c r="C2516" t="s">
        <v>29</v>
      </c>
      <c r="D2516" t="s">
        <v>30</v>
      </c>
      <c r="E2516" t="s">
        <v>398</v>
      </c>
      <c r="F2516" t="s">
        <v>399</v>
      </c>
      <c r="G2516" t="s">
        <v>128</v>
      </c>
      <c r="H2516" t="s">
        <v>46</v>
      </c>
      <c r="J2516" t="s">
        <v>36</v>
      </c>
      <c r="L2516" t="s">
        <v>285</v>
      </c>
      <c r="M2516" t="s">
        <v>285</v>
      </c>
      <c r="N2516" t="b">
        <v>0</v>
      </c>
      <c r="O2516">
        <v>0.61</v>
      </c>
      <c r="P2516">
        <v>2.6351826136746751E-4</v>
      </c>
      <c r="Q2516">
        <v>0.57167154404523068</v>
      </c>
      <c r="R2516">
        <v>0.34871964186759069</v>
      </c>
      <c r="S2516">
        <v>1.6074613943415511E-4</v>
      </c>
      <c r="T2516">
        <f t="shared" si="80"/>
        <v>0.34871964186759069</v>
      </c>
      <c r="U2516">
        <f t="shared" si="81"/>
        <v>1.6074613943415519E-4</v>
      </c>
    </row>
    <row r="2517" spans="1:21" x14ac:dyDescent="0.35">
      <c r="A2517" t="s">
        <v>27</v>
      </c>
      <c r="B2517" t="s">
        <v>52</v>
      </c>
      <c r="C2517" t="s">
        <v>39</v>
      </c>
      <c r="D2517" t="s">
        <v>40</v>
      </c>
      <c r="E2517" t="s">
        <v>398</v>
      </c>
      <c r="F2517" t="s">
        <v>399</v>
      </c>
      <c r="G2517" t="s">
        <v>128</v>
      </c>
      <c r="H2517" t="s">
        <v>46</v>
      </c>
      <c r="J2517" t="s">
        <v>36</v>
      </c>
      <c r="L2517" t="s">
        <v>285</v>
      </c>
      <c r="M2517" t="s">
        <v>285</v>
      </c>
      <c r="N2517" t="b">
        <v>0</v>
      </c>
      <c r="O2517">
        <v>0.61</v>
      </c>
      <c r="P2517">
        <v>5.6749543203887193E-3</v>
      </c>
      <c r="Q2517">
        <v>43.759026233100933</v>
      </c>
      <c r="R2517">
        <v>26.69300600219157</v>
      </c>
      <c r="S2517">
        <v>3.461722135437119E-3</v>
      </c>
      <c r="T2517">
        <f t="shared" si="80"/>
        <v>26.69300600219157</v>
      </c>
      <c r="U2517">
        <f t="shared" si="81"/>
        <v>3.4617221354371185E-3</v>
      </c>
    </row>
    <row r="2518" spans="1:21" x14ac:dyDescent="0.35">
      <c r="A2518" t="s">
        <v>27</v>
      </c>
      <c r="B2518" t="s">
        <v>52</v>
      </c>
      <c r="C2518" t="s">
        <v>39</v>
      </c>
      <c r="D2518" t="s">
        <v>40</v>
      </c>
      <c r="E2518" t="s">
        <v>402</v>
      </c>
      <c r="F2518" t="s">
        <v>403</v>
      </c>
      <c r="G2518" t="s">
        <v>128</v>
      </c>
      <c r="H2518" t="s">
        <v>46</v>
      </c>
      <c r="J2518" t="s">
        <v>36</v>
      </c>
      <c r="L2518" t="s">
        <v>404</v>
      </c>
      <c r="M2518" t="s">
        <v>404</v>
      </c>
      <c r="N2518" t="b">
        <v>0</v>
      </c>
      <c r="O2518">
        <v>27.41</v>
      </c>
      <c r="P2518">
        <v>2.2233270812809808E-3</v>
      </c>
      <c r="Q2518">
        <v>17.143861004307439</v>
      </c>
      <c r="R2518">
        <v>469.91323012806691</v>
      </c>
      <c r="S2518">
        <v>6.0941395297911677E-2</v>
      </c>
      <c r="T2518">
        <f t="shared" si="80"/>
        <v>469.91323012806691</v>
      </c>
      <c r="U2518">
        <f t="shared" si="81"/>
        <v>6.0941395297911684E-2</v>
      </c>
    </row>
    <row r="2519" spans="1:21" x14ac:dyDescent="0.35">
      <c r="A2519" t="s">
        <v>27</v>
      </c>
      <c r="B2519" t="s">
        <v>52</v>
      </c>
      <c r="C2519" t="s">
        <v>29</v>
      </c>
      <c r="D2519" t="s">
        <v>30</v>
      </c>
      <c r="E2519" t="s">
        <v>402</v>
      </c>
      <c r="F2519" t="s">
        <v>403</v>
      </c>
      <c r="G2519" t="s">
        <v>128</v>
      </c>
      <c r="H2519" t="s">
        <v>46</v>
      </c>
      <c r="J2519" t="s">
        <v>36</v>
      </c>
      <c r="L2519" t="s">
        <v>404</v>
      </c>
      <c r="M2519" t="s">
        <v>404</v>
      </c>
      <c r="N2519" t="b">
        <v>0</v>
      </c>
      <c r="O2519">
        <v>27.41</v>
      </c>
      <c r="P2519">
        <v>2.1164502841648702E-3</v>
      </c>
      <c r="Q2519">
        <v>4.5913873124576874</v>
      </c>
      <c r="R2519">
        <v>125.8499262344652</v>
      </c>
      <c r="S2519">
        <v>5.801190228895909E-2</v>
      </c>
      <c r="T2519">
        <f t="shared" si="80"/>
        <v>125.84992623446522</v>
      </c>
      <c r="U2519">
        <f t="shared" si="81"/>
        <v>5.801190228895909E-2</v>
      </c>
    </row>
    <row r="2520" spans="1:21" x14ac:dyDescent="0.35">
      <c r="A2520" t="s">
        <v>27</v>
      </c>
      <c r="B2520" t="s">
        <v>52</v>
      </c>
      <c r="C2520" t="s">
        <v>39</v>
      </c>
      <c r="D2520" t="s">
        <v>40</v>
      </c>
      <c r="E2520" t="s">
        <v>408</v>
      </c>
      <c r="F2520" t="s">
        <v>409</v>
      </c>
      <c r="G2520" t="s">
        <v>128</v>
      </c>
      <c r="H2520" t="s">
        <v>46</v>
      </c>
      <c r="J2520" t="s">
        <v>36</v>
      </c>
      <c r="L2520" t="s">
        <v>410</v>
      </c>
      <c r="M2520" t="s">
        <v>410</v>
      </c>
      <c r="N2520" t="b">
        <v>0</v>
      </c>
      <c r="O2520">
        <v>2.4</v>
      </c>
      <c r="P2520">
        <v>2.9334154619850188E-3</v>
      </c>
      <c r="Q2520">
        <v>22.619284122236561</v>
      </c>
      <c r="R2520">
        <v>54.28628189336775</v>
      </c>
      <c r="S2520">
        <v>7.0401971087640444E-3</v>
      </c>
      <c r="T2520">
        <f t="shared" si="80"/>
        <v>54.286281893367743</v>
      </c>
      <c r="U2520">
        <f t="shared" si="81"/>
        <v>7.0401971087640444E-3</v>
      </c>
    </row>
    <row r="2521" spans="1:21" x14ac:dyDescent="0.35">
      <c r="A2521" t="s">
        <v>27</v>
      </c>
      <c r="B2521" t="s">
        <v>52</v>
      </c>
      <c r="C2521" t="s">
        <v>29</v>
      </c>
      <c r="D2521" t="s">
        <v>30</v>
      </c>
      <c r="E2521" t="s">
        <v>408</v>
      </c>
      <c r="F2521" t="s">
        <v>409</v>
      </c>
      <c r="G2521" t="s">
        <v>128</v>
      </c>
      <c r="H2521" t="s">
        <v>46</v>
      </c>
      <c r="J2521" t="s">
        <v>36</v>
      </c>
      <c r="L2521" t="s">
        <v>410</v>
      </c>
      <c r="M2521" t="s">
        <v>410</v>
      </c>
      <c r="N2521" t="b">
        <v>0</v>
      </c>
      <c r="O2521">
        <v>2.4</v>
      </c>
      <c r="P2521">
        <v>4.9425363565441614E-3</v>
      </c>
      <c r="Q2521">
        <v>10.72224511418286</v>
      </c>
      <c r="R2521">
        <v>25.73338827403887</v>
      </c>
      <c r="S2521">
        <v>1.186208725570599E-2</v>
      </c>
      <c r="T2521">
        <f t="shared" si="80"/>
        <v>25.733388274038862</v>
      </c>
      <c r="U2521">
        <f t="shared" si="81"/>
        <v>1.1862087255705986E-2</v>
      </c>
    </row>
    <row r="2522" spans="1:21" x14ac:dyDescent="0.35">
      <c r="A2522" t="s">
        <v>27</v>
      </c>
      <c r="B2522" t="s">
        <v>52</v>
      </c>
      <c r="C2522" t="s">
        <v>29</v>
      </c>
      <c r="D2522" t="s">
        <v>30</v>
      </c>
      <c r="E2522" t="s">
        <v>1221</v>
      </c>
      <c r="F2522" t="s">
        <v>1222</v>
      </c>
      <c r="G2522" t="s">
        <v>128</v>
      </c>
      <c r="H2522" t="s">
        <v>46</v>
      </c>
      <c r="J2522" t="s">
        <v>36</v>
      </c>
      <c r="L2522" t="s">
        <v>410</v>
      </c>
      <c r="M2522" t="s">
        <v>410</v>
      </c>
      <c r="N2522" t="b">
        <v>0</v>
      </c>
      <c r="O2522">
        <v>2.4</v>
      </c>
      <c r="P2522">
        <v>7.5934304384596475E-5</v>
      </c>
      <c r="Q2522">
        <v>0.1647304471738667</v>
      </c>
      <c r="R2522">
        <v>0.39535307321728008</v>
      </c>
      <c r="S2522">
        <v>1.8224233052303149E-4</v>
      </c>
      <c r="T2522">
        <f t="shared" si="80"/>
        <v>0.39535307321728008</v>
      </c>
      <c r="U2522">
        <f t="shared" si="81"/>
        <v>1.8224233052303155E-4</v>
      </c>
    </row>
    <row r="2523" spans="1:21" x14ac:dyDescent="0.35">
      <c r="A2523" t="s">
        <v>27</v>
      </c>
      <c r="B2523" t="s">
        <v>52</v>
      </c>
      <c r="C2523" t="s">
        <v>39</v>
      </c>
      <c r="D2523" t="s">
        <v>40</v>
      </c>
      <c r="E2523" t="s">
        <v>1221</v>
      </c>
      <c r="F2523" t="s">
        <v>1222</v>
      </c>
      <c r="G2523" t="s">
        <v>128</v>
      </c>
      <c r="H2523" t="s">
        <v>46</v>
      </c>
      <c r="J2523" t="s">
        <v>36</v>
      </c>
      <c r="L2523" t="s">
        <v>410</v>
      </c>
      <c r="M2523" t="s">
        <v>410</v>
      </c>
      <c r="N2523" t="b">
        <v>0</v>
      </c>
      <c r="O2523">
        <v>2.4</v>
      </c>
      <c r="P2523">
        <v>8.006656604615365E-5</v>
      </c>
      <c r="Q2523">
        <v>0.6173855799015413</v>
      </c>
      <c r="R2523">
        <v>1.481725391763699</v>
      </c>
      <c r="S2523">
        <v>1.921597585107687E-4</v>
      </c>
      <c r="T2523">
        <f t="shared" si="80"/>
        <v>1.481725391763699</v>
      </c>
      <c r="U2523">
        <f t="shared" si="81"/>
        <v>1.9215975851076875E-4</v>
      </c>
    </row>
    <row r="2524" spans="1:21" x14ac:dyDescent="0.35">
      <c r="A2524" t="s">
        <v>27</v>
      </c>
      <c r="B2524" t="s">
        <v>52</v>
      </c>
      <c r="C2524" t="s">
        <v>39</v>
      </c>
      <c r="D2524" t="s">
        <v>40</v>
      </c>
      <c r="E2524" t="s">
        <v>1223</v>
      </c>
      <c r="F2524" t="s">
        <v>1224</v>
      </c>
      <c r="G2524" t="s">
        <v>128</v>
      </c>
      <c r="H2524" t="s">
        <v>46</v>
      </c>
      <c r="J2524" t="s">
        <v>36</v>
      </c>
      <c r="L2524" t="s">
        <v>410</v>
      </c>
      <c r="M2524" t="s">
        <v>410</v>
      </c>
      <c r="N2524" t="b">
        <v>0</v>
      </c>
      <c r="O2524">
        <v>2.4</v>
      </c>
      <c r="P2524">
        <v>2.2577326238689171E-5</v>
      </c>
      <c r="Q2524">
        <v>0.17409158829747279</v>
      </c>
      <c r="R2524">
        <v>0.4178198119139348</v>
      </c>
      <c r="S2524">
        <v>5.4185582972854009E-5</v>
      </c>
      <c r="T2524">
        <f t="shared" si="80"/>
        <v>0.41781981191393469</v>
      </c>
      <c r="U2524">
        <f t="shared" si="81"/>
        <v>5.4185582972854009E-5</v>
      </c>
    </row>
    <row r="2525" spans="1:21" x14ac:dyDescent="0.35">
      <c r="A2525" t="s">
        <v>27</v>
      </c>
      <c r="B2525" t="s">
        <v>52</v>
      </c>
      <c r="C2525" t="s">
        <v>39</v>
      </c>
      <c r="D2525" t="s">
        <v>40</v>
      </c>
      <c r="E2525" t="s">
        <v>416</v>
      </c>
      <c r="F2525" t="s">
        <v>417</v>
      </c>
      <c r="G2525" t="s">
        <v>128</v>
      </c>
      <c r="H2525" t="s">
        <v>46</v>
      </c>
      <c r="J2525" t="s">
        <v>36</v>
      </c>
      <c r="L2525" t="s">
        <v>327</v>
      </c>
      <c r="M2525" t="s">
        <v>327</v>
      </c>
      <c r="N2525" t="b">
        <v>0</v>
      </c>
      <c r="O2525">
        <v>36.6</v>
      </c>
      <c r="P2525">
        <v>2.9838707087943418E-3</v>
      </c>
      <c r="Q2525">
        <v>23.008339671246791</v>
      </c>
      <c r="R2525">
        <v>842.10523196763256</v>
      </c>
      <c r="S2525">
        <v>0.1092096679418729</v>
      </c>
      <c r="T2525">
        <f t="shared" si="80"/>
        <v>842.10523196763256</v>
      </c>
      <c r="U2525">
        <f t="shared" si="81"/>
        <v>0.10920966794187291</v>
      </c>
    </row>
    <row r="2526" spans="1:21" x14ac:dyDescent="0.35">
      <c r="A2526" t="s">
        <v>27</v>
      </c>
      <c r="B2526" t="s">
        <v>52</v>
      </c>
      <c r="C2526" t="s">
        <v>29</v>
      </c>
      <c r="D2526" t="s">
        <v>30</v>
      </c>
      <c r="E2526" t="s">
        <v>416</v>
      </c>
      <c r="F2526" t="s">
        <v>417</v>
      </c>
      <c r="G2526" t="s">
        <v>128</v>
      </c>
      <c r="H2526" t="s">
        <v>46</v>
      </c>
      <c r="J2526" t="s">
        <v>36</v>
      </c>
      <c r="L2526" t="s">
        <v>327</v>
      </c>
      <c r="M2526" t="s">
        <v>327</v>
      </c>
      <c r="N2526" t="b">
        <v>0</v>
      </c>
      <c r="O2526">
        <v>36.6</v>
      </c>
      <c r="P2526">
        <v>5.229231993126298E-5</v>
      </c>
      <c r="Q2526">
        <v>0.1134419721869904</v>
      </c>
      <c r="R2526">
        <v>4.151976182043847</v>
      </c>
      <c r="S2526">
        <v>1.9138989094842249E-3</v>
      </c>
      <c r="T2526">
        <f t="shared" si="80"/>
        <v>4.1519761820438488</v>
      </c>
      <c r="U2526">
        <f t="shared" si="81"/>
        <v>1.9138989094842252E-3</v>
      </c>
    </row>
    <row r="2527" spans="1:21" x14ac:dyDescent="0.35">
      <c r="A2527" t="s">
        <v>27</v>
      </c>
      <c r="B2527" t="s">
        <v>52</v>
      </c>
      <c r="C2527" t="s">
        <v>76</v>
      </c>
      <c r="D2527" t="s">
        <v>77</v>
      </c>
      <c r="E2527" t="s">
        <v>416</v>
      </c>
      <c r="F2527" t="s">
        <v>417</v>
      </c>
      <c r="G2527" t="s">
        <v>128</v>
      </c>
      <c r="H2527" t="s">
        <v>46</v>
      </c>
      <c r="J2527" t="s">
        <v>36</v>
      </c>
      <c r="L2527" t="s">
        <v>327</v>
      </c>
      <c r="M2527" t="s">
        <v>327</v>
      </c>
      <c r="N2527" t="b">
        <v>0</v>
      </c>
      <c r="O2527">
        <v>36.6</v>
      </c>
      <c r="P2527">
        <v>2.4613920284028618E-3</v>
      </c>
      <c r="Q2527">
        <v>2.3404940005399051</v>
      </c>
      <c r="R2527">
        <v>85.662080419760514</v>
      </c>
      <c r="S2527">
        <v>9.0086948239544759E-2</v>
      </c>
      <c r="T2527">
        <f t="shared" si="80"/>
        <v>85.662080419760528</v>
      </c>
      <c r="U2527">
        <f t="shared" si="81"/>
        <v>9.0086948239544745E-2</v>
      </c>
    </row>
    <row r="2528" spans="1:21" x14ac:dyDescent="0.35">
      <c r="A2528" t="s">
        <v>27</v>
      </c>
      <c r="B2528" t="s">
        <v>52</v>
      </c>
      <c r="C2528" t="s">
        <v>29</v>
      </c>
      <c r="D2528" t="s">
        <v>30</v>
      </c>
      <c r="E2528" t="s">
        <v>418</v>
      </c>
      <c r="F2528" t="s">
        <v>419</v>
      </c>
      <c r="G2528" t="s">
        <v>128</v>
      </c>
      <c r="H2528" t="s">
        <v>46</v>
      </c>
      <c r="J2528" t="s">
        <v>36</v>
      </c>
      <c r="L2528" t="s">
        <v>420</v>
      </c>
      <c r="M2528" t="s">
        <v>420</v>
      </c>
      <c r="N2528" t="b">
        <v>0</v>
      </c>
      <c r="O2528">
        <v>21.25</v>
      </c>
      <c r="P2528">
        <v>2.0798560869207828E-3</v>
      </c>
      <c r="Q2528">
        <v>4.5120005514299528</v>
      </c>
      <c r="R2528">
        <v>95.880011717886504</v>
      </c>
      <c r="S2528">
        <v>4.4196941847066643E-2</v>
      </c>
      <c r="T2528">
        <f t="shared" si="80"/>
        <v>95.880011717886504</v>
      </c>
      <c r="U2528">
        <f t="shared" si="81"/>
        <v>4.4196941847066636E-2</v>
      </c>
    </row>
    <row r="2529" spans="1:21" x14ac:dyDescent="0.35">
      <c r="A2529" t="s">
        <v>27</v>
      </c>
      <c r="B2529" t="s">
        <v>52</v>
      </c>
      <c r="C2529" t="s">
        <v>76</v>
      </c>
      <c r="D2529" t="s">
        <v>77</v>
      </c>
      <c r="E2529" t="s">
        <v>418</v>
      </c>
      <c r="F2529" t="s">
        <v>419</v>
      </c>
      <c r="G2529" t="s">
        <v>128</v>
      </c>
      <c r="H2529" t="s">
        <v>46</v>
      </c>
      <c r="J2529" t="s">
        <v>36</v>
      </c>
      <c r="L2529" t="s">
        <v>420</v>
      </c>
      <c r="M2529" t="s">
        <v>420</v>
      </c>
      <c r="N2529" t="b">
        <v>0</v>
      </c>
      <c r="O2529">
        <v>21.25</v>
      </c>
      <c r="P2529">
        <v>2.1937425060521119E-2</v>
      </c>
      <c r="Q2529">
        <v>20.859908193803481</v>
      </c>
      <c r="R2529">
        <v>443.27304911832402</v>
      </c>
      <c r="S2529">
        <v>0.46617028253607379</v>
      </c>
      <c r="T2529">
        <f t="shared" si="80"/>
        <v>443.27304911832397</v>
      </c>
      <c r="U2529">
        <f t="shared" si="81"/>
        <v>0.46617028253607379</v>
      </c>
    </row>
    <row r="2530" spans="1:21" x14ac:dyDescent="0.35">
      <c r="A2530" t="s">
        <v>27</v>
      </c>
      <c r="B2530" t="s">
        <v>52</v>
      </c>
      <c r="C2530" t="s">
        <v>39</v>
      </c>
      <c r="D2530" t="s">
        <v>40</v>
      </c>
      <c r="E2530" t="s">
        <v>418</v>
      </c>
      <c r="F2530" t="s">
        <v>419</v>
      </c>
      <c r="G2530" t="s">
        <v>128</v>
      </c>
      <c r="H2530" t="s">
        <v>46</v>
      </c>
      <c r="J2530" t="s">
        <v>36</v>
      </c>
      <c r="L2530" t="s">
        <v>420</v>
      </c>
      <c r="M2530" t="s">
        <v>420</v>
      </c>
      <c r="N2530" t="b">
        <v>0</v>
      </c>
      <c r="O2530">
        <v>21.25</v>
      </c>
      <c r="P2530">
        <v>1.340259020137978E-2</v>
      </c>
      <c r="Q2530">
        <v>103.3460822947218</v>
      </c>
      <c r="R2530">
        <v>2196.104248762837</v>
      </c>
      <c r="S2530">
        <v>0.28480504177932042</v>
      </c>
      <c r="T2530">
        <f t="shared" si="80"/>
        <v>2196.1042487628383</v>
      </c>
      <c r="U2530">
        <f t="shared" si="81"/>
        <v>0.28480504177932031</v>
      </c>
    </row>
    <row r="2531" spans="1:21" x14ac:dyDescent="0.35">
      <c r="A2531" t="s">
        <v>27</v>
      </c>
      <c r="B2531" t="s">
        <v>52</v>
      </c>
      <c r="C2531" t="s">
        <v>76</v>
      </c>
      <c r="D2531" t="s">
        <v>77</v>
      </c>
      <c r="E2531" t="s">
        <v>424</v>
      </c>
      <c r="F2531" t="s">
        <v>425</v>
      </c>
      <c r="G2531" t="s">
        <v>128</v>
      </c>
      <c r="H2531" t="s">
        <v>46</v>
      </c>
      <c r="J2531" t="s">
        <v>36</v>
      </c>
      <c r="L2531" t="s">
        <v>426</v>
      </c>
      <c r="M2531" t="s">
        <v>426</v>
      </c>
      <c r="N2531" t="b">
        <v>0</v>
      </c>
      <c r="O2531">
        <v>0.71</v>
      </c>
      <c r="P2531">
        <v>5.5157985225341207E-3</v>
      </c>
      <c r="Q2531">
        <v>5.2448749330494779</v>
      </c>
      <c r="R2531">
        <v>3.723861202465129</v>
      </c>
      <c r="S2531">
        <v>3.9162169509992257E-3</v>
      </c>
      <c r="T2531">
        <f t="shared" si="80"/>
        <v>3.723861202465129</v>
      </c>
      <c r="U2531">
        <f t="shared" si="81"/>
        <v>3.9162169509992257E-3</v>
      </c>
    </row>
    <row r="2532" spans="1:21" x14ac:dyDescent="0.35">
      <c r="A2532" t="s">
        <v>27</v>
      </c>
      <c r="B2532" t="s">
        <v>52</v>
      </c>
      <c r="C2532" t="s">
        <v>29</v>
      </c>
      <c r="D2532" t="s">
        <v>30</v>
      </c>
      <c r="E2532" t="s">
        <v>424</v>
      </c>
      <c r="F2532" t="s">
        <v>425</v>
      </c>
      <c r="G2532" t="s">
        <v>128</v>
      </c>
      <c r="H2532" t="s">
        <v>46</v>
      </c>
      <c r="J2532" t="s">
        <v>36</v>
      </c>
      <c r="L2532" t="s">
        <v>426</v>
      </c>
      <c r="M2532" t="s">
        <v>426</v>
      </c>
      <c r="N2532" t="b">
        <v>0</v>
      </c>
      <c r="O2532">
        <v>0.71</v>
      </c>
      <c r="P2532">
        <v>4.8097344227888533E-4</v>
      </c>
      <c r="Q2532">
        <v>1.043414710485278</v>
      </c>
      <c r="R2532">
        <v>0.74082444444454765</v>
      </c>
      <c r="S2532">
        <v>3.4149114401800848E-4</v>
      </c>
      <c r="T2532">
        <f t="shared" si="80"/>
        <v>0.74082444444454731</v>
      </c>
      <c r="U2532">
        <f t="shared" si="81"/>
        <v>3.4149114401800854E-4</v>
      </c>
    </row>
    <row r="2533" spans="1:21" x14ac:dyDescent="0.35">
      <c r="A2533" t="s">
        <v>27</v>
      </c>
      <c r="B2533" t="s">
        <v>52</v>
      </c>
      <c r="C2533" t="s">
        <v>39</v>
      </c>
      <c r="D2533" t="s">
        <v>40</v>
      </c>
      <c r="E2533" t="s">
        <v>424</v>
      </c>
      <c r="F2533" t="s">
        <v>425</v>
      </c>
      <c r="G2533" t="s">
        <v>128</v>
      </c>
      <c r="H2533" t="s">
        <v>46</v>
      </c>
      <c r="J2533" t="s">
        <v>36</v>
      </c>
      <c r="L2533" t="s">
        <v>426</v>
      </c>
      <c r="M2533" t="s">
        <v>426</v>
      </c>
      <c r="N2533" t="b">
        <v>0</v>
      </c>
      <c r="O2533">
        <v>0.71</v>
      </c>
      <c r="P2533">
        <v>1.1730596257336291E-2</v>
      </c>
      <c r="Q2533">
        <v>90.453498015034853</v>
      </c>
      <c r="R2533">
        <v>64.221983590674739</v>
      </c>
      <c r="S2533">
        <v>8.3287233427087673E-3</v>
      </c>
      <c r="T2533">
        <f t="shared" si="80"/>
        <v>64.221983590674739</v>
      </c>
      <c r="U2533">
        <f t="shared" si="81"/>
        <v>8.3287233427087656E-3</v>
      </c>
    </row>
    <row r="2534" spans="1:21" x14ac:dyDescent="0.35">
      <c r="A2534" t="s">
        <v>27</v>
      </c>
      <c r="B2534" t="s">
        <v>52</v>
      </c>
      <c r="C2534" t="s">
        <v>39</v>
      </c>
      <c r="D2534" t="s">
        <v>40</v>
      </c>
      <c r="E2534" t="s">
        <v>427</v>
      </c>
      <c r="F2534" t="s">
        <v>428</v>
      </c>
      <c r="G2534" t="s">
        <v>128</v>
      </c>
      <c r="H2534" t="s">
        <v>46</v>
      </c>
      <c r="J2534" t="s">
        <v>36</v>
      </c>
      <c r="L2534" t="s">
        <v>429</v>
      </c>
      <c r="M2534" t="s">
        <v>430</v>
      </c>
      <c r="N2534" t="b">
        <v>0</v>
      </c>
      <c r="O2534">
        <v>0.73</v>
      </c>
      <c r="P2534">
        <v>4.2532366701937392E-2</v>
      </c>
      <c r="Q2534">
        <v>327.96298352203507</v>
      </c>
      <c r="R2534">
        <v>239.41297797108561</v>
      </c>
      <c r="S2534">
        <v>3.1048627692414291E-2</v>
      </c>
      <c r="T2534">
        <f t="shared" si="80"/>
        <v>239.41297797108561</v>
      </c>
      <c r="U2534">
        <f t="shared" si="81"/>
        <v>3.1048627692414295E-2</v>
      </c>
    </row>
    <row r="2535" spans="1:21" x14ac:dyDescent="0.35">
      <c r="A2535" t="s">
        <v>27</v>
      </c>
      <c r="B2535" t="s">
        <v>52</v>
      </c>
      <c r="C2535" t="s">
        <v>29</v>
      </c>
      <c r="D2535" t="s">
        <v>30</v>
      </c>
      <c r="E2535" t="s">
        <v>427</v>
      </c>
      <c r="F2535" t="s">
        <v>428</v>
      </c>
      <c r="G2535" t="s">
        <v>128</v>
      </c>
      <c r="H2535" t="s">
        <v>46</v>
      </c>
      <c r="J2535" t="s">
        <v>36</v>
      </c>
      <c r="L2535" t="s">
        <v>429</v>
      </c>
      <c r="M2535" t="s">
        <v>430</v>
      </c>
      <c r="N2535" t="b">
        <v>0</v>
      </c>
      <c r="O2535">
        <v>0.73</v>
      </c>
      <c r="P2535">
        <v>5.2989598494372729E-3</v>
      </c>
      <c r="Q2535">
        <v>11.495463514527669</v>
      </c>
      <c r="R2535">
        <v>8.3916883656051997</v>
      </c>
      <c r="S2535">
        <v>3.8682406900892091E-3</v>
      </c>
      <c r="T2535">
        <f t="shared" si="80"/>
        <v>8.3916883656051979</v>
      </c>
      <c r="U2535">
        <f t="shared" si="81"/>
        <v>3.8682406900892091E-3</v>
      </c>
    </row>
    <row r="2536" spans="1:21" x14ac:dyDescent="0.35">
      <c r="A2536" t="s">
        <v>27</v>
      </c>
      <c r="B2536" t="s">
        <v>52</v>
      </c>
      <c r="C2536" t="s">
        <v>76</v>
      </c>
      <c r="D2536" t="s">
        <v>77</v>
      </c>
      <c r="E2536" t="s">
        <v>427</v>
      </c>
      <c r="F2536" t="s">
        <v>428</v>
      </c>
      <c r="G2536" t="s">
        <v>128</v>
      </c>
      <c r="H2536" t="s">
        <v>46</v>
      </c>
      <c r="J2536" t="s">
        <v>36</v>
      </c>
      <c r="L2536" t="s">
        <v>429</v>
      </c>
      <c r="M2536" t="s">
        <v>430</v>
      </c>
      <c r="N2536" t="b">
        <v>0</v>
      </c>
      <c r="O2536">
        <v>0.73</v>
      </c>
      <c r="P2536">
        <v>5.6883258717652478E-2</v>
      </c>
      <c r="Q2536">
        <v>54.089281278046897</v>
      </c>
      <c r="R2536">
        <v>39.485175332974237</v>
      </c>
      <c r="S2536">
        <v>4.1524778863886308E-2</v>
      </c>
      <c r="T2536">
        <f t="shared" si="80"/>
        <v>39.485175332974237</v>
      </c>
      <c r="U2536">
        <f t="shared" si="81"/>
        <v>4.1524778863886308E-2</v>
      </c>
    </row>
    <row r="2537" spans="1:21" x14ac:dyDescent="0.35">
      <c r="A2537" t="s">
        <v>27</v>
      </c>
      <c r="B2537" t="s">
        <v>52</v>
      </c>
      <c r="C2537" t="s">
        <v>39</v>
      </c>
      <c r="D2537" t="s">
        <v>40</v>
      </c>
      <c r="E2537" t="s">
        <v>431</v>
      </c>
      <c r="F2537" t="s">
        <v>432</v>
      </c>
      <c r="G2537" t="s">
        <v>128</v>
      </c>
      <c r="H2537" t="s">
        <v>46</v>
      </c>
      <c r="J2537" t="s">
        <v>36</v>
      </c>
      <c r="L2537" t="s">
        <v>433</v>
      </c>
      <c r="M2537" t="s">
        <v>433</v>
      </c>
      <c r="N2537" t="b">
        <v>0</v>
      </c>
      <c r="O2537">
        <v>128.26</v>
      </c>
      <c r="P2537">
        <v>7.6354493789793922E-4</v>
      </c>
      <c r="Q2537">
        <v>5.8876214822710171</v>
      </c>
      <c r="R2537">
        <v>755.14633131608059</v>
      </c>
      <c r="S2537">
        <v>9.7932273734789674E-2</v>
      </c>
      <c r="T2537">
        <f t="shared" si="80"/>
        <v>755.14633131608059</v>
      </c>
      <c r="U2537">
        <f t="shared" si="81"/>
        <v>9.7932273734789674E-2</v>
      </c>
    </row>
    <row r="2538" spans="1:21" x14ac:dyDescent="0.35">
      <c r="A2538" t="s">
        <v>27</v>
      </c>
      <c r="B2538" t="s">
        <v>52</v>
      </c>
      <c r="C2538" t="s">
        <v>29</v>
      </c>
      <c r="D2538" t="s">
        <v>30</v>
      </c>
      <c r="E2538" t="s">
        <v>431</v>
      </c>
      <c r="F2538" t="s">
        <v>432</v>
      </c>
      <c r="G2538" t="s">
        <v>128</v>
      </c>
      <c r="H2538" t="s">
        <v>46</v>
      </c>
      <c r="J2538" t="s">
        <v>36</v>
      </c>
      <c r="L2538" t="s">
        <v>433</v>
      </c>
      <c r="M2538" t="s">
        <v>433</v>
      </c>
      <c r="N2538" t="b">
        <v>0</v>
      </c>
      <c r="O2538">
        <v>128.26</v>
      </c>
      <c r="P2538">
        <v>4.1136168593102282E-4</v>
      </c>
      <c r="Q2538">
        <v>0.89240027972599956</v>
      </c>
      <c r="R2538">
        <v>114.45925987765671</v>
      </c>
      <c r="S2538">
        <v>5.2761249837512979E-2</v>
      </c>
      <c r="T2538">
        <f t="shared" si="80"/>
        <v>114.45925987765669</v>
      </c>
      <c r="U2538">
        <f t="shared" si="81"/>
        <v>5.2761249837512986E-2</v>
      </c>
    </row>
    <row r="2539" spans="1:21" x14ac:dyDescent="0.35">
      <c r="A2539" t="s">
        <v>27</v>
      </c>
      <c r="B2539" t="s">
        <v>52</v>
      </c>
      <c r="C2539" t="s">
        <v>76</v>
      </c>
      <c r="D2539" t="s">
        <v>77</v>
      </c>
      <c r="E2539" t="s">
        <v>431</v>
      </c>
      <c r="F2539" t="s">
        <v>432</v>
      </c>
      <c r="G2539" t="s">
        <v>128</v>
      </c>
      <c r="H2539" t="s">
        <v>46</v>
      </c>
      <c r="J2539" t="s">
        <v>36</v>
      </c>
      <c r="L2539" t="s">
        <v>433</v>
      </c>
      <c r="M2539" t="s">
        <v>433</v>
      </c>
      <c r="N2539" t="b">
        <v>0</v>
      </c>
      <c r="O2539">
        <v>128.26</v>
      </c>
      <c r="P2539">
        <v>1.0824901600770671E-2</v>
      </c>
      <c r="Q2539">
        <v>10.29320683608382</v>
      </c>
      <c r="R2539">
        <v>1320.2067087961109</v>
      </c>
      <c r="S2539">
        <v>1.388401879314846</v>
      </c>
      <c r="T2539">
        <f t="shared" si="80"/>
        <v>1320.2067087961107</v>
      </c>
      <c r="U2539">
        <f t="shared" si="81"/>
        <v>1.388401879314846</v>
      </c>
    </row>
    <row r="2540" spans="1:21" x14ac:dyDescent="0.35">
      <c r="A2540" t="s">
        <v>27</v>
      </c>
      <c r="B2540" t="s">
        <v>52</v>
      </c>
      <c r="C2540" t="s">
        <v>39</v>
      </c>
      <c r="D2540" t="s">
        <v>40</v>
      </c>
      <c r="E2540" t="s">
        <v>436</v>
      </c>
      <c r="F2540" t="s">
        <v>437</v>
      </c>
      <c r="G2540" t="s">
        <v>128</v>
      </c>
      <c r="H2540" t="s">
        <v>46</v>
      </c>
      <c r="J2540" t="s">
        <v>36</v>
      </c>
      <c r="L2540" t="s">
        <v>438</v>
      </c>
      <c r="M2540" t="s">
        <v>438</v>
      </c>
      <c r="N2540" t="b">
        <v>0</v>
      </c>
      <c r="O2540">
        <v>7.95</v>
      </c>
      <c r="P2540">
        <v>1.2651113319696939E-2</v>
      </c>
      <c r="Q2540">
        <v>97.551516431700733</v>
      </c>
      <c r="R2540">
        <v>775.5345556320209</v>
      </c>
      <c r="S2540">
        <v>0.1005763508915907</v>
      </c>
      <c r="T2540">
        <f t="shared" si="80"/>
        <v>775.5345556320209</v>
      </c>
      <c r="U2540">
        <f t="shared" si="81"/>
        <v>0.10057635089159067</v>
      </c>
    </row>
    <row r="2541" spans="1:21" x14ac:dyDescent="0.35">
      <c r="A2541" t="s">
        <v>27</v>
      </c>
      <c r="B2541" t="s">
        <v>52</v>
      </c>
      <c r="C2541" t="s">
        <v>29</v>
      </c>
      <c r="D2541" t="s">
        <v>30</v>
      </c>
      <c r="E2541" t="s">
        <v>436</v>
      </c>
      <c r="F2541" t="s">
        <v>437</v>
      </c>
      <c r="G2541" t="s">
        <v>128</v>
      </c>
      <c r="H2541" t="s">
        <v>46</v>
      </c>
      <c r="J2541" t="s">
        <v>36</v>
      </c>
      <c r="L2541" t="s">
        <v>438</v>
      </c>
      <c r="M2541" t="s">
        <v>438</v>
      </c>
      <c r="N2541" t="b">
        <v>0</v>
      </c>
      <c r="O2541">
        <v>7.95</v>
      </c>
      <c r="P2541">
        <v>9.1808996989568136E-3</v>
      </c>
      <c r="Q2541">
        <v>19.916870578119951</v>
      </c>
      <c r="R2541">
        <v>158.33912109605359</v>
      </c>
      <c r="S2541">
        <v>7.2988152606706672E-2</v>
      </c>
      <c r="T2541">
        <f t="shared" si="80"/>
        <v>158.33912109605362</v>
      </c>
      <c r="U2541">
        <f t="shared" si="81"/>
        <v>7.2988152606706672E-2</v>
      </c>
    </row>
    <row r="2542" spans="1:21" x14ac:dyDescent="0.35">
      <c r="A2542" t="s">
        <v>27</v>
      </c>
      <c r="B2542" t="s">
        <v>52</v>
      </c>
      <c r="C2542" t="s">
        <v>76</v>
      </c>
      <c r="D2542" t="s">
        <v>77</v>
      </c>
      <c r="E2542" t="s">
        <v>436</v>
      </c>
      <c r="F2542" t="s">
        <v>437</v>
      </c>
      <c r="G2542" t="s">
        <v>128</v>
      </c>
      <c r="H2542" t="s">
        <v>46</v>
      </c>
      <c r="J2542" t="s">
        <v>36</v>
      </c>
      <c r="L2542" t="s">
        <v>438</v>
      </c>
      <c r="M2542" t="s">
        <v>438</v>
      </c>
      <c r="N2542" t="b">
        <v>0</v>
      </c>
      <c r="O2542">
        <v>7.95</v>
      </c>
      <c r="P2542">
        <v>3.1880606373375607E-2</v>
      </c>
      <c r="Q2542">
        <v>30.31470285490305</v>
      </c>
      <c r="R2542">
        <v>241.00188769647929</v>
      </c>
      <c r="S2542">
        <v>0.25345082066833607</v>
      </c>
      <c r="T2542">
        <f t="shared" si="80"/>
        <v>241.00188769647926</v>
      </c>
      <c r="U2542">
        <f t="shared" si="81"/>
        <v>0.25345082066833607</v>
      </c>
    </row>
    <row r="2543" spans="1:21" x14ac:dyDescent="0.35">
      <c r="A2543" t="s">
        <v>27</v>
      </c>
      <c r="B2543" t="s">
        <v>52</v>
      </c>
      <c r="C2543" t="s">
        <v>29</v>
      </c>
      <c r="D2543" t="s">
        <v>30</v>
      </c>
      <c r="E2543" t="s">
        <v>159</v>
      </c>
      <c r="F2543" t="s">
        <v>160</v>
      </c>
      <c r="G2543" t="s">
        <v>128</v>
      </c>
      <c r="H2543" t="s">
        <v>46</v>
      </c>
      <c r="J2543" t="s">
        <v>36</v>
      </c>
      <c r="L2543" t="s">
        <v>161</v>
      </c>
      <c r="M2543" t="s">
        <v>161</v>
      </c>
      <c r="N2543" t="b">
        <v>0</v>
      </c>
      <c r="O2543">
        <v>277.81</v>
      </c>
      <c r="P2543">
        <v>2.7905833316574122E-3</v>
      </c>
      <c r="Q2543">
        <v>6.0538388258826892</v>
      </c>
      <c r="R2543">
        <v>1681.81696421847</v>
      </c>
      <c r="S2543">
        <v>0.7752519553677456</v>
      </c>
      <c r="T2543">
        <f t="shared" si="80"/>
        <v>1681.8169642184698</v>
      </c>
      <c r="U2543">
        <f t="shared" si="81"/>
        <v>0.77525195536774572</v>
      </c>
    </row>
    <row r="2544" spans="1:21" x14ac:dyDescent="0.35">
      <c r="A2544" t="s">
        <v>27</v>
      </c>
      <c r="B2544" t="s">
        <v>52</v>
      </c>
      <c r="C2544" t="s">
        <v>76</v>
      </c>
      <c r="D2544" t="s">
        <v>77</v>
      </c>
      <c r="E2544" t="s">
        <v>159</v>
      </c>
      <c r="F2544" t="s">
        <v>160</v>
      </c>
      <c r="G2544" t="s">
        <v>128</v>
      </c>
      <c r="H2544" t="s">
        <v>46</v>
      </c>
      <c r="J2544" t="s">
        <v>36</v>
      </c>
      <c r="L2544" t="s">
        <v>161</v>
      </c>
      <c r="M2544" t="s">
        <v>161</v>
      </c>
      <c r="N2544" t="b">
        <v>0</v>
      </c>
      <c r="O2544">
        <v>277.81</v>
      </c>
      <c r="P2544">
        <v>8.9700631831063429E-3</v>
      </c>
      <c r="Q2544">
        <v>8.529473900241328</v>
      </c>
      <c r="R2544">
        <v>2369.573144226043</v>
      </c>
      <c r="S2544">
        <v>2.4919732528987728</v>
      </c>
      <c r="T2544">
        <f t="shared" si="80"/>
        <v>2369.5731442260435</v>
      </c>
      <c r="U2544">
        <f t="shared" si="81"/>
        <v>2.4919732528987733</v>
      </c>
    </row>
    <row r="2545" spans="1:21" x14ac:dyDescent="0.35">
      <c r="A2545" t="s">
        <v>27</v>
      </c>
      <c r="B2545" t="s">
        <v>52</v>
      </c>
      <c r="C2545" t="s">
        <v>39</v>
      </c>
      <c r="D2545" t="s">
        <v>40</v>
      </c>
      <c r="E2545" t="s">
        <v>159</v>
      </c>
      <c r="F2545" t="s">
        <v>160</v>
      </c>
      <c r="G2545" t="s">
        <v>128</v>
      </c>
      <c r="H2545" t="s">
        <v>46</v>
      </c>
      <c r="J2545" t="s">
        <v>36</v>
      </c>
      <c r="L2545" t="s">
        <v>161</v>
      </c>
      <c r="M2545" t="s">
        <v>161</v>
      </c>
      <c r="N2545" t="b">
        <v>0</v>
      </c>
      <c r="O2545">
        <v>277.81</v>
      </c>
      <c r="P2545">
        <v>7.9310292120735575E-3</v>
      </c>
      <c r="Q2545">
        <v>61.155402449626123</v>
      </c>
      <c r="R2545">
        <v>16989.58235453063</v>
      </c>
      <c r="S2545">
        <v>2.2033192254061551</v>
      </c>
      <c r="T2545">
        <f t="shared" si="80"/>
        <v>16989.582354530634</v>
      </c>
      <c r="U2545">
        <f t="shared" si="81"/>
        <v>2.2033192254061551</v>
      </c>
    </row>
    <row r="2546" spans="1:21" x14ac:dyDescent="0.35">
      <c r="A2546" t="s">
        <v>27</v>
      </c>
      <c r="B2546" t="s">
        <v>52</v>
      </c>
      <c r="C2546" t="s">
        <v>29</v>
      </c>
      <c r="D2546" t="s">
        <v>30</v>
      </c>
      <c r="E2546" t="s">
        <v>162</v>
      </c>
      <c r="F2546" t="s">
        <v>163</v>
      </c>
      <c r="G2546" t="s">
        <v>128</v>
      </c>
      <c r="H2546" t="s">
        <v>46</v>
      </c>
      <c r="J2546" t="s">
        <v>36</v>
      </c>
      <c r="L2546" t="s">
        <v>139</v>
      </c>
      <c r="M2546" t="s">
        <v>139</v>
      </c>
      <c r="N2546" t="b">
        <v>0</v>
      </c>
      <c r="O2546">
        <v>114.2</v>
      </c>
      <c r="P2546">
        <v>8.6908531301425167E-3</v>
      </c>
      <c r="Q2546">
        <v>18.853772798124041</v>
      </c>
      <c r="R2546">
        <v>2153.1008535457649</v>
      </c>
      <c r="S2546">
        <v>0.99249542746227548</v>
      </c>
      <c r="T2546">
        <f t="shared" si="80"/>
        <v>2153.1008535457654</v>
      </c>
      <c r="U2546">
        <f t="shared" si="81"/>
        <v>0.99249542746227548</v>
      </c>
    </row>
    <row r="2547" spans="1:21" x14ac:dyDescent="0.35">
      <c r="A2547" t="s">
        <v>27</v>
      </c>
      <c r="B2547" t="s">
        <v>52</v>
      </c>
      <c r="C2547" t="s">
        <v>39</v>
      </c>
      <c r="D2547" t="s">
        <v>40</v>
      </c>
      <c r="E2547" t="s">
        <v>162</v>
      </c>
      <c r="F2547" t="s">
        <v>163</v>
      </c>
      <c r="G2547" t="s">
        <v>128</v>
      </c>
      <c r="H2547" t="s">
        <v>46</v>
      </c>
      <c r="J2547" t="s">
        <v>36</v>
      </c>
      <c r="L2547" t="s">
        <v>139</v>
      </c>
      <c r="M2547" t="s">
        <v>139</v>
      </c>
      <c r="N2547" t="b">
        <v>0</v>
      </c>
      <c r="O2547">
        <v>114.2</v>
      </c>
      <c r="P2547">
        <v>2.751289456051715E-2</v>
      </c>
      <c r="Q2547">
        <v>212.14928030288419</v>
      </c>
      <c r="R2547">
        <v>24227.44781058938</v>
      </c>
      <c r="S2547">
        <v>3.1419725588110592</v>
      </c>
      <c r="T2547">
        <f t="shared" si="80"/>
        <v>24227.447810589376</v>
      </c>
      <c r="U2547">
        <f t="shared" si="81"/>
        <v>3.1419725588110587</v>
      </c>
    </row>
    <row r="2548" spans="1:21" x14ac:dyDescent="0.35">
      <c r="A2548" t="s">
        <v>27</v>
      </c>
      <c r="B2548" t="s">
        <v>52</v>
      </c>
      <c r="C2548" t="s">
        <v>76</v>
      </c>
      <c r="D2548" t="s">
        <v>77</v>
      </c>
      <c r="E2548" t="s">
        <v>162</v>
      </c>
      <c r="F2548" t="s">
        <v>163</v>
      </c>
      <c r="G2548" t="s">
        <v>128</v>
      </c>
      <c r="H2548" t="s">
        <v>46</v>
      </c>
      <c r="J2548" t="s">
        <v>36</v>
      </c>
      <c r="L2548" t="s">
        <v>139</v>
      </c>
      <c r="M2548" t="s">
        <v>139</v>
      </c>
      <c r="N2548" t="b">
        <v>0</v>
      </c>
      <c r="O2548">
        <v>114.2</v>
      </c>
      <c r="P2548">
        <v>5.634627852873049E-2</v>
      </c>
      <c r="Q2548">
        <v>53.578676345521707</v>
      </c>
      <c r="R2548">
        <v>6118.6848386585798</v>
      </c>
      <c r="S2548">
        <v>6.4347450079810216</v>
      </c>
      <c r="T2548">
        <f t="shared" si="80"/>
        <v>6118.6848386585789</v>
      </c>
      <c r="U2548">
        <f t="shared" si="81"/>
        <v>6.4347450079810224</v>
      </c>
    </row>
    <row r="2549" spans="1:21" x14ac:dyDescent="0.35">
      <c r="A2549" t="s">
        <v>27</v>
      </c>
      <c r="B2549" t="s">
        <v>52</v>
      </c>
      <c r="C2549" t="s">
        <v>76</v>
      </c>
      <c r="D2549" t="s">
        <v>77</v>
      </c>
      <c r="E2549" t="s">
        <v>167</v>
      </c>
      <c r="F2549" t="s">
        <v>168</v>
      </c>
      <c r="G2549" t="s">
        <v>128</v>
      </c>
      <c r="H2549" t="s">
        <v>46</v>
      </c>
      <c r="J2549" t="s">
        <v>36</v>
      </c>
      <c r="L2549" t="s">
        <v>169</v>
      </c>
      <c r="M2549" t="s">
        <v>169</v>
      </c>
      <c r="N2549" t="b">
        <v>0</v>
      </c>
      <c r="O2549">
        <v>214.26</v>
      </c>
      <c r="P2549">
        <v>9.5056550474333854E-3</v>
      </c>
      <c r="Q2549">
        <v>9.0387586995460616</v>
      </c>
      <c r="R2549">
        <v>1936.644438964739</v>
      </c>
      <c r="S2549">
        <v>2.0366816504630769</v>
      </c>
      <c r="T2549">
        <f t="shared" si="80"/>
        <v>1936.644438964739</v>
      </c>
      <c r="U2549">
        <f t="shared" si="81"/>
        <v>2.0366816504630769</v>
      </c>
    </row>
    <row r="2550" spans="1:21" x14ac:dyDescent="0.35">
      <c r="A2550" t="s">
        <v>27</v>
      </c>
      <c r="B2550" t="s">
        <v>52</v>
      </c>
      <c r="C2550" t="s">
        <v>39</v>
      </c>
      <c r="D2550" t="s">
        <v>40</v>
      </c>
      <c r="E2550" t="s">
        <v>167</v>
      </c>
      <c r="F2550" t="s">
        <v>168</v>
      </c>
      <c r="G2550" t="s">
        <v>128</v>
      </c>
      <c r="H2550" t="s">
        <v>46</v>
      </c>
      <c r="J2550" t="s">
        <v>36</v>
      </c>
      <c r="L2550" t="s">
        <v>169</v>
      </c>
      <c r="M2550" t="s">
        <v>169</v>
      </c>
      <c r="N2550" t="b">
        <v>0</v>
      </c>
      <c r="O2550">
        <v>214.26</v>
      </c>
      <c r="P2550">
        <v>3.732654370659273E-3</v>
      </c>
      <c r="Q2550">
        <v>28.782138375624822</v>
      </c>
      <c r="R2550">
        <v>6166.8609683613731</v>
      </c>
      <c r="S2550">
        <v>0.79975852545745585</v>
      </c>
      <c r="T2550">
        <f t="shared" si="80"/>
        <v>6166.860968361374</v>
      </c>
      <c r="U2550">
        <f t="shared" si="81"/>
        <v>0.79975852545745585</v>
      </c>
    </row>
    <row r="2551" spans="1:21" x14ac:dyDescent="0.35">
      <c r="A2551" t="s">
        <v>27</v>
      </c>
      <c r="B2551" t="s">
        <v>52</v>
      </c>
      <c r="C2551" t="s">
        <v>29</v>
      </c>
      <c r="D2551" t="s">
        <v>30</v>
      </c>
      <c r="E2551" t="s">
        <v>167</v>
      </c>
      <c r="F2551" t="s">
        <v>168</v>
      </c>
      <c r="G2551" t="s">
        <v>128</v>
      </c>
      <c r="H2551" t="s">
        <v>46</v>
      </c>
      <c r="J2551" t="s">
        <v>36</v>
      </c>
      <c r="L2551" t="s">
        <v>169</v>
      </c>
      <c r="M2551" t="s">
        <v>169</v>
      </c>
      <c r="N2551" t="b">
        <v>0</v>
      </c>
      <c r="O2551">
        <v>214.26</v>
      </c>
      <c r="P2551">
        <v>8.9759183161889613E-4</v>
      </c>
      <c r="Q2551">
        <v>1.947218783401206</v>
      </c>
      <c r="R2551">
        <v>417.21109653154252</v>
      </c>
      <c r="S2551">
        <v>0.19231802584266469</v>
      </c>
      <c r="T2551">
        <f t="shared" si="80"/>
        <v>417.21109653154241</v>
      </c>
      <c r="U2551">
        <f t="shared" si="81"/>
        <v>0.19231802584266466</v>
      </c>
    </row>
    <row r="2552" spans="1:21" x14ac:dyDescent="0.35">
      <c r="A2552" t="s">
        <v>27</v>
      </c>
      <c r="B2552" t="s">
        <v>52</v>
      </c>
      <c r="C2552" t="s">
        <v>39</v>
      </c>
      <c r="D2552" t="s">
        <v>40</v>
      </c>
      <c r="E2552" t="s">
        <v>1189</v>
      </c>
      <c r="F2552" t="s">
        <v>1190</v>
      </c>
      <c r="G2552" t="s">
        <v>128</v>
      </c>
      <c r="H2552" t="s">
        <v>46</v>
      </c>
      <c r="J2552" t="s">
        <v>36</v>
      </c>
      <c r="L2552" t="s">
        <v>175</v>
      </c>
      <c r="M2552" t="s">
        <v>136</v>
      </c>
      <c r="N2552" t="b">
        <v>0</v>
      </c>
      <c r="O2552">
        <v>58.4</v>
      </c>
      <c r="P2552">
        <v>3.227942329040197E-6</v>
      </c>
      <c r="Q2552">
        <v>2.4890352429432688E-2</v>
      </c>
      <c r="R2552">
        <v>1.453596581878869</v>
      </c>
      <c r="S2552">
        <v>1.885118320159475E-4</v>
      </c>
      <c r="T2552">
        <f t="shared" si="80"/>
        <v>1.453596581878869</v>
      </c>
      <c r="U2552">
        <f t="shared" si="81"/>
        <v>1.885118320159475E-4</v>
      </c>
    </row>
    <row r="2553" spans="1:21" x14ac:dyDescent="0.35">
      <c r="A2553" t="s">
        <v>27</v>
      </c>
      <c r="B2553" t="s">
        <v>52</v>
      </c>
      <c r="C2553" t="s">
        <v>76</v>
      </c>
      <c r="D2553" t="s">
        <v>77</v>
      </c>
      <c r="E2553" t="s">
        <v>170</v>
      </c>
      <c r="F2553" t="s">
        <v>171</v>
      </c>
      <c r="G2553" t="s">
        <v>128</v>
      </c>
      <c r="H2553" t="s">
        <v>46</v>
      </c>
      <c r="J2553" t="s">
        <v>36</v>
      </c>
      <c r="L2553" t="s">
        <v>172</v>
      </c>
      <c r="M2553" t="s">
        <v>172</v>
      </c>
      <c r="N2553" t="b">
        <v>0</v>
      </c>
      <c r="O2553">
        <v>72.64</v>
      </c>
      <c r="P2553">
        <v>1.3889600307201639E-2</v>
      </c>
      <c r="Q2553">
        <v>13.20737445062607</v>
      </c>
      <c r="R2553">
        <v>959.38368009347778</v>
      </c>
      <c r="S2553">
        <v>1.008940566315127</v>
      </c>
      <c r="T2553">
        <f t="shared" si="80"/>
        <v>959.38368009347766</v>
      </c>
      <c r="U2553">
        <f t="shared" si="81"/>
        <v>1.0089405663151272</v>
      </c>
    </row>
    <row r="2554" spans="1:21" x14ac:dyDescent="0.35">
      <c r="A2554" t="s">
        <v>27</v>
      </c>
      <c r="B2554" t="s">
        <v>52</v>
      </c>
      <c r="C2554" t="s">
        <v>29</v>
      </c>
      <c r="D2554" t="s">
        <v>30</v>
      </c>
      <c r="E2554" t="s">
        <v>170</v>
      </c>
      <c r="F2554" t="s">
        <v>171</v>
      </c>
      <c r="G2554" t="s">
        <v>128</v>
      </c>
      <c r="H2554" t="s">
        <v>46</v>
      </c>
      <c r="J2554" t="s">
        <v>36</v>
      </c>
      <c r="L2554" t="s">
        <v>172</v>
      </c>
      <c r="M2554" t="s">
        <v>172</v>
      </c>
      <c r="N2554" t="b">
        <v>0</v>
      </c>
      <c r="O2554">
        <v>72.64</v>
      </c>
      <c r="P2554">
        <v>2.484502603344616E-3</v>
      </c>
      <c r="Q2554">
        <v>5.389833069131492</v>
      </c>
      <c r="R2554">
        <v>391.5174741417116</v>
      </c>
      <c r="S2554">
        <v>0.18047426910695291</v>
      </c>
      <c r="T2554">
        <f t="shared" si="80"/>
        <v>391.5174741417116</v>
      </c>
      <c r="U2554">
        <f t="shared" si="81"/>
        <v>0.18047426910695291</v>
      </c>
    </row>
    <row r="2555" spans="1:21" x14ac:dyDescent="0.35">
      <c r="A2555" t="s">
        <v>27</v>
      </c>
      <c r="B2555" t="s">
        <v>52</v>
      </c>
      <c r="C2555" t="s">
        <v>39</v>
      </c>
      <c r="D2555" t="s">
        <v>40</v>
      </c>
      <c r="E2555" t="s">
        <v>170</v>
      </c>
      <c r="F2555" t="s">
        <v>171</v>
      </c>
      <c r="G2555" t="s">
        <v>128</v>
      </c>
      <c r="H2555" t="s">
        <v>46</v>
      </c>
      <c r="J2555" t="s">
        <v>36</v>
      </c>
      <c r="L2555" t="s">
        <v>172</v>
      </c>
      <c r="M2555" t="s">
        <v>172</v>
      </c>
      <c r="N2555" t="b">
        <v>0</v>
      </c>
      <c r="O2555">
        <v>72.64</v>
      </c>
      <c r="P2555">
        <v>5.3303695151081599E-3</v>
      </c>
      <c r="Q2555">
        <v>41.101965985122213</v>
      </c>
      <c r="R2555">
        <v>2985.6468091592769</v>
      </c>
      <c r="S2555">
        <v>0.38719804157745669</v>
      </c>
      <c r="T2555">
        <f t="shared" si="80"/>
        <v>2985.6468091592774</v>
      </c>
      <c r="U2555">
        <f t="shared" si="81"/>
        <v>0.38719804157745674</v>
      </c>
    </row>
    <row r="2556" spans="1:21" x14ac:dyDescent="0.35">
      <c r="A2556" t="s">
        <v>27</v>
      </c>
      <c r="B2556" t="s">
        <v>52</v>
      </c>
      <c r="C2556" t="s">
        <v>39</v>
      </c>
      <c r="D2556" t="s">
        <v>40</v>
      </c>
      <c r="E2556" t="s">
        <v>173</v>
      </c>
      <c r="F2556" t="s">
        <v>174</v>
      </c>
      <c r="G2556" t="s">
        <v>128</v>
      </c>
      <c r="H2556" t="s">
        <v>46</v>
      </c>
      <c r="J2556" t="s">
        <v>36</v>
      </c>
      <c r="L2556" t="s">
        <v>175</v>
      </c>
      <c r="M2556" t="s">
        <v>136</v>
      </c>
      <c r="N2556" t="b">
        <v>0</v>
      </c>
      <c r="O2556">
        <v>58.4</v>
      </c>
      <c r="P2556">
        <v>3.1760174354369217E-2</v>
      </c>
      <c r="Q2556">
        <v>244.8996457552993</v>
      </c>
      <c r="R2556">
        <v>14302.139312109481</v>
      </c>
      <c r="S2556">
        <v>1.854794182295163</v>
      </c>
      <c r="T2556">
        <f t="shared" si="80"/>
        <v>14302.139312109479</v>
      </c>
      <c r="U2556">
        <f t="shared" si="81"/>
        <v>1.8547941822951621</v>
      </c>
    </row>
    <row r="2557" spans="1:21" x14ac:dyDescent="0.35">
      <c r="A2557" t="s">
        <v>27</v>
      </c>
      <c r="B2557" t="s">
        <v>52</v>
      </c>
      <c r="C2557" t="s">
        <v>76</v>
      </c>
      <c r="D2557" t="s">
        <v>77</v>
      </c>
      <c r="E2557" t="s">
        <v>173</v>
      </c>
      <c r="F2557" t="s">
        <v>174</v>
      </c>
      <c r="G2557" t="s">
        <v>128</v>
      </c>
      <c r="H2557" t="s">
        <v>46</v>
      </c>
      <c r="J2557" t="s">
        <v>36</v>
      </c>
      <c r="L2557" t="s">
        <v>175</v>
      </c>
      <c r="M2557" t="s">
        <v>136</v>
      </c>
      <c r="N2557" t="b">
        <v>0</v>
      </c>
      <c r="O2557">
        <v>58.4</v>
      </c>
      <c r="P2557">
        <v>5.6195569730505261E-2</v>
      </c>
      <c r="Q2557">
        <v>53.435370023731267</v>
      </c>
      <c r="R2557">
        <v>3120.625609385907</v>
      </c>
      <c r="S2557">
        <v>3.281821272261507</v>
      </c>
      <c r="T2557">
        <f t="shared" si="80"/>
        <v>3120.625609385906</v>
      </c>
      <c r="U2557">
        <f t="shared" si="81"/>
        <v>3.281821272261507</v>
      </c>
    </row>
    <row r="2558" spans="1:21" x14ac:dyDescent="0.35">
      <c r="A2558" t="s">
        <v>27</v>
      </c>
      <c r="B2558" t="s">
        <v>52</v>
      </c>
      <c r="C2558" t="s">
        <v>29</v>
      </c>
      <c r="D2558" t="s">
        <v>30</v>
      </c>
      <c r="E2558" t="s">
        <v>173</v>
      </c>
      <c r="F2558" t="s">
        <v>174</v>
      </c>
      <c r="G2558" t="s">
        <v>128</v>
      </c>
      <c r="H2558" t="s">
        <v>46</v>
      </c>
      <c r="J2558" t="s">
        <v>36</v>
      </c>
      <c r="L2558" t="s">
        <v>175</v>
      </c>
      <c r="M2558" t="s">
        <v>136</v>
      </c>
      <c r="N2558" t="b">
        <v>0</v>
      </c>
      <c r="O2558">
        <v>58.4</v>
      </c>
      <c r="P2558">
        <v>4.0306124143265907E-3</v>
      </c>
      <c r="Q2558">
        <v>8.7439345204727434</v>
      </c>
      <c r="R2558">
        <v>510.64577599560818</v>
      </c>
      <c r="S2558">
        <v>0.23538776499667291</v>
      </c>
      <c r="T2558">
        <f t="shared" si="80"/>
        <v>510.64577599560823</v>
      </c>
      <c r="U2558">
        <f t="shared" si="81"/>
        <v>0.23538776499667288</v>
      </c>
    </row>
    <row r="2559" spans="1:21" x14ac:dyDescent="0.35">
      <c r="A2559" t="s">
        <v>27</v>
      </c>
      <c r="B2559" t="s">
        <v>63</v>
      </c>
      <c r="C2559" t="s">
        <v>29</v>
      </c>
      <c r="D2559" t="s">
        <v>30</v>
      </c>
      <c r="E2559" t="s">
        <v>31</v>
      </c>
      <c r="F2559" t="s">
        <v>32</v>
      </c>
      <c r="G2559" t="s">
        <v>33</v>
      </c>
      <c r="H2559" t="s">
        <v>34</v>
      </c>
      <c r="I2559" t="s">
        <v>35</v>
      </c>
      <c r="J2559" t="s">
        <v>36</v>
      </c>
      <c r="K2559" t="s">
        <v>37</v>
      </c>
      <c r="L2559" t="s">
        <v>38</v>
      </c>
      <c r="M2559" t="s">
        <v>38</v>
      </c>
      <c r="N2559" t="b">
        <v>0</v>
      </c>
      <c r="O2559">
        <v>274.3982815</v>
      </c>
      <c r="P2559">
        <v>1.008047695203332E-2</v>
      </c>
      <c r="Q2559">
        <v>19.066374954563461</v>
      </c>
      <c r="R2559">
        <v>5231.7805219668553</v>
      </c>
      <c r="S2559">
        <v>2.766065552338302</v>
      </c>
      <c r="T2559">
        <f t="shared" si="80"/>
        <v>5231.7805219668544</v>
      </c>
      <c r="U2559">
        <f t="shared" si="81"/>
        <v>2.7660655523383011</v>
      </c>
    </row>
    <row r="2560" spans="1:21" x14ac:dyDescent="0.35">
      <c r="A2560" t="s">
        <v>27</v>
      </c>
      <c r="B2560" t="s">
        <v>63</v>
      </c>
      <c r="C2560" t="s">
        <v>39</v>
      </c>
      <c r="D2560" t="s">
        <v>40</v>
      </c>
      <c r="E2560" t="s">
        <v>31</v>
      </c>
      <c r="F2560" t="s">
        <v>32</v>
      </c>
      <c r="G2560" t="s">
        <v>33</v>
      </c>
      <c r="H2560" t="s">
        <v>34</v>
      </c>
      <c r="I2560" t="s">
        <v>35</v>
      </c>
      <c r="J2560" t="s">
        <v>36</v>
      </c>
      <c r="K2560" t="s">
        <v>37</v>
      </c>
      <c r="L2560" t="s">
        <v>38</v>
      </c>
      <c r="M2560" t="s">
        <v>38</v>
      </c>
      <c r="N2560" t="b">
        <v>0</v>
      </c>
      <c r="O2560">
        <v>274.3982815</v>
      </c>
      <c r="P2560">
        <v>7.876619281427064E-4</v>
      </c>
      <c r="Q2560">
        <v>4.9186167568122139</v>
      </c>
      <c r="R2560">
        <v>1349.659985426375</v>
      </c>
      <c r="S2560">
        <v>0.21613307948533511</v>
      </c>
      <c r="T2560">
        <f t="shared" si="80"/>
        <v>1349.659985426375</v>
      </c>
      <c r="U2560">
        <f t="shared" si="81"/>
        <v>0.21613307948533511</v>
      </c>
    </row>
    <row r="2561" spans="1:21" x14ac:dyDescent="0.35">
      <c r="A2561" t="s">
        <v>27</v>
      </c>
      <c r="B2561" t="s">
        <v>63</v>
      </c>
      <c r="C2561" t="s">
        <v>39</v>
      </c>
      <c r="D2561" t="s">
        <v>40</v>
      </c>
      <c r="E2561" t="s">
        <v>42</v>
      </c>
      <c r="F2561" t="s">
        <v>43</v>
      </c>
      <c r="G2561" t="s">
        <v>33</v>
      </c>
      <c r="H2561" t="s">
        <v>34</v>
      </c>
      <c r="I2561" t="s">
        <v>35</v>
      </c>
      <c r="J2561" t="s">
        <v>36</v>
      </c>
      <c r="K2561" t="s">
        <v>44</v>
      </c>
      <c r="L2561" t="s">
        <v>45</v>
      </c>
      <c r="M2561" t="s">
        <v>45</v>
      </c>
      <c r="N2561" t="b">
        <v>0</v>
      </c>
      <c r="O2561">
        <v>191.40678779999999</v>
      </c>
      <c r="P2561">
        <v>1.0634451561153189E-3</v>
      </c>
      <c r="Q2561">
        <v>6.640766778144835</v>
      </c>
      <c r="R2561">
        <v>1271.0878375336581</v>
      </c>
      <c r="S2561">
        <v>0.20355062133350271</v>
      </c>
      <c r="T2561">
        <f t="shared" si="80"/>
        <v>1271.0878375336581</v>
      </c>
      <c r="U2561">
        <f t="shared" si="81"/>
        <v>0.20355062133350271</v>
      </c>
    </row>
    <row r="2562" spans="1:21" x14ac:dyDescent="0.35">
      <c r="A2562" t="s">
        <v>27</v>
      </c>
      <c r="B2562" t="s">
        <v>63</v>
      </c>
      <c r="C2562" t="s">
        <v>29</v>
      </c>
      <c r="D2562" t="s">
        <v>30</v>
      </c>
      <c r="E2562" t="s">
        <v>42</v>
      </c>
      <c r="F2562" t="s">
        <v>43</v>
      </c>
      <c r="G2562" t="s">
        <v>33</v>
      </c>
      <c r="H2562" t="s">
        <v>34</v>
      </c>
      <c r="I2562" t="s">
        <v>35</v>
      </c>
      <c r="J2562" t="s">
        <v>36</v>
      </c>
      <c r="K2562" t="s">
        <v>44</v>
      </c>
      <c r="L2562" t="s">
        <v>45</v>
      </c>
      <c r="M2562" t="s">
        <v>45</v>
      </c>
      <c r="N2562" t="b">
        <v>0</v>
      </c>
      <c r="O2562">
        <v>191.40678779999999</v>
      </c>
      <c r="P2562">
        <v>8.4267986238269442E-3</v>
      </c>
      <c r="Q2562">
        <v>15.93858137794518</v>
      </c>
      <c r="R2562">
        <v>3050.7526636413841</v>
      </c>
      <c r="S2562">
        <v>1.612946456024176</v>
      </c>
      <c r="T2562">
        <f t="shared" ref="T2562:T2625" si="82">O2562*Q2562</f>
        <v>3050.7526636413845</v>
      </c>
      <c r="U2562">
        <f t="shared" ref="U2562:U2625" si="83">O2562*P2562</f>
        <v>1.6129464560241757</v>
      </c>
    </row>
    <row r="2563" spans="1:21" x14ac:dyDescent="0.35">
      <c r="A2563" t="s">
        <v>27</v>
      </c>
      <c r="B2563" t="s">
        <v>63</v>
      </c>
      <c r="C2563" t="s">
        <v>39</v>
      </c>
      <c r="D2563" t="s">
        <v>40</v>
      </c>
      <c r="E2563" t="s">
        <v>48</v>
      </c>
      <c r="F2563" t="s">
        <v>49</v>
      </c>
      <c r="G2563" t="s">
        <v>33</v>
      </c>
      <c r="H2563" t="s">
        <v>34</v>
      </c>
      <c r="I2563" t="s">
        <v>35</v>
      </c>
      <c r="J2563" t="s">
        <v>36</v>
      </c>
      <c r="K2563" t="s">
        <v>44</v>
      </c>
      <c r="L2563" t="s">
        <v>45</v>
      </c>
      <c r="M2563" t="s">
        <v>45</v>
      </c>
      <c r="N2563" t="b">
        <v>0</v>
      </c>
      <c r="O2563">
        <v>191.40678779999999</v>
      </c>
      <c r="P2563">
        <v>2.73871254616305E-3</v>
      </c>
      <c r="Q2563">
        <v>17.102105535826841</v>
      </c>
      <c r="R2563">
        <v>3273.4590852292131</v>
      </c>
      <c r="S2563">
        <v>0.52420817116862861</v>
      </c>
      <c r="T2563">
        <f t="shared" si="82"/>
        <v>3273.4590852292131</v>
      </c>
      <c r="U2563">
        <f t="shared" si="83"/>
        <v>0.52420817116862861</v>
      </c>
    </row>
    <row r="2564" spans="1:21" x14ac:dyDescent="0.35">
      <c r="A2564" t="s">
        <v>27</v>
      </c>
      <c r="B2564" t="s">
        <v>63</v>
      </c>
      <c r="C2564" t="s">
        <v>39</v>
      </c>
      <c r="D2564" t="s">
        <v>40</v>
      </c>
      <c r="E2564" t="s">
        <v>50</v>
      </c>
      <c r="F2564" t="s">
        <v>51</v>
      </c>
      <c r="G2564" t="s">
        <v>33</v>
      </c>
      <c r="H2564" t="s">
        <v>34</v>
      </c>
      <c r="I2564" t="s">
        <v>35</v>
      </c>
      <c r="J2564" t="s">
        <v>36</v>
      </c>
      <c r="K2564" t="s">
        <v>44</v>
      </c>
      <c r="L2564" t="s">
        <v>45</v>
      </c>
      <c r="M2564" t="s">
        <v>45</v>
      </c>
      <c r="N2564" t="b">
        <v>0</v>
      </c>
      <c r="O2564">
        <v>191.40678779999999</v>
      </c>
      <c r="P2564">
        <v>8.1496463925083487E-3</v>
      </c>
      <c r="Q2564">
        <v>50.89110680111898</v>
      </c>
      <c r="R2564">
        <v>9740.9032803889168</v>
      </c>
      <c r="S2564">
        <v>1.5598976376958811</v>
      </c>
      <c r="T2564">
        <f t="shared" si="82"/>
        <v>9740.9032803889168</v>
      </c>
      <c r="U2564">
        <f t="shared" si="83"/>
        <v>1.5598976376958809</v>
      </c>
    </row>
    <row r="2565" spans="1:21" x14ac:dyDescent="0.35">
      <c r="A2565" t="s">
        <v>27</v>
      </c>
      <c r="B2565" t="s">
        <v>63</v>
      </c>
      <c r="C2565" t="s">
        <v>29</v>
      </c>
      <c r="D2565" t="s">
        <v>30</v>
      </c>
      <c r="E2565" t="s">
        <v>50</v>
      </c>
      <c r="F2565" t="s">
        <v>51</v>
      </c>
      <c r="G2565" t="s">
        <v>33</v>
      </c>
      <c r="H2565" t="s">
        <v>34</v>
      </c>
      <c r="I2565" t="s">
        <v>35</v>
      </c>
      <c r="J2565" t="s">
        <v>36</v>
      </c>
      <c r="K2565" t="s">
        <v>44</v>
      </c>
      <c r="L2565" t="s">
        <v>45</v>
      </c>
      <c r="M2565" t="s">
        <v>45</v>
      </c>
      <c r="N2565" t="b">
        <v>0</v>
      </c>
      <c r="O2565">
        <v>191.40678779999999</v>
      </c>
      <c r="P2565">
        <v>1.4091599050559621E-2</v>
      </c>
      <c r="Q2565">
        <v>26.653075294532151</v>
      </c>
      <c r="R2565">
        <v>5101.5795271179386</v>
      </c>
      <c r="S2565">
        <v>2.6972277092331458</v>
      </c>
      <c r="T2565">
        <f t="shared" si="82"/>
        <v>5101.5795271179377</v>
      </c>
      <c r="U2565">
        <f t="shared" si="83"/>
        <v>2.6972277092331467</v>
      </c>
    </row>
    <row r="2566" spans="1:21" x14ac:dyDescent="0.35">
      <c r="A2566" t="s">
        <v>27</v>
      </c>
      <c r="B2566" t="s">
        <v>63</v>
      </c>
      <c r="C2566" t="s">
        <v>29</v>
      </c>
      <c r="D2566" t="s">
        <v>30</v>
      </c>
      <c r="E2566" t="s">
        <v>53</v>
      </c>
      <c r="F2566" t="s">
        <v>54</v>
      </c>
      <c r="G2566" t="s">
        <v>33</v>
      </c>
      <c r="H2566" t="s">
        <v>34</v>
      </c>
      <c r="I2566" t="s">
        <v>35</v>
      </c>
      <c r="J2566" t="s">
        <v>36</v>
      </c>
      <c r="K2566" t="s">
        <v>44</v>
      </c>
      <c r="L2566" t="s">
        <v>45</v>
      </c>
      <c r="M2566" t="s">
        <v>45</v>
      </c>
      <c r="N2566" t="b">
        <v>0</v>
      </c>
      <c r="O2566">
        <v>191.40678779999999</v>
      </c>
      <c r="P2566">
        <v>2.4299175778878909E-5</v>
      </c>
      <c r="Q2566">
        <v>4.5959848794009772E-2</v>
      </c>
      <c r="R2566">
        <v>8.7970270254351135</v>
      </c>
      <c r="S2566">
        <v>4.6510271820227756E-3</v>
      </c>
      <c r="T2566">
        <f t="shared" si="82"/>
        <v>8.7970270254351135</v>
      </c>
      <c r="U2566">
        <f t="shared" si="83"/>
        <v>4.6510271820227747E-3</v>
      </c>
    </row>
    <row r="2567" spans="1:21" x14ac:dyDescent="0.35">
      <c r="A2567" t="s">
        <v>27</v>
      </c>
      <c r="B2567" t="s">
        <v>63</v>
      </c>
      <c r="C2567" t="s">
        <v>39</v>
      </c>
      <c r="D2567" t="s">
        <v>40</v>
      </c>
      <c r="E2567" t="s">
        <v>55</v>
      </c>
      <c r="F2567" t="s">
        <v>56</v>
      </c>
      <c r="G2567" t="s">
        <v>33</v>
      </c>
      <c r="H2567" t="s">
        <v>34</v>
      </c>
      <c r="I2567" t="s">
        <v>35</v>
      </c>
      <c r="J2567" t="s">
        <v>36</v>
      </c>
      <c r="K2567" t="s">
        <v>57</v>
      </c>
      <c r="L2567" t="s">
        <v>58</v>
      </c>
      <c r="M2567" t="s">
        <v>58</v>
      </c>
      <c r="N2567" t="b">
        <v>0</v>
      </c>
      <c r="O2567">
        <v>204.30314809999999</v>
      </c>
      <c r="P2567">
        <v>4.5450993867496039E-18</v>
      </c>
      <c r="Q2567">
        <v>2.8382229997782998E-14</v>
      </c>
      <c r="R2567">
        <v>5.7985789386453223E-12</v>
      </c>
      <c r="S2567">
        <v>9.2857811314032346E-16</v>
      </c>
      <c r="T2567">
        <f t="shared" si="82"/>
        <v>5.7985789386453223E-12</v>
      </c>
      <c r="U2567">
        <f t="shared" si="83"/>
        <v>9.2857811314032346E-16</v>
      </c>
    </row>
    <row r="2568" spans="1:21" x14ac:dyDescent="0.35">
      <c r="A2568" t="s">
        <v>27</v>
      </c>
      <c r="B2568" t="s">
        <v>63</v>
      </c>
      <c r="C2568" t="s">
        <v>29</v>
      </c>
      <c r="D2568" t="s">
        <v>30</v>
      </c>
      <c r="E2568" t="s">
        <v>59</v>
      </c>
      <c r="F2568" t="s">
        <v>60</v>
      </c>
      <c r="G2568" t="s">
        <v>33</v>
      </c>
      <c r="H2568" t="s">
        <v>34</v>
      </c>
      <c r="I2568" t="s">
        <v>35</v>
      </c>
      <c r="J2568" t="s">
        <v>36</v>
      </c>
      <c r="K2568" t="s">
        <v>61</v>
      </c>
      <c r="L2568" t="s">
        <v>62</v>
      </c>
      <c r="M2568" t="s">
        <v>62</v>
      </c>
      <c r="N2568" t="b">
        <v>0</v>
      </c>
      <c r="O2568">
        <v>170.4198394</v>
      </c>
      <c r="P2568">
        <v>8.7037230703399596E-3</v>
      </c>
      <c r="Q2568">
        <v>16.46236069477969</v>
      </c>
      <c r="R2568">
        <v>2805.5128657492278</v>
      </c>
      <c r="S2568">
        <v>1.4832870878294111</v>
      </c>
      <c r="T2568">
        <f t="shared" si="82"/>
        <v>2805.5128657492273</v>
      </c>
      <c r="U2568">
        <f t="shared" si="83"/>
        <v>1.4832870878294109</v>
      </c>
    </row>
    <row r="2569" spans="1:21" x14ac:dyDescent="0.35">
      <c r="A2569" t="s">
        <v>27</v>
      </c>
      <c r="B2569" t="s">
        <v>63</v>
      </c>
      <c r="C2569" t="s">
        <v>39</v>
      </c>
      <c r="D2569" t="s">
        <v>40</v>
      </c>
      <c r="E2569" t="s">
        <v>64</v>
      </c>
      <c r="F2569" t="s">
        <v>65</v>
      </c>
      <c r="G2569" t="s">
        <v>33</v>
      </c>
      <c r="H2569" t="s">
        <v>34</v>
      </c>
      <c r="I2569" t="s">
        <v>35</v>
      </c>
      <c r="J2569" t="s">
        <v>36</v>
      </c>
      <c r="K2569" t="s">
        <v>61</v>
      </c>
      <c r="L2569" t="s">
        <v>62</v>
      </c>
      <c r="M2569" t="s">
        <v>62</v>
      </c>
      <c r="N2569" t="b">
        <v>0</v>
      </c>
      <c r="O2569">
        <v>170.4198394</v>
      </c>
      <c r="P2569">
        <v>1.431984200522618E-2</v>
      </c>
      <c r="Q2569">
        <v>89.421377783093661</v>
      </c>
      <c r="R2569">
        <v>15239.17684072155</v>
      </c>
      <c r="S2569">
        <v>2.4403851747640202</v>
      </c>
      <c r="T2569">
        <f t="shared" si="82"/>
        <v>15239.17684072155</v>
      </c>
      <c r="U2569">
        <f t="shared" si="83"/>
        <v>2.4403851747640197</v>
      </c>
    </row>
    <row r="2570" spans="1:21" x14ac:dyDescent="0.35">
      <c r="A2570" t="s">
        <v>27</v>
      </c>
      <c r="B2570" t="s">
        <v>63</v>
      </c>
      <c r="C2570" t="s">
        <v>29</v>
      </c>
      <c r="D2570" t="s">
        <v>30</v>
      </c>
      <c r="E2570" t="s">
        <v>71</v>
      </c>
      <c r="F2570" t="s">
        <v>72</v>
      </c>
      <c r="G2570" t="s">
        <v>33</v>
      </c>
      <c r="H2570" t="s">
        <v>34</v>
      </c>
      <c r="I2570" t="s">
        <v>35</v>
      </c>
      <c r="J2570" t="s">
        <v>36</v>
      </c>
      <c r="K2570" t="s">
        <v>37</v>
      </c>
      <c r="L2570" t="s">
        <v>38</v>
      </c>
      <c r="M2570" t="s">
        <v>38</v>
      </c>
      <c r="N2570" t="b">
        <v>0</v>
      </c>
      <c r="O2570">
        <v>274.3982815</v>
      </c>
      <c r="P2570">
        <v>1.280167811938753E-2</v>
      </c>
      <c r="Q2570">
        <v>24.21329826290015</v>
      </c>
      <c r="R2570">
        <v>6644.087432786735</v>
      </c>
      <c r="S2570">
        <v>3.5127584762760891</v>
      </c>
      <c r="T2570">
        <f t="shared" si="82"/>
        <v>6644.0874327867359</v>
      </c>
      <c r="U2570">
        <f t="shared" si="83"/>
        <v>3.5127584762760899</v>
      </c>
    </row>
    <row r="2571" spans="1:21" x14ac:dyDescent="0.35">
      <c r="A2571" t="s">
        <v>27</v>
      </c>
      <c r="B2571" t="s">
        <v>63</v>
      </c>
      <c r="C2571" t="s">
        <v>29</v>
      </c>
      <c r="D2571" t="s">
        <v>30</v>
      </c>
      <c r="E2571" t="s">
        <v>74</v>
      </c>
      <c r="F2571" t="s">
        <v>75</v>
      </c>
      <c r="G2571" t="s">
        <v>33</v>
      </c>
      <c r="H2571" t="s">
        <v>34</v>
      </c>
      <c r="I2571" t="s">
        <v>35</v>
      </c>
      <c r="J2571" t="s">
        <v>36</v>
      </c>
      <c r="K2571" t="s">
        <v>37</v>
      </c>
      <c r="L2571" t="s">
        <v>38</v>
      </c>
      <c r="M2571" t="s">
        <v>38</v>
      </c>
      <c r="N2571" t="b">
        <v>0</v>
      </c>
      <c r="O2571">
        <v>274.3982815</v>
      </c>
      <c r="P2571">
        <v>1.6517348561130182E-2</v>
      </c>
      <c r="Q2571">
        <v>31.241176624902049</v>
      </c>
      <c r="R2571">
        <v>8572.5251779110931</v>
      </c>
      <c r="S2571">
        <v>4.5323320601106198</v>
      </c>
      <c r="T2571">
        <f t="shared" si="82"/>
        <v>8572.5251779110931</v>
      </c>
      <c r="U2571">
        <f t="shared" si="83"/>
        <v>4.5323320601106198</v>
      </c>
    </row>
    <row r="2572" spans="1:21" x14ac:dyDescent="0.35">
      <c r="A2572" t="s">
        <v>27</v>
      </c>
      <c r="B2572" t="s">
        <v>63</v>
      </c>
      <c r="C2572" t="s">
        <v>39</v>
      </c>
      <c r="D2572" t="s">
        <v>40</v>
      </c>
      <c r="E2572" t="s">
        <v>78</v>
      </c>
      <c r="F2572" t="s">
        <v>79</v>
      </c>
      <c r="G2572" t="s">
        <v>33</v>
      </c>
      <c r="H2572" t="s">
        <v>34</v>
      </c>
      <c r="I2572" t="s">
        <v>35</v>
      </c>
      <c r="J2572" t="s">
        <v>36</v>
      </c>
      <c r="K2572" t="s">
        <v>37</v>
      </c>
      <c r="L2572" t="s">
        <v>38</v>
      </c>
      <c r="M2572" t="s">
        <v>38</v>
      </c>
      <c r="N2572" t="b">
        <v>0</v>
      </c>
      <c r="O2572">
        <v>274.3982815</v>
      </c>
      <c r="P2572">
        <v>3.2270589524796469E-3</v>
      </c>
      <c r="Q2572">
        <v>20.15162301460316</v>
      </c>
      <c r="R2572">
        <v>5529.5707246429556</v>
      </c>
      <c r="S2572">
        <v>0.88549943085960525</v>
      </c>
      <c r="T2572">
        <f t="shared" si="82"/>
        <v>5529.5707246429565</v>
      </c>
      <c r="U2572">
        <f t="shared" si="83"/>
        <v>0.88549943085960525</v>
      </c>
    </row>
    <row r="2573" spans="1:21" x14ac:dyDescent="0.35">
      <c r="A2573" t="s">
        <v>27</v>
      </c>
      <c r="B2573" t="s">
        <v>63</v>
      </c>
      <c r="C2573" t="s">
        <v>29</v>
      </c>
      <c r="D2573" t="s">
        <v>30</v>
      </c>
      <c r="E2573" t="s">
        <v>78</v>
      </c>
      <c r="F2573" t="s">
        <v>79</v>
      </c>
      <c r="G2573" t="s">
        <v>33</v>
      </c>
      <c r="H2573" t="s">
        <v>34</v>
      </c>
      <c r="I2573" t="s">
        <v>35</v>
      </c>
      <c r="J2573" t="s">
        <v>36</v>
      </c>
      <c r="K2573" t="s">
        <v>37</v>
      </c>
      <c r="L2573" t="s">
        <v>38</v>
      </c>
      <c r="M2573" t="s">
        <v>38</v>
      </c>
      <c r="N2573" t="b">
        <v>0</v>
      </c>
      <c r="O2573">
        <v>274.3982815</v>
      </c>
      <c r="P2573">
        <v>2.786182215488461E-2</v>
      </c>
      <c r="Q2573">
        <v>52.698294996373242</v>
      </c>
      <c r="R2573">
        <v>14460.32158498486</v>
      </c>
      <c r="S2573">
        <v>7.645236118758965</v>
      </c>
      <c r="T2573">
        <f t="shared" si="82"/>
        <v>14460.321584984866</v>
      </c>
      <c r="U2573">
        <f t="shared" si="83"/>
        <v>7.6452361187589641</v>
      </c>
    </row>
    <row r="2574" spans="1:21" x14ac:dyDescent="0.35">
      <c r="A2574" t="s">
        <v>27</v>
      </c>
      <c r="B2574" t="s">
        <v>63</v>
      </c>
      <c r="C2574" t="s">
        <v>76</v>
      </c>
      <c r="D2574" t="s">
        <v>77</v>
      </c>
      <c r="E2574" t="s">
        <v>78</v>
      </c>
      <c r="F2574" t="s">
        <v>79</v>
      </c>
      <c r="G2574" t="s">
        <v>33</v>
      </c>
      <c r="H2574" t="s">
        <v>34</v>
      </c>
      <c r="I2574" t="s">
        <v>35</v>
      </c>
      <c r="J2574" t="s">
        <v>36</v>
      </c>
      <c r="K2574" t="s">
        <v>37</v>
      </c>
      <c r="L2574" t="s">
        <v>38</v>
      </c>
      <c r="M2574" t="s">
        <v>38</v>
      </c>
      <c r="N2574" t="b">
        <v>0</v>
      </c>
      <c r="O2574">
        <v>274.3982815</v>
      </c>
      <c r="P2574">
        <v>1.273291384790629E-3</v>
      </c>
      <c r="Q2574">
        <v>1.09534510610764</v>
      </c>
      <c r="R2574">
        <v>300.56081476537139</v>
      </c>
      <c r="S2574">
        <v>0.34938896783530382</v>
      </c>
      <c r="T2574">
        <f t="shared" si="82"/>
        <v>300.56081476537156</v>
      </c>
      <c r="U2574">
        <f t="shared" si="83"/>
        <v>0.34938896783530382</v>
      </c>
    </row>
    <row r="2575" spans="1:21" x14ac:dyDescent="0.35">
      <c r="A2575" t="s">
        <v>27</v>
      </c>
      <c r="B2575" t="s">
        <v>63</v>
      </c>
      <c r="C2575" t="s">
        <v>39</v>
      </c>
      <c r="D2575" t="s">
        <v>40</v>
      </c>
      <c r="E2575" t="s">
        <v>88</v>
      </c>
      <c r="F2575" t="s">
        <v>89</v>
      </c>
      <c r="G2575" t="s">
        <v>33</v>
      </c>
      <c r="H2575" t="s">
        <v>34</v>
      </c>
      <c r="I2575" t="s">
        <v>35</v>
      </c>
      <c r="J2575" t="s">
        <v>36</v>
      </c>
      <c r="K2575" t="s">
        <v>44</v>
      </c>
      <c r="L2575" t="s">
        <v>45</v>
      </c>
      <c r="M2575" t="s">
        <v>45</v>
      </c>
      <c r="N2575" t="b">
        <v>0</v>
      </c>
      <c r="O2575">
        <v>191.40678779999999</v>
      </c>
      <c r="P2575">
        <v>6.1600403494853698E-3</v>
      </c>
      <c r="Q2575">
        <v>38.466855643337183</v>
      </c>
      <c r="R2575">
        <v>7362.8172754574707</v>
      </c>
      <c r="S2575">
        <v>1.1790735360133839</v>
      </c>
      <c r="T2575">
        <f t="shared" si="82"/>
        <v>7362.8172754574725</v>
      </c>
      <c r="U2575">
        <f t="shared" si="83"/>
        <v>1.1790735360133839</v>
      </c>
    </row>
    <row r="2576" spans="1:21" x14ac:dyDescent="0.35">
      <c r="A2576" t="s">
        <v>27</v>
      </c>
      <c r="B2576" t="s">
        <v>63</v>
      </c>
      <c r="C2576" t="s">
        <v>29</v>
      </c>
      <c r="D2576" t="s">
        <v>30</v>
      </c>
      <c r="E2576" t="s">
        <v>90</v>
      </c>
      <c r="F2576" t="s">
        <v>91</v>
      </c>
      <c r="G2576" t="s">
        <v>33</v>
      </c>
      <c r="H2576" t="s">
        <v>34</v>
      </c>
      <c r="I2576" t="s">
        <v>35</v>
      </c>
      <c r="J2576" t="s">
        <v>36</v>
      </c>
      <c r="K2576" t="s">
        <v>44</v>
      </c>
      <c r="L2576" t="s">
        <v>45</v>
      </c>
      <c r="M2576" t="s">
        <v>45</v>
      </c>
      <c r="N2576" t="b">
        <v>0</v>
      </c>
      <c r="O2576">
        <v>191.40678779999999</v>
      </c>
      <c r="P2576">
        <v>6.6179594559245868E-3</v>
      </c>
      <c r="Q2576">
        <v>12.51731411332727</v>
      </c>
      <c r="R2576">
        <v>2395.8988863155778</v>
      </c>
      <c r="S2576">
        <v>1.2667223612491609</v>
      </c>
      <c r="T2576">
        <f t="shared" si="82"/>
        <v>2395.8988863155778</v>
      </c>
      <c r="U2576">
        <f t="shared" si="83"/>
        <v>1.2667223612491607</v>
      </c>
    </row>
    <row r="2577" spans="1:21" x14ac:dyDescent="0.35">
      <c r="A2577" t="s">
        <v>27</v>
      </c>
      <c r="B2577" t="s">
        <v>63</v>
      </c>
      <c r="C2577" t="s">
        <v>29</v>
      </c>
      <c r="D2577" t="s">
        <v>30</v>
      </c>
      <c r="E2577" t="s">
        <v>96</v>
      </c>
      <c r="F2577" t="s">
        <v>97</v>
      </c>
      <c r="G2577" t="s">
        <v>33</v>
      </c>
      <c r="H2577" t="s">
        <v>34</v>
      </c>
      <c r="I2577" t="s">
        <v>35</v>
      </c>
      <c r="J2577" t="s">
        <v>36</v>
      </c>
      <c r="K2577" t="s">
        <v>44</v>
      </c>
      <c r="L2577" t="s">
        <v>45</v>
      </c>
      <c r="M2577" t="s">
        <v>45</v>
      </c>
      <c r="N2577" t="b">
        <v>0</v>
      </c>
      <c r="O2577">
        <v>191.40678779999999</v>
      </c>
      <c r="P2577">
        <v>1.68957403259191E-2</v>
      </c>
      <c r="Q2577">
        <v>31.956872846570349</v>
      </c>
      <c r="R2577">
        <v>6116.762379695072</v>
      </c>
      <c r="S2577">
        <v>3.2339593832870999</v>
      </c>
      <c r="T2577">
        <f t="shared" si="82"/>
        <v>6116.762379695072</v>
      </c>
      <c r="U2577">
        <f t="shared" si="83"/>
        <v>3.2339593832870999</v>
      </c>
    </row>
    <row r="2578" spans="1:21" x14ac:dyDescent="0.35">
      <c r="A2578" t="s">
        <v>27</v>
      </c>
      <c r="B2578" t="s">
        <v>63</v>
      </c>
      <c r="C2578" t="s">
        <v>39</v>
      </c>
      <c r="D2578" t="s">
        <v>40</v>
      </c>
      <c r="E2578" t="s">
        <v>96</v>
      </c>
      <c r="F2578" t="s">
        <v>97</v>
      </c>
      <c r="G2578" t="s">
        <v>33</v>
      </c>
      <c r="H2578" t="s">
        <v>34</v>
      </c>
      <c r="I2578" t="s">
        <v>35</v>
      </c>
      <c r="J2578" t="s">
        <v>36</v>
      </c>
      <c r="K2578" t="s">
        <v>44</v>
      </c>
      <c r="L2578" t="s">
        <v>45</v>
      </c>
      <c r="M2578" t="s">
        <v>45</v>
      </c>
      <c r="N2578" t="b">
        <v>0</v>
      </c>
      <c r="O2578">
        <v>191.40678779999999</v>
      </c>
      <c r="P2578">
        <v>5.4040385108621884E-3</v>
      </c>
      <c r="Q2578">
        <v>33.745942801452138</v>
      </c>
      <c r="R2578">
        <v>6459.2025129084877</v>
      </c>
      <c r="S2578">
        <v>1.034369652511627</v>
      </c>
      <c r="T2578">
        <f t="shared" si="82"/>
        <v>6459.2025129084868</v>
      </c>
      <c r="U2578">
        <f t="shared" si="83"/>
        <v>1.0343696525116268</v>
      </c>
    </row>
    <row r="2579" spans="1:21" x14ac:dyDescent="0.35">
      <c r="A2579" t="s">
        <v>27</v>
      </c>
      <c r="B2579" t="s">
        <v>63</v>
      </c>
      <c r="C2579" t="s">
        <v>29</v>
      </c>
      <c r="D2579" t="s">
        <v>30</v>
      </c>
      <c r="E2579" t="s">
        <v>98</v>
      </c>
      <c r="F2579" t="s">
        <v>99</v>
      </c>
      <c r="G2579" t="s">
        <v>33</v>
      </c>
      <c r="H2579" t="s">
        <v>34</v>
      </c>
      <c r="I2579" t="s">
        <v>35</v>
      </c>
      <c r="J2579" t="s">
        <v>36</v>
      </c>
      <c r="K2579" t="s">
        <v>57</v>
      </c>
      <c r="L2579" t="s">
        <v>58</v>
      </c>
      <c r="M2579" t="s">
        <v>58</v>
      </c>
      <c r="N2579" t="b">
        <v>0</v>
      </c>
      <c r="O2579">
        <v>204.30314809999999</v>
      </c>
      <c r="P2579">
        <v>1.7146989405844051E-2</v>
      </c>
      <c r="Q2579">
        <v>32.432089365355388</v>
      </c>
      <c r="R2579">
        <v>6625.9779568026361</v>
      </c>
      <c r="S2579">
        <v>3.5031839160512881</v>
      </c>
      <c r="T2579">
        <f t="shared" si="82"/>
        <v>6625.9779568026361</v>
      </c>
      <c r="U2579">
        <f t="shared" si="83"/>
        <v>3.5031839160512881</v>
      </c>
    </row>
    <row r="2580" spans="1:21" x14ac:dyDescent="0.35">
      <c r="A2580" t="s">
        <v>27</v>
      </c>
      <c r="B2580" t="s">
        <v>63</v>
      </c>
      <c r="C2580" t="s">
        <v>39</v>
      </c>
      <c r="D2580" t="s">
        <v>40</v>
      </c>
      <c r="E2580" t="s">
        <v>98</v>
      </c>
      <c r="F2580" t="s">
        <v>99</v>
      </c>
      <c r="G2580" t="s">
        <v>33</v>
      </c>
      <c r="H2580" t="s">
        <v>34</v>
      </c>
      <c r="I2580" t="s">
        <v>35</v>
      </c>
      <c r="J2580" t="s">
        <v>36</v>
      </c>
      <c r="K2580" t="s">
        <v>57</v>
      </c>
      <c r="L2580" t="s">
        <v>58</v>
      </c>
      <c r="M2580" t="s">
        <v>58</v>
      </c>
      <c r="N2580" t="b">
        <v>0</v>
      </c>
      <c r="O2580">
        <v>204.30314809999999</v>
      </c>
      <c r="P2580">
        <v>8.143310879231198E-4</v>
      </c>
      <c r="Q2580">
        <v>5.0851544191000846</v>
      </c>
      <c r="R2580">
        <v>1038.913056396774</v>
      </c>
      <c r="S2580">
        <v>0.16637040485839119</v>
      </c>
      <c r="T2580">
        <f t="shared" si="82"/>
        <v>1038.913056396774</v>
      </c>
      <c r="U2580">
        <f t="shared" si="83"/>
        <v>0.16637040485839125</v>
      </c>
    </row>
    <row r="2581" spans="1:21" x14ac:dyDescent="0.35">
      <c r="A2581" t="s">
        <v>27</v>
      </c>
      <c r="B2581" t="s">
        <v>63</v>
      </c>
      <c r="C2581" t="s">
        <v>39</v>
      </c>
      <c r="D2581" t="s">
        <v>40</v>
      </c>
      <c r="E2581" t="s">
        <v>102</v>
      </c>
      <c r="F2581" t="s">
        <v>103</v>
      </c>
      <c r="G2581" t="s">
        <v>33</v>
      </c>
      <c r="H2581" t="s">
        <v>34</v>
      </c>
      <c r="I2581" t="s">
        <v>35</v>
      </c>
      <c r="J2581" t="s">
        <v>36</v>
      </c>
      <c r="K2581" t="s">
        <v>61</v>
      </c>
      <c r="L2581" t="s">
        <v>62</v>
      </c>
      <c r="M2581" t="s">
        <v>62</v>
      </c>
      <c r="N2581" t="b">
        <v>0</v>
      </c>
      <c r="O2581">
        <v>170.4198394</v>
      </c>
      <c r="P2581">
        <v>6.0945251127754426E-3</v>
      </c>
      <c r="Q2581">
        <v>38.057740603503007</v>
      </c>
      <c r="R2581">
        <v>6485.7940415758412</v>
      </c>
      <c r="S2581">
        <v>1.0386279909384579</v>
      </c>
      <c r="T2581">
        <f t="shared" si="82"/>
        <v>6485.7940415758412</v>
      </c>
      <c r="U2581">
        <f t="shared" si="83"/>
        <v>1.0386279909384579</v>
      </c>
    </row>
    <row r="2582" spans="1:21" x14ac:dyDescent="0.35">
      <c r="A2582" t="s">
        <v>27</v>
      </c>
      <c r="B2582" t="s">
        <v>63</v>
      </c>
      <c r="C2582" t="s">
        <v>29</v>
      </c>
      <c r="D2582" t="s">
        <v>30</v>
      </c>
      <c r="E2582" t="s">
        <v>102</v>
      </c>
      <c r="F2582" t="s">
        <v>103</v>
      </c>
      <c r="G2582" t="s">
        <v>33</v>
      </c>
      <c r="H2582" t="s">
        <v>34</v>
      </c>
      <c r="I2582" t="s">
        <v>35</v>
      </c>
      <c r="J2582" t="s">
        <v>36</v>
      </c>
      <c r="K2582" t="s">
        <v>61</v>
      </c>
      <c r="L2582" t="s">
        <v>62</v>
      </c>
      <c r="M2582" t="s">
        <v>62</v>
      </c>
      <c r="N2582" t="b">
        <v>0</v>
      </c>
      <c r="O2582">
        <v>170.4198394</v>
      </c>
      <c r="P2582">
        <v>2.1145407451531421E-2</v>
      </c>
      <c r="Q2582">
        <v>39.994761057074399</v>
      </c>
      <c r="R2582">
        <v>6815.9007561879926</v>
      </c>
      <c r="S2582">
        <v>3.6035969419375489</v>
      </c>
      <c r="T2582">
        <f t="shared" si="82"/>
        <v>6815.9007561879935</v>
      </c>
      <c r="U2582">
        <f t="shared" si="83"/>
        <v>3.603596941937548</v>
      </c>
    </row>
    <row r="2583" spans="1:21" x14ac:dyDescent="0.35">
      <c r="A2583" t="s">
        <v>27</v>
      </c>
      <c r="B2583" t="s">
        <v>63</v>
      </c>
      <c r="C2583" t="s">
        <v>76</v>
      </c>
      <c r="D2583" t="s">
        <v>77</v>
      </c>
      <c r="E2583" t="s">
        <v>102</v>
      </c>
      <c r="F2583" t="s">
        <v>103</v>
      </c>
      <c r="G2583" t="s">
        <v>33</v>
      </c>
      <c r="H2583" t="s">
        <v>34</v>
      </c>
      <c r="I2583" t="s">
        <v>35</v>
      </c>
      <c r="J2583" t="s">
        <v>36</v>
      </c>
      <c r="K2583" t="s">
        <v>61</v>
      </c>
      <c r="L2583" t="s">
        <v>62</v>
      </c>
      <c r="M2583" t="s">
        <v>62</v>
      </c>
      <c r="N2583" t="b">
        <v>0</v>
      </c>
      <c r="O2583">
        <v>170.4198394</v>
      </c>
      <c r="P2583">
        <v>1.138216552347306E-2</v>
      </c>
      <c r="Q2583">
        <v>9.7914738542689239</v>
      </c>
      <c r="R2583">
        <v>1668.661401733809</v>
      </c>
      <c r="S2583">
        <v>1.939746820534495</v>
      </c>
      <c r="T2583">
        <f t="shared" si="82"/>
        <v>1668.661401733809</v>
      </c>
      <c r="U2583">
        <f t="shared" si="83"/>
        <v>1.9397468205344959</v>
      </c>
    </row>
    <row r="2584" spans="1:21" x14ac:dyDescent="0.35">
      <c r="A2584" t="s">
        <v>27</v>
      </c>
      <c r="B2584" t="s">
        <v>63</v>
      </c>
      <c r="C2584" t="s">
        <v>39</v>
      </c>
      <c r="D2584" t="s">
        <v>40</v>
      </c>
      <c r="E2584" t="s">
        <v>104</v>
      </c>
      <c r="F2584" t="s">
        <v>105</v>
      </c>
      <c r="G2584" t="s">
        <v>33</v>
      </c>
      <c r="H2584" t="s">
        <v>34</v>
      </c>
      <c r="I2584" t="s">
        <v>35</v>
      </c>
      <c r="J2584" t="s">
        <v>36</v>
      </c>
      <c r="K2584" t="s">
        <v>61</v>
      </c>
      <c r="L2584" t="s">
        <v>62</v>
      </c>
      <c r="M2584" t="s">
        <v>62</v>
      </c>
      <c r="N2584" t="b">
        <v>0</v>
      </c>
      <c r="O2584">
        <v>170.4198394</v>
      </c>
      <c r="P2584">
        <v>4.9656167482277206E-4</v>
      </c>
      <c r="Q2584">
        <v>3.100818368018821</v>
      </c>
      <c r="R2584">
        <v>528.44096828633747</v>
      </c>
      <c r="S2584">
        <v>8.4623960875491844E-2</v>
      </c>
      <c r="T2584">
        <f t="shared" si="82"/>
        <v>528.44096828633758</v>
      </c>
      <c r="U2584">
        <f t="shared" si="83"/>
        <v>8.4623960875491844E-2</v>
      </c>
    </row>
    <row r="2585" spans="1:21" x14ac:dyDescent="0.35">
      <c r="A2585" t="s">
        <v>27</v>
      </c>
      <c r="B2585" t="s">
        <v>63</v>
      </c>
      <c r="C2585" t="s">
        <v>29</v>
      </c>
      <c r="D2585" t="s">
        <v>30</v>
      </c>
      <c r="E2585" t="s">
        <v>104</v>
      </c>
      <c r="F2585" t="s">
        <v>105</v>
      </c>
      <c r="G2585" t="s">
        <v>33</v>
      </c>
      <c r="H2585" t="s">
        <v>34</v>
      </c>
      <c r="I2585" t="s">
        <v>35</v>
      </c>
      <c r="J2585" t="s">
        <v>36</v>
      </c>
      <c r="K2585" t="s">
        <v>61</v>
      </c>
      <c r="L2585" t="s">
        <v>62</v>
      </c>
      <c r="M2585" t="s">
        <v>62</v>
      </c>
      <c r="N2585" t="b">
        <v>0</v>
      </c>
      <c r="O2585">
        <v>170.4198394</v>
      </c>
      <c r="P2585">
        <v>4.1164370972811948E-4</v>
      </c>
      <c r="Q2585">
        <v>0.77858948090553259</v>
      </c>
      <c r="R2585">
        <v>132.68709429445019</v>
      </c>
      <c r="S2585">
        <v>7.0152254901886354E-2</v>
      </c>
      <c r="T2585">
        <f t="shared" si="82"/>
        <v>132.68709429445022</v>
      </c>
      <c r="U2585">
        <f t="shared" si="83"/>
        <v>7.0152254901886341E-2</v>
      </c>
    </row>
    <row r="2586" spans="1:21" x14ac:dyDescent="0.35">
      <c r="A2586" t="s">
        <v>27</v>
      </c>
      <c r="B2586" t="s">
        <v>63</v>
      </c>
      <c r="C2586" t="s">
        <v>39</v>
      </c>
      <c r="D2586" t="s">
        <v>40</v>
      </c>
      <c r="E2586" t="s">
        <v>106</v>
      </c>
      <c r="F2586" t="s">
        <v>107</v>
      </c>
      <c r="G2586" t="s">
        <v>33</v>
      </c>
      <c r="H2586" t="s">
        <v>34</v>
      </c>
      <c r="I2586" t="s">
        <v>35</v>
      </c>
      <c r="J2586" t="s">
        <v>36</v>
      </c>
      <c r="K2586" t="s">
        <v>61</v>
      </c>
      <c r="L2586" t="s">
        <v>62</v>
      </c>
      <c r="M2586" t="s">
        <v>62</v>
      </c>
      <c r="N2586" t="b">
        <v>0</v>
      </c>
      <c r="O2586">
        <v>170.4198394</v>
      </c>
      <c r="P2586">
        <v>4.3380875777762644E-3</v>
      </c>
      <c r="Q2586">
        <v>27.089528502262961</v>
      </c>
      <c r="R2586">
        <v>4616.5930967773756</v>
      </c>
      <c r="S2586">
        <v>0.739296188307766</v>
      </c>
      <c r="T2586">
        <f t="shared" si="82"/>
        <v>4616.5930967773766</v>
      </c>
      <c r="U2586">
        <f t="shared" si="83"/>
        <v>0.739296188307766</v>
      </c>
    </row>
    <row r="2587" spans="1:21" x14ac:dyDescent="0.35">
      <c r="A2587" t="s">
        <v>27</v>
      </c>
      <c r="B2587" t="s">
        <v>63</v>
      </c>
      <c r="C2587" t="s">
        <v>29</v>
      </c>
      <c r="D2587" t="s">
        <v>30</v>
      </c>
      <c r="E2587" t="s">
        <v>108</v>
      </c>
      <c r="F2587" t="s">
        <v>109</v>
      </c>
      <c r="G2587" t="s">
        <v>33</v>
      </c>
      <c r="H2587" t="s">
        <v>34</v>
      </c>
      <c r="I2587" t="s">
        <v>35</v>
      </c>
      <c r="J2587" t="s">
        <v>36</v>
      </c>
      <c r="K2587" t="s">
        <v>61</v>
      </c>
      <c r="L2587" t="s">
        <v>62</v>
      </c>
      <c r="M2587" t="s">
        <v>62</v>
      </c>
      <c r="N2587" t="b">
        <v>0</v>
      </c>
      <c r="O2587">
        <v>170.4198394</v>
      </c>
      <c r="P2587">
        <v>1.6195212625653779E-2</v>
      </c>
      <c r="Q2587">
        <v>30.631883576432429</v>
      </c>
      <c r="R2587">
        <v>5220.2806796151117</v>
      </c>
      <c r="S2587">
        <v>2.7599855347127691</v>
      </c>
      <c r="T2587">
        <f t="shared" si="82"/>
        <v>5220.2806796151126</v>
      </c>
      <c r="U2587">
        <f t="shared" si="83"/>
        <v>2.7599855347127695</v>
      </c>
    </row>
    <row r="2588" spans="1:21" x14ac:dyDescent="0.35">
      <c r="A2588" t="s">
        <v>27</v>
      </c>
      <c r="B2588" t="s">
        <v>63</v>
      </c>
      <c r="C2588" t="s">
        <v>39</v>
      </c>
      <c r="D2588" t="s">
        <v>40</v>
      </c>
      <c r="E2588" t="s">
        <v>108</v>
      </c>
      <c r="F2588" t="s">
        <v>109</v>
      </c>
      <c r="G2588" t="s">
        <v>33</v>
      </c>
      <c r="H2588" t="s">
        <v>34</v>
      </c>
      <c r="I2588" t="s">
        <v>35</v>
      </c>
      <c r="J2588" t="s">
        <v>36</v>
      </c>
      <c r="K2588" t="s">
        <v>61</v>
      </c>
      <c r="L2588" t="s">
        <v>62</v>
      </c>
      <c r="M2588" t="s">
        <v>62</v>
      </c>
      <c r="N2588" t="b">
        <v>0</v>
      </c>
      <c r="O2588">
        <v>170.4198394</v>
      </c>
      <c r="P2588">
        <v>4.5354125550461366E-3</v>
      </c>
      <c r="Q2588">
        <v>28.32173981660916</v>
      </c>
      <c r="R2588">
        <v>4826.5863510751187</v>
      </c>
      <c r="S2588">
        <v>0.77292427924370644</v>
      </c>
      <c r="T2588">
        <f t="shared" si="82"/>
        <v>4826.5863510751187</v>
      </c>
      <c r="U2588">
        <f t="shared" si="83"/>
        <v>0.77292427924370621</v>
      </c>
    </row>
    <row r="2589" spans="1:21" x14ac:dyDescent="0.35">
      <c r="A2589" t="s">
        <v>27</v>
      </c>
      <c r="B2589" t="s">
        <v>63</v>
      </c>
      <c r="C2589" t="s">
        <v>39</v>
      </c>
      <c r="D2589" t="s">
        <v>40</v>
      </c>
      <c r="E2589" t="s">
        <v>110</v>
      </c>
      <c r="F2589" t="s">
        <v>111</v>
      </c>
      <c r="G2589" t="s">
        <v>33</v>
      </c>
      <c r="H2589" t="s">
        <v>34</v>
      </c>
      <c r="I2589" t="s">
        <v>35</v>
      </c>
      <c r="J2589" t="s">
        <v>36</v>
      </c>
      <c r="K2589" t="s">
        <v>61</v>
      </c>
      <c r="L2589" t="s">
        <v>62</v>
      </c>
      <c r="M2589" t="s">
        <v>62</v>
      </c>
      <c r="N2589" t="b">
        <v>0</v>
      </c>
      <c r="O2589">
        <v>170.4198394</v>
      </c>
      <c r="P2589">
        <v>4.1445044230925647E-2</v>
      </c>
      <c r="Q2589">
        <v>258.80683292860749</v>
      </c>
      <c r="R2589">
        <v>44105.818903315929</v>
      </c>
      <c r="S2589">
        <v>7.0630577817602456</v>
      </c>
      <c r="T2589">
        <f t="shared" si="82"/>
        <v>44105.818903315921</v>
      </c>
      <c r="U2589">
        <f t="shared" si="83"/>
        <v>7.0630577817602456</v>
      </c>
    </row>
    <row r="2590" spans="1:21" x14ac:dyDescent="0.35">
      <c r="A2590" t="s">
        <v>27</v>
      </c>
      <c r="B2590" t="s">
        <v>63</v>
      </c>
      <c r="C2590" t="s">
        <v>29</v>
      </c>
      <c r="D2590" t="s">
        <v>30</v>
      </c>
      <c r="E2590" t="s">
        <v>110</v>
      </c>
      <c r="F2590" t="s">
        <v>111</v>
      </c>
      <c r="G2590" t="s">
        <v>33</v>
      </c>
      <c r="H2590" t="s">
        <v>34</v>
      </c>
      <c r="I2590" t="s">
        <v>35</v>
      </c>
      <c r="J2590" t="s">
        <v>36</v>
      </c>
      <c r="K2590" t="s">
        <v>61</v>
      </c>
      <c r="L2590" t="s">
        <v>62</v>
      </c>
      <c r="M2590" t="s">
        <v>62</v>
      </c>
      <c r="N2590" t="b">
        <v>0</v>
      </c>
      <c r="O2590">
        <v>170.4198394</v>
      </c>
      <c r="P2590">
        <v>4.1393291216984512E-2</v>
      </c>
      <c r="Q2590">
        <v>78.291931493109786</v>
      </c>
      <c r="R2590">
        <v>13342.49839137157</v>
      </c>
      <c r="S2590">
        <v>7.05423804143593</v>
      </c>
      <c r="T2590">
        <f t="shared" si="82"/>
        <v>13342.498391371571</v>
      </c>
      <c r="U2590">
        <f t="shared" si="83"/>
        <v>7.0542380414359309</v>
      </c>
    </row>
    <row r="2591" spans="1:21" x14ac:dyDescent="0.35">
      <c r="A2591" t="s">
        <v>27</v>
      </c>
      <c r="B2591" t="s">
        <v>63</v>
      </c>
      <c r="C2591" t="s">
        <v>39</v>
      </c>
      <c r="D2591" t="s">
        <v>40</v>
      </c>
      <c r="E2591" t="s">
        <v>112</v>
      </c>
      <c r="F2591" t="s">
        <v>113</v>
      </c>
      <c r="G2591" t="s">
        <v>33</v>
      </c>
      <c r="H2591" t="s">
        <v>34</v>
      </c>
      <c r="I2591" t="s">
        <v>35</v>
      </c>
      <c r="J2591" t="s">
        <v>36</v>
      </c>
      <c r="K2591" t="s">
        <v>61</v>
      </c>
      <c r="L2591" t="s">
        <v>62</v>
      </c>
      <c r="M2591" t="s">
        <v>62</v>
      </c>
      <c r="N2591" t="b">
        <v>0</v>
      </c>
      <c r="O2591">
        <v>170.4198394</v>
      </c>
      <c r="P2591">
        <v>1.713930148035096E-2</v>
      </c>
      <c r="Q2591">
        <v>107.02771385700019</v>
      </c>
      <c r="R2591">
        <v>18239.64580685912</v>
      </c>
      <c r="S2591">
        <v>2.9208770057095932</v>
      </c>
      <c r="T2591">
        <f t="shared" si="82"/>
        <v>18239.645806859127</v>
      </c>
      <c r="U2591">
        <f t="shared" si="83"/>
        <v>2.9208770057095927</v>
      </c>
    </row>
    <row r="2592" spans="1:21" x14ac:dyDescent="0.35">
      <c r="A2592" t="s">
        <v>27</v>
      </c>
      <c r="B2592" t="s">
        <v>63</v>
      </c>
      <c r="C2592" t="s">
        <v>29</v>
      </c>
      <c r="D2592" t="s">
        <v>30</v>
      </c>
      <c r="E2592" t="s">
        <v>112</v>
      </c>
      <c r="F2592" t="s">
        <v>113</v>
      </c>
      <c r="G2592" t="s">
        <v>33</v>
      </c>
      <c r="H2592" t="s">
        <v>34</v>
      </c>
      <c r="I2592" t="s">
        <v>35</v>
      </c>
      <c r="J2592" t="s">
        <v>36</v>
      </c>
      <c r="K2592" t="s">
        <v>61</v>
      </c>
      <c r="L2592" t="s">
        <v>62</v>
      </c>
      <c r="M2592" t="s">
        <v>62</v>
      </c>
      <c r="N2592" t="b">
        <v>0</v>
      </c>
      <c r="O2592">
        <v>170.4198394</v>
      </c>
      <c r="P2592">
        <v>5.6705006243844898E-2</v>
      </c>
      <c r="Q2592">
        <v>107.252753613799</v>
      </c>
      <c r="R2592">
        <v>18277.997046071388</v>
      </c>
      <c r="S2592">
        <v>9.6636580572520447</v>
      </c>
      <c r="T2592">
        <f t="shared" si="82"/>
        <v>18277.997046071396</v>
      </c>
      <c r="U2592">
        <f t="shared" si="83"/>
        <v>9.6636580572520447</v>
      </c>
    </row>
    <row r="2593" spans="1:21" x14ac:dyDescent="0.35">
      <c r="A2593" t="s">
        <v>27</v>
      </c>
      <c r="B2593" t="s">
        <v>63</v>
      </c>
      <c r="C2593" t="s">
        <v>76</v>
      </c>
      <c r="D2593" t="s">
        <v>77</v>
      </c>
      <c r="E2593" t="s">
        <v>112</v>
      </c>
      <c r="F2593" t="s">
        <v>113</v>
      </c>
      <c r="G2593" t="s">
        <v>33</v>
      </c>
      <c r="H2593" t="s">
        <v>34</v>
      </c>
      <c r="I2593" t="s">
        <v>35</v>
      </c>
      <c r="J2593" t="s">
        <v>36</v>
      </c>
      <c r="K2593" t="s">
        <v>61</v>
      </c>
      <c r="L2593" t="s">
        <v>62</v>
      </c>
      <c r="M2593" t="s">
        <v>62</v>
      </c>
      <c r="N2593" t="b">
        <v>0</v>
      </c>
      <c r="O2593">
        <v>170.4198394</v>
      </c>
      <c r="P2593">
        <v>3.198579101676325E-4</v>
      </c>
      <c r="Q2593">
        <v>0.2751568107166163</v>
      </c>
      <c r="R2593">
        <v>46.892179492141949</v>
      </c>
      <c r="S2593">
        <v>5.451013368158756E-2</v>
      </c>
      <c r="T2593">
        <f t="shared" si="82"/>
        <v>46.892179492141949</v>
      </c>
      <c r="U2593">
        <f t="shared" si="83"/>
        <v>5.451013368158756E-2</v>
      </c>
    </row>
    <row r="2594" spans="1:21" x14ac:dyDescent="0.35">
      <c r="A2594" t="s">
        <v>27</v>
      </c>
      <c r="B2594" t="s">
        <v>63</v>
      </c>
      <c r="C2594" t="s">
        <v>39</v>
      </c>
      <c r="D2594" t="s">
        <v>40</v>
      </c>
      <c r="E2594" t="s">
        <v>114</v>
      </c>
      <c r="F2594" t="s">
        <v>115</v>
      </c>
      <c r="G2594" t="s">
        <v>33</v>
      </c>
      <c r="H2594" t="s">
        <v>34</v>
      </c>
      <c r="I2594" t="s">
        <v>35</v>
      </c>
      <c r="J2594" t="s">
        <v>36</v>
      </c>
      <c r="K2594" t="s">
        <v>61</v>
      </c>
      <c r="L2594" t="s">
        <v>62</v>
      </c>
      <c r="M2594" t="s">
        <v>62</v>
      </c>
      <c r="N2594" t="b">
        <v>0</v>
      </c>
      <c r="O2594">
        <v>170.4198394</v>
      </c>
      <c r="P2594">
        <v>8.1869234158944509E-2</v>
      </c>
      <c r="Q2594">
        <v>511.23886100612742</v>
      </c>
      <c r="R2594">
        <v>87125.244587703157</v>
      </c>
      <c r="S2594">
        <v>13.95214173716832</v>
      </c>
      <c r="T2594">
        <f t="shared" si="82"/>
        <v>87125.244587703157</v>
      </c>
      <c r="U2594">
        <f t="shared" si="83"/>
        <v>13.952141737168317</v>
      </c>
    </row>
    <row r="2595" spans="1:21" x14ac:dyDescent="0.35">
      <c r="A2595" t="s">
        <v>27</v>
      </c>
      <c r="B2595" t="s">
        <v>63</v>
      </c>
      <c r="C2595" t="s">
        <v>29</v>
      </c>
      <c r="D2595" t="s">
        <v>30</v>
      </c>
      <c r="E2595" t="s">
        <v>114</v>
      </c>
      <c r="F2595" t="s">
        <v>115</v>
      </c>
      <c r="G2595" t="s">
        <v>33</v>
      </c>
      <c r="H2595" t="s">
        <v>34</v>
      </c>
      <c r="I2595" t="s">
        <v>35</v>
      </c>
      <c r="J2595" t="s">
        <v>36</v>
      </c>
      <c r="K2595" t="s">
        <v>61</v>
      </c>
      <c r="L2595" t="s">
        <v>62</v>
      </c>
      <c r="M2595" t="s">
        <v>62</v>
      </c>
      <c r="N2595" t="b">
        <v>0</v>
      </c>
      <c r="O2595">
        <v>170.4198394</v>
      </c>
      <c r="P2595">
        <v>6.4189716895774893E-2</v>
      </c>
      <c r="Q2595">
        <v>121.4094547694251</v>
      </c>
      <c r="R2595">
        <v>20690.579783446981</v>
      </c>
      <c r="S2595">
        <v>10.93920124450942</v>
      </c>
      <c r="T2595">
        <f t="shared" si="82"/>
        <v>20690.579783446989</v>
      </c>
      <c r="U2595">
        <f t="shared" si="83"/>
        <v>10.939201244509423</v>
      </c>
    </row>
    <row r="2596" spans="1:21" x14ac:dyDescent="0.35">
      <c r="A2596" t="s">
        <v>27</v>
      </c>
      <c r="B2596" t="s">
        <v>63</v>
      </c>
      <c r="C2596" t="s">
        <v>76</v>
      </c>
      <c r="D2596" t="s">
        <v>77</v>
      </c>
      <c r="E2596" t="s">
        <v>114</v>
      </c>
      <c r="F2596" t="s">
        <v>115</v>
      </c>
      <c r="G2596" t="s">
        <v>33</v>
      </c>
      <c r="H2596" t="s">
        <v>34</v>
      </c>
      <c r="I2596" t="s">
        <v>35</v>
      </c>
      <c r="J2596" t="s">
        <v>36</v>
      </c>
      <c r="K2596" t="s">
        <v>61</v>
      </c>
      <c r="L2596" t="s">
        <v>62</v>
      </c>
      <c r="M2596" t="s">
        <v>62</v>
      </c>
      <c r="N2596" t="b">
        <v>0</v>
      </c>
      <c r="O2596">
        <v>170.4198394</v>
      </c>
      <c r="P2596">
        <v>2.3561946932521061E-2</v>
      </c>
      <c r="Q2596">
        <v>20.269094388908169</v>
      </c>
      <c r="R2596">
        <v>3454.2558105411722</v>
      </c>
      <c r="S2596">
        <v>4.0154232121915614</v>
      </c>
      <c r="T2596">
        <f t="shared" si="82"/>
        <v>3454.2558105411713</v>
      </c>
      <c r="U2596">
        <f t="shared" si="83"/>
        <v>4.0154232121915614</v>
      </c>
    </row>
    <row r="2597" spans="1:21" x14ac:dyDescent="0.35">
      <c r="A2597" t="s">
        <v>27</v>
      </c>
      <c r="B2597" t="s">
        <v>63</v>
      </c>
      <c r="C2597" t="s">
        <v>39</v>
      </c>
      <c r="D2597" t="s">
        <v>40</v>
      </c>
      <c r="E2597" t="s">
        <v>116</v>
      </c>
      <c r="F2597" t="s">
        <v>117</v>
      </c>
      <c r="G2597" t="s">
        <v>33</v>
      </c>
      <c r="H2597" t="s">
        <v>34</v>
      </c>
      <c r="I2597" t="s">
        <v>35</v>
      </c>
      <c r="J2597" t="s">
        <v>36</v>
      </c>
      <c r="K2597" t="s">
        <v>61</v>
      </c>
      <c r="L2597" t="s">
        <v>62</v>
      </c>
      <c r="M2597" t="s">
        <v>62</v>
      </c>
      <c r="N2597" t="b">
        <v>0</v>
      </c>
      <c r="O2597">
        <v>170.4198394</v>
      </c>
      <c r="P2597">
        <v>4.1169457566030618E-2</v>
      </c>
      <c r="Q2597">
        <v>257.08591036084681</v>
      </c>
      <c r="R2597">
        <v>43812.539555698313</v>
      </c>
      <c r="S2597">
        <v>7.0160923465880529</v>
      </c>
      <c r="T2597">
        <f t="shared" si="82"/>
        <v>43812.539555698313</v>
      </c>
      <c r="U2597">
        <f t="shared" si="83"/>
        <v>7.0160923465880529</v>
      </c>
    </row>
    <row r="2598" spans="1:21" x14ac:dyDescent="0.35">
      <c r="A2598" t="s">
        <v>27</v>
      </c>
      <c r="B2598" t="s">
        <v>63</v>
      </c>
      <c r="C2598" t="s">
        <v>29</v>
      </c>
      <c r="D2598" t="s">
        <v>30</v>
      </c>
      <c r="E2598" t="s">
        <v>116</v>
      </c>
      <c r="F2598" t="s">
        <v>117</v>
      </c>
      <c r="G2598" t="s">
        <v>33</v>
      </c>
      <c r="H2598" t="s">
        <v>34</v>
      </c>
      <c r="I2598" t="s">
        <v>35</v>
      </c>
      <c r="J2598" t="s">
        <v>36</v>
      </c>
      <c r="K2598" t="s">
        <v>61</v>
      </c>
      <c r="L2598" t="s">
        <v>62</v>
      </c>
      <c r="M2598" t="s">
        <v>62</v>
      </c>
      <c r="N2598" t="b">
        <v>0</v>
      </c>
      <c r="O2598">
        <v>170.4198394</v>
      </c>
      <c r="P2598">
        <v>5.7672600432792792E-2</v>
      </c>
      <c r="Q2598">
        <v>109.082876702034</v>
      </c>
      <c r="R2598">
        <v>18589.886328850629</v>
      </c>
      <c r="S2598">
        <v>9.8285553035369162</v>
      </c>
      <c r="T2598">
        <f t="shared" si="82"/>
        <v>18589.886328850636</v>
      </c>
      <c r="U2598">
        <f t="shared" si="83"/>
        <v>9.828555303536918</v>
      </c>
    </row>
    <row r="2599" spans="1:21" x14ac:dyDescent="0.35">
      <c r="A2599" t="s">
        <v>27</v>
      </c>
      <c r="B2599" t="s">
        <v>63</v>
      </c>
      <c r="C2599" t="s">
        <v>29</v>
      </c>
      <c r="D2599" t="s">
        <v>30</v>
      </c>
      <c r="E2599" t="s">
        <v>118</v>
      </c>
      <c r="F2599" t="s">
        <v>119</v>
      </c>
      <c r="G2599" t="s">
        <v>33</v>
      </c>
      <c r="H2599" t="s">
        <v>34</v>
      </c>
      <c r="I2599" t="s">
        <v>35</v>
      </c>
      <c r="J2599" t="s">
        <v>36</v>
      </c>
      <c r="K2599" t="s">
        <v>61</v>
      </c>
      <c r="L2599" t="s">
        <v>62</v>
      </c>
      <c r="M2599" t="s">
        <v>62</v>
      </c>
      <c r="N2599" t="b">
        <v>0</v>
      </c>
      <c r="O2599">
        <v>170.4198394</v>
      </c>
      <c r="P2599">
        <v>1.6888169527487722E-2</v>
      </c>
      <c r="Q2599">
        <v>31.942553317615019</v>
      </c>
      <c r="R2599">
        <v>5443.6448064138885</v>
      </c>
      <c r="S2599">
        <v>2.878079138634432</v>
      </c>
      <c r="T2599">
        <f t="shared" si="82"/>
        <v>5443.6448064138885</v>
      </c>
      <c r="U2599">
        <f t="shared" si="83"/>
        <v>2.8780791386344315</v>
      </c>
    </row>
    <row r="2600" spans="1:21" x14ac:dyDescent="0.35">
      <c r="A2600" t="s">
        <v>27</v>
      </c>
      <c r="B2600" t="s">
        <v>63</v>
      </c>
      <c r="C2600" t="s">
        <v>39</v>
      </c>
      <c r="D2600" t="s">
        <v>40</v>
      </c>
      <c r="E2600" t="s">
        <v>118</v>
      </c>
      <c r="F2600" t="s">
        <v>119</v>
      </c>
      <c r="G2600" t="s">
        <v>33</v>
      </c>
      <c r="H2600" t="s">
        <v>34</v>
      </c>
      <c r="I2600" t="s">
        <v>35</v>
      </c>
      <c r="J2600" t="s">
        <v>36</v>
      </c>
      <c r="K2600" t="s">
        <v>61</v>
      </c>
      <c r="L2600" t="s">
        <v>62</v>
      </c>
      <c r="M2600" t="s">
        <v>62</v>
      </c>
      <c r="N2600" t="b">
        <v>0</v>
      </c>
      <c r="O2600">
        <v>170.4198394</v>
      </c>
      <c r="P2600">
        <v>7.9985896953194604E-3</v>
      </c>
      <c r="Q2600">
        <v>49.947821394683331</v>
      </c>
      <c r="R2600">
        <v>8512.0997004618166</v>
      </c>
      <c r="S2600">
        <v>1.363118371302837</v>
      </c>
      <c r="T2600">
        <f t="shared" si="82"/>
        <v>8512.0997004618166</v>
      </c>
      <c r="U2600">
        <f t="shared" si="83"/>
        <v>1.3631183713028374</v>
      </c>
    </row>
    <row r="2601" spans="1:21" x14ac:dyDescent="0.35">
      <c r="A2601" t="s">
        <v>27</v>
      </c>
      <c r="B2601" t="s">
        <v>63</v>
      </c>
      <c r="C2601" t="s">
        <v>39</v>
      </c>
      <c r="D2601" t="s">
        <v>40</v>
      </c>
      <c r="E2601" t="s">
        <v>120</v>
      </c>
      <c r="F2601" t="s">
        <v>121</v>
      </c>
      <c r="G2601" t="s">
        <v>33</v>
      </c>
      <c r="H2601" t="s">
        <v>34</v>
      </c>
      <c r="I2601" t="s">
        <v>35</v>
      </c>
      <c r="J2601" t="s">
        <v>36</v>
      </c>
      <c r="K2601" t="s">
        <v>61</v>
      </c>
      <c r="L2601" t="s">
        <v>62</v>
      </c>
      <c r="M2601" t="s">
        <v>62</v>
      </c>
      <c r="N2601" t="b">
        <v>0</v>
      </c>
      <c r="O2601">
        <v>170.4198394</v>
      </c>
      <c r="P2601">
        <v>2.7239433860042712E-4</v>
      </c>
      <c r="Q2601">
        <v>1.700987835555382</v>
      </c>
      <c r="R2601">
        <v>289.88207375670169</v>
      </c>
      <c r="S2601">
        <v>4.6421399437754002E-2</v>
      </c>
      <c r="T2601">
        <f t="shared" si="82"/>
        <v>289.8820737567018</v>
      </c>
      <c r="U2601">
        <f t="shared" si="83"/>
        <v>4.6421399437754009E-2</v>
      </c>
    </row>
    <row r="2602" spans="1:21" x14ac:dyDescent="0.35">
      <c r="A2602" t="s">
        <v>27</v>
      </c>
      <c r="B2602" t="s">
        <v>63</v>
      </c>
      <c r="C2602" t="s">
        <v>29</v>
      </c>
      <c r="D2602" t="s">
        <v>30</v>
      </c>
      <c r="E2602" t="s">
        <v>122</v>
      </c>
      <c r="F2602" t="s">
        <v>123</v>
      </c>
      <c r="G2602" t="s">
        <v>33</v>
      </c>
      <c r="H2602" t="s">
        <v>34</v>
      </c>
      <c r="I2602" t="s">
        <v>35</v>
      </c>
      <c r="J2602" t="s">
        <v>36</v>
      </c>
      <c r="K2602" t="s">
        <v>61</v>
      </c>
      <c r="L2602" t="s">
        <v>62</v>
      </c>
      <c r="M2602" t="s">
        <v>62</v>
      </c>
      <c r="N2602" t="b">
        <v>0</v>
      </c>
      <c r="O2602">
        <v>170.4198394</v>
      </c>
      <c r="P2602">
        <v>1.111002359731852E-3</v>
      </c>
      <c r="Q2602">
        <v>2.1013675907249141</v>
      </c>
      <c r="R2602">
        <v>358.11472733170478</v>
      </c>
      <c r="S2602">
        <v>0.18933684371852319</v>
      </c>
      <c r="T2602">
        <f t="shared" si="82"/>
        <v>358.11472733170478</v>
      </c>
      <c r="U2602">
        <f t="shared" si="83"/>
        <v>0.18933684371852325</v>
      </c>
    </row>
    <row r="2603" spans="1:21" x14ac:dyDescent="0.35">
      <c r="A2603" t="s">
        <v>27</v>
      </c>
      <c r="B2603" t="s">
        <v>63</v>
      </c>
      <c r="C2603" t="s">
        <v>29</v>
      </c>
      <c r="D2603" t="s">
        <v>30</v>
      </c>
      <c r="E2603" t="s">
        <v>124</v>
      </c>
      <c r="F2603" t="s">
        <v>125</v>
      </c>
      <c r="G2603" t="s">
        <v>33</v>
      </c>
      <c r="H2603" t="s">
        <v>34</v>
      </c>
      <c r="I2603" t="s">
        <v>35</v>
      </c>
      <c r="J2603" t="s">
        <v>36</v>
      </c>
      <c r="K2603" t="s">
        <v>61</v>
      </c>
      <c r="L2603" t="s">
        <v>62</v>
      </c>
      <c r="M2603" t="s">
        <v>62</v>
      </c>
      <c r="N2603" t="b">
        <v>0</v>
      </c>
      <c r="O2603">
        <v>170.4198394</v>
      </c>
      <c r="P2603">
        <v>2.950803108430241E-3</v>
      </c>
      <c r="Q2603">
        <v>5.5811960832938539</v>
      </c>
      <c r="R2603">
        <v>951.14654017484759</v>
      </c>
      <c r="S2603">
        <v>0.50287539183970242</v>
      </c>
      <c r="T2603">
        <f t="shared" si="82"/>
        <v>951.14654017484759</v>
      </c>
      <c r="U2603">
        <f t="shared" si="83"/>
        <v>0.50287539183970242</v>
      </c>
    </row>
    <row r="2604" spans="1:21" x14ac:dyDescent="0.35">
      <c r="A2604" t="s">
        <v>27</v>
      </c>
      <c r="B2604" t="s">
        <v>63</v>
      </c>
      <c r="C2604" t="s">
        <v>39</v>
      </c>
      <c r="D2604" t="s">
        <v>40</v>
      </c>
      <c r="E2604" t="s">
        <v>124</v>
      </c>
      <c r="F2604" t="s">
        <v>125</v>
      </c>
      <c r="G2604" t="s">
        <v>33</v>
      </c>
      <c r="H2604" t="s">
        <v>34</v>
      </c>
      <c r="I2604" t="s">
        <v>35</v>
      </c>
      <c r="J2604" t="s">
        <v>36</v>
      </c>
      <c r="K2604" t="s">
        <v>61</v>
      </c>
      <c r="L2604" t="s">
        <v>62</v>
      </c>
      <c r="M2604" t="s">
        <v>62</v>
      </c>
      <c r="N2604" t="b">
        <v>0</v>
      </c>
      <c r="O2604">
        <v>170.4198394</v>
      </c>
      <c r="P2604">
        <v>7.7839204947880549E-3</v>
      </c>
      <c r="Q2604">
        <v>48.607302716327268</v>
      </c>
      <c r="R2604">
        <v>8283.6487225836772</v>
      </c>
      <c r="S2604">
        <v>1.326534480624149</v>
      </c>
      <c r="T2604">
        <f t="shared" si="82"/>
        <v>8283.6487225836772</v>
      </c>
      <c r="U2604">
        <f t="shared" si="83"/>
        <v>1.3265344806241488</v>
      </c>
    </row>
    <row r="2605" spans="1:21" x14ac:dyDescent="0.35">
      <c r="A2605" t="s">
        <v>27</v>
      </c>
      <c r="B2605" t="s">
        <v>63</v>
      </c>
      <c r="C2605" t="s">
        <v>39</v>
      </c>
      <c r="D2605" t="s">
        <v>40</v>
      </c>
      <c r="E2605" t="s">
        <v>126</v>
      </c>
      <c r="F2605" t="s">
        <v>127</v>
      </c>
      <c r="G2605" t="s">
        <v>128</v>
      </c>
      <c r="H2605" t="s">
        <v>41</v>
      </c>
      <c r="I2605" t="s">
        <v>129</v>
      </c>
      <c r="J2605" t="s">
        <v>36</v>
      </c>
      <c r="L2605" t="s">
        <v>130</v>
      </c>
      <c r="M2605" t="s">
        <v>130</v>
      </c>
      <c r="N2605" t="b">
        <v>0</v>
      </c>
      <c r="O2605">
        <v>287.47000000000003</v>
      </c>
      <c r="P2605">
        <v>6.7030191869941102E-10</v>
      </c>
      <c r="Q2605">
        <v>4.1857529628383501E-6</v>
      </c>
      <c r="R2605">
        <v>1.203278404227141E-3</v>
      </c>
      <c r="S2605">
        <v>1.9269169256851971E-7</v>
      </c>
      <c r="T2605">
        <f t="shared" si="82"/>
        <v>1.2032784042271406E-3</v>
      </c>
      <c r="U2605">
        <f t="shared" si="83"/>
        <v>1.9269169256851971E-7</v>
      </c>
    </row>
    <row r="2606" spans="1:21" x14ac:dyDescent="0.35">
      <c r="A2606" t="s">
        <v>27</v>
      </c>
      <c r="B2606" t="s">
        <v>63</v>
      </c>
      <c r="C2606" t="s">
        <v>39</v>
      </c>
      <c r="D2606" t="s">
        <v>40</v>
      </c>
      <c r="E2606" t="s">
        <v>131</v>
      </c>
      <c r="F2606" t="s">
        <v>132</v>
      </c>
      <c r="G2606" t="s">
        <v>128</v>
      </c>
      <c r="H2606" t="s">
        <v>41</v>
      </c>
      <c r="I2606" t="s">
        <v>129</v>
      </c>
      <c r="J2606" t="s">
        <v>36</v>
      </c>
      <c r="L2606" t="s">
        <v>133</v>
      </c>
      <c r="M2606" t="s">
        <v>133</v>
      </c>
      <c r="N2606" t="b">
        <v>0</v>
      </c>
      <c r="O2606">
        <v>214.26</v>
      </c>
      <c r="P2606">
        <v>6.2213622558457791E-8</v>
      </c>
      <c r="Q2606">
        <v>3.8849785102547157E-4</v>
      </c>
      <c r="R2606">
        <v>8.3239549560717538E-2</v>
      </c>
      <c r="S2606">
        <v>1.3329890769375169E-5</v>
      </c>
      <c r="T2606">
        <f t="shared" si="82"/>
        <v>8.3239549560717538E-2</v>
      </c>
      <c r="U2606">
        <f t="shared" si="83"/>
        <v>1.3329890769375166E-5</v>
      </c>
    </row>
    <row r="2607" spans="1:21" x14ac:dyDescent="0.35">
      <c r="A2607" t="s">
        <v>27</v>
      </c>
      <c r="B2607" t="s">
        <v>63</v>
      </c>
      <c r="C2607" t="s">
        <v>39</v>
      </c>
      <c r="D2607" t="s">
        <v>40</v>
      </c>
      <c r="E2607" t="s">
        <v>134</v>
      </c>
      <c r="F2607" t="s">
        <v>135</v>
      </c>
      <c r="G2607" t="s">
        <v>128</v>
      </c>
      <c r="H2607" t="s">
        <v>41</v>
      </c>
      <c r="I2607" t="s">
        <v>129</v>
      </c>
      <c r="J2607" t="s">
        <v>36</v>
      </c>
      <c r="L2607" t="s">
        <v>136</v>
      </c>
      <c r="M2607" t="s">
        <v>136</v>
      </c>
      <c r="N2607" t="b">
        <v>0</v>
      </c>
      <c r="O2607">
        <v>58.4</v>
      </c>
      <c r="P2607">
        <v>1.6677725276472569E-3</v>
      </c>
      <c r="Q2607">
        <v>10.41453650093221</v>
      </c>
      <c r="R2607">
        <v>608.20893165444113</v>
      </c>
      <c r="S2607">
        <v>9.7397915614599817E-2</v>
      </c>
      <c r="T2607">
        <f t="shared" si="82"/>
        <v>608.20893165444102</v>
      </c>
      <c r="U2607">
        <f t="shared" si="83"/>
        <v>9.7397915614599803E-2</v>
      </c>
    </row>
    <row r="2608" spans="1:21" x14ac:dyDescent="0.35">
      <c r="A2608" t="s">
        <v>27</v>
      </c>
      <c r="B2608" t="s">
        <v>63</v>
      </c>
      <c r="C2608" t="s">
        <v>29</v>
      </c>
      <c r="D2608" t="s">
        <v>30</v>
      </c>
      <c r="E2608" t="s">
        <v>134</v>
      </c>
      <c r="F2608" t="s">
        <v>135</v>
      </c>
      <c r="G2608" t="s">
        <v>128</v>
      </c>
      <c r="H2608" t="s">
        <v>41</v>
      </c>
      <c r="I2608" t="s">
        <v>129</v>
      </c>
      <c r="J2608" t="s">
        <v>36</v>
      </c>
      <c r="L2608" t="s">
        <v>136</v>
      </c>
      <c r="M2608" t="s">
        <v>136</v>
      </c>
      <c r="N2608" t="b">
        <v>0</v>
      </c>
      <c r="O2608">
        <v>58.4</v>
      </c>
      <c r="P2608">
        <v>3.3103529589889932E-3</v>
      </c>
      <c r="Q2608">
        <v>6.2612544077392718</v>
      </c>
      <c r="R2608">
        <v>365.65725741197349</v>
      </c>
      <c r="S2608">
        <v>0.19332461280495719</v>
      </c>
      <c r="T2608">
        <f t="shared" si="82"/>
        <v>365.65725741197349</v>
      </c>
      <c r="U2608">
        <f t="shared" si="83"/>
        <v>0.19332461280495719</v>
      </c>
    </row>
    <row r="2609" spans="1:21" x14ac:dyDescent="0.35">
      <c r="A2609" t="s">
        <v>27</v>
      </c>
      <c r="B2609" t="s">
        <v>63</v>
      </c>
      <c r="C2609" t="s">
        <v>29</v>
      </c>
      <c r="D2609" t="s">
        <v>30</v>
      </c>
      <c r="E2609" t="s">
        <v>137</v>
      </c>
      <c r="F2609" t="s">
        <v>138</v>
      </c>
      <c r="G2609" t="s">
        <v>128</v>
      </c>
      <c r="H2609" t="s">
        <v>41</v>
      </c>
      <c r="I2609" t="s">
        <v>129</v>
      </c>
      <c r="J2609" t="s">
        <v>36</v>
      </c>
      <c r="L2609" t="s">
        <v>139</v>
      </c>
      <c r="M2609" t="s">
        <v>139</v>
      </c>
      <c r="N2609" t="b">
        <v>0</v>
      </c>
      <c r="O2609">
        <v>114.2</v>
      </c>
      <c r="P2609">
        <v>8.1434312212170308E-5</v>
      </c>
      <c r="Q2609">
        <v>0.15402615751143009</v>
      </c>
      <c r="R2609">
        <v>17.589787187805321</v>
      </c>
      <c r="S2609">
        <v>9.2997984546298491E-3</v>
      </c>
      <c r="T2609">
        <f t="shared" si="82"/>
        <v>17.589787187805317</v>
      </c>
      <c r="U2609">
        <f t="shared" si="83"/>
        <v>9.2997984546298491E-3</v>
      </c>
    </row>
    <row r="2610" spans="1:21" x14ac:dyDescent="0.35">
      <c r="A2610" t="s">
        <v>27</v>
      </c>
      <c r="B2610" t="s">
        <v>63</v>
      </c>
      <c r="C2610" t="s">
        <v>39</v>
      </c>
      <c r="D2610" t="s">
        <v>40</v>
      </c>
      <c r="E2610" t="s">
        <v>140</v>
      </c>
      <c r="F2610" t="s">
        <v>141</v>
      </c>
      <c r="G2610" t="s">
        <v>128</v>
      </c>
      <c r="H2610" t="s">
        <v>41</v>
      </c>
      <c r="I2610" t="s">
        <v>129</v>
      </c>
      <c r="J2610" t="s">
        <v>36</v>
      </c>
      <c r="L2610" t="s">
        <v>142</v>
      </c>
      <c r="M2610" t="s">
        <v>142</v>
      </c>
      <c r="N2610" t="b">
        <v>0</v>
      </c>
      <c r="O2610">
        <v>1939.11</v>
      </c>
      <c r="P2610">
        <v>1.243360405062822E-3</v>
      </c>
      <c r="Q2610">
        <v>7.7642616769853694</v>
      </c>
      <c r="R2610">
        <v>15055.757460459099</v>
      </c>
      <c r="S2610">
        <v>2.411012595061369</v>
      </c>
      <c r="T2610">
        <f t="shared" si="82"/>
        <v>15055.757460459099</v>
      </c>
      <c r="U2610">
        <f t="shared" si="83"/>
        <v>2.4110125950613686</v>
      </c>
    </row>
    <row r="2611" spans="1:21" x14ac:dyDescent="0.35">
      <c r="A2611" t="s">
        <v>27</v>
      </c>
      <c r="B2611" t="s">
        <v>63</v>
      </c>
      <c r="C2611" t="s">
        <v>29</v>
      </c>
      <c r="D2611" t="s">
        <v>30</v>
      </c>
      <c r="E2611" t="s">
        <v>140</v>
      </c>
      <c r="F2611" t="s">
        <v>141</v>
      </c>
      <c r="G2611" t="s">
        <v>128</v>
      </c>
      <c r="H2611" t="s">
        <v>41</v>
      </c>
      <c r="I2611" t="s">
        <v>129</v>
      </c>
      <c r="J2611" t="s">
        <v>36</v>
      </c>
      <c r="L2611" t="s">
        <v>142</v>
      </c>
      <c r="M2611" t="s">
        <v>142</v>
      </c>
      <c r="N2611" t="b">
        <v>0</v>
      </c>
      <c r="O2611">
        <v>1939.11</v>
      </c>
      <c r="P2611">
        <v>4.1812622125830031E-3</v>
      </c>
      <c r="Q2611">
        <v>7.9085060665085516</v>
      </c>
      <c r="R2611">
        <v>15335.4631986274</v>
      </c>
      <c r="S2611">
        <v>8.1079273690418265</v>
      </c>
      <c r="T2611">
        <f t="shared" si="82"/>
        <v>15335.463198627396</v>
      </c>
      <c r="U2611">
        <f t="shared" si="83"/>
        <v>8.1079273690418265</v>
      </c>
    </row>
    <row r="2612" spans="1:21" x14ac:dyDescent="0.35">
      <c r="A2612" t="s">
        <v>27</v>
      </c>
      <c r="B2612" t="s">
        <v>63</v>
      </c>
      <c r="C2612" t="s">
        <v>39</v>
      </c>
      <c r="D2612" t="s">
        <v>40</v>
      </c>
      <c r="E2612" t="s">
        <v>143</v>
      </c>
      <c r="F2612" t="s">
        <v>144</v>
      </c>
      <c r="G2612" t="s">
        <v>128</v>
      </c>
      <c r="H2612" t="s">
        <v>41</v>
      </c>
      <c r="I2612" t="s">
        <v>129</v>
      </c>
      <c r="J2612" t="s">
        <v>145</v>
      </c>
      <c r="L2612" t="s">
        <v>146</v>
      </c>
      <c r="M2612" t="s">
        <v>147</v>
      </c>
      <c r="N2612" t="b">
        <v>0</v>
      </c>
      <c r="O2612">
        <v>207.50297707999999</v>
      </c>
      <c r="P2612">
        <v>2.586976300241801E-3</v>
      </c>
      <c r="Q2612">
        <v>16.154576633974401</v>
      </c>
      <c r="R2612">
        <v>3352.122745016693</v>
      </c>
      <c r="S2612">
        <v>0.53680528393557758</v>
      </c>
      <c r="T2612">
        <f t="shared" si="82"/>
        <v>3352.1227450166934</v>
      </c>
      <c r="U2612">
        <f t="shared" si="83"/>
        <v>0.53680528393557758</v>
      </c>
    </row>
    <row r="2613" spans="1:21" x14ac:dyDescent="0.35">
      <c r="A2613" t="s">
        <v>27</v>
      </c>
      <c r="B2613" t="s">
        <v>63</v>
      </c>
      <c r="C2613" t="s">
        <v>76</v>
      </c>
      <c r="D2613" t="s">
        <v>77</v>
      </c>
      <c r="E2613" t="s">
        <v>143</v>
      </c>
      <c r="F2613" t="s">
        <v>144</v>
      </c>
      <c r="G2613" t="s">
        <v>128</v>
      </c>
      <c r="H2613" t="s">
        <v>41</v>
      </c>
      <c r="I2613" t="s">
        <v>129</v>
      </c>
      <c r="J2613" t="s">
        <v>145</v>
      </c>
      <c r="L2613" t="s">
        <v>146</v>
      </c>
      <c r="M2613" t="s">
        <v>147</v>
      </c>
      <c r="N2613" t="b">
        <v>0</v>
      </c>
      <c r="O2613">
        <v>207.50297707999999</v>
      </c>
      <c r="P2613">
        <v>1.5539877431533801E-4</v>
      </c>
      <c r="Q2613">
        <v>0.13368133089930559</v>
      </c>
      <c r="R2613">
        <v>27.739274141622499</v>
      </c>
      <c r="S2613">
        <v>3.2245708305015677E-2</v>
      </c>
      <c r="T2613">
        <f t="shared" si="82"/>
        <v>27.739274141622502</v>
      </c>
      <c r="U2613">
        <f t="shared" si="83"/>
        <v>3.2245708305015677E-2</v>
      </c>
    </row>
    <row r="2614" spans="1:21" x14ac:dyDescent="0.35">
      <c r="A2614" t="s">
        <v>27</v>
      </c>
      <c r="B2614" t="s">
        <v>63</v>
      </c>
      <c r="C2614" t="s">
        <v>39</v>
      </c>
      <c r="D2614" t="s">
        <v>40</v>
      </c>
      <c r="E2614" t="s">
        <v>148</v>
      </c>
      <c r="F2614" t="s">
        <v>149</v>
      </c>
      <c r="G2614" t="s">
        <v>128</v>
      </c>
      <c r="H2614" t="s">
        <v>41</v>
      </c>
      <c r="I2614" t="s">
        <v>129</v>
      </c>
      <c r="J2614" t="s">
        <v>145</v>
      </c>
      <c r="L2614" t="s">
        <v>150</v>
      </c>
      <c r="M2614" t="s">
        <v>150</v>
      </c>
      <c r="N2614" t="b">
        <v>0</v>
      </c>
      <c r="O2614">
        <v>207.50297707999999</v>
      </c>
      <c r="P2614">
        <v>4.5166282088079006E-3</v>
      </c>
      <c r="Q2614">
        <v>28.204439491594069</v>
      </c>
      <c r="R2614">
        <v>5852.5051613784917</v>
      </c>
      <c r="S2614">
        <v>0.93721379969114738</v>
      </c>
      <c r="T2614">
        <f t="shared" si="82"/>
        <v>5852.5051613784908</v>
      </c>
      <c r="U2614">
        <f t="shared" si="83"/>
        <v>0.93721379969114726</v>
      </c>
    </row>
    <row r="2615" spans="1:21" x14ac:dyDescent="0.35">
      <c r="A2615" t="s">
        <v>27</v>
      </c>
      <c r="B2615" t="s">
        <v>63</v>
      </c>
      <c r="C2615" t="s">
        <v>76</v>
      </c>
      <c r="D2615" t="s">
        <v>77</v>
      </c>
      <c r="E2615" t="s">
        <v>148</v>
      </c>
      <c r="F2615" t="s">
        <v>149</v>
      </c>
      <c r="G2615" t="s">
        <v>128</v>
      </c>
      <c r="H2615" t="s">
        <v>41</v>
      </c>
      <c r="I2615" t="s">
        <v>129</v>
      </c>
      <c r="J2615" t="s">
        <v>145</v>
      </c>
      <c r="L2615" t="s">
        <v>150</v>
      </c>
      <c r="M2615" t="s">
        <v>150</v>
      </c>
      <c r="N2615" t="b">
        <v>0</v>
      </c>
      <c r="O2615">
        <v>207.50297707999999</v>
      </c>
      <c r="P2615">
        <v>1.492597162308386E-2</v>
      </c>
      <c r="Q2615">
        <v>12.84002245403925</v>
      </c>
      <c r="R2615">
        <v>2664.3428849871921</v>
      </c>
      <c r="S2615">
        <v>3.0971835476014999</v>
      </c>
      <c r="T2615">
        <f t="shared" si="82"/>
        <v>2664.3428849871916</v>
      </c>
      <c r="U2615">
        <f t="shared" si="83"/>
        <v>3.0971835476015004</v>
      </c>
    </row>
    <row r="2616" spans="1:21" x14ac:dyDescent="0.35">
      <c r="A2616" t="s">
        <v>27</v>
      </c>
      <c r="B2616" t="s">
        <v>63</v>
      </c>
      <c r="C2616" t="s">
        <v>29</v>
      </c>
      <c r="D2616" t="s">
        <v>30</v>
      </c>
      <c r="E2616" t="s">
        <v>148</v>
      </c>
      <c r="F2616" t="s">
        <v>149</v>
      </c>
      <c r="G2616" t="s">
        <v>128</v>
      </c>
      <c r="H2616" t="s">
        <v>41</v>
      </c>
      <c r="I2616" t="s">
        <v>129</v>
      </c>
      <c r="J2616" t="s">
        <v>145</v>
      </c>
      <c r="L2616" t="s">
        <v>150</v>
      </c>
      <c r="M2616" t="s">
        <v>150</v>
      </c>
      <c r="N2616" t="b">
        <v>0</v>
      </c>
      <c r="O2616">
        <v>207.50297707999999</v>
      </c>
      <c r="P2616">
        <v>1.330319398450101E-3</v>
      </c>
      <c r="Q2616">
        <v>2.516187337253196</v>
      </c>
      <c r="R2616">
        <v>522.11636337103607</v>
      </c>
      <c r="S2616">
        <v>0.27604523564567068</v>
      </c>
      <c r="T2616">
        <f t="shared" si="82"/>
        <v>522.11636337103619</v>
      </c>
      <c r="U2616">
        <f t="shared" si="83"/>
        <v>0.27604523564567068</v>
      </c>
    </row>
    <row r="2617" spans="1:21" x14ac:dyDescent="0.35">
      <c r="A2617" t="s">
        <v>27</v>
      </c>
      <c r="B2617" t="s">
        <v>63</v>
      </c>
      <c r="C2617" t="s">
        <v>39</v>
      </c>
      <c r="D2617" t="s">
        <v>40</v>
      </c>
      <c r="E2617" t="s">
        <v>151</v>
      </c>
      <c r="F2617" t="s">
        <v>152</v>
      </c>
      <c r="G2617" t="s">
        <v>128</v>
      </c>
      <c r="H2617" t="s">
        <v>41</v>
      </c>
      <c r="I2617" t="s">
        <v>129</v>
      </c>
      <c r="J2617" t="s">
        <v>145</v>
      </c>
      <c r="L2617" t="s">
        <v>150</v>
      </c>
      <c r="M2617" t="s">
        <v>150</v>
      </c>
      <c r="N2617" t="b">
        <v>0</v>
      </c>
      <c r="O2617">
        <v>207.50297707999999</v>
      </c>
      <c r="P2617">
        <v>8.6294315735680513E-4</v>
      </c>
      <c r="Q2617">
        <v>5.3887163036558716</v>
      </c>
      <c r="R2617">
        <v>1118.174675648127</v>
      </c>
      <c r="S2617">
        <v>0.17906327420235199</v>
      </c>
      <c r="T2617">
        <f t="shared" si="82"/>
        <v>1118.1746756481266</v>
      </c>
      <c r="U2617">
        <f t="shared" si="83"/>
        <v>0.17906327420235196</v>
      </c>
    </row>
    <row r="2618" spans="1:21" x14ac:dyDescent="0.35">
      <c r="A2618" t="s">
        <v>27</v>
      </c>
      <c r="B2618" t="s">
        <v>63</v>
      </c>
      <c r="C2618" t="s">
        <v>29</v>
      </c>
      <c r="D2618" t="s">
        <v>30</v>
      </c>
      <c r="E2618" t="s">
        <v>151</v>
      </c>
      <c r="F2618" t="s">
        <v>152</v>
      </c>
      <c r="G2618" t="s">
        <v>128</v>
      </c>
      <c r="H2618" t="s">
        <v>41</v>
      </c>
      <c r="I2618" t="s">
        <v>129</v>
      </c>
      <c r="J2618" t="s">
        <v>145</v>
      </c>
      <c r="L2618" t="s">
        <v>150</v>
      </c>
      <c r="M2618" t="s">
        <v>150</v>
      </c>
      <c r="N2618" t="b">
        <v>0</v>
      </c>
      <c r="O2618">
        <v>207.50297707999999</v>
      </c>
      <c r="P2618">
        <v>1.374007028502651E-3</v>
      </c>
      <c r="Q2618">
        <v>2.5988188178291378</v>
      </c>
      <c r="R2618">
        <v>539.26264159107222</v>
      </c>
      <c r="S2618">
        <v>0.28511054894314453</v>
      </c>
      <c r="T2618">
        <f t="shared" si="82"/>
        <v>539.26264159107222</v>
      </c>
      <c r="U2618">
        <f t="shared" si="83"/>
        <v>0.28511054894314447</v>
      </c>
    </row>
    <row r="2619" spans="1:21" x14ac:dyDescent="0.35">
      <c r="A2619" t="s">
        <v>27</v>
      </c>
      <c r="B2619" t="s">
        <v>63</v>
      </c>
      <c r="C2619" t="s">
        <v>76</v>
      </c>
      <c r="D2619" t="s">
        <v>77</v>
      </c>
      <c r="E2619" t="s">
        <v>151</v>
      </c>
      <c r="F2619" t="s">
        <v>152</v>
      </c>
      <c r="G2619" t="s">
        <v>128</v>
      </c>
      <c r="H2619" t="s">
        <v>41</v>
      </c>
      <c r="I2619" t="s">
        <v>129</v>
      </c>
      <c r="J2619" t="s">
        <v>145</v>
      </c>
      <c r="L2619" t="s">
        <v>150</v>
      </c>
      <c r="M2619" t="s">
        <v>150</v>
      </c>
      <c r="N2619" t="b">
        <v>0</v>
      </c>
      <c r="O2619">
        <v>207.50297707999999</v>
      </c>
      <c r="P2619">
        <v>5.1554779120545173E-3</v>
      </c>
      <c r="Q2619">
        <v>4.4349844568715948</v>
      </c>
      <c r="R2619">
        <v>920.2724781043828</v>
      </c>
      <c r="S2619">
        <v>1.0697770150214949</v>
      </c>
      <c r="T2619">
        <f t="shared" si="82"/>
        <v>920.2724781043828</v>
      </c>
      <c r="U2619">
        <f t="shared" si="83"/>
        <v>1.0697770150214947</v>
      </c>
    </row>
    <row r="2620" spans="1:21" x14ac:dyDescent="0.35">
      <c r="A2620" t="s">
        <v>27</v>
      </c>
      <c r="B2620" t="s">
        <v>63</v>
      </c>
      <c r="C2620" t="s">
        <v>39</v>
      </c>
      <c r="D2620" t="s">
        <v>40</v>
      </c>
      <c r="E2620" t="s">
        <v>153</v>
      </c>
      <c r="F2620" t="s">
        <v>154</v>
      </c>
      <c r="G2620" t="s">
        <v>128</v>
      </c>
      <c r="H2620" t="s">
        <v>41</v>
      </c>
      <c r="I2620" t="s">
        <v>129</v>
      </c>
      <c r="J2620" t="s">
        <v>145</v>
      </c>
      <c r="L2620" t="s">
        <v>155</v>
      </c>
      <c r="M2620" t="s">
        <v>156</v>
      </c>
      <c r="N2620" t="b">
        <v>0</v>
      </c>
      <c r="O2620">
        <v>207.50297707999999</v>
      </c>
      <c r="P2620">
        <v>2.062689625042224E-8</v>
      </c>
      <c r="Q2620">
        <v>1.2880627324159859E-4</v>
      </c>
      <c r="R2620">
        <v>2.6727685164211659E-2</v>
      </c>
      <c r="S2620">
        <v>4.2801423798829044E-6</v>
      </c>
      <c r="T2620">
        <f t="shared" si="82"/>
        <v>2.6727685164211649E-2</v>
      </c>
      <c r="U2620">
        <f t="shared" si="83"/>
        <v>4.2801423798829035E-6</v>
      </c>
    </row>
    <row r="2621" spans="1:21" x14ac:dyDescent="0.35">
      <c r="A2621" t="s">
        <v>27</v>
      </c>
      <c r="B2621" t="s">
        <v>63</v>
      </c>
      <c r="C2621" t="s">
        <v>39</v>
      </c>
      <c r="D2621" t="s">
        <v>40</v>
      </c>
      <c r="E2621" t="s">
        <v>157</v>
      </c>
      <c r="F2621" t="s">
        <v>158</v>
      </c>
      <c r="G2621" t="s">
        <v>128</v>
      </c>
      <c r="H2621" t="s">
        <v>41</v>
      </c>
      <c r="I2621" t="s">
        <v>129</v>
      </c>
      <c r="J2621" t="s">
        <v>145</v>
      </c>
      <c r="L2621" t="s">
        <v>155</v>
      </c>
      <c r="M2621" t="s">
        <v>156</v>
      </c>
      <c r="N2621" t="b">
        <v>0</v>
      </c>
      <c r="O2621">
        <v>207.50297707999999</v>
      </c>
      <c r="P2621">
        <v>3.0482785240772798E-4</v>
      </c>
      <c r="Q2621">
        <v>1.9035214591761851</v>
      </c>
      <c r="R2621">
        <v>394.98636971472399</v>
      </c>
      <c r="S2621">
        <v>6.3252686871506411E-2</v>
      </c>
      <c r="T2621">
        <f t="shared" si="82"/>
        <v>394.98636971472411</v>
      </c>
      <c r="U2621">
        <f t="shared" si="83"/>
        <v>6.3252686871506397E-2</v>
      </c>
    </row>
    <row r="2622" spans="1:21" x14ac:dyDescent="0.35">
      <c r="A2622" t="s">
        <v>27</v>
      </c>
      <c r="B2622" t="s">
        <v>63</v>
      </c>
      <c r="C2622" t="s">
        <v>76</v>
      </c>
      <c r="D2622" t="s">
        <v>77</v>
      </c>
      <c r="E2622" t="s">
        <v>157</v>
      </c>
      <c r="F2622" t="s">
        <v>158</v>
      </c>
      <c r="G2622" t="s">
        <v>128</v>
      </c>
      <c r="H2622" t="s">
        <v>41</v>
      </c>
      <c r="I2622" t="s">
        <v>129</v>
      </c>
      <c r="J2622" t="s">
        <v>145</v>
      </c>
      <c r="L2622" t="s">
        <v>155</v>
      </c>
      <c r="M2622" t="s">
        <v>156</v>
      </c>
      <c r="N2622" t="b">
        <v>0</v>
      </c>
      <c r="O2622">
        <v>207.50297707999999</v>
      </c>
      <c r="P2622">
        <v>4.9726046098024033E-3</v>
      </c>
      <c r="Q2622">
        <v>4.2776682454746773</v>
      </c>
      <c r="R2622">
        <v>887.62889589657573</v>
      </c>
      <c r="S2622">
        <v>1.0318302603757299</v>
      </c>
      <c r="T2622">
        <f t="shared" si="82"/>
        <v>887.62889589657573</v>
      </c>
      <c r="U2622">
        <f t="shared" si="83"/>
        <v>1.0318302603757303</v>
      </c>
    </row>
    <row r="2623" spans="1:21" x14ac:dyDescent="0.35">
      <c r="A2623" t="s">
        <v>27</v>
      </c>
      <c r="B2623" t="s">
        <v>63</v>
      </c>
      <c r="C2623" t="s">
        <v>29</v>
      </c>
      <c r="D2623" t="s">
        <v>30</v>
      </c>
      <c r="E2623" t="s">
        <v>157</v>
      </c>
      <c r="F2623" t="s">
        <v>158</v>
      </c>
      <c r="G2623" t="s">
        <v>128</v>
      </c>
      <c r="H2623" t="s">
        <v>41</v>
      </c>
      <c r="I2623" t="s">
        <v>129</v>
      </c>
      <c r="J2623" t="s">
        <v>145</v>
      </c>
      <c r="L2623" t="s">
        <v>155</v>
      </c>
      <c r="M2623" t="s">
        <v>156</v>
      </c>
      <c r="N2623" t="b">
        <v>0</v>
      </c>
      <c r="O2623">
        <v>207.50297707999999</v>
      </c>
      <c r="P2623">
        <v>2.241041370132518E-3</v>
      </c>
      <c r="Q2623">
        <v>4.2387414062800373</v>
      </c>
      <c r="R2623">
        <v>879.55146087537355</v>
      </c>
      <c r="S2623">
        <v>0.46502275606193971</v>
      </c>
      <c r="T2623">
        <f t="shared" si="82"/>
        <v>879.55146087537355</v>
      </c>
      <c r="U2623">
        <f t="shared" si="83"/>
        <v>0.46502275606193966</v>
      </c>
    </row>
    <row r="2624" spans="1:21" x14ac:dyDescent="0.35">
      <c r="A2624" t="s">
        <v>27</v>
      </c>
      <c r="B2624" t="s">
        <v>63</v>
      </c>
      <c r="C2624" t="s">
        <v>39</v>
      </c>
      <c r="D2624" t="s">
        <v>40</v>
      </c>
      <c r="E2624" t="s">
        <v>159</v>
      </c>
      <c r="F2624" t="s">
        <v>160</v>
      </c>
      <c r="G2624" t="s">
        <v>128</v>
      </c>
      <c r="H2624" t="s">
        <v>41</v>
      </c>
      <c r="I2624" t="s">
        <v>129</v>
      </c>
      <c r="J2624" t="s">
        <v>36</v>
      </c>
      <c r="L2624" t="s">
        <v>161</v>
      </c>
      <c r="M2624" t="s">
        <v>161</v>
      </c>
      <c r="N2624" t="b">
        <v>0</v>
      </c>
      <c r="O2624">
        <v>277.81</v>
      </c>
      <c r="P2624">
        <v>1.736275380531561E-4</v>
      </c>
      <c r="Q2624">
        <v>1.084230794455229</v>
      </c>
      <c r="R2624">
        <v>301.21015700760722</v>
      </c>
      <c r="S2624">
        <v>4.8235466346547302E-2</v>
      </c>
      <c r="T2624">
        <f t="shared" si="82"/>
        <v>301.21015700760717</v>
      </c>
      <c r="U2624">
        <f t="shared" si="83"/>
        <v>4.8235466346547295E-2</v>
      </c>
    </row>
    <row r="2625" spans="1:21" x14ac:dyDescent="0.35">
      <c r="A2625" t="s">
        <v>27</v>
      </c>
      <c r="B2625" t="s">
        <v>63</v>
      </c>
      <c r="C2625" t="s">
        <v>29</v>
      </c>
      <c r="D2625" t="s">
        <v>30</v>
      </c>
      <c r="E2625" t="s">
        <v>159</v>
      </c>
      <c r="F2625" t="s">
        <v>160</v>
      </c>
      <c r="G2625" t="s">
        <v>128</v>
      </c>
      <c r="H2625" t="s">
        <v>41</v>
      </c>
      <c r="I2625" t="s">
        <v>129</v>
      </c>
      <c r="J2625" t="s">
        <v>36</v>
      </c>
      <c r="L2625" t="s">
        <v>161</v>
      </c>
      <c r="M2625" t="s">
        <v>161</v>
      </c>
      <c r="N2625" t="b">
        <v>0</v>
      </c>
      <c r="O2625">
        <v>277.81</v>
      </c>
      <c r="P2625">
        <v>2.2682660279551491E-5</v>
      </c>
      <c r="Q2625">
        <v>4.290234558491577E-2</v>
      </c>
      <c r="R2625">
        <v>11.91870062694545</v>
      </c>
      <c r="S2625">
        <v>6.3014698522622014E-3</v>
      </c>
      <c r="T2625">
        <f t="shared" si="82"/>
        <v>11.91870062694545</v>
      </c>
      <c r="U2625">
        <f t="shared" si="83"/>
        <v>6.3014698522621997E-3</v>
      </c>
    </row>
    <row r="2626" spans="1:21" x14ac:dyDescent="0.35">
      <c r="A2626" t="s">
        <v>27</v>
      </c>
      <c r="B2626" t="s">
        <v>63</v>
      </c>
      <c r="C2626" t="s">
        <v>29</v>
      </c>
      <c r="D2626" t="s">
        <v>30</v>
      </c>
      <c r="E2626" t="s">
        <v>162</v>
      </c>
      <c r="F2626" t="s">
        <v>163</v>
      </c>
      <c r="G2626" t="s">
        <v>128</v>
      </c>
      <c r="H2626" t="s">
        <v>41</v>
      </c>
      <c r="I2626" t="s">
        <v>129</v>
      </c>
      <c r="J2626" t="s">
        <v>36</v>
      </c>
      <c r="L2626" t="s">
        <v>139</v>
      </c>
      <c r="M2626" t="s">
        <v>139</v>
      </c>
      <c r="N2626" t="b">
        <v>0</v>
      </c>
      <c r="O2626">
        <v>114.2</v>
      </c>
      <c r="P2626">
        <v>9.3836123489754036E-3</v>
      </c>
      <c r="Q2626">
        <v>17.748314124933241</v>
      </c>
      <c r="R2626">
        <v>2026.857473067377</v>
      </c>
      <c r="S2626">
        <v>1.071608530252991</v>
      </c>
      <c r="T2626">
        <f t="shared" ref="T2626:T2689" si="84">O2626*Q2626</f>
        <v>2026.8574730673763</v>
      </c>
      <c r="U2626">
        <f t="shared" ref="U2626:U2689" si="85">O2626*P2626</f>
        <v>1.0716085302529912</v>
      </c>
    </row>
    <row r="2627" spans="1:21" x14ac:dyDescent="0.35">
      <c r="A2627" t="s">
        <v>27</v>
      </c>
      <c r="B2627" t="s">
        <v>63</v>
      </c>
      <c r="C2627" t="s">
        <v>39</v>
      </c>
      <c r="D2627" t="s">
        <v>40</v>
      </c>
      <c r="E2627" t="s">
        <v>162</v>
      </c>
      <c r="F2627" t="s">
        <v>163</v>
      </c>
      <c r="G2627" t="s">
        <v>128</v>
      </c>
      <c r="H2627" t="s">
        <v>41</v>
      </c>
      <c r="I2627" t="s">
        <v>129</v>
      </c>
      <c r="J2627" t="s">
        <v>36</v>
      </c>
      <c r="L2627" t="s">
        <v>139</v>
      </c>
      <c r="M2627" t="s">
        <v>139</v>
      </c>
      <c r="N2627" t="b">
        <v>0</v>
      </c>
      <c r="O2627">
        <v>114.2</v>
      </c>
      <c r="P2627">
        <v>3.5359123413027271E-2</v>
      </c>
      <c r="Q2627">
        <v>220.80282252006609</v>
      </c>
      <c r="R2627">
        <v>25215.68233179154</v>
      </c>
      <c r="S2627">
        <v>4.0380118937677141</v>
      </c>
      <c r="T2627">
        <f t="shared" si="84"/>
        <v>25215.682331791548</v>
      </c>
      <c r="U2627">
        <f t="shared" si="85"/>
        <v>4.0380118937677141</v>
      </c>
    </row>
    <row r="2628" spans="1:21" x14ac:dyDescent="0.35">
      <c r="A2628" t="s">
        <v>27</v>
      </c>
      <c r="B2628" t="s">
        <v>63</v>
      </c>
      <c r="C2628" t="s">
        <v>76</v>
      </c>
      <c r="D2628" t="s">
        <v>77</v>
      </c>
      <c r="E2628" t="s">
        <v>162</v>
      </c>
      <c r="F2628" t="s">
        <v>163</v>
      </c>
      <c r="G2628" t="s">
        <v>128</v>
      </c>
      <c r="H2628" t="s">
        <v>41</v>
      </c>
      <c r="I2628" t="s">
        <v>129</v>
      </c>
      <c r="J2628" t="s">
        <v>36</v>
      </c>
      <c r="L2628" t="s">
        <v>139</v>
      </c>
      <c r="M2628" t="s">
        <v>139</v>
      </c>
      <c r="N2628" t="b">
        <v>0</v>
      </c>
      <c r="O2628">
        <v>114.2</v>
      </c>
      <c r="P2628">
        <v>6.4707182104707286E-2</v>
      </c>
      <c r="Q2628">
        <v>55.664159904813488</v>
      </c>
      <c r="R2628">
        <v>6356.8470611297007</v>
      </c>
      <c r="S2628">
        <v>7.3895601963575723</v>
      </c>
      <c r="T2628">
        <f t="shared" si="84"/>
        <v>6356.8470611297007</v>
      </c>
      <c r="U2628">
        <f t="shared" si="85"/>
        <v>7.3895601963575723</v>
      </c>
    </row>
    <row r="2629" spans="1:21" x14ac:dyDescent="0.35">
      <c r="A2629" t="s">
        <v>27</v>
      </c>
      <c r="B2629" t="s">
        <v>63</v>
      </c>
      <c r="C2629" t="s">
        <v>76</v>
      </c>
      <c r="D2629" t="s">
        <v>77</v>
      </c>
      <c r="E2629" t="s">
        <v>167</v>
      </c>
      <c r="F2629" t="s">
        <v>168</v>
      </c>
      <c r="G2629" t="s">
        <v>128</v>
      </c>
      <c r="H2629" t="s">
        <v>41</v>
      </c>
      <c r="I2629" t="s">
        <v>129</v>
      </c>
      <c r="J2629" t="s">
        <v>36</v>
      </c>
      <c r="L2629" t="s">
        <v>169</v>
      </c>
      <c r="M2629" t="s">
        <v>169</v>
      </c>
      <c r="N2629" t="b">
        <v>0</v>
      </c>
      <c r="O2629">
        <v>214.26</v>
      </c>
      <c r="P2629">
        <v>1.7717648072156238E-2</v>
      </c>
      <c r="Q2629">
        <v>15.2415537711071</v>
      </c>
      <c r="R2629">
        <v>3265.6553109974079</v>
      </c>
      <c r="S2629">
        <v>3.7961832759401961</v>
      </c>
      <c r="T2629">
        <f t="shared" si="84"/>
        <v>3265.655310997407</v>
      </c>
      <c r="U2629">
        <f t="shared" si="85"/>
        <v>3.7961832759401957</v>
      </c>
    </row>
    <row r="2630" spans="1:21" x14ac:dyDescent="0.35">
      <c r="A2630" t="s">
        <v>27</v>
      </c>
      <c r="B2630" t="s">
        <v>63</v>
      </c>
      <c r="C2630" t="s">
        <v>39</v>
      </c>
      <c r="D2630" t="s">
        <v>40</v>
      </c>
      <c r="E2630" t="s">
        <v>167</v>
      </c>
      <c r="F2630" t="s">
        <v>168</v>
      </c>
      <c r="G2630" t="s">
        <v>128</v>
      </c>
      <c r="H2630" t="s">
        <v>41</v>
      </c>
      <c r="I2630" t="s">
        <v>129</v>
      </c>
      <c r="J2630" t="s">
        <v>36</v>
      </c>
      <c r="L2630" t="s">
        <v>169</v>
      </c>
      <c r="M2630" t="s">
        <v>169</v>
      </c>
      <c r="N2630" t="b">
        <v>0</v>
      </c>
      <c r="O2630">
        <v>214.26</v>
      </c>
      <c r="P2630">
        <v>1.8526267229182249E-2</v>
      </c>
      <c r="Q2630">
        <v>115.6887303789136</v>
      </c>
      <c r="R2630">
        <v>24787.467370986029</v>
      </c>
      <c r="S2630">
        <v>3.9694380165245882</v>
      </c>
      <c r="T2630">
        <f t="shared" si="84"/>
        <v>24787.467370986029</v>
      </c>
      <c r="U2630">
        <f t="shared" si="85"/>
        <v>3.9694380165245886</v>
      </c>
    </row>
    <row r="2631" spans="1:21" x14ac:dyDescent="0.35">
      <c r="A2631" t="s">
        <v>27</v>
      </c>
      <c r="B2631" t="s">
        <v>63</v>
      </c>
      <c r="C2631" t="s">
        <v>29</v>
      </c>
      <c r="D2631" t="s">
        <v>30</v>
      </c>
      <c r="E2631" t="s">
        <v>167</v>
      </c>
      <c r="F2631" t="s">
        <v>168</v>
      </c>
      <c r="G2631" t="s">
        <v>128</v>
      </c>
      <c r="H2631" t="s">
        <v>41</v>
      </c>
      <c r="I2631" t="s">
        <v>129</v>
      </c>
      <c r="J2631" t="s">
        <v>36</v>
      </c>
      <c r="L2631" t="s">
        <v>169</v>
      </c>
      <c r="M2631" t="s">
        <v>169</v>
      </c>
      <c r="N2631" t="b">
        <v>0</v>
      </c>
      <c r="O2631">
        <v>214.26</v>
      </c>
      <c r="P2631">
        <v>2.5985204856305518E-3</v>
      </c>
      <c r="Q2631">
        <v>4.9148831093902663</v>
      </c>
      <c r="R2631">
        <v>1053.0628550179581</v>
      </c>
      <c r="S2631">
        <v>0.55675899925120209</v>
      </c>
      <c r="T2631">
        <f t="shared" si="84"/>
        <v>1053.0628550179583</v>
      </c>
      <c r="U2631">
        <f t="shared" si="85"/>
        <v>0.55675899925120198</v>
      </c>
    </row>
    <row r="2632" spans="1:21" x14ac:dyDescent="0.35">
      <c r="A2632" t="s">
        <v>27</v>
      </c>
      <c r="B2632" t="s">
        <v>63</v>
      </c>
      <c r="C2632" t="s">
        <v>39</v>
      </c>
      <c r="D2632" t="s">
        <v>40</v>
      </c>
      <c r="E2632" t="s">
        <v>170</v>
      </c>
      <c r="F2632" t="s">
        <v>171</v>
      </c>
      <c r="G2632" t="s">
        <v>128</v>
      </c>
      <c r="H2632" t="s">
        <v>41</v>
      </c>
      <c r="I2632" t="s">
        <v>129</v>
      </c>
      <c r="J2632" t="s">
        <v>36</v>
      </c>
      <c r="L2632" t="s">
        <v>172</v>
      </c>
      <c r="M2632" t="s">
        <v>172</v>
      </c>
      <c r="N2632" t="b">
        <v>0</v>
      </c>
      <c r="O2632">
        <v>72.64</v>
      </c>
      <c r="P2632">
        <v>8.0607011431209341E-5</v>
      </c>
      <c r="Q2632">
        <v>0.5033568120741615</v>
      </c>
      <c r="R2632">
        <v>36.563838829067087</v>
      </c>
      <c r="S2632">
        <v>5.855293310363047E-3</v>
      </c>
      <c r="T2632">
        <f t="shared" si="84"/>
        <v>36.563838829067095</v>
      </c>
      <c r="U2632">
        <f t="shared" si="85"/>
        <v>5.855293310363047E-3</v>
      </c>
    </row>
    <row r="2633" spans="1:21" x14ac:dyDescent="0.35">
      <c r="A2633" t="s">
        <v>27</v>
      </c>
      <c r="B2633" t="s">
        <v>63</v>
      </c>
      <c r="C2633" t="s">
        <v>76</v>
      </c>
      <c r="D2633" t="s">
        <v>77</v>
      </c>
      <c r="E2633" t="s">
        <v>170</v>
      </c>
      <c r="F2633" t="s">
        <v>171</v>
      </c>
      <c r="G2633" t="s">
        <v>128</v>
      </c>
      <c r="H2633" t="s">
        <v>41</v>
      </c>
      <c r="I2633" t="s">
        <v>129</v>
      </c>
      <c r="J2633" t="s">
        <v>36</v>
      </c>
      <c r="L2633" t="s">
        <v>172</v>
      </c>
      <c r="M2633" t="s">
        <v>172</v>
      </c>
      <c r="N2633" t="b">
        <v>0</v>
      </c>
      <c r="O2633">
        <v>72.64</v>
      </c>
      <c r="P2633">
        <v>1.3221659573432991E-2</v>
      </c>
      <c r="Q2633">
        <v>11.37389310991248</v>
      </c>
      <c r="R2633">
        <v>826.19959550404258</v>
      </c>
      <c r="S2633">
        <v>0.96042135141417273</v>
      </c>
      <c r="T2633">
        <f t="shared" si="84"/>
        <v>826.19959550404258</v>
      </c>
      <c r="U2633">
        <f t="shared" si="85"/>
        <v>0.9604213514141724</v>
      </c>
    </row>
    <row r="2634" spans="1:21" x14ac:dyDescent="0.35">
      <c r="A2634" t="s">
        <v>27</v>
      </c>
      <c r="B2634" t="s">
        <v>63</v>
      </c>
      <c r="C2634" t="s">
        <v>29</v>
      </c>
      <c r="D2634" t="s">
        <v>30</v>
      </c>
      <c r="E2634" t="s">
        <v>170</v>
      </c>
      <c r="F2634" t="s">
        <v>171</v>
      </c>
      <c r="G2634" t="s">
        <v>128</v>
      </c>
      <c r="H2634" t="s">
        <v>41</v>
      </c>
      <c r="I2634" t="s">
        <v>129</v>
      </c>
      <c r="J2634" t="s">
        <v>36</v>
      </c>
      <c r="L2634" t="s">
        <v>172</v>
      </c>
      <c r="M2634" t="s">
        <v>172</v>
      </c>
      <c r="N2634" t="b">
        <v>0</v>
      </c>
      <c r="O2634">
        <v>72.64</v>
      </c>
      <c r="P2634">
        <v>3.10054502320655E-4</v>
      </c>
      <c r="Q2634">
        <v>0.58644203302342246</v>
      </c>
      <c r="R2634">
        <v>42.599149278821407</v>
      </c>
      <c r="S2634">
        <v>2.2522359048572381E-2</v>
      </c>
      <c r="T2634">
        <f t="shared" si="84"/>
        <v>42.599149278821407</v>
      </c>
      <c r="U2634">
        <f t="shared" si="85"/>
        <v>2.2522359048572377E-2</v>
      </c>
    </row>
    <row r="2635" spans="1:21" x14ac:dyDescent="0.35">
      <c r="A2635" t="s">
        <v>27</v>
      </c>
      <c r="B2635" t="s">
        <v>63</v>
      </c>
      <c r="C2635" t="s">
        <v>76</v>
      </c>
      <c r="D2635" t="s">
        <v>77</v>
      </c>
      <c r="E2635" t="s">
        <v>173</v>
      </c>
      <c r="F2635" t="s">
        <v>174</v>
      </c>
      <c r="G2635" t="s">
        <v>128</v>
      </c>
      <c r="H2635" t="s">
        <v>41</v>
      </c>
      <c r="I2635" t="s">
        <v>129</v>
      </c>
      <c r="J2635" t="s">
        <v>36</v>
      </c>
      <c r="L2635" t="s">
        <v>175</v>
      </c>
      <c r="M2635" t="s">
        <v>136</v>
      </c>
      <c r="N2635" t="b">
        <v>0</v>
      </c>
      <c r="O2635">
        <v>58.4</v>
      </c>
      <c r="P2635">
        <v>3.6731663900305848E-2</v>
      </c>
      <c r="Q2635">
        <v>31.59830402764128</v>
      </c>
      <c r="R2635">
        <v>1845.34095521425</v>
      </c>
      <c r="S2635">
        <v>2.145129171777862</v>
      </c>
      <c r="T2635">
        <f t="shared" si="84"/>
        <v>1845.3409552142507</v>
      </c>
      <c r="U2635">
        <f t="shared" si="85"/>
        <v>2.1451291717778616</v>
      </c>
    </row>
    <row r="2636" spans="1:21" x14ac:dyDescent="0.35">
      <c r="A2636" t="s">
        <v>27</v>
      </c>
      <c r="B2636" t="s">
        <v>63</v>
      </c>
      <c r="C2636" t="s">
        <v>39</v>
      </c>
      <c r="D2636" t="s">
        <v>40</v>
      </c>
      <c r="E2636" t="s">
        <v>173</v>
      </c>
      <c r="F2636" t="s">
        <v>174</v>
      </c>
      <c r="G2636" t="s">
        <v>128</v>
      </c>
      <c r="H2636" t="s">
        <v>41</v>
      </c>
      <c r="I2636" t="s">
        <v>129</v>
      </c>
      <c r="J2636" t="s">
        <v>36</v>
      </c>
      <c r="L2636" t="s">
        <v>175</v>
      </c>
      <c r="M2636" t="s">
        <v>136</v>
      </c>
      <c r="N2636" t="b">
        <v>0</v>
      </c>
      <c r="O2636">
        <v>58.4</v>
      </c>
      <c r="P2636">
        <v>3.1230379543044161E-2</v>
      </c>
      <c r="Q2636">
        <v>195.02055723860221</v>
      </c>
      <c r="R2636">
        <v>11389.200542734359</v>
      </c>
      <c r="S2636">
        <v>1.823854165313779</v>
      </c>
      <c r="T2636">
        <f t="shared" si="84"/>
        <v>11389.200542734368</v>
      </c>
      <c r="U2636">
        <f t="shared" si="85"/>
        <v>1.823854165313779</v>
      </c>
    </row>
    <row r="2637" spans="1:21" x14ac:dyDescent="0.35">
      <c r="A2637" t="s">
        <v>27</v>
      </c>
      <c r="B2637" t="s">
        <v>63</v>
      </c>
      <c r="C2637" t="s">
        <v>29</v>
      </c>
      <c r="D2637" t="s">
        <v>30</v>
      </c>
      <c r="E2637" t="s">
        <v>173</v>
      </c>
      <c r="F2637" t="s">
        <v>174</v>
      </c>
      <c r="G2637" t="s">
        <v>128</v>
      </c>
      <c r="H2637" t="s">
        <v>41</v>
      </c>
      <c r="I2637" t="s">
        <v>129</v>
      </c>
      <c r="J2637" t="s">
        <v>36</v>
      </c>
      <c r="L2637" t="s">
        <v>175</v>
      </c>
      <c r="M2637" t="s">
        <v>136</v>
      </c>
      <c r="N2637" t="b">
        <v>0</v>
      </c>
      <c r="O2637">
        <v>58.4</v>
      </c>
      <c r="P2637">
        <v>1.464784133074778E-3</v>
      </c>
      <c r="Q2637">
        <v>2.7705160818869339</v>
      </c>
      <c r="R2637">
        <v>161.79813918219699</v>
      </c>
      <c r="S2637">
        <v>8.554339337156705E-2</v>
      </c>
      <c r="T2637">
        <f t="shared" si="84"/>
        <v>161.79813918219693</v>
      </c>
      <c r="U2637">
        <f t="shared" si="85"/>
        <v>8.5543393371567036E-2</v>
      </c>
    </row>
    <row r="2638" spans="1:21" x14ac:dyDescent="0.35">
      <c r="A2638" t="s">
        <v>27</v>
      </c>
      <c r="B2638" t="s">
        <v>63</v>
      </c>
      <c r="C2638" t="s">
        <v>39</v>
      </c>
      <c r="D2638" t="s">
        <v>40</v>
      </c>
      <c r="E2638" t="s">
        <v>179</v>
      </c>
      <c r="F2638" t="s">
        <v>180</v>
      </c>
      <c r="G2638" t="s">
        <v>128</v>
      </c>
      <c r="H2638" t="s">
        <v>41</v>
      </c>
      <c r="I2638" t="s">
        <v>181</v>
      </c>
      <c r="J2638" t="s">
        <v>36</v>
      </c>
      <c r="L2638" t="s">
        <v>182</v>
      </c>
      <c r="M2638" t="s">
        <v>182</v>
      </c>
      <c r="N2638" t="b">
        <v>0</v>
      </c>
      <c r="O2638">
        <v>32.4</v>
      </c>
      <c r="P2638">
        <v>1.5687319454794799E-3</v>
      </c>
      <c r="Q2638">
        <v>9.7960698090057114</v>
      </c>
      <c r="R2638">
        <v>317.39266181178499</v>
      </c>
      <c r="S2638">
        <v>5.0826915033535133E-2</v>
      </c>
      <c r="T2638">
        <f t="shared" si="84"/>
        <v>317.39266181178505</v>
      </c>
      <c r="U2638">
        <f t="shared" si="85"/>
        <v>5.0826915033535147E-2</v>
      </c>
    </row>
    <row r="2639" spans="1:21" x14ac:dyDescent="0.35">
      <c r="A2639" t="s">
        <v>27</v>
      </c>
      <c r="B2639" t="s">
        <v>63</v>
      </c>
      <c r="C2639" t="s">
        <v>29</v>
      </c>
      <c r="D2639" t="s">
        <v>30</v>
      </c>
      <c r="E2639" t="s">
        <v>179</v>
      </c>
      <c r="F2639" t="s">
        <v>180</v>
      </c>
      <c r="G2639" t="s">
        <v>128</v>
      </c>
      <c r="H2639" t="s">
        <v>41</v>
      </c>
      <c r="I2639" t="s">
        <v>181</v>
      </c>
      <c r="J2639" t="s">
        <v>36</v>
      </c>
      <c r="L2639" t="s">
        <v>182</v>
      </c>
      <c r="M2639" t="s">
        <v>182</v>
      </c>
      <c r="N2639" t="b">
        <v>0</v>
      </c>
      <c r="O2639">
        <v>32.4</v>
      </c>
      <c r="P2639">
        <v>5.35101232644551E-3</v>
      </c>
      <c r="Q2639">
        <v>10.12099009679515</v>
      </c>
      <c r="R2639">
        <v>327.92007913616288</v>
      </c>
      <c r="S2639">
        <v>0.1733727993768345</v>
      </c>
      <c r="T2639">
        <f t="shared" si="84"/>
        <v>327.92007913616288</v>
      </c>
      <c r="U2639">
        <f t="shared" si="85"/>
        <v>0.17337279937683453</v>
      </c>
    </row>
    <row r="2640" spans="1:21" x14ac:dyDescent="0.35">
      <c r="A2640" t="s">
        <v>27</v>
      </c>
      <c r="B2640" t="s">
        <v>63</v>
      </c>
      <c r="C2640" t="s">
        <v>39</v>
      </c>
      <c r="D2640" t="s">
        <v>40</v>
      </c>
      <c r="E2640" t="s">
        <v>183</v>
      </c>
      <c r="F2640" t="s">
        <v>184</v>
      </c>
      <c r="G2640" t="s">
        <v>128</v>
      </c>
      <c r="H2640" t="s">
        <v>41</v>
      </c>
      <c r="I2640" t="s">
        <v>181</v>
      </c>
      <c r="J2640" t="s">
        <v>36</v>
      </c>
      <c r="L2640" t="s">
        <v>185</v>
      </c>
      <c r="M2640" t="s">
        <v>185</v>
      </c>
      <c r="N2640" t="b">
        <v>0</v>
      </c>
      <c r="O2640">
        <v>898.1</v>
      </c>
      <c r="P2640">
        <v>2.8214482445742431E-8</v>
      </c>
      <c r="Q2640">
        <v>1.761875510089015E-4</v>
      </c>
      <c r="R2640">
        <v>0.15823403956109439</v>
      </c>
      <c r="S2640">
        <v>2.5339426684521282E-5</v>
      </c>
      <c r="T2640">
        <f t="shared" si="84"/>
        <v>0.15823403956109444</v>
      </c>
      <c r="U2640">
        <f t="shared" si="85"/>
        <v>2.5339426684521278E-5</v>
      </c>
    </row>
    <row r="2641" spans="1:21" x14ac:dyDescent="0.35">
      <c r="A2641" t="s">
        <v>27</v>
      </c>
      <c r="B2641" t="s">
        <v>63</v>
      </c>
      <c r="C2641" t="s">
        <v>39</v>
      </c>
      <c r="D2641" t="s">
        <v>40</v>
      </c>
      <c r="E2641" t="s">
        <v>189</v>
      </c>
      <c r="F2641" t="s">
        <v>190</v>
      </c>
      <c r="G2641" t="s">
        <v>128</v>
      </c>
      <c r="H2641" t="s">
        <v>41</v>
      </c>
      <c r="I2641" t="s">
        <v>181</v>
      </c>
      <c r="J2641" t="s">
        <v>36</v>
      </c>
      <c r="L2641" t="s">
        <v>191</v>
      </c>
      <c r="M2641" t="s">
        <v>191</v>
      </c>
      <c r="N2641" t="b">
        <v>0</v>
      </c>
      <c r="O2641">
        <v>32.630000000000003</v>
      </c>
      <c r="P2641">
        <v>3.5807902074284329E-3</v>
      </c>
      <c r="Q2641">
        <v>22.360525610799339</v>
      </c>
      <c r="R2641">
        <v>729.62395068038245</v>
      </c>
      <c r="S2641">
        <v>0.1168411844683898</v>
      </c>
      <c r="T2641">
        <f t="shared" si="84"/>
        <v>729.62395068038245</v>
      </c>
      <c r="U2641">
        <f t="shared" si="85"/>
        <v>0.11684118446838977</v>
      </c>
    </row>
    <row r="2642" spans="1:21" x14ac:dyDescent="0.35">
      <c r="A2642" t="s">
        <v>27</v>
      </c>
      <c r="B2642" t="s">
        <v>63</v>
      </c>
      <c r="C2642" t="s">
        <v>29</v>
      </c>
      <c r="D2642" t="s">
        <v>30</v>
      </c>
      <c r="E2642" t="s">
        <v>189</v>
      </c>
      <c r="F2642" t="s">
        <v>190</v>
      </c>
      <c r="G2642" t="s">
        <v>128</v>
      </c>
      <c r="H2642" t="s">
        <v>41</v>
      </c>
      <c r="I2642" t="s">
        <v>181</v>
      </c>
      <c r="J2642" t="s">
        <v>36</v>
      </c>
      <c r="L2642" t="s">
        <v>191</v>
      </c>
      <c r="M2642" t="s">
        <v>191</v>
      </c>
      <c r="N2642" t="b">
        <v>0</v>
      </c>
      <c r="O2642">
        <v>32.630000000000003</v>
      </c>
      <c r="P2642">
        <v>2.2738116170621488E-2</v>
      </c>
      <c r="Q2642">
        <v>43.00723574215845</v>
      </c>
      <c r="R2642">
        <v>1403.32610226663</v>
      </c>
      <c r="S2642">
        <v>0.7419447306473792</v>
      </c>
      <c r="T2642">
        <f t="shared" si="84"/>
        <v>1403.3261022666304</v>
      </c>
      <c r="U2642">
        <f t="shared" si="85"/>
        <v>0.7419447306473792</v>
      </c>
    </row>
    <row r="2643" spans="1:21" x14ac:dyDescent="0.35">
      <c r="A2643" t="s">
        <v>27</v>
      </c>
      <c r="B2643" t="s">
        <v>63</v>
      </c>
      <c r="C2643" t="s">
        <v>39</v>
      </c>
      <c r="D2643" t="s">
        <v>40</v>
      </c>
      <c r="E2643" t="s">
        <v>211</v>
      </c>
      <c r="F2643" t="s">
        <v>212</v>
      </c>
      <c r="G2643" t="s">
        <v>128</v>
      </c>
      <c r="H2643" t="s">
        <v>41</v>
      </c>
      <c r="I2643" t="s">
        <v>181</v>
      </c>
      <c r="J2643" t="s">
        <v>145</v>
      </c>
      <c r="L2643" t="s">
        <v>213</v>
      </c>
      <c r="M2643" t="s">
        <v>213</v>
      </c>
      <c r="N2643" t="b">
        <v>0</v>
      </c>
      <c r="O2643">
        <v>250.58497259000001</v>
      </c>
      <c r="P2643">
        <v>7.5974536195484298E-4</v>
      </c>
      <c r="Q2643">
        <v>4.7442895672677619</v>
      </c>
      <c r="R2643">
        <v>1188.8476711728149</v>
      </c>
      <c r="S2643">
        <v>0.19038077070083401</v>
      </c>
      <c r="T2643">
        <f t="shared" si="84"/>
        <v>1188.8476711728151</v>
      </c>
      <c r="U2643">
        <f t="shared" si="85"/>
        <v>0.19038077070083395</v>
      </c>
    </row>
    <row r="2644" spans="1:21" x14ac:dyDescent="0.35">
      <c r="A2644" t="s">
        <v>27</v>
      </c>
      <c r="B2644" t="s">
        <v>63</v>
      </c>
      <c r="C2644" t="s">
        <v>29</v>
      </c>
      <c r="D2644" t="s">
        <v>30</v>
      </c>
      <c r="E2644" t="s">
        <v>211</v>
      </c>
      <c r="F2644" t="s">
        <v>212</v>
      </c>
      <c r="G2644" t="s">
        <v>128</v>
      </c>
      <c r="H2644" t="s">
        <v>41</v>
      </c>
      <c r="I2644" t="s">
        <v>181</v>
      </c>
      <c r="J2644" t="s">
        <v>145</v>
      </c>
      <c r="L2644" t="s">
        <v>213</v>
      </c>
      <c r="M2644" t="s">
        <v>213</v>
      </c>
      <c r="N2644" t="b">
        <v>0</v>
      </c>
      <c r="O2644">
        <v>250.58497259000001</v>
      </c>
      <c r="P2644">
        <v>2.0548816672534559E-4</v>
      </c>
      <c r="Q2644">
        <v>0.38866359738276179</v>
      </c>
      <c r="R2644">
        <v>97.393256896890179</v>
      </c>
      <c r="S2644">
        <v>5.1492246626440072E-2</v>
      </c>
      <c r="T2644">
        <f t="shared" si="84"/>
        <v>97.393256896890165</v>
      </c>
      <c r="U2644">
        <f t="shared" si="85"/>
        <v>5.1492246626440079E-2</v>
      </c>
    </row>
    <row r="2645" spans="1:21" x14ac:dyDescent="0.35">
      <c r="A2645" t="s">
        <v>27</v>
      </c>
      <c r="B2645" t="s">
        <v>63</v>
      </c>
      <c r="C2645" t="s">
        <v>76</v>
      </c>
      <c r="D2645" t="s">
        <v>77</v>
      </c>
      <c r="E2645" t="s">
        <v>211</v>
      </c>
      <c r="F2645" t="s">
        <v>212</v>
      </c>
      <c r="G2645" t="s">
        <v>128</v>
      </c>
      <c r="H2645" t="s">
        <v>41</v>
      </c>
      <c r="I2645" t="s">
        <v>181</v>
      </c>
      <c r="J2645" t="s">
        <v>145</v>
      </c>
      <c r="L2645" t="s">
        <v>213</v>
      </c>
      <c r="M2645" t="s">
        <v>213</v>
      </c>
      <c r="N2645" t="b">
        <v>0</v>
      </c>
      <c r="O2645">
        <v>250.58497259000001</v>
      </c>
      <c r="P2645">
        <v>7.5347351240528102E-4</v>
      </c>
      <c r="Q2645">
        <v>0.64817333585475201</v>
      </c>
      <c r="R2645">
        <v>162.42249759873189</v>
      </c>
      <c r="S2645">
        <v>0.18880913945336841</v>
      </c>
      <c r="T2645">
        <f t="shared" si="84"/>
        <v>162.42249759873189</v>
      </c>
      <c r="U2645">
        <f t="shared" si="85"/>
        <v>0.18880913945336839</v>
      </c>
    </row>
    <row r="2646" spans="1:21" x14ac:dyDescent="0.35">
      <c r="A2646" t="s">
        <v>27</v>
      </c>
      <c r="B2646" t="s">
        <v>63</v>
      </c>
      <c r="C2646" t="s">
        <v>29</v>
      </c>
      <c r="D2646" t="s">
        <v>30</v>
      </c>
      <c r="E2646" t="s">
        <v>217</v>
      </c>
      <c r="F2646" t="s">
        <v>218</v>
      </c>
      <c r="G2646" t="s">
        <v>128</v>
      </c>
      <c r="H2646" t="s">
        <v>41</v>
      </c>
      <c r="I2646" t="s">
        <v>181</v>
      </c>
      <c r="J2646" t="s">
        <v>145</v>
      </c>
      <c r="L2646" t="s">
        <v>202</v>
      </c>
      <c r="M2646" t="s">
        <v>202</v>
      </c>
      <c r="N2646" t="b">
        <v>0</v>
      </c>
      <c r="O2646">
        <v>250.58497259000001</v>
      </c>
      <c r="P2646">
        <v>2.6561371919003721E-3</v>
      </c>
      <c r="Q2646">
        <v>5.0238602669805861</v>
      </c>
      <c r="R2646">
        <v>1258.9038872973199</v>
      </c>
      <c r="S2646">
        <v>0.66558806542763427</v>
      </c>
      <c r="T2646">
        <f t="shared" si="84"/>
        <v>1258.9038872973204</v>
      </c>
      <c r="U2646">
        <f t="shared" si="85"/>
        <v>0.66558806542763438</v>
      </c>
    </row>
    <row r="2647" spans="1:21" x14ac:dyDescent="0.35">
      <c r="A2647" t="s">
        <v>27</v>
      </c>
      <c r="B2647" t="s">
        <v>63</v>
      </c>
      <c r="C2647" t="s">
        <v>39</v>
      </c>
      <c r="D2647" t="s">
        <v>40</v>
      </c>
      <c r="E2647" t="s">
        <v>217</v>
      </c>
      <c r="F2647" t="s">
        <v>218</v>
      </c>
      <c r="G2647" t="s">
        <v>128</v>
      </c>
      <c r="H2647" t="s">
        <v>41</v>
      </c>
      <c r="I2647" t="s">
        <v>181</v>
      </c>
      <c r="J2647" t="s">
        <v>145</v>
      </c>
      <c r="L2647" t="s">
        <v>202</v>
      </c>
      <c r="M2647" t="s">
        <v>202</v>
      </c>
      <c r="N2647" t="b">
        <v>0</v>
      </c>
      <c r="O2647">
        <v>250.58497259000001</v>
      </c>
      <c r="P2647">
        <v>8.3351163055677292E-3</v>
      </c>
      <c r="Q2647">
        <v>52.049288236153487</v>
      </c>
      <c r="R2647">
        <v>13042.76946598553</v>
      </c>
      <c r="S2647">
        <v>2.088654890965151</v>
      </c>
      <c r="T2647">
        <f t="shared" si="84"/>
        <v>13042.769465985531</v>
      </c>
      <c r="U2647">
        <f t="shared" si="85"/>
        <v>2.0886548909651514</v>
      </c>
    </row>
    <row r="2648" spans="1:21" x14ac:dyDescent="0.35">
      <c r="A2648" t="s">
        <v>27</v>
      </c>
      <c r="B2648" t="s">
        <v>63</v>
      </c>
      <c r="C2648" t="s">
        <v>76</v>
      </c>
      <c r="D2648" t="s">
        <v>77</v>
      </c>
      <c r="E2648" t="s">
        <v>217</v>
      </c>
      <c r="F2648" t="s">
        <v>218</v>
      </c>
      <c r="G2648" t="s">
        <v>128</v>
      </c>
      <c r="H2648" t="s">
        <v>41</v>
      </c>
      <c r="I2648" t="s">
        <v>181</v>
      </c>
      <c r="J2648" t="s">
        <v>145</v>
      </c>
      <c r="L2648" t="s">
        <v>202</v>
      </c>
      <c r="M2648" t="s">
        <v>202</v>
      </c>
      <c r="N2648" t="b">
        <v>0</v>
      </c>
      <c r="O2648">
        <v>250.58497259000001</v>
      </c>
      <c r="P2648">
        <v>1.1156444652397851E-2</v>
      </c>
      <c r="Q2648">
        <v>9.5972981499235814</v>
      </c>
      <c r="R2648">
        <v>2404.9386938366579</v>
      </c>
      <c r="S2648">
        <v>2.795637377422969</v>
      </c>
      <c r="T2648">
        <f t="shared" si="84"/>
        <v>2404.9386938366583</v>
      </c>
      <c r="U2648">
        <f t="shared" si="85"/>
        <v>2.7956373774229677</v>
      </c>
    </row>
    <row r="2649" spans="1:21" x14ac:dyDescent="0.35">
      <c r="A2649" t="s">
        <v>27</v>
      </c>
      <c r="B2649" t="s">
        <v>63</v>
      </c>
      <c r="C2649" t="s">
        <v>29</v>
      </c>
      <c r="D2649" t="s">
        <v>30</v>
      </c>
      <c r="E2649" t="s">
        <v>219</v>
      </c>
      <c r="F2649" t="s">
        <v>220</v>
      </c>
      <c r="G2649" t="s">
        <v>128</v>
      </c>
      <c r="H2649" t="s">
        <v>41</v>
      </c>
      <c r="I2649" t="s">
        <v>221</v>
      </c>
      <c r="J2649" t="s">
        <v>36</v>
      </c>
      <c r="L2649" t="s">
        <v>222</v>
      </c>
      <c r="M2649" t="s">
        <v>222</v>
      </c>
      <c r="N2649" t="b">
        <v>0</v>
      </c>
      <c r="O2649">
        <v>0.16</v>
      </c>
      <c r="P2649">
        <v>1.6418871536212189E-3</v>
      </c>
      <c r="Q2649">
        <v>3.1054915608639559</v>
      </c>
      <c r="R2649">
        <v>0.49687864973823298</v>
      </c>
      <c r="S2649">
        <v>2.6270194457939501E-4</v>
      </c>
      <c r="T2649">
        <f t="shared" si="84"/>
        <v>0.49687864973823298</v>
      </c>
      <c r="U2649">
        <f t="shared" si="85"/>
        <v>2.6270194457939501E-4</v>
      </c>
    </row>
    <row r="2650" spans="1:21" x14ac:dyDescent="0.35">
      <c r="A2650" t="s">
        <v>27</v>
      </c>
      <c r="B2650" t="s">
        <v>63</v>
      </c>
      <c r="C2650" t="s">
        <v>39</v>
      </c>
      <c r="D2650" t="s">
        <v>40</v>
      </c>
      <c r="E2650" t="s">
        <v>219</v>
      </c>
      <c r="F2650" t="s">
        <v>220</v>
      </c>
      <c r="G2650" t="s">
        <v>128</v>
      </c>
      <c r="H2650" t="s">
        <v>41</v>
      </c>
      <c r="I2650" t="s">
        <v>221</v>
      </c>
      <c r="J2650" t="s">
        <v>36</v>
      </c>
      <c r="L2650" t="s">
        <v>222</v>
      </c>
      <c r="M2650" t="s">
        <v>222</v>
      </c>
      <c r="N2650" t="b">
        <v>0</v>
      </c>
      <c r="O2650">
        <v>0.16</v>
      </c>
      <c r="P2650">
        <v>8.5505797787999074E-4</v>
      </c>
      <c r="Q2650">
        <v>5.3394766812755128</v>
      </c>
      <c r="R2650">
        <v>0.85431626900408209</v>
      </c>
      <c r="S2650">
        <v>1.3680927646079851E-4</v>
      </c>
      <c r="T2650">
        <f t="shared" si="84"/>
        <v>0.85431626900408209</v>
      </c>
      <c r="U2650">
        <f t="shared" si="85"/>
        <v>1.3680927646079853E-4</v>
      </c>
    </row>
    <row r="2651" spans="1:21" x14ac:dyDescent="0.35">
      <c r="A2651" t="s">
        <v>27</v>
      </c>
      <c r="B2651" t="s">
        <v>63</v>
      </c>
      <c r="C2651" t="s">
        <v>29</v>
      </c>
      <c r="D2651" t="s">
        <v>30</v>
      </c>
      <c r="E2651" t="s">
        <v>223</v>
      </c>
      <c r="F2651" t="s">
        <v>224</v>
      </c>
      <c r="G2651" t="s">
        <v>128</v>
      </c>
      <c r="H2651" t="s">
        <v>41</v>
      </c>
      <c r="I2651" t="s">
        <v>221</v>
      </c>
      <c r="J2651" t="s">
        <v>36</v>
      </c>
      <c r="L2651" t="s">
        <v>222</v>
      </c>
      <c r="M2651" t="s">
        <v>222</v>
      </c>
      <c r="N2651" t="b">
        <v>0</v>
      </c>
      <c r="O2651">
        <v>0.16</v>
      </c>
      <c r="P2651">
        <v>1.639640544613079E-3</v>
      </c>
      <c r="Q2651">
        <v>3.1012422887383102</v>
      </c>
      <c r="R2651">
        <v>0.49619876619812958</v>
      </c>
      <c r="S2651">
        <v>2.6234248713809271E-4</v>
      </c>
      <c r="T2651">
        <f t="shared" si="84"/>
        <v>0.49619876619812964</v>
      </c>
      <c r="U2651">
        <f t="shared" si="85"/>
        <v>2.6234248713809266E-4</v>
      </c>
    </row>
    <row r="2652" spans="1:21" x14ac:dyDescent="0.35">
      <c r="A2652" t="s">
        <v>27</v>
      </c>
      <c r="B2652" t="s">
        <v>63</v>
      </c>
      <c r="C2652" t="s">
        <v>29</v>
      </c>
      <c r="D2652" t="s">
        <v>30</v>
      </c>
      <c r="E2652" t="s">
        <v>225</v>
      </c>
      <c r="F2652" t="s">
        <v>226</v>
      </c>
      <c r="G2652" t="s">
        <v>128</v>
      </c>
      <c r="H2652" t="s">
        <v>41</v>
      </c>
      <c r="I2652" t="s">
        <v>221</v>
      </c>
      <c r="J2652" t="s">
        <v>36</v>
      </c>
      <c r="L2652" t="s">
        <v>227</v>
      </c>
      <c r="M2652" t="s">
        <v>227</v>
      </c>
      <c r="N2652" t="b">
        <v>0</v>
      </c>
      <c r="O2652">
        <v>1.05</v>
      </c>
      <c r="P2652">
        <v>1.069277498064798E-2</v>
      </c>
      <c r="Q2652">
        <v>20.224485215918939</v>
      </c>
      <c r="R2652">
        <v>21.235709476714881</v>
      </c>
      <c r="S2652">
        <v>1.1227413729680381E-2</v>
      </c>
      <c r="T2652">
        <f t="shared" si="84"/>
        <v>21.235709476714888</v>
      </c>
      <c r="U2652">
        <f t="shared" si="85"/>
        <v>1.1227413729680379E-2</v>
      </c>
    </row>
    <row r="2653" spans="1:21" x14ac:dyDescent="0.35">
      <c r="A2653" t="s">
        <v>27</v>
      </c>
      <c r="B2653" t="s">
        <v>63</v>
      </c>
      <c r="C2653" t="s">
        <v>39</v>
      </c>
      <c r="D2653" t="s">
        <v>40</v>
      </c>
      <c r="E2653" t="s">
        <v>225</v>
      </c>
      <c r="F2653" t="s">
        <v>226</v>
      </c>
      <c r="G2653" t="s">
        <v>128</v>
      </c>
      <c r="H2653" t="s">
        <v>41</v>
      </c>
      <c r="I2653" t="s">
        <v>221</v>
      </c>
      <c r="J2653" t="s">
        <v>36</v>
      </c>
      <c r="L2653" t="s">
        <v>227</v>
      </c>
      <c r="M2653" t="s">
        <v>227</v>
      </c>
      <c r="N2653" t="b">
        <v>0</v>
      </c>
      <c r="O2653">
        <v>1.05</v>
      </c>
      <c r="P2653">
        <v>3.3239879722671509E-3</v>
      </c>
      <c r="Q2653">
        <v>20.756903889448012</v>
      </c>
      <c r="R2653">
        <v>21.794749083920411</v>
      </c>
      <c r="S2653">
        <v>3.4901873708805091E-3</v>
      </c>
      <c r="T2653">
        <f t="shared" si="84"/>
        <v>21.794749083920411</v>
      </c>
      <c r="U2653">
        <f t="shared" si="85"/>
        <v>3.4901873708805087E-3</v>
      </c>
    </row>
    <row r="2654" spans="1:21" x14ac:dyDescent="0.35">
      <c r="A2654" t="s">
        <v>27</v>
      </c>
      <c r="B2654" t="s">
        <v>63</v>
      </c>
      <c r="C2654" t="s">
        <v>39</v>
      </c>
      <c r="D2654" t="s">
        <v>40</v>
      </c>
      <c r="E2654" t="s">
        <v>228</v>
      </c>
      <c r="F2654" t="s">
        <v>229</v>
      </c>
      <c r="G2654" t="s">
        <v>128</v>
      </c>
      <c r="H2654" t="s">
        <v>41</v>
      </c>
      <c r="I2654" t="s">
        <v>221</v>
      </c>
      <c r="J2654" t="s">
        <v>36</v>
      </c>
      <c r="L2654" t="s">
        <v>230</v>
      </c>
      <c r="M2654" t="s">
        <v>230</v>
      </c>
      <c r="N2654" t="b">
        <v>0</v>
      </c>
      <c r="O2654">
        <v>1.2</v>
      </c>
      <c r="P2654">
        <v>3.4729081465729349E-8</v>
      </c>
      <c r="Q2654">
        <v>2.16868476109822E-4</v>
      </c>
      <c r="R2654">
        <v>2.6024217133178642E-4</v>
      </c>
      <c r="S2654">
        <v>4.1674897758875218E-8</v>
      </c>
      <c r="T2654">
        <f t="shared" si="84"/>
        <v>2.6024217133178637E-4</v>
      </c>
      <c r="U2654">
        <f t="shared" si="85"/>
        <v>4.1674897758875218E-8</v>
      </c>
    </row>
    <row r="2655" spans="1:21" x14ac:dyDescent="0.35">
      <c r="A2655" t="s">
        <v>27</v>
      </c>
      <c r="B2655" t="s">
        <v>63</v>
      </c>
      <c r="C2655" t="s">
        <v>29</v>
      </c>
      <c r="D2655" t="s">
        <v>30</v>
      </c>
      <c r="E2655" t="s">
        <v>228</v>
      </c>
      <c r="F2655" t="s">
        <v>229</v>
      </c>
      <c r="G2655" t="s">
        <v>128</v>
      </c>
      <c r="H2655" t="s">
        <v>41</v>
      </c>
      <c r="I2655" t="s">
        <v>221</v>
      </c>
      <c r="J2655" t="s">
        <v>36</v>
      </c>
      <c r="L2655" t="s">
        <v>230</v>
      </c>
      <c r="M2655" t="s">
        <v>230</v>
      </c>
      <c r="N2655" t="b">
        <v>0</v>
      </c>
      <c r="O2655">
        <v>1.2</v>
      </c>
      <c r="P2655">
        <v>5.9884679030340442E-3</v>
      </c>
      <c r="Q2655">
        <v>11.326683745810721</v>
      </c>
      <c r="R2655">
        <v>13.59202049497287</v>
      </c>
      <c r="S2655">
        <v>7.186161483640853E-3</v>
      </c>
      <c r="T2655">
        <f t="shared" si="84"/>
        <v>13.592020494972864</v>
      </c>
      <c r="U2655">
        <f t="shared" si="85"/>
        <v>7.186161483640853E-3</v>
      </c>
    </row>
    <row r="2656" spans="1:21" x14ac:dyDescent="0.35">
      <c r="A2656" t="s">
        <v>27</v>
      </c>
      <c r="B2656" t="s">
        <v>63</v>
      </c>
      <c r="C2656" t="s">
        <v>39</v>
      </c>
      <c r="D2656" t="s">
        <v>40</v>
      </c>
      <c r="E2656" t="s">
        <v>231</v>
      </c>
      <c r="F2656" t="s">
        <v>232</v>
      </c>
      <c r="G2656" t="s">
        <v>128</v>
      </c>
      <c r="H2656" t="s">
        <v>41</v>
      </c>
      <c r="I2656" t="s">
        <v>221</v>
      </c>
      <c r="J2656" t="s">
        <v>36</v>
      </c>
      <c r="L2656" t="s">
        <v>233</v>
      </c>
      <c r="M2656" t="s">
        <v>233</v>
      </c>
      <c r="N2656" t="b">
        <v>0</v>
      </c>
      <c r="O2656">
        <v>259.63</v>
      </c>
      <c r="P2656">
        <v>6.2487171032214404E-8</v>
      </c>
      <c r="Q2656">
        <v>3.9020604594863149E-4</v>
      </c>
      <c r="R2656">
        <v>0.1013091957096432</v>
      </c>
      <c r="S2656">
        <v>1.6223544215093821E-5</v>
      </c>
      <c r="T2656">
        <f t="shared" si="84"/>
        <v>0.1013091957096432</v>
      </c>
      <c r="U2656">
        <f t="shared" si="85"/>
        <v>1.6223544215093824E-5</v>
      </c>
    </row>
    <row r="2657" spans="1:21" x14ac:dyDescent="0.35">
      <c r="A2657" t="s">
        <v>27</v>
      </c>
      <c r="B2657" t="s">
        <v>63</v>
      </c>
      <c r="C2657" t="s">
        <v>29</v>
      </c>
      <c r="D2657" t="s">
        <v>30</v>
      </c>
      <c r="E2657" t="s">
        <v>231</v>
      </c>
      <c r="F2657" t="s">
        <v>232</v>
      </c>
      <c r="G2657" t="s">
        <v>128</v>
      </c>
      <c r="H2657" t="s">
        <v>41</v>
      </c>
      <c r="I2657" t="s">
        <v>221</v>
      </c>
      <c r="J2657" t="s">
        <v>36</v>
      </c>
      <c r="L2657" t="s">
        <v>233</v>
      </c>
      <c r="M2657" t="s">
        <v>233</v>
      </c>
      <c r="N2657" t="b">
        <v>0</v>
      </c>
      <c r="O2657">
        <v>259.63</v>
      </c>
      <c r="P2657">
        <v>8.9858049918200688E-4</v>
      </c>
      <c r="Q2657">
        <v>1.699589494206138</v>
      </c>
      <c r="R2657">
        <v>441.26442038073969</v>
      </c>
      <c r="S2657">
        <v>0.23329845500262439</v>
      </c>
      <c r="T2657">
        <f t="shared" si="84"/>
        <v>441.26442038073964</v>
      </c>
      <c r="U2657">
        <f t="shared" si="85"/>
        <v>0.23329845500262444</v>
      </c>
    </row>
    <row r="2658" spans="1:21" x14ac:dyDescent="0.35">
      <c r="A2658" t="s">
        <v>27</v>
      </c>
      <c r="B2658" t="s">
        <v>63</v>
      </c>
      <c r="C2658" t="s">
        <v>29</v>
      </c>
      <c r="D2658" t="s">
        <v>30</v>
      </c>
      <c r="E2658" t="s">
        <v>234</v>
      </c>
      <c r="F2658" t="s">
        <v>235</v>
      </c>
      <c r="G2658" t="s">
        <v>128</v>
      </c>
      <c r="H2658" t="s">
        <v>41</v>
      </c>
      <c r="I2658" t="s">
        <v>221</v>
      </c>
      <c r="J2658" t="s">
        <v>36</v>
      </c>
      <c r="L2658" t="s">
        <v>230</v>
      </c>
      <c r="M2658" t="s">
        <v>230</v>
      </c>
      <c r="N2658" t="b">
        <v>0</v>
      </c>
      <c r="O2658">
        <v>1.2</v>
      </c>
      <c r="P2658">
        <v>2.116248202326474E-3</v>
      </c>
      <c r="Q2658">
        <v>4.0027056174498403</v>
      </c>
      <c r="R2658">
        <v>4.8032467409398079</v>
      </c>
      <c r="S2658">
        <v>2.5394978427917682E-3</v>
      </c>
      <c r="T2658">
        <f t="shared" si="84"/>
        <v>4.8032467409398079</v>
      </c>
      <c r="U2658">
        <f t="shared" si="85"/>
        <v>2.5394978427917686E-3</v>
      </c>
    </row>
    <row r="2659" spans="1:21" x14ac:dyDescent="0.35">
      <c r="A2659" t="s">
        <v>27</v>
      </c>
      <c r="B2659" t="s">
        <v>63</v>
      </c>
      <c r="C2659" t="s">
        <v>39</v>
      </c>
      <c r="D2659" t="s">
        <v>40</v>
      </c>
      <c r="E2659" t="s">
        <v>234</v>
      </c>
      <c r="F2659" t="s">
        <v>235</v>
      </c>
      <c r="G2659" t="s">
        <v>128</v>
      </c>
      <c r="H2659" t="s">
        <v>41</v>
      </c>
      <c r="I2659" t="s">
        <v>221</v>
      </c>
      <c r="J2659" t="s">
        <v>36</v>
      </c>
      <c r="L2659" t="s">
        <v>230</v>
      </c>
      <c r="M2659" t="s">
        <v>230</v>
      </c>
      <c r="N2659" t="b">
        <v>0</v>
      </c>
      <c r="O2659">
        <v>1.2</v>
      </c>
      <c r="P2659">
        <v>1.362658453591086E-3</v>
      </c>
      <c r="Q2659">
        <v>8.5092277081984484</v>
      </c>
      <c r="R2659">
        <v>10.21107324983814</v>
      </c>
      <c r="S2659">
        <v>1.6351901443093029E-3</v>
      </c>
      <c r="T2659">
        <f t="shared" si="84"/>
        <v>10.211073249838138</v>
      </c>
      <c r="U2659">
        <f t="shared" si="85"/>
        <v>1.6351901443093031E-3</v>
      </c>
    </row>
    <row r="2660" spans="1:21" x14ac:dyDescent="0.35">
      <c r="A2660" t="s">
        <v>27</v>
      </c>
      <c r="B2660" t="s">
        <v>63</v>
      </c>
      <c r="C2660" t="s">
        <v>29</v>
      </c>
      <c r="D2660" t="s">
        <v>30</v>
      </c>
      <c r="E2660" t="s">
        <v>238</v>
      </c>
      <c r="F2660" t="s">
        <v>239</v>
      </c>
      <c r="G2660" t="s">
        <v>128</v>
      </c>
      <c r="H2660" t="s">
        <v>41</v>
      </c>
      <c r="I2660" t="s">
        <v>221</v>
      </c>
      <c r="J2660" t="s">
        <v>36</v>
      </c>
      <c r="L2660" t="s">
        <v>240</v>
      </c>
      <c r="M2660" t="s">
        <v>240</v>
      </c>
      <c r="N2660" t="b">
        <v>0</v>
      </c>
      <c r="O2660">
        <v>0.98</v>
      </c>
      <c r="P2660">
        <v>8.302155090534875E-3</v>
      </c>
      <c r="Q2660">
        <v>15.70282861022233</v>
      </c>
      <c r="R2660">
        <v>15.388772038017891</v>
      </c>
      <c r="S2660">
        <v>8.1361119887241769E-3</v>
      </c>
      <c r="T2660">
        <f t="shared" si="84"/>
        <v>15.388772038017883</v>
      </c>
      <c r="U2660">
        <f t="shared" si="85"/>
        <v>8.1361119887241769E-3</v>
      </c>
    </row>
    <row r="2661" spans="1:21" x14ac:dyDescent="0.35">
      <c r="A2661" t="s">
        <v>27</v>
      </c>
      <c r="B2661" t="s">
        <v>63</v>
      </c>
      <c r="C2661" t="s">
        <v>39</v>
      </c>
      <c r="D2661" t="s">
        <v>40</v>
      </c>
      <c r="E2661" t="s">
        <v>238</v>
      </c>
      <c r="F2661" t="s">
        <v>239</v>
      </c>
      <c r="G2661" t="s">
        <v>128</v>
      </c>
      <c r="H2661" t="s">
        <v>41</v>
      </c>
      <c r="I2661" t="s">
        <v>221</v>
      </c>
      <c r="J2661" t="s">
        <v>36</v>
      </c>
      <c r="L2661" t="s">
        <v>240</v>
      </c>
      <c r="M2661" t="s">
        <v>240</v>
      </c>
      <c r="N2661" t="b">
        <v>0</v>
      </c>
      <c r="O2661">
        <v>0.98</v>
      </c>
      <c r="P2661">
        <v>3.3542571296233561E-3</v>
      </c>
      <c r="Q2661">
        <v>20.945922019266568</v>
      </c>
      <c r="R2661">
        <v>20.527003578881239</v>
      </c>
      <c r="S2661">
        <v>3.2871719870308891E-3</v>
      </c>
      <c r="T2661">
        <f t="shared" si="84"/>
        <v>20.527003578881235</v>
      </c>
      <c r="U2661">
        <f t="shared" si="85"/>
        <v>3.2871719870308891E-3</v>
      </c>
    </row>
    <row r="2662" spans="1:21" x14ac:dyDescent="0.35">
      <c r="A2662" t="s">
        <v>27</v>
      </c>
      <c r="B2662" t="s">
        <v>63</v>
      </c>
      <c r="C2662" t="s">
        <v>29</v>
      </c>
      <c r="D2662" t="s">
        <v>30</v>
      </c>
      <c r="E2662" t="s">
        <v>241</v>
      </c>
      <c r="F2662" t="s">
        <v>242</v>
      </c>
      <c r="G2662" t="s">
        <v>128</v>
      </c>
      <c r="H2662" t="s">
        <v>41</v>
      </c>
      <c r="I2662" t="s">
        <v>221</v>
      </c>
      <c r="J2662" t="s">
        <v>36</v>
      </c>
      <c r="L2662" t="s">
        <v>233</v>
      </c>
      <c r="M2662" t="s">
        <v>233</v>
      </c>
      <c r="N2662" t="b">
        <v>0</v>
      </c>
      <c r="O2662">
        <v>259.63</v>
      </c>
      <c r="P2662">
        <v>1.933869205631631E-2</v>
      </c>
      <c r="Q2662">
        <v>36.577510730004768</v>
      </c>
      <c r="R2662">
        <v>9496.6191108311377</v>
      </c>
      <c r="S2662">
        <v>5.0209046185814028</v>
      </c>
      <c r="T2662">
        <f t="shared" si="84"/>
        <v>9496.6191108311377</v>
      </c>
      <c r="U2662">
        <f t="shared" si="85"/>
        <v>5.0209046185814037</v>
      </c>
    </row>
    <row r="2663" spans="1:21" x14ac:dyDescent="0.35">
      <c r="A2663" t="s">
        <v>27</v>
      </c>
      <c r="B2663" t="s">
        <v>63</v>
      </c>
      <c r="C2663" t="s">
        <v>39</v>
      </c>
      <c r="D2663" t="s">
        <v>40</v>
      </c>
      <c r="E2663" t="s">
        <v>241</v>
      </c>
      <c r="F2663" t="s">
        <v>242</v>
      </c>
      <c r="G2663" t="s">
        <v>128</v>
      </c>
      <c r="H2663" t="s">
        <v>41</v>
      </c>
      <c r="I2663" t="s">
        <v>221</v>
      </c>
      <c r="J2663" t="s">
        <v>36</v>
      </c>
      <c r="L2663" t="s">
        <v>233</v>
      </c>
      <c r="M2663" t="s">
        <v>233</v>
      </c>
      <c r="N2663" t="b">
        <v>0</v>
      </c>
      <c r="O2663">
        <v>259.63</v>
      </c>
      <c r="P2663">
        <v>3.2912674457501508E-3</v>
      </c>
      <c r="Q2663">
        <v>20.552577992425501</v>
      </c>
      <c r="R2663">
        <v>5336.0658241734336</v>
      </c>
      <c r="S2663">
        <v>0.85451176694011166</v>
      </c>
      <c r="T2663">
        <f t="shared" si="84"/>
        <v>5336.0658241734327</v>
      </c>
      <c r="U2663">
        <f t="shared" si="85"/>
        <v>0.85451176694011166</v>
      </c>
    </row>
    <row r="2664" spans="1:21" x14ac:dyDescent="0.35">
      <c r="A2664" t="s">
        <v>27</v>
      </c>
      <c r="B2664" t="s">
        <v>63</v>
      </c>
      <c r="C2664" t="s">
        <v>39</v>
      </c>
      <c r="D2664" t="s">
        <v>40</v>
      </c>
      <c r="E2664" t="s">
        <v>243</v>
      </c>
      <c r="F2664" t="s">
        <v>244</v>
      </c>
      <c r="G2664" t="s">
        <v>128</v>
      </c>
      <c r="H2664" t="s">
        <v>41</v>
      </c>
      <c r="I2664" t="s">
        <v>221</v>
      </c>
      <c r="J2664" t="s">
        <v>36</v>
      </c>
      <c r="L2664" t="s">
        <v>233</v>
      </c>
      <c r="M2664" t="s">
        <v>233</v>
      </c>
      <c r="N2664" t="b">
        <v>0</v>
      </c>
      <c r="O2664">
        <v>259.63</v>
      </c>
      <c r="P2664">
        <v>2.6546965054655412E-3</v>
      </c>
      <c r="Q2664">
        <v>16.57746077282528</v>
      </c>
      <c r="R2664">
        <v>4304.006140448626</v>
      </c>
      <c r="S2664">
        <v>0.68923885371401838</v>
      </c>
      <c r="T2664">
        <f t="shared" si="84"/>
        <v>4304.0061404486269</v>
      </c>
      <c r="U2664">
        <f t="shared" si="85"/>
        <v>0.6892388537140185</v>
      </c>
    </row>
    <row r="2665" spans="1:21" x14ac:dyDescent="0.35">
      <c r="A2665" t="s">
        <v>27</v>
      </c>
      <c r="B2665" t="s">
        <v>63</v>
      </c>
      <c r="C2665" t="s">
        <v>29</v>
      </c>
      <c r="D2665" t="s">
        <v>30</v>
      </c>
      <c r="E2665" t="s">
        <v>243</v>
      </c>
      <c r="F2665" t="s">
        <v>244</v>
      </c>
      <c r="G2665" t="s">
        <v>128</v>
      </c>
      <c r="H2665" t="s">
        <v>41</v>
      </c>
      <c r="I2665" t="s">
        <v>221</v>
      </c>
      <c r="J2665" t="s">
        <v>36</v>
      </c>
      <c r="L2665" t="s">
        <v>233</v>
      </c>
      <c r="M2665" t="s">
        <v>233</v>
      </c>
      <c r="N2665" t="b">
        <v>0</v>
      </c>
      <c r="O2665">
        <v>259.63</v>
      </c>
      <c r="P2665">
        <v>5.7680672118731744E-3</v>
      </c>
      <c r="Q2665">
        <v>10.909814361761351</v>
      </c>
      <c r="R2665">
        <v>2832.5151027440979</v>
      </c>
      <c r="S2665">
        <v>1.497563290218632</v>
      </c>
      <c r="T2665">
        <f t="shared" si="84"/>
        <v>2832.5151027440993</v>
      </c>
      <c r="U2665">
        <f t="shared" si="85"/>
        <v>1.4975632902186322</v>
      </c>
    </row>
    <row r="2666" spans="1:21" x14ac:dyDescent="0.35">
      <c r="A2666" t="s">
        <v>27</v>
      </c>
      <c r="B2666" t="s">
        <v>63</v>
      </c>
      <c r="C2666" t="s">
        <v>29</v>
      </c>
      <c r="D2666" t="s">
        <v>30</v>
      </c>
      <c r="E2666" t="s">
        <v>247</v>
      </c>
      <c r="F2666" t="s">
        <v>248</v>
      </c>
      <c r="G2666" t="s">
        <v>128</v>
      </c>
      <c r="H2666" t="s">
        <v>41</v>
      </c>
      <c r="I2666" t="s">
        <v>221</v>
      </c>
      <c r="J2666" t="s">
        <v>36</v>
      </c>
      <c r="L2666" t="s">
        <v>233</v>
      </c>
      <c r="M2666" t="s">
        <v>233</v>
      </c>
      <c r="N2666" t="b">
        <v>0</v>
      </c>
      <c r="O2666">
        <v>259.63</v>
      </c>
      <c r="P2666">
        <v>1.103964741165458E-3</v>
      </c>
      <c r="Q2666">
        <v>2.0880565266738231</v>
      </c>
      <c r="R2666">
        <v>542.12211602032471</v>
      </c>
      <c r="S2666">
        <v>0.28662236574878791</v>
      </c>
      <c r="T2666">
        <f t="shared" si="84"/>
        <v>542.12211602032471</v>
      </c>
      <c r="U2666">
        <f t="shared" si="85"/>
        <v>0.28662236574878786</v>
      </c>
    </row>
    <row r="2667" spans="1:21" x14ac:dyDescent="0.35">
      <c r="A2667" t="s">
        <v>27</v>
      </c>
      <c r="B2667" t="s">
        <v>63</v>
      </c>
      <c r="C2667" t="s">
        <v>39</v>
      </c>
      <c r="D2667" t="s">
        <v>40</v>
      </c>
      <c r="E2667" t="s">
        <v>247</v>
      </c>
      <c r="F2667" t="s">
        <v>248</v>
      </c>
      <c r="G2667" t="s">
        <v>128</v>
      </c>
      <c r="H2667" t="s">
        <v>41</v>
      </c>
      <c r="I2667" t="s">
        <v>221</v>
      </c>
      <c r="J2667" t="s">
        <v>36</v>
      </c>
      <c r="L2667" t="s">
        <v>233</v>
      </c>
      <c r="M2667" t="s">
        <v>233</v>
      </c>
      <c r="N2667" t="b">
        <v>0</v>
      </c>
      <c r="O2667">
        <v>259.63</v>
      </c>
      <c r="P2667">
        <v>4.0200511832118521E-3</v>
      </c>
      <c r="Q2667">
        <v>25.103525264466189</v>
      </c>
      <c r="R2667">
        <v>6517.6282644133562</v>
      </c>
      <c r="S2667">
        <v>1.0437258886972931</v>
      </c>
      <c r="T2667">
        <f t="shared" si="84"/>
        <v>6517.6282644133562</v>
      </c>
      <c r="U2667">
        <f t="shared" si="85"/>
        <v>1.0437258886972931</v>
      </c>
    </row>
    <row r="2668" spans="1:21" x14ac:dyDescent="0.35">
      <c r="A2668" t="s">
        <v>27</v>
      </c>
      <c r="B2668" t="s">
        <v>63</v>
      </c>
      <c r="C2668" t="s">
        <v>29</v>
      </c>
      <c r="D2668" t="s">
        <v>30</v>
      </c>
      <c r="E2668" t="s">
        <v>249</v>
      </c>
      <c r="F2668" t="s">
        <v>250</v>
      </c>
      <c r="G2668" t="s">
        <v>128</v>
      </c>
      <c r="H2668" t="s">
        <v>41</v>
      </c>
      <c r="I2668" t="s">
        <v>221</v>
      </c>
      <c r="J2668" t="s">
        <v>36</v>
      </c>
      <c r="L2668" t="s">
        <v>233</v>
      </c>
      <c r="M2668" t="s">
        <v>233</v>
      </c>
      <c r="N2668" t="b">
        <v>0</v>
      </c>
      <c r="O2668">
        <v>259.63</v>
      </c>
      <c r="P2668">
        <v>5.346227250269839E-3</v>
      </c>
      <c r="Q2668">
        <v>10.1119395273642</v>
      </c>
      <c r="R2668">
        <v>2625.3628594895672</v>
      </c>
      <c r="S2668">
        <v>1.388040980987558</v>
      </c>
      <c r="T2668">
        <f t="shared" si="84"/>
        <v>2625.3628594895672</v>
      </c>
      <c r="U2668">
        <f t="shared" si="85"/>
        <v>1.3880409809875582</v>
      </c>
    </row>
    <row r="2669" spans="1:21" x14ac:dyDescent="0.35">
      <c r="A2669" t="s">
        <v>27</v>
      </c>
      <c r="B2669" t="s">
        <v>63</v>
      </c>
      <c r="C2669" t="s">
        <v>39</v>
      </c>
      <c r="D2669" t="s">
        <v>40</v>
      </c>
      <c r="E2669" t="s">
        <v>249</v>
      </c>
      <c r="F2669" t="s">
        <v>250</v>
      </c>
      <c r="G2669" t="s">
        <v>128</v>
      </c>
      <c r="H2669" t="s">
        <v>41</v>
      </c>
      <c r="I2669" t="s">
        <v>221</v>
      </c>
      <c r="J2669" t="s">
        <v>36</v>
      </c>
      <c r="L2669" t="s">
        <v>233</v>
      </c>
      <c r="M2669" t="s">
        <v>233</v>
      </c>
      <c r="N2669" t="b">
        <v>0</v>
      </c>
      <c r="O2669">
        <v>259.63</v>
      </c>
      <c r="P2669">
        <v>5.972884132862474E-3</v>
      </c>
      <c r="Q2669">
        <v>37.298143953293213</v>
      </c>
      <c r="R2669">
        <v>9683.7171145935154</v>
      </c>
      <c r="S2669">
        <v>1.5507399074150841</v>
      </c>
      <c r="T2669">
        <f t="shared" si="84"/>
        <v>9683.7171145935172</v>
      </c>
      <c r="U2669">
        <f t="shared" si="85"/>
        <v>1.5507399074150841</v>
      </c>
    </row>
    <row r="2670" spans="1:21" x14ac:dyDescent="0.35">
      <c r="A2670" t="s">
        <v>27</v>
      </c>
      <c r="B2670" t="s">
        <v>63</v>
      </c>
      <c r="C2670" t="s">
        <v>39</v>
      </c>
      <c r="D2670" t="s">
        <v>40</v>
      </c>
      <c r="E2670" t="s">
        <v>251</v>
      </c>
      <c r="F2670" t="s">
        <v>252</v>
      </c>
      <c r="G2670" t="s">
        <v>128</v>
      </c>
      <c r="H2670" t="s">
        <v>41</v>
      </c>
      <c r="I2670" t="s">
        <v>221</v>
      </c>
      <c r="J2670" t="s">
        <v>145</v>
      </c>
      <c r="L2670" t="s">
        <v>253</v>
      </c>
      <c r="M2670" t="s">
        <v>253</v>
      </c>
      <c r="N2670" t="b">
        <v>0</v>
      </c>
      <c r="O2670">
        <v>3.5359830099999998</v>
      </c>
      <c r="P2670">
        <v>9.2802202082059998E-3</v>
      </c>
      <c r="Q2670">
        <v>57.951063764909271</v>
      </c>
      <c r="R2670">
        <v>204.9139768841458</v>
      </c>
      <c r="S2670">
        <v>3.2814700985275079E-2</v>
      </c>
      <c r="T2670">
        <f t="shared" si="84"/>
        <v>204.9139768841458</v>
      </c>
      <c r="U2670">
        <f t="shared" si="85"/>
        <v>3.2814700985275079E-2</v>
      </c>
    </row>
    <row r="2671" spans="1:21" x14ac:dyDescent="0.35">
      <c r="A2671" t="s">
        <v>27</v>
      </c>
      <c r="B2671" t="s">
        <v>63</v>
      </c>
      <c r="C2671" t="s">
        <v>29</v>
      </c>
      <c r="D2671" t="s">
        <v>30</v>
      </c>
      <c r="E2671" t="s">
        <v>251</v>
      </c>
      <c r="F2671" t="s">
        <v>252</v>
      </c>
      <c r="G2671" t="s">
        <v>128</v>
      </c>
      <c r="H2671" t="s">
        <v>41</v>
      </c>
      <c r="I2671" t="s">
        <v>221</v>
      </c>
      <c r="J2671" t="s">
        <v>145</v>
      </c>
      <c r="L2671" t="s">
        <v>253</v>
      </c>
      <c r="M2671" t="s">
        <v>253</v>
      </c>
      <c r="N2671" t="b">
        <v>0</v>
      </c>
      <c r="O2671">
        <v>3.5359830099999998</v>
      </c>
      <c r="P2671">
        <v>9.3617652967637206E-3</v>
      </c>
      <c r="Q2671">
        <v>17.706992261781139</v>
      </c>
      <c r="R2671">
        <v>62.611623795859572</v>
      </c>
      <c r="S2671">
        <v>3.3103043032964123E-2</v>
      </c>
      <c r="T2671">
        <f t="shared" si="84"/>
        <v>62.611623795859572</v>
      </c>
      <c r="U2671">
        <f t="shared" si="85"/>
        <v>3.3103043032964123E-2</v>
      </c>
    </row>
    <row r="2672" spans="1:21" x14ac:dyDescent="0.35">
      <c r="A2672" t="s">
        <v>27</v>
      </c>
      <c r="B2672" t="s">
        <v>63</v>
      </c>
      <c r="C2672" t="s">
        <v>39</v>
      </c>
      <c r="D2672" t="s">
        <v>40</v>
      </c>
      <c r="E2672" t="s">
        <v>254</v>
      </c>
      <c r="F2672" t="s">
        <v>255</v>
      </c>
      <c r="G2672" t="s">
        <v>128</v>
      </c>
      <c r="H2672" t="s">
        <v>41</v>
      </c>
      <c r="I2672" t="s">
        <v>221</v>
      </c>
      <c r="J2672" t="s">
        <v>36</v>
      </c>
      <c r="L2672" t="s">
        <v>256</v>
      </c>
      <c r="M2672" t="s">
        <v>256</v>
      </c>
      <c r="N2672" t="b">
        <v>0</v>
      </c>
      <c r="O2672">
        <v>165.25</v>
      </c>
      <c r="P2672">
        <v>2.98213490964394E-3</v>
      </c>
      <c r="Q2672">
        <v>18.622175597894149</v>
      </c>
      <c r="R2672">
        <v>3077.3145175520081</v>
      </c>
      <c r="S2672">
        <v>0.49279779381866112</v>
      </c>
      <c r="T2672">
        <f t="shared" si="84"/>
        <v>3077.3145175520081</v>
      </c>
      <c r="U2672">
        <f t="shared" si="85"/>
        <v>0.49279779381866107</v>
      </c>
    </row>
    <row r="2673" spans="1:21" x14ac:dyDescent="0.35">
      <c r="A2673" t="s">
        <v>27</v>
      </c>
      <c r="B2673" t="s">
        <v>63</v>
      </c>
      <c r="C2673" t="s">
        <v>29</v>
      </c>
      <c r="D2673" t="s">
        <v>30</v>
      </c>
      <c r="E2673" t="s">
        <v>254</v>
      </c>
      <c r="F2673" t="s">
        <v>255</v>
      </c>
      <c r="G2673" t="s">
        <v>128</v>
      </c>
      <c r="H2673" t="s">
        <v>41</v>
      </c>
      <c r="I2673" t="s">
        <v>221</v>
      </c>
      <c r="J2673" t="s">
        <v>36</v>
      </c>
      <c r="L2673" t="s">
        <v>256</v>
      </c>
      <c r="M2673" t="s">
        <v>256</v>
      </c>
      <c r="N2673" t="b">
        <v>0</v>
      </c>
      <c r="O2673">
        <v>165.25</v>
      </c>
      <c r="P2673">
        <v>1.1785149168471889E-2</v>
      </c>
      <c r="Q2673">
        <v>22.290619185059771</v>
      </c>
      <c r="R2673">
        <v>3683.5248203311271</v>
      </c>
      <c r="S2673">
        <v>1.9474959000899801</v>
      </c>
      <c r="T2673">
        <f t="shared" si="84"/>
        <v>3683.5248203311271</v>
      </c>
      <c r="U2673">
        <f t="shared" si="85"/>
        <v>1.9474959000899796</v>
      </c>
    </row>
    <row r="2674" spans="1:21" x14ac:dyDescent="0.35">
      <c r="A2674" t="s">
        <v>27</v>
      </c>
      <c r="B2674" t="s">
        <v>63</v>
      </c>
      <c r="C2674" t="s">
        <v>29</v>
      </c>
      <c r="D2674" t="s">
        <v>30</v>
      </c>
      <c r="E2674" t="s">
        <v>257</v>
      </c>
      <c r="F2674" t="s">
        <v>258</v>
      </c>
      <c r="G2674" t="s">
        <v>128</v>
      </c>
      <c r="H2674" t="s">
        <v>41</v>
      </c>
      <c r="I2674" t="s">
        <v>221</v>
      </c>
      <c r="J2674" t="s">
        <v>145</v>
      </c>
      <c r="L2674" t="s">
        <v>259</v>
      </c>
      <c r="M2674" t="s">
        <v>259</v>
      </c>
      <c r="N2674" t="b">
        <v>0</v>
      </c>
      <c r="O2674">
        <v>29.001318260000001</v>
      </c>
      <c r="P2674">
        <v>3.206382550197358E-3</v>
      </c>
      <c r="Q2674">
        <v>6.0646031175638901</v>
      </c>
      <c r="R2674">
        <v>175.88148513305859</v>
      </c>
      <c r="S2674">
        <v>9.2989320801584022E-2</v>
      </c>
      <c r="T2674">
        <f t="shared" si="84"/>
        <v>175.88148513305859</v>
      </c>
      <c r="U2674">
        <f t="shared" si="85"/>
        <v>9.2989320801584008E-2</v>
      </c>
    </row>
    <row r="2675" spans="1:21" x14ac:dyDescent="0.35">
      <c r="A2675" t="s">
        <v>27</v>
      </c>
      <c r="B2675" t="s">
        <v>63</v>
      </c>
      <c r="C2675" t="s">
        <v>39</v>
      </c>
      <c r="D2675" t="s">
        <v>40</v>
      </c>
      <c r="E2675" t="s">
        <v>266</v>
      </c>
      <c r="F2675" t="s">
        <v>267</v>
      </c>
      <c r="G2675" t="s">
        <v>128</v>
      </c>
      <c r="H2675" t="s">
        <v>41</v>
      </c>
      <c r="I2675" t="s">
        <v>221</v>
      </c>
      <c r="J2675" t="s">
        <v>145</v>
      </c>
      <c r="L2675" t="s">
        <v>268</v>
      </c>
      <c r="M2675" t="s">
        <v>268</v>
      </c>
      <c r="N2675" t="b">
        <v>0</v>
      </c>
      <c r="O2675">
        <v>3.5359830099999998</v>
      </c>
      <c r="P2675">
        <v>5.3237709157409098E-4</v>
      </c>
      <c r="Q2675">
        <v>3.324470550117602</v>
      </c>
      <c r="R2675">
        <v>11.75527138246119</v>
      </c>
      <c r="S2675">
        <v>1.8824763507192001E-3</v>
      </c>
      <c r="T2675">
        <f t="shared" si="84"/>
        <v>11.755271382461194</v>
      </c>
      <c r="U2675">
        <f t="shared" si="85"/>
        <v>1.8824763507191997E-3</v>
      </c>
    </row>
    <row r="2676" spans="1:21" x14ac:dyDescent="0.35">
      <c r="A2676" t="s">
        <v>27</v>
      </c>
      <c r="B2676" t="s">
        <v>63</v>
      </c>
      <c r="C2676" t="s">
        <v>39</v>
      </c>
      <c r="D2676" t="s">
        <v>40</v>
      </c>
      <c r="E2676" t="s">
        <v>269</v>
      </c>
      <c r="F2676" t="s">
        <v>270</v>
      </c>
      <c r="G2676" t="s">
        <v>128</v>
      </c>
      <c r="H2676" t="s">
        <v>41</v>
      </c>
      <c r="I2676" t="s">
        <v>221</v>
      </c>
      <c r="J2676" t="s">
        <v>145</v>
      </c>
      <c r="L2676" t="s">
        <v>271</v>
      </c>
      <c r="M2676" t="s">
        <v>271</v>
      </c>
      <c r="N2676" t="b">
        <v>0</v>
      </c>
      <c r="O2676">
        <v>11.69139653</v>
      </c>
      <c r="P2676">
        <v>2.3281429274685079E-3</v>
      </c>
      <c r="Q2676">
        <v>14.538271314321721</v>
      </c>
      <c r="R2676">
        <v>169.97269479645951</v>
      </c>
      <c r="S2676">
        <v>2.7219242143549361E-2</v>
      </c>
      <c r="T2676">
        <f t="shared" si="84"/>
        <v>169.97269479645951</v>
      </c>
      <c r="U2676">
        <f t="shared" si="85"/>
        <v>2.7219242143549354E-2</v>
      </c>
    </row>
    <row r="2677" spans="1:21" x14ac:dyDescent="0.35">
      <c r="A2677" t="s">
        <v>27</v>
      </c>
      <c r="B2677" t="s">
        <v>63</v>
      </c>
      <c r="C2677" t="s">
        <v>29</v>
      </c>
      <c r="D2677" t="s">
        <v>30</v>
      </c>
      <c r="E2677" t="s">
        <v>269</v>
      </c>
      <c r="F2677" t="s">
        <v>270</v>
      </c>
      <c r="G2677" t="s">
        <v>128</v>
      </c>
      <c r="H2677" t="s">
        <v>41</v>
      </c>
      <c r="I2677" t="s">
        <v>221</v>
      </c>
      <c r="J2677" t="s">
        <v>145</v>
      </c>
      <c r="L2677" t="s">
        <v>271</v>
      </c>
      <c r="M2677" t="s">
        <v>271</v>
      </c>
      <c r="N2677" t="b">
        <v>0</v>
      </c>
      <c r="O2677">
        <v>11.69139653</v>
      </c>
      <c r="P2677">
        <v>2.647131979964279E-3</v>
      </c>
      <c r="Q2677">
        <v>5.0068276654344626</v>
      </c>
      <c r="R2677">
        <v>58.53680759396849</v>
      </c>
      <c r="S2677">
        <v>3.0948669645006401E-2</v>
      </c>
      <c r="T2677">
        <f t="shared" si="84"/>
        <v>58.536807593968476</v>
      </c>
      <c r="U2677">
        <f t="shared" si="85"/>
        <v>3.0948669645006404E-2</v>
      </c>
    </row>
    <row r="2678" spans="1:21" x14ac:dyDescent="0.35">
      <c r="A2678" t="s">
        <v>27</v>
      </c>
      <c r="B2678" t="s">
        <v>63</v>
      </c>
      <c r="C2678" t="s">
        <v>29</v>
      </c>
      <c r="D2678" t="s">
        <v>30</v>
      </c>
      <c r="E2678" t="s">
        <v>283</v>
      </c>
      <c r="F2678" t="s">
        <v>284</v>
      </c>
      <c r="G2678" t="s">
        <v>128</v>
      </c>
      <c r="H2678" t="s">
        <v>41</v>
      </c>
      <c r="I2678" t="s">
        <v>221</v>
      </c>
      <c r="J2678" t="s">
        <v>36</v>
      </c>
      <c r="L2678" t="s">
        <v>285</v>
      </c>
      <c r="M2678" t="s">
        <v>285</v>
      </c>
      <c r="N2678" t="b">
        <v>0</v>
      </c>
      <c r="O2678">
        <v>0.61</v>
      </c>
      <c r="P2678">
        <v>1.5880015074660381E-3</v>
      </c>
      <c r="Q2678">
        <v>3.0035713899085161</v>
      </c>
      <c r="R2678">
        <v>1.832178547844195</v>
      </c>
      <c r="S2678">
        <v>9.6868091955428328E-4</v>
      </c>
      <c r="T2678">
        <f t="shared" si="84"/>
        <v>1.8321785478441948</v>
      </c>
      <c r="U2678">
        <f t="shared" si="85"/>
        <v>9.6868091955428317E-4</v>
      </c>
    </row>
    <row r="2679" spans="1:21" x14ac:dyDescent="0.35">
      <c r="A2679" t="s">
        <v>27</v>
      </c>
      <c r="B2679" t="s">
        <v>63</v>
      </c>
      <c r="C2679" t="s">
        <v>29</v>
      </c>
      <c r="D2679" t="s">
        <v>30</v>
      </c>
      <c r="E2679" t="s">
        <v>286</v>
      </c>
      <c r="F2679" t="s">
        <v>287</v>
      </c>
      <c r="G2679" t="s">
        <v>128</v>
      </c>
      <c r="H2679" t="s">
        <v>41</v>
      </c>
      <c r="I2679" t="s">
        <v>221</v>
      </c>
      <c r="J2679" t="s">
        <v>36</v>
      </c>
      <c r="L2679" t="s">
        <v>285</v>
      </c>
      <c r="M2679" t="s">
        <v>285</v>
      </c>
      <c r="N2679" t="b">
        <v>0</v>
      </c>
      <c r="O2679">
        <v>0.61</v>
      </c>
      <c r="P2679">
        <v>3.8573142557032768E-3</v>
      </c>
      <c r="Q2679">
        <v>7.2957857318434582</v>
      </c>
      <c r="R2679">
        <v>4.4504292964245096</v>
      </c>
      <c r="S2679">
        <v>2.352961695978999E-3</v>
      </c>
      <c r="T2679">
        <f t="shared" si="84"/>
        <v>4.4504292964245096</v>
      </c>
      <c r="U2679">
        <f t="shared" si="85"/>
        <v>2.352961695978999E-3</v>
      </c>
    </row>
    <row r="2680" spans="1:21" x14ac:dyDescent="0.35">
      <c r="A2680" t="s">
        <v>27</v>
      </c>
      <c r="B2680" t="s">
        <v>63</v>
      </c>
      <c r="C2680" t="s">
        <v>39</v>
      </c>
      <c r="D2680" t="s">
        <v>40</v>
      </c>
      <c r="E2680" t="s">
        <v>286</v>
      </c>
      <c r="F2680" t="s">
        <v>287</v>
      </c>
      <c r="G2680" t="s">
        <v>128</v>
      </c>
      <c r="H2680" t="s">
        <v>41</v>
      </c>
      <c r="I2680" t="s">
        <v>221</v>
      </c>
      <c r="J2680" t="s">
        <v>36</v>
      </c>
      <c r="L2680" t="s">
        <v>285</v>
      </c>
      <c r="M2680" t="s">
        <v>285</v>
      </c>
      <c r="N2680" t="b">
        <v>0</v>
      </c>
      <c r="O2680">
        <v>0.61</v>
      </c>
      <c r="P2680">
        <v>3.543302980622871E-3</v>
      </c>
      <c r="Q2680">
        <v>22.12643367954777</v>
      </c>
      <c r="R2680">
        <v>13.497124544524141</v>
      </c>
      <c r="S2680">
        <v>2.1614148181799508E-3</v>
      </c>
      <c r="T2680">
        <f t="shared" si="84"/>
        <v>13.497124544524139</v>
      </c>
      <c r="U2680">
        <f t="shared" si="85"/>
        <v>2.1614148181799513E-3</v>
      </c>
    </row>
    <row r="2681" spans="1:21" x14ac:dyDescent="0.35">
      <c r="A2681" t="s">
        <v>27</v>
      </c>
      <c r="B2681" t="s">
        <v>63</v>
      </c>
      <c r="C2681" t="s">
        <v>39</v>
      </c>
      <c r="D2681" t="s">
        <v>40</v>
      </c>
      <c r="E2681" t="s">
        <v>288</v>
      </c>
      <c r="F2681" t="s">
        <v>289</v>
      </c>
      <c r="G2681" t="s">
        <v>128</v>
      </c>
      <c r="H2681" t="s">
        <v>41</v>
      </c>
      <c r="I2681" t="s">
        <v>221</v>
      </c>
      <c r="J2681" t="s">
        <v>36</v>
      </c>
      <c r="L2681" t="s">
        <v>285</v>
      </c>
      <c r="M2681" t="s">
        <v>285</v>
      </c>
      <c r="N2681" t="b">
        <v>0</v>
      </c>
      <c r="O2681">
        <v>0.61</v>
      </c>
      <c r="P2681">
        <v>6.1318077204500752E-4</v>
      </c>
      <c r="Q2681">
        <v>3.8290554774524961</v>
      </c>
      <c r="R2681">
        <v>2.3357238412460219</v>
      </c>
      <c r="S2681">
        <v>3.7404027094745459E-4</v>
      </c>
      <c r="T2681">
        <f t="shared" si="84"/>
        <v>2.3357238412460224</v>
      </c>
      <c r="U2681">
        <f t="shared" si="85"/>
        <v>3.7404027094745459E-4</v>
      </c>
    </row>
    <row r="2682" spans="1:21" x14ac:dyDescent="0.35">
      <c r="A2682" t="s">
        <v>27</v>
      </c>
      <c r="B2682" t="s">
        <v>63</v>
      </c>
      <c r="C2682" t="s">
        <v>39</v>
      </c>
      <c r="D2682" t="s">
        <v>40</v>
      </c>
      <c r="E2682" t="s">
        <v>298</v>
      </c>
      <c r="F2682" t="s">
        <v>299</v>
      </c>
      <c r="G2682" t="s">
        <v>128</v>
      </c>
      <c r="H2682" t="s">
        <v>41</v>
      </c>
      <c r="I2682" t="s">
        <v>221</v>
      </c>
      <c r="J2682" t="s">
        <v>145</v>
      </c>
      <c r="L2682" t="s">
        <v>300</v>
      </c>
      <c r="M2682" t="s">
        <v>300</v>
      </c>
      <c r="N2682" t="b">
        <v>0</v>
      </c>
      <c r="O2682">
        <v>208.84838500999999</v>
      </c>
      <c r="P2682">
        <v>4.2966730473834383E-3</v>
      </c>
      <c r="Q2682">
        <v>26.830912215392281</v>
      </c>
      <c r="R2682">
        <v>5603.5926845297599</v>
      </c>
      <c r="S2682">
        <v>0.89735322686202623</v>
      </c>
      <c r="T2682">
        <f t="shared" si="84"/>
        <v>5603.592684529759</v>
      </c>
      <c r="U2682">
        <f t="shared" si="85"/>
        <v>0.89735322686202623</v>
      </c>
    </row>
    <row r="2683" spans="1:21" x14ac:dyDescent="0.35">
      <c r="A2683" t="s">
        <v>27</v>
      </c>
      <c r="B2683" t="s">
        <v>63</v>
      </c>
      <c r="C2683" t="s">
        <v>29</v>
      </c>
      <c r="D2683" t="s">
        <v>30</v>
      </c>
      <c r="E2683" t="s">
        <v>298</v>
      </c>
      <c r="F2683" t="s">
        <v>299</v>
      </c>
      <c r="G2683" t="s">
        <v>128</v>
      </c>
      <c r="H2683" t="s">
        <v>41</v>
      </c>
      <c r="I2683" t="s">
        <v>221</v>
      </c>
      <c r="J2683" t="s">
        <v>145</v>
      </c>
      <c r="L2683" t="s">
        <v>300</v>
      </c>
      <c r="M2683" t="s">
        <v>300</v>
      </c>
      <c r="N2683" t="b">
        <v>0</v>
      </c>
      <c r="O2683">
        <v>208.84838500999999</v>
      </c>
      <c r="P2683">
        <v>1.292152414327446E-2</v>
      </c>
      <c r="Q2683">
        <v>24.439976944783432</v>
      </c>
      <c r="R2683">
        <v>5104.2497145996531</v>
      </c>
      <c r="S2683">
        <v>2.6986394491905941</v>
      </c>
      <c r="T2683">
        <f t="shared" si="84"/>
        <v>5104.2497145996531</v>
      </c>
      <c r="U2683">
        <f t="shared" si="85"/>
        <v>2.6986394491905945</v>
      </c>
    </row>
    <row r="2684" spans="1:21" x14ac:dyDescent="0.35">
      <c r="A2684" t="s">
        <v>27</v>
      </c>
      <c r="B2684" t="s">
        <v>63</v>
      </c>
      <c r="C2684" t="s">
        <v>39</v>
      </c>
      <c r="D2684" t="s">
        <v>40</v>
      </c>
      <c r="E2684" t="s">
        <v>304</v>
      </c>
      <c r="F2684" t="s">
        <v>305</v>
      </c>
      <c r="G2684" t="s">
        <v>128</v>
      </c>
      <c r="H2684" t="s">
        <v>41</v>
      </c>
      <c r="I2684" t="s">
        <v>221</v>
      </c>
      <c r="J2684" t="s">
        <v>145</v>
      </c>
      <c r="L2684" t="s">
        <v>306</v>
      </c>
      <c r="M2684" t="s">
        <v>306</v>
      </c>
      <c r="N2684" t="b">
        <v>0</v>
      </c>
      <c r="O2684">
        <v>250.58497259000001</v>
      </c>
      <c r="P2684">
        <v>1.2330248853682951E-3</v>
      </c>
      <c r="Q2684">
        <v>7.6997207127169363</v>
      </c>
      <c r="R2684">
        <v>1929.4343037468291</v>
      </c>
      <c r="S2684">
        <v>0.30897750710280208</v>
      </c>
      <c r="T2684">
        <f t="shared" si="84"/>
        <v>1929.4343037468288</v>
      </c>
      <c r="U2684">
        <f t="shared" si="85"/>
        <v>0.30897750710280214</v>
      </c>
    </row>
    <row r="2685" spans="1:21" x14ac:dyDescent="0.35">
      <c r="A2685" t="s">
        <v>27</v>
      </c>
      <c r="B2685" t="s">
        <v>63</v>
      </c>
      <c r="C2685" t="s">
        <v>29</v>
      </c>
      <c r="D2685" t="s">
        <v>30</v>
      </c>
      <c r="E2685" t="s">
        <v>307</v>
      </c>
      <c r="F2685" t="s">
        <v>308</v>
      </c>
      <c r="G2685" t="s">
        <v>128</v>
      </c>
      <c r="H2685" t="s">
        <v>41</v>
      </c>
      <c r="I2685" t="s">
        <v>221</v>
      </c>
      <c r="J2685" t="s">
        <v>36</v>
      </c>
      <c r="L2685" t="s">
        <v>309</v>
      </c>
      <c r="M2685" t="s">
        <v>309</v>
      </c>
      <c r="N2685" t="b">
        <v>0</v>
      </c>
      <c r="O2685">
        <v>128.26</v>
      </c>
      <c r="P2685">
        <v>2.5315976599727149E-3</v>
      </c>
      <c r="Q2685">
        <v>4.7883042090978716</v>
      </c>
      <c r="R2685">
        <v>614.14789785889297</v>
      </c>
      <c r="S2685">
        <v>0.3247027158681004</v>
      </c>
      <c r="T2685">
        <f t="shared" si="84"/>
        <v>614.14789785889297</v>
      </c>
      <c r="U2685">
        <f t="shared" si="85"/>
        <v>0.3247027158681004</v>
      </c>
    </row>
    <row r="2686" spans="1:21" x14ac:dyDescent="0.35">
      <c r="A2686" t="s">
        <v>27</v>
      </c>
      <c r="B2686" t="s">
        <v>63</v>
      </c>
      <c r="C2686" t="s">
        <v>29</v>
      </c>
      <c r="D2686" t="s">
        <v>30</v>
      </c>
      <c r="E2686" t="s">
        <v>310</v>
      </c>
      <c r="F2686" t="s">
        <v>311</v>
      </c>
      <c r="G2686" t="s">
        <v>128</v>
      </c>
      <c r="H2686" t="s">
        <v>41</v>
      </c>
      <c r="I2686" t="s">
        <v>221</v>
      </c>
      <c r="J2686" t="s">
        <v>36</v>
      </c>
      <c r="L2686" t="s">
        <v>312</v>
      </c>
      <c r="M2686" t="s">
        <v>312</v>
      </c>
      <c r="N2686" t="b">
        <v>0</v>
      </c>
      <c r="O2686">
        <v>21.25</v>
      </c>
      <c r="P2686">
        <v>6.2688190181936967E-3</v>
      </c>
      <c r="Q2686">
        <v>11.85694431840057</v>
      </c>
      <c r="R2686">
        <v>251.96006676601209</v>
      </c>
      <c r="S2686">
        <v>0.13321240413661611</v>
      </c>
      <c r="T2686">
        <f t="shared" si="84"/>
        <v>251.96006676601212</v>
      </c>
      <c r="U2686">
        <f t="shared" si="85"/>
        <v>0.13321240413661606</v>
      </c>
    </row>
    <row r="2687" spans="1:21" x14ac:dyDescent="0.35">
      <c r="A2687" t="s">
        <v>27</v>
      </c>
      <c r="B2687" t="s">
        <v>63</v>
      </c>
      <c r="C2687" t="s">
        <v>39</v>
      </c>
      <c r="D2687" t="s">
        <v>40</v>
      </c>
      <c r="E2687" t="s">
        <v>310</v>
      </c>
      <c r="F2687" t="s">
        <v>311</v>
      </c>
      <c r="G2687" t="s">
        <v>128</v>
      </c>
      <c r="H2687" t="s">
        <v>41</v>
      </c>
      <c r="I2687" t="s">
        <v>221</v>
      </c>
      <c r="J2687" t="s">
        <v>36</v>
      </c>
      <c r="L2687" t="s">
        <v>312</v>
      </c>
      <c r="M2687" t="s">
        <v>312</v>
      </c>
      <c r="N2687" t="b">
        <v>0</v>
      </c>
      <c r="O2687">
        <v>21.25</v>
      </c>
      <c r="P2687">
        <v>2.4724363924452609E-3</v>
      </c>
      <c r="Q2687">
        <v>15.43932318616562</v>
      </c>
      <c r="R2687">
        <v>328.08561770601932</v>
      </c>
      <c r="S2687">
        <v>5.2539273339461803E-2</v>
      </c>
      <c r="T2687">
        <f t="shared" si="84"/>
        <v>328.08561770601943</v>
      </c>
      <c r="U2687">
        <f t="shared" si="85"/>
        <v>5.2539273339461796E-2</v>
      </c>
    </row>
    <row r="2688" spans="1:21" x14ac:dyDescent="0.35">
      <c r="A2688" t="s">
        <v>27</v>
      </c>
      <c r="B2688" t="s">
        <v>63</v>
      </c>
      <c r="C2688" t="s">
        <v>39</v>
      </c>
      <c r="D2688" t="s">
        <v>40</v>
      </c>
      <c r="E2688" t="s">
        <v>313</v>
      </c>
      <c r="F2688" t="s">
        <v>314</v>
      </c>
      <c r="G2688" t="s">
        <v>128</v>
      </c>
      <c r="H2688" t="s">
        <v>41</v>
      </c>
      <c r="I2688" t="s">
        <v>221</v>
      </c>
      <c r="J2688" t="s">
        <v>145</v>
      </c>
      <c r="L2688" t="s">
        <v>315</v>
      </c>
      <c r="M2688" t="s">
        <v>315</v>
      </c>
      <c r="N2688" t="b">
        <v>0</v>
      </c>
      <c r="O2688">
        <v>250.58497259000001</v>
      </c>
      <c r="P2688">
        <v>1.242887413023611E-3</v>
      </c>
      <c r="Q2688">
        <v>7.761308041057597</v>
      </c>
      <c r="R2688">
        <v>1944.867162730965</v>
      </c>
      <c r="S2688">
        <v>0.31144890832497768</v>
      </c>
      <c r="T2688">
        <f t="shared" si="84"/>
        <v>1944.8671627309645</v>
      </c>
      <c r="U2688">
        <f t="shared" si="85"/>
        <v>0.31144890832497757</v>
      </c>
    </row>
    <row r="2689" spans="1:21" x14ac:dyDescent="0.35">
      <c r="A2689" t="s">
        <v>27</v>
      </c>
      <c r="B2689" t="s">
        <v>63</v>
      </c>
      <c r="C2689" t="s">
        <v>29</v>
      </c>
      <c r="D2689" t="s">
        <v>30</v>
      </c>
      <c r="E2689" t="s">
        <v>313</v>
      </c>
      <c r="F2689" t="s">
        <v>314</v>
      </c>
      <c r="G2689" t="s">
        <v>128</v>
      </c>
      <c r="H2689" t="s">
        <v>41</v>
      </c>
      <c r="I2689" t="s">
        <v>221</v>
      </c>
      <c r="J2689" t="s">
        <v>145</v>
      </c>
      <c r="L2689" t="s">
        <v>315</v>
      </c>
      <c r="M2689" t="s">
        <v>315</v>
      </c>
      <c r="N2689" t="b">
        <v>0</v>
      </c>
      <c r="O2689">
        <v>250.58497259000001</v>
      </c>
      <c r="P2689">
        <v>6.9606384032410394E-3</v>
      </c>
      <c r="Q2689">
        <v>13.165462542182381</v>
      </c>
      <c r="R2689">
        <v>3299.0670702674452</v>
      </c>
      <c r="S2689">
        <v>1.7442313834850569</v>
      </c>
      <c r="T2689">
        <f t="shared" si="84"/>
        <v>3299.0670702674438</v>
      </c>
      <c r="U2689">
        <f t="shared" si="85"/>
        <v>1.7442313834850574</v>
      </c>
    </row>
    <row r="2690" spans="1:21" x14ac:dyDescent="0.35">
      <c r="A2690" t="s">
        <v>27</v>
      </c>
      <c r="B2690" t="s">
        <v>63</v>
      </c>
      <c r="C2690" t="s">
        <v>29</v>
      </c>
      <c r="D2690" t="s">
        <v>30</v>
      </c>
      <c r="E2690" t="s">
        <v>319</v>
      </c>
      <c r="F2690" t="s">
        <v>320</v>
      </c>
      <c r="G2690" t="s">
        <v>128</v>
      </c>
      <c r="H2690" t="s">
        <v>41</v>
      </c>
      <c r="I2690" t="s">
        <v>221</v>
      </c>
      <c r="J2690" t="s">
        <v>145</v>
      </c>
      <c r="L2690" t="s">
        <v>321</v>
      </c>
      <c r="M2690" t="s">
        <v>321</v>
      </c>
      <c r="N2690" t="b">
        <v>0</v>
      </c>
      <c r="O2690">
        <v>207.50297707999999</v>
      </c>
      <c r="P2690">
        <v>1.3302149607118501E-2</v>
      </c>
      <c r="Q2690">
        <v>25.159898020486249</v>
      </c>
      <c r="R2690">
        <v>5220.7537422800942</v>
      </c>
      <c r="S2690">
        <v>2.760235645040642</v>
      </c>
      <c r="T2690">
        <f t="shared" ref="T2690:T2753" si="86">O2690*Q2690</f>
        <v>5220.7537422800951</v>
      </c>
      <c r="U2690">
        <f t="shared" ref="U2690:U2753" si="87">O2690*P2690</f>
        <v>2.7602356450406411</v>
      </c>
    </row>
    <row r="2691" spans="1:21" x14ac:dyDescent="0.35">
      <c r="A2691" t="s">
        <v>27</v>
      </c>
      <c r="B2691" t="s">
        <v>63</v>
      </c>
      <c r="C2691" t="s">
        <v>39</v>
      </c>
      <c r="D2691" t="s">
        <v>40</v>
      </c>
      <c r="E2691" t="s">
        <v>319</v>
      </c>
      <c r="F2691" t="s">
        <v>320</v>
      </c>
      <c r="G2691" t="s">
        <v>128</v>
      </c>
      <c r="H2691" t="s">
        <v>41</v>
      </c>
      <c r="I2691" t="s">
        <v>221</v>
      </c>
      <c r="J2691" t="s">
        <v>145</v>
      </c>
      <c r="L2691" t="s">
        <v>321</v>
      </c>
      <c r="M2691" t="s">
        <v>321</v>
      </c>
      <c r="N2691" t="b">
        <v>0</v>
      </c>
      <c r="O2691">
        <v>207.50297707999999</v>
      </c>
      <c r="P2691">
        <v>6.5223499547256616E-3</v>
      </c>
      <c r="Q2691">
        <v>40.729326421493219</v>
      </c>
      <c r="R2691">
        <v>8451.4564869229453</v>
      </c>
      <c r="S2691">
        <v>1.353407033163178</v>
      </c>
      <c r="T2691">
        <f t="shared" si="86"/>
        <v>8451.4564869229453</v>
      </c>
      <c r="U2691">
        <f t="shared" si="87"/>
        <v>1.353407033163178</v>
      </c>
    </row>
    <row r="2692" spans="1:21" x14ac:dyDescent="0.35">
      <c r="A2692" t="s">
        <v>27</v>
      </c>
      <c r="B2692" t="s">
        <v>63</v>
      </c>
      <c r="C2692" t="s">
        <v>29</v>
      </c>
      <c r="D2692" t="s">
        <v>30</v>
      </c>
      <c r="E2692" t="s">
        <v>322</v>
      </c>
      <c r="F2692" t="s">
        <v>323</v>
      </c>
      <c r="G2692" t="s">
        <v>128</v>
      </c>
      <c r="H2692" t="s">
        <v>41</v>
      </c>
      <c r="I2692" t="s">
        <v>221</v>
      </c>
      <c r="J2692" t="s">
        <v>36</v>
      </c>
      <c r="L2692" t="s">
        <v>324</v>
      </c>
      <c r="M2692" t="s">
        <v>324</v>
      </c>
      <c r="N2692" t="b">
        <v>0</v>
      </c>
      <c r="O2692">
        <v>21.55</v>
      </c>
      <c r="P2692">
        <v>7.0775566736592158E-8</v>
      </c>
      <c r="Q2692">
        <v>1.3386603624438649E-4</v>
      </c>
      <c r="R2692">
        <v>2.8848130810665289E-3</v>
      </c>
      <c r="S2692">
        <v>1.5252134631735609E-6</v>
      </c>
      <c r="T2692">
        <f t="shared" si="86"/>
        <v>2.8848130810665289E-3</v>
      </c>
      <c r="U2692">
        <f t="shared" si="87"/>
        <v>1.5252134631735611E-6</v>
      </c>
    </row>
    <row r="2693" spans="1:21" x14ac:dyDescent="0.35">
      <c r="A2693" t="s">
        <v>27</v>
      </c>
      <c r="B2693" t="s">
        <v>63</v>
      </c>
      <c r="C2693" t="s">
        <v>29</v>
      </c>
      <c r="D2693" t="s">
        <v>30</v>
      </c>
      <c r="E2693" t="s">
        <v>325</v>
      </c>
      <c r="F2693" t="s">
        <v>326</v>
      </c>
      <c r="G2693" t="s">
        <v>128</v>
      </c>
      <c r="H2693" t="s">
        <v>41</v>
      </c>
      <c r="I2693" t="s">
        <v>221</v>
      </c>
      <c r="J2693" t="s">
        <v>36</v>
      </c>
      <c r="L2693" t="s">
        <v>327</v>
      </c>
      <c r="M2693" t="s">
        <v>327</v>
      </c>
      <c r="N2693" t="b">
        <v>0</v>
      </c>
      <c r="O2693">
        <v>36.6</v>
      </c>
      <c r="P2693">
        <v>1.6974696712193219E-2</v>
      </c>
      <c r="Q2693">
        <v>32.106212215423909</v>
      </c>
      <c r="R2693">
        <v>1175.0873670845151</v>
      </c>
      <c r="S2693">
        <v>0.62127389966627167</v>
      </c>
      <c r="T2693">
        <f t="shared" si="86"/>
        <v>1175.0873670845151</v>
      </c>
      <c r="U2693">
        <f t="shared" si="87"/>
        <v>0.62127389966627178</v>
      </c>
    </row>
    <row r="2694" spans="1:21" x14ac:dyDescent="0.35">
      <c r="A2694" t="s">
        <v>27</v>
      </c>
      <c r="B2694" t="s">
        <v>63</v>
      </c>
      <c r="C2694" t="s">
        <v>39</v>
      </c>
      <c r="D2694" t="s">
        <v>40</v>
      </c>
      <c r="E2694" t="s">
        <v>325</v>
      </c>
      <c r="F2694" t="s">
        <v>326</v>
      </c>
      <c r="G2694" t="s">
        <v>128</v>
      </c>
      <c r="H2694" t="s">
        <v>41</v>
      </c>
      <c r="I2694" t="s">
        <v>221</v>
      </c>
      <c r="J2694" t="s">
        <v>36</v>
      </c>
      <c r="L2694" t="s">
        <v>327</v>
      </c>
      <c r="M2694" t="s">
        <v>327</v>
      </c>
      <c r="N2694" t="b">
        <v>0</v>
      </c>
      <c r="O2694">
        <v>36.6</v>
      </c>
      <c r="P2694">
        <v>8.8241307136609551E-4</v>
      </c>
      <c r="Q2694">
        <v>5.510297710447488</v>
      </c>
      <c r="R2694">
        <v>201.67689620237809</v>
      </c>
      <c r="S2694">
        <v>3.2296318411999099E-2</v>
      </c>
      <c r="T2694">
        <f t="shared" si="86"/>
        <v>201.67689620237806</v>
      </c>
      <c r="U2694">
        <f t="shared" si="87"/>
        <v>3.2296318411999099E-2</v>
      </c>
    </row>
    <row r="2695" spans="1:21" x14ac:dyDescent="0.35">
      <c r="A2695" t="s">
        <v>27</v>
      </c>
      <c r="B2695" t="s">
        <v>63</v>
      </c>
      <c r="C2695" t="s">
        <v>29</v>
      </c>
      <c r="D2695" t="s">
        <v>30</v>
      </c>
      <c r="E2695" t="s">
        <v>339</v>
      </c>
      <c r="F2695" t="s">
        <v>340</v>
      </c>
      <c r="G2695" t="s">
        <v>128</v>
      </c>
      <c r="H2695" t="s">
        <v>41</v>
      </c>
      <c r="I2695" t="s">
        <v>221</v>
      </c>
      <c r="J2695" t="s">
        <v>145</v>
      </c>
      <c r="L2695" t="s">
        <v>205</v>
      </c>
      <c r="M2695" t="s">
        <v>205</v>
      </c>
      <c r="N2695" t="b">
        <v>0</v>
      </c>
      <c r="O2695">
        <v>250.58497259000001</v>
      </c>
      <c r="P2695">
        <v>9.2511726764146589E-3</v>
      </c>
      <c r="Q2695">
        <v>17.497815614999801</v>
      </c>
      <c r="R2695">
        <v>4384.6896462696004</v>
      </c>
      <c r="S2695">
        <v>2.3182048515447242</v>
      </c>
      <c r="T2695">
        <f t="shared" si="86"/>
        <v>4384.6896462695995</v>
      </c>
      <c r="U2695">
        <f t="shared" si="87"/>
        <v>2.3182048515447242</v>
      </c>
    </row>
    <row r="2696" spans="1:21" x14ac:dyDescent="0.35">
      <c r="A2696" t="s">
        <v>27</v>
      </c>
      <c r="B2696" t="s">
        <v>63</v>
      </c>
      <c r="C2696" t="s">
        <v>39</v>
      </c>
      <c r="D2696" t="s">
        <v>40</v>
      </c>
      <c r="E2696" t="s">
        <v>339</v>
      </c>
      <c r="F2696" t="s">
        <v>340</v>
      </c>
      <c r="G2696" t="s">
        <v>128</v>
      </c>
      <c r="H2696" t="s">
        <v>41</v>
      </c>
      <c r="I2696" t="s">
        <v>221</v>
      </c>
      <c r="J2696" t="s">
        <v>145</v>
      </c>
      <c r="L2696" t="s">
        <v>205</v>
      </c>
      <c r="M2696" t="s">
        <v>205</v>
      </c>
      <c r="N2696" t="b">
        <v>0</v>
      </c>
      <c r="O2696">
        <v>250.58497259000001</v>
      </c>
      <c r="P2696">
        <v>6.4834200805683117E-3</v>
      </c>
      <c r="Q2696">
        <v>40.486225765578013</v>
      </c>
      <c r="R2696">
        <v>10145.239773739921</v>
      </c>
      <c r="S2696">
        <v>1.6246476431786661</v>
      </c>
      <c r="T2696">
        <f t="shared" si="86"/>
        <v>10145.239773739919</v>
      </c>
      <c r="U2696">
        <f t="shared" si="87"/>
        <v>1.6246476431786661</v>
      </c>
    </row>
    <row r="2697" spans="1:21" x14ac:dyDescent="0.35">
      <c r="A2697" t="s">
        <v>27</v>
      </c>
      <c r="B2697" t="s">
        <v>63</v>
      </c>
      <c r="C2697" t="s">
        <v>29</v>
      </c>
      <c r="D2697" t="s">
        <v>30</v>
      </c>
      <c r="E2697" t="s">
        <v>347</v>
      </c>
      <c r="F2697" t="s">
        <v>348</v>
      </c>
      <c r="G2697" t="s">
        <v>128</v>
      </c>
      <c r="H2697" t="s">
        <v>41</v>
      </c>
      <c r="I2697" t="s">
        <v>221</v>
      </c>
      <c r="J2697" t="s">
        <v>36</v>
      </c>
      <c r="L2697" t="s">
        <v>349</v>
      </c>
      <c r="M2697" t="s">
        <v>349</v>
      </c>
      <c r="N2697" t="b">
        <v>0</v>
      </c>
      <c r="O2697">
        <v>0.31</v>
      </c>
      <c r="P2697">
        <v>3.1840534113024869E-3</v>
      </c>
      <c r="Q2697">
        <v>6.0223694279668658</v>
      </c>
      <c r="R2697">
        <v>1.866934522669728</v>
      </c>
      <c r="S2697">
        <v>9.8705655750377106E-4</v>
      </c>
      <c r="T2697">
        <f t="shared" si="86"/>
        <v>1.8669345226697285</v>
      </c>
      <c r="U2697">
        <f t="shared" si="87"/>
        <v>9.8705655750377084E-4</v>
      </c>
    </row>
    <row r="2698" spans="1:21" x14ac:dyDescent="0.35">
      <c r="A2698" t="s">
        <v>27</v>
      </c>
      <c r="B2698" t="s">
        <v>63</v>
      </c>
      <c r="C2698" t="s">
        <v>29</v>
      </c>
      <c r="D2698" t="s">
        <v>30</v>
      </c>
      <c r="E2698" t="s">
        <v>361</v>
      </c>
      <c r="F2698" t="s">
        <v>362</v>
      </c>
      <c r="G2698" t="s">
        <v>128</v>
      </c>
      <c r="H2698" t="s">
        <v>41</v>
      </c>
      <c r="I2698" t="s">
        <v>221</v>
      </c>
      <c r="J2698" t="s">
        <v>145</v>
      </c>
      <c r="L2698" t="s">
        <v>363</v>
      </c>
      <c r="M2698" t="s">
        <v>363</v>
      </c>
      <c r="N2698" t="b">
        <v>0</v>
      </c>
      <c r="O2698">
        <v>3.5359830099999998</v>
      </c>
      <c r="P2698">
        <v>3.2445848426714131E-3</v>
      </c>
      <c r="Q2698">
        <v>6.1368595431179713</v>
      </c>
      <c r="R2698">
        <v>21.699831079221511</v>
      </c>
      <c r="S2698">
        <v>1.1472796878189639E-2</v>
      </c>
      <c r="T2698">
        <f t="shared" si="86"/>
        <v>21.699831079221507</v>
      </c>
      <c r="U2698">
        <f t="shared" si="87"/>
        <v>1.1472796878189639E-2</v>
      </c>
    </row>
    <row r="2699" spans="1:21" x14ac:dyDescent="0.35">
      <c r="A2699" t="s">
        <v>27</v>
      </c>
      <c r="B2699" t="s">
        <v>63</v>
      </c>
      <c r="C2699" t="s">
        <v>39</v>
      </c>
      <c r="D2699" t="s">
        <v>40</v>
      </c>
      <c r="E2699" t="s">
        <v>361</v>
      </c>
      <c r="F2699" t="s">
        <v>362</v>
      </c>
      <c r="G2699" t="s">
        <v>128</v>
      </c>
      <c r="H2699" t="s">
        <v>41</v>
      </c>
      <c r="I2699" t="s">
        <v>221</v>
      </c>
      <c r="J2699" t="s">
        <v>145</v>
      </c>
      <c r="L2699" t="s">
        <v>363</v>
      </c>
      <c r="M2699" t="s">
        <v>363</v>
      </c>
      <c r="N2699" t="b">
        <v>0</v>
      </c>
      <c r="O2699">
        <v>3.5359830099999998</v>
      </c>
      <c r="P2699">
        <v>3.8048007233040179E-3</v>
      </c>
      <c r="Q2699">
        <v>23.759376866294041</v>
      </c>
      <c r="R2699">
        <v>84.012752927402758</v>
      </c>
      <c r="S2699">
        <v>1.3453710714038719E-2</v>
      </c>
      <c r="T2699">
        <f t="shared" si="86"/>
        <v>84.012752927402758</v>
      </c>
      <c r="U2699">
        <f t="shared" si="87"/>
        <v>1.3453710714038718E-2</v>
      </c>
    </row>
    <row r="2700" spans="1:21" x14ac:dyDescent="0.35">
      <c r="A2700" t="s">
        <v>27</v>
      </c>
      <c r="B2700" t="s">
        <v>63</v>
      </c>
      <c r="C2700" t="s">
        <v>39</v>
      </c>
      <c r="D2700" t="s">
        <v>40</v>
      </c>
      <c r="E2700" t="s">
        <v>364</v>
      </c>
      <c r="F2700" t="s">
        <v>365</v>
      </c>
      <c r="G2700" t="s">
        <v>128</v>
      </c>
      <c r="H2700" t="s">
        <v>41</v>
      </c>
      <c r="I2700" t="s">
        <v>221</v>
      </c>
      <c r="J2700" t="s">
        <v>145</v>
      </c>
      <c r="L2700" t="s">
        <v>363</v>
      </c>
      <c r="M2700" t="s">
        <v>363</v>
      </c>
      <c r="N2700" t="b">
        <v>0</v>
      </c>
      <c r="O2700">
        <v>3.5359830099999998</v>
      </c>
      <c r="P2700">
        <v>3.3481126606638681E-3</v>
      </c>
      <c r="Q2700">
        <v>20.90755240039072</v>
      </c>
      <c r="R2700">
        <v>73.9287500684663</v>
      </c>
      <c r="S2700">
        <v>1.1838869483673331E-2</v>
      </c>
      <c r="T2700">
        <f t="shared" si="86"/>
        <v>73.9287500684663</v>
      </c>
      <c r="U2700">
        <f t="shared" si="87"/>
        <v>1.1838869483673332E-2</v>
      </c>
    </row>
    <row r="2701" spans="1:21" x14ac:dyDescent="0.35">
      <c r="A2701" t="s">
        <v>27</v>
      </c>
      <c r="B2701" t="s">
        <v>63</v>
      </c>
      <c r="C2701" t="s">
        <v>76</v>
      </c>
      <c r="D2701" t="s">
        <v>77</v>
      </c>
      <c r="E2701" t="s">
        <v>366</v>
      </c>
      <c r="F2701" t="s">
        <v>367</v>
      </c>
      <c r="G2701" t="s">
        <v>128</v>
      </c>
      <c r="H2701" t="s">
        <v>41</v>
      </c>
      <c r="I2701" t="s">
        <v>221</v>
      </c>
      <c r="J2701" t="s">
        <v>145</v>
      </c>
      <c r="L2701" t="s">
        <v>368</v>
      </c>
      <c r="M2701" t="s">
        <v>368</v>
      </c>
      <c r="N2701" t="b">
        <v>0</v>
      </c>
      <c r="O2701">
        <v>29.001318260000001</v>
      </c>
      <c r="P2701">
        <v>1.4447665618774041E-2</v>
      </c>
      <c r="Q2701">
        <v>12.428561144160989</v>
      </c>
      <c r="R2701">
        <v>360.44465725568261</v>
      </c>
      <c r="S2701">
        <v>0.41900134872412581</v>
      </c>
      <c r="T2701">
        <f t="shared" si="86"/>
        <v>360.44465725568261</v>
      </c>
      <c r="U2701">
        <f t="shared" si="87"/>
        <v>0.41900134872412581</v>
      </c>
    </row>
    <row r="2702" spans="1:21" x14ac:dyDescent="0.35">
      <c r="A2702" t="s">
        <v>27</v>
      </c>
      <c r="B2702" t="s">
        <v>63</v>
      </c>
      <c r="C2702" t="s">
        <v>39</v>
      </c>
      <c r="D2702" t="s">
        <v>40</v>
      </c>
      <c r="E2702" t="s">
        <v>366</v>
      </c>
      <c r="F2702" t="s">
        <v>367</v>
      </c>
      <c r="G2702" t="s">
        <v>128</v>
      </c>
      <c r="H2702" t="s">
        <v>41</v>
      </c>
      <c r="I2702" t="s">
        <v>221</v>
      </c>
      <c r="J2702" t="s">
        <v>145</v>
      </c>
      <c r="L2702" t="s">
        <v>368</v>
      </c>
      <c r="M2702" t="s">
        <v>368</v>
      </c>
      <c r="N2702" t="b">
        <v>0</v>
      </c>
      <c r="O2702">
        <v>29.001318260000001</v>
      </c>
      <c r="P2702">
        <v>6.6166891459481644E-3</v>
      </c>
      <c r="Q2702">
        <v>41.318434908512863</v>
      </c>
      <c r="R2702">
        <v>1198.289080786875</v>
      </c>
      <c r="S2702">
        <v>0.19189270774913031</v>
      </c>
      <c r="T2702">
        <f t="shared" si="86"/>
        <v>1198.2890807868755</v>
      </c>
      <c r="U2702">
        <f t="shared" si="87"/>
        <v>0.19189270774913031</v>
      </c>
    </row>
    <row r="2703" spans="1:21" x14ac:dyDescent="0.35">
      <c r="A2703" t="s">
        <v>27</v>
      </c>
      <c r="B2703" t="s">
        <v>63</v>
      </c>
      <c r="C2703" t="s">
        <v>29</v>
      </c>
      <c r="D2703" t="s">
        <v>30</v>
      </c>
      <c r="E2703" t="s">
        <v>366</v>
      </c>
      <c r="F2703" t="s">
        <v>367</v>
      </c>
      <c r="G2703" t="s">
        <v>128</v>
      </c>
      <c r="H2703" t="s">
        <v>41</v>
      </c>
      <c r="I2703" t="s">
        <v>221</v>
      </c>
      <c r="J2703" t="s">
        <v>145</v>
      </c>
      <c r="L2703" t="s">
        <v>368</v>
      </c>
      <c r="M2703" t="s">
        <v>368</v>
      </c>
      <c r="N2703" t="b">
        <v>0</v>
      </c>
      <c r="O2703">
        <v>29.001318260000001</v>
      </c>
      <c r="P2703">
        <v>3.4502036867792302E-4</v>
      </c>
      <c r="Q2703">
        <v>0.65257703057870708</v>
      </c>
      <c r="R2703">
        <v>18.925594152978839</v>
      </c>
      <c r="S2703">
        <v>1.0006045518210979E-2</v>
      </c>
      <c r="T2703">
        <f t="shared" si="86"/>
        <v>18.925594152978839</v>
      </c>
      <c r="U2703">
        <f t="shared" si="87"/>
        <v>1.0006045518210981E-2</v>
      </c>
    </row>
    <row r="2704" spans="1:21" x14ac:dyDescent="0.35">
      <c r="A2704" t="s">
        <v>27</v>
      </c>
      <c r="B2704" t="s">
        <v>63</v>
      </c>
      <c r="C2704" t="s">
        <v>39</v>
      </c>
      <c r="D2704" t="s">
        <v>40</v>
      </c>
      <c r="E2704" t="s">
        <v>376</v>
      </c>
      <c r="F2704" t="s">
        <v>377</v>
      </c>
      <c r="G2704" t="s">
        <v>128</v>
      </c>
      <c r="H2704" t="s">
        <v>41</v>
      </c>
      <c r="I2704" t="s">
        <v>221</v>
      </c>
      <c r="J2704" t="s">
        <v>145</v>
      </c>
      <c r="L2704" t="s">
        <v>378</v>
      </c>
      <c r="M2704" t="s">
        <v>378</v>
      </c>
      <c r="N2704" t="b">
        <v>0</v>
      </c>
      <c r="O2704">
        <v>208.84838500999999</v>
      </c>
      <c r="P2704">
        <v>3.2340805647797191E-6</v>
      </c>
      <c r="Q2704">
        <v>2.019547002394181E-2</v>
      </c>
      <c r="R2704">
        <v>4.2177912990181126</v>
      </c>
      <c r="S2704">
        <v>6.7543250294647289E-4</v>
      </c>
      <c r="T2704">
        <f t="shared" si="86"/>
        <v>4.2177912990181126</v>
      </c>
      <c r="U2704">
        <f t="shared" si="87"/>
        <v>6.75432502946473E-4</v>
      </c>
    </row>
    <row r="2705" spans="1:21" x14ac:dyDescent="0.35">
      <c r="A2705" t="s">
        <v>27</v>
      </c>
      <c r="B2705" t="s">
        <v>63</v>
      </c>
      <c r="C2705" t="s">
        <v>29</v>
      </c>
      <c r="D2705" t="s">
        <v>30</v>
      </c>
      <c r="E2705" t="s">
        <v>376</v>
      </c>
      <c r="F2705" t="s">
        <v>377</v>
      </c>
      <c r="G2705" t="s">
        <v>128</v>
      </c>
      <c r="H2705" t="s">
        <v>41</v>
      </c>
      <c r="I2705" t="s">
        <v>221</v>
      </c>
      <c r="J2705" t="s">
        <v>145</v>
      </c>
      <c r="L2705" t="s">
        <v>378</v>
      </c>
      <c r="M2705" t="s">
        <v>378</v>
      </c>
      <c r="N2705" t="b">
        <v>0</v>
      </c>
      <c r="O2705">
        <v>208.84838500999999</v>
      </c>
      <c r="P2705">
        <v>7.9029712989810055E-4</v>
      </c>
      <c r="Q2705">
        <v>1.494780601736623</v>
      </c>
      <c r="R2705">
        <v>312.18251461696968</v>
      </c>
      <c r="S2705">
        <v>0.16505227925725649</v>
      </c>
      <c r="T2705">
        <f t="shared" si="86"/>
        <v>312.18251461696968</v>
      </c>
      <c r="U2705">
        <f t="shared" si="87"/>
        <v>0.16505227925725646</v>
      </c>
    </row>
    <row r="2706" spans="1:21" x14ac:dyDescent="0.35">
      <c r="A2706" t="s">
        <v>27</v>
      </c>
      <c r="B2706" t="s">
        <v>63</v>
      </c>
      <c r="C2706" t="s">
        <v>39</v>
      </c>
      <c r="D2706" t="s">
        <v>40</v>
      </c>
      <c r="E2706" t="s">
        <v>379</v>
      </c>
      <c r="F2706" t="s">
        <v>380</v>
      </c>
      <c r="G2706" t="s">
        <v>128</v>
      </c>
      <c r="H2706" t="s">
        <v>41</v>
      </c>
      <c r="I2706" t="s">
        <v>221</v>
      </c>
      <c r="J2706" t="s">
        <v>145</v>
      </c>
      <c r="L2706" t="s">
        <v>378</v>
      </c>
      <c r="M2706" t="s">
        <v>378</v>
      </c>
      <c r="N2706" t="b">
        <v>0</v>
      </c>
      <c r="O2706">
        <v>208.84838500999999</v>
      </c>
      <c r="P2706">
        <v>1.304039445784637E-3</v>
      </c>
      <c r="Q2706">
        <v>8.1431767112379028</v>
      </c>
      <c r="R2706">
        <v>1700.6893049930791</v>
      </c>
      <c r="S2706">
        <v>0.27234653224145688</v>
      </c>
      <c r="T2706">
        <f t="shared" si="86"/>
        <v>1700.6893049930791</v>
      </c>
      <c r="U2706">
        <f t="shared" si="87"/>
        <v>0.27234653224145688</v>
      </c>
    </row>
    <row r="2707" spans="1:21" x14ac:dyDescent="0.35">
      <c r="A2707" t="s">
        <v>27</v>
      </c>
      <c r="B2707" t="s">
        <v>63</v>
      </c>
      <c r="C2707" t="s">
        <v>29</v>
      </c>
      <c r="D2707" t="s">
        <v>30</v>
      </c>
      <c r="E2707" t="s">
        <v>379</v>
      </c>
      <c r="F2707" t="s">
        <v>380</v>
      </c>
      <c r="G2707" t="s">
        <v>128</v>
      </c>
      <c r="H2707" t="s">
        <v>41</v>
      </c>
      <c r="I2707" t="s">
        <v>221</v>
      </c>
      <c r="J2707" t="s">
        <v>145</v>
      </c>
      <c r="L2707" t="s">
        <v>378</v>
      </c>
      <c r="M2707" t="s">
        <v>378</v>
      </c>
      <c r="N2707" t="b">
        <v>0</v>
      </c>
      <c r="O2707">
        <v>208.84838500999999</v>
      </c>
      <c r="P2707">
        <v>5.6978471573172146E-3</v>
      </c>
      <c r="Q2707">
        <v>10.776999030119351</v>
      </c>
      <c r="R2707">
        <v>2250.7588426947618</v>
      </c>
      <c r="S2707">
        <v>1.1899861768395199</v>
      </c>
      <c r="T2707">
        <f t="shared" si="86"/>
        <v>2250.7588426947627</v>
      </c>
      <c r="U2707">
        <f t="shared" si="87"/>
        <v>1.1899861768395197</v>
      </c>
    </row>
    <row r="2708" spans="1:21" x14ac:dyDescent="0.35">
      <c r="A2708" t="s">
        <v>27</v>
      </c>
      <c r="B2708" t="s">
        <v>63</v>
      </c>
      <c r="C2708" t="s">
        <v>39</v>
      </c>
      <c r="D2708" t="s">
        <v>40</v>
      </c>
      <c r="E2708" t="s">
        <v>383</v>
      </c>
      <c r="F2708" t="s">
        <v>384</v>
      </c>
      <c r="G2708" t="s">
        <v>128</v>
      </c>
      <c r="H2708" t="s">
        <v>41</v>
      </c>
      <c r="I2708" t="s">
        <v>221</v>
      </c>
      <c r="J2708" t="s">
        <v>145</v>
      </c>
      <c r="L2708" t="s">
        <v>378</v>
      </c>
      <c r="M2708" t="s">
        <v>378</v>
      </c>
      <c r="N2708" t="b">
        <v>0</v>
      </c>
      <c r="O2708">
        <v>208.84838500999999</v>
      </c>
      <c r="P2708">
        <v>1.165140110252596E-3</v>
      </c>
      <c r="Q2708">
        <v>7.2758089042538368</v>
      </c>
      <c r="R2708">
        <v>1519.540939294792</v>
      </c>
      <c r="S2708">
        <v>0.243337630336628</v>
      </c>
      <c r="T2708">
        <f t="shared" si="86"/>
        <v>1519.5409392947915</v>
      </c>
      <c r="U2708">
        <f t="shared" si="87"/>
        <v>0.243337630336628</v>
      </c>
    </row>
    <row r="2709" spans="1:21" x14ac:dyDescent="0.35">
      <c r="A2709" t="s">
        <v>27</v>
      </c>
      <c r="B2709" t="s">
        <v>63</v>
      </c>
      <c r="C2709" t="s">
        <v>29</v>
      </c>
      <c r="D2709" t="s">
        <v>30</v>
      </c>
      <c r="E2709" t="s">
        <v>383</v>
      </c>
      <c r="F2709" t="s">
        <v>384</v>
      </c>
      <c r="G2709" t="s">
        <v>128</v>
      </c>
      <c r="H2709" t="s">
        <v>41</v>
      </c>
      <c r="I2709" t="s">
        <v>221</v>
      </c>
      <c r="J2709" t="s">
        <v>145</v>
      </c>
      <c r="L2709" t="s">
        <v>378</v>
      </c>
      <c r="M2709" t="s">
        <v>378</v>
      </c>
      <c r="N2709" t="b">
        <v>0</v>
      </c>
      <c r="O2709">
        <v>208.84838500999999</v>
      </c>
      <c r="P2709">
        <v>2.2844230246343101E-3</v>
      </c>
      <c r="Q2709">
        <v>4.3207941598170274</v>
      </c>
      <c r="R2709">
        <v>902.39088223842577</v>
      </c>
      <c r="S2709">
        <v>0.47709805937453509</v>
      </c>
      <c r="T2709">
        <f t="shared" si="86"/>
        <v>902.390882238426</v>
      </c>
      <c r="U2709">
        <f t="shared" si="87"/>
        <v>0.47709805937453509</v>
      </c>
    </row>
    <row r="2710" spans="1:21" x14ac:dyDescent="0.35">
      <c r="A2710" t="s">
        <v>27</v>
      </c>
      <c r="B2710" t="s">
        <v>63</v>
      </c>
      <c r="C2710" t="s">
        <v>29</v>
      </c>
      <c r="D2710" t="s">
        <v>30</v>
      </c>
      <c r="E2710" t="s">
        <v>385</v>
      </c>
      <c r="F2710" t="s">
        <v>386</v>
      </c>
      <c r="G2710" t="s">
        <v>128</v>
      </c>
      <c r="H2710" t="s">
        <v>41</v>
      </c>
      <c r="I2710" t="s">
        <v>221</v>
      </c>
      <c r="J2710" t="s">
        <v>145</v>
      </c>
      <c r="L2710" t="s">
        <v>378</v>
      </c>
      <c r="M2710" t="s">
        <v>378</v>
      </c>
      <c r="N2710" t="b">
        <v>0</v>
      </c>
      <c r="O2710">
        <v>208.84838500999999</v>
      </c>
      <c r="P2710">
        <v>2.4406601960799541E-4</v>
      </c>
      <c r="Q2710">
        <v>0.46163036388622819</v>
      </c>
      <c r="R2710">
        <v>96.410755969217377</v>
      </c>
      <c r="S2710">
        <v>5.0972794030948843E-2</v>
      </c>
      <c r="T2710">
        <f t="shared" si="86"/>
        <v>96.410755969217377</v>
      </c>
      <c r="U2710">
        <f t="shared" si="87"/>
        <v>5.0972794030948829E-2</v>
      </c>
    </row>
    <row r="2711" spans="1:21" x14ac:dyDescent="0.35">
      <c r="A2711" t="s">
        <v>27</v>
      </c>
      <c r="B2711" t="s">
        <v>63</v>
      </c>
      <c r="C2711" t="s">
        <v>39</v>
      </c>
      <c r="D2711" t="s">
        <v>40</v>
      </c>
      <c r="E2711" t="s">
        <v>385</v>
      </c>
      <c r="F2711" t="s">
        <v>386</v>
      </c>
      <c r="G2711" t="s">
        <v>128</v>
      </c>
      <c r="H2711" t="s">
        <v>41</v>
      </c>
      <c r="I2711" t="s">
        <v>221</v>
      </c>
      <c r="J2711" t="s">
        <v>145</v>
      </c>
      <c r="L2711" t="s">
        <v>378</v>
      </c>
      <c r="M2711" t="s">
        <v>378</v>
      </c>
      <c r="N2711" t="b">
        <v>0</v>
      </c>
      <c r="O2711">
        <v>208.84838500999999</v>
      </c>
      <c r="P2711">
        <v>6.793203728684619E-5</v>
      </c>
      <c r="Q2711">
        <v>0.42420694080181148</v>
      </c>
      <c r="R2711">
        <v>88.594934496491007</v>
      </c>
      <c r="S2711">
        <v>1.418749627779693E-2</v>
      </c>
      <c r="T2711">
        <f t="shared" si="86"/>
        <v>88.594934496490993</v>
      </c>
      <c r="U2711">
        <f t="shared" si="87"/>
        <v>1.4187496277796929E-2</v>
      </c>
    </row>
    <row r="2712" spans="1:21" x14ac:dyDescent="0.35">
      <c r="A2712" t="s">
        <v>27</v>
      </c>
      <c r="B2712" t="s">
        <v>63</v>
      </c>
      <c r="C2712" t="s">
        <v>39</v>
      </c>
      <c r="D2712" t="s">
        <v>40</v>
      </c>
      <c r="E2712" t="s">
        <v>387</v>
      </c>
      <c r="F2712" t="s">
        <v>388</v>
      </c>
      <c r="G2712" t="s">
        <v>128</v>
      </c>
      <c r="H2712" t="s">
        <v>41</v>
      </c>
      <c r="I2712" t="s">
        <v>221</v>
      </c>
      <c r="J2712" t="s">
        <v>145</v>
      </c>
      <c r="L2712" t="s">
        <v>378</v>
      </c>
      <c r="M2712" t="s">
        <v>378</v>
      </c>
      <c r="N2712" t="b">
        <v>0</v>
      </c>
      <c r="O2712">
        <v>208.84838500999999</v>
      </c>
      <c r="P2712">
        <v>1.094723229974066E-3</v>
      </c>
      <c r="Q2712">
        <v>6.836085166282758</v>
      </c>
      <c r="R2712">
        <v>1427.7053467689709</v>
      </c>
      <c r="S2712">
        <v>0.22863117861301441</v>
      </c>
      <c r="T2712">
        <f t="shared" si="86"/>
        <v>1427.7053467689711</v>
      </c>
      <c r="U2712">
        <f t="shared" si="87"/>
        <v>0.22863117861301449</v>
      </c>
    </row>
    <row r="2713" spans="1:21" x14ac:dyDescent="0.35">
      <c r="A2713" t="s">
        <v>27</v>
      </c>
      <c r="B2713" t="s">
        <v>63</v>
      </c>
      <c r="C2713" t="s">
        <v>29</v>
      </c>
      <c r="D2713" t="s">
        <v>30</v>
      </c>
      <c r="E2713" t="s">
        <v>387</v>
      </c>
      <c r="F2713" t="s">
        <v>388</v>
      </c>
      <c r="G2713" t="s">
        <v>128</v>
      </c>
      <c r="H2713" t="s">
        <v>41</v>
      </c>
      <c r="I2713" t="s">
        <v>221</v>
      </c>
      <c r="J2713" t="s">
        <v>145</v>
      </c>
      <c r="L2713" t="s">
        <v>378</v>
      </c>
      <c r="M2713" t="s">
        <v>378</v>
      </c>
      <c r="N2713" t="b">
        <v>0</v>
      </c>
      <c r="O2713">
        <v>208.84838500999999</v>
      </c>
      <c r="P2713">
        <v>2.2083486072398199E-4</v>
      </c>
      <c r="Q2713">
        <v>0.41769057928880449</v>
      </c>
      <c r="R2713">
        <v>87.234002918358172</v>
      </c>
      <c r="S2713">
        <v>4.6121004016111918E-2</v>
      </c>
      <c r="T2713">
        <f t="shared" si="86"/>
        <v>87.234002918358172</v>
      </c>
      <c r="U2713">
        <f t="shared" si="87"/>
        <v>4.6121004016111918E-2</v>
      </c>
    </row>
    <row r="2714" spans="1:21" x14ac:dyDescent="0.35">
      <c r="A2714" t="s">
        <v>27</v>
      </c>
      <c r="B2714" t="s">
        <v>63</v>
      </c>
      <c r="C2714" t="s">
        <v>39</v>
      </c>
      <c r="D2714" t="s">
        <v>40</v>
      </c>
      <c r="E2714" t="s">
        <v>400</v>
      </c>
      <c r="F2714" t="s">
        <v>401</v>
      </c>
      <c r="G2714" t="s">
        <v>128</v>
      </c>
      <c r="H2714" t="s">
        <v>41</v>
      </c>
      <c r="I2714" t="s">
        <v>221</v>
      </c>
      <c r="J2714" t="s">
        <v>145</v>
      </c>
      <c r="L2714" t="s">
        <v>312</v>
      </c>
      <c r="M2714" t="s">
        <v>312</v>
      </c>
      <c r="N2714" t="b">
        <v>0</v>
      </c>
      <c r="O2714">
        <v>11.69139653</v>
      </c>
      <c r="P2714">
        <v>3.325341287297378E-3</v>
      </c>
      <c r="Q2714">
        <v>20.765354771415371</v>
      </c>
      <c r="R2714">
        <v>242.77599671874469</v>
      </c>
      <c r="S2714">
        <v>3.8877883587374297E-2</v>
      </c>
      <c r="T2714">
        <f t="shared" si="86"/>
        <v>242.77599671874461</v>
      </c>
      <c r="U2714">
        <f t="shared" si="87"/>
        <v>3.8877883587374297E-2</v>
      </c>
    </row>
    <row r="2715" spans="1:21" x14ac:dyDescent="0.35">
      <c r="A2715" t="s">
        <v>27</v>
      </c>
      <c r="B2715" t="s">
        <v>63</v>
      </c>
      <c r="C2715" t="s">
        <v>29</v>
      </c>
      <c r="D2715" t="s">
        <v>30</v>
      </c>
      <c r="E2715" t="s">
        <v>400</v>
      </c>
      <c r="F2715" t="s">
        <v>401</v>
      </c>
      <c r="G2715" t="s">
        <v>128</v>
      </c>
      <c r="H2715" t="s">
        <v>41</v>
      </c>
      <c r="I2715" t="s">
        <v>221</v>
      </c>
      <c r="J2715" t="s">
        <v>145</v>
      </c>
      <c r="L2715" t="s">
        <v>312</v>
      </c>
      <c r="M2715" t="s">
        <v>312</v>
      </c>
      <c r="N2715" t="b">
        <v>0</v>
      </c>
      <c r="O2715">
        <v>11.69139653</v>
      </c>
      <c r="P2715">
        <v>3.1612113427443691E-3</v>
      </c>
      <c r="Q2715">
        <v>5.9791655750202972</v>
      </c>
      <c r="R2715">
        <v>69.904795656087757</v>
      </c>
      <c r="S2715">
        <v>3.6958975323158158E-2</v>
      </c>
      <c r="T2715">
        <f t="shared" si="86"/>
        <v>69.904795656087757</v>
      </c>
      <c r="U2715">
        <f t="shared" si="87"/>
        <v>3.6958975323158158E-2</v>
      </c>
    </row>
    <row r="2716" spans="1:21" x14ac:dyDescent="0.35">
      <c r="A2716" t="s">
        <v>27</v>
      </c>
      <c r="B2716" t="s">
        <v>63</v>
      </c>
      <c r="C2716" t="s">
        <v>29</v>
      </c>
      <c r="D2716" t="s">
        <v>30</v>
      </c>
      <c r="E2716" t="s">
        <v>402</v>
      </c>
      <c r="F2716" t="s">
        <v>403</v>
      </c>
      <c r="G2716" t="s">
        <v>128</v>
      </c>
      <c r="H2716" t="s">
        <v>41</v>
      </c>
      <c r="I2716" t="s">
        <v>221</v>
      </c>
      <c r="J2716" t="s">
        <v>36</v>
      </c>
      <c r="L2716" t="s">
        <v>404</v>
      </c>
      <c r="M2716" t="s">
        <v>404</v>
      </c>
      <c r="N2716" t="b">
        <v>0</v>
      </c>
      <c r="O2716">
        <v>27.41</v>
      </c>
      <c r="P2716">
        <v>1.705075794748132E-3</v>
      </c>
      <c r="Q2716">
        <v>3.225007564950654</v>
      </c>
      <c r="R2716">
        <v>88.397457355297433</v>
      </c>
      <c r="S2716">
        <v>4.6736127534046309E-2</v>
      </c>
      <c r="T2716">
        <f t="shared" si="86"/>
        <v>88.397457355297433</v>
      </c>
      <c r="U2716">
        <f t="shared" si="87"/>
        <v>4.6736127534046296E-2</v>
      </c>
    </row>
    <row r="2717" spans="1:21" x14ac:dyDescent="0.35">
      <c r="A2717" t="s">
        <v>27</v>
      </c>
      <c r="B2717" t="s">
        <v>63</v>
      </c>
      <c r="C2717" t="s">
        <v>39</v>
      </c>
      <c r="D2717" t="s">
        <v>40</v>
      </c>
      <c r="E2717" t="s">
        <v>402</v>
      </c>
      <c r="F2717" t="s">
        <v>403</v>
      </c>
      <c r="G2717" t="s">
        <v>128</v>
      </c>
      <c r="H2717" t="s">
        <v>41</v>
      </c>
      <c r="I2717" t="s">
        <v>221</v>
      </c>
      <c r="J2717" t="s">
        <v>36</v>
      </c>
      <c r="L2717" t="s">
        <v>404</v>
      </c>
      <c r="M2717" t="s">
        <v>404</v>
      </c>
      <c r="N2717" t="b">
        <v>0</v>
      </c>
      <c r="O2717">
        <v>27.41</v>
      </c>
      <c r="P2717">
        <v>2.3180502133142589E-3</v>
      </c>
      <c r="Q2717">
        <v>14.475246568314439</v>
      </c>
      <c r="R2717">
        <v>396.76650843749871</v>
      </c>
      <c r="S2717">
        <v>6.3537756346943849E-2</v>
      </c>
      <c r="T2717">
        <f t="shared" si="86"/>
        <v>396.76650843749877</v>
      </c>
      <c r="U2717">
        <f t="shared" si="87"/>
        <v>6.3537756346943836E-2</v>
      </c>
    </row>
    <row r="2718" spans="1:21" x14ac:dyDescent="0.35">
      <c r="A2718" t="s">
        <v>27</v>
      </c>
      <c r="B2718" t="s">
        <v>63</v>
      </c>
      <c r="C2718" t="s">
        <v>76</v>
      </c>
      <c r="D2718" t="s">
        <v>77</v>
      </c>
      <c r="E2718" t="s">
        <v>402</v>
      </c>
      <c r="F2718" t="s">
        <v>403</v>
      </c>
      <c r="G2718" t="s">
        <v>128</v>
      </c>
      <c r="H2718" t="s">
        <v>41</v>
      </c>
      <c r="I2718" t="s">
        <v>221</v>
      </c>
      <c r="J2718" t="s">
        <v>36</v>
      </c>
      <c r="L2718" t="s">
        <v>404</v>
      </c>
      <c r="M2718" t="s">
        <v>404</v>
      </c>
      <c r="N2718" t="b">
        <v>0</v>
      </c>
      <c r="O2718">
        <v>27.41</v>
      </c>
      <c r="P2718">
        <v>1.891616122672654E-3</v>
      </c>
      <c r="Q2718">
        <v>1.6272571128284989</v>
      </c>
      <c r="R2718">
        <v>44.603117462629157</v>
      </c>
      <c r="S2718">
        <v>5.184919792245745E-2</v>
      </c>
      <c r="T2718">
        <f t="shared" si="86"/>
        <v>44.603117462629157</v>
      </c>
      <c r="U2718">
        <f t="shared" si="87"/>
        <v>5.1849197922457443E-2</v>
      </c>
    </row>
    <row r="2719" spans="1:21" x14ac:dyDescent="0.35">
      <c r="A2719" t="s">
        <v>27</v>
      </c>
      <c r="B2719" t="s">
        <v>63</v>
      </c>
      <c r="C2719" t="s">
        <v>29</v>
      </c>
      <c r="D2719" t="s">
        <v>30</v>
      </c>
      <c r="E2719" t="s">
        <v>405</v>
      </c>
      <c r="F2719" t="s">
        <v>406</v>
      </c>
      <c r="G2719" t="s">
        <v>128</v>
      </c>
      <c r="H2719" t="s">
        <v>41</v>
      </c>
      <c r="I2719" t="s">
        <v>221</v>
      </c>
      <c r="J2719" t="s">
        <v>145</v>
      </c>
      <c r="L2719" t="s">
        <v>407</v>
      </c>
      <c r="M2719" t="s">
        <v>407</v>
      </c>
      <c r="N2719" t="b">
        <v>0</v>
      </c>
      <c r="O2719">
        <v>3.9577318099999999</v>
      </c>
      <c r="P2719">
        <v>2.0984711874775418E-2</v>
      </c>
      <c r="Q2719">
        <v>39.690818879085313</v>
      </c>
      <c r="R2719">
        <v>157.08561644270449</v>
      </c>
      <c r="S2719">
        <v>8.3051861710483427E-2</v>
      </c>
      <c r="T2719">
        <f t="shared" si="86"/>
        <v>157.08561644270449</v>
      </c>
      <c r="U2719">
        <f t="shared" si="87"/>
        <v>8.3051861710483413E-2</v>
      </c>
    </row>
    <row r="2720" spans="1:21" x14ac:dyDescent="0.35">
      <c r="A2720" t="s">
        <v>27</v>
      </c>
      <c r="B2720" t="s">
        <v>63</v>
      </c>
      <c r="C2720" t="s">
        <v>39</v>
      </c>
      <c r="D2720" t="s">
        <v>40</v>
      </c>
      <c r="E2720" t="s">
        <v>405</v>
      </c>
      <c r="F2720" t="s">
        <v>406</v>
      </c>
      <c r="G2720" t="s">
        <v>128</v>
      </c>
      <c r="H2720" t="s">
        <v>41</v>
      </c>
      <c r="I2720" t="s">
        <v>221</v>
      </c>
      <c r="J2720" t="s">
        <v>145</v>
      </c>
      <c r="L2720" t="s">
        <v>407</v>
      </c>
      <c r="M2720" t="s">
        <v>407</v>
      </c>
      <c r="N2720" t="b">
        <v>0</v>
      </c>
      <c r="O2720">
        <v>3.9577318099999999</v>
      </c>
      <c r="P2720">
        <v>1.7247323573485491E-3</v>
      </c>
      <c r="Q2720">
        <v>10.770226629937889</v>
      </c>
      <c r="R2720">
        <v>42.625668534214313</v>
      </c>
      <c r="S2720">
        <v>6.8260281144146397E-3</v>
      </c>
      <c r="T2720">
        <f t="shared" si="86"/>
        <v>42.625668534214284</v>
      </c>
      <c r="U2720">
        <f t="shared" si="87"/>
        <v>6.8260281144146397E-3</v>
      </c>
    </row>
    <row r="2721" spans="1:21" x14ac:dyDescent="0.35">
      <c r="A2721" t="s">
        <v>27</v>
      </c>
      <c r="B2721" t="s">
        <v>63</v>
      </c>
      <c r="C2721" t="s">
        <v>29</v>
      </c>
      <c r="D2721" t="s">
        <v>30</v>
      </c>
      <c r="E2721" t="s">
        <v>408</v>
      </c>
      <c r="F2721" t="s">
        <v>409</v>
      </c>
      <c r="G2721" t="s">
        <v>128</v>
      </c>
      <c r="H2721" t="s">
        <v>41</v>
      </c>
      <c r="I2721" t="s">
        <v>221</v>
      </c>
      <c r="J2721" t="s">
        <v>36</v>
      </c>
      <c r="L2721" t="s">
        <v>410</v>
      </c>
      <c r="M2721" t="s">
        <v>410</v>
      </c>
      <c r="N2721" t="b">
        <v>0</v>
      </c>
      <c r="O2721">
        <v>2.4</v>
      </c>
      <c r="P2721">
        <v>8.1690929784463649E-3</v>
      </c>
      <c r="Q2721">
        <v>15.45115280823422</v>
      </c>
      <c r="R2721">
        <v>37.082766739762128</v>
      </c>
      <c r="S2721">
        <v>1.9605823148271279E-2</v>
      </c>
      <c r="T2721">
        <f t="shared" si="86"/>
        <v>37.082766739762128</v>
      </c>
      <c r="U2721">
        <f t="shared" si="87"/>
        <v>1.9605823148271275E-2</v>
      </c>
    </row>
    <row r="2722" spans="1:21" x14ac:dyDescent="0.35">
      <c r="A2722" t="s">
        <v>27</v>
      </c>
      <c r="B2722" t="s">
        <v>63</v>
      </c>
      <c r="C2722" t="s">
        <v>39</v>
      </c>
      <c r="D2722" t="s">
        <v>40</v>
      </c>
      <c r="E2722" t="s">
        <v>408</v>
      </c>
      <c r="F2722" t="s">
        <v>409</v>
      </c>
      <c r="G2722" t="s">
        <v>128</v>
      </c>
      <c r="H2722" t="s">
        <v>41</v>
      </c>
      <c r="I2722" t="s">
        <v>221</v>
      </c>
      <c r="J2722" t="s">
        <v>36</v>
      </c>
      <c r="L2722" t="s">
        <v>410</v>
      </c>
      <c r="M2722" t="s">
        <v>410</v>
      </c>
      <c r="N2722" t="b">
        <v>0</v>
      </c>
      <c r="O2722">
        <v>2.4</v>
      </c>
      <c r="P2722">
        <v>1.060816015065787E-2</v>
      </c>
      <c r="Q2722">
        <v>66.243489004231805</v>
      </c>
      <c r="R2722">
        <v>158.9843736101563</v>
      </c>
      <c r="S2722">
        <v>2.5459584361578899E-2</v>
      </c>
      <c r="T2722">
        <f t="shared" si="86"/>
        <v>158.98437361015633</v>
      </c>
      <c r="U2722">
        <f t="shared" si="87"/>
        <v>2.5459584361578889E-2</v>
      </c>
    </row>
    <row r="2723" spans="1:21" x14ac:dyDescent="0.35">
      <c r="A2723" t="s">
        <v>27</v>
      </c>
      <c r="B2723" t="s">
        <v>63</v>
      </c>
      <c r="C2723" t="s">
        <v>76</v>
      </c>
      <c r="D2723" t="s">
        <v>77</v>
      </c>
      <c r="E2723" t="s">
        <v>414</v>
      </c>
      <c r="F2723" t="s">
        <v>415</v>
      </c>
      <c r="G2723" t="s">
        <v>128</v>
      </c>
      <c r="H2723" t="s">
        <v>41</v>
      </c>
      <c r="I2723" t="s">
        <v>221</v>
      </c>
      <c r="J2723" t="s">
        <v>36</v>
      </c>
      <c r="L2723" t="s">
        <v>404</v>
      </c>
      <c r="M2723" t="s">
        <v>404</v>
      </c>
      <c r="N2723" t="b">
        <v>0</v>
      </c>
      <c r="O2723">
        <v>27.41</v>
      </c>
      <c r="P2723">
        <v>2.2261855451300538E-3</v>
      </c>
      <c r="Q2723">
        <v>1.91506945799899</v>
      </c>
      <c r="R2723">
        <v>52.492053843752302</v>
      </c>
      <c r="S2723">
        <v>6.1019745792014773E-2</v>
      </c>
      <c r="T2723">
        <f t="shared" si="86"/>
        <v>52.492053843752316</v>
      </c>
      <c r="U2723">
        <f t="shared" si="87"/>
        <v>6.1019745792014773E-2</v>
      </c>
    </row>
    <row r="2724" spans="1:21" x14ac:dyDescent="0.35">
      <c r="A2724" t="s">
        <v>27</v>
      </c>
      <c r="B2724" t="s">
        <v>63</v>
      </c>
      <c r="C2724" t="s">
        <v>29</v>
      </c>
      <c r="D2724" t="s">
        <v>30</v>
      </c>
      <c r="E2724" t="s">
        <v>414</v>
      </c>
      <c r="F2724" t="s">
        <v>415</v>
      </c>
      <c r="G2724" t="s">
        <v>128</v>
      </c>
      <c r="H2724" t="s">
        <v>41</v>
      </c>
      <c r="I2724" t="s">
        <v>221</v>
      </c>
      <c r="J2724" t="s">
        <v>36</v>
      </c>
      <c r="L2724" t="s">
        <v>404</v>
      </c>
      <c r="M2724" t="s">
        <v>404</v>
      </c>
      <c r="N2724" t="b">
        <v>0</v>
      </c>
      <c r="O2724">
        <v>27.41</v>
      </c>
      <c r="P2724">
        <v>2.0066519005221481E-3</v>
      </c>
      <c r="Q2724">
        <v>3.7954134234616101</v>
      </c>
      <c r="R2724">
        <v>104.0322819370827</v>
      </c>
      <c r="S2724">
        <v>5.5002328593312069E-2</v>
      </c>
      <c r="T2724">
        <f t="shared" si="86"/>
        <v>104.03228193708273</v>
      </c>
      <c r="U2724">
        <f t="shared" si="87"/>
        <v>5.5002328593312076E-2</v>
      </c>
    </row>
    <row r="2725" spans="1:21" x14ac:dyDescent="0.35">
      <c r="A2725" t="s">
        <v>27</v>
      </c>
      <c r="B2725" t="s">
        <v>63</v>
      </c>
      <c r="C2725" t="s">
        <v>39</v>
      </c>
      <c r="D2725" t="s">
        <v>40</v>
      </c>
      <c r="E2725" t="s">
        <v>414</v>
      </c>
      <c r="F2725" t="s">
        <v>415</v>
      </c>
      <c r="G2725" t="s">
        <v>128</v>
      </c>
      <c r="H2725" t="s">
        <v>41</v>
      </c>
      <c r="I2725" t="s">
        <v>221</v>
      </c>
      <c r="J2725" t="s">
        <v>36</v>
      </c>
      <c r="L2725" t="s">
        <v>404</v>
      </c>
      <c r="M2725" t="s">
        <v>404</v>
      </c>
      <c r="N2725" t="b">
        <v>0</v>
      </c>
      <c r="O2725">
        <v>27.41</v>
      </c>
      <c r="P2725">
        <v>1.3274717569983711E-3</v>
      </c>
      <c r="Q2725">
        <v>8.2895016184966259</v>
      </c>
      <c r="R2725">
        <v>227.21523936299249</v>
      </c>
      <c r="S2725">
        <v>3.6386000859325349E-2</v>
      </c>
      <c r="T2725">
        <f t="shared" si="86"/>
        <v>227.21523936299252</v>
      </c>
      <c r="U2725">
        <f t="shared" si="87"/>
        <v>3.6386000859325349E-2</v>
      </c>
    </row>
    <row r="2726" spans="1:21" x14ac:dyDescent="0.35">
      <c r="A2726" t="s">
        <v>27</v>
      </c>
      <c r="B2726" t="s">
        <v>63</v>
      </c>
      <c r="C2726" t="s">
        <v>39</v>
      </c>
      <c r="D2726" t="s">
        <v>40</v>
      </c>
      <c r="E2726" t="s">
        <v>416</v>
      </c>
      <c r="F2726" t="s">
        <v>417</v>
      </c>
      <c r="G2726" t="s">
        <v>128</v>
      </c>
      <c r="H2726" t="s">
        <v>41</v>
      </c>
      <c r="I2726" t="s">
        <v>221</v>
      </c>
      <c r="J2726" t="s">
        <v>36</v>
      </c>
      <c r="L2726" t="s">
        <v>327</v>
      </c>
      <c r="M2726" t="s">
        <v>327</v>
      </c>
      <c r="N2726" t="b">
        <v>0</v>
      </c>
      <c r="O2726">
        <v>36.6</v>
      </c>
      <c r="P2726">
        <v>4.9192603587709442E-5</v>
      </c>
      <c r="Q2726">
        <v>0.30718707566362241</v>
      </c>
      <c r="R2726">
        <v>11.24304696928858</v>
      </c>
      <c r="S2726">
        <v>1.8004492913101661E-3</v>
      </c>
      <c r="T2726">
        <f t="shared" si="86"/>
        <v>11.243046969288581</v>
      </c>
      <c r="U2726">
        <f t="shared" si="87"/>
        <v>1.8004492913101656E-3</v>
      </c>
    </row>
    <row r="2727" spans="1:21" x14ac:dyDescent="0.35">
      <c r="A2727" t="s">
        <v>27</v>
      </c>
      <c r="B2727" t="s">
        <v>63</v>
      </c>
      <c r="C2727" t="s">
        <v>29</v>
      </c>
      <c r="D2727" t="s">
        <v>30</v>
      </c>
      <c r="E2727" t="s">
        <v>416</v>
      </c>
      <c r="F2727" t="s">
        <v>417</v>
      </c>
      <c r="G2727" t="s">
        <v>128</v>
      </c>
      <c r="H2727" t="s">
        <v>41</v>
      </c>
      <c r="I2727" t="s">
        <v>221</v>
      </c>
      <c r="J2727" t="s">
        <v>36</v>
      </c>
      <c r="L2727" t="s">
        <v>327</v>
      </c>
      <c r="M2727" t="s">
        <v>327</v>
      </c>
      <c r="N2727" t="b">
        <v>0</v>
      </c>
      <c r="O2727">
        <v>36.6</v>
      </c>
      <c r="P2727">
        <v>2.7204415158020053E-4</v>
      </c>
      <c r="Q2727">
        <v>0.51454864912695986</v>
      </c>
      <c r="R2727">
        <v>18.832480558046729</v>
      </c>
      <c r="S2727">
        <v>9.9568159478353371E-3</v>
      </c>
      <c r="T2727">
        <f t="shared" si="86"/>
        <v>18.832480558046733</v>
      </c>
      <c r="U2727">
        <f t="shared" si="87"/>
        <v>9.9568159478353388E-3</v>
      </c>
    </row>
    <row r="2728" spans="1:21" x14ac:dyDescent="0.35">
      <c r="A2728" t="s">
        <v>27</v>
      </c>
      <c r="B2728" t="s">
        <v>63</v>
      </c>
      <c r="C2728" t="s">
        <v>76</v>
      </c>
      <c r="D2728" t="s">
        <v>77</v>
      </c>
      <c r="E2728" t="s">
        <v>416</v>
      </c>
      <c r="F2728" t="s">
        <v>417</v>
      </c>
      <c r="G2728" t="s">
        <v>128</v>
      </c>
      <c r="H2728" t="s">
        <v>41</v>
      </c>
      <c r="I2728" t="s">
        <v>221</v>
      </c>
      <c r="J2728" t="s">
        <v>36</v>
      </c>
      <c r="L2728" t="s">
        <v>327</v>
      </c>
      <c r="M2728" t="s">
        <v>327</v>
      </c>
      <c r="N2728" t="b">
        <v>0</v>
      </c>
      <c r="O2728">
        <v>36.6</v>
      </c>
      <c r="P2728">
        <v>1.3317838914914169E-3</v>
      </c>
      <c r="Q2728">
        <v>1.145663110080636</v>
      </c>
      <c r="R2728">
        <v>41.931269828951272</v>
      </c>
      <c r="S2728">
        <v>4.8743290428585863E-2</v>
      </c>
      <c r="T2728">
        <f t="shared" si="86"/>
        <v>41.93126982895128</v>
      </c>
      <c r="U2728">
        <f t="shared" si="87"/>
        <v>4.8743290428585863E-2</v>
      </c>
    </row>
    <row r="2729" spans="1:21" x14ac:dyDescent="0.35">
      <c r="A2729" t="s">
        <v>27</v>
      </c>
      <c r="B2729" t="s">
        <v>63</v>
      </c>
      <c r="C2729" t="s">
        <v>29</v>
      </c>
      <c r="D2729" t="s">
        <v>30</v>
      </c>
      <c r="E2729" t="s">
        <v>418</v>
      </c>
      <c r="F2729" t="s">
        <v>419</v>
      </c>
      <c r="G2729" t="s">
        <v>128</v>
      </c>
      <c r="H2729" t="s">
        <v>41</v>
      </c>
      <c r="I2729" t="s">
        <v>221</v>
      </c>
      <c r="J2729" t="s">
        <v>36</v>
      </c>
      <c r="L2729" t="s">
        <v>420</v>
      </c>
      <c r="M2729" t="s">
        <v>420</v>
      </c>
      <c r="N2729" t="b">
        <v>0</v>
      </c>
      <c r="O2729">
        <v>21.25</v>
      </c>
      <c r="P2729">
        <v>2.1738705463707339E-3</v>
      </c>
      <c r="Q2729">
        <v>4.1116934384166957</v>
      </c>
      <c r="R2729">
        <v>87.373485566354788</v>
      </c>
      <c r="S2729">
        <v>4.6194749110378103E-2</v>
      </c>
      <c r="T2729">
        <f t="shared" si="86"/>
        <v>87.373485566354788</v>
      </c>
      <c r="U2729">
        <f t="shared" si="87"/>
        <v>4.6194749110378096E-2</v>
      </c>
    </row>
    <row r="2730" spans="1:21" x14ac:dyDescent="0.35">
      <c r="A2730" t="s">
        <v>27</v>
      </c>
      <c r="B2730" t="s">
        <v>63</v>
      </c>
      <c r="C2730" t="s">
        <v>76</v>
      </c>
      <c r="D2730" t="s">
        <v>77</v>
      </c>
      <c r="E2730" t="s">
        <v>418</v>
      </c>
      <c r="F2730" t="s">
        <v>419</v>
      </c>
      <c r="G2730" t="s">
        <v>128</v>
      </c>
      <c r="H2730" t="s">
        <v>41</v>
      </c>
      <c r="I2730" t="s">
        <v>221</v>
      </c>
      <c r="J2730" t="s">
        <v>36</v>
      </c>
      <c r="L2730" t="s">
        <v>420</v>
      </c>
      <c r="M2730" t="s">
        <v>420</v>
      </c>
      <c r="N2730" t="b">
        <v>0</v>
      </c>
      <c r="O2730">
        <v>21.25</v>
      </c>
      <c r="P2730">
        <v>2.3244838628874741E-2</v>
      </c>
      <c r="Q2730">
        <v>19.99630291897908</v>
      </c>
      <c r="R2730">
        <v>424.92143702830538</v>
      </c>
      <c r="S2730">
        <v>0.49395282086358822</v>
      </c>
      <c r="T2730">
        <f t="shared" si="86"/>
        <v>424.92143702830543</v>
      </c>
      <c r="U2730">
        <f t="shared" si="87"/>
        <v>0.49395282086358822</v>
      </c>
    </row>
    <row r="2731" spans="1:21" x14ac:dyDescent="0.35">
      <c r="A2731" t="s">
        <v>27</v>
      </c>
      <c r="B2731" t="s">
        <v>63</v>
      </c>
      <c r="C2731" t="s">
        <v>39</v>
      </c>
      <c r="D2731" t="s">
        <v>40</v>
      </c>
      <c r="E2731" t="s">
        <v>418</v>
      </c>
      <c r="F2731" t="s">
        <v>419</v>
      </c>
      <c r="G2731" t="s">
        <v>128</v>
      </c>
      <c r="H2731" t="s">
        <v>41</v>
      </c>
      <c r="I2731" t="s">
        <v>221</v>
      </c>
      <c r="J2731" t="s">
        <v>36</v>
      </c>
      <c r="L2731" t="s">
        <v>420</v>
      </c>
      <c r="M2731" t="s">
        <v>420</v>
      </c>
      <c r="N2731" t="b">
        <v>0</v>
      </c>
      <c r="O2731">
        <v>21.25</v>
      </c>
      <c r="P2731">
        <v>2.4138535486118769E-2</v>
      </c>
      <c r="Q2731">
        <v>150.7349801797443</v>
      </c>
      <c r="R2731">
        <v>3203.1183288195671</v>
      </c>
      <c r="S2731">
        <v>0.51294387908002381</v>
      </c>
      <c r="T2731">
        <f t="shared" si="86"/>
        <v>3203.1183288195662</v>
      </c>
      <c r="U2731">
        <f t="shared" si="87"/>
        <v>0.51294387908002381</v>
      </c>
    </row>
    <row r="2732" spans="1:21" x14ac:dyDescent="0.35">
      <c r="A2732" t="s">
        <v>27</v>
      </c>
      <c r="B2732" t="s">
        <v>63</v>
      </c>
      <c r="C2732" t="s">
        <v>39</v>
      </c>
      <c r="D2732" t="s">
        <v>40</v>
      </c>
      <c r="E2732" t="s">
        <v>421</v>
      </c>
      <c r="F2732" t="s">
        <v>422</v>
      </c>
      <c r="G2732" t="s">
        <v>128</v>
      </c>
      <c r="H2732" t="s">
        <v>41</v>
      </c>
      <c r="I2732" t="s">
        <v>221</v>
      </c>
      <c r="J2732" t="s">
        <v>145</v>
      </c>
      <c r="L2732" t="s">
        <v>423</v>
      </c>
      <c r="M2732" t="s">
        <v>423</v>
      </c>
      <c r="N2732" t="b">
        <v>0</v>
      </c>
      <c r="O2732">
        <v>3.5359830099999998</v>
      </c>
      <c r="P2732">
        <v>1.361473117618032E-3</v>
      </c>
      <c r="Q2732">
        <v>8.5018257846431737</v>
      </c>
      <c r="R2732">
        <v>30.06231152847818</v>
      </c>
      <c r="S2732">
        <v>4.8141458124690926E-3</v>
      </c>
      <c r="T2732">
        <f t="shared" si="86"/>
        <v>30.06231152847818</v>
      </c>
      <c r="U2732">
        <f t="shared" si="87"/>
        <v>4.8141458124690926E-3</v>
      </c>
    </row>
    <row r="2733" spans="1:21" x14ac:dyDescent="0.35">
      <c r="A2733" t="s">
        <v>27</v>
      </c>
      <c r="B2733" t="s">
        <v>63</v>
      </c>
      <c r="C2733" t="s">
        <v>29</v>
      </c>
      <c r="D2733" t="s">
        <v>30</v>
      </c>
      <c r="E2733" t="s">
        <v>421</v>
      </c>
      <c r="F2733" t="s">
        <v>422</v>
      </c>
      <c r="G2733" t="s">
        <v>128</v>
      </c>
      <c r="H2733" t="s">
        <v>41</v>
      </c>
      <c r="I2733" t="s">
        <v>221</v>
      </c>
      <c r="J2733" t="s">
        <v>145</v>
      </c>
      <c r="L2733" t="s">
        <v>423</v>
      </c>
      <c r="M2733" t="s">
        <v>423</v>
      </c>
      <c r="N2733" t="b">
        <v>0</v>
      </c>
      <c r="O2733">
        <v>3.5359830099999998</v>
      </c>
      <c r="P2733">
        <v>3.260638270231573E-3</v>
      </c>
      <c r="Q2733">
        <v>6.1672232521591583</v>
      </c>
      <c r="R2733">
        <v>21.80719663851173</v>
      </c>
      <c r="S2733">
        <v>1.152956152529463E-2</v>
      </c>
      <c r="T2733">
        <f t="shared" si="86"/>
        <v>21.80719663851173</v>
      </c>
      <c r="U2733">
        <f t="shared" si="87"/>
        <v>1.152956152529463E-2</v>
      </c>
    </row>
    <row r="2734" spans="1:21" x14ac:dyDescent="0.35">
      <c r="A2734" t="s">
        <v>27</v>
      </c>
      <c r="B2734" t="s">
        <v>63</v>
      </c>
      <c r="C2734" t="s">
        <v>76</v>
      </c>
      <c r="D2734" t="s">
        <v>77</v>
      </c>
      <c r="E2734" t="s">
        <v>421</v>
      </c>
      <c r="F2734" t="s">
        <v>422</v>
      </c>
      <c r="G2734" t="s">
        <v>128</v>
      </c>
      <c r="H2734" t="s">
        <v>41</v>
      </c>
      <c r="I2734" t="s">
        <v>221</v>
      </c>
      <c r="J2734" t="s">
        <v>145</v>
      </c>
      <c r="L2734" t="s">
        <v>423</v>
      </c>
      <c r="M2734" t="s">
        <v>423</v>
      </c>
      <c r="N2734" t="b">
        <v>0</v>
      </c>
      <c r="O2734">
        <v>3.5359830099999998</v>
      </c>
      <c r="P2734">
        <v>5.3888461630296177E-3</v>
      </c>
      <c r="Q2734">
        <v>4.6357387969070514</v>
      </c>
      <c r="R2734">
        <v>16.391893624661169</v>
      </c>
      <c r="S2734">
        <v>1.9054868475976421E-2</v>
      </c>
      <c r="T2734">
        <f t="shared" si="86"/>
        <v>16.391893624661172</v>
      </c>
      <c r="U2734">
        <f t="shared" si="87"/>
        <v>1.9054868475976417E-2</v>
      </c>
    </row>
    <row r="2735" spans="1:21" x14ac:dyDescent="0.35">
      <c r="A2735" t="s">
        <v>27</v>
      </c>
      <c r="B2735" t="s">
        <v>63</v>
      </c>
      <c r="C2735" t="s">
        <v>39</v>
      </c>
      <c r="D2735" t="s">
        <v>40</v>
      </c>
      <c r="E2735" t="s">
        <v>424</v>
      </c>
      <c r="F2735" t="s">
        <v>425</v>
      </c>
      <c r="G2735" t="s">
        <v>128</v>
      </c>
      <c r="H2735" t="s">
        <v>41</v>
      </c>
      <c r="I2735" t="s">
        <v>221</v>
      </c>
      <c r="J2735" t="s">
        <v>36</v>
      </c>
      <c r="L2735" t="s">
        <v>426</v>
      </c>
      <c r="M2735" t="s">
        <v>426</v>
      </c>
      <c r="N2735" t="b">
        <v>0</v>
      </c>
      <c r="O2735">
        <v>0.71</v>
      </c>
      <c r="P2735">
        <v>1.260179573976653E-2</v>
      </c>
      <c r="Q2735">
        <v>78.69290297894203</v>
      </c>
      <c r="R2735">
        <v>55.87196111504884</v>
      </c>
      <c r="S2735">
        <v>8.9472749752342335E-3</v>
      </c>
      <c r="T2735">
        <f t="shared" si="86"/>
        <v>55.87196111504884</v>
      </c>
      <c r="U2735">
        <f t="shared" si="87"/>
        <v>8.9472749752342352E-3</v>
      </c>
    </row>
    <row r="2736" spans="1:21" x14ac:dyDescent="0.35">
      <c r="A2736" t="s">
        <v>27</v>
      </c>
      <c r="B2736" t="s">
        <v>63</v>
      </c>
      <c r="C2736" t="s">
        <v>29</v>
      </c>
      <c r="D2736" t="s">
        <v>30</v>
      </c>
      <c r="E2736" t="s">
        <v>424</v>
      </c>
      <c r="F2736" t="s">
        <v>425</v>
      </c>
      <c r="G2736" t="s">
        <v>128</v>
      </c>
      <c r="H2736" t="s">
        <v>41</v>
      </c>
      <c r="I2736" t="s">
        <v>221</v>
      </c>
      <c r="J2736" t="s">
        <v>36</v>
      </c>
      <c r="L2736" t="s">
        <v>426</v>
      </c>
      <c r="M2736" t="s">
        <v>426</v>
      </c>
      <c r="N2736" t="b">
        <v>0</v>
      </c>
      <c r="O2736">
        <v>0.71</v>
      </c>
      <c r="P2736">
        <v>1.1788599984540039E-3</v>
      </c>
      <c r="Q2736">
        <v>2.2297146113633448</v>
      </c>
      <c r="R2736">
        <v>1.583097374067975</v>
      </c>
      <c r="S2736">
        <v>8.3699059890234278E-4</v>
      </c>
      <c r="T2736">
        <f t="shared" si="86"/>
        <v>1.5830973740679748</v>
      </c>
      <c r="U2736">
        <f t="shared" si="87"/>
        <v>8.3699059890234278E-4</v>
      </c>
    </row>
    <row r="2737" spans="1:21" x14ac:dyDescent="0.35">
      <c r="A2737" t="s">
        <v>27</v>
      </c>
      <c r="B2737" t="s">
        <v>63</v>
      </c>
      <c r="C2737" t="s">
        <v>76</v>
      </c>
      <c r="D2737" t="s">
        <v>77</v>
      </c>
      <c r="E2737" t="s">
        <v>424</v>
      </c>
      <c r="F2737" t="s">
        <v>425</v>
      </c>
      <c r="G2737" t="s">
        <v>128</v>
      </c>
      <c r="H2737" t="s">
        <v>41</v>
      </c>
      <c r="I2737" t="s">
        <v>221</v>
      </c>
      <c r="J2737" t="s">
        <v>36</v>
      </c>
      <c r="L2737" t="s">
        <v>426</v>
      </c>
      <c r="M2737" t="s">
        <v>426</v>
      </c>
      <c r="N2737" t="b">
        <v>0</v>
      </c>
      <c r="O2737">
        <v>0.71</v>
      </c>
      <c r="P2737">
        <v>6.2272466578935804E-3</v>
      </c>
      <c r="Q2737">
        <v>5.3569703154557056</v>
      </c>
      <c r="R2737">
        <v>3.8034489239735509</v>
      </c>
      <c r="S2737">
        <v>4.4213451271044408E-3</v>
      </c>
      <c r="T2737">
        <f t="shared" si="86"/>
        <v>3.8034489239735509</v>
      </c>
      <c r="U2737">
        <f t="shared" si="87"/>
        <v>4.4213451271044417E-3</v>
      </c>
    </row>
    <row r="2738" spans="1:21" x14ac:dyDescent="0.35">
      <c r="A2738" t="s">
        <v>27</v>
      </c>
      <c r="B2738" t="s">
        <v>63</v>
      </c>
      <c r="C2738" t="s">
        <v>76</v>
      </c>
      <c r="D2738" t="s">
        <v>77</v>
      </c>
      <c r="E2738" t="s">
        <v>427</v>
      </c>
      <c r="F2738" t="s">
        <v>428</v>
      </c>
      <c r="G2738" t="s">
        <v>128</v>
      </c>
      <c r="H2738" t="s">
        <v>41</v>
      </c>
      <c r="I2738" t="s">
        <v>221</v>
      </c>
      <c r="J2738" t="s">
        <v>36</v>
      </c>
      <c r="L2738" t="s">
        <v>429</v>
      </c>
      <c r="M2738" t="s">
        <v>430</v>
      </c>
      <c r="N2738" t="b">
        <v>0</v>
      </c>
      <c r="O2738">
        <v>0.73</v>
      </c>
      <c r="P2738">
        <v>7.4843690569278323E-2</v>
      </c>
      <c r="Q2738">
        <v>64.384060999182594</v>
      </c>
      <c r="R2738">
        <v>47.000364529403292</v>
      </c>
      <c r="S2738">
        <v>5.4635894115573173E-2</v>
      </c>
      <c r="T2738">
        <f t="shared" si="86"/>
        <v>47.000364529403292</v>
      </c>
      <c r="U2738">
        <f t="shared" si="87"/>
        <v>5.4635894115573173E-2</v>
      </c>
    </row>
    <row r="2739" spans="1:21" x14ac:dyDescent="0.35">
      <c r="A2739" t="s">
        <v>27</v>
      </c>
      <c r="B2739" t="s">
        <v>63</v>
      </c>
      <c r="C2739" t="s">
        <v>29</v>
      </c>
      <c r="D2739" t="s">
        <v>30</v>
      </c>
      <c r="E2739" t="s">
        <v>427</v>
      </c>
      <c r="F2739" t="s">
        <v>428</v>
      </c>
      <c r="G2739" t="s">
        <v>128</v>
      </c>
      <c r="H2739" t="s">
        <v>41</v>
      </c>
      <c r="I2739" t="s">
        <v>221</v>
      </c>
      <c r="J2739" t="s">
        <v>36</v>
      </c>
      <c r="L2739" t="s">
        <v>429</v>
      </c>
      <c r="M2739" t="s">
        <v>430</v>
      </c>
      <c r="N2739" t="b">
        <v>0</v>
      </c>
      <c r="O2739">
        <v>0.73</v>
      </c>
      <c r="P2739">
        <v>5.3904200502386656E-3</v>
      </c>
      <c r="Q2739">
        <v>10.19552649438045</v>
      </c>
      <c r="R2739">
        <v>7.4427343408977276</v>
      </c>
      <c r="S2739">
        <v>3.9350066366742268E-3</v>
      </c>
      <c r="T2739">
        <f t="shared" si="86"/>
        <v>7.4427343408977285</v>
      </c>
      <c r="U2739">
        <f t="shared" si="87"/>
        <v>3.9350066366742259E-3</v>
      </c>
    </row>
    <row r="2740" spans="1:21" x14ac:dyDescent="0.35">
      <c r="A2740" t="s">
        <v>27</v>
      </c>
      <c r="B2740" t="s">
        <v>63</v>
      </c>
      <c r="C2740" t="s">
        <v>39</v>
      </c>
      <c r="D2740" t="s">
        <v>40</v>
      </c>
      <c r="E2740" t="s">
        <v>427</v>
      </c>
      <c r="F2740" t="s">
        <v>428</v>
      </c>
      <c r="G2740" t="s">
        <v>128</v>
      </c>
      <c r="H2740" t="s">
        <v>41</v>
      </c>
      <c r="I2740" t="s">
        <v>221</v>
      </c>
      <c r="J2740" t="s">
        <v>36</v>
      </c>
      <c r="L2740" t="s">
        <v>429</v>
      </c>
      <c r="M2740" t="s">
        <v>430</v>
      </c>
      <c r="N2740" t="b">
        <v>0</v>
      </c>
      <c r="O2740">
        <v>0.73</v>
      </c>
      <c r="P2740">
        <v>4.9600973923409959E-2</v>
      </c>
      <c r="Q2740">
        <v>309.73717628978562</v>
      </c>
      <c r="R2740">
        <v>226.10813869154339</v>
      </c>
      <c r="S2740">
        <v>3.6208710964089272E-2</v>
      </c>
      <c r="T2740">
        <f t="shared" si="86"/>
        <v>226.1081386915435</v>
      </c>
      <c r="U2740">
        <f t="shared" si="87"/>
        <v>3.6208710964089272E-2</v>
      </c>
    </row>
    <row r="2741" spans="1:21" x14ac:dyDescent="0.35">
      <c r="A2741" t="s">
        <v>27</v>
      </c>
      <c r="B2741" t="s">
        <v>63</v>
      </c>
      <c r="C2741" t="s">
        <v>29</v>
      </c>
      <c r="D2741" t="s">
        <v>30</v>
      </c>
      <c r="E2741" t="s">
        <v>431</v>
      </c>
      <c r="F2741" t="s">
        <v>432</v>
      </c>
      <c r="G2741" t="s">
        <v>128</v>
      </c>
      <c r="H2741" t="s">
        <v>41</v>
      </c>
      <c r="I2741" t="s">
        <v>221</v>
      </c>
      <c r="J2741" t="s">
        <v>36</v>
      </c>
      <c r="L2741" t="s">
        <v>433</v>
      </c>
      <c r="M2741" t="s">
        <v>433</v>
      </c>
      <c r="N2741" t="b">
        <v>0</v>
      </c>
      <c r="O2741">
        <v>128.26</v>
      </c>
      <c r="P2741">
        <v>7.4832742560647044E-4</v>
      </c>
      <c r="Q2741">
        <v>1.4153984333566869</v>
      </c>
      <c r="R2741">
        <v>181.5390030623287</v>
      </c>
      <c r="S2741">
        <v>9.598047560828589E-2</v>
      </c>
      <c r="T2741">
        <f t="shared" si="86"/>
        <v>181.53900306232865</v>
      </c>
      <c r="U2741">
        <f t="shared" si="87"/>
        <v>9.598047560828589E-2</v>
      </c>
    </row>
    <row r="2742" spans="1:21" x14ac:dyDescent="0.35">
      <c r="A2742" t="s">
        <v>27</v>
      </c>
      <c r="B2742" t="s">
        <v>63</v>
      </c>
      <c r="C2742" t="s">
        <v>76</v>
      </c>
      <c r="D2742" t="s">
        <v>77</v>
      </c>
      <c r="E2742" t="s">
        <v>431</v>
      </c>
      <c r="F2742" t="s">
        <v>432</v>
      </c>
      <c r="G2742" t="s">
        <v>128</v>
      </c>
      <c r="H2742" t="s">
        <v>41</v>
      </c>
      <c r="I2742" t="s">
        <v>221</v>
      </c>
      <c r="J2742" t="s">
        <v>36</v>
      </c>
      <c r="L2742" t="s">
        <v>433</v>
      </c>
      <c r="M2742" t="s">
        <v>433</v>
      </c>
      <c r="N2742" t="b">
        <v>0</v>
      </c>
      <c r="O2742">
        <v>128.26</v>
      </c>
      <c r="P2742">
        <v>1.0001887236357809E-2</v>
      </c>
      <c r="Q2742">
        <v>8.6040935853708316</v>
      </c>
      <c r="R2742">
        <v>1103.5610432596629</v>
      </c>
      <c r="S2742">
        <v>1.282842056935253</v>
      </c>
      <c r="T2742">
        <f t="shared" si="86"/>
        <v>1103.5610432596627</v>
      </c>
      <c r="U2742">
        <f t="shared" si="87"/>
        <v>1.2828420569352526</v>
      </c>
    </row>
    <row r="2743" spans="1:21" x14ac:dyDescent="0.35">
      <c r="A2743" t="s">
        <v>27</v>
      </c>
      <c r="B2743" t="s">
        <v>63</v>
      </c>
      <c r="C2743" t="s">
        <v>39</v>
      </c>
      <c r="D2743" t="s">
        <v>40</v>
      </c>
      <c r="E2743" t="s">
        <v>431</v>
      </c>
      <c r="F2743" t="s">
        <v>432</v>
      </c>
      <c r="G2743" t="s">
        <v>128</v>
      </c>
      <c r="H2743" t="s">
        <v>41</v>
      </c>
      <c r="I2743" t="s">
        <v>221</v>
      </c>
      <c r="J2743" t="s">
        <v>36</v>
      </c>
      <c r="L2743" t="s">
        <v>433</v>
      </c>
      <c r="M2743" t="s">
        <v>433</v>
      </c>
      <c r="N2743" t="b">
        <v>0</v>
      </c>
      <c r="O2743">
        <v>128.26</v>
      </c>
      <c r="P2743">
        <v>1.8690898287415201E-3</v>
      </c>
      <c r="Q2743">
        <v>11.67167819487358</v>
      </c>
      <c r="R2743">
        <v>1497.0094452744861</v>
      </c>
      <c r="S2743">
        <v>0.23972946143438731</v>
      </c>
      <c r="T2743">
        <f t="shared" si="86"/>
        <v>1497.0094452744854</v>
      </c>
      <c r="U2743">
        <f t="shared" si="87"/>
        <v>0.23972946143438734</v>
      </c>
    </row>
    <row r="2744" spans="1:21" x14ac:dyDescent="0.35">
      <c r="A2744" t="s">
        <v>27</v>
      </c>
      <c r="B2744" t="s">
        <v>63</v>
      </c>
      <c r="C2744" t="s">
        <v>29</v>
      </c>
      <c r="D2744" t="s">
        <v>30</v>
      </c>
      <c r="E2744" t="s">
        <v>436</v>
      </c>
      <c r="F2744" t="s">
        <v>437</v>
      </c>
      <c r="G2744" t="s">
        <v>128</v>
      </c>
      <c r="H2744" t="s">
        <v>41</v>
      </c>
      <c r="I2744" t="s">
        <v>221</v>
      </c>
      <c r="J2744" t="s">
        <v>36</v>
      </c>
      <c r="L2744" t="s">
        <v>438</v>
      </c>
      <c r="M2744" t="s">
        <v>438</v>
      </c>
      <c r="N2744" t="b">
        <v>0</v>
      </c>
      <c r="O2744">
        <v>7.95</v>
      </c>
      <c r="P2744">
        <v>9.033093352901516E-3</v>
      </c>
      <c r="Q2744">
        <v>17.08533690275986</v>
      </c>
      <c r="R2744">
        <v>135.82842837694079</v>
      </c>
      <c r="S2744">
        <v>7.1813092155567054E-2</v>
      </c>
      <c r="T2744">
        <f t="shared" si="86"/>
        <v>135.82842837694088</v>
      </c>
      <c r="U2744">
        <f t="shared" si="87"/>
        <v>7.1813092155567054E-2</v>
      </c>
    </row>
    <row r="2745" spans="1:21" x14ac:dyDescent="0.35">
      <c r="A2745" t="s">
        <v>27</v>
      </c>
      <c r="B2745" t="s">
        <v>63</v>
      </c>
      <c r="C2745" t="s">
        <v>76</v>
      </c>
      <c r="D2745" t="s">
        <v>77</v>
      </c>
      <c r="E2745" t="s">
        <v>436</v>
      </c>
      <c r="F2745" t="s">
        <v>437</v>
      </c>
      <c r="G2745" t="s">
        <v>128</v>
      </c>
      <c r="H2745" t="s">
        <v>41</v>
      </c>
      <c r="I2745" t="s">
        <v>221</v>
      </c>
      <c r="J2745" t="s">
        <v>36</v>
      </c>
      <c r="L2745" t="s">
        <v>438</v>
      </c>
      <c r="M2745" t="s">
        <v>438</v>
      </c>
      <c r="N2745" t="b">
        <v>0</v>
      </c>
      <c r="O2745">
        <v>7.95</v>
      </c>
      <c r="P2745">
        <v>3.916757727546899E-2</v>
      </c>
      <c r="Q2745">
        <v>33.693791224254817</v>
      </c>
      <c r="R2745">
        <v>267.8656402328258</v>
      </c>
      <c r="S2745">
        <v>0.31138223933997849</v>
      </c>
      <c r="T2745">
        <f t="shared" si="86"/>
        <v>267.8656402328258</v>
      </c>
      <c r="U2745">
        <f t="shared" si="87"/>
        <v>0.31138223933997849</v>
      </c>
    </row>
    <row r="2746" spans="1:21" x14ac:dyDescent="0.35">
      <c r="A2746" t="s">
        <v>27</v>
      </c>
      <c r="B2746" t="s">
        <v>63</v>
      </c>
      <c r="C2746" t="s">
        <v>39</v>
      </c>
      <c r="D2746" t="s">
        <v>40</v>
      </c>
      <c r="E2746" t="s">
        <v>436</v>
      </c>
      <c r="F2746" t="s">
        <v>437</v>
      </c>
      <c r="G2746" t="s">
        <v>128</v>
      </c>
      <c r="H2746" t="s">
        <v>41</v>
      </c>
      <c r="I2746" t="s">
        <v>221</v>
      </c>
      <c r="J2746" t="s">
        <v>36</v>
      </c>
      <c r="L2746" t="s">
        <v>438</v>
      </c>
      <c r="M2746" t="s">
        <v>438</v>
      </c>
      <c r="N2746" t="b">
        <v>0</v>
      </c>
      <c r="O2746">
        <v>7.95</v>
      </c>
      <c r="P2746">
        <v>1.522072565358655E-2</v>
      </c>
      <c r="Q2746">
        <v>95.047016461875373</v>
      </c>
      <c r="R2746">
        <v>755.62378087190928</v>
      </c>
      <c r="S2746">
        <v>0.121004768946013</v>
      </c>
      <c r="T2746">
        <f t="shared" si="86"/>
        <v>755.62378087190928</v>
      </c>
      <c r="U2746">
        <f t="shared" si="87"/>
        <v>0.12100476894601307</v>
      </c>
    </row>
    <row r="2747" spans="1:21" x14ac:dyDescent="0.35">
      <c r="A2747" t="s">
        <v>27</v>
      </c>
      <c r="B2747" t="s">
        <v>63</v>
      </c>
      <c r="C2747" t="s">
        <v>39</v>
      </c>
      <c r="D2747" t="s">
        <v>40</v>
      </c>
      <c r="E2747" t="s">
        <v>439</v>
      </c>
      <c r="F2747" t="s">
        <v>440</v>
      </c>
      <c r="G2747" t="s">
        <v>128</v>
      </c>
      <c r="H2747" t="s">
        <v>41</v>
      </c>
      <c r="I2747" t="s">
        <v>221</v>
      </c>
      <c r="J2747" t="s">
        <v>145</v>
      </c>
      <c r="L2747" t="s">
        <v>441</v>
      </c>
      <c r="M2747" t="s">
        <v>441</v>
      </c>
      <c r="N2747" t="b">
        <v>0</v>
      </c>
      <c r="O2747">
        <v>29.001318260000001</v>
      </c>
      <c r="P2747">
        <v>3.0399110902414107E-8</v>
      </c>
      <c r="Q2747">
        <v>1.8982963494170181E-4</v>
      </c>
      <c r="R2747">
        <v>5.5053096581239112E-3</v>
      </c>
      <c r="S2747">
        <v>8.8161429010194752E-7</v>
      </c>
      <c r="T2747">
        <f t="shared" si="86"/>
        <v>5.5053096581239112E-3</v>
      </c>
      <c r="U2747">
        <f t="shared" si="87"/>
        <v>8.8161429010194742E-7</v>
      </c>
    </row>
    <row r="2748" spans="1:21" x14ac:dyDescent="0.35">
      <c r="A2748" t="s">
        <v>27</v>
      </c>
      <c r="B2748" t="s">
        <v>63</v>
      </c>
      <c r="C2748" t="s">
        <v>76</v>
      </c>
      <c r="D2748" t="s">
        <v>77</v>
      </c>
      <c r="E2748" t="s">
        <v>442</v>
      </c>
      <c r="F2748" t="s">
        <v>443</v>
      </c>
      <c r="G2748" t="s">
        <v>128</v>
      </c>
      <c r="H2748" t="s">
        <v>41</v>
      </c>
      <c r="I2748" t="s">
        <v>221</v>
      </c>
      <c r="J2748" t="s">
        <v>145</v>
      </c>
      <c r="L2748" t="s">
        <v>444</v>
      </c>
      <c r="M2748" t="s">
        <v>444</v>
      </c>
      <c r="N2748" t="b">
        <v>0</v>
      </c>
      <c r="O2748">
        <v>29.001318260000001</v>
      </c>
      <c r="P2748">
        <v>4.6055601280161063E-3</v>
      </c>
      <c r="Q2748">
        <v>3.961919327630123</v>
      </c>
      <c r="R2748">
        <v>114.9008833410464</v>
      </c>
      <c r="S2748">
        <v>0.13356731503816141</v>
      </c>
      <c r="T2748">
        <f t="shared" si="86"/>
        <v>114.90088334104641</v>
      </c>
      <c r="U2748">
        <f t="shared" si="87"/>
        <v>0.13356731503816144</v>
      </c>
    </row>
    <row r="2749" spans="1:21" x14ac:dyDescent="0.35">
      <c r="A2749" t="s">
        <v>27</v>
      </c>
      <c r="B2749" t="s">
        <v>63</v>
      </c>
      <c r="C2749" t="s">
        <v>39</v>
      </c>
      <c r="D2749" t="s">
        <v>40</v>
      </c>
      <c r="E2749" t="s">
        <v>442</v>
      </c>
      <c r="F2749" t="s">
        <v>443</v>
      </c>
      <c r="G2749" t="s">
        <v>128</v>
      </c>
      <c r="H2749" t="s">
        <v>41</v>
      </c>
      <c r="I2749" t="s">
        <v>221</v>
      </c>
      <c r="J2749" t="s">
        <v>145</v>
      </c>
      <c r="L2749" t="s">
        <v>444</v>
      </c>
      <c r="M2749" t="s">
        <v>444</v>
      </c>
      <c r="N2749" t="b">
        <v>0</v>
      </c>
      <c r="O2749">
        <v>29.001318260000001</v>
      </c>
      <c r="P2749">
        <v>1.4212427112769051E-3</v>
      </c>
      <c r="Q2749">
        <v>8.8750617053021745</v>
      </c>
      <c r="R2749">
        <v>257.38848909260668</v>
      </c>
      <c r="S2749">
        <v>4.1217912194446801E-2</v>
      </c>
      <c r="T2749">
        <f t="shared" si="86"/>
        <v>257.38848909260673</v>
      </c>
      <c r="U2749">
        <f t="shared" si="87"/>
        <v>4.1217912194446815E-2</v>
      </c>
    </row>
    <row r="2750" spans="1:21" x14ac:dyDescent="0.35">
      <c r="A2750" t="s">
        <v>27</v>
      </c>
      <c r="B2750" t="s">
        <v>63</v>
      </c>
      <c r="C2750" t="s">
        <v>29</v>
      </c>
      <c r="D2750" t="s">
        <v>30</v>
      </c>
      <c r="E2750" t="s">
        <v>442</v>
      </c>
      <c r="F2750" t="s">
        <v>443</v>
      </c>
      <c r="G2750" t="s">
        <v>128</v>
      </c>
      <c r="H2750" t="s">
        <v>41</v>
      </c>
      <c r="I2750" t="s">
        <v>221</v>
      </c>
      <c r="J2750" t="s">
        <v>145</v>
      </c>
      <c r="L2750" t="s">
        <v>444</v>
      </c>
      <c r="M2750" t="s">
        <v>444</v>
      </c>
      <c r="N2750" t="b">
        <v>0</v>
      </c>
      <c r="O2750">
        <v>29.001318260000001</v>
      </c>
      <c r="P2750">
        <v>9.2010325901306493E-4</v>
      </c>
      <c r="Q2750">
        <v>1.7402979855750109</v>
      </c>
      <c r="R2750">
        <v>50.47093574689778</v>
      </c>
      <c r="S2750">
        <v>2.6684207446701112E-2</v>
      </c>
      <c r="T2750">
        <f t="shared" si="86"/>
        <v>50.47093574689778</v>
      </c>
      <c r="U2750">
        <f t="shared" si="87"/>
        <v>2.6684207446701112E-2</v>
      </c>
    </row>
    <row r="2751" spans="1:21" x14ac:dyDescent="0.35">
      <c r="A2751" t="s">
        <v>27</v>
      </c>
      <c r="B2751" t="s">
        <v>63</v>
      </c>
      <c r="C2751" t="s">
        <v>39</v>
      </c>
      <c r="D2751" t="s">
        <v>40</v>
      </c>
      <c r="E2751" t="s">
        <v>445</v>
      </c>
      <c r="F2751" t="s">
        <v>446</v>
      </c>
      <c r="G2751" t="s">
        <v>128</v>
      </c>
      <c r="H2751" t="s">
        <v>41</v>
      </c>
      <c r="I2751" t="s">
        <v>221</v>
      </c>
      <c r="J2751" t="s">
        <v>145</v>
      </c>
      <c r="L2751" t="s">
        <v>447</v>
      </c>
      <c r="M2751" t="s">
        <v>447</v>
      </c>
      <c r="N2751" t="b">
        <v>0</v>
      </c>
      <c r="O2751">
        <v>2.75246871</v>
      </c>
      <c r="P2751">
        <v>2.675851620122884E-5</v>
      </c>
      <c r="Q2751">
        <v>0.16709565547384139</v>
      </c>
      <c r="R2751">
        <v>0.45992556326868861</v>
      </c>
      <c r="S2751">
        <v>7.3651978569910437E-5</v>
      </c>
      <c r="T2751">
        <f t="shared" si="86"/>
        <v>0.45992556326868866</v>
      </c>
      <c r="U2751">
        <f t="shared" si="87"/>
        <v>7.3651978569910451E-5</v>
      </c>
    </row>
    <row r="2752" spans="1:21" x14ac:dyDescent="0.35">
      <c r="A2752" t="s">
        <v>27</v>
      </c>
      <c r="B2752" t="s">
        <v>63</v>
      </c>
      <c r="C2752" t="s">
        <v>39</v>
      </c>
      <c r="D2752" t="s">
        <v>40</v>
      </c>
      <c r="E2752" t="s">
        <v>455</v>
      </c>
      <c r="F2752" t="s">
        <v>456</v>
      </c>
      <c r="G2752" t="s">
        <v>452</v>
      </c>
      <c r="H2752" t="s">
        <v>41</v>
      </c>
      <c r="I2752" t="s">
        <v>453</v>
      </c>
      <c r="J2752" t="s">
        <v>36</v>
      </c>
      <c r="L2752" t="s">
        <v>457</v>
      </c>
      <c r="M2752" t="s">
        <v>457</v>
      </c>
      <c r="N2752" t="b">
        <v>0</v>
      </c>
      <c r="O2752">
        <v>55.558979000000001</v>
      </c>
      <c r="P2752">
        <v>8.557025259890173E-3</v>
      </c>
      <c r="Q2752">
        <v>53.435016125516817</v>
      </c>
      <c r="R2752">
        <v>2968.79493878225</v>
      </c>
      <c r="S2752">
        <v>0.47541958671670759</v>
      </c>
      <c r="T2752">
        <f t="shared" si="86"/>
        <v>2968.7949387822505</v>
      </c>
      <c r="U2752">
        <f t="shared" si="87"/>
        <v>0.47541958671670764</v>
      </c>
    </row>
    <row r="2753" spans="1:21" x14ac:dyDescent="0.35">
      <c r="A2753" t="s">
        <v>27</v>
      </c>
      <c r="B2753" t="s">
        <v>63</v>
      </c>
      <c r="C2753" t="s">
        <v>29</v>
      </c>
      <c r="D2753" t="s">
        <v>30</v>
      </c>
      <c r="E2753" t="s">
        <v>455</v>
      </c>
      <c r="F2753" t="s">
        <v>456</v>
      </c>
      <c r="G2753" t="s">
        <v>452</v>
      </c>
      <c r="H2753" t="s">
        <v>41</v>
      </c>
      <c r="I2753" t="s">
        <v>453</v>
      </c>
      <c r="J2753" t="s">
        <v>36</v>
      </c>
      <c r="L2753" t="s">
        <v>457</v>
      </c>
      <c r="M2753" t="s">
        <v>457</v>
      </c>
      <c r="N2753" t="b">
        <v>0</v>
      </c>
      <c r="O2753">
        <v>55.558979000000001</v>
      </c>
      <c r="P2753">
        <v>9.3819800029736004E-3</v>
      </c>
      <c r="Q2753">
        <v>17.745226679659169</v>
      </c>
      <c r="R2753">
        <v>985.9066764454235</v>
      </c>
      <c r="S2753">
        <v>0.52125322996363022</v>
      </c>
      <c r="T2753">
        <f t="shared" si="86"/>
        <v>985.9066764454235</v>
      </c>
      <c r="U2753">
        <f t="shared" si="87"/>
        <v>0.52125322996363022</v>
      </c>
    </row>
    <row r="2754" spans="1:21" x14ac:dyDescent="0.35">
      <c r="A2754" t="s">
        <v>27</v>
      </c>
      <c r="B2754" t="s">
        <v>63</v>
      </c>
      <c r="C2754" t="s">
        <v>76</v>
      </c>
      <c r="D2754" t="s">
        <v>77</v>
      </c>
      <c r="E2754" t="s">
        <v>455</v>
      </c>
      <c r="F2754" t="s">
        <v>456</v>
      </c>
      <c r="G2754" t="s">
        <v>452</v>
      </c>
      <c r="H2754" t="s">
        <v>41</v>
      </c>
      <c r="I2754" t="s">
        <v>453</v>
      </c>
      <c r="J2754" t="s">
        <v>36</v>
      </c>
      <c r="L2754" t="s">
        <v>457</v>
      </c>
      <c r="M2754" t="s">
        <v>457</v>
      </c>
      <c r="N2754" t="b">
        <v>0</v>
      </c>
      <c r="O2754">
        <v>55.558979000000001</v>
      </c>
      <c r="P2754">
        <v>1.4165651716622299E-2</v>
      </c>
      <c r="Q2754">
        <v>12.18595952817109</v>
      </c>
      <c r="R2754">
        <v>677.03946952050762</v>
      </c>
      <c r="S2754">
        <v>0.78702914624513254</v>
      </c>
      <c r="T2754">
        <f t="shared" ref="T2754:T2817" si="88">O2754*Q2754</f>
        <v>677.03946952050751</v>
      </c>
      <c r="U2754">
        <f t="shared" ref="U2754:U2817" si="89">O2754*P2754</f>
        <v>0.78702914624513232</v>
      </c>
    </row>
    <row r="2755" spans="1:21" x14ac:dyDescent="0.35">
      <c r="A2755" t="s">
        <v>27</v>
      </c>
      <c r="B2755" t="s">
        <v>63</v>
      </c>
      <c r="C2755" t="s">
        <v>39</v>
      </c>
      <c r="D2755" t="s">
        <v>40</v>
      </c>
      <c r="E2755" t="s">
        <v>464</v>
      </c>
      <c r="F2755" t="s">
        <v>465</v>
      </c>
      <c r="G2755" t="s">
        <v>452</v>
      </c>
      <c r="H2755" t="s">
        <v>41</v>
      </c>
      <c r="I2755" t="s">
        <v>453</v>
      </c>
      <c r="J2755" t="s">
        <v>145</v>
      </c>
      <c r="L2755" t="s">
        <v>466</v>
      </c>
      <c r="M2755" t="s">
        <v>466</v>
      </c>
      <c r="N2755" t="b">
        <v>0</v>
      </c>
      <c r="O2755">
        <v>91.455062609999999</v>
      </c>
      <c r="P2755">
        <v>1.4823640776014701E-3</v>
      </c>
      <c r="Q2755">
        <v>9.2567388765120988</v>
      </c>
      <c r="R2755">
        <v>846.57563351583508</v>
      </c>
      <c r="S2755">
        <v>0.1355696995278573</v>
      </c>
      <c r="T2755">
        <f t="shared" si="88"/>
        <v>846.57563351583508</v>
      </c>
      <c r="U2755">
        <f t="shared" si="89"/>
        <v>0.13556969952785733</v>
      </c>
    </row>
    <row r="2756" spans="1:21" x14ac:dyDescent="0.35">
      <c r="A2756" t="s">
        <v>27</v>
      </c>
      <c r="B2756" t="s">
        <v>63</v>
      </c>
      <c r="C2756" t="s">
        <v>29</v>
      </c>
      <c r="D2756" t="s">
        <v>30</v>
      </c>
      <c r="E2756" t="s">
        <v>467</v>
      </c>
      <c r="F2756" t="s">
        <v>468</v>
      </c>
      <c r="G2756" t="s">
        <v>452</v>
      </c>
      <c r="H2756" t="s">
        <v>41</v>
      </c>
      <c r="I2756" t="s">
        <v>453</v>
      </c>
      <c r="J2756" t="s">
        <v>36</v>
      </c>
      <c r="L2756" t="s">
        <v>469</v>
      </c>
      <c r="M2756" t="s">
        <v>469</v>
      </c>
      <c r="N2756" t="b">
        <v>0</v>
      </c>
      <c r="O2756">
        <v>122.2271635</v>
      </c>
      <c r="P2756">
        <v>2.0823786827671189E-2</v>
      </c>
      <c r="Q2756">
        <v>39.386442677218071</v>
      </c>
      <c r="R2756">
        <v>4814.0931687917109</v>
      </c>
      <c r="S2756">
        <v>2.545232397274912</v>
      </c>
      <c r="T2756">
        <f t="shared" si="88"/>
        <v>4814.0931687917109</v>
      </c>
      <c r="U2756">
        <f t="shared" si="89"/>
        <v>2.5452323972749129</v>
      </c>
    </row>
    <row r="2757" spans="1:21" x14ac:dyDescent="0.35">
      <c r="A2757" t="s">
        <v>27</v>
      </c>
      <c r="B2757" t="s">
        <v>63</v>
      </c>
      <c r="C2757" t="s">
        <v>39</v>
      </c>
      <c r="D2757" t="s">
        <v>40</v>
      </c>
      <c r="E2757" t="s">
        <v>467</v>
      </c>
      <c r="F2757" t="s">
        <v>468</v>
      </c>
      <c r="G2757" t="s">
        <v>452</v>
      </c>
      <c r="H2757" t="s">
        <v>41</v>
      </c>
      <c r="I2757" t="s">
        <v>453</v>
      </c>
      <c r="J2757" t="s">
        <v>36</v>
      </c>
      <c r="L2757" t="s">
        <v>469</v>
      </c>
      <c r="M2757" t="s">
        <v>469</v>
      </c>
      <c r="N2757" t="b">
        <v>0</v>
      </c>
      <c r="O2757">
        <v>122.2271635</v>
      </c>
      <c r="P2757">
        <v>2.001316780488279E-3</v>
      </c>
      <c r="Q2757">
        <v>12.49737977740072</v>
      </c>
      <c r="R2757">
        <v>1527.519281373952</v>
      </c>
      <c r="S2757">
        <v>0.24461527334403449</v>
      </c>
      <c r="T2757">
        <f t="shared" si="88"/>
        <v>1527.5192813739516</v>
      </c>
      <c r="U2757">
        <f t="shared" si="89"/>
        <v>0.24461527334403449</v>
      </c>
    </row>
    <row r="2758" spans="1:21" x14ac:dyDescent="0.35">
      <c r="A2758" t="s">
        <v>27</v>
      </c>
      <c r="B2758" t="s">
        <v>63</v>
      </c>
      <c r="C2758" t="s">
        <v>39</v>
      </c>
      <c r="D2758" t="s">
        <v>40</v>
      </c>
      <c r="E2758" t="s">
        <v>482</v>
      </c>
      <c r="F2758" t="s">
        <v>483</v>
      </c>
      <c r="G2758" t="s">
        <v>452</v>
      </c>
      <c r="H2758" t="s">
        <v>41</v>
      </c>
      <c r="I2758" t="s">
        <v>453</v>
      </c>
      <c r="J2758" t="s">
        <v>36</v>
      </c>
      <c r="L2758" t="s">
        <v>484</v>
      </c>
      <c r="M2758" t="s">
        <v>484</v>
      </c>
      <c r="N2758" t="b">
        <v>0</v>
      </c>
      <c r="O2758">
        <v>232.69497082000001</v>
      </c>
      <c r="P2758">
        <v>2.8446456555446301E-3</v>
      </c>
      <c r="Q2758">
        <v>17.763613155135129</v>
      </c>
      <c r="R2758">
        <v>4133.5034447919379</v>
      </c>
      <c r="S2758">
        <v>0.66193473781019752</v>
      </c>
      <c r="T2758">
        <f t="shared" si="88"/>
        <v>4133.503444791937</v>
      </c>
      <c r="U2758">
        <f t="shared" si="89"/>
        <v>0.66193473781019752</v>
      </c>
    </row>
    <row r="2759" spans="1:21" x14ac:dyDescent="0.35">
      <c r="A2759" t="s">
        <v>27</v>
      </c>
      <c r="B2759" t="s">
        <v>63</v>
      </c>
      <c r="C2759" t="s">
        <v>29</v>
      </c>
      <c r="D2759" t="s">
        <v>30</v>
      </c>
      <c r="E2759" t="s">
        <v>482</v>
      </c>
      <c r="F2759" t="s">
        <v>483</v>
      </c>
      <c r="G2759" t="s">
        <v>452</v>
      </c>
      <c r="H2759" t="s">
        <v>41</v>
      </c>
      <c r="I2759" t="s">
        <v>453</v>
      </c>
      <c r="J2759" t="s">
        <v>36</v>
      </c>
      <c r="L2759" t="s">
        <v>484</v>
      </c>
      <c r="M2759" t="s">
        <v>484</v>
      </c>
      <c r="N2759" t="b">
        <v>0</v>
      </c>
      <c r="O2759">
        <v>232.69497082000001</v>
      </c>
      <c r="P2759">
        <v>1.18594765083548E-3</v>
      </c>
      <c r="Q2759">
        <v>2.2431203101706392</v>
      </c>
      <c r="R2759">
        <v>521.96281512090627</v>
      </c>
      <c r="S2759">
        <v>0.27596405400520962</v>
      </c>
      <c r="T2759">
        <f t="shared" si="88"/>
        <v>521.96281512090627</v>
      </c>
      <c r="U2759">
        <f t="shared" si="89"/>
        <v>0.27596405400520957</v>
      </c>
    </row>
    <row r="2760" spans="1:21" x14ac:dyDescent="0.35">
      <c r="A2760" t="s">
        <v>27</v>
      </c>
      <c r="B2760" t="s">
        <v>63</v>
      </c>
      <c r="C2760" t="s">
        <v>29</v>
      </c>
      <c r="D2760" t="s">
        <v>30</v>
      </c>
      <c r="E2760" t="s">
        <v>501</v>
      </c>
      <c r="F2760" t="s">
        <v>502</v>
      </c>
      <c r="G2760" t="s">
        <v>452</v>
      </c>
      <c r="H2760" t="s">
        <v>41</v>
      </c>
      <c r="I2760" t="s">
        <v>453</v>
      </c>
      <c r="J2760" t="s">
        <v>36</v>
      </c>
      <c r="L2760" t="s">
        <v>503</v>
      </c>
      <c r="M2760" t="s">
        <v>503</v>
      </c>
      <c r="N2760" t="b">
        <v>0</v>
      </c>
      <c r="O2760">
        <v>142.88461225</v>
      </c>
      <c r="P2760">
        <v>9.6976687743905322E-3</v>
      </c>
      <c r="Q2760">
        <v>18.342325459153589</v>
      </c>
      <c r="R2760">
        <v>2620.8360609944639</v>
      </c>
      <c r="S2760">
        <v>1.385647642557724</v>
      </c>
      <c r="T2760">
        <f t="shared" si="88"/>
        <v>2620.8360609944639</v>
      </c>
      <c r="U2760">
        <f t="shared" si="89"/>
        <v>1.385647642557724</v>
      </c>
    </row>
    <row r="2761" spans="1:21" x14ac:dyDescent="0.35">
      <c r="A2761" t="s">
        <v>27</v>
      </c>
      <c r="B2761" t="s">
        <v>63</v>
      </c>
      <c r="C2761" t="s">
        <v>39</v>
      </c>
      <c r="D2761" t="s">
        <v>40</v>
      </c>
      <c r="E2761" t="s">
        <v>501</v>
      </c>
      <c r="F2761" t="s">
        <v>502</v>
      </c>
      <c r="G2761" t="s">
        <v>452</v>
      </c>
      <c r="H2761" t="s">
        <v>41</v>
      </c>
      <c r="I2761" t="s">
        <v>453</v>
      </c>
      <c r="J2761" t="s">
        <v>36</v>
      </c>
      <c r="L2761" t="s">
        <v>503</v>
      </c>
      <c r="M2761" t="s">
        <v>503</v>
      </c>
      <c r="N2761" t="b">
        <v>0</v>
      </c>
      <c r="O2761">
        <v>142.88461225</v>
      </c>
      <c r="P2761">
        <v>2.8762535343860472E-3</v>
      </c>
      <c r="Q2761">
        <v>17.96099103638333</v>
      </c>
      <c r="R2761">
        <v>2566.349239859358</v>
      </c>
      <c r="S2761">
        <v>0.41097237099344242</v>
      </c>
      <c r="T2761">
        <f t="shared" si="88"/>
        <v>2566.349239859358</v>
      </c>
      <c r="U2761">
        <f t="shared" si="89"/>
        <v>0.41097237099344242</v>
      </c>
    </row>
    <row r="2762" spans="1:21" x14ac:dyDescent="0.35">
      <c r="A2762" t="s">
        <v>27</v>
      </c>
      <c r="B2762" t="s">
        <v>63</v>
      </c>
      <c r="C2762" t="s">
        <v>29</v>
      </c>
      <c r="D2762" t="s">
        <v>30</v>
      </c>
      <c r="E2762" t="s">
        <v>513</v>
      </c>
      <c r="F2762" t="s">
        <v>514</v>
      </c>
      <c r="G2762" t="s">
        <v>452</v>
      </c>
      <c r="H2762" t="s">
        <v>41</v>
      </c>
      <c r="I2762" t="s">
        <v>453</v>
      </c>
      <c r="J2762" t="s">
        <v>145</v>
      </c>
      <c r="L2762" t="s">
        <v>515</v>
      </c>
      <c r="M2762" t="s">
        <v>515</v>
      </c>
      <c r="N2762" t="b">
        <v>0</v>
      </c>
      <c r="O2762">
        <v>111.51933579999999</v>
      </c>
      <c r="P2762">
        <v>5.5658604428928411E-3</v>
      </c>
      <c r="Q2762">
        <v>10.527357252432591</v>
      </c>
      <c r="R2762">
        <v>1174.003888520595</v>
      </c>
      <c r="S2762">
        <v>0.62070105974690348</v>
      </c>
      <c r="T2762">
        <f t="shared" si="88"/>
        <v>1174.0038885205954</v>
      </c>
      <c r="U2762">
        <f t="shared" si="89"/>
        <v>0.62070105974690348</v>
      </c>
    </row>
    <row r="2763" spans="1:21" x14ac:dyDescent="0.35">
      <c r="A2763" t="s">
        <v>27</v>
      </c>
      <c r="B2763" t="s">
        <v>63</v>
      </c>
      <c r="C2763" t="s">
        <v>39</v>
      </c>
      <c r="D2763" t="s">
        <v>40</v>
      </c>
      <c r="E2763" t="s">
        <v>516</v>
      </c>
      <c r="F2763" t="s">
        <v>517</v>
      </c>
      <c r="G2763" t="s">
        <v>452</v>
      </c>
      <c r="H2763" t="s">
        <v>41</v>
      </c>
      <c r="I2763" t="s">
        <v>453</v>
      </c>
      <c r="J2763" t="s">
        <v>36</v>
      </c>
      <c r="L2763" t="s">
        <v>518</v>
      </c>
      <c r="M2763" t="s">
        <v>518</v>
      </c>
      <c r="N2763" t="b">
        <v>0</v>
      </c>
      <c r="O2763">
        <v>381.69555084000001</v>
      </c>
      <c r="P2763">
        <v>1.8188105344953661E-3</v>
      </c>
      <c r="Q2763">
        <v>11.357705194067311</v>
      </c>
      <c r="R2763">
        <v>4335.1855403278514</v>
      </c>
      <c r="S2763">
        <v>0.69423188883780362</v>
      </c>
      <c r="T2763">
        <f t="shared" si="88"/>
        <v>4335.1855403278514</v>
      </c>
      <c r="U2763">
        <f t="shared" si="89"/>
        <v>0.69423188883780362</v>
      </c>
    </row>
    <row r="2764" spans="1:21" x14ac:dyDescent="0.35">
      <c r="A2764" t="s">
        <v>27</v>
      </c>
      <c r="B2764" t="s">
        <v>63</v>
      </c>
      <c r="C2764" t="s">
        <v>29</v>
      </c>
      <c r="D2764" t="s">
        <v>30</v>
      </c>
      <c r="E2764" t="s">
        <v>516</v>
      </c>
      <c r="F2764" t="s">
        <v>517</v>
      </c>
      <c r="G2764" t="s">
        <v>452</v>
      </c>
      <c r="H2764" t="s">
        <v>41</v>
      </c>
      <c r="I2764" t="s">
        <v>453</v>
      </c>
      <c r="J2764" t="s">
        <v>36</v>
      </c>
      <c r="L2764" t="s">
        <v>518</v>
      </c>
      <c r="M2764" t="s">
        <v>518</v>
      </c>
      <c r="N2764" t="b">
        <v>0</v>
      </c>
      <c r="O2764">
        <v>381.69555084000001</v>
      </c>
      <c r="P2764">
        <v>1.337590657200763E-2</v>
      </c>
      <c r="Q2764">
        <v>25.29940312076852</v>
      </c>
      <c r="R2764">
        <v>9656.6696101049565</v>
      </c>
      <c r="S2764">
        <v>5.1055240269868278</v>
      </c>
      <c r="T2764">
        <f t="shared" si="88"/>
        <v>9656.6696101049565</v>
      </c>
      <c r="U2764">
        <f t="shared" si="89"/>
        <v>5.1055240269868287</v>
      </c>
    </row>
    <row r="2765" spans="1:21" x14ac:dyDescent="0.35">
      <c r="A2765" t="s">
        <v>27</v>
      </c>
      <c r="B2765" t="s">
        <v>63</v>
      </c>
      <c r="C2765" t="s">
        <v>29</v>
      </c>
      <c r="D2765" t="s">
        <v>30</v>
      </c>
      <c r="E2765" t="s">
        <v>519</v>
      </c>
      <c r="F2765" t="s">
        <v>520</v>
      </c>
      <c r="G2765" t="s">
        <v>452</v>
      </c>
      <c r="H2765" t="s">
        <v>41</v>
      </c>
      <c r="I2765" t="s">
        <v>453</v>
      </c>
      <c r="J2765" t="s">
        <v>145</v>
      </c>
      <c r="L2765" t="s">
        <v>521</v>
      </c>
      <c r="M2765" t="s">
        <v>521</v>
      </c>
      <c r="N2765" t="b">
        <v>0</v>
      </c>
      <c r="O2765">
        <v>111.51933579999999</v>
      </c>
      <c r="P2765">
        <v>9.1276981353407387E-3</v>
      </c>
      <c r="Q2765">
        <v>17.264273897811201</v>
      </c>
      <c r="R2765">
        <v>1925.3003581531821</v>
      </c>
      <c r="S2765">
        <v>1.0179148334360979</v>
      </c>
      <c r="T2765">
        <f t="shared" si="88"/>
        <v>1925.3003581531821</v>
      </c>
      <c r="U2765">
        <f t="shared" si="89"/>
        <v>1.0179148334360977</v>
      </c>
    </row>
    <row r="2766" spans="1:21" x14ac:dyDescent="0.35">
      <c r="A2766" t="s">
        <v>27</v>
      </c>
      <c r="B2766" t="s">
        <v>63</v>
      </c>
      <c r="C2766" t="s">
        <v>39</v>
      </c>
      <c r="D2766" t="s">
        <v>40</v>
      </c>
      <c r="E2766" t="s">
        <v>519</v>
      </c>
      <c r="F2766" t="s">
        <v>520</v>
      </c>
      <c r="G2766" t="s">
        <v>452</v>
      </c>
      <c r="H2766" t="s">
        <v>41</v>
      </c>
      <c r="I2766" t="s">
        <v>453</v>
      </c>
      <c r="J2766" t="s">
        <v>145</v>
      </c>
      <c r="L2766" t="s">
        <v>521</v>
      </c>
      <c r="M2766" t="s">
        <v>521</v>
      </c>
      <c r="N2766" t="b">
        <v>0</v>
      </c>
      <c r="O2766">
        <v>111.51933579999999</v>
      </c>
      <c r="P2766">
        <v>3.368191703720234E-3</v>
      </c>
      <c r="Q2766">
        <v>21.03293756134509</v>
      </c>
      <c r="R2766">
        <v>2345.579226764075</v>
      </c>
      <c r="S2766">
        <v>0.3756185016459509</v>
      </c>
      <c r="T2766">
        <f t="shared" si="88"/>
        <v>2345.5792267640759</v>
      </c>
      <c r="U2766">
        <f t="shared" si="89"/>
        <v>0.37561850164595084</v>
      </c>
    </row>
    <row r="2767" spans="1:21" x14ac:dyDescent="0.35">
      <c r="A2767" t="s">
        <v>27</v>
      </c>
      <c r="B2767" t="s">
        <v>63</v>
      </c>
      <c r="C2767" t="s">
        <v>29</v>
      </c>
      <c r="D2767" t="s">
        <v>30</v>
      </c>
      <c r="E2767" t="s">
        <v>522</v>
      </c>
      <c r="F2767" t="s">
        <v>523</v>
      </c>
      <c r="G2767" t="s">
        <v>452</v>
      </c>
      <c r="H2767" t="s">
        <v>41</v>
      </c>
      <c r="I2767" t="s">
        <v>453</v>
      </c>
      <c r="J2767" t="s">
        <v>36</v>
      </c>
      <c r="L2767" t="s">
        <v>524</v>
      </c>
      <c r="M2767" t="s">
        <v>524</v>
      </c>
      <c r="N2767" t="b">
        <v>0</v>
      </c>
      <c r="O2767">
        <v>350.59494537</v>
      </c>
      <c r="P2767">
        <v>1.982651025106683E-3</v>
      </c>
      <c r="Q2767">
        <v>3.7500177847347431</v>
      </c>
      <c r="R2767">
        <v>1314.7372803756059</v>
      </c>
      <c r="S2767">
        <v>0.69510742783505219</v>
      </c>
      <c r="T2767">
        <f t="shared" si="88"/>
        <v>1314.7372803756057</v>
      </c>
      <c r="U2767">
        <f t="shared" si="89"/>
        <v>0.69510742783505208</v>
      </c>
    </row>
    <row r="2768" spans="1:21" x14ac:dyDescent="0.35">
      <c r="A2768" t="s">
        <v>27</v>
      </c>
      <c r="B2768" t="s">
        <v>63</v>
      </c>
      <c r="C2768" t="s">
        <v>39</v>
      </c>
      <c r="D2768" t="s">
        <v>40</v>
      </c>
      <c r="E2768" t="s">
        <v>522</v>
      </c>
      <c r="F2768" t="s">
        <v>523</v>
      </c>
      <c r="G2768" t="s">
        <v>452</v>
      </c>
      <c r="H2768" t="s">
        <v>41</v>
      </c>
      <c r="I2768" t="s">
        <v>453</v>
      </c>
      <c r="J2768" t="s">
        <v>36</v>
      </c>
      <c r="L2768" t="s">
        <v>524</v>
      </c>
      <c r="M2768" t="s">
        <v>524</v>
      </c>
      <c r="N2768" t="b">
        <v>0</v>
      </c>
      <c r="O2768">
        <v>350.59494537</v>
      </c>
      <c r="P2768">
        <v>1.3766323813681201E-3</v>
      </c>
      <c r="Q2768">
        <v>8.5964889974227177</v>
      </c>
      <c r="R2768">
        <v>3013.8855904252241</v>
      </c>
      <c r="S2768">
        <v>0.48264035454032922</v>
      </c>
      <c r="T2768">
        <f t="shared" si="88"/>
        <v>3013.8855904252237</v>
      </c>
      <c r="U2768">
        <f t="shared" si="89"/>
        <v>0.48264035454032905</v>
      </c>
    </row>
    <row r="2769" spans="1:21" x14ac:dyDescent="0.35">
      <c r="A2769" t="s">
        <v>27</v>
      </c>
      <c r="B2769" t="s">
        <v>63</v>
      </c>
      <c r="C2769" t="s">
        <v>29</v>
      </c>
      <c r="D2769" t="s">
        <v>30</v>
      </c>
      <c r="E2769" t="s">
        <v>525</v>
      </c>
      <c r="F2769" t="s">
        <v>526</v>
      </c>
      <c r="G2769" t="s">
        <v>452</v>
      </c>
      <c r="H2769" t="s">
        <v>41</v>
      </c>
      <c r="I2769" t="s">
        <v>453</v>
      </c>
      <c r="J2769" t="s">
        <v>145</v>
      </c>
      <c r="L2769" t="s">
        <v>527</v>
      </c>
      <c r="M2769" t="s">
        <v>527</v>
      </c>
      <c r="N2769" t="b">
        <v>0</v>
      </c>
      <c r="O2769">
        <v>111.51933579999999</v>
      </c>
      <c r="P2769">
        <v>9.8106894183737168E-3</v>
      </c>
      <c r="Q2769">
        <v>18.55609450857887</v>
      </c>
      <c r="R2769">
        <v>2069.3633346387428</v>
      </c>
      <c r="S2769">
        <v>1.0940815676771249</v>
      </c>
      <c r="T2769">
        <f t="shared" si="88"/>
        <v>2069.3633346387428</v>
      </c>
      <c r="U2769">
        <f t="shared" si="89"/>
        <v>1.0940815676771252</v>
      </c>
    </row>
    <row r="2770" spans="1:21" x14ac:dyDescent="0.35">
      <c r="A2770" t="s">
        <v>27</v>
      </c>
      <c r="B2770" t="s">
        <v>63</v>
      </c>
      <c r="C2770" t="s">
        <v>39</v>
      </c>
      <c r="D2770" t="s">
        <v>40</v>
      </c>
      <c r="E2770" t="s">
        <v>525</v>
      </c>
      <c r="F2770" t="s">
        <v>526</v>
      </c>
      <c r="G2770" t="s">
        <v>452</v>
      </c>
      <c r="H2770" t="s">
        <v>41</v>
      </c>
      <c r="I2770" t="s">
        <v>453</v>
      </c>
      <c r="J2770" t="s">
        <v>145</v>
      </c>
      <c r="L2770" t="s">
        <v>527</v>
      </c>
      <c r="M2770" t="s">
        <v>527</v>
      </c>
      <c r="N2770" t="b">
        <v>0</v>
      </c>
      <c r="O2770">
        <v>111.51933579999999</v>
      </c>
      <c r="P2770">
        <v>2.9742406138004878E-3</v>
      </c>
      <c r="Q2770">
        <v>18.57287904764652</v>
      </c>
      <c r="R2770">
        <v>2071.2351352872761</v>
      </c>
      <c r="S2770">
        <v>0.33168533776041481</v>
      </c>
      <c r="T2770">
        <f t="shared" si="88"/>
        <v>2071.2351352872765</v>
      </c>
      <c r="U2770">
        <f t="shared" si="89"/>
        <v>0.3316853377604147</v>
      </c>
    </row>
    <row r="2771" spans="1:21" x14ac:dyDescent="0.35">
      <c r="A2771" t="s">
        <v>27</v>
      </c>
      <c r="B2771" t="s">
        <v>63</v>
      </c>
      <c r="C2771" t="s">
        <v>39</v>
      </c>
      <c r="D2771" t="s">
        <v>40</v>
      </c>
      <c r="E2771" t="s">
        <v>528</v>
      </c>
      <c r="F2771" t="s">
        <v>529</v>
      </c>
      <c r="G2771" t="s">
        <v>452</v>
      </c>
      <c r="H2771" t="s">
        <v>41</v>
      </c>
      <c r="I2771" t="s">
        <v>453</v>
      </c>
      <c r="J2771" t="s">
        <v>145</v>
      </c>
      <c r="L2771" t="s">
        <v>530</v>
      </c>
      <c r="M2771" t="s">
        <v>530</v>
      </c>
      <c r="N2771" t="b">
        <v>0</v>
      </c>
      <c r="O2771">
        <v>111.51933579999999</v>
      </c>
      <c r="P2771">
        <v>2.15605723674447E-2</v>
      </c>
      <c r="Q2771">
        <v>134.6366870657767</v>
      </c>
      <c r="R2771">
        <v>15014.59391588787</v>
      </c>
      <c r="S2771">
        <v>2.4044207098852661</v>
      </c>
      <c r="T2771">
        <f t="shared" si="88"/>
        <v>15014.593915887868</v>
      </c>
      <c r="U2771">
        <f t="shared" si="89"/>
        <v>2.4044207098852661</v>
      </c>
    </row>
    <row r="2772" spans="1:21" x14ac:dyDescent="0.35">
      <c r="A2772" t="s">
        <v>27</v>
      </c>
      <c r="B2772" t="s">
        <v>63</v>
      </c>
      <c r="C2772" t="s">
        <v>29</v>
      </c>
      <c r="D2772" t="s">
        <v>30</v>
      </c>
      <c r="E2772" t="s">
        <v>528</v>
      </c>
      <c r="F2772" t="s">
        <v>529</v>
      </c>
      <c r="G2772" t="s">
        <v>452</v>
      </c>
      <c r="H2772" t="s">
        <v>41</v>
      </c>
      <c r="I2772" t="s">
        <v>453</v>
      </c>
      <c r="J2772" t="s">
        <v>145</v>
      </c>
      <c r="L2772" t="s">
        <v>530</v>
      </c>
      <c r="M2772" t="s">
        <v>530</v>
      </c>
      <c r="N2772" t="b">
        <v>0</v>
      </c>
      <c r="O2772">
        <v>111.51933579999999</v>
      </c>
      <c r="P2772">
        <v>1.9059030809980081E-2</v>
      </c>
      <c r="Q2772">
        <v>36.048554986315317</v>
      </c>
      <c r="R2772">
        <v>4020.1109086236629</v>
      </c>
      <c r="S2772">
        <v>2.125450456920714</v>
      </c>
      <c r="T2772">
        <f t="shared" si="88"/>
        <v>4020.110908623662</v>
      </c>
      <c r="U2772">
        <f t="shared" si="89"/>
        <v>2.1254504569207144</v>
      </c>
    </row>
    <row r="2773" spans="1:21" x14ac:dyDescent="0.35">
      <c r="A2773" t="s">
        <v>27</v>
      </c>
      <c r="B2773" t="s">
        <v>63</v>
      </c>
      <c r="C2773" t="s">
        <v>76</v>
      </c>
      <c r="D2773" t="s">
        <v>77</v>
      </c>
      <c r="E2773" t="s">
        <v>544</v>
      </c>
      <c r="F2773" t="s">
        <v>545</v>
      </c>
      <c r="G2773" t="s">
        <v>452</v>
      </c>
      <c r="H2773" t="s">
        <v>41</v>
      </c>
      <c r="I2773" t="s">
        <v>453</v>
      </c>
      <c r="J2773" t="s">
        <v>36</v>
      </c>
      <c r="L2773" t="s">
        <v>546</v>
      </c>
      <c r="M2773" t="s">
        <v>546</v>
      </c>
      <c r="N2773" t="b">
        <v>0</v>
      </c>
      <c r="O2773">
        <v>443.00939258</v>
      </c>
      <c r="P2773">
        <v>6.3206913513883618E-11</v>
      </c>
      <c r="Q2773">
        <v>5.4373558335969993E-8</v>
      </c>
      <c r="R2773">
        <v>2.4087997050831259E-5</v>
      </c>
      <c r="S2773">
        <v>2.800125636264217E-8</v>
      </c>
      <c r="T2773">
        <f t="shared" si="88"/>
        <v>2.4087997050831263E-5</v>
      </c>
      <c r="U2773">
        <f t="shared" si="89"/>
        <v>2.8001256362642174E-8</v>
      </c>
    </row>
    <row r="2774" spans="1:21" x14ac:dyDescent="0.35">
      <c r="A2774" t="s">
        <v>27</v>
      </c>
      <c r="B2774" t="s">
        <v>63</v>
      </c>
      <c r="C2774" t="s">
        <v>29</v>
      </c>
      <c r="D2774" t="s">
        <v>30</v>
      </c>
      <c r="E2774" t="s">
        <v>553</v>
      </c>
      <c r="F2774" t="s">
        <v>554</v>
      </c>
      <c r="G2774" t="s">
        <v>452</v>
      </c>
      <c r="H2774" t="s">
        <v>41</v>
      </c>
      <c r="I2774" t="s">
        <v>453</v>
      </c>
      <c r="J2774" t="s">
        <v>36</v>
      </c>
      <c r="L2774" t="s">
        <v>555</v>
      </c>
      <c r="M2774" t="s">
        <v>555</v>
      </c>
      <c r="N2774" t="b">
        <v>0</v>
      </c>
      <c r="O2774">
        <v>1.5156161800000001</v>
      </c>
      <c r="P2774">
        <v>3.5058222597554832E-3</v>
      </c>
      <c r="Q2774">
        <v>6.6309681621830521</v>
      </c>
      <c r="R2774">
        <v>10.0500026356695</v>
      </c>
      <c r="S2774">
        <v>5.3134809410895732E-3</v>
      </c>
      <c r="T2774">
        <f t="shared" si="88"/>
        <v>10.050002635669498</v>
      </c>
      <c r="U2774">
        <f t="shared" si="89"/>
        <v>5.3134809410895732E-3</v>
      </c>
    </row>
    <row r="2775" spans="1:21" x14ac:dyDescent="0.35">
      <c r="A2775" t="s">
        <v>27</v>
      </c>
      <c r="B2775" t="s">
        <v>63</v>
      </c>
      <c r="C2775" t="s">
        <v>29</v>
      </c>
      <c r="D2775" t="s">
        <v>30</v>
      </c>
      <c r="E2775" t="s">
        <v>559</v>
      </c>
      <c r="F2775" t="s">
        <v>560</v>
      </c>
      <c r="G2775" t="s">
        <v>452</v>
      </c>
      <c r="H2775" t="s">
        <v>41</v>
      </c>
      <c r="I2775" t="s">
        <v>453</v>
      </c>
      <c r="J2775" t="s">
        <v>36</v>
      </c>
      <c r="L2775" t="s">
        <v>561</v>
      </c>
      <c r="M2775" t="s">
        <v>561</v>
      </c>
      <c r="N2775" t="b">
        <v>0</v>
      </c>
      <c r="O2775">
        <v>305.48687911000002</v>
      </c>
      <c r="P2775">
        <v>5.5580691009155603E-3</v>
      </c>
      <c r="Q2775">
        <v>10.51262058389548</v>
      </c>
      <c r="R2775">
        <v>3211.4676534417772</v>
      </c>
      <c r="S2775">
        <v>1.697917183516418</v>
      </c>
      <c r="T2775">
        <f t="shared" si="88"/>
        <v>3211.4676534417763</v>
      </c>
      <c r="U2775">
        <f t="shared" si="89"/>
        <v>1.6979171835164182</v>
      </c>
    </row>
    <row r="2776" spans="1:21" x14ac:dyDescent="0.35">
      <c r="A2776" t="s">
        <v>27</v>
      </c>
      <c r="B2776" t="s">
        <v>63</v>
      </c>
      <c r="C2776" t="s">
        <v>29</v>
      </c>
      <c r="D2776" t="s">
        <v>30</v>
      </c>
      <c r="E2776" t="s">
        <v>568</v>
      </c>
      <c r="F2776" t="s">
        <v>569</v>
      </c>
      <c r="G2776" t="s">
        <v>452</v>
      </c>
      <c r="H2776" t="s">
        <v>41</v>
      </c>
      <c r="I2776" t="s">
        <v>453</v>
      </c>
      <c r="J2776" t="s">
        <v>36</v>
      </c>
      <c r="L2776" t="s">
        <v>570</v>
      </c>
      <c r="M2776" t="s">
        <v>570</v>
      </c>
      <c r="N2776" t="b">
        <v>0</v>
      </c>
      <c r="O2776">
        <v>536.01392079000004</v>
      </c>
      <c r="P2776">
        <v>1.163062449659724E-2</v>
      </c>
      <c r="Q2776">
        <v>21.998348755028321</v>
      </c>
      <c r="R2776">
        <v>11791.421167088551</v>
      </c>
      <c r="S2776">
        <v>6.2341766376573089</v>
      </c>
      <c r="T2776">
        <f t="shared" si="88"/>
        <v>11791.421167088547</v>
      </c>
      <c r="U2776">
        <f t="shared" si="89"/>
        <v>6.2341766376573071</v>
      </c>
    </row>
    <row r="2777" spans="1:21" x14ac:dyDescent="0.35">
      <c r="A2777" t="s">
        <v>27</v>
      </c>
      <c r="B2777" t="s">
        <v>63</v>
      </c>
      <c r="C2777" t="s">
        <v>29</v>
      </c>
      <c r="D2777" t="s">
        <v>30</v>
      </c>
      <c r="E2777" t="s">
        <v>574</v>
      </c>
      <c r="F2777" t="s">
        <v>575</v>
      </c>
      <c r="G2777" t="s">
        <v>452</v>
      </c>
      <c r="H2777" t="s">
        <v>41</v>
      </c>
      <c r="I2777" t="s">
        <v>453</v>
      </c>
      <c r="J2777" t="s">
        <v>36</v>
      </c>
      <c r="L2777" t="s">
        <v>576</v>
      </c>
      <c r="M2777" t="s">
        <v>576</v>
      </c>
      <c r="N2777" t="b">
        <v>0</v>
      </c>
      <c r="O2777">
        <v>660.78036123000004</v>
      </c>
      <c r="P2777">
        <v>4.9508721571305953E-3</v>
      </c>
      <c r="Q2777">
        <v>9.3641585957815217</v>
      </c>
      <c r="R2777">
        <v>6187.652099535524</v>
      </c>
      <c r="S2777">
        <v>3.271439092392304</v>
      </c>
      <c r="T2777">
        <f t="shared" si="88"/>
        <v>6187.652099535524</v>
      </c>
      <c r="U2777">
        <f t="shared" si="89"/>
        <v>3.2714390923923045</v>
      </c>
    </row>
    <row r="2778" spans="1:21" x14ac:dyDescent="0.35">
      <c r="A2778" t="s">
        <v>27</v>
      </c>
      <c r="B2778" t="s">
        <v>63</v>
      </c>
      <c r="C2778" t="s">
        <v>39</v>
      </c>
      <c r="D2778" t="s">
        <v>40</v>
      </c>
      <c r="E2778" t="s">
        <v>574</v>
      </c>
      <c r="F2778" t="s">
        <v>575</v>
      </c>
      <c r="G2778" t="s">
        <v>452</v>
      </c>
      <c r="H2778" t="s">
        <v>41</v>
      </c>
      <c r="I2778" t="s">
        <v>453</v>
      </c>
      <c r="J2778" t="s">
        <v>36</v>
      </c>
      <c r="L2778" t="s">
        <v>576</v>
      </c>
      <c r="M2778" t="s">
        <v>576</v>
      </c>
      <c r="N2778" t="b">
        <v>0</v>
      </c>
      <c r="O2778">
        <v>660.78036123000004</v>
      </c>
      <c r="P2778">
        <v>4.8017623141084053E-5</v>
      </c>
      <c r="Q2778">
        <v>0.29984981800623411</v>
      </c>
      <c r="R2778">
        <v>198.13487105690911</v>
      </c>
      <c r="S2778">
        <v>3.1729102364571528E-2</v>
      </c>
      <c r="T2778">
        <f t="shared" si="88"/>
        <v>198.13487105690916</v>
      </c>
      <c r="U2778">
        <f t="shared" si="89"/>
        <v>3.1729102364571528E-2</v>
      </c>
    </row>
    <row r="2779" spans="1:21" x14ac:dyDescent="0.35">
      <c r="A2779" t="s">
        <v>27</v>
      </c>
      <c r="B2779" t="s">
        <v>63</v>
      </c>
      <c r="C2779" t="s">
        <v>39</v>
      </c>
      <c r="D2779" t="s">
        <v>40</v>
      </c>
      <c r="E2779" t="s">
        <v>586</v>
      </c>
      <c r="F2779" t="s">
        <v>468</v>
      </c>
      <c r="G2779" t="s">
        <v>452</v>
      </c>
      <c r="H2779" t="s">
        <v>41</v>
      </c>
      <c r="I2779" t="s">
        <v>453</v>
      </c>
      <c r="J2779" t="s">
        <v>36</v>
      </c>
      <c r="L2779" t="s">
        <v>587</v>
      </c>
      <c r="M2779" t="s">
        <v>587</v>
      </c>
      <c r="N2779" t="b">
        <v>0</v>
      </c>
      <c r="O2779">
        <v>122.2271635</v>
      </c>
      <c r="P2779">
        <v>1.7823076139455579E-3</v>
      </c>
      <c r="Q2779">
        <v>11.129759840516661</v>
      </c>
      <c r="R2779">
        <v>1360.3589757425641</v>
      </c>
      <c r="S2779">
        <v>0.21784640413701861</v>
      </c>
      <c r="T2779">
        <f t="shared" si="88"/>
        <v>1360.3589757425639</v>
      </c>
      <c r="U2779">
        <f t="shared" si="89"/>
        <v>0.21784640413701858</v>
      </c>
    </row>
    <row r="2780" spans="1:21" x14ac:dyDescent="0.35">
      <c r="A2780" t="s">
        <v>27</v>
      </c>
      <c r="B2780" t="s">
        <v>63</v>
      </c>
      <c r="C2780" t="s">
        <v>29</v>
      </c>
      <c r="D2780" t="s">
        <v>30</v>
      </c>
      <c r="E2780" t="s">
        <v>586</v>
      </c>
      <c r="F2780" t="s">
        <v>468</v>
      </c>
      <c r="G2780" t="s">
        <v>452</v>
      </c>
      <c r="H2780" t="s">
        <v>41</v>
      </c>
      <c r="I2780" t="s">
        <v>453</v>
      </c>
      <c r="J2780" t="s">
        <v>36</v>
      </c>
      <c r="L2780" t="s">
        <v>587</v>
      </c>
      <c r="M2780" t="s">
        <v>587</v>
      </c>
      <c r="N2780" t="b">
        <v>0</v>
      </c>
      <c r="O2780">
        <v>122.2271635</v>
      </c>
      <c r="P2780">
        <v>1.2159056286477839E-2</v>
      </c>
      <c r="Q2780">
        <v>22.997833074244209</v>
      </c>
      <c r="R2780">
        <v>2810.959903311355</v>
      </c>
      <c r="S2780">
        <v>1.486166960733029</v>
      </c>
      <c r="T2780">
        <f t="shared" si="88"/>
        <v>2810.9599033113545</v>
      </c>
      <c r="U2780">
        <f t="shared" si="89"/>
        <v>1.4861669607330297</v>
      </c>
    </row>
    <row r="2781" spans="1:21" x14ac:dyDescent="0.35">
      <c r="A2781" t="s">
        <v>27</v>
      </c>
      <c r="B2781" t="s">
        <v>63</v>
      </c>
      <c r="C2781" t="s">
        <v>29</v>
      </c>
      <c r="D2781" t="s">
        <v>30</v>
      </c>
      <c r="E2781" t="s">
        <v>588</v>
      </c>
      <c r="F2781" t="s">
        <v>589</v>
      </c>
      <c r="G2781" t="s">
        <v>452</v>
      </c>
      <c r="H2781" t="s">
        <v>41</v>
      </c>
      <c r="I2781" t="s">
        <v>453</v>
      </c>
      <c r="J2781" t="s">
        <v>145</v>
      </c>
      <c r="L2781" t="s">
        <v>590</v>
      </c>
      <c r="M2781" t="s">
        <v>590</v>
      </c>
      <c r="N2781" t="b">
        <v>0</v>
      </c>
      <c r="O2781">
        <v>54.427446869999997</v>
      </c>
      <c r="P2781">
        <v>1.920561073552942E-3</v>
      </c>
      <c r="Q2781">
        <v>3.6325798596378029</v>
      </c>
      <c r="R2781">
        <v>197.71204731146861</v>
      </c>
      <c r="S2781">
        <v>0.1045312357913929</v>
      </c>
      <c r="T2781">
        <f t="shared" si="88"/>
        <v>197.71204731146858</v>
      </c>
      <c r="U2781">
        <f t="shared" si="89"/>
        <v>0.10453123579139291</v>
      </c>
    </row>
    <row r="2782" spans="1:21" x14ac:dyDescent="0.35">
      <c r="A2782" t="s">
        <v>27</v>
      </c>
      <c r="B2782" t="s">
        <v>63</v>
      </c>
      <c r="C2782" t="s">
        <v>39</v>
      </c>
      <c r="D2782" t="s">
        <v>40</v>
      </c>
      <c r="E2782" t="s">
        <v>588</v>
      </c>
      <c r="F2782" t="s">
        <v>589</v>
      </c>
      <c r="G2782" t="s">
        <v>452</v>
      </c>
      <c r="H2782" t="s">
        <v>41</v>
      </c>
      <c r="I2782" t="s">
        <v>453</v>
      </c>
      <c r="J2782" t="s">
        <v>145</v>
      </c>
      <c r="L2782" t="s">
        <v>590</v>
      </c>
      <c r="M2782" t="s">
        <v>590</v>
      </c>
      <c r="N2782" t="b">
        <v>0</v>
      </c>
      <c r="O2782">
        <v>54.427446869999997</v>
      </c>
      <c r="P2782">
        <v>2.815210772769959E-3</v>
      </c>
      <c r="Q2782">
        <v>17.57980471844747</v>
      </c>
      <c r="R2782">
        <v>956.82388729827494</v>
      </c>
      <c r="S2782">
        <v>0.15322473476278861</v>
      </c>
      <c r="T2782">
        <f t="shared" si="88"/>
        <v>956.82388729827494</v>
      </c>
      <c r="U2782">
        <f t="shared" si="89"/>
        <v>0.15322473476278858</v>
      </c>
    </row>
    <row r="2783" spans="1:21" x14ac:dyDescent="0.35">
      <c r="A2783" t="s">
        <v>27</v>
      </c>
      <c r="B2783" t="s">
        <v>63</v>
      </c>
      <c r="C2783" t="s">
        <v>39</v>
      </c>
      <c r="D2783" t="s">
        <v>40</v>
      </c>
      <c r="E2783" t="s">
        <v>596</v>
      </c>
      <c r="F2783" t="s">
        <v>597</v>
      </c>
      <c r="G2783" t="s">
        <v>452</v>
      </c>
      <c r="H2783" t="s">
        <v>41</v>
      </c>
      <c r="I2783" t="s">
        <v>453</v>
      </c>
      <c r="J2783" t="s">
        <v>145</v>
      </c>
      <c r="L2783" t="s">
        <v>598</v>
      </c>
      <c r="M2783" t="s">
        <v>598</v>
      </c>
      <c r="N2783" t="b">
        <v>0</v>
      </c>
      <c r="O2783">
        <v>54.427446869999997</v>
      </c>
      <c r="P2783">
        <v>2.8146044359766639E-4</v>
      </c>
      <c r="Q2783">
        <v>1.75760184007327</v>
      </c>
      <c r="R2783">
        <v>95.661780769202167</v>
      </c>
      <c r="S2783">
        <v>1.5319173339918619E-2</v>
      </c>
      <c r="T2783">
        <f t="shared" si="88"/>
        <v>95.661780769202139</v>
      </c>
      <c r="U2783">
        <f t="shared" si="89"/>
        <v>1.5319173339918618E-2</v>
      </c>
    </row>
    <row r="2784" spans="1:21" x14ac:dyDescent="0.35">
      <c r="A2784" t="s">
        <v>27</v>
      </c>
      <c r="B2784" t="s">
        <v>63</v>
      </c>
      <c r="C2784" t="s">
        <v>76</v>
      </c>
      <c r="D2784" t="s">
        <v>77</v>
      </c>
      <c r="E2784" t="s">
        <v>596</v>
      </c>
      <c r="F2784" t="s">
        <v>597</v>
      </c>
      <c r="G2784" t="s">
        <v>452</v>
      </c>
      <c r="H2784" t="s">
        <v>41</v>
      </c>
      <c r="I2784" t="s">
        <v>453</v>
      </c>
      <c r="J2784" t="s">
        <v>145</v>
      </c>
      <c r="L2784" t="s">
        <v>598</v>
      </c>
      <c r="M2784" t="s">
        <v>598</v>
      </c>
      <c r="N2784" t="b">
        <v>0</v>
      </c>
      <c r="O2784">
        <v>54.427446869999997</v>
      </c>
      <c r="P2784">
        <v>1.2434454106816689E-4</v>
      </c>
      <c r="Q2784">
        <v>0.1069670196131994</v>
      </c>
      <c r="R2784">
        <v>5.82194177683966</v>
      </c>
      <c r="S2784">
        <v>6.7677559025621876E-3</v>
      </c>
      <c r="T2784">
        <f t="shared" si="88"/>
        <v>5.8219417768396582</v>
      </c>
      <c r="U2784">
        <f t="shared" si="89"/>
        <v>6.7677559025621859E-3</v>
      </c>
    </row>
    <row r="2785" spans="1:21" x14ac:dyDescent="0.35">
      <c r="A2785" t="s">
        <v>27</v>
      </c>
      <c r="B2785" t="s">
        <v>63</v>
      </c>
      <c r="C2785" t="s">
        <v>39</v>
      </c>
      <c r="D2785" t="s">
        <v>40</v>
      </c>
      <c r="E2785" t="s">
        <v>599</v>
      </c>
      <c r="F2785" t="s">
        <v>600</v>
      </c>
      <c r="G2785" t="s">
        <v>452</v>
      </c>
      <c r="H2785" t="s">
        <v>41</v>
      </c>
      <c r="I2785" t="s">
        <v>453</v>
      </c>
      <c r="J2785" t="s">
        <v>145</v>
      </c>
      <c r="L2785" t="s">
        <v>601</v>
      </c>
      <c r="M2785" t="s">
        <v>601</v>
      </c>
      <c r="N2785" t="b">
        <v>0</v>
      </c>
      <c r="O2785">
        <v>111.51933579999999</v>
      </c>
      <c r="P2785">
        <v>3.9347402090393778E-3</v>
      </c>
      <c r="Q2785">
        <v>24.570794187703171</v>
      </c>
      <c r="R2785">
        <v>2740.1186478911582</v>
      </c>
      <c r="S2785">
        <v>0.43879961465762451</v>
      </c>
      <c r="T2785">
        <f t="shared" si="88"/>
        <v>2740.1186478911582</v>
      </c>
      <c r="U2785">
        <f t="shared" si="89"/>
        <v>0.43879961465762451</v>
      </c>
    </row>
    <row r="2786" spans="1:21" x14ac:dyDescent="0.35">
      <c r="A2786" t="s">
        <v>27</v>
      </c>
      <c r="B2786" t="s">
        <v>63</v>
      </c>
      <c r="C2786" t="s">
        <v>29</v>
      </c>
      <c r="D2786" t="s">
        <v>30</v>
      </c>
      <c r="E2786" t="s">
        <v>599</v>
      </c>
      <c r="F2786" t="s">
        <v>600</v>
      </c>
      <c r="G2786" t="s">
        <v>452</v>
      </c>
      <c r="H2786" t="s">
        <v>41</v>
      </c>
      <c r="I2786" t="s">
        <v>453</v>
      </c>
      <c r="J2786" t="s">
        <v>145</v>
      </c>
      <c r="L2786" t="s">
        <v>601</v>
      </c>
      <c r="M2786" t="s">
        <v>601</v>
      </c>
      <c r="N2786" t="b">
        <v>0</v>
      </c>
      <c r="O2786">
        <v>111.51933579999999</v>
      </c>
      <c r="P2786">
        <v>2.3450323561645031E-2</v>
      </c>
      <c r="Q2786">
        <v>44.354316165761539</v>
      </c>
      <c r="R2786">
        <v>4946.3638786689289</v>
      </c>
      <c r="S2786">
        <v>2.6151645078897441</v>
      </c>
      <c r="T2786">
        <f t="shared" si="88"/>
        <v>4946.3638786689289</v>
      </c>
      <c r="U2786">
        <f t="shared" si="89"/>
        <v>2.6151645078897441</v>
      </c>
    </row>
    <row r="2787" spans="1:21" x14ac:dyDescent="0.35">
      <c r="A2787" t="s">
        <v>27</v>
      </c>
      <c r="B2787" t="s">
        <v>63</v>
      </c>
      <c r="C2787" t="s">
        <v>29</v>
      </c>
      <c r="D2787" t="s">
        <v>30</v>
      </c>
      <c r="E2787" t="s">
        <v>602</v>
      </c>
      <c r="F2787" t="s">
        <v>603</v>
      </c>
      <c r="G2787" t="s">
        <v>452</v>
      </c>
      <c r="H2787" t="s">
        <v>41</v>
      </c>
      <c r="I2787" t="s">
        <v>453</v>
      </c>
      <c r="J2787" t="s">
        <v>36</v>
      </c>
      <c r="L2787" t="s">
        <v>604</v>
      </c>
      <c r="M2787" t="s">
        <v>604</v>
      </c>
      <c r="N2787" t="b">
        <v>0</v>
      </c>
      <c r="O2787">
        <v>750.30128981999997</v>
      </c>
      <c r="P2787">
        <v>1.0268697232231521E-2</v>
      </c>
      <c r="Q2787">
        <v>19.42237779583656</v>
      </c>
      <c r="R2787">
        <v>14572.6351115875</v>
      </c>
      <c r="S2787">
        <v>7.7046167781143744</v>
      </c>
      <c r="T2787">
        <f t="shared" si="88"/>
        <v>14572.635111587499</v>
      </c>
      <c r="U2787">
        <f t="shared" si="89"/>
        <v>7.7046167781143735</v>
      </c>
    </row>
    <row r="2788" spans="1:21" x14ac:dyDescent="0.35">
      <c r="A2788" t="s">
        <v>27</v>
      </c>
      <c r="B2788" t="s">
        <v>63</v>
      </c>
      <c r="C2788" t="s">
        <v>29</v>
      </c>
      <c r="D2788" t="s">
        <v>30</v>
      </c>
      <c r="E2788" t="s">
        <v>608</v>
      </c>
      <c r="F2788" t="s">
        <v>609</v>
      </c>
      <c r="G2788" t="s">
        <v>452</v>
      </c>
      <c r="H2788" t="s">
        <v>41</v>
      </c>
      <c r="I2788" t="s">
        <v>453</v>
      </c>
      <c r="J2788" t="s">
        <v>36</v>
      </c>
      <c r="L2788" t="s">
        <v>610</v>
      </c>
      <c r="M2788" t="s">
        <v>610</v>
      </c>
      <c r="N2788" t="b">
        <v>0</v>
      </c>
      <c r="O2788">
        <v>2.4346340199999998</v>
      </c>
      <c r="P2788">
        <v>9.3269808571434226E-3</v>
      </c>
      <c r="Q2788">
        <v>17.64120041765106</v>
      </c>
      <c r="R2788">
        <v>42.949866690451493</v>
      </c>
      <c r="S2788">
        <v>2.2707784898690131E-2</v>
      </c>
      <c r="T2788">
        <f t="shared" si="88"/>
        <v>42.949866690451479</v>
      </c>
      <c r="U2788">
        <f t="shared" si="89"/>
        <v>2.2707784898690134E-2</v>
      </c>
    </row>
    <row r="2789" spans="1:21" x14ac:dyDescent="0.35">
      <c r="A2789" t="s">
        <v>27</v>
      </c>
      <c r="B2789" t="s">
        <v>63</v>
      </c>
      <c r="C2789" t="s">
        <v>39</v>
      </c>
      <c r="D2789" t="s">
        <v>40</v>
      </c>
      <c r="E2789" t="s">
        <v>614</v>
      </c>
      <c r="F2789" t="s">
        <v>615</v>
      </c>
      <c r="G2789" t="s">
        <v>452</v>
      </c>
      <c r="H2789" t="s">
        <v>41</v>
      </c>
      <c r="I2789" t="s">
        <v>453</v>
      </c>
      <c r="J2789" t="s">
        <v>36</v>
      </c>
      <c r="L2789" t="s">
        <v>616</v>
      </c>
      <c r="M2789" t="s">
        <v>616</v>
      </c>
      <c r="N2789" t="b">
        <v>0</v>
      </c>
      <c r="O2789">
        <v>0.64173709999999995</v>
      </c>
      <c r="P2789">
        <v>1.224299026285571E-2</v>
      </c>
      <c r="Q2789">
        <v>76.452314005280485</v>
      </c>
      <c r="R2789">
        <v>49.06228627803808</v>
      </c>
      <c r="S2789">
        <v>7.8567810666132602E-3</v>
      </c>
      <c r="T2789">
        <f t="shared" si="88"/>
        <v>49.06228627803808</v>
      </c>
      <c r="U2789">
        <f t="shared" si="89"/>
        <v>7.8567810666132602E-3</v>
      </c>
    </row>
    <row r="2790" spans="1:21" x14ac:dyDescent="0.35">
      <c r="A2790" t="s">
        <v>27</v>
      </c>
      <c r="B2790" t="s">
        <v>63</v>
      </c>
      <c r="C2790" t="s">
        <v>29</v>
      </c>
      <c r="D2790" t="s">
        <v>30</v>
      </c>
      <c r="E2790" t="s">
        <v>614</v>
      </c>
      <c r="F2790" t="s">
        <v>615</v>
      </c>
      <c r="G2790" t="s">
        <v>452</v>
      </c>
      <c r="H2790" t="s">
        <v>41</v>
      </c>
      <c r="I2790" t="s">
        <v>453</v>
      </c>
      <c r="J2790" t="s">
        <v>36</v>
      </c>
      <c r="L2790" t="s">
        <v>616</v>
      </c>
      <c r="M2790" t="s">
        <v>616</v>
      </c>
      <c r="N2790" t="b">
        <v>0</v>
      </c>
      <c r="O2790">
        <v>0.64173709999999995</v>
      </c>
      <c r="P2790">
        <v>2.264019885797498E-2</v>
      </c>
      <c r="Q2790">
        <v>42.822033374617192</v>
      </c>
      <c r="R2790">
        <v>27.480487513930051</v>
      </c>
      <c r="S2790">
        <v>1.452905555854017E-2</v>
      </c>
      <c r="T2790">
        <f t="shared" si="88"/>
        <v>27.480487513930047</v>
      </c>
      <c r="U2790">
        <f t="shared" si="89"/>
        <v>1.4529055558540173E-2</v>
      </c>
    </row>
    <row r="2791" spans="1:21" x14ac:dyDescent="0.35">
      <c r="A2791" t="s">
        <v>27</v>
      </c>
      <c r="B2791" t="s">
        <v>63</v>
      </c>
      <c r="C2791" t="s">
        <v>76</v>
      </c>
      <c r="D2791" t="s">
        <v>77</v>
      </c>
      <c r="E2791" t="s">
        <v>614</v>
      </c>
      <c r="F2791" t="s">
        <v>615</v>
      </c>
      <c r="G2791" t="s">
        <v>452</v>
      </c>
      <c r="H2791" t="s">
        <v>41</v>
      </c>
      <c r="I2791" t="s">
        <v>453</v>
      </c>
      <c r="J2791" t="s">
        <v>36</v>
      </c>
      <c r="L2791" t="s">
        <v>616</v>
      </c>
      <c r="M2791" t="s">
        <v>616</v>
      </c>
      <c r="N2791" t="b">
        <v>0</v>
      </c>
      <c r="O2791">
        <v>0.64173709999999995</v>
      </c>
      <c r="P2791">
        <v>9.722120575720682E-3</v>
      </c>
      <c r="Q2791">
        <v>8.3634251521737095</v>
      </c>
      <c r="R2791">
        <v>5.3671202032230143</v>
      </c>
      <c r="S2791">
        <v>6.2390454641133202E-3</v>
      </c>
      <c r="T2791">
        <f t="shared" si="88"/>
        <v>5.3671202032230143</v>
      </c>
      <c r="U2791">
        <f t="shared" si="89"/>
        <v>6.2390454641133202E-3</v>
      </c>
    </row>
    <row r="2792" spans="1:21" x14ac:dyDescent="0.35">
      <c r="A2792" t="s">
        <v>27</v>
      </c>
      <c r="B2792" t="s">
        <v>63</v>
      </c>
      <c r="C2792" t="s">
        <v>29</v>
      </c>
      <c r="D2792" t="s">
        <v>30</v>
      </c>
      <c r="E2792" t="s">
        <v>620</v>
      </c>
      <c r="F2792" t="s">
        <v>621</v>
      </c>
      <c r="G2792" t="s">
        <v>452</v>
      </c>
      <c r="H2792" t="s">
        <v>41</v>
      </c>
      <c r="I2792" t="s">
        <v>453</v>
      </c>
      <c r="J2792" t="s">
        <v>36</v>
      </c>
      <c r="L2792" t="s">
        <v>622</v>
      </c>
      <c r="M2792" t="s">
        <v>622</v>
      </c>
      <c r="N2792" t="b">
        <v>0</v>
      </c>
      <c r="O2792">
        <v>169.70566217000001</v>
      </c>
      <c r="P2792">
        <v>2.7233883115283481E-2</v>
      </c>
      <c r="Q2792">
        <v>51.510601077264702</v>
      </c>
      <c r="R2792">
        <v>8741.6406645919214</v>
      </c>
      <c r="S2792">
        <v>4.6217441675395659</v>
      </c>
      <c r="T2792">
        <f t="shared" si="88"/>
        <v>8741.6406645919214</v>
      </c>
      <c r="U2792">
        <f t="shared" si="89"/>
        <v>4.6217441675395659</v>
      </c>
    </row>
    <row r="2793" spans="1:21" x14ac:dyDescent="0.35">
      <c r="A2793" t="s">
        <v>27</v>
      </c>
      <c r="B2793" t="s">
        <v>63</v>
      </c>
      <c r="C2793" t="s">
        <v>39</v>
      </c>
      <c r="D2793" t="s">
        <v>40</v>
      </c>
      <c r="E2793" t="s">
        <v>629</v>
      </c>
      <c r="F2793" t="s">
        <v>630</v>
      </c>
      <c r="G2793" t="s">
        <v>452</v>
      </c>
      <c r="H2793" t="s">
        <v>41</v>
      </c>
      <c r="I2793" t="s">
        <v>453</v>
      </c>
      <c r="J2793" t="s">
        <v>36</v>
      </c>
      <c r="L2793" t="s">
        <v>631</v>
      </c>
      <c r="M2793" t="s">
        <v>631</v>
      </c>
      <c r="N2793" t="b">
        <v>0</v>
      </c>
      <c r="O2793">
        <v>31.33247536</v>
      </c>
      <c r="P2793">
        <v>1.0627033348975729E-3</v>
      </c>
      <c r="Q2793">
        <v>6.6361344173034693</v>
      </c>
      <c r="R2793">
        <v>207.9265181158089</v>
      </c>
      <c r="S2793">
        <v>3.3297126055668043E-2</v>
      </c>
      <c r="T2793">
        <f t="shared" si="88"/>
        <v>207.9265181158089</v>
      </c>
      <c r="U2793">
        <f t="shared" si="89"/>
        <v>3.3297126055668029E-2</v>
      </c>
    </row>
    <row r="2794" spans="1:21" x14ac:dyDescent="0.35">
      <c r="A2794" t="s">
        <v>27</v>
      </c>
      <c r="B2794" t="s">
        <v>63</v>
      </c>
      <c r="C2794" t="s">
        <v>29</v>
      </c>
      <c r="D2794" t="s">
        <v>30</v>
      </c>
      <c r="E2794" t="s">
        <v>629</v>
      </c>
      <c r="F2794" t="s">
        <v>630</v>
      </c>
      <c r="G2794" t="s">
        <v>452</v>
      </c>
      <c r="H2794" t="s">
        <v>41</v>
      </c>
      <c r="I2794" t="s">
        <v>453</v>
      </c>
      <c r="J2794" t="s">
        <v>36</v>
      </c>
      <c r="L2794" t="s">
        <v>631</v>
      </c>
      <c r="M2794" t="s">
        <v>631</v>
      </c>
      <c r="N2794" t="b">
        <v>0</v>
      </c>
      <c r="O2794">
        <v>31.33247536</v>
      </c>
      <c r="P2794">
        <v>2.5770964753710989E-3</v>
      </c>
      <c r="Q2794">
        <v>4.8743613945368081</v>
      </c>
      <c r="R2794">
        <v>152.7258082900598</v>
      </c>
      <c r="S2794">
        <v>8.0746811814907823E-2</v>
      </c>
      <c r="T2794">
        <f t="shared" si="88"/>
        <v>152.72580829005977</v>
      </c>
      <c r="U2794">
        <f t="shared" si="89"/>
        <v>8.074681181490781E-2</v>
      </c>
    </row>
    <row r="2795" spans="1:21" x14ac:dyDescent="0.35">
      <c r="A2795" t="s">
        <v>27</v>
      </c>
      <c r="B2795" t="s">
        <v>63</v>
      </c>
      <c r="C2795" t="s">
        <v>39</v>
      </c>
      <c r="D2795" t="s">
        <v>40</v>
      </c>
      <c r="E2795" t="s">
        <v>634</v>
      </c>
      <c r="F2795" t="s">
        <v>635</v>
      </c>
      <c r="G2795" t="s">
        <v>452</v>
      </c>
      <c r="H2795" t="s">
        <v>41</v>
      </c>
      <c r="I2795" t="s">
        <v>453</v>
      </c>
      <c r="J2795" t="s">
        <v>145</v>
      </c>
      <c r="L2795" t="s">
        <v>636</v>
      </c>
      <c r="M2795" t="s">
        <v>636</v>
      </c>
      <c r="N2795" t="b">
        <v>0</v>
      </c>
      <c r="O2795">
        <v>54.427446869999997</v>
      </c>
      <c r="P2795">
        <v>6.5556427806741499E-3</v>
      </c>
      <c r="Q2795">
        <v>40.9372260872521</v>
      </c>
      <c r="R2795">
        <v>2228.108697869091</v>
      </c>
      <c r="S2795">
        <v>0.35680689914384128</v>
      </c>
      <c r="T2795">
        <f t="shared" si="88"/>
        <v>2228.1086978690914</v>
      </c>
      <c r="U2795">
        <f t="shared" si="89"/>
        <v>0.35680689914384134</v>
      </c>
    </row>
    <row r="2796" spans="1:21" x14ac:dyDescent="0.35">
      <c r="A2796" t="s">
        <v>27</v>
      </c>
      <c r="B2796" t="s">
        <v>63</v>
      </c>
      <c r="C2796" t="s">
        <v>29</v>
      </c>
      <c r="D2796" t="s">
        <v>30</v>
      </c>
      <c r="E2796" t="s">
        <v>637</v>
      </c>
      <c r="F2796" t="s">
        <v>638</v>
      </c>
      <c r="G2796" t="s">
        <v>452</v>
      </c>
      <c r="H2796" t="s">
        <v>41</v>
      </c>
      <c r="I2796" t="s">
        <v>453</v>
      </c>
      <c r="J2796" t="s">
        <v>36</v>
      </c>
      <c r="L2796" t="s">
        <v>639</v>
      </c>
      <c r="M2796" t="s">
        <v>639</v>
      </c>
      <c r="N2796" t="b">
        <v>0</v>
      </c>
      <c r="O2796">
        <v>67.063425210000005</v>
      </c>
      <c r="P2796">
        <v>9.2647330337570933E-3</v>
      </c>
      <c r="Q2796">
        <v>17.523463891250909</v>
      </c>
      <c r="R2796">
        <v>1175.1835100910409</v>
      </c>
      <c r="S2796">
        <v>0.6213247308999853</v>
      </c>
      <c r="T2796">
        <f t="shared" si="88"/>
        <v>1175.1835100910409</v>
      </c>
      <c r="U2796">
        <f t="shared" si="89"/>
        <v>0.6213247308999853</v>
      </c>
    </row>
    <row r="2797" spans="1:21" x14ac:dyDescent="0.35">
      <c r="A2797" t="s">
        <v>27</v>
      </c>
      <c r="B2797" t="s">
        <v>63</v>
      </c>
      <c r="C2797" t="s">
        <v>39</v>
      </c>
      <c r="D2797" t="s">
        <v>40</v>
      </c>
      <c r="E2797" t="s">
        <v>637</v>
      </c>
      <c r="F2797" t="s">
        <v>638</v>
      </c>
      <c r="G2797" t="s">
        <v>452</v>
      </c>
      <c r="H2797" t="s">
        <v>41</v>
      </c>
      <c r="I2797" t="s">
        <v>453</v>
      </c>
      <c r="J2797" t="s">
        <v>36</v>
      </c>
      <c r="L2797" t="s">
        <v>639</v>
      </c>
      <c r="M2797" t="s">
        <v>639</v>
      </c>
      <c r="N2797" t="b">
        <v>0</v>
      </c>
      <c r="O2797">
        <v>67.063425210000005</v>
      </c>
      <c r="P2797">
        <v>2.1302742308074271E-3</v>
      </c>
      <c r="Q2797">
        <v>13.302664701544749</v>
      </c>
      <c r="R2797">
        <v>892.12225930575357</v>
      </c>
      <c r="S2797">
        <v>0.14286348655454409</v>
      </c>
      <c r="T2797">
        <f t="shared" si="88"/>
        <v>892.12225930575335</v>
      </c>
      <c r="U2797">
        <f t="shared" si="89"/>
        <v>0.14286348655454417</v>
      </c>
    </row>
    <row r="2798" spans="1:21" x14ac:dyDescent="0.35">
      <c r="A2798" t="s">
        <v>27</v>
      </c>
      <c r="B2798" t="s">
        <v>63</v>
      </c>
      <c r="C2798" t="s">
        <v>39</v>
      </c>
      <c r="D2798" t="s">
        <v>40</v>
      </c>
      <c r="E2798" t="s">
        <v>647</v>
      </c>
      <c r="F2798" t="s">
        <v>648</v>
      </c>
      <c r="G2798" t="s">
        <v>452</v>
      </c>
      <c r="H2798" t="s">
        <v>41</v>
      </c>
      <c r="I2798" t="s">
        <v>645</v>
      </c>
      <c r="J2798" t="s">
        <v>36</v>
      </c>
      <c r="L2798" t="s">
        <v>649</v>
      </c>
      <c r="M2798" t="s">
        <v>649</v>
      </c>
      <c r="N2798" t="b">
        <v>0</v>
      </c>
      <c r="O2798">
        <v>81.866171690000002</v>
      </c>
      <c r="P2798">
        <v>2.7315291263252588E-2</v>
      </c>
      <c r="Q2798">
        <v>170.5724810661392</v>
      </c>
      <c r="R2798">
        <v>13964.11602054982</v>
      </c>
      <c r="S2798">
        <v>2.236198324319794</v>
      </c>
      <c r="T2798">
        <f t="shared" si="88"/>
        <v>13964.116020549827</v>
      </c>
      <c r="U2798">
        <f t="shared" si="89"/>
        <v>2.2361983243197936</v>
      </c>
    </row>
    <row r="2799" spans="1:21" x14ac:dyDescent="0.35">
      <c r="A2799" t="s">
        <v>27</v>
      </c>
      <c r="B2799" t="s">
        <v>63</v>
      </c>
      <c r="C2799" t="s">
        <v>29</v>
      </c>
      <c r="D2799" t="s">
        <v>30</v>
      </c>
      <c r="E2799" t="s">
        <v>647</v>
      </c>
      <c r="F2799" t="s">
        <v>648</v>
      </c>
      <c r="G2799" t="s">
        <v>452</v>
      </c>
      <c r="H2799" t="s">
        <v>41</v>
      </c>
      <c r="I2799" t="s">
        <v>645</v>
      </c>
      <c r="J2799" t="s">
        <v>36</v>
      </c>
      <c r="L2799" t="s">
        <v>649</v>
      </c>
      <c r="M2799" t="s">
        <v>649</v>
      </c>
      <c r="N2799" t="b">
        <v>0</v>
      </c>
      <c r="O2799">
        <v>81.866171690000002</v>
      </c>
      <c r="P2799">
        <v>1.815436942707381E-2</v>
      </c>
      <c r="Q2799">
        <v>34.337464011604489</v>
      </c>
      <c r="R2799">
        <v>2811.0767241732092</v>
      </c>
      <c r="S2799">
        <v>1.486228724440511</v>
      </c>
      <c r="T2799">
        <f t="shared" si="88"/>
        <v>2811.0767241732092</v>
      </c>
      <c r="U2799">
        <f t="shared" si="89"/>
        <v>1.4862287244405115</v>
      </c>
    </row>
    <row r="2800" spans="1:21" x14ac:dyDescent="0.35">
      <c r="A2800" t="s">
        <v>27</v>
      </c>
      <c r="B2800" t="s">
        <v>63</v>
      </c>
      <c r="C2800" t="s">
        <v>76</v>
      </c>
      <c r="D2800" t="s">
        <v>77</v>
      </c>
      <c r="E2800" t="s">
        <v>647</v>
      </c>
      <c r="F2800" t="s">
        <v>648</v>
      </c>
      <c r="G2800" t="s">
        <v>452</v>
      </c>
      <c r="H2800" t="s">
        <v>41</v>
      </c>
      <c r="I2800" t="s">
        <v>645</v>
      </c>
      <c r="J2800" t="s">
        <v>36</v>
      </c>
      <c r="L2800" t="s">
        <v>649</v>
      </c>
      <c r="M2800" t="s">
        <v>649</v>
      </c>
      <c r="N2800" t="b">
        <v>0</v>
      </c>
      <c r="O2800">
        <v>81.866171690000002</v>
      </c>
      <c r="P2800">
        <v>5.0036911476485757E-2</v>
      </c>
      <c r="Q2800">
        <v>43.044103466954709</v>
      </c>
      <c r="R2800">
        <v>3523.8559646678391</v>
      </c>
      <c r="S2800">
        <v>4.0963303857713136</v>
      </c>
      <c r="T2800">
        <f t="shared" si="88"/>
        <v>3523.8559646678386</v>
      </c>
      <c r="U2800">
        <f t="shared" si="89"/>
        <v>4.0963303857713145</v>
      </c>
    </row>
    <row r="2801" spans="1:21" x14ac:dyDescent="0.35">
      <c r="A2801" t="s">
        <v>27</v>
      </c>
      <c r="B2801" t="s">
        <v>63</v>
      </c>
      <c r="C2801" t="s">
        <v>76</v>
      </c>
      <c r="D2801" t="s">
        <v>77</v>
      </c>
      <c r="E2801" t="s">
        <v>659</v>
      </c>
      <c r="F2801" t="s">
        <v>660</v>
      </c>
      <c r="G2801" t="s">
        <v>452</v>
      </c>
      <c r="H2801" t="s">
        <v>41</v>
      </c>
      <c r="I2801" t="s">
        <v>645</v>
      </c>
      <c r="J2801" t="s">
        <v>36</v>
      </c>
      <c r="L2801" t="s">
        <v>661</v>
      </c>
      <c r="M2801" t="s">
        <v>661</v>
      </c>
      <c r="N2801" t="b">
        <v>0</v>
      </c>
      <c r="O2801">
        <v>3.87139246</v>
      </c>
      <c r="P2801">
        <v>3.7474270377155991E-2</v>
      </c>
      <c r="Q2801">
        <v>32.237129028656582</v>
      </c>
      <c r="R2801">
        <v>124.80257825358819</v>
      </c>
      <c r="S2801">
        <v>0.14507760778212311</v>
      </c>
      <c r="T2801">
        <f t="shared" si="88"/>
        <v>124.80257825358822</v>
      </c>
      <c r="U2801">
        <f t="shared" si="89"/>
        <v>0.14507760778212306</v>
      </c>
    </row>
    <row r="2802" spans="1:21" x14ac:dyDescent="0.35">
      <c r="A2802" t="s">
        <v>27</v>
      </c>
      <c r="B2802" t="s">
        <v>63</v>
      </c>
      <c r="C2802" t="s">
        <v>29</v>
      </c>
      <c r="D2802" t="s">
        <v>30</v>
      </c>
      <c r="E2802" t="s">
        <v>659</v>
      </c>
      <c r="F2802" t="s">
        <v>660</v>
      </c>
      <c r="G2802" t="s">
        <v>452</v>
      </c>
      <c r="H2802" t="s">
        <v>41</v>
      </c>
      <c r="I2802" t="s">
        <v>645</v>
      </c>
      <c r="J2802" t="s">
        <v>36</v>
      </c>
      <c r="L2802" t="s">
        <v>661</v>
      </c>
      <c r="M2802" t="s">
        <v>661</v>
      </c>
      <c r="N2802" t="b">
        <v>0</v>
      </c>
      <c r="O2802">
        <v>3.87139246</v>
      </c>
      <c r="P2802">
        <v>2.412125132172691E-3</v>
      </c>
      <c r="Q2802">
        <v>4.5623319636729871</v>
      </c>
      <c r="R2802">
        <v>17.662577564180602</v>
      </c>
      <c r="S2802">
        <v>9.3382830492698618E-3</v>
      </c>
      <c r="T2802">
        <f t="shared" si="88"/>
        <v>17.662577564180598</v>
      </c>
      <c r="U2802">
        <f t="shared" si="89"/>
        <v>9.3382830492698601E-3</v>
      </c>
    </row>
    <row r="2803" spans="1:21" x14ac:dyDescent="0.35">
      <c r="A2803" t="s">
        <v>27</v>
      </c>
      <c r="B2803" t="s">
        <v>63</v>
      </c>
      <c r="C2803" t="s">
        <v>39</v>
      </c>
      <c r="D2803" t="s">
        <v>40</v>
      </c>
      <c r="E2803" t="s">
        <v>659</v>
      </c>
      <c r="F2803" t="s">
        <v>660</v>
      </c>
      <c r="G2803" t="s">
        <v>452</v>
      </c>
      <c r="H2803" t="s">
        <v>41</v>
      </c>
      <c r="I2803" t="s">
        <v>645</v>
      </c>
      <c r="J2803" t="s">
        <v>36</v>
      </c>
      <c r="L2803" t="s">
        <v>661</v>
      </c>
      <c r="M2803" t="s">
        <v>661</v>
      </c>
      <c r="N2803" t="b">
        <v>0</v>
      </c>
      <c r="O2803">
        <v>3.87139246</v>
      </c>
      <c r="P2803">
        <v>8.3550756267947654E-3</v>
      </c>
      <c r="Q2803">
        <v>52.173925784744149</v>
      </c>
      <c r="R2803">
        <v>201.98574289165811</v>
      </c>
      <c r="S2803">
        <v>3.2345776784303032E-2</v>
      </c>
      <c r="T2803">
        <f t="shared" si="88"/>
        <v>201.98574289165808</v>
      </c>
      <c r="U2803">
        <f t="shared" si="89"/>
        <v>3.2345776784303032E-2</v>
      </c>
    </row>
    <row r="2804" spans="1:21" x14ac:dyDescent="0.35">
      <c r="A2804" t="s">
        <v>27</v>
      </c>
      <c r="B2804" t="s">
        <v>63</v>
      </c>
      <c r="C2804" t="s">
        <v>39</v>
      </c>
      <c r="D2804" t="s">
        <v>40</v>
      </c>
      <c r="E2804" t="s">
        <v>686</v>
      </c>
      <c r="F2804" t="s">
        <v>687</v>
      </c>
      <c r="G2804" t="s">
        <v>452</v>
      </c>
      <c r="H2804" t="s">
        <v>41</v>
      </c>
      <c r="I2804" t="s">
        <v>645</v>
      </c>
      <c r="J2804" t="s">
        <v>36</v>
      </c>
      <c r="L2804" t="s">
        <v>688</v>
      </c>
      <c r="M2804" t="s">
        <v>688</v>
      </c>
      <c r="N2804" t="b">
        <v>0</v>
      </c>
      <c r="O2804">
        <v>9.3904086499999995</v>
      </c>
      <c r="P2804">
        <v>4.0380281182609326E-6</v>
      </c>
      <c r="Q2804">
        <v>2.5215783646913379E-2</v>
      </c>
      <c r="R2804">
        <v>0.23678651287450389</v>
      </c>
      <c r="S2804">
        <v>3.7918734170660693E-5</v>
      </c>
      <c r="T2804">
        <f t="shared" si="88"/>
        <v>0.23678651287450392</v>
      </c>
      <c r="U2804">
        <f t="shared" si="89"/>
        <v>3.7918734170660679E-5</v>
      </c>
    </row>
    <row r="2805" spans="1:21" x14ac:dyDescent="0.35">
      <c r="A2805" t="s">
        <v>27</v>
      </c>
      <c r="B2805" t="s">
        <v>63</v>
      </c>
      <c r="C2805" t="s">
        <v>39</v>
      </c>
      <c r="D2805" t="s">
        <v>40</v>
      </c>
      <c r="E2805" t="s">
        <v>692</v>
      </c>
      <c r="F2805" t="s">
        <v>693</v>
      </c>
      <c r="G2805" t="s">
        <v>452</v>
      </c>
      <c r="H2805" t="s">
        <v>41</v>
      </c>
      <c r="I2805" t="s">
        <v>645</v>
      </c>
      <c r="J2805" t="s">
        <v>36</v>
      </c>
      <c r="L2805" t="s">
        <v>694</v>
      </c>
      <c r="M2805" t="s">
        <v>694</v>
      </c>
      <c r="N2805" t="b">
        <v>0</v>
      </c>
      <c r="O2805">
        <v>18.484933380000001</v>
      </c>
      <c r="P2805">
        <v>3.6118221734377252E-6</v>
      </c>
      <c r="Q2805">
        <v>2.255430715914716E-2</v>
      </c>
      <c r="R2805">
        <v>0.41691486526889238</v>
      </c>
      <c r="S2805">
        <v>6.6764292256403146E-5</v>
      </c>
      <c r="T2805">
        <f t="shared" si="88"/>
        <v>0.41691486526889232</v>
      </c>
      <c r="U2805">
        <f t="shared" si="89"/>
        <v>6.676429225640316E-5</v>
      </c>
    </row>
    <row r="2806" spans="1:21" x14ac:dyDescent="0.35">
      <c r="A2806" t="s">
        <v>27</v>
      </c>
      <c r="B2806" t="s">
        <v>63</v>
      </c>
      <c r="C2806" t="s">
        <v>76</v>
      </c>
      <c r="D2806" t="s">
        <v>77</v>
      </c>
      <c r="E2806" t="s">
        <v>695</v>
      </c>
      <c r="F2806" t="s">
        <v>696</v>
      </c>
      <c r="G2806" t="s">
        <v>452</v>
      </c>
      <c r="H2806" t="s">
        <v>41</v>
      </c>
      <c r="I2806" t="s">
        <v>645</v>
      </c>
      <c r="J2806" t="s">
        <v>36</v>
      </c>
      <c r="L2806" t="s">
        <v>697</v>
      </c>
      <c r="M2806" t="s">
        <v>697</v>
      </c>
      <c r="N2806" t="b">
        <v>0</v>
      </c>
      <c r="O2806">
        <v>209.88483607000001</v>
      </c>
      <c r="P2806">
        <v>1.28568241827646E-2</v>
      </c>
      <c r="Q2806">
        <v>11.06004455609602</v>
      </c>
      <c r="R2806">
        <v>2321.3356385831089</v>
      </c>
      <c r="S2806">
        <v>2.698452435980359</v>
      </c>
      <c r="T2806">
        <f t="shared" si="88"/>
        <v>2321.3356385831094</v>
      </c>
      <c r="U2806">
        <f t="shared" si="89"/>
        <v>2.6984524359803599</v>
      </c>
    </row>
    <row r="2807" spans="1:21" x14ac:dyDescent="0.35">
      <c r="A2807" t="s">
        <v>27</v>
      </c>
      <c r="B2807" t="s">
        <v>63</v>
      </c>
      <c r="C2807" t="s">
        <v>39</v>
      </c>
      <c r="D2807" t="s">
        <v>40</v>
      </c>
      <c r="E2807" t="s">
        <v>695</v>
      </c>
      <c r="F2807" t="s">
        <v>696</v>
      </c>
      <c r="G2807" t="s">
        <v>452</v>
      </c>
      <c r="H2807" t="s">
        <v>41</v>
      </c>
      <c r="I2807" t="s">
        <v>645</v>
      </c>
      <c r="J2807" t="s">
        <v>36</v>
      </c>
      <c r="L2807" t="s">
        <v>697</v>
      </c>
      <c r="M2807" t="s">
        <v>697</v>
      </c>
      <c r="N2807" t="b">
        <v>0</v>
      </c>
      <c r="O2807">
        <v>209.88483607000001</v>
      </c>
      <c r="P2807">
        <v>6.8813013235976073E-3</v>
      </c>
      <c r="Q2807">
        <v>42.970826428961352</v>
      </c>
      <c r="R2807">
        <v>9018.9248608349753</v>
      </c>
      <c r="S2807">
        <v>1.4442808002515579</v>
      </c>
      <c r="T2807">
        <f t="shared" si="88"/>
        <v>9018.9248608349772</v>
      </c>
      <c r="U2807">
        <f t="shared" si="89"/>
        <v>1.4442808002515579</v>
      </c>
    </row>
    <row r="2808" spans="1:21" x14ac:dyDescent="0.35">
      <c r="A2808" t="s">
        <v>27</v>
      </c>
      <c r="B2808" t="s">
        <v>63</v>
      </c>
      <c r="C2808" t="s">
        <v>29</v>
      </c>
      <c r="D2808" t="s">
        <v>30</v>
      </c>
      <c r="E2808" t="s">
        <v>695</v>
      </c>
      <c r="F2808" t="s">
        <v>696</v>
      </c>
      <c r="G2808" t="s">
        <v>452</v>
      </c>
      <c r="H2808" t="s">
        <v>41</v>
      </c>
      <c r="I2808" t="s">
        <v>645</v>
      </c>
      <c r="J2808" t="s">
        <v>36</v>
      </c>
      <c r="L2808" t="s">
        <v>697</v>
      </c>
      <c r="M2808" t="s">
        <v>697</v>
      </c>
      <c r="N2808" t="b">
        <v>0</v>
      </c>
      <c r="O2808">
        <v>209.88483607000001</v>
      </c>
      <c r="P2808">
        <v>1.0776264300039131E-3</v>
      </c>
      <c r="Q2808">
        <v>2.0382398246799069</v>
      </c>
      <c r="R2808">
        <v>427.7956314742878</v>
      </c>
      <c r="S2808">
        <v>0.22617744660607059</v>
      </c>
      <c r="T2808">
        <f t="shared" si="88"/>
        <v>427.7956314742878</v>
      </c>
      <c r="U2808">
        <f t="shared" si="89"/>
        <v>0.22617744660607061</v>
      </c>
    </row>
    <row r="2809" spans="1:21" x14ac:dyDescent="0.35">
      <c r="A2809" t="s">
        <v>27</v>
      </c>
      <c r="B2809" t="s">
        <v>63</v>
      </c>
      <c r="C2809" t="s">
        <v>39</v>
      </c>
      <c r="D2809" t="s">
        <v>40</v>
      </c>
      <c r="E2809" t="s">
        <v>701</v>
      </c>
      <c r="F2809" t="s">
        <v>702</v>
      </c>
      <c r="G2809" t="s">
        <v>452</v>
      </c>
      <c r="H2809" t="s">
        <v>41</v>
      </c>
      <c r="I2809" t="s">
        <v>645</v>
      </c>
      <c r="J2809" t="s">
        <v>36</v>
      </c>
      <c r="L2809" t="s">
        <v>703</v>
      </c>
      <c r="M2809" t="s">
        <v>703</v>
      </c>
      <c r="N2809" t="b">
        <v>0</v>
      </c>
      <c r="O2809">
        <v>54.732766400000003</v>
      </c>
      <c r="P2809">
        <v>8.2833032790189419E-7</v>
      </c>
      <c r="Q2809">
        <v>5.1725737723556106E-3</v>
      </c>
      <c r="R2809">
        <v>0.2831092719691064</v>
      </c>
      <c r="S2809">
        <v>4.5336810339089783E-5</v>
      </c>
      <c r="T2809">
        <f t="shared" si="88"/>
        <v>0.2831092719691064</v>
      </c>
      <c r="U2809">
        <f t="shared" si="89"/>
        <v>4.5336810339089776E-5</v>
      </c>
    </row>
    <row r="2810" spans="1:21" x14ac:dyDescent="0.35">
      <c r="A2810" t="s">
        <v>27</v>
      </c>
      <c r="B2810" t="s">
        <v>63</v>
      </c>
      <c r="C2810" t="s">
        <v>39</v>
      </c>
      <c r="D2810" t="s">
        <v>40</v>
      </c>
      <c r="E2810" t="s">
        <v>728</v>
      </c>
      <c r="F2810" t="s">
        <v>729</v>
      </c>
      <c r="G2810" t="s">
        <v>452</v>
      </c>
      <c r="H2810" t="s">
        <v>41</v>
      </c>
      <c r="I2810" t="s">
        <v>645</v>
      </c>
      <c r="J2810" t="s">
        <v>36</v>
      </c>
      <c r="L2810" t="s">
        <v>730</v>
      </c>
      <c r="M2810" t="s">
        <v>730</v>
      </c>
      <c r="N2810" t="b">
        <v>0</v>
      </c>
      <c r="O2810">
        <v>11.37433998</v>
      </c>
      <c r="P2810">
        <v>4.0847140617554087E-6</v>
      </c>
      <c r="Q2810">
        <v>2.5507317686804049E-2</v>
      </c>
      <c r="R2810">
        <v>0.29012890334757641</v>
      </c>
      <c r="S2810">
        <v>4.6460926459492733E-5</v>
      </c>
      <c r="T2810">
        <f t="shared" si="88"/>
        <v>0.29012890334757641</v>
      </c>
      <c r="U2810">
        <f t="shared" si="89"/>
        <v>4.6460926459492733E-5</v>
      </c>
    </row>
    <row r="2811" spans="1:21" x14ac:dyDescent="0.35">
      <c r="A2811" t="s">
        <v>27</v>
      </c>
      <c r="B2811" t="s">
        <v>63</v>
      </c>
      <c r="C2811" t="s">
        <v>39</v>
      </c>
      <c r="D2811" t="s">
        <v>40</v>
      </c>
      <c r="E2811" t="s">
        <v>734</v>
      </c>
      <c r="F2811" t="s">
        <v>735</v>
      </c>
      <c r="G2811" t="s">
        <v>452</v>
      </c>
      <c r="H2811" t="s">
        <v>41</v>
      </c>
      <c r="I2811" t="s">
        <v>645</v>
      </c>
      <c r="J2811" t="s">
        <v>36</v>
      </c>
      <c r="L2811" t="s">
        <v>736</v>
      </c>
      <c r="M2811" t="s">
        <v>736</v>
      </c>
      <c r="N2811" t="b">
        <v>0</v>
      </c>
      <c r="O2811">
        <v>57.243154320000002</v>
      </c>
      <c r="P2811">
        <v>2.5772644178911311E-3</v>
      </c>
      <c r="Q2811">
        <v>16.093930022067141</v>
      </c>
      <c r="R2811">
        <v>921.26731986847039</v>
      </c>
      <c r="S2811">
        <v>0.14753074479678699</v>
      </c>
      <c r="T2811">
        <f t="shared" si="88"/>
        <v>921.26731986847039</v>
      </c>
      <c r="U2811">
        <f t="shared" si="89"/>
        <v>0.14753074479678699</v>
      </c>
    </row>
    <row r="2812" spans="1:21" x14ac:dyDescent="0.35">
      <c r="A2812" t="s">
        <v>27</v>
      </c>
      <c r="B2812" t="s">
        <v>63</v>
      </c>
      <c r="C2812" t="s">
        <v>76</v>
      </c>
      <c r="D2812" t="s">
        <v>77</v>
      </c>
      <c r="E2812" t="s">
        <v>734</v>
      </c>
      <c r="F2812" t="s">
        <v>735</v>
      </c>
      <c r="G2812" t="s">
        <v>452</v>
      </c>
      <c r="H2812" t="s">
        <v>41</v>
      </c>
      <c r="I2812" t="s">
        <v>645</v>
      </c>
      <c r="J2812" t="s">
        <v>36</v>
      </c>
      <c r="L2812" t="s">
        <v>736</v>
      </c>
      <c r="M2812" t="s">
        <v>736</v>
      </c>
      <c r="N2812" t="b">
        <v>0</v>
      </c>
      <c r="O2812">
        <v>57.243154320000002</v>
      </c>
      <c r="P2812">
        <v>7.4356679730502679E-3</v>
      </c>
      <c r="Q2812">
        <v>6.3965111381486084</v>
      </c>
      <c r="R2812">
        <v>366.15647419063959</v>
      </c>
      <c r="S2812">
        <v>0.42564108925359811</v>
      </c>
      <c r="T2812">
        <f t="shared" si="88"/>
        <v>366.15647419063964</v>
      </c>
      <c r="U2812">
        <f t="shared" si="89"/>
        <v>0.42564108925359811</v>
      </c>
    </row>
    <row r="2813" spans="1:21" x14ac:dyDescent="0.35">
      <c r="A2813" t="s">
        <v>27</v>
      </c>
      <c r="B2813" t="s">
        <v>63</v>
      </c>
      <c r="C2813" t="s">
        <v>39</v>
      </c>
      <c r="D2813" t="s">
        <v>40</v>
      </c>
      <c r="E2813" t="s">
        <v>742</v>
      </c>
      <c r="F2813" t="s">
        <v>743</v>
      </c>
      <c r="G2813" t="s">
        <v>452</v>
      </c>
      <c r="H2813" t="s">
        <v>41</v>
      </c>
      <c r="I2813" t="s">
        <v>645</v>
      </c>
      <c r="J2813" t="s">
        <v>36</v>
      </c>
      <c r="L2813" t="s">
        <v>744</v>
      </c>
      <c r="M2813" t="s">
        <v>744</v>
      </c>
      <c r="N2813" t="b">
        <v>0</v>
      </c>
      <c r="O2813">
        <v>50.177049429999997</v>
      </c>
      <c r="P2813">
        <v>1.0782951085637661E-2</v>
      </c>
      <c r="Q2813">
        <v>67.33498472214427</v>
      </c>
      <c r="R2813">
        <v>3378.6708567713281</v>
      </c>
      <c r="S2813">
        <v>0.54105666962531285</v>
      </c>
      <c r="T2813">
        <f t="shared" si="88"/>
        <v>3378.6708567713276</v>
      </c>
      <c r="U2813">
        <f t="shared" si="89"/>
        <v>0.54105666962531307</v>
      </c>
    </row>
    <row r="2814" spans="1:21" x14ac:dyDescent="0.35">
      <c r="A2814" t="s">
        <v>27</v>
      </c>
      <c r="B2814" t="s">
        <v>63</v>
      </c>
      <c r="C2814" t="s">
        <v>29</v>
      </c>
      <c r="D2814" t="s">
        <v>30</v>
      </c>
      <c r="E2814" t="s">
        <v>742</v>
      </c>
      <c r="F2814" t="s">
        <v>743</v>
      </c>
      <c r="G2814" t="s">
        <v>452</v>
      </c>
      <c r="H2814" t="s">
        <v>41</v>
      </c>
      <c r="I2814" t="s">
        <v>645</v>
      </c>
      <c r="J2814" t="s">
        <v>36</v>
      </c>
      <c r="L2814" t="s">
        <v>744</v>
      </c>
      <c r="M2814" t="s">
        <v>744</v>
      </c>
      <c r="N2814" t="b">
        <v>0</v>
      </c>
      <c r="O2814">
        <v>50.177049429999997</v>
      </c>
      <c r="P2814">
        <v>1.046305079519442E-6</v>
      </c>
      <c r="Q2814">
        <v>1.9789981225995551E-3</v>
      </c>
      <c r="R2814">
        <v>9.9300286619555048E-2</v>
      </c>
      <c r="S2814">
        <v>5.250050169390713E-5</v>
      </c>
      <c r="T2814">
        <f t="shared" si="88"/>
        <v>9.9300286619555075E-2</v>
      </c>
      <c r="U2814">
        <f t="shared" si="89"/>
        <v>5.2500501693907123E-5</v>
      </c>
    </row>
    <row r="2815" spans="1:21" x14ac:dyDescent="0.35">
      <c r="A2815" t="s">
        <v>27</v>
      </c>
      <c r="B2815" t="s">
        <v>63</v>
      </c>
      <c r="C2815" t="s">
        <v>76</v>
      </c>
      <c r="D2815" t="s">
        <v>77</v>
      </c>
      <c r="E2815" t="s">
        <v>742</v>
      </c>
      <c r="F2815" t="s">
        <v>743</v>
      </c>
      <c r="G2815" t="s">
        <v>452</v>
      </c>
      <c r="H2815" t="s">
        <v>41</v>
      </c>
      <c r="I2815" t="s">
        <v>645</v>
      </c>
      <c r="J2815" t="s">
        <v>36</v>
      </c>
      <c r="L2815" t="s">
        <v>744</v>
      </c>
      <c r="M2815" t="s">
        <v>744</v>
      </c>
      <c r="N2815" t="b">
        <v>0</v>
      </c>
      <c r="O2815">
        <v>50.177049429999997</v>
      </c>
      <c r="P2815">
        <v>1.5089396672138549E-2</v>
      </c>
      <c r="Q2815">
        <v>12.980608363781259</v>
      </c>
      <c r="R2815">
        <v>651.32862750092386</v>
      </c>
      <c r="S2815">
        <v>0.75714140268677332</v>
      </c>
      <c r="T2815">
        <f t="shared" si="88"/>
        <v>651.32862750092363</v>
      </c>
      <c r="U2815">
        <f t="shared" si="89"/>
        <v>0.75714140268677343</v>
      </c>
    </row>
    <row r="2816" spans="1:21" x14ac:dyDescent="0.35">
      <c r="A2816" t="s">
        <v>27</v>
      </c>
      <c r="B2816" t="s">
        <v>63</v>
      </c>
      <c r="C2816" t="s">
        <v>39</v>
      </c>
      <c r="D2816" t="s">
        <v>40</v>
      </c>
      <c r="E2816" t="s">
        <v>745</v>
      </c>
      <c r="F2816" t="s">
        <v>746</v>
      </c>
      <c r="G2816" t="s">
        <v>452</v>
      </c>
      <c r="H2816" t="s">
        <v>41</v>
      </c>
      <c r="I2816" t="s">
        <v>645</v>
      </c>
      <c r="J2816" t="s">
        <v>36</v>
      </c>
      <c r="L2816" t="s">
        <v>747</v>
      </c>
      <c r="M2816" t="s">
        <v>747</v>
      </c>
      <c r="N2816" t="b">
        <v>0</v>
      </c>
      <c r="O2816">
        <v>13.065891410000001</v>
      </c>
      <c r="P2816">
        <v>1.7329346719145559E-4</v>
      </c>
      <c r="Q2816">
        <v>1.0821446627283891</v>
      </c>
      <c r="R2816">
        <v>14.1391846531202</v>
      </c>
      <c r="S2816">
        <v>2.264233624385957E-3</v>
      </c>
      <c r="T2816">
        <f t="shared" si="88"/>
        <v>14.139184653120207</v>
      </c>
      <c r="U2816">
        <f t="shared" si="89"/>
        <v>2.2642336243859566E-3</v>
      </c>
    </row>
    <row r="2817" spans="1:21" x14ac:dyDescent="0.35">
      <c r="A2817" t="s">
        <v>27</v>
      </c>
      <c r="B2817" t="s">
        <v>63</v>
      </c>
      <c r="C2817" t="s">
        <v>39</v>
      </c>
      <c r="D2817" t="s">
        <v>40</v>
      </c>
      <c r="E2817" t="s">
        <v>751</v>
      </c>
      <c r="F2817" t="s">
        <v>752</v>
      </c>
      <c r="G2817" t="s">
        <v>452</v>
      </c>
      <c r="H2817" t="s">
        <v>41</v>
      </c>
      <c r="I2817" t="s">
        <v>645</v>
      </c>
      <c r="J2817" t="s">
        <v>36</v>
      </c>
      <c r="L2817" t="s">
        <v>753</v>
      </c>
      <c r="M2817" t="s">
        <v>753</v>
      </c>
      <c r="N2817" t="b">
        <v>0</v>
      </c>
      <c r="O2817">
        <v>22.719495980000001</v>
      </c>
      <c r="P2817">
        <v>1.8268684253071689E-5</v>
      </c>
      <c r="Q2817">
        <v>0.11408023325940141</v>
      </c>
      <c r="R2817">
        <v>2.5918454009344338</v>
      </c>
      <c r="S2817">
        <v>4.1505529844755172E-4</v>
      </c>
      <c r="T2817">
        <f t="shared" si="88"/>
        <v>2.5918454009344325</v>
      </c>
      <c r="U2817">
        <f t="shared" si="89"/>
        <v>4.1505529844755156E-4</v>
      </c>
    </row>
    <row r="2818" spans="1:21" x14ac:dyDescent="0.35">
      <c r="A2818" t="s">
        <v>27</v>
      </c>
      <c r="B2818" t="s">
        <v>63</v>
      </c>
      <c r="C2818" t="s">
        <v>29</v>
      </c>
      <c r="D2818" t="s">
        <v>30</v>
      </c>
      <c r="E2818" t="s">
        <v>751</v>
      </c>
      <c r="F2818" t="s">
        <v>752</v>
      </c>
      <c r="G2818" t="s">
        <v>452</v>
      </c>
      <c r="H2818" t="s">
        <v>41</v>
      </c>
      <c r="I2818" t="s">
        <v>645</v>
      </c>
      <c r="J2818" t="s">
        <v>36</v>
      </c>
      <c r="L2818" t="s">
        <v>753</v>
      </c>
      <c r="M2818" t="s">
        <v>753</v>
      </c>
      <c r="N2818" t="b">
        <v>0</v>
      </c>
      <c r="O2818">
        <v>22.719495980000001</v>
      </c>
      <c r="P2818">
        <v>5.1066260028977227E-5</v>
      </c>
      <c r="Q2818">
        <v>9.6587539049263232E-2</v>
      </c>
      <c r="R2818">
        <v>2.194420205147829</v>
      </c>
      <c r="S2818">
        <v>1.1601996894419831E-3</v>
      </c>
      <c r="T2818">
        <f t="shared" ref="T2818:T2881" si="90">O2818*Q2818</f>
        <v>2.194420205147829</v>
      </c>
      <c r="U2818">
        <f t="shared" ref="U2818:U2881" si="91">O2818*P2818</f>
        <v>1.1601996894419829E-3</v>
      </c>
    </row>
    <row r="2819" spans="1:21" x14ac:dyDescent="0.35">
      <c r="A2819" t="s">
        <v>27</v>
      </c>
      <c r="B2819" t="s">
        <v>63</v>
      </c>
      <c r="C2819" t="s">
        <v>39</v>
      </c>
      <c r="D2819" t="s">
        <v>40</v>
      </c>
      <c r="E2819" t="s">
        <v>754</v>
      </c>
      <c r="F2819" t="s">
        <v>755</v>
      </c>
      <c r="G2819" t="s">
        <v>452</v>
      </c>
      <c r="H2819" t="s">
        <v>41</v>
      </c>
      <c r="I2819" t="s">
        <v>645</v>
      </c>
      <c r="J2819" t="s">
        <v>36</v>
      </c>
      <c r="L2819" t="s">
        <v>756</v>
      </c>
      <c r="M2819" t="s">
        <v>756</v>
      </c>
      <c r="N2819" t="b">
        <v>0</v>
      </c>
      <c r="O2819">
        <v>22.768172870000001</v>
      </c>
      <c r="P2819">
        <v>1.957776572108056E-17</v>
      </c>
      <c r="Q2819">
        <v>1.2225489527431379E-13</v>
      </c>
      <c r="R2819">
        <v>2.783520589809322E-12</v>
      </c>
      <c r="S2819">
        <v>4.4574995434592249E-16</v>
      </c>
      <c r="T2819">
        <f t="shared" si="90"/>
        <v>2.7835205898093224E-12</v>
      </c>
      <c r="U2819">
        <f t="shared" si="91"/>
        <v>4.4574995434592239E-16</v>
      </c>
    </row>
    <row r="2820" spans="1:21" x14ac:dyDescent="0.35">
      <c r="A2820" t="s">
        <v>27</v>
      </c>
      <c r="B2820" t="s">
        <v>63</v>
      </c>
      <c r="C2820" t="s">
        <v>76</v>
      </c>
      <c r="D2820" t="s">
        <v>77</v>
      </c>
      <c r="E2820" t="s">
        <v>772</v>
      </c>
      <c r="F2820" t="s">
        <v>773</v>
      </c>
      <c r="G2820" t="s">
        <v>452</v>
      </c>
      <c r="H2820" t="s">
        <v>41</v>
      </c>
      <c r="I2820" t="s">
        <v>645</v>
      </c>
      <c r="J2820" t="s">
        <v>36</v>
      </c>
      <c r="L2820" t="s">
        <v>774</v>
      </c>
      <c r="M2820" t="s">
        <v>774</v>
      </c>
      <c r="N2820" t="b">
        <v>0</v>
      </c>
      <c r="O2820">
        <v>0.93908736999999998</v>
      </c>
      <c r="P2820">
        <v>4.0033225698239078E-3</v>
      </c>
      <c r="Q2820">
        <v>3.4438462691302352</v>
      </c>
      <c r="R2820">
        <v>3.2340725355618241</v>
      </c>
      <c r="S2820">
        <v>3.7594696633575751E-3</v>
      </c>
      <c r="T2820">
        <f t="shared" si="90"/>
        <v>3.2340725355618245</v>
      </c>
      <c r="U2820">
        <f t="shared" si="91"/>
        <v>3.7594696633575747E-3</v>
      </c>
    </row>
    <row r="2821" spans="1:21" x14ac:dyDescent="0.35">
      <c r="A2821" t="s">
        <v>27</v>
      </c>
      <c r="B2821" t="s">
        <v>63</v>
      </c>
      <c r="C2821" t="s">
        <v>76</v>
      </c>
      <c r="D2821" t="s">
        <v>77</v>
      </c>
      <c r="E2821" t="s">
        <v>778</v>
      </c>
      <c r="F2821" t="s">
        <v>779</v>
      </c>
      <c r="G2821" t="s">
        <v>452</v>
      </c>
      <c r="H2821" t="s">
        <v>41</v>
      </c>
      <c r="I2821" t="s">
        <v>645</v>
      </c>
      <c r="J2821" t="s">
        <v>36</v>
      </c>
      <c r="L2821" t="s">
        <v>780</v>
      </c>
      <c r="M2821" t="s">
        <v>780</v>
      </c>
      <c r="N2821" t="b">
        <v>0</v>
      </c>
      <c r="O2821">
        <v>3.3217791600000002</v>
      </c>
      <c r="P2821">
        <v>7.6077805227693623E-3</v>
      </c>
      <c r="Q2821">
        <v>6.5445704443580182</v>
      </c>
      <c r="R2821">
        <v>21.739617713220401</v>
      </c>
      <c r="S2821">
        <v>2.5271366794389179E-2</v>
      </c>
      <c r="T2821">
        <f t="shared" si="90"/>
        <v>21.739617713220404</v>
      </c>
      <c r="U2821">
        <f t="shared" si="91"/>
        <v>2.5271366794389176E-2</v>
      </c>
    </row>
    <row r="2822" spans="1:21" x14ac:dyDescent="0.35">
      <c r="A2822" t="s">
        <v>27</v>
      </c>
      <c r="B2822" t="s">
        <v>63</v>
      </c>
      <c r="C2822" t="s">
        <v>39</v>
      </c>
      <c r="D2822" t="s">
        <v>40</v>
      </c>
      <c r="E2822" t="s">
        <v>778</v>
      </c>
      <c r="F2822" t="s">
        <v>779</v>
      </c>
      <c r="G2822" t="s">
        <v>452</v>
      </c>
      <c r="H2822" t="s">
        <v>41</v>
      </c>
      <c r="I2822" t="s">
        <v>645</v>
      </c>
      <c r="J2822" t="s">
        <v>36</v>
      </c>
      <c r="L2822" t="s">
        <v>780</v>
      </c>
      <c r="M2822" t="s">
        <v>780</v>
      </c>
      <c r="N2822" t="b">
        <v>0</v>
      </c>
      <c r="O2822">
        <v>3.3217791600000002</v>
      </c>
      <c r="P2822">
        <v>3.8028533102391112E-13</v>
      </c>
      <c r="Q2822">
        <v>2.374721609250106E-9</v>
      </c>
      <c r="R2822">
        <v>7.8883007524086639E-9</v>
      </c>
      <c r="S2822">
        <v>1.263223887448929E-12</v>
      </c>
      <c r="T2822">
        <f t="shared" si="90"/>
        <v>7.8883007524086655E-9</v>
      </c>
      <c r="U2822">
        <f t="shared" si="91"/>
        <v>1.2632238874489294E-12</v>
      </c>
    </row>
    <row r="2823" spans="1:21" x14ac:dyDescent="0.35">
      <c r="A2823" t="s">
        <v>27</v>
      </c>
      <c r="B2823" t="s">
        <v>63</v>
      </c>
      <c r="C2823" t="s">
        <v>76</v>
      </c>
      <c r="D2823" t="s">
        <v>77</v>
      </c>
      <c r="E2823" t="s">
        <v>790</v>
      </c>
      <c r="F2823" t="s">
        <v>791</v>
      </c>
      <c r="G2823" t="s">
        <v>452</v>
      </c>
      <c r="H2823" t="s">
        <v>41</v>
      </c>
      <c r="I2823" t="s">
        <v>645</v>
      </c>
      <c r="J2823" t="s">
        <v>36</v>
      </c>
      <c r="L2823" t="s">
        <v>792</v>
      </c>
      <c r="M2823" t="s">
        <v>792</v>
      </c>
      <c r="N2823" t="b">
        <v>0</v>
      </c>
      <c r="O2823">
        <v>9.1941971099999993</v>
      </c>
      <c r="P2823">
        <v>5.3596265591895287E-2</v>
      </c>
      <c r="Q2823">
        <v>46.106027200821011</v>
      </c>
      <c r="R2823">
        <v>423.90790204336992</v>
      </c>
      <c r="S2823">
        <v>0.49277463021179613</v>
      </c>
      <c r="T2823">
        <f t="shared" si="90"/>
        <v>423.90790204336992</v>
      </c>
      <c r="U2823">
        <f t="shared" si="91"/>
        <v>0.49277463021179607</v>
      </c>
    </row>
    <row r="2824" spans="1:21" x14ac:dyDescent="0.35">
      <c r="A2824" t="s">
        <v>27</v>
      </c>
      <c r="B2824" t="s">
        <v>63</v>
      </c>
      <c r="C2824" t="s">
        <v>39</v>
      </c>
      <c r="D2824" t="s">
        <v>40</v>
      </c>
      <c r="E2824" t="s">
        <v>790</v>
      </c>
      <c r="F2824" t="s">
        <v>791</v>
      </c>
      <c r="G2824" t="s">
        <v>452</v>
      </c>
      <c r="H2824" t="s">
        <v>41</v>
      </c>
      <c r="I2824" t="s">
        <v>645</v>
      </c>
      <c r="J2824" t="s">
        <v>36</v>
      </c>
      <c r="L2824" t="s">
        <v>792</v>
      </c>
      <c r="M2824" t="s">
        <v>792</v>
      </c>
      <c r="N2824" t="b">
        <v>0</v>
      </c>
      <c r="O2824">
        <v>9.1941971099999993</v>
      </c>
      <c r="P2824">
        <v>4.6748493377066373E-2</v>
      </c>
      <c r="Q2824">
        <v>291.92463754386768</v>
      </c>
      <c r="R2824">
        <v>2684.012658843626</v>
      </c>
      <c r="S2824">
        <v>0.42981486270427782</v>
      </c>
      <c r="T2824">
        <f t="shared" si="90"/>
        <v>2684.0126588436256</v>
      </c>
      <c r="U2824">
        <f t="shared" si="91"/>
        <v>0.42981486270427777</v>
      </c>
    </row>
    <row r="2825" spans="1:21" x14ac:dyDescent="0.35">
      <c r="A2825" t="s">
        <v>27</v>
      </c>
      <c r="B2825" t="s">
        <v>63</v>
      </c>
      <c r="C2825" t="s">
        <v>39</v>
      </c>
      <c r="D2825" t="s">
        <v>40</v>
      </c>
      <c r="E2825" t="s">
        <v>796</v>
      </c>
      <c r="F2825" t="s">
        <v>797</v>
      </c>
      <c r="G2825" t="s">
        <v>452</v>
      </c>
      <c r="H2825" t="s">
        <v>41</v>
      </c>
      <c r="I2825" t="s">
        <v>645</v>
      </c>
      <c r="J2825" t="s">
        <v>36</v>
      </c>
      <c r="L2825" t="s">
        <v>798</v>
      </c>
      <c r="M2825" t="s">
        <v>798</v>
      </c>
      <c r="N2825" t="b">
        <v>0</v>
      </c>
      <c r="O2825">
        <v>6.2709699299999997</v>
      </c>
      <c r="P2825">
        <v>2.7610412343130979E-2</v>
      </c>
      <c r="Q2825">
        <v>172.4153878220886</v>
      </c>
      <c r="R2825">
        <v>1081.2117125016059</v>
      </c>
      <c r="S2825">
        <v>0.1731440655586752</v>
      </c>
      <c r="T2825">
        <f t="shared" si="90"/>
        <v>1081.2117125016057</v>
      </c>
      <c r="U2825">
        <f t="shared" si="91"/>
        <v>0.1731440655586752</v>
      </c>
    </row>
    <row r="2826" spans="1:21" x14ac:dyDescent="0.35">
      <c r="A2826" t="s">
        <v>27</v>
      </c>
      <c r="B2826" t="s">
        <v>63</v>
      </c>
      <c r="C2826" t="s">
        <v>29</v>
      </c>
      <c r="D2826" t="s">
        <v>30</v>
      </c>
      <c r="E2826" t="s">
        <v>796</v>
      </c>
      <c r="F2826" t="s">
        <v>797</v>
      </c>
      <c r="G2826" t="s">
        <v>452</v>
      </c>
      <c r="H2826" t="s">
        <v>41</v>
      </c>
      <c r="I2826" t="s">
        <v>645</v>
      </c>
      <c r="J2826" t="s">
        <v>36</v>
      </c>
      <c r="L2826" t="s">
        <v>798</v>
      </c>
      <c r="M2826" t="s">
        <v>798</v>
      </c>
      <c r="N2826" t="b">
        <v>0</v>
      </c>
      <c r="O2826">
        <v>6.2709699299999997</v>
      </c>
      <c r="P2826">
        <v>1.076697032733245E-2</v>
      </c>
      <c r="Q2826">
        <v>20.364819478523891</v>
      </c>
      <c r="R2826">
        <v>127.7071705797016</v>
      </c>
      <c r="S2826">
        <v>6.7519347159904056E-2</v>
      </c>
      <c r="T2826">
        <f t="shared" si="90"/>
        <v>127.7071705797016</v>
      </c>
      <c r="U2826">
        <f t="shared" si="91"/>
        <v>6.7519347159904042E-2</v>
      </c>
    </row>
    <row r="2827" spans="1:21" x14ac:dyDescent="0.35">
      <c r="A2827" t="s">
        <v>27</v>
      </c>
      <c r="B2827" t="s">
        <v>63</v>
      </c>
      <c r="C2827" t="s">
        <v>76</v>
      </c>
      <c r="D2827" t="s">
        <v>77</v>
      </c>
      <c r="E2827" t="s">
        <v>796</v>
      </c>
      <c r="F2827" t="s">
        <v>797</v>
      </c>
      <c r="G2827" t="s">
        <v>452</v>
      </c>
      <c r="H2827" t="s">
        <v>41</v>
      </c>
      <c r="I2827" t="s">
        <v>645</v>
      </c>
      <c r="J2827" t="s">
        <v>36</v>
      </c>
      <c r="L2827" t="s">
        <v>798</v>
      </c>
      <c r="M2827" t="s">
        <v>798</v>
      </c>
      <c r="N2827" t="b">
        <v>0</v>
      </c>
      <c r="O2827">
        <v>6.2709699299999997</v>
      </c>
      <c r="P2827">
        <v>6.9936313514160839E-2</v>
      </c>
      <c r="Q2827">
        <v>60.162504562568728</v>
      </c>
      <c r="R2827">
        <v>377.27725702535628</v>
      </c>
      <c r="S2827">
        <v>0.43856851906235522</v>
      </c>
      <c r="T2827">
        <f t="shared" si="90"/>
        <v>377.27725702535628</v>
      </c>
      <c r="U2827">
        <f t="shared" si="91"/>
        <v>0.43856851906235522</v>
      </c>
    </row>
    <row r="2828" spans="1:21" x14ac:dyDescent="0.35">
      <c r="A2828" t="s">
        <v>27</v>
      </c>
      <c r="B2828" t="s">
        <v>63</v>
      </c>
      <c r="C2828" t="s">
        <v>76</v>
      </c>
      <c r="D2828" t="s">
        <v>77</v>
      </c>
      <c r="E2828" t="s">
        <v>799</v>
      </c>
      <c r="F2828" t="s">
        <v>800</v>
      </c>
      <c r="G2828" t="s">
        <v>452</v>
      </c>
      <c r="H2828" t="s">
        <v>41</v>
      </c>
      <c r="I2828" t="s">
        <v>645</v>
      </c>
      <c r="J2828" t="s">
        <v>36</v>
      </c>
      <c r="L2828" t="s">
        <v>801</v>
      </c>
      <c r="M2828" t="s">
        <v>801</v>
      </c>
      <c r="N2828" t="b">
        <v>0</v>
      </c>
      <c r="O2828">
        <v>8.4584609700000009</v>
      </c>
      <c r="P2828">
        <v>4.1469454066543447E-2</v>
      </c>
      <c r="Q2828">
        <v>35.673973850229913</v>
      </c>
      <c r="R2828">
        <v>301.74691545697038</v>
      </c>
      <c r="S2828">
        <v>0.35076775866906562</v>
      </c>
      <c r="T2828">
        <f t="shared" si="90"/>
        <v>301.74691545697038</v>
      </c>
      <c r="U2828">
        <f t="shared" si="91"/>
        <v>0.35076775866906557</v>
      </c>
    </row>
    <row r="2829" spans="1:21" x14ac:dyDescent="0.35">
      <c r="A2829" t="s">
        <v>27</v>
      </c>
      <c r="B2829" t="s">
        <v>63</v>
      </c>
      <c r="C2829" t="s">
        <v>39</v>
      </c>
      <c r="D2829" t="s">
        <v>40</v>
      </c>
      <c r="E2829" t="s">
        <v>799</v>
      </c>
      <c r="F2829" t="s">
        <v>800</v>
      </c>
      <c r="G2829" t="s">
        <v>452</v>
      </c>
      <c r="H2829" t="s">
        <v>41</v>
      </c>
      <c r="I2829" t="s">
        <v>645</v>
      </c>
      <c r="J2829" t="s">
        <v>36</v>
      </c>
      <c r="L2829" t="s">
        <v>801</v>
      </c>
      <c r="M2829" t="s">
        <v>801</v>
      </c>
      <c r="N2829" t="b">
        <v>0</v>
      </c>
      <c r="O2829">
        <v>8.4584609700000009</v>
      </c>
      <c r="P2829">
        <v>1.3162659691737969E-2</v>
      </c>
      <c r="Q2829">
        <v>82.195261965574261</v>
      </c>
      <c r="R2829">
        <v>695.24541525473546</v>
      </c>
      <c r="S2829">
        <v>0.1113358432639579</v>
      </c>
      <c r="T2829">
        <f t="shared" si="90"/>
        <v>695.24541525473546</v>
      </c>
      <c r="U2829">
        <f t="shared" si="91"/>
        <v>0.11133584326395786</v>
      </c>
    </row>
    <row r="2830" spans="1:21" x14ac:dyDescent="0.35">
      <c r="A2830" t="s">
        <v>27</v>
      </c>
      <c r="B2830" t="s">
        <v>63</v>
      </c>
      <c r="C2830" t="s">
        <v>39</v>
      </c>
      <c r="D2830" t="s">
        <v>40</v>
      </c>
      <c r="E2830" t="s">
        <v>802</v>
      </c>
      <c r="F2830" t="s">
        <v>803</v>
      </c>
      <c r="G2830" t="s">
        <v>452</v>
      </c>
      <c r="H2830" t="s">
        <v>41</v>
      </c>
      <c r="I2830" t="s">
        <v>645</v>
      </c>
      <c r="J2830" t="s">
        <v>36</v>
      </c>
      <c r="L2830" t="s">
        <v>804</v>
      </c>
      <c r="M2830" t="s">
        <v>804</v>
      </c>
      <c r="N2830" t="b">
        <v>0</v>
      </c>
      <c r="O2830">
        <v>8.4594216499999995</v>
      </c>
      <c r="P2830">
        <v>1.8168484217583811E-2</v>
      </c>
      <c r="Q2830">
        <v>113.45452627017831</v>
      </c>
      <c r="R2830">
        <v>959.75967582043995</v>
      </c>
      <c r="S2830">
        <v>0.1536948687379118</v>
      </c>
      <c r="T2830">
        <f t="shared" si="90"/>
        <v>959.75967582044007</v>
      </c>
      <c r="U2830">
        <f t="shared" si="91"/>
        <v>0.1536948687379118</v>
      </c>
    </row>
    <row r="2831" spans="1:21" x14ac:dyDescent="0.35">
      <c r="A2831" t="s">
        <v>27</v>
      </c>
      <c r="B2831" t="s">
        <v>63</v>
      </c>
      <c r="C2831" t="s">
        <v>29</v>
      </c>
      <c r="D2831" t="s">
        <v>30</v>
      </c>
      <c r="E2831" t="s">
        <v>802</v>
      </c>
      <c r="F2831" t="s">
        <v>803</v>
      </c>
      <c r="G2831" t="s">
        <v>452</v>
      </c>
      <c r="H2831" t="s">
        <v>41</v>
      </c>
      <c r="I2831" t="s">
        <v>645</v>
      </c>
      <c r="J2831" t="s">
        <v>36</v>
      </c>
      <c r="L2831" t="s">
        <v>804</v>
      </c>
      <c r="M2831" t="s">
        <v>804</v>
      </c>
      <c r="N2831" t="b">
        <v>0</v>
      </c>
      <c r="O2831">
        <v>8.4594216499999995</v>
      </c>
      <c r="P2831">
        <v>3.7906834530830129E-3</v>
      </c>
      <c r="Q2831">
        <v>7.1697591685839486</v>
      </c>
      <c r="R2831">
        <v>60.652015936005057</v>
      </c>
      <c r="S2831">
        <v>3.2066989671307188E-2</v>
      </c>
      <c r="T2831">
        <f t="shared" si="90"/>
        <v>60.65201593600505</v>
      </c>
      <c r="U2831">
        <f t="shared" si="91"/>
        <v>3.2066989671307194E-2</v>
      </c>
    </row>
    <row r="2832" spans="1:21" x14ac:dyDescent="0.35">
      <c r="A2832" t="s">
        <v>27</v>
      </c>
      <c r="B2832" t="s">
        <v>63</v>
      </c>
      <c r="C2832" t="s">
        <v>76</v>
      </c>
      <c r="D2832" t="s">
        <v>77</v>
      </c>
      <c r="E2832" t="s">
        <v>802</v>
      </c>
      <c r="F2832" t="s">
        <v>803</v>
      </c>
      <c r="G2832" t="s">
        <v>452</v>
      </c>
      <c r="H2832" t="s">
        <v>41</v>
      </c>
      <c r="I2832" t="s">
        <v>645</v>
      </c>
      <c r="J2832" t="s">
        <v>36</v>
      </c>
      <c r="L2832" t="s">
        <v>804</v>
      </c>
      <c r="M2832" t="s">
        <v>804</v>
      </c>
      <c r="N2832" t="b">
        <v>0</v>
      </c>
      <c r="O2832">
        <v>8.4594216499999995</v>
      </c>
      <c r="P2832">
        <v>3.2352183492416323E-2</v>
      </c>
      <c r="Q2832">
        <v>27.83086910317984</v>
      </c>
      <c r="R2832">
        <v>235.43305662975561</v>
      </c>
      <c r="S2832">
        <v>0.27368076146051917</v>
      </c>
      <c r="T2832">
        <f t="shared" si="90"/>
        <v>235.43305662975561</v>
      </c>
      <c r="U2832">
        <f t="shared" si="91"/>
        <v>0.27368076146051923</v>
      </c>
    </row>
    <row r="2833" spans="1:21" x14ac:dyDescent="0.35">
      <c r="A2833" t="s">
        <v>27</v>
      </c>
      <c r="B2833" t="s">
        <v>63</v>
      </c>
      <c r="C2833" t="s">
        <v>39</v>
      </c>
      <c r="D2833" t="s">
        <v>40</v>
      </c>
      <c r="E2833" t="s">
        <v>823</v>
      </c>
      <c r="F2833" t="s">
        <v>824</v>
      </c>
      <c r="G2833" t="s">
        <v>452</v>
      </c>
      <c r="H2833" t="s">
        <v>41</v>
      </c>
      <c r="I2833" t="s">
        <v>645</v>
      </c>
      <c r="J2833" t="s">
        <v>36</v>
      </c>
      <c r="L2833" t="s">
        <v>825</v>
      </c>
      <c r="M2833" t="s">
        <v>825</v>
      </c>
      <c r="N2833" t="b">
        <v>0</v>
      </c>
      <c r="O2833">
        <v>17.03242002</v>
      </c>
      <c r="P2833">
        <v>3.3474164441196758E-7</v>
      </c>
      <c r="Q2833">
        <v>2.09032048215142E-3</v>
      </c>
      <c r="R2833">
        <v>3.5603216428411903E-2</v>
      </c>
      <c r="S2833">
        <v>5.7014602858101178E-6</v>
      </c>
      <c r="T2833">
        <f t="shared" si="90"/>
        <v>3.5603216428411896E-2</v>
      </c>
      <c r="U2833">
        <f t="shared" si="91"/>
        <v>5.7014602858101178E-6</v>
      </c>
    </row>
    <row r="2834" spans="1:21" x14ac:dyDescent="0.35">
      <c r="A2834" t="s">
        <v>27</v>
      </c>
      <c r="B2834" t="s">
        <v>63</v>
      </c>
      <c r="C2834" t="s">
        <v>29</v>
      </c>
      <c r="D2834" t="s">
        <v>30</v>
      </c>
      <c r="E2834" t="s">
        <v>823</v>
      </c>
      <c r="F2834" t="s">
        <v>824</v>
      </c>
      <c r="G2834" t="s">
        <v>452</v>
      </c>
      <c r="H2834" t="s">
        <v>41</v>
      </c>
      <c r="I2834" t="s">
        <v>645</v>
      </c>
      <c r="J2834" t="s">
        <v>36</v>
      </c>
      <c r="L2834" t="s">
        <v>825</v>
      </c>
      <c r="M2834" t="s">
        <v>825</v>
      </c>
      <c r="N2834" t="b">
        <v>0</v>
      </c>
      <c r="O2834">
        <v>17.03242002</v>
      </c>
      <c r="P2834">
        <v>1.141818186712715E-6</v>
      </c>
      <c r="Q2834">
        <v>2.1596531375842401E-3</v>
      </c>
      <c r="R2834">
        <v>3.6784119336845618E-2</v>
      </c>
      <c r="S2834">
        <v>1.944792694256575E-5</v>
      </c>
      <c r="T2834">
        <f t="shared" si="90"/>
        <v>3.6784119336845625E-2</v>
      </c>
      <c r="U2834">
        <f t="shared" si="91"/>
        <v>1.9447926942565746E-5</v>
      </c>
    </row>
    <row r="2835" spans="1:21" x14ac:dyDescent="0.35">
      <c r="A2835" t="s">
        <v>27</v>
      </c>
      <c r="B2835" t="s">
        <v>63</v>
      </c>
      <c r="C2835" t="s">
        <v>76</v>
      </c>
      <c r="D2835" t="s">
        <v>77</v>
      </c>
      <c r="E2835" t="s">
        <v>823</v>
      </c>
      <c r="F2835" t="s">
        <v>824</v>
      </c>
      <c r="G2835" t="s">
        <v>452</v>
      </c>
      <c r="H2835" t="s">
        <v>41</v>
      </c>
      <c r="I2835" t="s">
        <v>645</v>
      </c>
      <c r="J2835" t="s">
        <v>36</v>
      </c>
      <c r="L2835" t="s">
        <v>825</v>
      </c>
      <c r="M2835" t="s">
        <v>825</v>
      </c>
      <c r="N2835" t="b">
        <v>0</v>
      </c>
      <c r="O2835">
        <v>17.03242002</v>
      </c>
      <c r="P2835">
        <v>2.596830556596715E-6</v>
      </c>
      <c r="Q2835">
        <v>2.233915720734031E-3</v>
      </c>
      <c r="R2835">
        <v>3.8048990844823029E-2</v>
      </c>
      <c r="S2835">
        <v>4.4230308760725627E-5</v>
      </c>
      <c r="T2835">
        <f t="shared" si="90"/>
        <v>3.8048990844823036E-2</v>
      </c>
      <c r="U2835">
        <f t="shared" si="91"/>
        <v>4.4230308760725634E-5</v>
      </c>
    </row>
    <row r="2836" spans="1:21" x14ac:dyDescent="0.35">
      <c r="A2836" t="s">
        <v>27</v>
      </c>
      <c r="B2836" t="s">
        <v>63</v>
      </c>
      <c r="C2836" t="s">
        <v>76</v>
      </c>
      <c r="D2836" t="s">
        <v>77</v>
      </c>
      <c r="E2836" t="s">
        <v>838</v>
      </c>
      <c r="F2836" t="s">
        <v>839</v>
      </c>
      <c r="G2836" t="s">
        <v>452</v>
      </c>
      <c r="H2836" t="s">
        <v>41</v>
      </c>
      <c r="I2836" t="s">
        <v>645</v>
      </c>
      <c r="J2836" t="s">
        <v>36</v>
      </c>
      <c r="L2836" t="s">
        <v>840</v>
      </c>
      <c r="M2836" t="s">
        <v>840</v>
      </c>
      <c r="N2836" t="b">
        <v>0</v>
      </c>
      <c r="O2836">
        <v>7.0893212800000001</v>
      </c>
      <c r="P2836">
        <v>3.6796312379713383E-2</v>
      </c>
      <c r="Q2836">
        <v>31.653917688726391</v>
      </c>
      <c r="R2836">
        <v>224.40479226605649</v>
      </c>
      <c r="S2836">
        <v>0.26086088037902949</v>
      </c>
      <c r="T2836">
        <f t="shared" si="90"/>
        <v>224.40479226605643</v>
      </c>
      <c r="U2836">
        <f t="shared" si="91"/>
        <v>0.26086088037902955</v>
      </c>
    </row>
    <row r="2837" spans="1:21" x14ac:dyDescent="0.35">
      <c r="A2837" t="s">
        <v>27</v>
      </c>
      <c r="B2837" t="s">
        <v>63</v>
      </c>
      <c r="C2837" t="s">
        <v>29</v>
      </c>
      <c r="D2837" t="s">
        <v>30</v>
      </c>
      <c r="E2837" t="s">
        <v>838</v>
      </c>
      <c r="F2837" t="s">
        <v>839</v>
      </c>
      <c r="G2837" t="s">
        <v>452</v>
      </c>
      <c r="H2837" t="s">
        <v>41</v>
      </c>
      <c r="I2837" t="s">
        <v>645</v>
      </c>
      <c r="J2837" t="s">
        <v>36</v>
      </c>
      <c r="L2837" t="s">
        <v>840</v>
      </c>
      <c r="M2837" t="s">
        <v>840</v>
      </c>
      <c r="N2837" t="b">
        <v>0</v>
      </c>
      <c r="O2837">
        <v>7.0893212800000001</v>
      </c>
      <c r="P2837">
        <v>8.3902136129390516E-18</v>
      </c>
      <c r="Q2837">
        <v>1.5869383904589059E-14</v>
      </c>
      <c r="R2837">
        <v>1.125031610152927E-13</v>
      </c>
      <c r="S2837">
        <v>5.94809199099545E-17</v>
      </c>
      <c r="T2837">
        <f t="shared" si="90"/>
        <v>1.1250316101529271E-13</v>
      </c>
      <c r="U2837">
        <f t="shared" si="91"/>
        <v>5.94809199099545E-17</v>
      </c>
    </row>
    <row r="2838" spans="1:21" x14ac:dyDescent="0.35">
      <c r="A2838" t="s">
        <v>27</v>
      </c>
      <c r="B2838" t="s">
        <v>63</v>
      </c>
      <c r="C2838" t="s">
        <v>39</v>
      </c>
      <c r="D2838" t="s">
        <v>40</v>
      </c>
      <c r="E2838" t="s">
        <v>838</v>
      </c>
      <c r="F2838" t="s">
        <v>839</v>
      </c>
      <c r="G2838" t="s">
        <v>452</v>
      </c>
      <c r="H2838" t="s">
        <v>41</v>
      </c>
      <c r="I2838" t="s">
        <v>645</v>
      </c>
      <c r="J2838" t="s">
        <v>36</v>
      </c>
      <c r="L2838" t="s">
        <v>840</v>
      </c>
      <c r="M2838" t="s">
        <v>840</v>
      </c>
      <c r="N2838" t="b">
        <v>0</v>
      </c>
      <c r="O2838">
        <v>7.0893212800000001</v>
      </c>
      <c r="P2838">
        <v>1.835038014827808E-2</v>
      </c>
      <c r="Q2838">
        <v>114.5903896917079</v>
      </c>
      <c r="R2838">
        <v>812.36808812491745</v>
      </c>
      <c r="S2838">
        <v>0.13009174048127731</v>
      </c>
      <c r="T2838">
        <f t="shared" si="90"/>
        <v>812.36808812491745</v>
      </c>
      <c r="U2838">
        <f t="shared" si="91"/>
        <v>0.13009174048127736</v>
      </c>
    </row>
    <row r="2839" spans="1:21" x14ac:dyDescent="0.35">
      <c r="A2839" t="s">
        <v>27</v>
      </c>
      <c r="B2839" t="s">
        <v>63</v>
      </c>
      <c r="C2839" t="s">
        <v>39</v>
      </c>
      <c r="D2839" t="s">
        <v>40</v>
      </c>
      <c r="E2839" t="s">
        <v>859</v>
      </c>
      <c r="F2839" t="s">
        <v>860</v>
      </c>
      <c r="G2839" t="s">
        <v>452</v>
      </c>
      <c r="H2839" t="s">
        <v>41</v>
      </c>
      <c r="I2839" t="s">
        <v>645</v>
      </c>
      <c r="J2839" t="s">
        <v>36</v>
      </c>
      <c r="L2839" t="s">
        <v>861</v>
      </c>
      <c r="M2839" t="s">
        <v>861</v>
      </c>
      <c r="N2839" t="b">
        <v>0</v>
      </c>
      <c r="O2839">
        <v>77.352352210000006</v>
      </c>
      <c r="P2839">
        <v>1.5369476911406019E-6</v>
      </c>
      <c r="Q2839">
        <v>9.5975905371147637E-3</v>
      </c>
      <c r="R2839">
        <v>0.74239620359426439</v>
      </c>
      <c r="S2839">
        <v>1.188865191334542E-4</v>
      </c>
      <c r="T2839">
        <f t="shared" si="90"/>
        <v>0.74239620359426439</v>
      </c>
      <c r="U2839">
        <f t="shared" si="91"/>
        <v>1.1888651913345415E-4</v>
      </c>
    </row>
    <row r="2840" spans="1:21" x14ac:dyDescent="0.35">
      <c r="A2840" t="s">
        <v>27</v>
      </c>
      <c r="B2840" t="s">
        <v>63</v>
      </c>
      <c r="C2840" t="s">
        <v>29</v>
      </c>
      <c r="D2840" t="s">
        <v>30</v>
      </c>
      <c r="E2840" t="s">
        <v>859</v>
      </c>
      <c r="F2840" t="s">
        <v>860</v>
      </c>
      <c r="G2840" t="s">
        <v>452</v>
      </c>
      <c r="H2840" t="s">
        <v>41</v>
      </c>
      <c r="I2840" t="s">
        <v>645</v>
      </c>
      <c r="J2840" t="s">
        <v>36</v>
      </c>
      <c r="L2840" t="s">
        <v>861</v>
      </c>
      <c r="M2840" t="s">
        <v>861</v>
      </c>
      <c r="N2840" t="b">
        <v>0</v>
      </c>
      <c r="O2840">
        <v>77.352352210000006</v>
      </c>
      <c r="P2840">
        <v>5.2425948640203479E-6</v>
      </c>
      <c r="Q2840">
        <v>9.9159275784186304E-3</v>
      </c>
      <c r="R2840">
        <v>0.76702032253469032</v>
      </c>
      <c r="S2840">
        <v>4.0552704441603902E-4</v>
      </c>
      <c r="T2840">
        <f t="shared" si="90"/>
        <v>0.76702032253469032</v>
      </c>
      <c r="U2840">
        <f t="shared" si="91"/>
        <v>4.0552704441603902E-4</v>
      </c>
    </row>
    <row r="2841" spans="1:21" x14ac:dyDescent="0.35">
      <c r="A2841" t="s">
        <v>27</v>
      </c>
      <c r="B2841" t="s">
        <v>63</v>
      </c>
      <c r="C2841" t="s">
        <v>76</v>
      </c>
      <c r="D2841" t="s">
        <v>77</v>
      </c>
      <c r="E2841" t="s">
        <v>859</v>
      </c>
      <c r="F2841" t="s">
        <v>860</v>
      </c>
      <c r="G2841" t="s">
        <v>452</v>
      </c>
      <c r="H2841" t="s">
        <v>41</v>
      </c>
      <c r="I2841" t="s">
        <v>645</v>
      </c>
      <c r="J2841" t="s">
        <v>36</v>
      </c>
      <c r="L2841" t="s">
        <v>861</v>
      </c>
      <c r="M2841" t="s">
        <v>861</v>
      </c>
      <c r="N2841" t="b">
        <v>0</v>
      </c>
      <c r="O2841">
        <v>77.352352210000006</v>
      </c>
      <c r="P2841">
        <v>1.192320344622439E-5</v>
      </c>
      <c r="Q2841">
        <v>1.0256900109392579E-2</v>
      </c>
      <c r="R2841">
        <v>0.79339534984452231</v>
      </c>
      <c r="S2841">
        <v>9.2228783244383472E-4</v>
      </c>
      <c r="T2841">
        <f t="shared" si="90"/>
        <v>0.79339534984452242</v>
      </c>
      <c r="U2841">
        <f t="shared" si="91"/>
        <v>9.2228783244383483E-4</v>
      </c>
    </row>
    <row r="2842" spans="1:21" x14ac:dyDescent="0.35">
      <c r="A2842" t="s">
        <v>27</v>
      </c>
      <c r="B2842" t="s">
        <v>63</v>
      </c>
      <c r="C2842" t="s">
        <v>76</v>
      </c>
      <c r="D2842" t="s">
        <v>77</v>
      </c>
      <c r="E2842" t="s">
        <v>886</v>
      </c>
      <c r="F2842" t="s">
        <v>887</v>
      </c>
      <c r="G2842" t="s">
        <v>452</v>
      </c>
      <c r="H2842" t="s">
        <v>41</v>
      </c>
      <c r="I2842" t="s">
        <v>645</v>
      </c>
      <c r="J2842" t="s">
        <v>36</v>
      </c>
      <c r="L2842" t="s">
        <v>888</v>
      </c>
      <c r="M2842" t="s">
        <v>888</v>
      </c>
      <c r="N2842" t="b">
        <v>0</v>
      </c>
      <c r="O2842">
        <v>91.695799449999996</v>
      </c>
      <c r="P2842">
        <v>4.0803944258307627E-2</v>
      </c>
      <c r="Q2842">
        <v>35.101471027839729</v>
      </c>
      <c r="R2842">
        <v>3218.6574477687768</v>
      </c>
      <c r="S2842">
        <v>3.7415502894787549</v>
      </c>
      <c r="T2842">
        <f t="shared" si="90"/>
        <v>3218.6574477687768</v>
      </c>
      <c r="U2842">
        <f t="shared" si="91"/>
        <v>3.7415502894787549</v>
      </c>
    </row>
    <row r="2843" spans="1:21" x14ac:dyDescent="0.35">
      <c r="A2843" t="s">
        <v>27</v>
      </c>
      <c r="B2843" t="s">
        <v>63</v>
      </c>
      <c r="C2843" t="s">
        <v>39</v>
      </c>
      <c r="D2843" t="s">
        <v>40</v>
      </c>
      <c r="E2843" t="s">
        <v>886</v>
      </c>
      <c r="F2843" t="s">
        <v>887</v>
      </c>
      <c r="G2843" t="s">
        <v>452</v>
      </c>
      <c r="H2843" t="s">
        <v>41</v>
      </c>
      <c r="I2843" t="s">
        <v>645</v>
      </c>
      <c r="J2843" t="s">
        <v>36</v>
      </c>
      <c r="L2843" t="s">
        <v>888</v>
      </c>
      <c r="M2843" t="s">
        <v>888</v>
      </c>
      <c r="N2843" t="b">
        <v>0</v>
      </c>
      <c r="O2843">
        <v>91.695799449999996</v>
      </c>
      <c r="P2843">
        <v>2.7599664213879219E-2</v>
      </c>
      <c r="Q2843">
        <v>172.3482702850423</v>
      </c>
      <c r="R2843">
        <v>15803.61242761163</v>
      </c>
      <c r="S2843">
        <v>2.5307732746432108</v>
      </c>
      <c r="T2843">
        <f t="shared" si="90"/>
        <v>15803.612427611633</v>
      </c>
      <c r="U2843">
        <f t="shared" si="91"/>
        <v>2.5307732746432108</v>
      </c>
    </row>
    <row r="2844" spans="1:21" x14ac:dyDescent="0.35">
      <c r="A2844" t="s">
        <v>27</v>
      </c>
      <c r="B2844" t="s">
        <v>63</v>
      </c>
      <c r="C2844" t="s">
        <v>39</v>
      </c>
      <c r="D2844" t="s">
        <v>40</v>
      </c>
      <c r="E2844" t="s">
        <v>903</v>
      </c>
      <c r="F2844" t="s">
        <v>904</v>
      </c>
      <c r="G2844" t="s">
        <v>452</v>
      </c>
      <c r="H2844" t="s">
        <v>41</v>
      </c>
      <c r="I2844" t="s">
        <v>645</v>
      </c>
      <c r="J2844" t="s">
        <v>36</v>
      </c>
      <c r="L2844" t="s">
        <v>905</v>
      </c>
      <c r="M2844" t="s">
        <v>905</v>
      </c>
      <c r="N2844" t="b">
        <v>0</v>
      </c>
      <c r="O2844">
        <v>120.63185874</v>
      </c>
      <c r="P2844">
        <v>1.2696013079850729E-2</v>
      </c>
      <c r="Q2844">
        <v>79.281250556960913</v>
      </c>
      <c r="R2844">
        <v>9563.8446179178554</v>
      </c>
      <c r="S2844">
        <v>1.531543656409746</v>
      </c>
      <c r="T2844">
        <f t="shared" si="90"/>
        <v>9563.8446179178554</v>
      </c>
      <c r="U2844">
        <f t="shared" si="91"/>
        <v>1.5315436564097455</v>
      </c>
    </row>
    <row r="2845" spans="1:21" x14ac:dyDescent="0.35">
      <c r="A2845" t="s">
        <v>27</v>
      </c>
      <c r="B2845" t="s">
        <v>63</v>
      </c>
      <c r="C2845" t="s">
        <v>76</v>
      </c>
      <c r="D2845" t="s">
        <v>77</v>
      </c>
      <c r="E2845" t="s">
        <v>903</v>
      </c>
      <c r="F2845" t="s">
        <v>904</v>
      </c>
      <c r="G2845" t="s">
        <v>452</v>
      </c>
      <c r="H2845" t="s">
        <v>41</v>
      </c>
      <c r="I2845" t="s">
        <v>645</v>
      </c>
      <c r="J2845" t="s">
        <v>36</v>
      </c>
      <c r="L2845" t="s">
        <v>905</v>
      </c>
      <c r="M2845" t="s">
        <v>905</v>
      </c>
      <c r="N2845" t="b">
        <v>0</v>
      </c>
      <c r="O2845">
        <v>120.63185874</v>
      </c>
      <c r="P2845">
        <v>3.2533051152113593E-2</v>
      </c>
      <c r="Q2845">
        <v>27.986459966566638</v>
      </c>
      <c r="R2845">
        <v>3376.0586853195318</v>
      </c>
      <c r="S2845">
        <v>3.9245224309629609</v>
      </c>
      <c r="T2845">
        <f t="shared" si="90"/>
        <v>3376.0586853195318</v>
      </c>
      <c r="U2845">
        <f t="shared" si="91"/>
        <v>3.9245224309629609</v>
      </c>
    </row>
    <row r="2846" spans="1:21" x14ac:dyDescent="0.35">
      <c r="A2846" t="s">
        <v>27</v>
      </c>
      <c r="B2846" t="s">
        <v>63</v>
      </c>
      <c r="C2846" t="s">
        <v>39</v>
      </c>
      <c r="D2846" t="s">
        <v>40</v>
      </c>
      <c r="E2846" t="s">
        <v>909</v>
      </c>
      <c r="F2846" t="s">
        <v>910</v>
      </c>
      <c r="G2846" t="s">
        <v>452</v>
      </c>
      <c r="H2846" t="s">
        <v>41</v>
      </c>
      <c r="I2846" t="s">
        <v>645</v>
      </c>
      <c r="J2846" t="s">
        <v>36</v>
      </c>
      <c r="L2846" t="s">
        <v>911</v>
      </c>
      <c r="M2846" t="s">
        <v>911</v>
      </c>
      <c r="N2846" t="b">
        <v>0</v>
      </c>
      <c r="O2846">
        <v>108.21078897</v>
      </c>
      <c r="P2846">
        <v>5.0803148943940578E-3</v>
      </c>
      <c r="Q2846">
        <v>31.724425259921929</v>
      </c>
      <c r="R2846">
        <v>3432.9250869959492</v>
      </c>
      <c r="S2846">
        <v>0.54974488293842316</v>
      </c>
      <c r="T2846">
        <f t="shared" si="90"/>
        <v>3432.9250869959492</v>
      </c>
      <c r="U2846">
        <f t="shared" si="91"/>
        <v>0.54974488293842316</v>
      </c>
    </row>
    <row r="2847" spans="1:21" x14ac:dyDescent="0.35">
      <c r="A2847" t="s">
        <v>27</v>
      </c>
      <c r="B2847" t="s">
        <v>63</v>
      </c>
      <c r="C2847" t="s">
        <v>76</v>
      </c>
      <c r="D2847" t="s">
        <v>77</v>
      </c>
      <c r="E2847" t="s">
        <v>909</v>
      </c>
      <c r="F2847" t="s">
        <v>910</v>
      </c>
      <c r="G2847" t="s">
        <v>452</v>
      </c>
      <c r="H2847" t="s">
        <v>41</v>
      </c>
      <c r="I2847" t="s">
        <v>645</v>
      </c>
      <c r="J2847" t="s">
        <v>36</v>
      </c>
      <c r="L2847" t="s">
        <v>911</v>
      </c>
      <c r="M2847" t="s">
        <v>911</v>
      </c>
      <c r="N2847" t="b">
        <v>0</v>
      </c>
      <c r="O2847">
        <v>108.21078897</v>
      </c>
      <c r="P2847">
        <v>6.8541981425865308E-3</v>
      </c>
      <c r="Q2847">
        <v>5.8963034553231868</v>
      </c>
      <c r="R2847">
        <v>638.04364890705915</v>
      </c>
      <c r="S2847">
        <v>0.74169818876599702</v>
      </c>
      <c r="T2847">
        <f t="shared" si="90"/>
        <v>638.04364890705915</v>
      </c>
      <c r="U2847">
        <f t="shared" si="91"/>
        <v>0.74169818876599702</v>
      </c>
    </row>
    <row r="2848" spans="1:21" x14ac:dyDescent="0.35">
      <c r="A2848" t="s">
        <v>27</v>
      </c>
      <c r="B2848" t="s">
        <v>63</v>
      </c>
      <c r="C2848" t="s">
        <v>39</v>
      </c>
      <c r="D2848" t="s">
        <v>40</v>
      </c>
      <c r="E2848" t="s">
        <v>918</v>
      </c>
      <c r="F2848" t="s">
        <v>919</v>
      </c>
      <c r="G2848" t="s">
        <v>920</v>
      </c>
      <c r="H2848" t="s">
        <v>41</v>
      </c>
      <c r="I2848" t="s">
        <v>921</v>
      </c>
      <c r="J2848" t="s">
        <v>145</v>
      </c>
      <c r="L2848" t="s">
        <v>922</v>
      </c>
      <c r="M2848" t="s">
        <v>922</v>
      </c>
      <c r="N2848" t="b">
        <v>0</v>
      </c>
      <c r="O2848">
        <v>54.427446869999997</v>
      </c>
      <c r="P2848">
        <v>1.5253617959001789E-3</v>
      </c>
      <c r="Q2848">
        <v>9.5252415045715892</v>
      </c>
      <c r="R2848">
        <v>518.43457591398897</v>
      </c>
      <c r="S2848">
        <v>8.3021548103884749E-2</v>
      </c>
      <c r="T2848">
        <f t="shared" si="90"/>
        <v>518.43457591398897</v>
      </c>
      <c r="U2848">
        <f t="shared" si="91"/>
        <v>8.3021548103884762E-2</v>
      </c>
    </row>
    <row r="2849" spans="1:21" x14ac:dyDescent="0.35">
      <c r="A2849" t="s">
        <v>27</v>
      </c>
      <c r="B2849" t="s">
        <v>63</v>
      </c>
      <c r="C2849" t="s">
        <v>76</v>
      </c>
      <c r="D2849" t="s">
        <v>77</v>
      </c>
      <c r="E2849" t="s">
        <v>918</v>
      </c>
      <c r="F2849" t="s">
        <v>919</v>
      </c>
      <c r="G2849" t="s">
        <v>920</v>
      </c>
      <c r="H2849" t="s">
        <v>41</v>
      </c>
      <c r="I2849" t="s">
        <v>921</v>
      </c>
      <c r="J2849" t="s">
        <v>145</v>
      </c>
      <c r="L2849" t="s">
        <v>922</v>
      </c>
      <c r="M2849" t="s">
        <v>922</v>
      </c>
      <c r="N2849" t="b">
        <v>0</v>
      </c>
      <c r="O2849">
        <v>54.427446869999997</v>
      </c>
      <c r="P2849">
        <v>1.1833323363216691E-2</v>
      </c>
      <c r="Q2849">
        <v>10.179581036763169</v>
      </c>
      <c r="R2849">
        <v>554.04860603728673</v>
      </c>
      <c r="S2849">
        <v>0.64405757864700608</v>
      </c>
      <c r="T2849">
        <f t="shared" si="90"/>
        <v>554.04860603728685</v>
      </c>
      <c r="U2849">
        <f t="shared" si="91"/>
        <v>0.64405757864700608</v>
      </c>
    </row>
    <row r="2850" spans="1:21" x14ac:dyDescent="0.35">
      <c r="A2850" t="s">
        <v>27</v>
      </c>
      <c r="B2850" t="s">
        <v>63</v>
      </c>
      <c r="C2850" t="s">
        <v>39</v>
      </c>
      <c r="D2850" t="s">
        <v>40</v>
      </c>
      <c r="E2850" t="s">
        <v>926</v>
      </c>
      <c r="G2850" t="s">
        <v>920</v>
      </c>
      <c r="H2850" t="s">
        <v>41</v>
      </c>
      <c r="I2850" t="s">
        <v>921</v>
      </c>
      <c r="J2850" t="s">
        <v>145</v>
      </c>
      <c r="L2850" t="s">
        <v>927</v>
      </c>
      <c r="M2850" t="s">
        <v>927</v>
      </c>
      <c r="N2850" t="b">
        <v>0</v>
      </c>
      <c r="O2850">
        <v>138.32673435000001</v>
      </c>
      <c r="P2850">
        <v>1.11026073743837E-2</v>
      </c>
      <c r="Q2850">
        <v>69.331103516350893</v>
      </c>
      <c r="R2850">
        <v>9590.3451382986223</v>
      </c>
      <c r="S2850">
        <v>1.535787420868725</v>
      </c>
      <c r="T2850">
        <f t="shared" si="90"/>
        <v>9590.3451382986223</v>
      </c>
      <c r="U2850">
        <f t="shared" si="91"/>
        <v>1.5357874208687252</v>
      </c>
    </row>
    <row r="2851" spans="1:21" x14ac:dyDescent="0.35">
      <c r="A2851" t="s">
        <v>27</v>
      </c>
      <c r="B2851" t="s">
        <v>63</v>
      </c>
      <c r="C2851" t="s">
        <v>39</v>
      </c>
      <c r="D2851" t="s">
        <v>40</v>
      </c>
      <c r="E2851" t="s">
        <v>948</v>
      </c>
      <c r="F2851" t="s">
        <v>949</v>
      </c>
      <c r="G2851" t="s">
        <v>920</v>
      </c>
      <c r="H2851" t="s">
        <v>41</v>
      </c>
      <c r="I2851" t="s">
        <v>921</v>
      </c>
      <c r="J2851" t="s">
        <v>145</v>
      </c>
      <c r="L2851" t="s">
        <v>950</v>
      </c>
      <c r="M2851" t="s">
        <v>950</v>
      </c>
      <c r="N2851" t="b">
        <v>0</v>
      </c>
      <c r="O2851">
        <v>91.455062609999999</v>
      </c>
      <c r="P2851">
        <v>5.7189913296049532E-3</v>
      </c>
      <c r="Q2851">
        <v>35.712690407910962</v>
      </c>
      <c r="R2851">
        <v>3266.1063372270428</v>
      </c>
      <c r="S2851">
        <v>0.52303071011506819</v>
      </c>
      <c r="T2851">
        <f t="shared" si="90"/>
        <v>3266.1063372270432</v>
      </c>
      <c r="U2851">
        <f t="shared" si="91"/>
        <v>0.52303071011506819</v>
      </c>
    </row>
    <row r="2852" spans="1:21" x14ac:dyDescent="0.35">
      <c r="A2852" t="s">
        <v>27</v>
      </c>
      <c r="B2852" t="s">
        <v>63</v>
      </c>
      <c r="C2852" t="s">
        <v>39</v>
      </c>
      <c r="D2852" t="s">
        <v>40</v>
      </c>
      <c r="E2852" t="s">
        <v>960</v>
      </c>
      <c r="G2852" t="s">
        <v>920</v>
      </c>
      <c r="H2852" t="s">
        <v>41</v>
      </c>
      <c r="I2852" t="s">
        <v>921</v>
      </c>
      <c r="J2852" t="s">
        <v>145</v>
      </c>
      <c r="L2852" t="s">
        <v>961</v>
      </c>
      <c r="M2852" t="s">
        <v>961</v>
      </c>
      <c r="N2852" t="b">
        <v>0</v>
      </c>
      <c r="O2852">
        <v>91.455062609999999</v>
      </c>
      <c r="P2852">
        <v>5.5919555447452316E-3</v>
      </c>
      <c r="Q2852">
        <v>34.919405474615822</v>
      </c>
      <c r="R2852">
        <v>3193.5564139849671</v>
      </c>
      <c r="S2852">
        <v>0.51141264445701184</v>
      </c>
      <c r="T2852">
        <f t="shared" si="90"/>
        <v>3193.5564139849666</v>
      </c>
      <c r="U2852">
        <f t="shared" si="91"/>
        <v>0.51141264445701184</v>
      </c>
    </row>
    <row r="2853" spans="1:21" x14ac:dyDescent="0.35">
      <c r="A2853" t="s">
        <v>27</v>
      </c>
      <c r="B2853" t="s">
        <v>63</v>
      </c>
      <c r="C2853" t="s">
        <v>39</v>
      </c>
      <c r="D2853" t="s">
        <v>40</v>
      </c>
      <c r="E2853" t="s">
        <v>983</v>
      </c>
      <c r="F2853" t="s">
        <v>984</v>
      </c>
      <c r="G2853" t="s">
        <v>920</v>
      </c>
      <c r="H2853" t="s">
        <v>41</v>
      </c>
      <c r="I2853" t="s">
        <v>921</v>
      </c>
      <c r="J2853" t="s">
        <v>145</v>
      </c>
      <c r="L2853" t="s">
        <v>985</v>
      </c>
      <c r="M2853" t="s">
        <v>985</v>
      </c>
      <c r="N2853" t="b">
        <v>0</v>
      </c>
      <c r="O2853">
        <v>33.993810140000001</v>
      </c>
      <c r="P2853">
        <v>5.6523180924423176E-3</v>
      </c>
      <c r="Q2853">
        <v>35.296344143324667</v>
      </c>
      <c r="R2853">
        <v>1199.85722144428</v>
      </c>
      <c r="S2853">
        <v>0.19214382808537109</v>
      </c>
      <c r="T2853">
        <f t="shared" si="90"/>
        <v>1199.8572214442797</v>
      </c>
      <c r="U2853">
        <f t="shared" si="91"/>
        <v>0.19214382808537112</v>
      </c>
    </row>
    <row r="2854" spans="1:21" x14ac:dyDescent="0.35">
      <c r="A2854" t="s">
        <v>27</v>
      </c>
      <c r="B2854" t="s">
        <v>63</v>
      </c>
      <c r="C2854" t="s">
        <v>39</v>
      </c>
      <c r="D2854" t="s">
        <v>40</v>
      </c>
      <c r="E2854" t="s">
        <v>991</v>
      </c>
      <c r="G2854" t="s">
        <v>920</v>
      </c>
      <c r="H2854" t="s">
        <v>41</v>
      </c>
      <c r="I2854" t="s">
        <v>921</v>
      </c>
      <c r="J2854" t="s">
        <v>145</v>
      </c>
      <c r="L2854" t="s">
        <v>992</v>
      </c>
      <c r="M2854" t="s">
        <v>993</v>
      </c>
      <c r="N2854" t="b">
        <v>0</v>
      </c>
      <c r="O2854">
        <v>33.993810140000001</v>
      </c>
      <c r="P2854">
        <v>1.2814607027593459E-2</v>
      </c>
      <c r="Q2854">
        <v>80.021819775533359</v>
      </c>
      <c r="R2854">
        <v>2720.2465485067792</v>
      </c>
      <c r="S2854">
        <v>0.43561731831472178</v>
      </c>
      <c r="T2854">
        <f t="shared" si="90"/>
        <v>2720.2465485067787</v>
      </c>
      <c r="U2854">
        <f t="shared" si="91"/>
        <v>0.43561731831472178</v>
      </c>
    </row>
    <row r="2855" spans="1:21" x14ac:dyDescent="0.35">
      <c r="A2855" t="s">
        <v>27</v>
      </c>
      <c r="B2855" t="s">
        <v>63</v>
      </c>
      <c r="C2855" t="s">
        <v>39</v>
      </c>
      <c r="D2855" t="s">
        <v>40</v>
      </c>
      <c r="E2855" t="s">
        <v>994</v>
      </c>
      <c r="F2855" t="s">
        <v>995</v>
      </c>
      <c r="G2855" t="s">
        <v>920</v>
      </c>
      <c r="H2855" t="s">
        <v>41</v>
      </c>
      <c r="I2855" t="s">
        <v>921</v>
      </c>
      <c r="J2855" t="s">
        <v>145</v>
      </c>
      <c r="L2855" t="s">
        <v>996</v>
      </c>
      <c r="M2855" t="s">
        <v>997</v>
      </c>
      <c r="N2855" t="b">
        <v>0</v>
      </c>
      <c r="O2855">
        <v>22.262271330000001</v>
      </c>
      <c r="P2855">
        <v>3.9769275621080527E-3</v>
      </c>
      <c r="Q2855">
        <v>24.834236426454542</v>
      </c>
      <c r="R2855">
        <v>552.86650959910048</v>
      </c>
      <c r="S2855">
        <v>8.8535440447404898E-2</v>
      </c>
      <c r="T2855">
        <f t="shared" si="90"/>
        <v>552.8665095991006</v>
      </c>
      <c r="U2855">
        <f t="shared" si="91"/>
        <v>8.8535440447404898E-2</v>
      </c>
    </row>
    <row r="2856" spans="1:21" x14ac:dyDescent="0.35">
      <c r="A2856" t="s">
        <v>27</v>
      </c>
      <c r="B2856" t="s">
        <v>63</v>
      </c>
      <c r="C2856" t="s">
        <v>76</v>
      </c>
      <c r="D2856" t="s">
        <v>77</v>
      </c>
      <c r="E2856" t="s">
        <v>994</v>
      </c>
      <c r="F2856" t="s">
        <v>995</v>
      </c>
      <c r="G2856" t="s">
        <v>920</v>
      </c>
      <c r="H2856" t="s">
        <v>41</v>
      </c>
      <c r="I2856" t="s">
        <v>921</v>
      </c>
      <c r="J2856" t="s">
        <v>145</v>
      </c>
      <c r="L2856" t="s">
        <v>996</v>
      </c>
      <c r="M2856" t="s">
        <v>997</v>
      </c>
      <c r="N2856" t="b">
        <v>0</v>
      </c>
      <c r="O2856">
        <v>22.262271330000001</v>
      </c>
      <c r="P2856">
        <v>2.0567915957600321E-2</v>
      </c>
      <c r="Q2856">
        <v>17.693488196101509</v>
      </c>
      <c r="R2856">
        <v>393.89723499576411</v>
      </c>
      <c r="S2856">
        <v>0.45788852574073508</v>
      </c>
      <c r="T2856">
        <f t="shared" si="90"/>
        <v>393.89723499576405</v>
      </c>
      <c r="U2856">
        <f t="shared" si="91"/>
        <v>0.45788852574073513</v>
      </c>
    </row>
    <row r="2857" spans="1:21" x14ac:dyDescent="0.35">
      <c r="A2857" t="s">
        <v>27</v>
      </c>
      <c r="B2857" t="s">
        <v>63</v>
      </c>
      <c r="C2857" t="s">
        <v>76</v>
      </c>
      <c r="D2857" t="s">
        <v>77</v>
      </c>
      <c r="E2857" t="s">
        <v>998</v>
      </c>
      <c r="G2857" t="s">
        <v>920</v>
      </c>
      <c r="H2857" t="s">
        <v>41</v>
      </c>
      <c r="I2857" t="s">
        <v>921</v>
      </c>
      <c r="J2857" t="s">
        <v>145</v>
      </c>
      <c r="L2857" t="s">
        <v>999</v>
      </c>
      <c r="M2857" t="s">
        <v>999</v>
      </c>
      <c r="N2857" t="b">
        <v>0</v>
      </c>
      <c r="O2857">
        <v>22.262271330000001</v>
      </c>
      <c r="P2857">
        <v>1.718871230599173E-2</v>
      </c>
      <c r="Q2857">
        <v>14.7865383599969</v>
      </c>
      <c r="R2857">
        <v>329.18192900170419</v>
      </c>
      <c r="S2857">
        <v>0.382659777169298</v>
      </c>
      <c r="T2857">
        <f t="shared" si="90"/>
        <v>329.18192900170419</v>
      </c>
      <c r="U2857">
        <f t="shared" si="91"/>
        <v>0.38265977716929789</v>
      </c>
    </row>
    <row r="2858" spans="1:21" x14ac:dyDescent="0.35">
      <c r="A2858" t="s">
        <v>27</v>
      </c>
      <c r="B2858" t="s">
        <v>63</v>
      </c>
      <c r="C2858" t="s">
        <v>39</v>
      </c>
      <c r="D2858" t="s">
        <v>40</v>
      </c>
      <c r="E2858" t="s">
        <v>998</v>
      </c>
      <c r="G2858" t="s">
        <v>920</v>
      </c>
      <c r="H2858" t="s">
        <v>41</v>
      </c>
      <c r="I2858" t="s">
        <v>921</v>
      </c>
      <c r="J2858" t="s">
        <v>145</v>
      </c>
      <c r="L2858" t="s">
        <v>999</v>
      </c>
      <c r="M2858" t="s">
        <v>999</v>
      </c>
      <c r="N2858" t="b">
        <v>0</v>
      </c>
      <c r="O2858">
        <v>22.262271330000001</v>
      </c>
      <c r="P2858">
        <v>6.3305894748989745E-4</v>
      </c>
      <c r="Q2858">
        <v>3.9531863048350462</v>
      </c>
      <c r="R2858">
        <v>88.006906136277891</v>
      </c>
      <c r="S2858">
        <v>1.4093330056904319E-2</v>
      </c>
      <c r="T2858">
        <f t="shared" si="90"/>
        <v>88.006906136277891</v>
      </c>
      <c r="U2858">
        <f t="shared" si="91"/>
        <v>1.4093330056904319E-2</v>
      </c>
    </row>
    <row r="2859" spans="1:21" x14ac:dyDescent="0.35">
      <c r="A2859" t="s">
        <v>27</v>
      </c>
      <c r="B2859" t="s">
        <v>63</v>
      </c>
      <c r="C2859" t="s">
        <v>39</v>
      </c>
      <c r="D2859" t="s">
        <v>40</v>
      </c>
      <c r="E2859" t="s">
        <v>1006</v>
      </c>
      <c r="F2859" t="s">
        <v>1007</v>
      </c>
      <c r="G2859" t="s">
        <v>920</v>
      </c>
      <c r="H2859" t="s">
        <v>41</v>
      </c>
      <c r="I2859" t="s">
        <v>921</v>
      </c>
      <c r="J2859" t="s">
        <v>145</v>
      </c>
      <c r="L2859" t="s">
        <v>1008</v>
      </c>
      <c r="M2859" t="s">
        <v>1008</v>
      </c>
      <c r="N2859" t="b">
        <v>0</v>
      </c>
      <c r="O2859">
        <v>111.51933579999999</v>
      </c>
      <c r="P2859">
        <v>1.676527178265871E-3</v>
      </c>
      <c r="Q2859">
        <v>10.46920560412765</v>
      </c>
      <c r="R2859">
        <v>1167.5188553259529</v>
      </c>
      <c r="S2859">
        <v>0.18696519737085809</v>
      </c>
      <c r="T2859">
        <f t="shared" si="90"/>
        <v>1167.5188553259532</v>
      </c>
      <c r="U2859">
        <f t="shared" si="91"/>
        <v>0.18696519737085812</v>
      </c>
    </row>
    <row r="2860" spans="1:21" x14ac:dyDescent="0.35">
      <c r="A2860" t="s">
        <v>27</v>
      </c>
      <c r="B2860" t="s">
        <v>63</v>
      </c>
      <c r="C2860" t="s">
        <v>39</v>
      </c>
      <c r="D2860" t="s">
        <v>40</v>
      </c>
      <c r="E2860" t="s">
        <v>1009</v>
      </c>
      <c r="F2860" t="s">
        <v>1010</v>
      </c>
      <c r="G2860" t="s">
        <v>920</v>
      </c>
      <c r="H2860" t="s">
        <v>41</v>
      </c>
      <c r="I2860" t="s">
        <v>921</v>
      </c>
      <c r="J2860" t="s">
        <v>145</v>
      </c>
      <c r="L2860" t="s">
        <v>1011</v>
      </c>
      <c r="M2860" t="s">
        <v>1011</v>
      </c>
      <c r="N2860" t="b">
        <v>0</v>
      </c>
      <c r="O2860">
        <v>22.262271330000001</v>
      </c>
      <c r="P2860">
        <v>1.004771867091667E-2</v>
      </c>
      <c r="Q2860">
        <v>62.743768178613458</v>
      </c>
      <c r="R2860">
        <v>1396.818791458913</v>
      </c>
      <c r="S2860">
        <v>0.2236850392994538</v>
      </c>
      <c r="T2860">
        <f t="shared" si="90"/>
        <v>1396.8187914589128</v>
      </c>
      <c r="U2860">
        <f t="shared" si="91"/>
        <v>0.22368503929945391</v>
      </c>
    </row>
    <row r="2861" spans="1:21" x14ac:dyDescent="0.35">
      <c r="A2861" t="s">
        <v>27</v>
      </c>
      <c r="B2861" t="s">
        <v>63</v>
      </c>
      <c r="C2861" t="s">
        <v>39</v>
      </c>
      <c r="D2861" t="s">
        <v>40</v>
      </c>
      <c r="E2861" t="s">
        <v>1020</v>
      </c>
      <c r="F2861" t="s">
        <v>1021</v>
      </c>
      <c r="G2861" t="s">
        <v>920</v>
      </c>
      <c r="H2861" t="s">
        <v>41</v>
      </c>
      <c r="I2861" t="s">
        <v>921</v>
      </c>
      <c r="J2861" t="s">
        <v>145</v>
      </c>
      <c r="L2861" t="s">
        <v>1022</v>
      </c>
      <c r="M2861" t="s">
        <v>1022</v>
      </c>
      <c r="N2861" t="b">
        <v>0</v>
      </c>
      <c r="O2861">
        <v>33.993810140000001</v>
      </c>
      <c r="P2861">
        <v>6.7512782540909469E-6</v>
      </c>
      <c r="Q2861">
        <v>4.2158887162129413E-2</v>
      </c>
      <c r="R2861">
        <v>1.433141205903111</v>
      </c>
      <c r="S2861">
        <v>2.2950167117187831E-4</v>
      </c>
      <c r="T2861">
        <f t="shared" si="90"/>
        <v>1.4331412059031108</v>
      </c>
      <c r="U2861">
        <f t="shared" si="91"/>
        <v>2.2950167117187834E-4</v>
      </c>
    </row>
    <row r="2862" spans="1:21" x14ac:dyDescent="0.35">
      <c r="A2862" t="s">
        <v>27</v>
      </c>
      <c r="B2862" t="s">
        <v>63</v>
      </c>
      <c r="C2862" t="s">
        <v>76</v>
      </c>
      <c r="D2862" t="s">
        <v>77</v>
      </c>
      <c r="E2862" t="s">
        <v>1020</v>
      </c>
      <c r="F2862" t="s">
        <v>1021</v>
      </c>
      <c r="G2862" t="s">
        <v>920</v>
      </c>
      <c r="H2862" t="s">
        <v>41</v>
      </c>
      <c r="I2862" t="s">
        <v>921</v>
      </c>
      <c r="J2862" t="s">
        <v>145</v>
      </c>
      <c r="L2862" t="s">
        <v>1022</v>
      </c>
      <c r="M2862" t="s">
        <v>1022</v>
      </c>
      <c r="N2862" t="b">
        <v>0</v>
      </c>
      <c r="O2862">
        <v>33.993810140000001</v>
      </c>
      <c r="P2862">
        <v>3.4916557614050781E-5</v>
      </c>
      <c r="Q2862">
        <v>3.0036864272795519E-2</v>
      </c>
      <c r="R2862">
        <v>1.0210674612903601</v>
      </c>
      <c r="S2862">
        <v>1.186946830274414E-3</v>
      </c>
      <c r="T2862">
        <f t="shared" si="90"/>
        <v>1.0210674612903601</v>
      </c>
      <c r="U2862">
        <f t="shared" si="91"/>
        <v>1.1869468302744136E-3</v>
      </c>
    </row>
    <row r="2863" spans="1:21" x14ac:dyDescent="0.35">
      <c r="A2863" t="s">
        <v>27</v>
      </c>
      <c r="B2863" t="s">
        <v>63</v>
      </c>
      <c r="C2863" t="s">
        <v>76</v>
      </c>
      <c r="D2863" t="s">
        <v>77</v>
      </c>
      <c r="E2863" t="s">
        <v>1026</v>
      </c>
      <c r="F2863" t="s">
        <v>1027</v>
      </c>
      <c r="G2863" t="s">
        <v>920</v>
      </c>
      <c r="H2863" t="s">
        <v>41</v>
      </c>
      <c r="I2863" t="s">
        <v>921</v>
      </c>
      <c r="J2863" t="s">
        <v>145</v>
      </c>
      <c r="L2863" t="s">
        <v>1028</v>
      </c>
      <c r="M2863" t="s">
        <v>1028</v>
      </c>
      <c r="N2863" t="b">
        <v>0</v>
      </c>
      <c r="O2863">
        <v>33.993810140000001</v>
      </c>
      <c r="P2863">
        <v>2.7789278010474781E-2</v>
      </c>
      <c r="Q2863">
        <v>23.905643307280641</v>
      </c>
      <c r="R2863">
        <v>812.6438998622599</v>
      </c>
      <c r="S2863">
        <v>0.9446634406157568</v>
      </c>
      <c r="T2863">
        <f t="shared" si="90"/>
        <v>812.64389986225979</v>
      </c>
      <c r="U2863">
        <f t="shared" si="91"/>
        <v>0.94466344061575669</v>
      </c>
    </row>
    <row r="2864" spans="1:21" x14ac:dyDescent="0.35">
      <c r="A2864" t="s">
        <v>27</v>
      </c>
      <c r="B2864" t="s">
        <v>63</v>
      </c>
      <c r="C2864" t="s">
        <v>39</v>
      </c>
      <c r="D2864" t="s">
        <v>40</v>
      </c>
      <c r="E2864" t="s">
        <v>1026</v>
      </c>
      <c r="F2864" t="s">
        <v>1027</v>
      </c>
      <c r="G2864" t="s">
        <v>920</v>
      </c>
      <c r="H2864" t="s">
        <v>41</v>
      </c>
      <c r="I2864" t="s">
        <v>921</v>
      </c>
      <c r="J2864" t="s">
        <v>145</v>
      </c>
      <c r="L2864" t="s">
        <v>1028</v>
      </c>
      <c r="M2864" t="s">
        <v>1028</v>
      </c>
      <c r="N2864" t="b">
        <v>0</v>
      </c>
      <c r="O2864">
        <v>33.993810140000001</v>
      </c>
      <c r="P2864">
        <v>6.2130301728083716E-4</v>
      </c>
      <c r="Q2864">
        <v>3.87977547557922</v>
      </c>
      <c r="R2864">
        <v>131.88835090266821</v>
      </c>
      <c r="S2864">
        <v>2.1120456808853921E-2</v>
      </c>
      <c r="T2864">
        <f t="shared" si="90"/>
        <v>131.88835090266821</v>
      </c>
      <c r="U2864">
        <f t="shared" si="91"/>
        <v>2.1120456808853917E-2</v>
      </c>
    </row>
    <row r="2865" spans="1:21" x14ac:dyDescent="0.35">
      <c r="A2865" t="s">
        <v>27</v>
      </c>
      <c r="B2865" t="s">
        <v>63</v>
      </c>
      <c r="C2865" t="s">
        <v>39</v>
      </c>
      <c r="D2865" t="s">
        <v>40</v>
      </c>
      <c r="E2865" t="s">
        <v>1040</v>
      </c>
      <c r="F2865" t="s">
        <v>1041</v>
      </c>
      <c r="G2865" t="s">
        <v>920</v>
      </c>
      <c r="H2865" t="s">
        <v>41</v>
      </c>
      <c r="I2865" t="s">
        <v>921</v>
      </c>
      <c r="J2865" t="s">
        <v>145</v>
      </c>
      <c r="L2865" t="s">
        <v>1042</v>
      </c>
      <c r="M2865" t="s">
        <v>1042</v>
      </c>
      <c r="N2865" t="b">
        <v>0</v>
      </c>
      <c r="O2865">
        <v>33.993810140000001</v>
      </c>
      <c r="P2865">
        <v>1.2021595593132671E-3</v>
      </c>
      <c r="Q2865">
        <v>7.5069797606479298</v>
      </c>
      <c r="R2865">
        <v>255.19084470828841</v>
      </c>
      <c r="S2865">
        <v>4.0865983817281272E-2</v>
      </c>
      <c r="T2865">
        <f t="shared" si="90"/>
        <v>255.19084470828838</v>
      </c>
      <c r="U2865">
        <f t="shared" si="91"/>
        <v>4.0865983817281272E-2</v>
      </c>
    </row>
    <row r="2866" spans="1:21" x14ac:dyDescent="0.35">
      <c r="A2866" t="s">
        <v>27</v>
      </c>
      <c r="B2866" t="s">
        <v>63</v>
      </c>
      <c r="C2866" t="s">
        <v>39</v>
      </c>
      <c r="D2866" t="s">
        <v>40</v>
      </c>
      <c r="E2866" t="s">
        <v>1053</v>
      </c>
      <c r="F2866" t="s">
        <v>1054</v>
      </c>
      <c r="G2866" t="s">
        <v>920</v>
      </c>
      <c r="H2866" t="s">
        <v>41</v>
      </c>
      <c r="I2866" t="s">
        <v>921</v>
      </c>
      <c r="J2866" t="s">
        <v>145</v>
      </c>
      <c r="L2866" t="s">
        <v>1055</v>
      </c>
      <c r="M2866" t="s">
        <v>1055</v>
      </c>
      <c r="N2866" t="b">
        <v>0</v>
      </c>
      <c r="O2866">
        <v>33.993810140000001</v>
      </c>
      <c r="P2866">
        <v>4.5939524165245008E-3</v>
      </c>
      <c r="Q2866">
        <v>28.687296578109478</v>
      </c>
      <c r="R2866">
        <v>975.19051330612535</v>
      </c>
      <c r="S2866">
        <v>0.15616594623952809</v>
      </c>
      <c r="T2866">
        <f t="shared" si="90"/>
        <v>975.19051330612535</v>
      </c>
      <c r="U2866">
        <f t="shared" si="91"/>
        <v>0.15616594623952809</v>
      </c>
    </row>
    <row r="2867" spans="1:21" x14ac:dyDescent="0.35">
      <c r="A2867" t="s">
        <v>27</v>
      </c>
      <c r="B2867" t="s">
        <v>63</v>
      </c>
      <c r="C2867" t="s">
        <v>39</v>
      </c>
      <c r="D2867" t="s">
        <v>40</v>
      </c>
      <c r="E2867" t="s">
        <v>1061</v>
      </c>
      <c r="F2867" t="s">
        <v>1062</v>
      </c>
      <c r="G2867" t="s">
        <v>920</v>
      </c>
      <c r="H2867" t="s">
        <v>41</v>
      </c>
      <c r="I2867" t="s">
        <v>921</v>
      </c>
      <c r="J2867" t="s">
        <v>145</v>
      </c>
      <c r="L2867" t="s">
        <v>1063</v>
      </c>
      <c r="M2867" t="s">
        <v>1063</v>
      </c>
      <c r="N2867" t="b">
        <v>0</v>
      </c>
      <c r="O2867">
        <v>33.993810140000001</v>
      </c>
      <c r="P2867">
        <v>8.0249940277399602E-3</v>
      </c>
      <c r="Q2867">
        <v>50.112705321728207</v>
      </c>
      <c r="R2867">
        <v>1703.521790308597</v>
      </c>
      <c r="S2867">
        <v>0.27280012335362608</v>
      </c>
      <c r="T2867">
        <f t="shared" si="90"/>
        <v>1703.5217903085963</v>
      </c>
      <c r="U2867">
        <f t="shared" si="91"/>
        <v>0.27280012335362613</v>
      </c>
    </row>
    <row r="2868" spans="1:21" x14ac:dyDescent="0.35">
      <c r="A2868" t="s">
        <v>27</v>
      </c>
      <c r="B2868" t="s">
        <v>63</v>
      </c>
      <c r="C2868" t="s">
        <v>39</v>
      </c>
      <c r="D2868" t="s">
        <v>40</v>
      </c>
      <c r="E2868" t="s">
        <v>1081</v>
      </c>
      <c r="F2868" t="s">
        <v>1082</v>
      </c>
      <c r="G2868" t="s">
        <v>920</v>
      </c>
      <c r="H2868" t="s">
        <v>41</v>
      </c>
      <c r="I2868" t="s">
        <v>921</v>
      </c>
      <c r="J2868" t="s">
        <v>145</v>
      </c>
      <c r="L2868" t="s">
        <v>1083</v>
      </c>
      <c r="M2868" t="s">
        <v>1083</v>
      </c>
      <c r="N2868" t="b">
        <v>0</v>
      </c>
      <c r="O2868">
        <v>33.993810140000001</v>
      </c>
      <c r="P2868">
        <v>8.0692572772190357E-3</v>
      </c>
      <c r="Q2868">
        <v>50.389110658611898</v>
      </c>
      <c r="R2868">
        <v>1712.917860852303</v>
      </c>
      <c r="S2868">
        <v>0.27430479985259731</v>
      </c>
      <c r="T2868">
        <f t="shared" si="90"/>
        <v>1712.9178608523032</v>
      </c>
      <c r="U2868">
        <f t="shared" si="91"/>
        <v>0.27430479985259726</v>
      </c>
    </row>
    <row r="2869" spans="1:21" x14ac:dyDescent="0.35">
      <c r="A2869" t="s">
        <v>27</v>
      </c>
      <c r="B2869" t="s">
        <v>63</v>
      </c>
      <c r="C2869" t="s">
        <v>39</v>
      </c>
      <c r="D2869" t="s">
        <v>40</v>
      </c>
      <c r="E2869" t="s">
        <v>1103</v>
      </c>
      <c r="F2869" t="s">
        <v>1104</v>
      </c>
      <c r="G2869" t="s">
        <v>920</v>
      </c>
      <c r="H2869" t="s">
        <v>41</v>
      </c>
      <c r="I2869" t="s">
        <v>921</v>
      </c>
      <c r="J2869" t="s">
        <v>145</v>
      </c>
      <c r="L2869" t="s">
        <v>1105</v>
      </c>
      <c r="M2869" t="s">
        <v>1105</v>
      </c>
      <c r="N2869" t="b">
        <v>0</v>
      </c>
      <c r="O2869">
        <v>33.993810140000001</v>
      </c>
      <c r="P2869">
        <v>4.1233530623432301E-3</v>
      </c>
      <c r="Q2869">
        <v>25.748601959875199</v>
      </c>
      <c r="R2869">
        <v>875.29308639442945</v>
      </c>
      <c r="S2869">
        <v>0.14016848114148339</v>
      </c>
      <c r="T2869">
        <f t="shared" si="90"/>
        <v>875.29308639442945</v>
      </c>
      <c r="U2869">
        <f t="shared" si="91"/>
        <v>0.14016848114148336</v>
      </c>
    </row>
    <row r="2870" spans="1:21" x14ac:dyDescent="0.35">
      <c r="A2870" t="s">
        <v>27</v>
      </c>
      <c r="B2870" t="s">
        <v>63</v>
      </c>
      <c r="C2870" t="s">
        <v>39</v>
      </c>
      <c r="D2870" t="s">
        <v>40</v>
      </c>
      <c r="E2870" t="s">
        <v>1118</v>
      </c>
      <c r="F2870" t="s">
        <v>1119</v>
      </c>
      <c r="G2870" t="s">
        <v>920</v>
      </c>
      <c r="H2870" t="s">
        <v>41</v>
      </c>
      <c r="I2870" t="s">
        <v>921</v>
      </c>
      <c r="J2870" t="s">
        <v>145</v>
      </c>
      <c r="L2870" t="s">
        <v>1120</v>
      </c>
      <c r="M2870" t="s">
        <v>1120</v>
      </c>
      <c r="N2870" t="b">
        <v>0</v>
      </c>
      <c r="O2870">
        <v>7.0978034900000004</v>
      </c>
      <c r="P2870">
        <v>4.460824088273082E-4</v>
      </c>
      <c r="Q2870">
        <v>2.7855966279223701</v>
      </c>
      <c r="R2870">
        <v>19.771617467399629</v>
      </c>
      <c r="S2870">
        <v>3.1662052782020752E-3</v>
      </c>
      <c r="T2870">
        <f t="shared" si="90"/>
        <v>19.771617467399629</v>
      </c>
      <c r="U2870">
        <f t="shared" si="91"/>
        <v>3.1662052782020752E-3</v>
      </c>
    </row>
    <row r="2871" spans="1:21" x14ac:dyDescent="0.35">
      <c r="A2871" t="s">
        <v>27</v>
      </c>
      <c r="B2871" t="s">
        <v>63</v>
      </c>
      <c r="C2871" t="s">
        <v>76</v>
      </c>
      <c r="D2871" t="s">
        <v>77</v>
      </c>
      <c r="E2871" t="s">
        <v>1118</v>
      </c>
      <c r="F2871" t="s">
        <v>1119</v>
      </c>
      <c r="G2871" t="s">
        <v>920</v>
      </c>
      <c r="H2871" t="s">
        <v>41</v>
      </c>
      <c r="I2871" t="s">
        <v>921</v>
      </c>
      <c r="J2871" t="s">
        <v>145</v>
      </c>
      <c r="L2871" t="s">
        <v>1120</v>
      </c>
      <c r="M2871" t="s">
        <v>1120</v>
      </c>
      <c r="N2871" t="b">
        <v>0</v>
      </c>
      <c r="O2871">
        <v>7.0978034900000004</v>
      </c>
      <c r="P2871">
        <v>3.460581991733055E-3</v>
      </c>
      <c r="Q2871">
        <v>2.976955309842388</v>
      </c>
      <c r="R2871">
        <v>21.129843787773339</v>
      </c>
      <c r="S2871">
        <v>2.4562530938354029E-2</v>
      </c>
      <c r="T2871">
        <f t="shared" si="90"/>
        <v>21.129843787773336</v>
      </c>
      <c r="U2871">
        <f t="shared" si="91"/>
        <v>2.4562530938354029E-2</v>
      </c>
    </row>
    <row r="2872" spans="1:21" x14ac:dyDescent="0.35">
      <c r="A2872" t="s">
        <v>27</v>
      </c>
      <c r="B2872" t="s">
        <v>63</v>
      </c>
      <c r="C2872" t="s">
        <v>39</v>
      </c>
      <c r="D2872" t="s">
        <v>40</v>
      </c>
      <c r="E2872" t="s">
        <v>1121</v>
      </c>
      <c r="G2872" t="s">
        <v>920</v>
      </c>
      <c r="H2872" t="s">
        <v>41</v>
      </c>
      <c r="I2872" t="s">
        <v>921</v>
      </c>
      <c r="J2872" t="s">
        <v>145</v>
      </c>
      <c r="L2872" t="s">
        <v>1122</v>
      </c>
      <c r="M2872" t="s">
        <v>1122</v>
      </c>
      <c r="N2872" t="b">
        <v>0</v>
      </c>
      <c r="O2872">
        <v>7.0978034900000004</v>
      </c>
      <c r="P2872">
        <v>5.2663033399698144E-3</v>
      </c>
      <c r="Q2872">
        <v>32.885844711969668</v>
      </c>
      <c r="R2872">
        <v>233.4172633682164</v>
      </c>
      <c r="S2872">
        <v>3.7379186225836407E-2</v>
      </c>
      <c r="T2872">
        <f t="shared" si="90"/>
        <v>233.41726336821637</v>
      </c>
      <c r="U2872">
        <f t="shared" si="91"/>
        <v>3.7379186225836407E-2</v>
      </c>
    </row>
    <row r="2873" spans="1:21" x14ac:dyDescent="0.35">
      <c r="A2873" t="s">
        <v>27</v>
      </c>
      <c r="B2873" t="s">
        <v>63</v>
      </c>
      <c r="C2873" t="s">
        <v>39</v>
      </c>
      <c r="D2873" t="s">
        <v>40</v>
      </c>
      <c r="E2873" t="s">
        <v>1129</v>
      </c>
      <c r="F2873" t="s">
        <v>1130</v>
      </c>
      <c r="G2873" t="s">
        <v>920</v>
      </c>
      <c r="H2873" t="s">
        <v>41</v>
      </c>
      <c r="I2873" t="s">
        <v>921</v>
      </c>
      <c r="J2873" t="s">
        <v>145</v>
      </c>
      <c r="L2873" t="s">
        <v>1131</v>
      </c>
      <c r="M2873" t="s">
        <v>1131</v>
      </c>
      <c r="N2873" t="b">
        <v>0</v>
      </c>
      <c r="O2873">
        <v>7.0978034900000004</v>
      </c>
      <c r="P2873">
        <v>7.482549044654418E-3</v>
      </c>
      <c r="Q2873">
        <v>46.725365032545326</v>
      </c>
      <c r="R2873">
        <v>331.64745899952419</v>
      </c>
      <c r="S2873">
        <v>5.31096627232443E-2</v>
      </c>
      <c r="T2873">
        <f t="shared" si="90"/>
        <v>331.64745899952419</v>
      </c>
      <c r="U2873">
        <f t="shared" si="91"/>
        <v>5.31096627232443E-2</v>
      </c>
    </row>
    <row r="2874" spans="1:21" x14ac:dyDescent="0.35">
      <c r="A2874" t="s">
        <v>27</v>
      </c>
      <c r="B2874" t="s">
        <v>63</v>
      </c>
      <c r="C2874" t="s">
        <v>76</v>
      </c>
      <c r="D2874" t="s">
        <v>77</v>
      </c>
      <c r="E2874" t="s">
        <v>1138</v>
      </c>
      <c r="F2874" t="s">
        <v>1139</v>
      </c>
      <c r="G2874" t="s">
        <v>920</v>
      </c>
      <c r="H2874" t="s">
        <v>41</v>
      </c>
      <c r="I2874" t="s">
        <v>921</v>
      </c>
      <c r="J2874" t="s">
        <v>145</v>
      </c>
      <c r="L2874" t="s">
        <v>1140</v>
      </c>
      <c r="M2874" t="s">
        <v>1140</v>
      </c>
      <c r="N2874" t="b">
        <v>0</v>
      </c>
      <c r="O2874">
        <v>54.427446869999997</v>
      </c>
      <c r="P2874">
        <v>1.239904998453013E-2</v>
      </c>
      <c r="Q2874">
        <v>10.666245670995639</v>
      </c>
      <c r="R2874">
        <v>580.53651956048247</v>
      </c>
      <c r="S2874">
        <v>0.67484863427148778</v>
      </c>
      <c r="T2874">
        <f t="shared" si="90"/>
        <v>580.53651956048259</v>
      </c>
      <c r="U2874">
        <f t="shared" si="91"/>
        <v>0.67484863427148789</v>
      </c>
    </row>
    <row r="2875" spans="1:21" x14ac:dyDescent="0.35">
      <c r="A2875" t="s">
        <v>27</v>
      </c>
      <c r="B2875" t="s">
        <v>63</v>
      </c>
      <c r="C2875" t="s">
        <v>39</v>
      </c>
      <c r="D2875" t="s">
        <v>40</v>
      </c>
      <c r="E2875" t="s">
        <v>1138</v>
      </c>
      <c r="F2875" t="s">
        <v>1139</v>
      </c>
      <c r="G2875" t="s">
        <v>920</v>
      </c>
      <c r="H2875" t="s">
        <v>41</v>
      </c>
      <c r="I2875" t="s">
        <v>921</v>
      </c>
      <c r="J2875" t="s">
        <v>145</v>
      </c>
      <c r="L2875" t="s">
        <v>1140</v>
      </c>
      <c r="M2875" t="s">
        <v>1140</v>
      </c>
      <c r="N2875" t="b">
        <v>0</v>
      </c>
      <c r="O2875">
        <v>54.427446869999997</v>
      </c>
      <c r="P2875">
        <v>2.442908952489328E-3</v>
      </c>
      <c r="Q2875">
        <v>15.254936768892049</v>
      </c>
      <c r="R2875">
        <v>830.28726049408147</v>
      </c>
      <c r="S2875">
        <v>0.13296129721986019</v>
      </c>
      <c r="T2875">
        <f t="shared" si="90"/>
        <v>830.28726049408147</v>
      </c>
      <c r="U2875">
        <f t="shared" si="91"/>
        <v>0.13296129721986025</v>
      </c>
    </row>
    <row r="2876" spans="1:21" x14ac:dyDescent="0.35">
      <c r="A2876" t="s">
        <v>27</v>
      </c>
      <c r="B2876" t="s">
        <v>63</v>
      </c>
      <c r="C2876" t="s">
        <v>39</v>
      </c>
      <c r="D2876" t="s">
        <v>40</v>
      </c>
      <c r="E2876" t="s">
        <v>1141</v>
      </c>
      <c r="F2876" t="s">
        <v>1142</v>
      </c>
      <c r="G2876" t="s">
        <v>920</v>
      </c>
      <c r="H2876" t="s">
        <v>41</v>
      </c>
      <c r="I2876" t="s">
        <v>921</v>
      </c>
      <c r="J2876" t="s">
        <v>145</v>
      </c>
      <c r="L2876" t="s">
        <v>1143</v>
      </c>
      <c r="M2876" t="s">
        <v>1143</v>
      </c>
      <c r="N2876" t="b">
        <v>0</v>
      </c>
      <c r="O2876">
        <v>111.51933579999999</v>
      </c>
      <c r="P2876">
        <v>1.04355240564796E-3</v>
      </c>
      <c r="Q2876">
        <v>6.5165449358900558</v>
      </c>
      <c r="R2876">
        <v>726.72076296131252</v>
      </c>
      <c r="S2876">
        <v>0.11637627115035259</v>
      </c>
      <c r="T2876">
        <f t="shared" si="90"/>
        <v>726.72076296131252</v>
      </c>
      <c r="U2876">
        <f t="shared" si="91"/>
        <v>0.11637627115035266</v>
      </c>
    </row>
    <row r="2877" spans="1:21" x14ac:dyDescent="0.35">
      <c r="A2877" t="s">
        <v>27</v>
      </c>
      <c r="B2877" t="s">
        <v>63</v>
      </c>
      <c r="C2877" t="s">
        <v>76</v>
      </c>
      <c r="D2877" t="s">
        <v>77</v>
      </c>
      <c r="E2877" t="s">
        <v>1141</v>
      </c>
      <c r="F2877" t="s">
        <v>1142</v>
      </c>
      <c r="G2877" t="s">
        <v>920</v>
      </c>
      <c r="H2877" t="s">
        <v>41</v>
      </c>
      <c r="I2877" t="s">
        <v>921</v>
      </c>
      <c r="J2877" t="s">
        <v>145</v>
      </c>
      <c r="L2877" t="s">
        <v>1143</v>
      </c>
      <c r="M2877" t="s">
        <v>1143</v>
      </c>
      <c r="N2877" t="b">
        <v>0</v>
      </c>
      <c r="O2877">
        <v>111.51933579999999</v>
      </c>
      <c r="P2877">
        <v>5.9836894927607874E-3</v>
      </c>
      <c r="Q2877">
        <v>5.1474509924850871</v>
      </c>
      <c r="R2877">
        <v>574.04031574498765</v>
      </c>
      <c r="S2877">
        <v>0.66729707786612191</v>
      </c>
      <c r="T2877">
        <f t="shared" si="90"/>
        <v>574.04031574498765</v>
      </c>
      <c r="U2877">
        <f t="shared" si="91"/>
        <v>0.66729707786612191</v>
      </c>
    </row>
    <row r="2878" spans="1:21" x14ac:dyDescent="0.35">
      <c r="A2878" t="s">
        <v>27</v>
      </c>
      <c r="B2878" t="s">
        <v>63</v>
      </c>
      <c r="C2878" t="s">
        <v>39</v>
      </c>
      <c r="D2878" t="s">
        <v>40</v>
      </c>
      <c r="E2878" t="s">
        <v>1144</v>
      </c>
      <c r="F2878" t="s">
        <v>1145</v>
      </c>
      <c r="G2878" t="s">
        <v>920</v>
      </c>
      <c r="H2878" t="s">
        <v>41</v>
      </c>
      <c r="I2878" t="s">
        <v>921</v>
      </c>
      <c r="J2878" t="s">
        <v>145</v>
      </c>
      <c r="L2878" t="s">
        <v>1146</v>
      </c>
      <c r="M2878" t="s">
        <v>1146</v>
      </c>
      <c r="N2878" t="b">
        <v>0</v>
      </c>
      <c r="O2878">
        <v>91.455062609999999</v>
      </c>
      <c r="P2878">
        <v>7.566015539365226E-4</v>
      </c>
      <c r="Q2878">
        <v>4.7246578112483064</v>
      </c>
      <c r="R2878">
        <v>432.09387593853938</v>
      </c>
      <c r="S2878">
        <v>6.919504248608796E-2</v>
      </c>
      <c r="T2878">
        <f t="shared" si="90"/>
        <v>432.09387593853944</v>
      </c>
      <c r="U2878">
        <f t="shared" si="91"/>
        <v>6.919504248608796E-2</v>
      </c>
    </row>
    <row r="2879" spans="1:21" x14ac:dyDescent="0.35">
      <c r="A2879" t="s">
        <v>27</v>
      </c>
      <c r="B2879" t="s">
        <v>63</v>
      </c>
      <c r="C2879" t="s">
        <v>76</v>
      </c>
      <c r="D2879" t="s">
        <v>77</v>
      </c>
      <c r="E2879" t="s">
        <v>1144</v>
      </c>
      <c r="F2879" t="s">
        <v>1145</v>
      </c>
      <c r="G2879" t="s">
        <v>920</v>
      </c>
      <c r="H2879" t="s">
        <v>41</v>
      </c>
      <c r="I2879" t="s">
        <v>921</v>
      </c>
      <c r="J2879" t="s">
        <v>145</v>
      </c>
      <c r="L2879" t="s">
        <v>1146</v>
      </c>
      <c r="M2879" t="s">
        <v>1146</v>
      </c>
      <c r="N2879" t="b">
        <v>0</v>
      </c>
      <c r="O2879">
        <v>91.455062609999999</v>
      </c>
      <c r="P2879">
        <v>5.8694998582677037E-3</v>
      </c>
      <c r="Q2879">
        <v>5.0492197008858071</v>
      </c>
      <c r="R2879">
        <v>461.77670387615689</v>
      </c>
      <c r="S2879">
        <v>0.53679547702725894</v>
      </c>
      <c r="T2879">
        <f t="shared" si="90"/>
        <v>461.77670387615694</v>
      </c>
      <c r="U2879">
        <f t="shared" si="91"/>
        <v>0.53679547702725894</v>
      </c>
    </row>
    <row r="2880" spans="1:21" x14ac:dyDescent="0.35">
      <c r="A2880" t="s">
        <v>27</v>
      </c>
      <c r="B2880" t="s">
        <v>63</v>
      </c>
      <c r="C2880" t="s">
        <v>39</v>
      </c>
      <c r="D2880" t="s">
        <v>40</v>
      </c>
      <c r="E2880" t="s">
        <v>1147</v>
      </c>
      <c r="F2880" t="s">
        <v>1148</v>
      </c>
      <c r="G2880" t="s">
        <v>920</v>
      </c>
      <c r="H2880" t="s">
        <v>41</v>
      </c>
      <c r="I2880" t="s">
        <v>921</v>
      </c>
      <c r="J2880" t="s">
        <v>145</v>
      </c>
      <c r="L2880" t="s">
        <v>1149</v>
      </c>
      <c r="M2880" t="s">
        <v>1149</v>
      </c>
      <c r="N2880" t="b">
        <v>0</v>
      </c>
      <c r="O2880">
        <v>111.51933579999999</v>
      </c>
      <c r="P2880">
        <v>6.2377021595989683E-4</v>
      </c>
      <c r="Q2880">
        <v>3.895182091452889</v>
      </c>
      <c r="R2880">
        <v>434.38811965888101</v>
      </c>
      <c r="S2880">
        <v>6.9562440175670245E-2</v>
      </c>
      <c r="T2880">
        <f t="shared" si="90"/>
        <v>434.38811965888101</v>
      </c>
      <c r="U2880">
        <f t="shared" si="91"/>
        <v>6.9562440175670245E-2</v>
      </c>
    </row>
    <row r="2881" spans="1:21" x14ac:dyDescent="0.35">
      <c r="A2881" t="s">
        <v>27</v>
      </c>
      <c r="B2881" t="s">
        <v>63</v>
      </c>
      <c r="C2881" t="s">
        <v>76</v>
      </c>
      <c r="D2881" t="s">
        <v>77</v>
      </c>
      <c r="E2881" t="s">
        <v>1147</v>
      </c>
      <c r="F2881" t="s">
        <v>1148</v>
      </c>
      <c r="G2881" t="s">
        <v>920</v>
      </c>
      <c r="H2881" t="s">
        <v>41</v>
      </c>
      <c r="I2881" t="s">
        <v>921</v>
      </c>
      <c r="J2881" t="s">
        <v>145</v>
      </c>
      <c r="L2881" t="s">
        <v>1149</v>
      </c>
      <c r="M2881" t="s">
        <v>1149</v>
      </c>
      <c r="N2881" t="b">
        <v>0</v>
      </c>
      <c r="O2881">
        <v>111.51933579999999</v>
      </c>
      <c r="P2881">
        <v>2.4215928797151009E-3</v>
      </c>
      <c r="Q2881">
        <v>2.083168033228465</v>
      </c>
      <c r="R2881">
        <v>232.31351542543069</v>
      </c>
      <c r="S2881">
        <v>0.27005442952383729</v>
      </c>
      <c r="T2881">
        <f t="shared" si="90"/>
        <v>232.31351542543072</v>
      </c>
      <c r="U2881">
        <f t="shared" si="91"/>
        <v>0.27005442952383735</v>
      </c>
    </row>
    <row r="2882" spans="1:21" x14ac:dyDescent="0.35">
      <c r="A2882" t="s">
        <v>27</v>
      </c>
      <c r="B2882" t="s">
        <v>63</v>
      </c>
      <c r="C2882" t="s">
        <v>76</v>
      </c>
      <c r="D2882" t="s">
        <v>77</v>
      </c>
      <c r="E2882" t="s">
        <v>1152</v>
      </c>
      <c r="F2882" t="s">
        <v>1153</v>
      </c>
      <c r="G2882" t="s">
        <v>920</v>
      </c>
      <c r="H2882" t="s">
        <v>41</v>
      </c>
      <c r="I2882" t="s">
        <v>921</v>
      </c>
      <c r="J2882" t="s">
        <v>145</v>
      </c>
      <c r="L2882" t="s">
        <v>1154</v>
      </c>
      <c r="M2882" t="s">
        <v>1154</v>
      </c>
      <c r="N2882" t="b">
        <v>0</v>
      </c>
      <c r="O2882">
        <v>6.7813413599999999</v>
      </c>
      <c r="P2882">
        <v>2.9807349720051859E-5</v>
      </c>
      <c r="Q2882">
        <v>2.5641683460590099E-2</v>
      </c>
      <c r="R2882">
        <v>0.17388500859132761</v>
      </c>
      <c r="S2882">
        <v>2.0213381348857209E-4</v>
      </c>
      <c r="T2882">
        <f t="shared" ref="T2882:T2945" si="92">O2882*Q2882</f>
        <v>0.17388500859132758</v>
      </c>
      <c r="U2882">
        <f t="shared" ref="U2882:U2945" si="93">O2882*P2882</f>
        <v>2.0213381348857209E-4</v>
      </c>
    </row>
    <row r="2883" spans="1:21" x14ac:dyDescent="0.35">
      <c r="A2883" t="s">
        <v>27</v>
      </c>
      <c r="B2883" t="s">
        <v>63</v>
      </c>
      <c r="C2883" t="s">
        <v>39</v>
      </c>
      <c r="D2883" t="s">
        <v>40</v>
      </c>
      <c r="E2883" t="s">
        <v>1152</v>
      </c>
      <c r="F2883" t="s">
        <v>1153</v>
      </c>
      <c r="G2883" t="s">
        <v>920</v>
      </c>
      <c r="H2883" t="s">
        <v>41</v>
      </c>
      <c r="I2883" t="s">
        <v>921</v>
      </c>
      <c r="J2883" t="s">
        <v>145</v>
      </c>
      <c r="L2883" t="s">
        <v>1154</v>
      </c>
      <c r="M2883" t="s">
        <v>1154</v>
      </c>
      <c r="N2883" t="b">
        <v>0</v>
      </c>
      <c r="O2883">
        <v>6.7813413599999999</v>
      </c>
      <c r="P2883">
        <v>7.6645566899092443E-6</v>
      </c>
      <c r="Q2883">
        <v>4.7861926064420073E-2</v>
      </c>
      <c r="R2883">
        <v>0.32456805878991379</v>
      </c>
      <c r="S2883">
        <v>5.1975975287346247E-5</v>
      </c>
      <c r="T2883">
        <f t="shared" si="92"/>
        <v>0.32456805878991385</v>
      </c>
      <c r="U2883">
        <f t="shared" si="93"/>
        <v>5.1975975287346254E-5</v>
      </c>
    </row>
    <row r="2884" spans="1:21" x14ac:dyDescent="0.35">
      <c r="A2884" t="s">
        <v>27</v>
      </c>
      <c r="B2884" t="s">
        <v>63</v>
      </c>
      <c r="C2884" t="s">
        <v>39</v>
      </c>
      <c r="D2884" t="s">
        <v>40</v>
      </c>
      <c r="E2884" t="s">
        <v>1155</v>
      </c>
      <c r="F2884" t="s">
        <v>1156</v>
      </c>
      <c r="G2884" t="s">
        <v>920</v>
      </c>
      <c r="H2884" t="s">
        <v>41</v>
      </c>
      <c r="I2884" t="s">
        <v>921</v>
      </c>
      <c r="J2884" t="s">
        <v>145</v>
      </c>
      <c r="L2884" t="s">
        <v>1157</v>
      </c>
      <c r="M2884" t="s">
        <v>1157</v>
      </c>
      <c r="N2884" t="b">
        <v>0</v>
      </c>
      <c r="O2884">
        <v>54.427446869999997</v>
      </c>
      <c r="P2884">
        <v>9.3854247321130456E-4</v>
      </c>
      <c r="Q2884">
        <v>5.8608021675013937</v>
      </c>
      <c r="R2884">
        <v>318.98849858726288</v>
      </c>
      <c r="S2884">
        <v>5.1082470595946672E-2</v>
      </c>
      <c r="T2884">
        <f t="shared" si="92"/>
        <v>318.98849858726294</v>
      </c>
      <c r="U2884">
        <f t="shared" si="93"/>
        <v>5.1082470595946672E-2</v>
      </c>
    </row>
    <row r="2885" spans="1:21" x14ac:dyDescent="0.35">
      <c r="A2885" t="s">
        <v>27</v>
      </c>
      <c r="B2885" t="s">
        <v>63</v>
      </c>
      <c r="C2885" t="s">
        <v>39</v>
      </c>
      <c r="D2885" t="s">
        <v>40</v>
      </c>
      <c r="E2885" t="s">
        <v>1158</v>
      </c>
      <c r="F2885" t="s">
        <v>1159</v>
      </c>
      <c r="G2885" t="s">
        <v>920</v>
      </c>
      <c r="H2885" t="s">
        <v>41</v>
      </c>
      <c r="I2885" t="s">
        <v>921</v>
      </c>
      <c r="J2885" t="s">
        <v>145</v>
      </c>
      <c r="L2885" t="s">
        <v>1160</v>
      </c>
      <c r="M2885" t="s">
        <v>1160</v>
      </c>
      <c r="N2885" t="b">
        <v>0</v>
      </c>
      <c r="O2885">
        <v>54.427446869999997</v>
      </c>
      <c r="P2885">
        <v>9.3854247321130456E-4</v>
      </c>
      <c r="Q2885">
        <v>5.8608021675013937</v>
      </c>
      <c r="R2885">
        <v>318.98849858726288</v>
      </c>
      <c r="S2885">
        <v>5.1082470595946672E-2</v>
      </c>
      <c r="T2885">
        <f t="shared" si="92"/>
        <v>318.98849858726294</v>
      </c>
      <c r="U2885">
        <f t="shared" si="93"/>
        <v>5.1082470595946672E-2</v>
      </c>
    </row>
    <row r="2886" spans="1:21" x14ac:dyDescent="0.35">
      <c r="A2886" t="s">
        <v>27</v>
      </c>
      <c r="B2886" t="s">
        <v>63</v>
      </c>
      <c r="C2886" t="s">
        <v>76</v>
      </c>
      <c r="D2886" t="s">
        <v>77</v>
      </c>
      <c r="E2886" t="s">
        <v>1161</v>
      </c>
      <c r="F2886" t="s">
        <v>1162</v>
      </c>
      <c r="G2886" t="s">
        <v>920</v>
      </c>
      <c r="H2886" t="s">
        <v>41</v>
      </c>
      <c r="I2886" t="s">
        <v>921</v>
      </c>
      <c r="J2886" t="s">
        <v>145</v>
      </c>
      <c r="L2886" t="s">
        <v>1163</v>
      </c>
      <c r="M2886" t="s">
        <v>1163</v>
      </c>
      <c r="N2886" t="b">
        <v>0</v>
      </c>
      <c r="O2886">
        <v>6.7813413599999999</v>
      </c>
      <c r="P2886">
        <v>9.7245217011075833E-3</v>
      </c>
      <c r="Q2886">
        <v>8.3654907131074498</v>
      </c>
      <c r="R2886">
        <v>56.729248169491441</v>
      </c>
      <c r="S2886">
        <v>6.5945301217938415E-2</v>
      </c>
      <c r="T2886">
        <f t="shared" si="92"/>
        <v>56.729248169491441</v>
      </c>
      <c r="U2886">
        <f t="shared" si="93"/>
        <v>6.5945301217938415E-2</v>
      </c>
    </row>
    <row r="2887" spans="1:21" x14ac:dyDescent="0.35">
      <c r="A2887" t="s">
        <v>27</v>
      </c>
      <c r="B2887" t="s">
        <v>63</v>
      </c>
      <c r="C2887" t="s">
        <v>39</v>
      </c>
      <c r="D2887" t="s">
        <v>40</v>
      </c>
      <c r="E2887" t="s">
        <v>1161</v>
      </c>
      <c r="F2887" t="s">
        <v>1162</v>
      </c>
      <c r="G2887" t="s">
        <v>920</v>
      </c>
      <c r="H2887" t="s">
        <v>41</v>
      </c>
      <c r="I2887" t="s">
        <v>921</v>
      </c>
      <c r="J2887" t="s">
        <v>145</v>
      </c>
      <c r="L2887" t="s">
        <v>1163</v>
      </c>
      <c r="M2887" t="s">
        <v>1163</v>
      </c>
      <c r="N2887" t="b">
        <v>0</v>
      </c>
      <c r="O2887">
        <v>6.7813413599999999</v>
      </c>
      <c r="P2887">
        <v>2.5070873034130879E-3</v>
      </c>
      <c r="Q2887">
        <v>15.65570352046341</v>
      </c>
      <c r="R2887">
        <v>106.1666698032161</v>
      </c>
      <c r="S2887">
        <v>1.7001414823766041E-2</v>
      </c>
      <c r="T2887">
        <f t="shared" si="92"/>
        <v>106.16666980321612</v>
      </c>
      <c r="U2887">
        <f t="shared" si="93"/>
        <v>1.7001414823766041E-2</v>
      </c>
    </row>
    <row r="2888" spans="1:21" x14ac:dyDescent="0.35">
      <c r="A2888" t="s">
        <v>27</v>
      </c>
      <c r="B2888" t="s">
        <v>63</v>
      </c>
      <c r="C2888" t="s">
        <v>76</v>
      </c>
      <c r="D2888" t="s">
        <v>77</v>
      </c>
      <c r="E2888" t="s">
        <v>1164</v>
      </c>
      <c r="F2888" t="s">
        <v>1164</v>
      </c>
      <c r="G2888" t="s">
        <v>920</v>
      </c>
      <c r="H2888" t="s">
        <v>41</v>
      </c>
      <c r="I2888" t="s">
        <v>921</v>
      </c>
      <c r="J2888" t="s">
        <v>145</v>
      </c>
      <c r="L2888" t="s">
        <v>1165</v>
      </c>
      <c r="M2888" t="s">
        <v>1165</v>
      </c>
      <c r="N2888" t="b">
        <v>0</v>
      </c>
      <c r="O2888">
        <v>6.7813413599999999</v>
      </c>
      <c r="P2888">
        <v>3.3495370808848141E-3</v>
      </c>
      <c r="Q2888">
        <v>2.8814292573545832</v>
      </c>
      <c r="R2888">
        <v>19.539955398812719</v>
      </c>
      <c r="S2888">
        <v>2.2714354343457858E-2</v>
      </c>
      <c r="T2888">
        <f t="shared" si="92"/>
        <v>19.539955398812719</v>
      </c>
      <c r="U2888">
        <f t="shared" si="93"/>
        <v>2.2714354343457855E-2</v>
      </c>
    </row>
    <row r="2889" spans="1:21" x14ac:dyDescent="0.35">
      <c r="A2889" t="s">
        <v>27</v>
      </c>
      <c r="B2889" t="s">
        <v>63</v>
      </c>
      <c r="C2889" t="s">
        <v>39</v>
      </c>
      <c r="D2889" t="s">
        <v>40</v>
      </c>
      <c r="E2889" t="s">
        <v>1168</v>
      </c>
      <c r="F2889" t="s">
        <v>1169</v>
      </c>
      <c r="G2889" t="s">
        <v>920</v>
      </c>
      <c r="H2889" t="s">
        <v>41</v>
      </c>
      <c r="I2889" t="s">
        <v>921</v>
      </c>
      <c r="J2889" t="s">
        <v>145</v>
      </c>
      <c r="L2889" t="s">
        <v>1170</v>
      </c>
      <c r="M2889" t="s">
        <v>1170</v>
      </c>
      <c r="N2889" t="b">
        <v>0</v>
      </c>
      <c r="O2889">
        <v>7.0978034900000004</v>
      </c>
      <c r="P2889">
        <v>2.5743132432347231E-3</v>
      </c>
      <c r="Q2889">
        <v>16.075501180201549</v>
      </c>
      <c r="R2889">
        <v>114.1007483803337</v>
      </c>
      <c r="S2889">
        <v>1.8271969522184631E-2</v>
      </c>
      <c r="T2889">
        <f t="shared" si="92"/>
        <v>114.10074838033368</v>
      </c>
      <c r="U2889">
        <f t="shared" si="93"/>
        <v>1.8271969522184638E-2</v>
      </c>
    </row>
    <row r="2890" spans="1:21" x14ac:dyDescent="0.35">
      <c r="A2890" t="s">
        <v>27</v>
      </c>
      <c r="B2890" t="s">
        <v>63</v>
      </c>
      <c r="C2890" t="s">
        <v>39</v>
      </c>
      <c r="D2890" t="s">
        <v>40</v>
      </c>
      <c r="E2890" t="s">
        <v>1171</v>
      </c>
      <c r="F2890" t="s">
        <v>1172</v>
      </c>
      <c r="G2890" t="s">
        <v>920</v>
      </c>
      <c r="H2890" t="s">
        <v>41</v>
      </c>
      <c r="I2890" t="s">
        <v>921</v>
      </c>
      <c r="J2890" t="s">
        <v>145</v>
      </c>
      <c r="L2890" t="s">
        <v>1173</v>
      </c>
      <c r="M2890" t="s">
        <v>1173</v>
      </c>
      <c r="N2890" t="b">
        <v>0</v>
      </c>
      <c r="O2890">
        <v>6.7813413599999999</v>
      </c>
      <c r="P2890">
        <v>1.5305024360948299E-3</v>
      </c>
      <c r="Q2890">
        <v>9.5573426359056555</v>
      </c>
      <c r="R2890">
        <v>64.811602908558442</v>
      </c>
      <c r="S2890">
        <v>1.0378859471470631E-2</v>
      </c>
      <c r="T2890">
        <f t="shared" si="92"/>
        <v>64.811602908558442</v>
      </c>
      <c r="U2890">
        <f t="shared" si="93"/>
        <v>1.0378859471470627E-2</v>
      </c>
    </row>
    <row r="2891" spans="1:21" x14ac:dyDescent="0.35">
      <c r="A2891" t="s">
        <v>27</v>
      </c>
      <c r="B2891" t="s">
        <v>63</v>
      </c>
      <c r="C2891" t="s">
        <v>76</v>
      </c>
      <c r="D2891" t="s">
        <v>77</v>
      </c>
      <c r="E2891" t="s">
        <v>1171</v>
      </c>
      <c r="F2891" t="s">
        <v>1172</v>
      </c>
      <c r="G2891" t="s">
        <v>920</v>
      </c>
      <c r="H2891" t="s">
        <v>41</v>
      </c>
      <c r="I2891" t="s">
        <v>921</v>
      </c>
      <c r="J2891" t="s">
        <v>145</v>
      </c>
      <c r="L2891" t="s">
        <v>1173</v>
      </c>
      <c r="M2891" t="s">
        <v>1173</v>
      </c>
      <c r="N2891" t="b">
        <v>0</v>
      </c>
      <c r="O2891">
        <v>6.7813413599999999</v>
      </c>
      <c r="P2891">
        <v>5.9366014945369172E-3</v>
      </c>
      <c r="Q2891">
        <v>5.1069436828252472</v>
      </c>
      <c r="R2891">
        <v>34.631928419533573</v>
      </c>
      <c r="S2891">
        <v>4.025812125274101E-2</v>
      </c>
      <c r="T2891">
        <f t="shared" si="92"/>
        <v>34.631928419533573</v>
      </c>
      <c r="U2891">
        <f t="shared" si="93"/>
        <v>4.025812125274101E-2</v>
      </c>
    </row>
    <row r="2892" spans="1:21" x14ac:dyDescent="0.35">
      <c r="A2892" t="s">
        <v>27</v>
      </c>
      <c r="B2892" t="s">
        <v>63</v>
      </c>
      <c r="C2892" t="s">
        <v>29</v>
      </c>
      <c r="D2892" t="s">
        <v>30</v>
      </c>
      <c r="E2892" t="s">
        <v>219</v>
      </c>
      <c r="F2892" t="s">
        <v>220</v>
      </c>
      <c r="G2892" t="s">
        <v>128</v>
      </c>
      <c r="H2892" t="s">
        <v>46</v>
      </c>
      <c r="J2892" t="s">
        <v>36</v>
      </c>
      <c r="L2892" t="s">
        <v>222</v>
      </c>
      <c r="M2892" t="s">
        <v>222</v>
      </c>
      <c r="N2892" t="b">
        <v>0</v>
      </c>
      <c r="O2892">
        <v>0.16</v>
      </c>
      <c r="P2892">
        <v>1.6418871536212189E-3</v>
      </c>
      <c r="Q2892">
        <v>3.1054915608639559</v>
      </c>
      <c r="R2892">
        <v>0.49687864973823298</v>
      </c>
      <c r="S2892">
        <v>2.6270194457939501E-4</v>
      </c>
      <c r="T2892">
        <f t="shared" si="92"/>
        <v>0.49687864973823298</v>
      </c>
      <c r="U2892">
        <f t="shared" si="93"/>
        <v>2.6270194457939501E-4</v>
      </c>
    </row>
    <row r="2893" spans="1:21" x14ac:dyDescent="0.35">
      <c r="A2893" t="s">
        <v>27</v>
      </c>
      <c r="B2893" t="s">
        <v>63</v>
      </c>
      <c r="C2893" t="s">
        <v>39</v>
      </c>
      <c r="D2893" t="s">
        <v>40</v>
      </c>
      <c r="E2893" t="s">
        <v>219</v>
      </c>
      <c r="F2893" t="s">
        <v>220</v>
      </c>
      <c r="G2893" t="s">
        <v>128</v>
      </c>
      <c r="H2893" t="s">
        <v>46</v>
      </c>
      <c r="J2893" t="s">
        <v>36</v>
      </c>
      <c r="L2893" t="s">
        <v>222</v>
      </c>
      <c r="M2893" t="s">
        <v>222</v>
      </c>
      <c r="N2893" t="b">
        <v>0</v>
      </c>
      <c r="O2893">
        <v>0.16</v>
      </c>
      <c r="P2893">
        <v>8.5505797787999074E-4</v>
      </c>
      <c r="Q2893">
        <v>5.3394766812755128</v>
      </c>
      <c r="R2893">
        <v>0.85431626900408209</v>
      </c>
      <c r="S2893">
        <v>1.3680927646079851E-4</v>
      </c>
      <c r="T2893">
        <f t="shared" si="92"/>
        <v>0.85431626900408209</v>
      </c>
      <c r="U2893">
        <f t="shared" si="93"/>
        <v>1.3680927646079853E-4</v>
      </c>
    </row>
    <row r="2894" spans="1:21" x14ac:dyDescent="0.35">
      <c r="A2894" t="s">
        <v>27</v>
      </c>
      <c r="B2894" t="s">
        <v>63</v>
      </c>
      <c r="C2894" t="s">
        <v>29</v>
      </c>
      <c r="D2894" t="s">
        <v>30</v>
      </c>
      <c r="E2894" t="s">
        <v>223</v>
      </c>
      <c r="F2894" t="s">
        <v>224</v>
      </c>
      <c r="G2894" t="s">
        <v>128</v>
      </c>
      <c r="H2894" t="s">
        <v>46</v>
      </c>
      <c r="J2894" t="s">
        <v>36</v>
      </c>
      <c r="L2894" t="s">
        <v>222</v>
      </c>
      <c r="M2894" t="s">
        <v>222</v>
      </c>
      <c r="N2894" t="b">
        <v>0</v>
      </c>
      <c r="O2894">
        <v>0.16</v>
      </c>
      <c r="P2894">
        <v>1.639640544613079E-3</v>
      </c>
      <c r="Q2894">
        <v>3.1012422887383102</v>
      </c>
      <c r="R2894">
        <v>0.49619876619812958</v>
      </c>
      <c r="S2894">
        <v>2.6234248713809271E-4</v>
      </c>
      <c r="T2894">
        <f t="shared" si="92"/>
        <v>0.49619876619812964</v>
      </c>
      <c r="U2894">
        <f t="shared" si="93"/>
        <v>2.6234248713809266E-4</v>
      </c>
    </row>
    <row r="2895" spans="1:21" x14ac:dyDescent="0.35">
      <c r="A2895" t="s">
        <v>27</v>
      </c>
      <c r="B2895" t="s">
        <v>63</v>
      </c>
      <c r="C2895" t="s">
        <v>39</v>
      </c>
      <c r="D2895" t="s">
        <v>40</v>
      </c>
      <c r="E2895" t="s">
        <v>455</v>
      </c>
      <c r="F2895" t="s">
        <v>456</v>
      </c>
      <c r="G2895" t="s">
        <v>452</v>
      </c>
      <c r="H2895" t="s">
        <v>46</v>
      </c>
      <c r="J2895" t="s">
        <v>36</v>
      </c>
      <c r="L2895" t="s">
        <v>457</v>
      </c>
      <c r="M2895" t="s">
        <v>457</v>
      </c>
      <c r="N2895" t="b">
        <v>0</v>
      </c>
      <c r="O2895">
        <v>55.558979000000001</v>
      </c>
      <c r="P2895">
        <v>8.557025259890173E-3</v>
      </c>
      <c r="Q2895">
        <v>53.435016125516817</v>
      </c>
      <c r="R2895">
        <v>2968.79493878225</v>
      </c>
      <c r="S2895">
        <v>0.47541958671670759</v>
      </c>
      <c r="T2895">
        <f t="shared" si="92"/>
        <v>2968.7949387822505</v>
      </c>
      <c r="U2895">
        <f t="shared" si="93"/>
        <v>0.47541958671670764</v>
      </c>
    </row>
    <row r="2896" spans="1:21" x14ac:dyDescent="0.35">
      <c r="A2896" t="s">
        <v>27</v>
      </c>
      <c r="B2896" t="s">
        <v>63</v>
      </c>
      <c r="C2896" t="s">
        <v>29</v>
      </c>
      <c r="D2896" t="s">
        <v>30</v>
      </c>
      <c r="E2896" t="s">
        <v>455</v>
      </c>
      <c r="F2896" t="s">
        <v>456</v>
      </c>
      <c r="G2896" t="s">
        <v>452</v>
      </c>
      <c r="H2896" t="s">
        <v>46</v>
      </c>
      <c r="J2896" t="s">
        <v>36</v>
      </c>
      <c r="L2896" t="s">
        <v>457</v>
      </c>
      <c r="M2896" t="s">
        <v>457</v>
      </c>
      <c r="N2896" t="b">
        <v>0</v>
      </c>
      <c r="O2896">
        <v>55.558979000000001</v>
      </c>
      <c r="P2896">
        <v>9.3819800029736004E-3</v>
      </c>
      <c r="Q2896">
        <v>17.745226679659169</v>
      </c>
      <c r="R2896">
        <v>985.9066764454235</v>
      </c>
      <c r="S2896">
        <v>0.52125322996363022</v>
      </c>
      <c r="T2896">
        <f t="shared" si="92"/>
        <v>985.9066764454235</v>
      </c>
      <c r="U2896">
        <f t="shared" si="93"/>
        <v>0.52125322996363022</v>
      </c>
    </row>
    <row r="2897" spans="1:21" x14ac:dyDescent="0.35">
      <c r="A2897" t="s">
        <v>27</v>
      </c>
      <c r="B2897" t="s">
        <v>63</v>
      </c>
      <c r="C2897" t="s">
        <v>76</v>
      </c>
      <c r="D2897" t="s">
        <v>77</v>
      </c>
      <c r="E2897" t="s">
        <v>455</v>
      </c>
      <c r="F2897" t="s">
        <v>456</v>
      </c>
      <c r="G2897" t="s">
        <v>452</v>
      </c>
      <c r="H2897" t="s">
        <v>46</v>
      </c>
      <c r="J2897" t="s">
        <v>36</v>
      </c>
      <c r="L2897" t="s">
        <v>457</v>
      </c>
      <c r="M2897" t="s">
        <v>457</v>
      </c>
      <c r="N2897" t="b">
        <v>0</v>
      </c>
      <c r="O2897">
        <v>55.558979000000001</v>
      </c>
      <c r="P2897">
        <v>1.4165651716622299E-2</v>
      </c>
      <c r="Q2897">
        <v>12.18595952817109</v>
      </c>
      <c r="R2897">
        <v>677.03946952050762</v>
      </c>
      <c r="S2897">
        <v>0.78702914624513254</v>
      </c>
      <c r="T2897">
        <f t="shared" si="92"/>
        <v>677.03946952050751</v>
      </c>
      <c r="U2897">
        <f t="shared" si="93"/>
        <v>0.78702914624513232</v>
      </c>
    </row>
    <row r="2898" spans="1:21" x14ac:dyDescent="0.35">
      <c r="A2898" t="s">
        <v>27</v>
      </c>
      <c r="B2898" t="s">
        <v>63</v>
      </c>
      <c r="C2898" t="s">
        <v>29</v>
      </c>
      <c r="D2898" t="s">
        <v>30</v>
      </c>
      <c r="E2898" t="s">
        <v>467</v>
      </c>
      <c r="F2898" t="s">
        <v>468</v>
      </c>
      <c r="G2898" t="s">
        <v>452</v>
      </c>
      <c r="H2898" t="s">
        <v>46</v>
      </c>
      <c r="J2898" t="s">
        <v>36</v>
      </c>
      <c r="L2898" t="s">
        <v>469</v>
      </c>
      <c r="M2898" t="s">
        <v>469</v>
      </c>
      <c r="N2898" t="b">
        <v>0</v>
      </c>
      <c r="O2898">
        <v>122.2271635</v>
      </c>
      <c r="P2898">
        <v>2.0823786827671189E-2</v>
      </c>
      <c r="Q2898">
        <v>39.386442677218071</v>
      </c>
      <c r="R2898">
        <v>4814.0931687917109</v>
      </c>
      <c r="S2898">
        <v>2.545232397274912</v>
      </c>
      <c r="T2898">
        <f t="shared" si="92"/>
        <v>4814.0931687917109</v>
      </c>
      <c r="U2898">
        <f t="shared" si="93"/>
        <v>2.5452323972749129</v>
      </c>
    </row>
    <row r="2899" spans="1:21" x14ac:dyDescent="0.35">
      <c r="A2899" t="s">
        <v>27</v>
      </c>
      <c r="B2899" t="s">
        <v>63</v>
      </c>
      <c r="C2899" t="s">
        <v>39</v>
      </c>
      <c r="D2899" t="s">
        <v>40</v>
      </c>
      <c r="E2899" t="s">
        <v>467</v>
      </c>
      <c r="F2899" t="s">
        <v>468</v>
      </c>
      <c r="G2899" t="s">
        <v>452</v>
      </c>
      <c r="H2899" t="s">
        <v>46</v>
      </c>
      <c r="J2899" t="s">
        <v>36</v>
      </c>
      <c r="L2899" t="s">
        <v>469</v>
      </c>
      <c r="M2899" t="s">
        <v>469</v>
      </c>
      <c r="N2899" t="b">
        <v>0</v>
      </c>
      <c r="O2899">
        <v>122.2271635</v>
      </c>
      <c r="P2899">
        <v>2.001316780488279E-3</v>
      </c>
      <c r="Q2899">
        <v>12.49737977740072</v>
      </c>
      <c r="R2899">
        <v>1527.519281373952</v>
      </c>
      <c r="S2899">
        <v>0.24461527334403449</v>
      </c>
      <c r="T2899">
        <f t="shared" si="92"/>
        <v>1527.5192813739516</v>
      </c>
      <c r="U2899">
        <f t="shared" si="93"/>
        <v>0.24461527334403449</v>
      </c>
    </row>
    <row r="2900" spans="1:21" x14ac:dyDescent="0.35">
      <c r="A2900" t="s">
        <v>27</v>
      </c>
      <c r="B2900" t="s">
        <v>63</v>
      </c>
      <c r="C2900" t="s">
        <v>39</v>
      </c>
      <c r="D2900" t="s">
        <v>40</v>
      </c>
      <c r="E2900" t="s">
        <v>482</v>
      </c>
      <c r="F2900" t="s">
        <v>483</v>
      </c>
      <c r="G2900" t="s">
        <v>452</v>
      </c>
      <c r="H2900" t="s">
        <v>46</v>
      </c>
      <c r="J2900" t="s">
        <v>36</v>
      </c>
      <c r="L2900" t="s">
        <v>484</v>
      </c>
      <c r="M2900" t="s">
        <v>484</v>
      </c>
      <c r="N2900" t="b">
        <v>0</v>
      </c>
      <c r="O2900">
        <v>232.69497082000001</v>
      </c>
      <c r="P2900">
        <v>2.8446456555446301E-3</v>
      </c>
      <c r="Q2900">
        <v>17.763613155135129</v>
      </c>
      <c r="R2900">
        <v>4133.5034447919379</v>
      </c>
      <c r="S2900">
        <v>0.66193473781019752</v>
      </c>
      <c r="T2900">
        <f t="shared" si="92"/>
        <v>4133.503444791937</v>
      </c>
      <c r="U2900">
        <f t="shared" si="93"/>
        <v>0.66193473781019752</v>
      </c>
    </row>
    <row r="2901" spans="1:21" x14ac:dyDescent="0.35">
      <c r="A2901" t="s">
        <v>27</v>
      </c>
      <c r="B2901" t="s">
        <v>63</v>
      </c>
      <c r="C2901" t="s">
        <v>29</v>
      </c>
      <c r="D2901" t="s">
        <v>30</v>
      </c>
      <c r="E2901" t="s">
        <v>482</v>
      </c>
      <c r="F2901" t="s">
        <v>483</v>
      </c>
      <c r="G2901" t="s">
        <v>452</v>
      </c>
      <c r="H2901" t="s">
        <v>46</v>
      </c>
      <c r="J2901" t="s">
        <v>36</v>
      </c>
      <c r="L2901" t="s">
        <v>484</v>
      </c>
      <c r="M2901" t="s">
        <v>484</v>
      </c>
      <c r="N2901" t="b">
        <v>0</v>
      </c>
      <c r="O2901">
        <v>232.69497082000001</v>
      </c>
      <c r="P2901">
        <v>1.18594765083548E-3</v>
      </c>
      <c r="Q2901">
        <v>2.2431203101706392</v>
      </c>
      <c r="R2901">
        <v>521.96281512090627</v>
      </c>
      <c r="S2901">
        <v>0.27596405400520962</v>
      </c>
      <c r="T2901">
        <f t="shared" si="92"/>
        <v>521.96281512090627</v>
      </c>
      <c r="U2901">
        <f t="shared" si="93"/>
        <v>0.27596405400520957</v>
      </c>
    </row>
    <row r="2902" spans="1:21" x14ac:dyDescent="0.35">
      <c r="A2902" t="s">
        <v>27</v>
      </c>
      <c r="B2902" t="s">
        <v>63</v>
      </c>
      <c r="C2902" t="s">
        <v>29</v>
      </c>
      <c r="D2902" t="s">
        <v>30</v>
      </c>
      <c r="E2902" t="s">
        <v>501</v>
      </c>
      <c r="F2902" t="s">
        <v>502</v>
      </c>
      <c r="G2902" t="s">
        <v>452</v>
      </c>
      <c r="H2902" t="s">
        <v>46</v>
      </c>
      <c r="J2902" t="s">
        <v>36</v>
      </c>
      <c r="L2902" t="s">
        <v>503</v>
      </c>
      <c r="M2902" t="s">
        <v>503</v>
      </c>
      <c r="N2902" t="b">
        <v>0</v>
      </c>
      <c r="O2902">
        <v>142.88461225</v>
      </c>
      <c r="P2902">
        <v>9.6976687743905322E-3</v>
      </c>
      <c r="Q2902">
        <v>18.342325459153589</v>
      </c>
      <c r="R2902">
        <v>2620.8360609944639</v>
      </c>
      <c r="S2902">
        <v>1.385647642557724</v>
      </c>
      <c r="T2902">
        <f t="shared" si="92"/>
        <v>2620.8360609944639</v>
      </c>
      <c r="U2902">
        <f t="shared" si="93"/>
        <v>1.385647642557724</v>
      </c>
    </row>
    <row r="2903" spans="1:21" x14ac:dyDescent="0.35">
      <c r="A2903" t="s">
        <v>27</v>
      </c>
      <c r="B2903" t="s">
        <v>63</v>
      </c>
      <c r="C2903" t="s">
        <v>39</v>
      </c>
      <c r="D2903" t="s">
        <v>40</v>
      </c>
      <c r="E2903" t="s">
        <v>501</v>
      </c>
      <c r="F2903" t="s">
        <v>502</v>
      </c>
      <c r="G2903" t="s">
        <v>452</v>
      </c>
      <c r="H2903" t="s">
        <v>46</v>
      </c>
      <c r="J2903" t="s">
        <v>36</v>
      </c>
      <c r="L2903" t="s">
        <v>503</v>
      </c>
      <c r="M2903" t="s">
        <v>503</v>
      </c>
      <c r="N2903" t="b">
        <v>0</v>
      </c>
      <c r="O2903">
        <v>142.88461225</v>
      </c>
      <c r="P2903">
        <v>2.8762535343860472E-3</v>
      </c>
      <c r="Q2903">
        <v>17.96099103638333</v>
      </c>
      <c r="R2903">
        <v>2566.349239859358</v>
      </c>
      <c r="S2903">
        <v>0.41097237099344242</v>
      </c>
      <c r="T2903">
        <f t="shared" si="92"/>
        <v>2566.349239859358</v>
      </c>
      <c r="U2903">
        <f t="shared" si="93"/>
        <v>0.41097237099344242</v>
      </c>
    </row>
    <row r="2904" spans="1:21" x14ac:dyDescent="0.35">
      <c r="A2904" t="s">
        <v>27</v>
      </c>
      <c r="B2904" t="s">
        <v>63</v>
      </c>
      <c r="C2904" t="s">
        <v>39</v>
      </c>
      <c r="D2904" t="s">
        <v>40</v>
      </c>
      <c r="E2904" t="s">
        <v>516</v>
      </c>
      <c r="F2904" t="s">
        <v>517</v>
      </c>
      <c r="G2904" t="s">
        <v>452</v>
      </c>
      <c r="H2904" t="s">
        <v>46</v>
      </c>
      <c r="J2904" t="s">
        <v>36</v>
      </c>
      <c r="L2904" t="s">
        <v>518</v>
      </c>
      <c r="M2904" t="s">
        <v>518</v>
      </c>
      <c r="N2904" t="b">
        <v>0</v>
      </c>
      <c r="O2904">
        <v>381.69555084000001</v>
      </c>
      <c r="P2904">
        <v>1.8188105344953661E-3</v>
      </c>
      <c r="Q2904">
        <v>11.357705194067311</v>
      </c>
      <c r="R2904">
        <v>4335.1855403278514</v>
      </c>
      <c r="S2904">
        <v>0.69423188883780362</v>
      </c>
      <c r="T2904">
        <f t="shared" si="92"/>
        <v>4335.1855403278514</v>
      </c>
      <c r="U2904">
        <f t="shared" si="93"/>
        <v>0.69423188883780362</v>
      </c>
    </row>
    <row r="2905" spans="1:21" x14ac:dyDescent="0.35">
      <c r="A2905" t="s">
        <v>27</v>
      </c>
      <c r="B2905" t="s">
        <v>63</v>
      </c>
      <c r="C2905" t="s">
        <v>29</v>
      </c>
      <c r="D2905" t="s">
        <v>30</v>
      </c>
      <c r="E2905" t="s">
        <v>516</v>
      </c>
      <c r="F2905" t="s">
        <v>517</v>
      </c>
      <c r="G2905" t="s">
        <v>452</v>
      </c>
      <c r="H2905" t="s">
        <v>46</v>
      </c>
      <c r="J2905" t="s">
        <v>36</v>
      </c>
      <c r="L2905" t="s">
        <v>518</v>
      </c>
      <c r="M2905" t="s">
        <v>518</v>
      </c>
      <c r="N2905" t="b">
        <v>0</v>
      </c>
      <c r="O2905">
        <v>381.69555084000001</v>
      </c>
      <c r="P2905">
        <v>1.337590657200763E-2</v>
      </c>
      <c r="Q2905">
        <v>25.29940312076852</v>
      </c>
      <c r="R2905">
        <v>9656.6696101049565</v>
      </c>
      <c r="S2905">
        <v>5.1055240269868278</v>
      </c>
      <c r="T2905">
        <f t="shared" si="92"/>
        <v>9656.6696101049565</v>
      </c>
      <c r="U2905">
        <f t="shared" si="93"/>
        <v>5.1055240269868287</v>
      </c>
    </row>
    <row r="2906" spans="1:21" x14ac:dyDescent="0.35">
      <c r="A2906" t="s">
        <v>27</v>
      </c>
      <c r="B2906" t="s">
        <v>63</v>
      </c>
      <c r="C2906" t="s">
        <v>29</v>
      </c>
      <c r="D2906" t="s">
        <v>30</v>
      </c>
      <c r="E2906" t="s">
        <v>522</v>
      </c>
      <c r="F2906" t="s">
        <v>523</v>
      </c>
      <c r="G2906" t="s">
        <v>452</v>
      </c>
      <c r="H2906" t="s">
        <v>46</v>
      </c>
      <c r="J2906" t="s">
        <v>36</v>
      </c>
      <c r="L2906" t="s">
        <v>524</v>
      </c>
      <c r="M2906" t="s">
        <v>524</v>
      </c>
      <c r="N2906" t="b">
        <v>0</v>
      </c>
      <c r="O2906">
        <v>350.59494537</v>
      </c>
      <c r="P2906">
        <v>1.982651025106683E-3</v>
      </c>
      <c r="Q2906">
        <v>3.7500177847347431</v>
      </c>
      <c r="R2906">
        <v>1314.7372803756059</v>
      </c>
      <c r="S2906">
        <v>0.69510742783505219</v>
      </c>
      <c r="T2906">
        <f t="shared" si="92"/>
        <v>1314.7372803756057</v>
      </c>
      <c r="U2906">
        <f t="shared" si="93"/>
        <v>0.69510742783505208</v>
      </c>
    </row>
    <row r="2907" spans="1:21" x14ac:dyDescent="0.35">
      <c r="A2907" t="s">
        <v>27</v>
      </c>
      <c r="B2907" t="s">
        <v>63</v>
      </c>
      <c r="C2907" t="s">
        <v>39</v>
      </c>
      <c r="D2907" t="s">
        <v>40</v>
      </c>
      <c r="E2907" t="s">
        <v>522</v>
      </c>
      <c r="F2907" t="s">
        <v>523</v>
      </c>
      <c r="G2907" t="s">
        <v>452</v>
      </c>
      <c r="H2907" t="s">
        <v>46</v>
      </c>
      <c r="J2907" t="s">
        <v>36</v>
      </c>
      <c r="L2907" t="s">
        <v>524</v>
      </c>
      <c r="M2907" t="s">
        <v>524</v>
      </c>
      <c r="N2907" t="b">
        <v>0</v>
      </c>
      <c r="O2907">
        <v>350.59494537</v>
      </c>
      <c r="P2907">
        <v>1.3766323813681201E-3</v>
      </c>
      <c r="Q2907">
        <v>8.5964889974227177</v>
      </c>
      <c r="R2907">
        <v>3013.8855904252241</v>
      </c>
      <c r="S2907">
        <v>0.48264035454032922</v>
      </c>
      <c r="T2907">
        <f t="shared" si="92"/>
        <v>3013.8855904252237</v>
      </c>
      <c r="U2907">
        <f t="shared" si="93"/>
        <v>0.48264035454032905</v>
      </c>
    </row>
    <row r="2908" spans="1:21" x14ac:dyDescent="0.35">
      <c r="A2908" t="s">
        <v>27</v>
      </c>
      <c r="B2908" t="s">
        <v>63</v>
      </c>
      <c r="C2908" t="s">
        <v>76</v>
      </c>
      <c r="D2908" t="s">
        <v>77</v>
      </c>
      <c r="E2908" t="s">
        <v>544</v>
      </c>
      <c r="F2908" t="s">
        <v>545</v>
      </c>
      <c r="G2908" t="s">
        <v>452</v>
      </c>
      <c r="H2908" t="s">
        <v>46</v>
      </c>
      <c r="J2908" t="s">
        <v>36</v>
      </c>
      <c r="L2908" t="s">
        <v>546</v>
      </c>
      <c r="M2908" t="s">
        <v>546</v>
      </c>
      <c r="N2908" t="b">
        <v>0</v>
      </c>
      <c r="O2908">
        <v>443.00939258</v>
      </c>
      <c r="P2908">
        <v>6.3206913513883618E-11</v>
      </c>
      <c r="Q2908">
        <v>5.4373558335969993E-8</v>
      </c>
      <c r="R2908">
        <v>2.4087997050831259E-5</v>
      </c>
      <c r="S2908">
        <v>2.800125636264217E-8</v>
      </c>
      <c r="T2908">
        <f t="shared" si="92"/>
        <v>2.4087997050831263E-5</v>
      </c>
      <c r="U2908">
        <f t="shared" si="93"/>
        <v>2.8001256362642174E-8</v>
      </c>
    </row>
    <row r="2909" spans="1:21" x14ac:dyDescent="0.35">
      <c r="A2909" t="s">
        <v>27</v>
      </c>
      <c r="B2909" t="s">
        <v>63</v>
      </c>
      <c r="C2909" t="s">
        <v>29</v>
      </c>
      <c r="D2909" t="s">
        <v>30</v>
      </c>
      <c r="E2909" t="s">
        <v>553</v>
      </c>
      <c r="F2909" t="s">
        <v>554</v>
      </c>
      <c r="G2909" t="s">
        <v>452</v>
      </c>
      <c r="H2909" t="s">
        <v>46</v>
      </c>
      <c r="J2909" t="s">
        <v>36</v>
      </c>
      <c r="L2909" t="s">
        <v>555</v>
      </c>
      <c r="M2909" t="s">
        <v>555</v>
      </c>
      <c r="N2909" t="b">
        <v>0</v>
      </c>
      <c r="O2909">
        <v>1.5156161800000001</v>
      </c>
      <c r="P2909">
        <v>3.5058222597554832E-3</v>
      </c>
      <c r="Q2909">
        <v>6.6309681621830521</v>
      </c>
      <c r="R2909">
        <v>10.0500026356695</v>
      </c>
      <c r="S2909">
        <v>5.3134809410895732E-3</v>
      </c>
      <c r="T2909">
        <f t="shared" si="92"/>
        <v>10.050002635669498</v>
      </c>
      <c r="U2909">
        <f t="shared" si="93"/>
        <v>5.3134809410895732E-3</v>
      </c>
    </row>
    <row r="2910" spans="1:21" x14ac:dyDescent="0.35">
      <c r="A2910" t="s">
        <v>27</v>
      </c>
      <c r="B2910" t="s">
        <v>63</v>
      </c>
      <c r="C2910" t="s">
        <v>29</v>
      </c>
      <c r="D2910" t="s">
        <v>30</v>
      </c>
      <c r="E2910" t="s">
        <v>559</v>
      </c>
      <c r="F2910" t="s">
        <v>560</v>
      </c>
      <c r="G2910" t="s">
        <v>452</v>
      </c>
      <c r="H2910" t="s">
        <v>46</v>
      </c>
      <c r="J2910" t="s">
        <v>36</v>
      </c>
      <c r="L2910" t="s">
        <v>561</v>
      </c>
      <c r="M2910" t="s">
        <v>561</v>
      </c>
      <c r="N2910" t="b">
        <v>0</v>
      </c>
      <c r="O2910">
        <v>305.48687911000002</v>
      </c>
      <c r="P2910">
        <v>5.5580691009155603E-3</v>
      </c>
      <c r="Q2910">
        <v>10.51262058389548</v>
      </c>
      <c r="R2910">
        <v>3211.4676534417772</v>
      </c>
      <c r="S2910">
        <v>1.697917183516418</v>
      </c>
      <c r="T2910">
        <f t="shared" si="92"/>
        <v>3211.4676534417763</v>
      </c>
      <c r="U2910">
        <f t="shared" si="93"/>
        <v>1.6979171835164182</v>
      </c>
    </row>
    <row r="2911" spans="1:21" x14ac:dyDescent="0.35">
      <c r="A2911" t="s">
        <v>27</v>
      </c>
      <c r="B2911" t="s">
        <v>63</v>
      </c>
      <c r="C2911" t="s">
        <v>29</v>
      </c>
      <c r="D2911" t="s">
        <v>30</v>
      </c>
      <c r="E2911" t="s">
        <v>568</v>
      </c>
      <c r="F2911" t="s">
        <v>569</v>
      </c>
      <c r="G2911" t="s">
        <v>452</v>
      </c>
      <c r="H2911" t="s">
        <v>46</v>
      </c>
      <c r="J2911" t="s">
        <v>36</v>
      </c>
      <c r="L2911" t="s">
        <v>570</v>
      </c>
      <c r="M2911" t="s">
        <v>570</v>
      </c>
      <c r="N2911" t="b">
        <v>0</v>
      </c>
      <c r="O2911">
        <v>536.01392079000004</v>
      </c>
      <c r="P2911">
        <v>1.163062449659724E-2</v>
      </c>
      <c r="Q2911">
        <v>21.998348755028321</v>
      </c>
      <c r="R2911">
        <v>11791.421167088551</v>
      </c>
      <c r="S2911">
        <v>6.2341766376573089</v>
      </c>
      <c r="T2911">
        <f t="shared" si="92"/>
        <v>11791.421167088547</v>
      </c>
      <c r="U2911">
        <f t="shared" si="93"/>
        <v>6.2341766376573071</v>
      </c>
    </row>
    <row r="2912" spans="1:21" x14ac:dyDescent="0.35">
      <c r="A2912" t="s">
        <v>27</v>
      </c>
      <c r="B2912" t="s">
        <v>63</v>
      </c>
      <c r="C2912" t="s">
        <v>29</v>
      </c>
      <c r="D2912" t="s">
        <v>30</v>
      </c>
      <c r="E2912" t="s">
        <v>574</v>
      </c>
      <c r="F2912" t="s">
        <v>575</v>
      </c>
      <c r="G2912" t="s">
        <v>452</v>
      </c>
      <c r="H2912" t="s">
        <v>46</v>
      </c>
      <c r="J2912" t="s">
        <v>36</v>
      </c>
      <c r="L2912" t="s">
        <v>576</v>
      </c>
      <c r="M2912" t="s">
        <v>576</v>
      </c>
      <c r="N2912" t="b">
        <v>0</v>
      </c>
      <c r="O2912">
        <v>660.78036123000004</v>
      </c>
      <c r="P2912">
        <v>4.9508721571305953E-3</v>
      </c>
      <c r="Q2912">
        <v>9.3641585957815217</v>
      </c>
      <c r="R2912">
        <v>6187.652099535524</v>
      </c>
      <c r="S2912">
        <v>3.271439092392304</v>
      </c>
      <c r="T2912">
        <f t="shared" si="92"/>
        <v>6187.652099535524</v>
      </c>
      <c r="U2912">
        <f t="shared" si="93"/>
        <v>3.2714390923923045</v>
      </c>
    </row>
    <row r="2913" spans="1:21" x14ac:dyDescent="0.35">
      <c r="A2913" t="s">
        <v>27</v>
      </c>
      <c r="B2913" t="s">
        <v>63</v>
      </c>
      <c r="C2913" t="s">
        <v>39</v>
      </c>
      <c r="D2913" t="s">
        <v>40</v>
      </c>
      <c r="E2913" t="s">
        <v>574</v>
      </c>
      <c r="F2913" t="s">
        <v>575</v>
      </c>
      <c r="G2913" t="s">
        <v>452</v>
      </c>
      <c r="H2913" t="s">
        <v>46</v>
      </c>
      <c r="J2913" t="s">
        <v>36</v>
      </c>
      <c r="L2913" t="s">
        <v>576</v>
      </c>
      <c r="M2913" t="s">
        <v>576</v>
      </c>
      <c r="N2913" t="b">
        <v>0</v>
      </c>
      <c r="O2913">
        <v>660.78036123000004</v>
      </c>
      <c r="P2913">
        <v>4.8017623141084053E-5</v>
      </c>
      <c r="Q2913">
        <v>0.29984981800623411</v>
      </c>
      <c r="R2913">
        <v>198.13487105690911</v>
      </c>
      <c r="S2913">
        <v>3.1729102364571528E-2</v>
      </c>
      <c r="T2913">
        <f t="shared" si="92"/>
        <v>198.13487105690916</v>
      </c>
      <c r="U2913">
        <f t="shared" si="93"/>
        <v>3.1729102364571528E-2</v>
      </c>
    </row>
    <row r="2914" spans="1:21" x14ac:dyDescent="0.35">
      <c r="A2914" t="s">
        <v>27</v>
      </c>
      <c r="B2914" t="s">
        <v>63</v>
      </c>
      <c r="C2914" t="s">
        <v>39</v>
      </c>
      <c r="D2914" t="s">
        <v>40</v>
      </c>
      <c r="E2914" t="s">
        <v>586</v>
      </c>
      <c r="F2914" t="s">
        <v>468</v>
      </c>
      <c r="G2914" t="s">
        <v>452</v>
      </c>
      <c r="H2914" t="s">
        <v>46</v>
      </c>
      <c r="J2914" t="s">
        <v>36</v>
      </c>
      <c r="L2914" t="s">
        <v>587</v>
      </c>
      <c r="M2914" t="s">
        <v>587</v>
      </c>
      <c r="N2914" t="b">
        <v>0</v>
      </c>
      <c r="O2914">
        <v>122.2271635</v>
      </c>
      <c r="P2914">
        <v>1.7823076139455579E-3</v>
      </c>
      <c r="Q2914">
        <v>11.129759840516661</v>
      </c>
      <c r="R2914">
        <v>1360.3589757425641</v>
      </c>
      <c r="S2914">
        <v>0.21784640413701861</v>
      </c>
      <c r="T2914">
        <f t="shared" si="92"/>
        <v>1360.3589757425639</v>
      </c>
      <c r="U2914">
        <f t="shared" si="93"/>
        <v>0.21784640413701858</v>
      </c>
    </row>
    <row r="2915" spans="1:21" x14ac:dyDescent="0.35">
      <c r="A2915" t="s">
        <v>27</v>
      </c>
      <c r="B2915" t="s">
        <v>63</v>
      </c>
      <c r="C2915" t="s">
        <v>29</v>
      </c>
      <c r="D2915" t="s">
        <v>30</v>
      </c>
      <c r="E2915" t="s">
        <v>586</v>
      </c>
      <c r="F2915" t="s">
        <v>468</v>
      </c>
      <c r="G2915" t="s">
        <v>452</v>
      </c>
      <c r="H2915" t="s">
        <v>46</v>
      </c>
      <c r="J2915" t="s">
        <v>36</v>
      </c>
      <c r="L2915" t="s">
        <v>587</v>
      </c>
      <c r="M2915" t="s">
        <v>587</v>
      </c>
      <c r="N2915" t="b">
        <v>0</v>
      </c>
      <c r="O2915">
        <v>122.2271635</v>
      </c>
      <c r="P2915">
        <v>1.2159056286477839E-2</v>
      </c>
      <c r="Q2915">
        <v>22.997833074244209</v>
      </c>
      <c r="R2915">
        <v>2810.959903311355</v>
      </c>
      <c r="S2915">
        <v>1.486166960733029</v>
      </c>
      <c r="T2915">
        <f t="shared" si="92"/>
        <v>2810.9599033113545</v>
      </c>
      <c r="U2915">
        <f t="shared" si="93"/>
        <v>1.4861669607330297</v>
      </c>
    </row>
    <row r="2916" spans="1:21" x14ac:dyDescent="0.35">
      <c r="A2916" t="s">
        <v>27</v>
      </c>
      <c r="B2916" t="s">
        <v>63</v>
      </c>
      <c r="C2916" t="s">
        <v>29</v>
      </c>
      <c r="D2916" t="s">
        <v>30</v>
      </c>
      <c r="E2916" t="s">
        <v>602</v>
      </c>
      <c r="F2916" t="s">
        <v>603</v>
      </c>
      <c r="G2916" t="s">
        <v>452</v>
      </c>
      <c r="H2916" t="s">
        <v>46</v>
      </c>
      <c r="J2916" t="s">
        <v>36</v>
      </c>
      <c r="L2916" t="s">
        <v>604</v>
      </c>
      <c r="M2916" t="s">
        <v>604</v>
      </c>
      <c r="N2916" t="b">
        <v>0</v>
      </c>
      <c r="O2916">
        <v>750.30128981999997</v>
      </c>
      <c r="P2916">
        <v>1.0268697232231521E-2</v>
      </c>
      <c r="Q2916">
        <v>19.42237779583656</v>
      </c>
      <c r="R2916">
        <v>14572.6351115875</v>
      </c>
      <c r="S2916">
        <v>7.7046167781143744</v>
      </c>
      <c r="T2916">
        <f t="shared" si="92"/>
        <v>14572.635111587499</v>
      </c>
      <c r="U2916">
        <f t="shared" si="93"/>
        <v>7.7046167781143735</v>
      </c>
    </row>
    <row r="2917" spans="1:21" x14ac:dyDescent="0.35">
      <c r="A2917" t="s">
        <v>27</v>
      </c>
      <c r="B2917" t="s">
        <v>63</v>
      </c>
      <c r="C2917" t="s">
        <v>29</v>
      </c>
      <c r="D2917" t="s">
        <v>30</v>
      </c>
      <c r="E2917" t="s">
        <v>608</v>
      </c>
      <c r="F2917" t="s">
        <v>609</v>
      </c>
      <c r="G2917" t="s">
        <v>452</v>
      </c>
      <c r="H2917" t="s">
        <v>46</v>
      </c>
      <c r="J2917" t="s">
        <v>36</v>
      </c>
      <c r="L2917" t="s">
        <v>610</v>
      </c>
      <c r="M2917" t="s">
        <v>610</v>
      </c>
      <c r="N2917" t="b">
        <v>0</v>
      </c>
      <c r="O2917">
        <v>2.4346340199999998</v>
      </c>
      <c r="P2917">
        <v>9.3269808571434226E-3</v>
      </c>
      <c r="Q2917">
        <v>17.64120041765106</v>
      </c>
      <c r="R2917">
        <v>42.949866690451493</v>
      </c>
      <c r="S2917">
        <v>2.2707784898690131E-2</v>
      </c>
      <c r="T2917">
        <f t="shared" si="92"/>
        <v>42.949866690451479</v>
      </c>
      <c r="U2917">
        <f t="shared" si="93"/>
        <v>2.2707784898690134E-2</v>
      </c>
    </row>
    <row r="2918" spans="1:21" x14ac:dyDescent="0.35">
      <c r="A2918" t="s">
        <v>27</v>
      </c>
      <c r="B2918" t="s">
        <v>63</v>
      </c>
      <c r="C2918" t="s">
        <v>39</v>
      </c>
      <c r="D2918" t="s">
        <v>40</v>
      </c>
      <c r="E2918" t="s">
        <v>614</v>
      </c>
      <c r="F2918" t="s">
        <v>615</v>
      </c>
      <c r="G2918" t="s">
        <v>452</v>
      </c>
      <c r="H2918" t="s">
        <v>46</v>
      </c>
      <c r="J2918" t="s">
        <v>36</v>
      </c>
      <c r="L2918" t="s">
        <v>616</v>
      </c>
      <c r="M2918" t="s">
        <v>616</v>
      </c>
      <c r="N2918" t="b">
        <v>0</v>
      </c>
      <c r="O2918">
        <v>0.64173709999999995</v>
      </c>
      <c r="P2918">
        <v>1.224299026285571E-2</v>
      </c>
      <c r="Q2918">
        <v>76.452314005280485</v>
      </c>
      <c r="R2918">
        <v>49.06228627803808</v>
      </c>
      <c r="S2918">
        <v>7.8567810666132602E-3</v>
      </c>
      <c r="T2918">
        <f t="shared" si="92"/>
        <v>49.06228627803808</v>
      </c>
      <c r="U2918">
        <f t="shared" si="93"/>
        <v>7.8567810666132602E-3</v>
      </c>
    </row>
    <row r="2919" spans="1:21" x14ac:dyDescent="0.35">
      <c r="A2919" t="s">
        <v>27</v>
      </c>
      <c r="B2919" t="s">
        <v>63</v>
      </c>
      <c r="C2919" t="s">
        <v>29</v>
      </c>
      <c r="D2919" t="s">
        <v>30</v>
      </c>
      <c r="E2919" t="s">
        <v>614</v>
      </c>
      <c r="F2919" t="s">
        <v>615</v>
      </c>
      <c r="G2919" t="s">
        <v>452</v>
      </c>
      <c r="H2919" t="s">
        <v>46</v>
      </c>
      <c r="J2919" t="s">
        <v>36</v>
      </c>
      <c r="L2919" t="s">
        <v>616</v>
      </c>
      <c r="M2919" t="s">
        <v>616</v>
      </c>
      <c r="N2919" t="b">
        <v>0</v>
      </c>
      <c r="O2919">
        <v>0.64173709999999995</v>
      </c>
      <c r="P2919">
        <v>2.264019885797498E-2</v>
      </c>
      <c r="Q2919">
        <v>42.822033374617192</v>
      </c>
      <c r="R2919">
        <v>27.480487513930051</v>
      </c>
      <c r="S2919">
        <v>1.452905555854017E-2</v>
      </c>
      <c r="T2919">
        <f t="shared" si="92"/>
        <v>27.480487513930047</v>
      </c>
      <c r="U2919">
        <f t="shared" si="93"/>
        <v>1.4529055558540173E-2</v>
      </c>
    </row>
    <row r="2920" spans="1:21" x14ac:dyDescent="0.35">
      <c r="A2920" t="s">
        <v>27</v>
      </c>
      <c r="B2920" t="s">
        <v>63</v>
      </c>
      <c r="C2920" t="s">
        <v>76</v>
      </c>
      <c r="D2920" t="s">
        <v>77</v>
      </c>
      <c r="E2920" t="s">
        <v>614</v>
      </c>
      <c r="F2920" t="s">
        <v>615</v>
      </c>
      <c r="G2920" t="s">
        <v>452</v>
      </c>
      <c r="H2920" t="s">
        <v>46</v>
      </c>
      <c r="J2920" t="s">
        <v>36</v>
      </c>
      <c r="L2920" t="s">
        <v>616</v>
      </c>
      <c r="M2920" t="s">
        <v>616</v>
      </c>
      <c r="N2920" t="b">
        <v>0</v>
      </c>
      <c r="O2920">
        <v>0.64173709999999995</v>
      </c>
      <c r="P2920">
        <v>9.722120575720682E-3</v>
      </c>
      <c r="Q2920">
        <v>8.3634251521737095</v>
      </c>
      <c r="R2920">
        <v>5.3671202032230143</v>
      </c>
      <c r="S2920">
        <v>6.2390454641133202E-3</v>
      </c>
      <c r="T2920">
        <f t="shared" si="92"/>
        <v>5.3671202032230143</v>
      </c>
      <c r="U2920">
        <f t="shared" si="93"/>
        <v>6.2390454641133202E-3</v>
      </c>
    </row>
    <row r="2921" spans="1:21" x14ac:dyDescent="0.35">
      <c r="A2921" t="s">
        <v>27</v>
      </c>
      <c r="B2921" t="s">
        <v>63</v>
      </c>
      <c r="C2921" t="s">
        <v>29</v>
      </c>
      <c r="D2921" t="s">
        <v>30</v>
      </c>
      <c r="E2921" t="s">
        <v>620</v>
      </c>
      <c r="F2921" t="s">
        <v>621</v>
      </c>
      <c r="G2921" t="s">
        <v>452</v>
      </c>
      <c r="H2921" t="s">
        <v>46</v>
      </c>
      <c r="J2921" t="s">
        <v>36</v>
      </c>
      <c r="L2921" t="s">
        <v>622</v>
      </c>
      <c r="M2921" t="s">
        <v>622</v>
      </c>
      <c r="N2921" t="b">
        <v>0</v>
      </c>
      <c r="O2921">
        <v>169.70566217000001</v>
      </c>
      <c r="P2921">
        <v>2.7233883115283481E-2</v>
      </c>
      <c r="Q2921">
        <v>51.510601077264702</v>
      </c>
      <c r="R2921">
        <v>8741.6406645919214</v>
      </c>
      <c r="S2921">
        <v>4.6217441675395659</v>
      </c>
      <c r="T2921">
        <f t="shared" si="92"/>
        <v>8741.6406645919214</v>
      </c>
      <c r="U2921">
        <f t="shared" si="93"/>
        <v>4.6217441675395659</v>
      </c>
    </row>
    <row r="2922" spans="1:21" x14ac:dyDescent="0.35">
      <c r="A2922" t="s">
        <v>27</v>
      </c>
      <c r="B2922" t="s">
        <v>63</v>
      </c>
      <c r="C2922" t="s">
        <v>39</v>
      </c>
      <c r="D2922" t="s">
        <v>40</v>
      </c>
      <c r="E2922" t="s">
        <v>629</v>
      </c>
      <c r="F2922" t="s">
        <v>630</v>
      </c>
      <c r="G2922" t="s">
        <v>452</v>
      </c>
      <c r="H2922" t="s">
        <v>46</v>
      </c>
      <c r="J2922" t="s">
        <v>36</v>
      </c>
      <c r="L2922" t="s">
        <v>631</v>
      </c>
      <c r="M2922" t="s">
        <v>631</v>
      </c>
      <c r="N2922" t="b">
        <v>0</v>
      </c>
      <c r="O2922">
        <v>31.33247536</v>
      </c>
      <c r="P2922">
        <v>1.0627033348975729E-3</v>
      </c>
      <c r="Q2922">
        <v>6.6361344173034693</v>
      </c>
      <c r="R2922">
        <v>207.9265181158089</v>
      </c>
      <c r="S2922">
        <v>3.3297126055668043E-2</v>
      </c>
      <c r="T2922">
        <f t="shared" si="92"/>
        <v>207.9265181158089</v>
      </c>
      <c r="U2922">
        <f t="shared" si="93"/>
        <v>3.3297126055668029E-2</v>
      </c>
    </row>
    <row r="2923" spans="1:21" x14ac:dyDescent="0.35">
      <c r="A2923" t="s">
        <v>27</v>
      </c>
      <c r="B2923" t="s">
        <v>63</v>
      </c>
      <c r="C2923" t="s">
        <v>29</v>
      </c>
      <c r="D2923" t="s">
        <v>30</v>
      </c>
      <c r="E2923" t="s">
        <v>629</v>
      </c>
      <c r="F2923" t="s">
        <v>630</v>
      </c>
      <c r="G2923" t="s">
        <v>452</v>
      </c>
      <c r="H2923" t="s">
        <v>46</v>
      </c>
      <c r="J2923" t="s">
        <v>36</v>
      </c>
      <c r="L2923" t="s">
        <v>631</v>
      </c>
      <c r="M2923" t="s">
        <v>631</v>
      </c>
      <c r="N2923" t="b">
        <v>0</v>
      </c>
      <c r="O2923">
        <v>31.33247536</v>
      </c>
      <c r="P2923">
        <v>2.5770964753710989E-3</v>
      </c>
      <c r="Q2923">
        <v>4.8743613945368081</v>
      </c>
      <c r="R2923">
        <v>152.7258082900598</v>
      </c>
      <c r="S2923">
        <v>8.0746811814907823E-2</v>
      </c>
      <c r="T2923">
        <f t="shared" si="92"/>
        <v>152.72580829005977</v>
      </c>
      <c r="U2923">
        <f t="shared" si="93"/>
        <v>8.074681181490781E-2</v>
      </c>
    </row>
    <row r="2924" spans="1:21" x14ac:dyDescent="0.35">
      <c r="A2924" t="s">
        <v>27</v>
      </c>
      <c r="B2924" t="s">
        <v>63</v>
      </c>
      <c r="C2924" t="s">
        <v>29</v>
      </c>
      <c r="D2924" t="s">
        <v>30</v>
      </c>
      <c r="E2924" t="s">
        <v>225</v>
      </c>
      <c r="F2924" t="s">
        <v>226</v>
      </c>
      <c r="G2924" t="s">
        <v>128</v>
      </c>
      <c r="H2924" t="s">
        <v>46</v>
      </c>
      <c r="J2924" t="s">
        <v>36</v>
      </c>
      <c r="L2924" t="s">
        <v>227</v>
      </c>
      <c r="M2924" t="s">
        <v>227</v>
      </c>
      <c r="N2924" t="b">
        <v>0</v>
      </c>
      <c r="O2924">
        <v>1.05</v>
      </c>
      <c r="P2924">
        <v>1.069277498064798E-2</v>
      </c>
      <c r="Q2924">
        <v>20.224485215918939</v>
      </c>
      <c r="R2924">
        <v>21.235709476714881</v>
      </c>
      <c r="S2924">
        <v>1.1227413729680381E-2</v>
      </c>
      <c r="T2924">
        <f t="shared" si="92"/>
        <v>21.235709476714888</v>
      </c>
      <c r="U2924">
        <f t="shared" si="93"/>
        <v>1.1227413729680379E-2</v>
      </c>
    </row>
    <row r="2925" spans="1:21" x14ac:dyDescent="0.35">
      <c r="A2925" t="s">
        <v>27</v>
      </c>
      <c r="B2925" t="s">
        <v>63</v>
      </c>
      <c r="C2925" t="s">
        <v>39</v>
      </c>
      <c r="D2925" t="s">
        <v>40</v>
      </c>
      <c r="E2925" t="s">
        <v>647</v>
      </c>
      <c r="F2925" t="s">
        <v>648</v>
      </c>
      <c r="G2925" t="s">
        <v>452</v>
      </c>
      <c r="H2925" t="s">
        <v>46</v>
      </c>
      <c r="J2925" t="s">
        <v>36</v>
      </c>
      <c r="L2925" t="s">
        <v>649</v>
      </c>
      <c r="M2925" t="s">
        <v>649</v>
      </c>
      <c r="N2925" t="b">
        <v>0</v>
      </c>
      <c r="O2925">
        <v>81.866171690000002</v>
      </c>
      <c r="P2925">
        <v>2.7315291263252588E-2</v>
      </c>
      <c r="Q2925">
        <v>170.5724810661392</v>
      </c>
      <c r="R2925">
        <v>13964.11602054982</v>
      </c>
      <c r="S2925">
        <v>2.236198324319794</v>
      </c>
      <c r="T2925">
        <f t="shared" si="92"/>
        <v>13964.116020549827</v>
      </c>
      <c r="U2925">
        <f t="shared" si="93"/>
        <v>2.2361983243197936</v>
      </c>
    </row>
    <row r="2926" spans="1:21" x14ac:dyDescent="0.35">
      <c r="A2926" t="s">
        <v>27</v>
      </c>
      <c r="B2926" t="s">
        <v>63</v>
      </c>
      <c r="C2926" t="s">
        <v>39</v>
      </c>
      <c r="D2926" t="s">
        <v>40</v>
      </c>
      <c r="E2926" t="s">
        <v>225</v>
      </c>
      <c r="F2926" t="s">
        <v>226</v>
      </c>
      <c r="G2926" t="s">
        <v>128</v>
      </c>
      <c r="H2926" t="s">
        <v>46</v>
      </c>
      <c r="J2926" t="s">
        <v>36</v>
      </c>
      <c r="L2926" t="s">
        <v>227</v>
      </c>
      <c r="M2926" t="s">
        <v>227</v>
      </c>
      <c r="N2926" t="b">
        <v>0</v>
      </c>
      <c r="O2926">
        <v>1.05</v>
      </c>
      <c r="P2926">
        <v>3.3239879722671509E-3</v>
      </c>
      <c r="Q2926">
        <v>20.756903889448012</v>
      </c>
      <c r="R2926">
        <v>21.794749083920411</v>
      </c>
      <c r="S2926">
        <v>3.4901873708805091E-3</v>
      </c>
      <c r="T2926">
        <f t="shared" si="92"/>
        <v>21.794749083920411</v>
      </c>
      <c r="U2926">
        <f t="shared" si="93"/>
        <v>3.4901873708805087E-3</v>
      </c>
    </row>
    <row r="2927" spans="1:21" x14ac:dyDescent="0.35">
      <c r="A2927" t="s">
        <v>27</v>
      </c>
      <c r="B2927" t="s">
        <v>63</v>
      </c>
      <c r="C2927" t="s">
        <v>39</v>
      </c>
      <c r="D2927" t="s">
        <v>40</v>
      </c>
      <c r="E2927" t="s">
        <v>228</v>
      </c>
      <c r="F2927" t="s">
        <v>229</v>
      </c>
      <c r="G2927" t="s">
        <v>128</v>
      </c>
      <c r="H2927" t="s">
        <v>46</v>
      </c>
      <c r="J2927" t="s">
        <v>36</v>
      </c>
      <c r="L2927" t="s">
        <v>230</v>
      </c>
      <c r="M2927" t="s">
        <v>230</v>
      </c>
      <c r="N2927" t="b">
        <v>0</v>
      </c>
      <c r="O2927">
        <v>1.2</v>
      </c>
      <c r="P2927">
        <v>3.4729081465729349E-8</v>
      </c>
      <c r="Q2927">
        <v>2.16868476109822E-4</v>
      </c>
      <c r="R2927">
        <v>2.6024217133178642E-4</v>
      </c>
      <c r="S2927">
        <v>4.1674897758875218E-8</v>
      </c>
      <c r="T2927">
        <f t="shared" si="92"/>
        <v>2.6024217133178637E-4</v>
      </c>
      <c r="U2927">
        <f t="shared" si="93"/>
        <v>4.1674897758875218E-8</v>
      </c>
    </row>
    <row r="2928" spans="1:21" x14ac:dyDescent="0.35">
      <c r="A2928" t="s">
        <v>27</v>
      </c>
      <c r="B2928" t="s">
        <v>63</v>
      </c>
      <c r="C2928" t="s">
        <v>29</v>
      </c>
      <c r="D2928" t="s">
        <v>30</v>
      </c>
      <c r="E2928" t="s">
        <v>647</v>
      </c>
      <c r="F2928" t="s">
        <v>648</v>
      </c>
      <c r="G2928" t="s">
        <v>452</v>
      </c>
      <c r="H2928" t="s">
        <v>46</v>
      </c>
      <c r="J2928" t="s">
        <v>36</v>
      </c>
      <c r="L2928" t="s">
        <v>649</v>
      </c>
      <c r="M2928" t="s">
        <v>649</v>
      </c>
      <c r="N2928" t="b">
        <v>0</v>
      </c>
      <c r="O2928">
        <v>81.866171690000002</v>
      </c>
      <c r="P2928">
        <v>1.815436942707381E-2</v>
      </c>
      <c r="Q2928">
        <v>34.337464011604489</v>
      </c>
      <c r="R2928">
        <v>2811.0767241732092</v>
      </c>
      <c r="S2928">
        <v>1.486228724440511</v>
      </c>
      <c r="T2928">
        <f t="shared" si="92"/>
        <v>2811.0767241732092</v>
      </c>
      <c r="U2928">
        <f t="shared" si="93"/>
        <v>1.4862287244405115</v>
      </c>
    </row>
    <row r="2929" spans="1:21" x14ac:dyDescent="0.35">
      <c r="A2929" t="s">
        <v>27</v>
      </c>
      <c r="B2929" t="s">
        <v>63</v>
      </c>
      <c r="C2929" t="s">
        <v>76</v>
      </c>
      <c r="D2929" t="s">
        <v>77</v>
      </c>
      <c r="E2929" t="s">
        <v>647</v>
      </c>
      <c r="F2929" t="s">
        <v>648</v>
      </c>
      <c r="G2929" t="s">
        <v>452</v>
      </c>
      <c r="H2929" t="s">
        <v>46</v>
      </c>
      <c r="J2929" t="s">
        <v>36</v>
      </c>
      <c r="L2929" t="s">
        <v>649</v>
      </c>
      <c r="M2929" t="s">
        <v>649</v>
      </c>
      <c r="N2929" t="b">
        <v>0</v>
      </c>
      <c r="O2929">
        <v>81.866171690000002</v>
      </c>
      <c r="P2929">
        <v>5.0036911476485757E-2</v>
      </c>
      <c r="Q2929">
        <v>43.044103466954709</v>
      </c>
      <c r="R2929">
        <v>3523.8559646678391</v>
      </c>
      <c r="S2929">
        <v>4.0963303857713136</v>
      </c>
      <c r="T2929">
        <f t="shared" si="92"/>
        <v>3523.8559646678386</v>
      </c>
      <c r="U2929">
        <f t="shared" si="93"/>
        <v>4.0963303857713145</v>
      </c>
    </row>
    <row r="2930" spans="1:21" x14ac:dyDescent="0.35">
      <c r="A2930" t="s">
        <v>27</v>
      </c>
      <c r="B2930" t="s">
        <v>63</v>
      </c>
      <c r="C2930" t="s">
        <v>29</v>
      </c>
      <c r="D2930" t="s">
        <v>30</v>
      </c>
      <c r="E2930" t="s">
        <v>228</v>
      </c>
      <c r="F2930" t="s">
        <v>229</v>
      </c>
      <c r="G2930" t="s">
        <v>128</v>
      </c>
      <c r="H2930" t="s">
        <v>46</v>
      </c>
      <c r="J2930" t="s">
        <v>36</v>
      </c>
      <c r="L2930" t="s">
        <v>230</v>
      </c>
      <c r="M2930" t="s">
        <v>230</v>
      </c>
      <c r="N2930" t="b">
        <v>0</v>
      </c>
      <c r="O2930">
        <v>1.2</v>
      </c>
      <c r="P2930">
        <v>5.9884679030340442E-3</v>
      </c>
      <c r="Q2930">
        <v>11.326683745810721</v>
      </c>
      <c r="R2930">
        <v>13.59202049497287</v>
      </c>
      <c r="S2930">
        <v>7.186161483640853E-3</v>
      </c>
      <c r="T2930">
        <f t="shared" si="92"/>
        <v>13.592020494972864</v>
      </c>
      <c r="U2930">
        <f t="shared" si="93"/>
        <v>7.186161483640853E-3</v>
      </c>
    </row>
    <row r="2931" spans="1:21" x14ac:dyDescent="0.35">
      <c r="A2931" t="s">
        <v>27</v>
      </c>
      <c r="B2931" t="s">
        <v>63</v>
      </c>
      <c r="C2931" t="s">
        <v>39</v>
      </c>
      <c r="D2931" t="s">
        <v>40</v>
      </c>
      <c r="E2931" t="s">
        <v>231</v>
      </c>
      <c r="F2931" t="s">
        <v>232</v>
      </c>
      <c r="G2931" t="s">
        <v>128</v>
      </c>
      <c r="H2931" t="s">
        <v>46</v>
      </c>
      <c r="J2931" t="s">
        <v>36</v>
      </c>
      <c r="L2931" t="s">
        <v>233</v>
      </c>
      <c r="M2931" t="s">
        <v>233</v>
      </c>
      <c r="N2931" t="b">
        <v>0</v>
      </c>
      <c r="O2931">
        <v>259.63</v>
      </c>
      <c r="P2931">
        <v>6.2487171032214404E-8</v>
      </c>
      <c r="Q2931">
        <v>3.9020604594863149E-4</v>
      </c>
      <c r="R2931">
        <v>0.1013091957096432</v>
      </c>
      <c r="S2931">
        <v>1.6223544215093821E-5</v>
      </c>
      <c r="T2931">
        <f t="shared" si="92"/>
        <v>0.1013091957096432</v>
      </c>
      <c r="U2931">
        <f t="shared" si="93"/>
        <v>1.6223544215093824E-5</v>
      </c>
    </row>
    <row r="2932" spans="1:21" x14ac:dyDescent="0.35">
      <c r="A2932" t="s">
        <v>27</v>
      </c>
      <c r="B2932" t="s">
        <v>63</v>
      </c>
      <c r="C2932" t="s">
        <v>76</v>
      </c>
      <c r="D2932" t="s">
        <v>77</v>
      </c>
      <c r="E2932" t="s">
        <v>659</v>
      </c>
      <c r="F2932" t="s">
        <v>660</v>
      </c>
      <c r="G2932" t="s">
        <v>452</v>
      </c>
      <c r="H2932" t="s">
        <v>46</v>
      </c>
      <c r="J2932" t="s">
        <v>36</v>
      </c>
      <c r="L2932" t="s">
        <v>661</v>
      </c>
      <c r="M2932" t="s">
        <v>661</v>
      </c>
      <c r="N2932" t="b">
        <v>0</v>
      </c>
      <c r="O2932">
        <v>3.87139246</v>
      </c>
      <c r="P2932">
        <v>3.7474270377155991E-2</v>
      </c>
      <c r="Q2932">
        <v>32.237129028656582</v>
      </c>
      <c r="R2932">
        <v>124.80257825358819</v>
      </c>
      <c r="S2932">
        <v>0.14507760778212311</v>
      </c>
      <c r="T2932">
        <f t="shared" si="92"/>
        <v>124.80257825358822</v>
      </c>
      <c r="U2932">
        <f t="shared" si="93"/>
        <v>0.14507760778212306</v>
      </c>
    </row>
    <row r="2933" spans="1:21" x14ac:dyDescent="0.35">
      <c r="A2933" t="s">
        <v>27</v>
      </c>
      <c r="B2933" t="s">
        <v>63</v>
      </c>
      <c r="C2933" t="s">
        <v>29</v>
      </c>
      <c r="D2933" t="s">
        <v>30</v>
      </c>
      <c r="E2933" t="s">
        <v>659</v>
      </c>
      <c r="F2933" t="s">
        <v>660</v>
      </c>
      <c r="G2933" t="s">
        <v>452</v>
      </c>
      <c r="H2933" t="s">
        <v>46</v>
      </c>
      <c r="J2933" t="s">
        <v>36</v>
      </c>
      <c r="L2933" t="s">
        <v>661</v>
      </c>
      <c r="M2933" t="s">
        <v>661</v>
      </c>
      <c r="N2933" t="b">
        <v>0</v>
      </c>
      <c r="O2933">
        <v>3.87139246</v>
      </c>
      <c r="P2933">
        <v>2.412125132172691E-3</v>
      </c>
      <c r="Q2933">
        <v>4.5623319636729871</v>
      </c>
      <c r="R2933">
        <v>17.662577564180602</v>
      </c>
      <c r="S2933">
        <v>9.3382830492698618E-3</v>
      </c>
      <c r="T2933">
        <f t="shared" si="92"/>
        <v>17.662577564180598</v>
      </c>
      <c r="U2933">
        <f t="shared" si="93"/>
        <v>9.3382830492698601E-3</v>
      </c>
    </row>
    <row r="2934" spans="1:21" x14ac:dyDescent="0.35">
      <c r="A2934" t="s">
        <v>27</v>
      </c>
      <c r="B2934" t="s">
        <v>63</v>
      </c>
      <c r="C2934" t="s">
        <v>29</v>
      </c>
      <c r="D2934" t="s">
        <v>30</v>
      </c>
      <c r="E2934" t="s">
        <v>231</v>
      </c>
      <c r="F2934" t="s">
        <v>232</v>
      </c>
      <c r="G2934" t="s">
        <v>128</v>
      </c>
      <c r="H2934" t="s">
        <v>46</v>
      </c>
      <c r="J2934" t="s">
        <v>36</v>
      </c>
      <c r="L2934" t="s">
        <v>233</v>
      </c>
      <c r="M2934" t="s">
        <v>233</v>
      </c>
      <c r="N2934" t="b">
        <v>0</v>
      </c>
      <c r="O2934">
        <v>259.63</v>
      </c>
      <c r="P2934">
        <v>8.9858049918200688E-4</v>
      </c>
      <c r="Q2934">
        <v>1.699589494206138</v>
      </c>
      <c r="R2934">
        <v>441.26442038073969</v>
      </c>
      <c r="S2934">
        <v>0.23329845500262439</v>
      </c>
      <c r="T2934">
        <f t="shared" si="92"/>
        <v>441.26442038073964</v>
      </c>
      <c r="U2934">
        <f t="shared" si="93"/>
        <v>0.23329845500262444</v>
      </c>
    </row>
    <row r="2935" spans="1:21" x14ac:dyDescent="0.35">
      <c r="A2935" t="s">
        <v>27</v>
      </c>
      <c r="B2935" t="s">
        <v>63</v>
      </c>
      <c r="C2935" t="s">
        <v>29</v>
      </c>
      <c r="D2935" t="s">
        <v>30</v>
      </c>
      <c r="E2935" t="s">
        <v>234</v>
      </c>
      <c r="F2935" t="s">
        <v>235</v>
      </c>
      <c r="G2935" t="s">
        <v>128</v>
      </c>
      <c r="H2935" t="s">
        <v>46</v>
      </c>
      <c r="J2935" t="s">
        <v>36</v>
      </c>
      <c r="L2935" t="s">
        <v>230</v>
      </c>
      <c r="M2935" t="s">
        <v>230</v>
      </c>
      <c r="N2935" t="b">
        <v>0</v>
      </c>
      <c r="O2935">
        <v>1.2</v>
      </c>
      <c r="P2935">
        <v>2.116248202326474E-3</v>
      </c>
      <c r="Q2935">
        <v>4.0027056174498403</v>
      </c>
      <c r="R2935">
        <v>4.8032467409398079</v>
      </c>
      <c r="S2935">
        <v>2.5394978427917682E-3</v>
      </c>
      <c r="T2935">
        <f t="shared" si="92"/>
        <v>4.8032467409398079</v>
      </c>
      <c r="U2935">
        <f t="shared" si="93"/>
        <v>2.5394978427917686E-3</v>
      </c>
    </row>
    <row r="2936" spans="1:21" x14ac:dyDescent="0.35">
      <c r="A2936" t="s">
        <v>27</v>
      </c>
      <c r="B2936" t="s">
        <v>63</v>
      </c>
      <c r="C2936" t="s">
        <v>39</v>
      </c>
      <c r="D2936" t="s">
        <v>40</v>
      </c>
      <c r="E2936" t="s">
        <v>659</v>
      </c>
      <c r="F2936" t="s">
        <v>660</v>
      </c>
      <c r="G2936" t="s">
        <v>452</v>
      </c>
      <c r="H2936" t="s">
        <v>46</v>
      </c>
      <c r="J2936" t="s">
        <v>36</v>
      </c>
      <c r="L2936" t="s">
        <v>661</v>
      </c>
      <c r="M2936" t="s">
        <v>661</v>
      </c>
      <c r="N2936" t="b">
        <v>0</v>
      </c>
      <c r="O2936">
        <v>3.87139246</v>
      </c>
      <c r="P2936">
        <v>8.3550756267947654E-3</v>
      </c>
      <c r="Q2936">
        <v>52.173925784744149</v>
      </c>
      <c r="R2936">
        <v>201.98574289165811</v>
      </c>
      <c r="S2936">
        <v>3.2345776784303032E-2</v>
      </c>
      <c r="T2936">
        <f t="shared" si="92"/>
        <v>201.98574289165808</v>
      </c>
      <c r="U2936">
        <f t="shared" si="93"/>
        <v>3.2345776784303032E-2</v>
      </c>
    </row>
    <row r="2937" spans="1:21" x14ac:dyDescent="0.35">
      <c r="A2937" t="s">
        <v>27</v>
      </c>
      <c r="B2937" t="s">
        <v>63</v>
      </c>
      <c r="C2937" t="s">
        <v>39</v>
      </c>
      <c r="D2937" t="s">
        <v>40</v>
      </c>
      <c r="E2937" t="s">
        <v>234</v>
      </c>
      <c r="F2937" t="s">
        <v>235</v>
      </c>
      <c r="G2937" t="s">
        <v>128</v>
      </c>
      <c r="H2937" t="s">
        <v>46</v>
      </c>
      <c r="J2937" t="s">
        <v>36</v>
      </c>
      <c r="L2937" t="s">
        <v>230</v>
      </c>
      <c r="M2937" t="s">
        <v>230</v>
      </c>
      <c r="N2937" t="b">
        <v>0</v>
      </c>
      <c r="O2937">
        <v>1.2</v>
      </c>
      <c r="P2937">
        <v>1.362658453591086E-3</v>
      </c>
      <c r="Q2937">
        <v>8.5092277081984484</v>
      </c>
      <c r="R2937">
        <v>10.21107324983814</v>
      </c>
      <c r="S2937">
        <v>1.6351901443093029E-3</v>
      </c>
      <c r="T2937">
        <f t="shared" si="92"/>
        <v>10.211073249838138</v>
      </c>
      <c r="U2937">
        <f t="shared" si="93"/>
        <v>1.6351901443093031E-3</v>
      </c>
    </row>
    <row r="2938" spans="1:21" x14ac:dyDescent="0.35">
      <c r="A2938" t="s">
        <v>27</v>
      </c>
      <c r="B2938" t="s">
        <v>63</v>
      </c>
      <c r="C2938" t="s">
        <v>39</v>
      </c>
      <c r="D2938" t="s">
        <v>40</v>
      </c>
      <c r="E2938" t="s">
        <v>686</v>
      </c>
      <c r="F2938" t="s">
        <v>687</v>
      </c>
      <c r="G2938" t="s">
        <v>452</v>
      </c>
      <c r="H2938" t="s">
        <v>46</v>
      </c>
      <c r="J2938" t="s">
        <v>36</v>
      </c>
      <c r="L2938" t="s">
        <v>688</v>
      </c>
      <c r="M2938" t="s">
        <v>688</v>
      </c>
      <c r="N2938" t="b">
        <v>0</v>
      </c>
      <c r="O2938">
        <v>9.3904086499999995</v>
      </c>
      <c r="P2938">
        <v>4.0380281182609326E-6</v>
      </c>
      <c r="Q2938">
        <v>2.5215783646913379E-2</v>
      </c>
      <c r="R2938">
        <v>0.23678651287450389</v>
      </c>
      <c r="S2938">
        <v>3.7918734170660693E-5</v>
      </c>
      <c r="T2938">
        <f t="shared" si="92"/>
        <v>0.23678651287450392</v>
      </c>
      <c r="U2938">
        <f t="shared" si="93"/>
        <v>3.7918734170660679E-5</v>
      </c>
    </row>
    <row r="2939" spans="1:21" x14ac:dyDescent="0.35">
      <c r="A2939" t="s">
        <v>27</v>
      </c>
      <c r="B2939" t="s">
        <v>63</v>
      </c>
      <c r="C2939" t="s">
        <v>39</v>
      </c>
      <c r="D2939" t="s">
        <v>40</v>
      </c>
      <c r="E2939" t="s">
        <v>692</v>
      </c>
      <c r="F2939" t="s">
        <v>693</v>
      </c>
      <c r="G2939" t="s">
        <v>452</v>
      </c>
      <c r="H2939" t="s">
        <v>46</v>
      </c>
      <c r="J2939" t="s">
        <v>36</v>
      </c>
      <c r="L2939" t="s">
        <v>694</v>
      </c>
      <c r="M2939" t="s">
        <v>694</v>
      </c>
      <c r="N2939" t="b">
        <v>0</v>
      </c>
      <c r="O2939">
        <v>18.484933380000001</v>
      </c>
      <c r="P2939">
        <v>3.6118221734377252E-6</v>
      </c>
      <c r="Q2939">
        <v>2.255430715914716E-2</v>
      </c>
      <c r="R2939">
        <v>0.41691486526889238</v>
      </c>
      <c r="S2939">
        <v>6.6764292256403146E-5</v>
      </c>
      <c r="T2939">
        <f t="shared" si="92"/>
        <v>0.41691486526889232</v>
      </c>
      <c r="U2939">
        <f t="shared" si="93"/>
        <v>6.676429225640316E-5</v>
      </c>
    </row>
    <row r="2940" spans="1:21" x14ac:dyDescent="0.35">
      <c r="A2940" t="s">
        <v>27</v>
      </c>
      <c r="B2940" t="s">
        <v>63</v>
      </c>
      <c r="C2940" t="s">
        <v>29</v>
      </c>
      <c r="D2940" t="s">
        <v>30</v>
      </c>
      <c r="E2940" t="s">
        <v>238</v>
      </c>
      <c r="F2940" t="s">
        <v>239</v>
      </c>
      <c r="G2940" t="s">
        <v>128</v>
      </c>
      <c r="H2940" t="s">
        <v>46</v>
      </c>
      <c r="J2940" t="s">
        <v>36</v>
      </c>
      <c r="L2940" t="s">
        <v>240</v>
      </c>
      <c r="M2940" t="s">
        <v>240</v>
      </c>
      <c r="N2940" t="b">
        <v>0</v>
      </c>
      <c r="O2940">
        <v>0.98</v>
      </c>
      <c r="P2940">
        <v>8.302155090534875E-3</v>
      </c>
      <c r="Q2940">
        <v>15.70282861022233</v>
      </c>
      <c r="R2940">
        <v>15.388772038017891</v>
      </c>
      <c r="S2940">
        <v>8.1361119887241769E-3</v>
      </c>
      <c r="T2940">
        <f t="shared" si="92"/>
        <v>15.388772038017883</v>
      </c>
      <c r="U2940">
        <f t="shared" si="93"/>
        <v>8.1361119887241769E-3</v>
      </c>
    </row>
    <row r="2941" spans="1:21" x14ac:dyDescent="0.35">
      <c r="A2941" t="s">
        <v>27</v>
      </c>
      <c r="B2941" t="s">
        <v>63</v>
      </c>
      <c r="C2941" t="s">
        <v>76</v>
      </c>
      <c r="D2941" t="s">
        <v>77</v>
      </c>
      <c r="E2941" t="s">
        <v>695</v>
      </c>
      <c r="F2941" t="s">
        <v>696</v>
      </c>
      <c r="G2941" t="s">
        <v>452</v>
      </c>
      <c r="H2941" t="s">
        <v>46</v>
      </c>
      <c r="J2941" t="s">
        <v>36</v>
      </c>
      <c r="L2941" t="s">
        <v>697</v>
      </c>
      <c r="M2941" t="s">
        <v>697</v>
      </c>
      <c r="N2941" t="b">
        <v>0</v>
      </c>
      <c r="O2941">
        <v>209.88483607000001</v>
      </c>
      <c r="P2941">
        <v>1.28568241827646E-2</v>
      </c>
      <c r="Q2941">
        <v>11.06004455609602</v>
      </c>
      <c r="R2941">
        <v>2321.3356385831089</v>
      </c>
      <c r="S2941">
        <v>2.698452435980359</v>
      </c>
      <c r="T2941">
        <f t="shared" si="92"/>
        <v>2321.3356385831094</v>
      </c>
      <c r="U2941">
        <f t="shared" si="93"/>
        <v>2.6984524359803599</v>
      </c>
    </row>
    <row r="2942" spans="1:21" x14ac:dyDescent="0.35">
      <c r="A2942" t="s">
        <v>27</v>
      </c>
      <c r="B2942" t="s">
        <v>63</v>
      </c>
      <c r="C2942" t="s">
        <v>39</v>
      </c>
      <c r="D2942" t="s">
        <v>40</v>
      </c>
      <c r="E2942" t="s">
        <v>238</v>
      </c>
      <c r="F2942" t="s">
        <v>239</v>
      </c>
      <c r="G2942" t="s">
        <v>128</v>
      </c>
      <c r="H2942" t="s">
        <v>46</v>
      </c>
      <c r="J2942" t="s">
        <v>36</v>
      </c>
      <c r="L2942" t="s">
        <v>240</v>
      </c>
      <c r="M2942" t="s">
        <v>240</v>
      </c>
      <c r="N2942" t="b">
        <v>0</v>
      </c>
      <c r="O2942">
        <v>0.98</v>
      </c>
      <c r="P2942">
        <v>3.3542571296233561E-3</v>
      </c>
      <c r="Q2942">
        <v>20.945922019266568</v>
      </c>
      <c r="R2942">
        <v>20.527003578881239</v>
      </c>
      <c r="S2942">
        <v>3.2871719870308891E-3</v>
      </c>
      <c r="T2942">
        <f t="shared" si="92"/>
        <v>20.527003578881235</v>
      </c>
      <c r="U2942">
        <f t="shared" si="93"/>
        <v>3.2871719870308891E-3</v>
      </c>
    </row>
    <row r="2943" spans="1:21" x14ac:dyDescent="0.35">
      <c r="A2943" t="s">
        <v>27</v>
      </c>
      <c r="B2943" t="s">
        <v>63</v>
      </c>
      <c r="C2943" t="s">
        <v>39</v>
      </c>
      <c r="D2943" t="s">
        <v>40</v>
      </c>
      <c r="E2943" t="s">
        <v>695</v>
      </c>
      <c r="F2943" t="s">
        <v>696</v>
      </c>
      <c r="G2943" t="s">
        <v>452</v>
      </c>
      <c r="H2943" t="s">
        <v>46</v>
      </c>
      <c r="J2943" t="s">
        <v>36</v>
      </c>
      <c r="L2943" t="s">
        <v>697</v>
      </c>
      <c r="M2943" t="s">
        <v>697</v>
      </c>
      <c r="N2943" t="b">
        <v>0</v>
      </c>
      <c r="O2943">
        <v>209.88483607000001</v>
      </c>
      <c r="P2943">
        <v>6.8813013235976073E-3</v>
      </c>
      <c r="Q2943">
        <v>42.970826428961352</v>
      </c>
      <c r="R2943">
        <v>9018.9248608349753</v>
      </c>
      <c r="S2943">
        <v>1.4442808002515579</v>
      </c>
      <c r="T2943">
        <f t="shared" si="92"/>
        <v>9018.9248608349772</v>
      </c>
      <c r="U2943">
        <f t="shared" si="93"/>
        <v>1.4442808002515579</v>
      </c>
    </row>
    <row r="2944" spans="1:21" x14ac:dyDescent="0.35">
      <c r="A2944" t="s">
        <v>27</v>
      </c>
      <c r="B2944" t="s">
        <v>63</v>
      </c>
      <c r="C2944" t="s">
        <v>29</v>
      </c>
      <c r="D2944" t="s">
        <v>30</v>
      </c>
      <c r="E2944" t="s">
        <v>241</v>
      </c>
      <c r="F2944" t="s">
        <v>242</v>
      </c>
      <c r="G2944" t="s">
        <v>128</v>
      </c>
      <c r="H2944" t="s">
        <v>46</v>
      </c>
      <c r="J2944" t="s">
        <v>36</v>
      </c>
      <c r="L2944" t="s">
        <v>233</v>
      </c>
      <c r="M2944" t="s">
        <v>233</v>
      </c>
      <c r="N2944" t="b">
        <v>0</v>
      </c>
      <c r="O2944">
        <v>259.63</v>
      </c>
      <c r="P2944">
        <v>1.933869205631631E-2</v>
      </c>
      <c r="Q2944">
        <v>36.577510730004768</v>
      </c>
      <c r="R2944">
        <v>9496.6191108311377</v>
      </c>
      <c r="S2944">
        <v>5.0209046185814028</v>
      </c>
      <c r="T2944">
        <f t="shared" si="92"/>
        <v>9496.6191108311377</v>
      </c>
      <c r="U2944">
        <f t="shared" si="93"/>
        <v>5.0209046185814037</v>
      </c>
    </row>
    <row r="2945" spans="1:21" x14ac:dyDescent="0.35">
      <c r="A2945" t="s">
        <v>27</v>
      </c>
      <c r="B2945" t="s">
        <v>63</v>
      </c>
      <c r="C2945" t="s">
        <v>39</v>
      </c>
      <c r="D2945" t="s">
        <v>40</v>
      </c>
      <c r="E2945" t="s">
        <v>241</v>
      </c>
      <c r="F2945" t="s">
        <v>242</v>
      </c>
      <c r="G2945" t="s">
        <v>128</v>
      </c>
      <c r="H2945" t="s">
        <v>46</v>
      </c>
      <c r="J2945" t="s">
        <v>36</v>
      </c>
      <c r="L2945" t="s">
        <v>233</v>
      </c>
      <c r="M2945" t="s">
        <v>233</v>
      </c>
      <c r="N2945" t="b">
        <v>0</v>
      </c>
      <c r="O2945">
        <v>259.63</v>
      </c>
      <c r="P2945">
        <v>3.2912674457501508E-3</v>
      </c>
      <c r="Q2945">
        <v>20.552577992425501</v>
      </c>
      <c r="R2945">
        <v>5336.0658241734336</v>
      </c>
      <c r="S2945">
        <v>0.85451176694011166</v>
      </c>
      <c r="T2945">
        <f t="shared" si="92"/>
        <v>5336.0658241734327</v>
      </c>
      <c r="U2945">
        <f t="shared" si="93"/>
        <v>0.85451176694011166</v>
      </c>
    </row>
    <row r="2946" spans="1:21" x14ac:dyDescent="0.35">
      <c r="A2946" t="s">
        <v>27</v>
      </c>
      <c r="B2946" t="s">
        <v>63</v>
      </c>
      <c r="C2946" t="s">
        <v>29</v>
      </c>
      <c r="D2946" t="s">
        <v>30</v>
      </c>
      <c r="E2946" t="s">
        <v>695</v>
      </c>
      <c r="F2946" t="s">
        <v>696</v>
      </c>
      <c r="G2946" t="s">
        <v>452</v>
      </c>
      <c r="H2946" t="s">
        <v>46</v>
      </c>
      <c r="J2946" t="s">
        <v>36</v>
      </c>
      <c r="L2946" t="s">
        <v>697</v>
      </c>
      <c r="M2946" t="s">
        <v>697</v>
      </c>
      <c r="N2946" t="b">
        <v>0</v>
      </c>
      <c r="O2946">
        <v>209.88483607000001</v>
      </c>
      <c r="P2946">
        <v>1.0776264300039131E-3</v>
      </c>
      <c r="Q2946">
        <v>2.0382398246799069</v>
      </c>
      <c r="R2946">
        <v>427.7956314742878</v>
      </c>
      <c r="S2946">
        <v>0.22617744660607059</v>
      </c>
      <c r="T2946">
        <f t="shared" ref="T2946:T3009" si="94">O2946*Q2946</f>
        <v>427.7956314742878</v>
      </c>
      <c r="U2946">
        <f t="shared" ref="U2946:U3009" si="95">O2946*P2946</f>
        <v>0.22617744660607061</v>
      </c>
    </row>
    <row r="2947" spans="1:21" x14ac:dyDescent="0.35">
      <c r="A2947" t="s">
        <v>27</v>
      </c>
      <c r="B2947" t="s">
        <v>63</v>
      </c>
      <c r="C2947" t="s">
        <v>39</v>
      </c>
      <c r="D2947" t="s">
        <v>40</v>
      </c>
      <c r="E2947" t="s">
        <v>701</v>
      </c>
      <c r="F2947" t="s">
        <v>702</v>
      </c>
      <c r="G2947" t="s">
        <v>452</v>
      </c>
      <c r="H2947" t="s">
        <v>46</v>
      </c>
      <c r="J2947" t="s">
        <v>36</v>
      </c>
      <c r="L2947" t="s">
        <v>703</v>
      </c>
      <c r="M2947" t="s">
        <v>703</v>
      </c>
      <c r="N2947" t="b">
        <v>0</v>
      </c>
      <c r="O2947">
        <v>54.732766400000003</v>
      </c>
      <c r="P2947">
        <v>8.2833032790189419E-7</v>
      </c>
      <c r="Q2947">
        <v>5.1725737723556106E-3</v>
      </c>
      <c r="R2947">
        <v>0.2831092719691064</v>
      </c>
      <c r="S2947">
        <v>4.5336810339089783E-5</v>
      </c>
      <c r="T2947">
        <f t="shared" si="94"/>
        <v>0.2831092719691064</v>
      </c>
      <c r="U2947">
        <f t="shared" si="95"/>
        <v>4.5336810339089776E-5</v>
      </c>
    </row>
    <row r="2948" spans="1:21" x14ac:dyDescent="0.35">
      <c r="A2948" t="s">
        <v>27</v>
      </c>
      <c r="B2948" t="s">
        <v>63</v>
      </c>
      <c r="C2948" t="s">
        <v>39</v>
      </c>
      <c r="D2948" t="s">
        <v>40</v>
      </c>
      <c r="E2948" t="s">
        <v>243</v>
      </c>
      <c r="F2948" t="s">
        <v>244</v>
      </c>
      <c r="G2948" t="s">
        <v>128</v>
      </c>
      <c r="H2948" t="s">
        <v>46</v>
      </c>
      <c r="J2948" t="s">
        <v>36</v>
      </c>
      <c r="L2948" t="s">
        <v>233</v>
      </c>
      <c r="M2948" t="s">
        <v>233</v>
      </c>
      <c r="N2948" t="b">
        <v>0</v>
      </c>
      <c r="O2948">
        <v>259.63</v>
      </c>
      <c r="P2948">
        <v>2.6546965054655412E-3</v>
      </c>
      <c r="Q2948">
        <v>16.57746077282528</v>
      </c>
      <c r="R2948">
        <v>4304.006140448626</v>
      </c>
      <c r="S2948">
        <v>0.68923885371401838</v>
      </c>
      <c r="T2948">
        <f t="shared" si="94"/>
        <v>4304.0061404486269</v>
      </c>
      <c r="U2948">
        <f t="shared" si="95"/>
        <v>0.6892388537140185</v>
      </c>
    </row>
    <row r="2949" spans="1:21" x14ac:dyDescent="0.35">
      <c r="A2949" t="s">
        <v>27</v>
      </c>
      <c r="B2949" t="s">
        <v>63</v>
      </c>
      <c r="C2949" t="s">
        <v>39</v>
      </c>
      <c r="D2949" t="s">
        <v>40</v>
      </c>
      <c r="E2949" t="s">
        <v>728</v>
      </c>
      <c r="F2949" t="s">
        <v>729</v>
      </c>
      <c r="G2949" t="s">
        <v>452</v>
      </c>
      <c r="H2949" t="s">
        <v>46</v>
      </c>
      <c r="J2949" t="s">
        <v>36</v>
      </c>
      <c r="L2949" t="s">
        <v>730</v>
      </c>
      <c r="M2949" t="s">
        <v>730</v>
      </c>
      <c r="N2949" t="b">
        <v>0</v>
      </c>
      <c r="O2949">
        <v>11.37433998</v>
      </c>
      <c r="P2949">
        <v>4.0847140617554087E-6</v>
      </c>
      <c r="Q2949">
        <v>2.5507317686804049E-2</v>
      </c>
      <c r="R2949">
        <v>0.29012890334757641</v>
      </c>
      <c r="S2949">
        <v>4.6460926459492733E-5</v>
      </c>
      <c r="T2949">
        <f t="shared" si="94"/>
        <v>0.29012890334757641</v>
      </c>
      <c r="U2949">
        <f t="shared" si="95"/>
        <v>4.6460926459492733E-5</v>
      </c>
    </row>
    <row r="2950" spans="1:21" x14ac:dyDescent="0.35">
      <c r="A2950" t="s">
        <v>27</v>
      </c>
      <c r="B2950" t="s">
        <v>63</v>
      </c>
      <c r="C2950" t="s">
        <v>29</v>
      </c>
      <c r="D2950" t="s">
        <v>30</v>
      </c>
      <c r="E2950" t="s">
        <v>243</v>
      </c>
      <c r="F2950" t="s">
        <v>244</v>
      </c>
      <c r="G2950" t="s">
        <v>128</v>
      </c>
      <c r="H2950" t="s">
        <v>46</v>
      </c>
      <c r="J2950" t="s">
        <v>36</v>
      </c>
      <c r="L2950" t="s">
        <v>233</v>
      </c>
      <c r="M2950" t="s">
        <v>233</v>
      </c>
      <c r="N2950" t="b">
        <v>0</v>
      </c>
      <c r="O2950">
        <v>259.63</v>
      </c>
      <c r="P2950">
        <v>5.7680672118731744E-3</v>
      </c>
      <c r="Q2950">
        <v>10.909814361761351</v>
      </c>
      <c r="R2950">
        <v>2832.5151027440979</v>
      </c>
      <c r="S2950">
        <v>1.497563290218632</v>
      </c>
      <c r="T2950">
        <f t="shared" si="94"/>
        <v>2832.5151027440993</v>
      </c>
      <c r="U2950">
        <f t="shared" si="95"/>
        <v>1.4975632902186322</v>
      </c>
    </row>
    <row r="2951" spans="1:21" x14ac:dyDescent="0.35">
      <c r="A2951" t="s">
        <v>27</v>
      </c>
      <c r="B2951" t="s">
        <v>63</v>
      </c>
      <c r="C2951" t="s">
        <v>29</v>
      </c>
      <c r="D2951" t="s">
        <v>30</v>
      </c>
      <c r="E2951" t="s">
        <v>247</v>
      </c>
      <c r="F2951" t="s">
        <v>248</v>
      </c>
      <c r="G2951" t="s">
        <v>128</v>
      </c>
      <c r="H2951" t="s">
        <v>46</v>
      </c>
      <c r="J2951" t="s">
        <v>36</v>
      </c>
      <c r="L2951" t="s">
        <v>233</v>
      </c>
      <c r="M2951" t="s">
        <v>233</v>
      </c>
      <c r="N2951" t="b">
        <v>0</v>
      </c>
      <c r="O2951">
        <v>259.63</v>
      </c>
      <c r="P2951">
        <v>1.103964741165458E-3</v>
      </c>
      <c r="Q2951">
        <v>2.0880565266738231</v>
      </c>
      <c r="R2951">
        <v>542.12211602032471</v>
      </c>
      <c r="S2951">
        <v>0.28662236574878791</v>
      </c>
      <c r="T2951">
        <f t="shared" si="94"/>
        <v>542.12211602032471</v>
      </c>
      <c r="U2951">
        <f t="shared" si="95"/>
        <v>0.28662236574878786</v>
      </c>
    </row>
    <row r="2952" spans="1:21" x14ac:dyDescent="0.35">
      <c r="A2952" t="s">
        <v>27</v>
      </c>
      <c r="B2952" t="s">
        <v>63</v>
      </c>
      <c r="C2952" t="s">
        <v>39</v>
      </c>
      <c r="D2952" t="s">
        <v>40</v>
      </c>
      <c r="E2952" t="s">
        <v>734</v>
      </c>
      <c r="F2952" t="s">
        <v>735</v>
      </c>
      <c r="G2952" t="s">
        <v>452</v>
      </c>
      <c r="H2952" t="s">
        <v>46</v>
      </c>
      <c r="J2952" t="s">
        <v>36</v>
      </c>
      <c r="L2952" t="s">
        <v>736</v>
      </c>
      <c r="M2952" t="s">
        <v>736</v>
      </c>
      <c r="N2952" t="b">
        <v>0</v>
      </c>
      <c r="O2952">
        <v>57.243154320000002</v>
      </c>
      <c r="P2952">
        <v>2.5772644178911311E-3</v>
      </c>
      <c r="Q2952">
        <v>16.093930022067141</v>
      </c>
      <c r="R2952">
        <v>921.26731986847039</v>
      </c>
      <c r="S2952">
        <v>0.14753074479678699</v>
      </c>
      <c r="T2952">
        <f t="shared" si="94"/>
        <v>921.26731986847039</v>
      </c>
      <c r="U2952">
        <f t="shared" si="95"/>
        <v>0.14753074479678699</v>
      </c>
    </row>
    <row r="2953" spans="1:21" x14ac:dyDescent="0.35">
      <c r="A2953" t="s">
        <v>27</v>
      </c>
      <c r="B2953" t="s">
        <v>63</v>
      </c>
      <c r="C2953" t="s">
        <v>39</v>
      </c>
      <c r="D2953" t="s">
        <v>40</v>
      </c>
      <c r="E2953" t="s">
        <v>247</v>
      </c>
      <c r="F2953" t="s">
        <v>248</v>
      </c>
      <c r="G2953" t="s">
        <v>128</v>
      </c>
      <c r="H2953" t="s">
        <v>46</v>
      </c>
      <c r="J2953" t="s">
        <v>36</v>
      </c>
      <c r="L2953" t="s">
        <v>233</v>
      </c>
      <c r="M2953" t="s">
        <v>233</v>
      </c>
      <c r="N2953" t="b">
        <v>0</v>
      </c>
      <c r="O2953">
        <v>259.63</v>
      </c>
      <c r="P2953">
        <v>4.0200511832118521E-3</v>
      </c>
      <c r="Q2953">
        <v>25.103525264466189</v>
      </c>
      <c r="R2953">
        <v>6517.6282644133562</v>
      </c>
      <c r="S2953">
        <v>1.0437258886972931</v>
      </c>
      <c r="T2953">
        <f t="shared" si="94"/>
        <v>6517.6282644133562</v>
      </c>
      <c r="U2953">
        <f t="shared" si="95"/>
        <v>1.0437258886972931</v>
      </c>
    </row>
    <row r="2954" spans="1:21" x14ac:dyDescent="0.35">
      <c r="A2954" t="s">
        <v>27</v>
      </c>
      <c r="B2954" t="s">
        <v>63</v>
      </c>
      <c r="C2954" t="s">
        <v>76</v>
      </c>
      <c r="D2954" t="s">
        <v>77</v>
      </c>
      <c r="E2954" t="s">
        <v>734</v>
      </c>
      <c r="F2954" t="s">
        <v>735</v>
      </c>
      <c r="G2954" t="s">
        <v>452</v>
      </c>
      <c r="H2954" t="s">
        <v>46</v>
      </c>
      <c r="J2954" t="s">
        <v>36</v>
      </c>
      <c r="L2954" t="s">
        <v>736</v>
      </c>
      <c r="M2954" t="s">
        <v>736</v>
      </c>
      <c r="N2954" t="b">
        <v>0</v>
      </c>
      <c r="O2954">
        <v>57.243154320000002</v>
      </c>
      <c r="P2954">
        <v>7.4356679730502679E-3</v>
      </c>
      <c r="Q2954">
        <v>6.3965111381486084</v>
      </c>
      <c r="R2954">
        <v>366.15647419063959</v>
      </c>
      <c r="S2954">
        <v>0.42564108925359811</v>
      </c>
      <c r="T2954">
        <f t="shared" si="94"/>
        <v>366.15647419063964</v>
      </c>
      <c r="U2954">
        <f t="shared" si="95"/>
        <v>0.42564108925359811</v>
      </c>
    </row>
    <row r="2955" spans="1:21" x14ac:dyDescent="0.35">
      <c r="A2955" t="s">
        <v>27</v>
      </c>
      <c r="B2955" t="s">
        <v>63</v>
      </c>
      <c r="C2955" t="s">
        <v>29</v>
      </c>
      <c r="D2955" t="s">
        <v>30</v>
      </c>
      <c r="E2955" t="s">
        <v>249</v>
      </c>
      <c r="F2955" t="s">
        <v>250</v>
      </c>
      <c r="G2955" t="s">
        <v>128</v>
      </c>
      <c r="H2955" t="s">
        <v>46</v>
      </c>
      <c r="J2955" t="s">
        <v>36</v>
      </c>
      <c r="L2955" t="s">
        <v>233</v>
      </c>
      <c r="M2955" t="s">
        <v>233</v>
      </c>
      <c r="N2955" t="b">
        <v>0</v>
      </c>
      <c r="O2955">
        <v>259.63</v>
      </c>
      <c r="P2955">
        <v>5.346227250269839E-3</v>
      </c>
      <c r="Q2955">
        <v>10.1119395273642</v>
      </c>
      <c r="R2955">
        <v>2625.3628594895672</v>
      </c>
      <c r="S2955">
        <v>1.388040980987558</v>
      </c>
      <c r="T2955">
        <f t="shared" si="94"/>
        <v>2625.3628594895672</v>
      </c>
      <c r="U2955">
        <f t="shared" si="95"/>
        <v>1.3880409809875582</v>
      </c>
    </row>
    <row r="2956" spans="1:21" x14ac:dyDescent="0.35">
      <c r="A2956" t="s">
        <v>27</v>
      </c>
      <c r="B2956" t="s">
        <v>63</v>
      </c>
      <c r="C2956" t="s">
        <v>39</v>
      </c>
      <c r="D2956" t="s">
        <v>40</v>
      </c>
      <c r="E2956" t="s">
        <v>742</v>
      </c>
      <c r="F2956" t="s">
        <v>743</v>
      </c>
      <c r="G2956" t="s">
        <v>452</v>
      </c>
      <c r="H2956" t="s">
        <v>46</v>
      </c>
      <c r="J2956" t="s">
        <v>36</v>
      </c>
      <c r="L2956" t="s">
        <v>744</v>
      </c>
      <c r="M2956" t="s">
        <v>744</v>
      </c>
      <c r="N2956" t="b">
        <v>0</v>
      </c>
      <c r="O2956">
        <v>50.177049429999997</v>
      </c>
      <c r="P2956">
        <v>1.0782951085637661E-2</v>
      </c>
      <c r="Q2956">
        <v>67.33498472214427</v>
      </c>
      <c r="R2956">
        <v>3378.6708567713281</v>
      </c>
      <c r="S2956">
        <v>0.54105666962531285</v>
      </c>
      <c r="T2956">
        <f t="shared" si="94"/>
        <v>3378.6708567713276</v>
      </c>
      <c r="U2956">
        <f t="shared" si="95"/>
        <v>0.54105666962531307</v>
      </c>
    </row>
    <row r="2957" spans="1:21" x14ac:dyDescent="0.35">
      <c r="A2957" t="s">
        <v>27</v>
      </c>
      <c r="B2957" t="s">
        <v>63</v>
      </c>
      <c r="C2957" t="s">
        <v>29</v>
      </c>
      <c r="D2957" t="s">
        <v>30</v>
      </c>
      <c r="E2957" t="s">
        <v>742</v>
      </c>
      <c r="F2957" t="s">
        <v>743</v>
      </c>
      <c r="G2957" t="s">
        <v>452</v>
      </c>
      <c r="H2957" t="s">
        <v>46</v>
      </c>
      <c r="J2957" t="s">
        <v>36</v>
      </c>
      <c r="L2957" t="s">
        <v>744</v>
      </c>
      <c r="M2957" t="s">
        <v>744</v>
      </c>
      <c r="N2957" t="b">
        <v>0</v>
      </c>
      <c r="O2957">
        <v>50.177049429999997</v>
      </c>
      <c r="P2957">
        <v>1.046305079519442E-6</v>
      </c>
      <c r="Q2957">
        <v>1.9789981225995551E-3</v>
      </c>
      <c r="R2957">
        <v>9.9300286619555048E-2</v>
      </c>
      <c r="S2957">
        <v>5.250050169390713E-5</v>
      </c>
      <c r="T2957">
        <f t="shared" si="94"/>
        <v>9.9300286619555075E-2</v>
      </c>
      <c r="U2957">
        <f t="shared" si="95"/>
        <v>5.2500501693907123E-5</v>
      </c>
    </row>
    <row r="2958" spans="1:21" x14ac:dyDescent="0.35">
      <c r="A2958" t="s">
        <v>27</v>
      </c>
      <c r="B2958" t="s">
        <v>63</v>
      </c>
      <c r="C2958" t="s">
        <v>39</v>
      </c>
      <c r="D2958" t="s">
        <v>40</v>
      </c>
      <c r="E2958" t="s">
        <v>249</v>
      </c>
      <c r="F2958" t="s">
        <v>250</v>
      </c>
      <c r="G2958" t="s">
        <v>128</v>
      </c>
      <c r="H2958" t="s">
        <v>46</v>
      </c>
      <c r="J2958" t="s">
        <v>36</v>
      </c>
      <c r="L2958" t="s">
        <v>233</v>
      </c>
      <c r="M2958" t="s">
        <v>233</v>
      </c>
      <c r="N2958" t="b">
        <v>0</v>
      </c>
      <c r="O2958">
        <v>259.63</v>
      </c>
      <c r="P2958">
        <v>5.972884132862474E-3</v>
      </c>
      <c r="Q2958">
        <v>37.298143953293213</v>
      </c>
      <c r="R2958">
        <v>9683.7171145935154</v>
      </c>
      <c r="S2958">
        <v>1.5507399074150841</v>
      </c>
      <c r="T2958">
        <f t="shared" si="94"/>
        <v>9683.7171145935172</v>
      </c>
      <c r="U2958">
        <f t="shared" si="95"/>
        <v>1.5507399074150841</v>
      </c>
    </row>
    <row r="2959" spans="1:21" x14ac:dyDescent="0.35">
      <c r="A2959" t="s">
        <v>27</v>
      </c>
      <c r="B2959" t="s">
        <v>63</v>
      </c>
      <c r="C2959" t="s">
        <v>76</v>
      </c>
      <c r="D2959" t="s">
        <v>77</v>
      </c>
      <c r="E2959" t="s">
        <v>742</v>
      </c>
      <c r="F2959" t="s">
        <v>743</v>
      </c>
      <c r="G2959" t="s">
        <v>452</v>
      </c>
      <c r="H2959" t="s">
        <v>46</v>
      </c>
      <c r="J2959" t="s">
        <v>36</v>
      </c>
      <c r="L2959" t="s">
        <v>744</v>
      </c>
      <c r="M2959" t="s">
        <v>744</v>
      </c>
      <c r="N2959" t="b">
        <v>0</v>
      </c>
      <c r="O2959">
        <v>50.177049429999997</v>
      </c>
      <c r="P2959">
        <v>1.5089396672138549E-2</v>
      </c>
      <c r="Q2959">
        <v>12.980608363781259</v>
      </c>
      <c r="R2959">
        <v>651.32862750092386</v>
      </c>
      <c r="S2959">
        <v>0.75714140268677332</v>
      </c>
      <c r="T2959">
        <f t="shared" si="94"/>
        <v>651.32862750092363</v>
      </c>
      <c r="U2959">
        <f t="shared" si="95"/>
        <v>0.75714140268677343</v>
      </c>
    </row>
    <row r="2960" spans="1:21" x14ac:dyDescent="0.35">
      <c r="A2960" t="s">
        <v>27</v>
      </c>
      <c r="B2960" t="s">
        <v>63</v>
      </c>
      <c r="C2960" t="s">
        <v>39</v>
      </c>
      <c r="D2960" t="s">
        <v>40</v>
      </c>
      <c r="E2960" t="s">
        <v>745</v>
      </c>
      <c r="F2960" t="s">
        <v>746</v>
      </c>
      <c r="G2960" t="s">
        <v>452</v>
      </c>
      <c r="H2960" t="s">
        <v>46</v>
      </c>
      <c r="J2960" t="s">
        <v>36</v>
      </c>
      <c r="L2960" t="s">
        <v>747</v>
      </c>
      <c r="M2960" t="s">
        <v>747</v>
      </c>
      <c r="N2960" t="b">
        <v>0</v>
      </c>
      <c r="O2960">
        <v>13.065891410000001</v>
      </c>
      <c r="P2960">
        <v>1.7329346719145559E-4</v>
      </c>
      <c r="Q2960">
        <v>1.0821446627283891</v>
      </c>
      <c r="R2960">
        <v>14.1391846531202</v>
      </c>
      <c r="S2960">
        <v>2.264233624385957E-3</v>
      </c>
      <c r="T2960">
        <f t="shared" si="94"/>
        <v>14.139184653120207</v>
      </c>
      <c r="U2960">
        <f t="shared" si="95"/>
        <v>2.2642336243859566E-3</v>
      </c>
    </row>
    <row r="2961" spans="1:21" x14ac:dyDescent="0.35">
      <c r="A2961" t="s">
        <v>27</v>
      </c>
      <c r="B2961" t="s">
        <v>63</v>
      </c>
      <c r="C2961" t="s">
        <v>39</v>
      </c>
      <c r="D2961" t="s">
        <v>40</v>
      </c>
      <c r="E2961" t="s">
        <v>751</v>
      </c>
      <c r="F2961" t="s">
        <v>752</v>
      </c>
      <c r="G2961" t="s">
        <v>452</v>
      </c>
      <c r="H2961" t="s">
        <v>46</v>
      </c>
      <c r="J2961" t="s">
        <v>36</v>
      </c>
      <c r="L2961" t="s">
        <v>753</v>
      </c>
      <c r="M2961" t="s">
        <v>753</v>
      </c>
      <c r="N2961" t="b">
        <v>0</v>
      </c>
      <c r="O2961">
        <v>22.719495980000001</v>
      </c>
      <c r="P2961">
        <v>1.8268684253071689E-5</v>
      </c>
      <c r="Q2961">
        <v>0.11408023325940141</v>
      </c>
      <c r="R2961">
        <v>2.5918454009344338</v>
      </c>
      <c r="S2961">
        <v>4.1505529844755172E-4</v>
      </c>
      <c r="T2961">
        <f t="shared" si="94"/>
        <v>2.5918454009344325</v>
      </c>
      <c r="U2961">
        <f t="shared" si="95"/>
        <v>4.1505529844755156E-4</v>
      </c>
    </row>
    <row r="2962" spans="1:21" x14ac:dyDescent="0.35">
      <c r="A2962" t="s">
        <v>27</v>
      </c>
      <c r="B2962" t="s">
        <v>63</v>
      </c>
      <c r="C2962" t="s">
        <v>39</v>
      </c>
      <c r="D2962" t="s">
        <v>40</v>
      </c>
      <c r="E2962" t="s">
        <v>179</v>
      </c>
      <c r="F2962" t="s">
        <v>180</v>
      </c>
      <c r="G2962" t="s">
        <v>128</v>
      </c>
      <c r="H2962" t="s">
        <v>46</v>
      </c>
      <c r="J2962" t="s">
        <v>36</v>
      </c>
      <c r="L2962" t="s">
        <v>182</v>
      </c>
      <c r="M2962" t="s">
        <v>182</v>
      </c>
      <c r="N2962" t="b">
        <v>0</v>
      </c>
      <c r="O2962">
        <v>32.4</v>
      </c>
      <c r="P2962">
        <v>1.5687319454794799E-3</v>
      </c>
      <c r="Q2962">
        <v>9.7960698090057114</v>
      </c>
      <c r="R2962">
        <v>317.39266181178499</v>
      </c>
      <c r="S2962">
        <v>5.0826915033535133E-2</v>
      </c>
      <c r="T2962">
        <f t="shared" si="94"/>
        <v>317.39266181178505</v>
      </c>
      <c r="U2962">
        <f t="shared" si="95"/>
        <v>5.0826915033535147E-2</v>
      </c>
    </row>
    <row r="2963" spans="1:21" x14ac:dyDescent="0.35">
      <c r="A2963" t="s">
        <v>27</v>
      </c>
      <c r="B2963" t="s">
        <v>63</v>
      </c>
      <c r="C2963" t="s">
        <v>29</v>
      </c>
      <c r="D2963" t="s">
        <v>30</v>
      </c>
      <c r="E2963" t="s">
        <v>179</v>
      </c>
      <c r="F2963" t="s">
        <v>180</v>
      </c>
      <c r="G2963" t="s">
        <v>128</v>
      </c>
      <c r="H2963" t="s">
        <v>46</v>
      </c>
      <c r="J2963" t="s">
        <v>36</v>
      </c>
      <c r="L2963" t="s">
        <v>182</v>
      </c>
      <c r="M2963" t="s">
        <v>182</v>
      </c>
      <c r="N2963" t="b">
        <v>0</v>
      </c>
      <c r="O2963">
        <v>32.4</v>
      </c>
      <c r="P2963">
        <v>5.35101232644551E-3</v>
      </c>
      <c r="Q2963">
        <v>10.12099009679515</v>
      </c>
      <c r="R2963">
        <v>327.92007913616288</v>
      </c>
      <c r="S2963">
        <v>0.1733727993768345</v>
      </c>
      <c r="T2963">
        <f t="shared" si="94"/>
        <v>327.92007913616288</v>
      </c>
      <c r="U2963">
        <f t="shared" si="95"/>
        <v>0.17337279937683453</v>
      </c>
    </row>
    <row r="2964" spans="1:21" x14ac:dyDescent="0.35">
      <c r="A2964" t="s">
        <v>27</v>
      </c>
      <c r="B2964" t="s">
        <v>63</v>
      </c>
      <c r="C2964" t="s">
        <v>29</v>
      </c>
      <c r="D2964" t="s">
        <v>30</v>
      </c>
      <c r="E2964" t="s">
        <v>751</v>
      </c>
      <c r="F2964" t="s">
        <v>752</v>
      </c>
      <c r="G2964" t="s">
        <v>452</v>
      </c>
      <c r="H2964" t="s">
        <v>46</v>
      </c>
      <c r="J2964" t="s">
        <v>36</v>
      </c>
      <c r="L2964" t="s">
        <v>753</v>
      </c>
      <c r="M2964" t="s">
        <v>753</v>
      </c>
      <c r="N2964" t="b">
        <v>0</v>
      </c>
      <c r="O2964">
        <v>22.719495980000001</v>
      </c>
      <c r="P2964">
        <v>5.1066260028977227E-5</v>
      </c>
      <c r="Q2964">
        <v>9.6587539049263232E-2</v>
      </c>
      <c r="R2964">
        <v>2.194420205147829</v>
      </c>
      <c r="S2964">
        <v>1.1601996894419831E-3</v>
      </c>
      <c r="T2964">
        <f t="shared" si="94"/>
        <v>2.194420205147829</v>
      </c>
      <c r="U2964">
        <f t="shared" si="95"/>
        <v>1.1601996894419829E-3</v>
      </c>
    </row>
    <row r="2965" spans="1:21" x14ac:dyDescent="0.35">
      <c r="A2965" t="s">
        <v>27</v>
      </c>
      <c r="B2965" t="s">
        <v>63</v>
      </c>
      <c r="C2965" t="s">
        <v>39</v>
      </c>
      <c r="D2965" t="s">
        <v>40</v>
      </c>
      <c r="E2965" t="s">
        <v>754</v>
      </c>
      <c r="F2965" t="s">
        <v>755</v>
      </c>
      <c r="G2965" t="s">
        <v>452</v>
      </c>
      <c r="H2965" t="s">
        <v>46</v>
      </c>
      <c r="J2965" t="s">
        <v>36</v>
      </c>
      <c r="L2965" t="s">
        <v>756</v>
      </c>
      <c r="M2965" t="s">
        <v>756</v>
      </c>
      <c r="N2965" t="b">
        <v>0</v>
      </c>
      <c r="O2965">
        <v>22.768172870000001</v>
      </c>
      <c r="P2965">
        <v>1.957776572108056E-17</v>
      </c>
      <c r="Q2965">
        <v>1.2225489527431379E-13</v>
      </c>
      <c r="R2965">
        <v>2.783520589809322E-12</v>
      </c>
      <c r="S2965">
        <v>4.4574995434592249E-16</v>
      </c>
      <c r="T2965">
        <f t="shared" si="94"/>
        <v>2.7835205898093224E-12</v>
      </c>
      <c r="U2965">
        <f t="shared" si="95"/>
        <v>4.4574995434592239E-16</v>
      </c>
    </row>
    <row r="2966" spans="1:21" x14ac:dyDescent="0.35">
      <c r="A2966" t="s">
        <v>27</v>
      </c>
      <c r="B2966" t="s">
        <v>63</v>
      </c>
      <c r="C2966" t="s">
        <v>39</v>
      </c>
      <c r="D2966" t="s">
        <v>40</v>
      </c>
      <c r="E2966" t="s">
        <v>254</v>
      </c>
      <c r="F2966" t="s">
        <v>255</v>
      </c>
      <c r="G2966" t="s">
        <v>128</v>
      </c>
      <c r="H2966" t="s">
        <v>46</v>
      </c>
      <c r="J2966" t="s">
        <v>36</v>
      </c>
      <c r="L2966" t="s">
        <v>256</v>
      </c>
      <c r="M2966" t="s">
        <v>256</v>
      </c>
      <c r="N2966" t="b">
        <v>0</v>
      </c>
      <c r="O2966">
        <v>165.25</v>
      </c>
      <c r="P2966">
        <v>2.98213490964394E-3</v>
      </c>
      <c r="Q2966">
        <v>18.622175597894149</v>
      </c>
      <c r="R2966">
        <v>3077.3145175520081</v>
      </c>
      <c r="S2966">
        <v>0.49279779381866112</v>
      </c>
      <c r="T2966">
        <f t="shared" si="94"/>
        <v>3077.3145175520081</v>
      </c>
      <c r="U2966">
        <f t="shared" si="95"/>
        <v>0.49279779381866107</v>
      </c>
    </row>
    <row r="2967" spans="1:21" x14ac:dyDescent="0.35">
      <c r="A2967" t="s">
        <v>27</v>
      </c>
      <c r="B2967" t="s">
        <v>63</v>
      </c>
      <c r="C2967" t="s">
        <v>29</v>
      </c>
      <c r="D2967" t="s">
        <v>30</v>
      </c>
      <c r="E2967" t="s">
        <v>254</v>
      </c>
      <c r="F2967" t="s">
        <v>255</v>
      </c>
      <c r="G2967" t="s">
        <v>128</v>
      </c>
      <c r="H2967" t="s">
        <v>46</v>
      </c>
      <c r="J2967" t="s">
        <v>36</v>
      </c>
      <c r="L2967" t="s">
        <v>256</v>
      </c>
      <c r="M2967" t="s">
        <v>256</v>
      </c>
      <c r="N2967" t="b">
        <v>0</v>
      </c>
      <c r="O2967">
        <v>165.25</v>
      </c>
      <c r="P2967">
        <v>1.1785149168471889E-2</v>
      </c>
      <c r="Q2967">
        <v>22.290619185059771</v>
      </c>
      <c r="R2967">
        <v>3683.5248203311271</v>
      </c>
      <c r="S2967">
        <v>1.9474959000899801</v>
      </c>
      <c r="T2967">
        <f t="shared" si="94"/>
        <v>3683.5248203311271</v>
      </c>
      <c r="U2967">
        <f t="shared" si="95"/>
        <v>1.9474959000899796</v>
      </c>
    </row>
    <row r="2968" spans="1:21" x14ac:dyDescent="0.35">
      <c r="A2968" t="s">
        <v>27</v>
      </c>
      <c r="B2968" t="s">
        <v>63</v>
      </c>
      <c r="C2968" t="s">
        <v>76</v>
      </c>
      <c r="D2968" t="s">
        <v>77</v>
      </c>
      <c r="E2968" t="s">
        <v>772</v>
      </c>
      <c r="F2968" t="s">
        <v>773</v>
      </c>
      <c r="G2968" t="s">
        <v>452</v>
      </c>
      <c r="H2968" t="s">
        <v>46</v>
      </c>
      <c r="J2968" t="s">
        <v>36</v>
      </c>
      <c r="L2968" t="s">
        <v>774</v>
      </c>
      <c r="M2968" t="s">
        <v>774</v>
      </c>
      <c r="N2968" t="b">
        <v>0</v>
      </c>
      <c r="O2968">
        <v>0.93908736999999998</v>
      </c>
      <c r="P2968">
        <v>4.0033225698239078E-3</v>
      </c>
      <c r="Q2968">
        <v>3.4438462691302352</v>
      </c>
      <c r="R2968">
        <v>3.2340725355618241</v>
      </c>
      <c r="S2968">
        <v>3.7594696633575751E-3</v>
      </c>
      <c r="T2968">
        <f t="shared" si="94"/>
        <v>3.2340725355618245</v>
      </c>
      <c r="U2968">
        <f t="shared" si="95"/>
        <v>3.7594696633575747E-3</v>
      </c>
    </row>
    <row r="2969" spans="1:21" x14ac:dyDescent="0.35">
      <c r="A2969" t="s">
        <v>27</v>
      </c>
      <c r="B2969" t="s">
        <v>63</v>
      </c>
      <c r="C2969" t="s">
        <v>76</v>
      </c>
      <c r="D2969" t="s">
        <v>77</v>
      </c>
      <c r="E2969" t="s">
        <v>778</v>
      </c>
      <c r="F2969" t="s">
        <v>779</v>
      </c>
      <c r="G2969" t="s">
        <v>452</v>
      </c>
      <c r="H2969" t="s">
        <v>46</v>
      </c>
      <c r="J2969" t="s">
        <v>36</v>
      </c>
      <c r="L2969" t="s">
        <v>780</v>
      </c>
      <c r="M2969" t="s">
        <v>780</v>
      </c>
      <c r="N2969" t="b">
        <v>0</v>
      </c>
      <c r="O2969">
        <v>3.3217791600000002</v>
      </c>
      <c r="P2969">
        <v>7.6077805227693623E-3</v>
      </c>
      <c r="Q2969">
        <v>6.5445704443580182</v>
      </c>
      <c r="R2969">
        <v>21.739617713220401</v>
      </c>
      <c r="S2969">
        <v>2.5271366794389179E-2</v>
      </c>
      <c r="T2969">
        <f t="shared" si="94"/>
        <v>21.739617713220404</v>
      </c>
      <c r="U2969">
        <f t="shared" si="95"/>
        <v>2.5271366794389176E-2</v>
      </c>
    </row>
    <row r="2970" spans="1:21" x14ac:dyDescent="0.35">
      <c r="A2970" t="s">
        <v>27</v>
      </c>
      <c r="B2970" t="s">
        <v>63</v>
      </c>
      <c r="C2970" t="s">
        <v>39</v>
      </c>
      <c r="D2970" t="s">
        <v>40</v>
      </c>
      <c r="E2970" t="s">
        <v>183</v>
      </c>
      <c r="F2970" t="s">
        <v>184</v>
      </c>
      <c r="G2970" t="s">
        <v>128</v>
      </c>
      <c r="H2970" t="s">
        <v>46</v>
      </c>
      <c r="J2970" t="s">
        <v>36</v>
      </c>
      <c r="L2970" t="s">
        <v>185</v>
      </c>
      <c r="M2970" t="s">
        <v>185</v>
      </c>
      <c r="N2970" t="b">
        <v>0</v>
      </c>
      <c r="O2970">
        <v>898.1</v>
      </c>
      <c r="P2970">
        <v>2.8214482445742431E-8</v>
      </c>
      <c r="Q2970">
        <v>1.761875510089015E-4</v>
      </c>
      <c r="R2970">
        <v>0.15823403956109439</v>
      </c>
      <c r="S2970">
        <v>2.5339426684521282E-5</v>
      </c>
      <c r="T2970">
        <f t="shared" si="94"/>
        <v>0.15823403956109444</v>
      </c>
      <c r="U2970">
        <f t="shared" si="95"/>
        <v>2.5339426684521278E-5</v>
      </c>
    </row>
    <row r="2971" spans="1:21" x14ac:dyDescent="0.35">
      <c r="A2971" t="s">
        <v>27</v>
      </c>
      <c r="B2971" t="s">
        <v>63</v>
      </c>
      <c r="C2971" t="s">
        <v>39</v>
      </c>
      <c r="D2971" t="s">
        <v>40</v>
      </c>
      <c r="E2971" t="s">
        <v>126</v>
      </c>
      <c r="F2971" t="s">
        <v>127</v>
      </c>
      <c r="G2971" t="s">
        <v>128</v>
      </c>
      <c r="H2971" t="s">
        <v>46</v>
      </c>
      <c r="J2971" t="s">
        <v>36</v>
      </c>
      <c r="L2971" t="s">
        <v>130</v>
      </c>
      <c r="M2971" t="s">
        <v>130</v>
      </c>
      <c r="N2971" t="b">
        <v>0</v>
      </c>
      <c r="O2971">
        <v>287.47000000000003</v>
      </c>
      <c r="P2971">
        <v>6.7030191869941102E-10</v>
      </c>
      <c r="Q2971">
        <v>4.1857529628383501E-6</v>
      </c>
      <c r="R2971">
        <v>1.203278404227141E-3</v>
      </c>
      <c r="S2971">
        <v>1.9269169256851971E-7</v>
      </c>
      <c r="T2971">
        <f t="shared" si="94"/>
        <v>1.2032784042271406E-3</v>
      </c>
      <c r="U2971">
        <f t="shared" si="95"/>
        <v>1.9269169256851971E-7</v>
      </c>
    </row>
    <row r="2972" spans="1:21" x14ac:dyDescent="0.35">
      <c r="A2972" t="s">
        <v>27</v>
      </c>
      <c r="B2972" t="s">
        <v>63</v>
      </c>
      <c r="C2972" t="s">
        <v>39</v>
      </c>
      <c r="D2972" t="s">
        <v>40</v>
      </c>
      <c r="E2972" t="s">
        <v>778</v>
      </c>
      <c r="F2972" t="s">
        <v>779</v>
      </c>
      <c r="G2972" t="s">
        <v>452</v>
      </c>
      <c r="H2972" t="s">
        <v>46</v>
      </c>
      <c r="J2972" t="s">
        <v>36</v>
      </c>
      <c r="L2972" t="s">
        <v>780</v>
      </c>
      <c r="M2972" t="s">
        <v>780</v>
      </c>
      <c r="N2972" t="b">
        <v>0</v>
      </c>
      <c r="O2972">
        <v>3.3217791600000002</v>
      </c>
      <c r="P2972">
        <v>3.8028533102391112E-13</v>
      </c>
      <c r="Q2972">
        <v>2.374721609250106E-9</v>
      </c>
      <c r="R2972">
        <v>7.8883007524086639E-9</v>
      </c>
      <c r="S2972">
        <v>1.263223887448929E-12</v>
      </c>
      <c r="T2972">
        <f t="shared" si="94"/>
        <v>7.8883007524086655E-9</v>
      </c>
      <c r="U2972">
        <f t="shared" si="95"/>
        <v>1.2632238874489294E-12</v>
      </c>
    </row>
    <row r="2973" spans="1:21" x14ac:dyDescent="0.35">
      <c r="A2973" t="s">
        <v>27</v>
      </c>
      <c r="B2973" t="s">
        <v>63</v>
      </c>
      <c r="C2973" t="s">
        <v>76</v>
      </c>
      <c r="D2973" t="s">
        <v>77</v>
      </c>
      <c r="E2973" t="s">
        <v>790</v>
      </c>
      <c r="F2973" t="s">
        <v>791</v>
      </c>
      <c r="G2973" t="s">
        <v>452</v>
      </c>
      <c r="H2973" t="s">
        <v>46</v>
      </c>
      <c r="J2973" t="s">
        <v>36</v>
      </c>
      <c r="L2973" t="s">
        <v>792</v>
      </c>
      <c r="M2973" t="s">
        <v>792</v>
      </c>
      <c r="N2973" t="b">
        <v>0</v>
      </c>
      <c r="O2973">
        <v>9.1941971099999993</v>
      </c>
      <c r="P2973">
        <v>5.3596265591895287E-2</v>
      </c>
      <c r="Q2973">
        <v>46.106027200821011</v>
      </c>
      <c r="R2973">
        <v>423.90790204336992</v>
      </c>
      <c r="S2973">
        <v>0.49277463021179613</v>
      </c>
      <c r="T2973">
        <f t="shared" si="94"/>
        <v>423.90790204336992</v>
      </c>
      <c r="U2973">
        <f t="shared" si="95"/>
        <v>0.49277463021179607</v>
      </c>
    </row>
    <row r="2974" spans="1:21" x14ac:dyDescent="0.35">
      <c r="A2974" t="s">
        <v>27</v>
      </c>
      <c r="B2974" t="s">
        <v>63</v>
      </c>
      <c r="C2974" t="s">
        <v>39</v>
      </c>
      <c r="D2974" t="s">
        <v>40</v>
      </c>
      <c r="E2974" t="s">
        <v>790</v>
      </c>
      <c r="F2974" t="s">
        <v>791</v>
      </c>
      <c r="G2974" t="s">
        <v>452</v>
      </c>
      <c r="H2974" t="s">
        <v>46</v>
      </c>
      <c r="J2974" t="s">
        <v>36</v>
      </c>
      <c r="L2974" t="s">
        <v>792</v>
      </c>
      <c r="M2974" t="s">
        <v>792</v>
      </c>
      <c r="N2974" t="b">
        <v>0</v>
      </c>
      <c r="O2974">
        <v>9.1941971099999993</v>
      </c>
      <c r="P2974">
        <v>4.6748493377066373E-2</v>
      </c>
      <c r="Q2974">
        <v>291.92463754386768</v>
      </c>
      <c r="R2974">
        <v>2684.012658843626</v>
      </c>
      <c r="S2974">
        <v>0.42981486270427782</v>
      </c>
      <c r="T2974">
        <f t="shared" si="94"/>
        <v>2684.0126588436256</v>
      </c>
      <c r="U2974">
        <f t="shared" si="95"/>
        <v>0.42981486270427777</v>
      </c>
    </row>
    <row r="2975" spans="1:21" x14ac:dyDescent="0.35">
      <c r="A2975" t="s">
        <v>27</v>
      </c>
      <c r="B2975" t="s">
        <v>63</v>
      </c>
      <c r="C2975" t="s">
        <v>39</v>
      </c>
      <c r="D2975" t="s">
        <v>40</v>
      </c>
      <c r="E2975" t="s">
        <v>796</v>
      </c>
      <c r="F2975" t="s">
        <v>797</v>
      </c>
      <c r="G2975" t="s">
        <v>452</v>
      </c>
      <c r="H2975" t="s">
        <v>46</v>
      </c>
      <c r="J2975" t="s">
        <v>36</v>
      </c>
      <c r="L2975" t="s">
        <v>798</v>
      </c>
      <c r="M2975" t="s">
        <v>798</v>
      </c>
      <c r="N2975" t="b">
        <v>0</v>
      </c>
      <c r="O2975">
        <v>6.2709699299999997</v>
      </c>
      <c r="P2975">
        <v>2.7610412343130979E-2</v>
      </c>
      <c r="Q2975">
        <v>172.4153878220886</v>
      </c>
      <c r="R2975">
        <v>1081.2117125016059</v>
      </c>
      <c r="S2975">
        <v>0.1731440655586752</v>
      </c>
      <c r="T2975">
        <f t="shared" si="94"/>
        <v>1081.2117125016057</v>
      </c>
      <c r="U2975">
        <f t="shared" si="95"/>
        <v>0.1731440655586752</v>
      </c>
    </row>
    <row r="2976" spans="1:21" x14ac:dyDescent="0.35">
      <c r="A2976" t="s">
        <v>27</v>
      </c>
      <c r="B2976" t="s">
        <v>63</v>
      </c>
      <c r="C2976" t="s">
        <v>29</v>
      </c>
      <c r="D2976" t="s">
        <v>30</v>
      </c>
      <c r="E2976" t="s">
        <v>796</v>
      </c>
      <c r="F2976" t="s">
        <v>797</v>
      </c>
      <c r="G2976" t="s">
        <v>452</v>
      </c>
      <c r="H2976" t="s">
        <v>46</v>
      </c>
      <c r="J2976" t="s">
        <v>36</v>
      </c>
      <c r="L2976" t="s">
        <v>798</v>
      </c>
      <c r="M2976" t="s">
        <v>798</v>
      </c>
      <c r="N2976" t="b">
        <v>0</v>
      </c>
      <c r="O2976">
        <v>6.2709699299999997</v>
      </c>
      <c r="P2976">
        <v>1.076697032733245E-2</v>
      </c>
      <c r="Q2976">
        <v>20.364819478523891</v>
      </c>
      <c r="R2976">
        <v>127.7071705797016</v>
      </c>
      <c r="S2976">
        <v>6.7519347159904056E-2</v>
      </c>
      <c r="T2976">
        <f t="shared" si="94"/>
        <v>127.7071705797016</v>
      </c>
      <c r="U2976">
        <f t="shared" si="95"/>
        <v>6.7519347159904042E-2</v>
      </c>
    </row>
    <row r="2977" spans="1:21" x14ac:dyDescent="0.35">
      <c r="A2977" t="s">
        <v>27</v>
      </c>
      <c r="B2977" t="s">
        <v>63</v>
      </c>
      <c r="C2977" t="s">
        <v>76</v>
      </c>
      <c r="D2977" t="s">
        <v>77</v>
      </c>
      <c r="E2977" t="s">
        <v>796</v>
      </c>
      <c r="F2977" t="s">
        <v>797</v>
      </c>
      <c r="G2977" t="s">
        <v>452</v>
      </c>
      <c r="H2977" t="s">
        <v>46</v>
      </c>
      <c r="J2977" t="s">
        <v>36</v>
      </c>
      <c r="L2977" t="s">
        <v>798</v>
      </c>
      <c r="M2977" t="s">
        <v>798</v>
      </c>
      <c r="N2977" t="b">
        <v>0</v>
      </c>
      <c r="O2977">
        <v>6.2709699299999997</v>
      </c>
      <c r="P2977">
        <v>6.9936313514160839E-2</v>
      </c>
      <c r="Q2977">
        <v>60.162504562568728</v>
      </c>
      <c r="R2977">
        <v>377.27725702535628</v>
      </c>
      <c r="S2977">
        <v>0.43856851906235522</v>
      </c>
      <c r="T2977">
        <f t="shared" si="94"/>
        <v>377.27725702535628</v>
      </c>
      <c r="U2977">
        <f t="shared" si="95"/>
        <v>0.43856851906235522</v>
      </c>
    </row>
    <row r="2978" spans="1:21" x14ac:dyDescent="0.35">
      <c r="A2978" t="s">
        <v>27</v>
      </c>
      <c r="B2978" t="s">
        <v>63</v>
      </c>
      <c r="C2978" t="s">
        <v>29</v>
      </c>
      <c r="D2978" t="s">
        <v>30</v>
      </c>
      <c r="E2978" t="s">
        <v>283</v>
      </c>
      <c r="F2978" t="s">
        <v>284</v>
      </c>
      <c r="G2978" t="s">
        <v>128</v>
      </c>
      <c r="H2978" t="s">
        <v>46</v>
      </c>
      <c r="J2978" t="s">
        <v>36</v>
      </c>
      <c r="L2978" t="s">
        <v>285</v>
      </c>
      <c r="M2978" t="s">
        <v>285</v>
      </c>
      <c r="N2978" t="b">
        <v>0</v>
      </c>
      <c r="O2978">
        <v>0.61</v>
      </c>
      <c r="P2978">
        <v>1.5880015074660381E-3</v>
      </c>
      <c r="Q2978">
        <v>3.0035713899085161</v>
      </c>
      <c r="R2978">
        <v>1.832178547844195</v>
      </c>
      <c r="S2978">
        <v>9.6868091955428328E-4</v>
      </c>
      <c r="T2978">
        <f t="shared" si="94"/>
        <v>1.8321785478441948</v>
      </c>
      <c r="U2978">
        <f t="shared" si="95"/>
        <v>9.6868091955428317E-4</v>
      </c>
    </row>
    <row r="2979" spans="1:21" x14ac:dyDescent="0.35">
      <c r="A2979" t="s">
        <v>27</v>
      </c>
      <c r="B2979" t="s">
        <v>63</v>
      </c>
      <c r="C2979" t="s">
        <v>76</v>
      </c>
      <c r="D2979" t="s">
        <v>77</v>
      </c>
      <c r="E2979" t="s">
        <v>799</v>
      </c>
      <c r="F2979" t="s">
        <v>800</v>
      </c>
      <c r="G2979" t="s">
        <v>452</v>
      </c>
      <c r="H2979" t="s">
        <v>46</v>
      </c>
      <c r="J2979" t="s">
        <v>36</v>
      </c>
      <c r="L2979" t="s">
        <v>801</v>
      </c>
      <c r="M2979" t="s">
        <v>801</v>
      </c>
      <c r="N2979" t="b">
        <v>0</v>
      </c>
      <c r="O2979">
        <v>8.4584609700000009</v>
      </c>
      <c r="P2979">
        <v>4.1469454066543447E-2</v>
      </c>
      <c r="Q2979">
        <v>35.673973850229913</v>
      </c>
      <c r="R2979">
        <v>301.74691545697038</v>
      </c>
      <c r="S2979">
        <v>0.35076775866906562</v>
      </c>
      <c r="T2979">
        <f t="shared" si="94"/>
        <v>301.74691545697038</v>
      </c>
      <c r="U2979">
        <f t="shared" si="95"/>
        <v>0.35076775866906557</v>
      </c>
    </row>
    <row r="2980" spans="1:21" x14ac:dyDescent="0.35">
      <c r="A2980" t="s">
        <v>27</v>
      </c>
      <c r="B2980" t="s">
        <v>63</v>
      </c>
      <c r="C2980" t="s">
        <v>39</v>
      </c>
      <c r="D2980" t="s">
        <v>40</v>
      </c>
      <c r="E2980" t="s">
        <v>799</v>
      </c>
      <c r="F2980" t="s">
        <v>800</v>
      </c>
      <c r="G2980" t="s">
        <v>452</v>
      </c>
      <c r="H2980" t="s">
        <v>46</v>
      </c>
      <c r="J2980" t="s">
        <v>36</v>
      </c>
      <c r="L2980" t="s">
        <v>801</v>
      </c>
      <c r="M2980" t="s">
        <v>801</v>
      </c>
      <c r="N2980" t="b">
        <v>0</v>
      </c>
      <c r="O2980">
        <v>8.4584609700000009</v>
      </c>
      <c r="P2980">
        <v>1.3162659691737969E-2</v>
      </c>
      <c r="Q2980">
        <v>82.195261965574261</v>
      </c>
      <c r="R2980">
        <v>695.24541525473546</v>
      </c>
      <c r="S2980">
        <v>0.1113358432639579</v>
      </c>
      <c r="T2980">
        <f t="shared" si="94"/>
        <v>695.24541525473546</v>
      </c>
      <c r="U2980">
        <f t="shared" si="95"/>
        <v>0.11133584326395786</v>
      </c>
    </row>
    <row r="2981" spans="1:21" x14ac:dyDescent="0.35">
      <c r="A2981" t="s">
        <v>27</v>
      </c>
      <c r="B2981" t="s">
        <v>63</v>
      </c>
      <c r="C2981" t="s">
        <v>29</v>
      </c>
      <c r="D2981" t="s">
        <v>30</v>
      </c>
      <c r="E2981" t="s">
        <v>286</v>
      </c>
      <c r="F2981" t="s">
        <v>287</v>
      </c>
      <c r="G2981" t="s">
        <v>128</v>
      </c>
      <c r="H2981" t="s">
        <v>46</v>
      </c>
      <c r="J2981" t="s">
        <v>36</v>
      </c>
      <c r="L2981" t="s">
        <v>285</v>
      </c>
      <c r="M2981" t="s">
        <v>285</v>
      </c>
      <c r="N2981" t="b">
        <v>0</v>
      </c>
      <c r="O2981">
        <v>0.61</v>
      </c>
      <c r="P2981">
        <v>3.8573142557032768E-3</v>
      </c>
      <c r="Q2981">
        <v>7.2957857318434582</v>
      </c>
      <c r="R2981">
        <v>4.4504292964245096</v>
      </c>
      <c r="S2981">
        <v>2.352961695978999E-3</v>
      </c>
      <c r="T2981">
        <f t="shared" si="94"/>
        <v>4.4504292964245096</v>
      </c>
      <c r="U2981">
        <f t="shared" si="95"/>
        <v>2.352961695978999E-3</v>
      </c>
    </row>
    <row r="2982" spans="1:21" x14ac:dyDescent="0.35">
      <c r="A2982" t="s">
        <v>27</v>
      </c>
      <c r="B2982" t="s">
        <v>63</v>
      </c>
      <c r="C2982" t="s">
        <v>39</v>
      </c>
      <c r="D2982" t="s">
        <v>40</v>
      </c>
      <c r="E2982" t="s">
        <v>802</v>
      </c>
      <c r="F2982" t="s">
        <v>803</v>
      </c>
      <c r="G2982" t="s">
        <v>452</v>
      </c>
      <c r="H2982" t="s">
        <v>46</v>
      </c>
      <c r="J2982" t="s">
        <v>36</v>
      </c>
      <c r="L2982" t="s">
        <v>804</v>
      </c>
      <c r="M2982" t="s">
        <v>804</v>
      </c>
      <c r="N2982" t="b">
        <v>0</v>
      </c>
      <c r="O2982">
        <v>8.4594216499999995</v>
      </c>
      <c r="P2982">
        <v>1.8168484217583811E-2</v>
      </c>
      <c r="Q2982">
        <v>113.45452627017831</v>
      </c>
      <c r="R2982">
        <v>959.75967582043995</v>
      </c>
      <c r="S2982">
        <v>0.1536948687379118</v>
      </c>
      <c r="T2982">
        <f t="shared" si="94"/>
        <v>959.75967582044007</v>
      </c>
      <c r="U2982">
        <f t="shared" si="95"/>
        <v>0.1536948687379118</v>
      </c>
    </row>
    <row r="2983" spans="1:21" x14ac:dyDescent="0.35">
      <c r="A2983" t="s">
        <v>27</v>
      </c>
      <c r="B2983" t="s">
        <v>63</v>
      </c>
      <c r="C2983" t="s">
        <v>39</v>
      </c>
      <c r="D2983" t="s">
        <v>40</v>
      </c>
      <c r="E2983" t="s">
        <v>286</v>
      </c>
      <c r="F2983" t="s">
        <v>287</v>
      </c>
      <c r="G2983" t="s">
        <v>128</v>
      </c>
      <c r="H2983" t="s">
        <v>46</v>
      </c>
      <c r="J2983" t="s">
        <v>36</v>
      </c>
      <c r="L2983" t="s">
        <v>285</v>
      </c>
      <c r="M2983" t="s">
        <v>285</v>
      </c>
      <c r="N2983" t="b">
        <v>0</v>
      </c>
      <c r="O2983">
        <v>0.61</v>
      </c>
      <c r="P2983">
        <v>3.543302980622871E-3</v>
      </c>
      <c r="Q2983">
        <v>22.12643367954777</v>
      </c>
      <c r="R2983">
        <v>13.497124544524141</v>
      </c>
      <c r="S2983">
        <v>2.1614148181799508E-3</v>
      </c>
      <c r="T2983">
        <f t="shared" si="94"/>
        <v>13.497124544524139</v>
      </c>
      <c r="U2983">
        <f t="shared" si="95"/>
        <v>2.1614148181799513E-3</v>
      </c>
    </row>
    <row r="2984" spans="1:21" x14ac:dyDescent="0.35">
      <c r="A2984" t="s">
        <v>27</v>
      </c>
      <c r="B2984" t="s">
        <v>63</v>
      </c>
      <c r="C2984" t="s">
        <v>39</v>
      </c>
      <c r="D2984" t="s">
        <v>40</v>
      </c>
      <c r="E2984" t="s">
        <v>288</v>
      </c>
      <c r="F2984" t="s">
        <v>289</v>
      </c>
      <c r="G2984" t="s">
        <v>128</v>
      </c>
      <c r="H2984" t="s">
        <v>46</v>
      </c>
      <c r="J2984" t="s">
        <v>36</v>
      </c>
      <c r="L2984" t="s">
        <v>285</v>
      </c>
      <c r="M2984" t="s">
        <v>285</v>
      </c>
      <c r="N2984" t="b">
        <v>0</v>
      </c>
      <c r="O2984">
        <v>0.61</v>
      </c>
      <c r="P2984">
        <v>6.1318077204500752E-4</v>
      </c>
      <c r="Q2984">
        <v>3.8290554774524961</v>
      </c>
      <c r="R2984">
        <v>2.3357238412460219</v>
      </c>
      <c r="S2984">
        <v>3.7404027094745459E-4</v>
      </c>
      <c r="T2984">
        <f t="shared" si="94"/>
        <v>2.3357238412460224</v>
      </c>
      <c r="U2984">
        <f t="shared" si="95"/>
        <v>3.7404027094745459E-4</v>
      </c>
    </row>
    <row r="2985" spans="1:21" x14ac:dyDescent="0.35">
      <c r="A2985" t="s">
        <v>27</v>
      </c>
      <c r="B2985" t="s">
        <v>63</v>
      </c>
      <c r="C2985" t="s">
        <v>29</v>
      </c>
      <c r="D2985" t="s">
        <v>30</v>
      </c>
      <c r="E2985" t="s">
        <v>802</v>
      </c>
      <c r="F2985" t="s">
        <v>803</v>
      </c>
      <c r="G2985" t="s">
        <v>452</v>
      </c>
      <c r="H2985" t="s">
        <v>46</v>
      </c>
      <c r="J2985" t="s">
        <v>36</v>
      </c>
      <c r="L2985" t="s">
        <v>804</v>
      </c>
      <c r="M2985" t="s">
        <v>804</v>
      </c>
      <c r="N2985" t="b">
        <v>0</v>
      </c>
      <c r="O2985">
        <v>8.4594216499999995</v>
      </c>
      <c r="P2985">
        <v>3.7906834530830129E-3</v>
      </c>
      <c r="Q2985">
        <v>7.1697591685839486</v>
      </c>
      <c r="R2985">
        <v>60.652015936005057</v>
      </c>
      <c r="S2985">
        <v>3.2066989671307188E-2</v>
      </c>
      <c r="T2985">
        <f t="shared" si="94"/>
        <v>60.65201593600505</v>
      </c>
      <c r="U2985">
        <f t="shared" si="95"/>
        <v>3.2066989671307194E-2</v>
      </c>
    </row>
    <row r="2986" spans="1:21" x14ac:dyDescent="0.35">
      <c r="A2986" t="s">
        <v>27</v>
      </c>
      <c r="B2986" t="s">
        <v>63</v>
      </c>
      <c r="C2986" t="s">
        <v>76</v>
      </c>
      <c r="D2986" t="s">
        <v>77</v>
      </c>
      <c r="E2986" t="s">
        <v>802</v>
      </c>
      <c r="F2986" t="s">
        <v>803</v>
      </c>
      <c r="G2986" t="s">
        <v>452</v>
      </c>
      <c r="H2986" t="s">
        <v>46</v>
      </c>
      <c r="J2986" t="s">
        <v>36</v>
      </c>
      <c r="L2986" t="s">
        <v>804</v>
      </c>
      <c r="M2986" t="s">
        <v>804</v>
      </c>
      <c r="N2986" t="b">
        <v>0</v>
      </c>
      <c r="O2986">
        <v>8.4594216499999995</v>
      </c>
      <c r="P2986">
        <v>3.2352183492416323E-2</v>
      </c>
      <c r="Q2986">
        <v>27.83086910317984</v>
      </c>
      <c r="R2986">
        <v>235.43305662975561</v>
      </c>
      <c r="S2986">
        <v>0.27368076146051917</v>
      </c>
      <c r="T2986">
        <f t="shared" si="94"/>
        <v>235.43305662975561</v>
      </c>
      <c r="U2986">
        <f t="shared" si="95"/>
        <v>0.27368076146051923</v>
      </c>
    </row>
    <row r="2987" spans="1:21" x14ac:dyDescent="0.35">
      <c r="A2987" t="s">
        <v>27</v>
      </c>
      <c r="B2987" t="s">
        <v>63</v>
      </c>
      <c r="C2987" t="s">
        <v>39</v>
      </c>
      <c r="D2987" t="s">
        <v>40</v>
      </c>
      <c r="E2987" t="s">
        <v>131</v>
      </c>
      <c r="F2987" t="s">
        <v>132</v>
      </c>
      <c r="G2987" t="s">
        <v>128</v>
      </c>
      <c r="H2987" t="s">
        <v>46</v>
      </c>
      <c r="J2987" t="s">
        <v>36</v>
      </c>
      <c r="L2987" t="s">
        <v>133</v>
      </c>
      <c r="M2987" t="s">
        <v>133</v>
      </c>
      <c r="N2987" t="b">
        <v>0</v>
      </c>
      <c r="O2987">
        <v>214.26</v>
      </c>
      <c r="P2987">
        <v>6.2213622558457791E-8</v>
      </c>
      <c r="Q2987">
        <v>3.8849785102547157E-4</v>
      </c>
      <c r="R2987">
        <v>8.3239549560717538E-2</v>
      </c>
      <c r="S2987">
        <v>1.3329890769375169E-5</v>
      </c>
      <c r="T2987">
        <f t="shared" si="94"/>
        <v>8.3239549560717538E-2</v>
      </c>
      <c r="U2987">
        <f t="shared" si="95"/>
        <v>1.3329890769375166E-5</v>
      </c>
    </row>
    <row r="2988" spans="1:21" x14ac:dyDescent="0.35">
      <c r="A2988" t="s">
        <v>27</v>
      </c>
      <c r="B2988" t="s">
        <v>63</v>
      </c>
      <c r="C2988" t="s">
        <v>39</v>
      </c>
      <c r="D2988" t="s">
        <v>40</v>
      </c>
      <c r="E2988" t="s">
        <v>134</v>
      </c>
      <c r="F2988" t="s">
        <v>135</v>
      </c>
      <c r="G2988" t="s">
        <v>128</v>
      </c>
      <c r="H2988" t="s">
        <v>46</v>
      </c>
      <c r="J2988" t="s">
        <v>36</v>
      </c>
      <c r="L2988" t="s">
        <v>136</v>
      </c>
      <c r="M2988" t="s">
        <v>136</v>
      </c>
      <c r="N2988" t="b">
        <v>0</v>
      </c>
      <c r="O2988">
        <v>58.4</v>
      </c>
      <c r="P2988">
        <v>1.6677725276472569E-3</v>
      </c>
      <c r="Q2988">
        <v>10.41453650093221</v>
      </c>
      <c r="R2988">
        <v>608.20893165444113</v>
      </c>
      <c r="S2988">
        <v>9.7397915614599817E-2</v>
      </c>
      <c r="T2988">
        <f t="shared" si="94"/>
        <v>608.20893165444102</v>
      </c>
      <c r="U2988">
        <f t="shared" si="95"/>
        <v>9.7397915614599803E-2</v>
      </c>
    </row>
    <row r="2989" spans="1:21" x14ac:dyDescent="0.35">
      <c r="A2989" t="s">
        <v>27</v>
      </c>
      <c r="B2989" t="s">
        <v>63</v>
      </c>
      <c r="C2989" t="s">
        <v>39</v>
      </c>
      <c r="D2989" t="s">
        <v>40</v>
      </c>
      <c r="E2989" t="s">
        <v>823</v>
      </c>
      <c r="F2989" t="s">
        <v>824</v>
      </c>
      <c r="G2989" t="s">
        <v>452</v>
      </c>
      <c r="H2989" t="s">
        <v>46</v>
      </c>
      <c r="J2989" t="s">
        <v>36</v>
      </c>
      <c r="L2989" t="s">
        <v>825</v>
      </c>
      <c r="M2989" t="s">
        <v>825</v>
      </c>
      <c r="N2989" t="b">
        <v>0</v>
      </c>
      <c r="O2989">
        <v>17.03242002</v>
      </c>
      <c r="P2989">
        <v>3.3474164441196758E-7</v>
      </c>
      <c r="Q2989">
        <v>2.09032048215142E-3</v>
      </c>
      <c r="R2989">
        <v>3.5603216428411903E-2</v>
      </c>
      <c r="S2989">
        <v>5.7014602858101178E-6</v>
      </c>
      <c r="T2989">
        <f t="shared" si="94"/>
        <v>3.5603216428411896E-2</v>
      </c>
      <c r="U2989">
        <f t="shared" si="95"/>
        <v>5.7014602858101178E-6</v>
      </c>
    </row>
    <row r="2990" spans="1:21" x14ac:dyDescent="0.35">
      <c r="A2990" t="s">
        <v>27</v>
      </c>
      <c r="B2990" t="s">
        <v>63</v>
      </c>
      <c r="C2990" t="s">
        <v>29</v>
      </c>
      <c r="D2990" t="s">
        <v>30</v>
      </c>
      <c r="E2990" t="s">
        <v>823</v>
      </c>
      <c r="F2990" t="s">
        <v>824</v>
      </c>
      <c r="G2990" t="s">
        <v>452</v>
      </c>
      <c r="H2990" t="s">
        <v>46</v>
      </c>
      <c r="J2990" t="s">
        <v>36</v>
      </c>
      <c r="L2990" t="s">
        <v>825</v>
      </c>
      <c r="M2990" t="s">
        <v>825</v>
      </c>
      <c r="N2990" t="b">
        <v>0</v>
      </c>
      <c r="O2990">
        <v>17.03242002</v>
      </c>
      <c r="P2990">
        <v>1.141818186712715E-6</v>
      </c>
      <c r="Q2990">
        <v>2.1596531375842401E-3</v>
      </c>
      <c r="R2990">
        <v>3.6784119336845618E-2</v>
      </c>
      <c r="S2990">
        <v>1.944792694256575E-5</v>
      </c>
      <c r="T2990">
        <f t="shared" si="94"/>
        <v>3.6784119336845625E-2</v>
      </c>
      <c r="U2990">
        <f t="shared" si="95"/>
        <v>1.9447926942565746E-5</v>
      </c>
    </row>
    <row r="2991" spans="1:21" x14ac:dyDescent="0.35">
      <c r="A2991" t="s">
        <v>27</v>
      </c>
      <c r="B2991" t="s">
        <v>63</v>
      </c>
      <c r="C2991" t="s">
        <v>29</v>
      </c>
      <c r="D2991" t="s">
        <v>30</v>
      </c>
      <c r="E2991" t="s">
        <v>134</v>
      </c>
      <c r="F2991" t="s">
        <v>135</v>
      </c>
      <c r="G2991" t="s">
        <v>128</v>
      </c>
      <c r="H2991" t="s">
        <v>46</v>
      </c>
      <c r="J2991" t="s">
        <v>36</v>
      </c>
      <c r="L2991" t="s">
        <v>136</v>
      </c>
      <c r="M2991" t="s">
        <v>136</v>
      </c>
      <c r="N2991" t="b">
        <v>0</v>
      </c>
      <c r="O2991">
        <v>58.4</v>
      </c>
      <c r="P2991">
        <v>3.3103529589889932E-3</v>
      </c>
      <c r="Q2991">
        <v>6.2612544077392718</v>
      </c>
      <c r="R2991">
        <v>365.65725741197349</v>
      </c>
      <c r="S2991">
        <v>0.19332461280495719</v>
      </c>
      <c r="T2991">
        <f t="shared" si="94"/>
        <v>365.65725741197349</v>
      </c>
      <c r="U2991">
        <f t="shared" si="95"/>
        <v>0.19332461280495719</v>
      </c>
    </row>
    <row r="2992" spans="1:21" x14ac:dyDescent="0.35">
      <c r="A2992" t="s">
        <v>27</v>
      </c>
      <c r="B2992" t="s">
        <v>63</v>
      </c>
      <c r="C2992" t="s">
        <v>76</v>
      </c>
      <c r="D2992" t="s">
        <v>77</v>
      </c>
      <c r="E2992" t="s">
        <v>823</v>
      </c>
      <c r="F2992" t="s">
        <v>824</v>
      </c>
      <c r="G2992" t="s">
        <v>452</v>
      </c>
      <c r="H2992" t="s">
        <v>46</v>
      </c>
      <c r="J2992" t="s">
        <v>36</v>
      </c>
      <c r="L2992" t="s">
        <v>825</v>
      </c>
      <c r="M2992" t="s">
        <v>825</v>
      </c>
      <c r="N2992" t="b">
        <v>0</v>
      </c>
      <c r="O2992">
        <v>17.03242002</v>
      </c>
      <c r="P2992">
        <v>2.596830556596715E-6</v>
      </c>
      <c r="Q2992">
        <v>2.233915720734031E-3</v>
      </c>
      <c r="R2992">
        <v>3.8048990844823029E-2</v>
      </c>
      <c r="S2992">
        <v>4.4230308760725627E-5</v>
      </c>
      <c r="T2992">
        <f t="shared" si="94"/>
        <v>3.8048990844823036E-2</v>
      </c>
      <c r="U2992">
        <f t="shared" si="95"/>
        <v>4.4230308760725634E-5</v>
      </c>
    </row>
    <row r="2993" spans="1:21" x14ac:dyDescent="0.35">
      <c r="A2993" t="s">
        <v>27</v>
      </c>
      <c r="B2993" t="s">
        <v>63</v>
      </c>
      <c r="C2993" t="s">
        <v>76</v>
      </c>
      <c r="D2993" t="s">
        <v>77</v>
      </c>
      <c r="E2993" t="s">
        <v>838</v>
      </c>
      <c r="F2993" t="s">
        <v>839</v>
      </c>
      <c r="G2993" t="s">
        <v>452</v>
      </c>
      <c r="H2993" t="s">
        <v>46</v>
      </c>
      <c r="J2993" t="s">
        <v>36</v>
      </c>
      <c r="L2993" t="s">
        <v>840</v>
      </c>
      <c r="M2993" t="s">
        <v>840</v>
      </c>
      <c r="N2993" t="b">
        <v>0</v>
      </c>
      <c r="O2993">
        <v>7.0893212800000001</v>
      </c>
      <c r="P2993">
        <v>3.6796312379713383E-2</v>
      </c>
      <c r="Q2993">
        <v>31.653917688726391</v>
      </c>
      <c r="R2993">
        <v>224.40479226605649</v>
      </c>
      <c r="S2993">
        <v>0.26086088037902949</v>
      </c>
      <c r="T2993">
        <f t="shared" si="94"/>
        <v>224.40479226605643</v>
      </c>
      <c r="U2993">
        <f t="shared" si="95"/>
        <v>0.26086088037902955</v>
      </c>
    </row>
    <row r="2994" spans="1:21" x14ac:dyDescent="0.35">
      <c r="A2994" t="s">
        <v>27</v>
      </c>
      <c r="B2994" t="s">
        <v>63</v>
      </c>
      <c r="C2994" t="s">
        <v>29</v>
      </c>
      <c r="D2994" t="s">
        <v>30</v>
      </c>
      <c r="E2994" t="s">
        <v>838</v>
      </c>
      <c r="F2994" t="s">
        <v>839</v>
      </c>
      <c r="G2994" t="s">
        <v>452</v>
      </c>
      <c r="H2994" t="s">
        <v>46</v>
      </c>
      <c r="J2994" t="s">
        <v>36</v>
      </c>
      <c r="L2994" t="s">
        <v>840</v>
      </c>
      <c r="M2994" t="s">
        <v>840</v>
      </c>
      <c r="N2994" t="b">
        <v>0</v>
      </c>
      <c r="O2994">
        <v>7.0893212800000001</v>
      </c>
      <c r="P2994">
        <v>8.3902136129390516E-18</v>
      </c>
      <c r="Q2994">
        <v>1.5869383904589059E-14</v>
      </c>
      <c r="R2994">
        <v>1.125031610152927E-13</v>
      </c>
      <c r="S2994">
        <v>5.94809199099545E-17</v>
      </c>
      <c r="T2994">
        <f t="shared" si="94"/>
        <v>1.1250316101529271E-13</v>
      </c>
      <c r="U2994">
        <f t="shared" si="95"/>
        <v>5.94809199099545E-17</v>
      </c>
    </row>
    <row r="2995" spans="1:21" x14ac:dyDescent="0.35">
      <c r="A2995" t="s">
        <v>27</v>
      </c>
      <c r="B2995" t="s">
        <v>63</v>
      </c>
      <c r="C2995" t="s">
        <v>39</v>
      </c>
      <c r="D2995" t="s">
        <v>40</v>
      </c>
      <c r="E2995" t="s">
        <v>838</v>
      </c>
      <c r="F2995" t="s">
        <v>839</v>
      </c>
      <c r="G2995" t="s">
        <v>452</v>
      </c>
      <c r="H2995" t="s">
        <v>46</v>
      </c>
      <c r="J2995" t="s">
        <v>36</v>
      </c>
      <c r="L2995" t="s">
        <v>840</v>
      </c>
      <c r="M2995" t="s">
        <v>840</v>
      </c>
      <c r="N2995" t="b">
        <v>0</v>
      </c>
      <c r="O2995">
        <v>7.0893212800000001</v>
      </c>
      <c r="P2995">
        <v>1.835038014827808E-2</v>
      </c>
      <c r="Q2995">
        <v>114.5903896917079</v>
      </c>
      <c r="R2995">
        <v>812.36808812491745</v>
      </c>
      <c r="S2995">
        <v>0.13009174048127731</v>
      </c>
      <c r="T2995">
        <f t="shared" si="94"/>
        <v>812.36808812491745</v>
      </c>
      <c r="U2995">
        <f t="shared" si="95"/>
        <v>0.13009174048127736</v>
      </c>
    </row>
    <row r="2996" spans="1:21" x14ac:dyDescent="0.35">
      <c r="A2996" t="s">
        <v>27</v>
      </c>
      <c r="B2996" t="s">
        <v>63</v>
      </c>
      <c r="C2996" t="s">
        <v>29</v>
      </c>
      <c r="D2996" t="s">
        <v>30</v>
      </c>
      <c r="E2996" t="s">
        <v>137</v>
      </c>
      <c r="F2996" t="s">
        <v>138</v>
      </c>
      <c r="G2996" t="s">
        <v>128</v>
      </c>
      <c r="H2996" t="s">
        <v>46</v>
      </c>
      <c r="J2996" t="s">
        <v>36</v>
      </c>
      <c r="L2996" t="s">
        <v>139</v>
      </c>
      <c r="M2996" t="s">
        <v>139</v>
      </c>
      <c r="N2996" t="b">
        <v>0</v>
      </c>
      <c r="O2996">
        <v>114.2</v>
      </c>
      <c r="P2996">
        <v>8.1434312212170308E-5</v>
      </c>
      <c r="Q2996">
        <v>0.15402615751143009</v>
      </c>
      <c r="R2996">
        <v>17.589787187805321</v>
      </c>
      <c r="S2996">
        <v>9.2997984546298491E-3</v>
      </c>
      <c r="T2996">
        <f t="shared" si="94"/>
        <v>17.589787187805317</v>
      </c>
      <c r="U2996">
        <f t="shared" si="95"/>
        <v>9.2997984546298491E-3</v>
      </c>
    </row>
    <row r="2997" spans="1:21" x14ac:dyDescent="0.35">
      <c r="A2997" t="s">
        <v>27</v>
      </c>
      <c r="B2997" t="s">
        <v>63</v>
      </c>
      <c r="C2997" t="s">
        <v>29</v>
      </c>
      <c r="D2997" t="s">
        <v>30</v>
      </c>
      <c r="E2997" t="s">
        <v>307</v>
      </c>
      <c r="F2997" t="s">
        <v>308</v>
      </c>
      <c r="G2997" t="s">
        <v>128</v>
      </c>
      <c r="H2997" t="s">
        <v>46</v>
      </c>
      <c r="J2997" t="s">
        <v>36</v>
      </c>
      <c r="L2997" t="s">
        <v>309</v>
      </c>
      <c r="M2997" t="s">
        <v>309</v>
      </c>
      <c r="N2997" t="b">
        <v>0</v>
      </c>
      <c r="O2997">
        <v>128.26</v>
      </c>
      <c r="P2997">
        <v>2.5315976599727149E-3</v>
      </c>
      <c r="Q2997">
        <v>4.7883042090978716</v>
      </c>
      <c r="R2997">
        <v>614.14789785889297</v>
      </c>
      <c r="S2997">
        <v>0.3247027158681004</v>
      </c>
      <c r="T2997">
        <f t="shared" si="94"/>
        <v>614.14789785889297</v>
      </c>
      <c r="U2997">
        <f t="shared" si="95"/>
        <v>0.3247027158681004</v>
      </c>
    </row>
    <row r="2998" spans="1:21" x14ac:dyDescent="0.35">
      <c r="A2998" t="s">
        <v>27</v>
      </c>
      <c r="B2998" t="s">
        <v>63</v>
      </c>
      <c r="C2998" t="s">
        <v>39</v>
      </c>
      <c r="D2998" t="s">
        <v>40</v>
      </c>
      <c r="E2998" t="s">
        <v>859</v>
      </c>
      <c r="F2998" t="s">
        <v>860</v>
      </c>
      <c r="G2998" t="s">
        <v>452</v>
      </c>
      <c r="H2998" t="s">
        <v>46</v>
      </c>
      <c r="J2998" t="s">
        <v>36</v>
      </c>
      <c r="L2998" t="s">
        <v>861</v>
      </c>
      <c r="M2998" t="s">
        <v>861</v>
      </c>
      <c r="N2998" t="b">
        <v>0</v>
      </c>
      <c r="O2998">
        <v>77.352352210000006</v>
      </c>
      <c r="P2998">
        <v>1.5369476911406019E-6</v>
      </c>
      <c r="Q2998">
        <v>9.5975905371147637E-3</v>
      </c>
      <c r="R2998">
        <v>0.74239620359426439</v>
      </c>
      <c r="S2998">
        <v>1.188865191334542E-4</v>
      </c>
      <c r="T2998">
        <f t="shared" si="94"/>
        <v>0.74239620359426439</v>
      </c>
      <c r="U2998">
        <f t="shared" si="95"/>
        <v>1.1888651913345415E-4</v>
      </c>
    </row>
    <row r="2999" spans="1:21" x14ac:dyDescent="0.35">
      <c r="A2999" t="s">
        <v>27</v>
      </c>
      <c r="B2999" t="s">
        <v>63</v>
      </c>
      <c r="C2999" t="s">
        <v>29</v>
      </c>
      <c r="D2999" t="s">
        <v>30</v>
      </c>
      <c r="E2999" t="s">
        <v>859</v>
      </c>
      <c r="F2999" t="s">
        <v>860</v>
      </c>
      <c r="G2999" t="s">
        <v>452</v>
      </c>
      <c r="H2999" t="s">
        <v>46</v>
      </c>
      <c r="J2999" t="s">
        <v>36</v>
      </c>
      <c r="L2999" t="s">
        <v>861</v>
      </c>
      <c r="M2999" t="s">
        <v>861</v>
      </c>
      <c r="N2999" t="b">
        <v>0</v>
      </c>
      <c r="O2999">
        <v>77.352352210000006</v>
      </c>
      <c r="P2999">
        <v>5.2425948640203479E-6</v>
      </c>
      <c r="Q2999">
        <v>9.9159275784186304E-3</v>
      </c>
      <c r="R2999">
        <v>0.76702032253469032</v>
      </c>
      <c r="S2999">
        <v>4.0552704441603902E-4</v>
      </c>
      <c r="T2999">
        <f t="shared" si="94"/>
        <v>0.76702032253469032</v>
      </c>
      <c r="U2999">
        <f t="shared" si="95"/>
        <v>4.0552704441603902E-4</v>
      </c>
    </row>
    <row r="3000" spans="1:21" x14ac:dyDescent="0.35">
      <c r="A3000" t="s">
        <v>27</v>
      </c>
      <c r="B3000" t="s">
        <v>63</v>
      </c>
      <c r="C3000" t="s">
        <v>39</v>
      </c>
      <c r="D3000" t="s">
        <v>40</v>
      </c>
      <c r="E3000" t="s">
        <v>140</v>
      </c>
      <c r="F3000" t="s">
        <v>141</v>
      </c>
      <c r="G3000" t="s">
        <v>128</v>
      </c>
      <c r="H3000" t="s">
        <v>46</v>
      </c>
      <c r="J3000" t="s">
        <v>36</v>
      </c>
      <c r="L3000" t="s">
        <v>142</v>
      </c>
      <c r="M3000" t="s">
        <v>142</v>
      </c>
      <c r="N3000" t="b">
        <v>0</v>
      </c>
      <c r="O3000">
        <v>1939.11</v>
      </c>
      <c r="P3000">
        <v>1.243360405062822E-3</v>
      </c>
      <c r="Q3000">
        <v>7.7642616769853694</v>
      </c>
      <c r="R3000">
        <v>15055.757460459099</v>
      </c>
      <c r="S3000">
        <v>2.411012595061369</v>
      </c>
      <c r="T3000">
        <f t="shared" si="94"/>
        <v>15055.757460459099</v>
      </c>
      <c r="U3000">
        <f t="shared" si="95"/>
        <v>2.4110125950613686</v>
      </c>
    </row>
    <row r="3001" spans="1:21" x14ac:dyDescent="0.35">
      <c r="A3001" t="s">
        <v>27</v>
      </c>
      <c r="B3001" t="s">
        <v>63</v>
      </c>
      <c r="C3001" t="s">
        <v>29</v>
      </c>
      <c r="D3001" t="s">
        <v>30</v>
      </c>
      <c r="E3001" t="s">
        <v>140</v>
      </c>
      <c r="F3001" t="s">
        <v>141</v>
      </c>
      <c r="G3001" t="s">
        <v>128</v>
      </c>
      <c r="H3001" t="s">
        <v>46</v>
      </c>
      <c r="J3001" t="s">
        <v>36</v>
      </c>
      <c r="L3001" t="s">
        <v>142</v>
      </c>
      <c r="M3001" t="s">
        <v>142</v>
      </c>
      <c r="N3001" t="b">
        <v>0</v>
      </c>
      <c r="O3001">
        <v>1939.11</v>
      </c>
      <c r="P3001">
        <v>4.1812622125830031E-3</v>
      </c>
      <c r="Q3001">
        <v>7.9085060665085516</v>
      </c>
      <c r="R3001">
        <v>15335.4631986274</v>
      </c>
      <c r="S3001">
        <v>8.1079273690418265</v>
      </c>
      <c r="T3001">
        <f t="shared" si="94"/>
        <v>15335.463198627396</v>
      </c>
      <c r="U3001">
        <f t="shared" si="95"/>
        <v>8.1079273690418265</v>
      </c>
    </row>
    <row r="3002" spans="1:21" x14ac:dyDescent="0.35">
      <c r="A3002" t="s">
        <v>27</v>
      </c>
      <c r="B3002" t="s">
        <v>63</v>
      </c>
      <c r="C3002" t="s">
        <v>76</v>
      </c>
      <c r="D3002" t="s">
        <v>77</v>
      </c>
      <c r="E3002" t="s">
        <v>859</v>
      </c>
      <c r="F3002" t="s">
        <v>860</v>
      </c>
      <c r="G3002" t="s">
        <v>452</v>
      </c>
      <c r="H3002" t="s">
        <v>46</v>
      </c>
      <c r="J3002" t="s">
        <v>36</v>
      </c>
      <c r="L3002" t="s">
        <v>861</v>
      </c>
      <c r="M3002" t="s">
        <v>861</v>
      </c>
      <c r="N3002" t="b">
        <v>0</v>
      </c>
      <c r="O3002">
        <v>77.352352210000006</v>
      </c>
      <c r="P3002">
        <v>1.192320344622439E-5</v>
      </c>
      <c r="Q3002">
        <v>1.0256900109392579E-2</v>
      </c>
      <c r="R3002">
        <v>0.79339534984452231</v>
      </c>
      <c r="S3002">
        <v>9.2228783244383472E-4</v>
      </c>
      <c r="T3002">
        <f t="shared" si="94"/>
        <v>0.79339534984452242</v>
      </c>
      <c r="U3002">
        <f t="shared" si="95"/>
        <v>9.2228783244383483E-4</v>
      </c>
    </row>
    <row r="3003" spans="1:21" x14ac:dyDescent="0.35">
      <c r="A3003" t="s">
        <v>27</v>
      </c>
      <c r="B3003" t="s">
        <v>63</v>
      </c>
      <c r="C3003" t="s">
        <v>29</v>
      </c>
      <c r="D3003" t="s">
        <v>30</v>
      </c>
      <c r="E3003" t="s">
        <v>310</v>
      </c>
      <c r="F3003" t="s">
        <v>311</v>
      </c>
      <c r="G3003" t="s">
        <v>128</v>
      </c>
      <c r="H3003" t="s">
        <v>46</v>
      </c>
      <c r="J3003" t="s">
        <v>36</v>
      </c>
      <c r="L3003" t="s">
        <v>312</v>
      </c>
      <c r="M3003" t="s">
        <v>312</v>
      </c>
      <c r="N3003" t="b">
        <v>0</v>
      </c>
      <c r="O3003">
        <v>21.25</v>
      </c>
      <c r="P3003">
        <v>6.2688190181936967E-3</v>
      </c>
      <c r="Q3003">
        <v>11.85694431840057</v>
      </c>
      <c r="R3003">
        <v>251.96006676601209</v>
      </c>
      <c r="S3003">
        <v>0.13321240413661611</v>
      </c>
      <c r="T3003">
        <f t="shared" si="94"/>
        <v>251.96006676601212</v>
      </c>
      <c r="U3003">
        <f t="shared" si="95"/>
        <v>0.13321240413661606</v>
      </c>
    </row>
    <row r="3004" spans="1:21" x14ac:dyDescent="0.35">
      <c r="A3004" t="s">
        <v>27</v>
      </c>
      <c r="B3004" t="s">
        <v>63</v>
      </c>
      <c r="C3004" t="s">
        <v>39</v>
      </c>
      <c r="D3004" t="s">
        <v>40</v>
      </c>
      <c r="E3004" t="s">
        <v>310</v>
      </c>
      <c r="F3004" t="s">
        <v>311</v>
      </c>
      <c r="G3004" t="s">
        <v>128</v>
      </c>
      <c r="H3004" t="s">
        <v>46</v>
      </c>
      <c r="J3004" t="s">
        <v>36</v>
      </c>
      <c r="L3004" t="s">
        <v>312</v>
      </c>
      <c r="M3004" t="s">
        <v>312</v>
      </c>
      <c r="N3004" t="b">
        <v>0</v>
      </c>
      <c r="O3004">
        <v>21.25</v>
      </c>
      <c r="P3004">
        <v>2.4724363924452609E-3</v>
      </c>
      <c r="Q3004">
        <v>15.43932318616562</v>
      </c>
      <c r="R3004">
        <v>328.08561770601932</v>
      </c>
      <c r="S3004">
        <v>5.2539273339461803E-2</v>
      </c>
      <c r="T3004">
        <f t="shared" si="94"/>
        <v>328.08561770601943</v>
      </c>
      <c r="U3004">
        <f t="shared" si="95"/>
        <v>5.2539273339461796E-2</v>
      </c>
    </row>
    <row r="3005" spans="1:21" x14ac:dyDescent="0.35">
      <c r="A3005" t="s">
        <v>27</v>
      </c>
      <c r="B3005" t="s">
        <v>63</v>
      </c>
      <c r="C3005" t="s">
        <v>76</v>
      </c>
      <c r="D3005" t="s">
        <v>77</v>
      </c>
      <c r="E3005" t="s">
        <v>886</v>
      </c>
      <c r="F3005" t="s">
        <v>887</v>
      </c>
      <c r="G3005" t="s">
        <v>452</v>
      </c>
      <c r="H3005" t="s">
        <v>46</v>
      </c>
      <c r="J3005" t="s">
        <v>36</v>
      </c>
      <c r="L3005" t="s">
        <v>888</v>
      </c>
      <c r="M3005" t="s">
        <v>888</v>
      </c>
      <c r="N3005" t="b">
        <v>0</v>
      </c>
      <c r="O3005">
        <v>91.695799449999996</v>
      </c>
      <c r="P3005">
        <v>4.0803944258307627E-2</v>
      </c>
      <c r="Q3005">
        <v>35.101471027839729</v>
      </c>
      <c r="R3005">
        <v>3218.6574477687768</v>
      </c>
      <c r="S3005">
        <v>3.7415502894787549</v>
      </c>
      <c r="T3005">
        <f t="shared" si="94"/>
        <v>3218.6574477687768</v>
      </c>
      <c r="U3005">
        <f t="shared" si="95"/>
        <v>3.7415502894787549</v>
      </c>
    </row>
    <row r="3006" spans="1:21" x14ac:dyDescent="0.35">
      <c r="A3006" t="s">
        <v>27</v>
      </c>
      <c r="B3006" t="s">
        <v>63</v>
      </c>
      <c r="C3006" t="s">
        <v>39</v>
      </c>
      <c r="D3006" t="s">
        <v>40</v>
      </c>
      <c r="E3006" t="s">
        <v>886</v>
      </c>
      <c r="F3006" t="s">
        <v>887</v>
      </c>
      <c r="G3006" t="s">
        <v>452</v>
      </c>
      <c r="H3006" t="s">
        <v>46</v>
      </c>
      <c r="J3006" t="s">
        <v>36</v>
      </c>
      <c r="L3006" t="s">
        <v>888</v>
      </c>
      <c r="M3006" t="s">
        <v>888</v>
      </c>
      <c r="N3006" t="b">
        <v>0</v>
      </c>
      <c r="O3006">
        <v>91.695799449999996</v>
      </c>
      <c r="P3006">
        <v>2.7599664213879219E-2</v>
      </c>
      <c r="Q3006">
        <v>172.3482702850423</v>
      </c>
      <c r="R3006">
        <v>15803.61242761163</v>
      </c>
      <c r="S3006">
        <v>2.5307732746432108</v>
      </c>
      <c r="T3006">
        <f t="shared" si="94"/>
        <v>15803.612427611633</v>
      </c>
      <c r="U3006">
        <f t="shared" si="95"/>
        <v>2.5307732746432108</v>
      </c>
    </row>
    <row r="3007" spans="1:21" x14ac:dyDescent="0.35">
      <c r="A3007" t="s">
        <v>27</v>
      </c>
      <c r="B3007" t="s">
        <v>63</v>
      </c>
      <c r="C3007" t="s">
        <v>39</v>
      </c>
      <c r="D3007" t="s">
        <v>40</v>
      </c>
      <c r="E3007" t="s">
        <v>903</v>
      </c>
      <c r="F3007" t="s">
        <v>904</v>
      </c>
      <c r="G3007" t="s">
        <v>452</v>
      </c>
      <c r="H3007" t="s">
        <v>46</v>
      </c>
      <c r="J3007" t="s">
        <v>36</v>
      </c>
      <c r="L3007" t="s">
        <v>905</v>
      </c>
      <c r="M3007" t="s">
        <v>905</v>
      </c>
      <c r="N3007" t="b">
        <v>0</v>
      </c>
      <c r="O3007">
        <v>120.63185874</v>
      </c>
      <c r="P3007">
        <v>1.2696013079850729E-2</v>
      </c>
      <c r="Q3007">
        <v>79.281250556960913</v>
      </c>
      <c r="R3007">
        <v>9563.8446179178554</v>
      </c>
      <c r="S3007">
        <v>1.531543656409746</v>
      </c>
      <c r="T3007">
        <f t="shared" si="94"/>
        <v>9563.8446179178554</v>
      </c>
      <c r="U3007">
        <f t="shared" si="95"/>
        <v>1.5315436564097455</v>
      </c>
    </row>
    <row r="3008" spans="1:21" x14ac:dyDescent="0.35">
      <c r="A3008" t="s">
        <v>27</v>
      </c>
      <c r="B3008" t="s">
        <v>63</v>
      </c>
      <c r="C3008" t="s">
        <v>76</v>
      </c>
      <c r="D3008" t="s">
        <v>77</v>
      </c>
      <c r="E3008" t="s">
        <v>903</v>
      </c>
      <c r="F3008" t="s">
        <v>904</v>
      </c>
      <c r="G3008" t="s">
        <v>452</v>
      </c>
      <c r="H3008" t="s">
        <v>46</v>
      </c>
      <c r="J3008" t="s">
        <v>36</v>
      </c>
      <c r="L3008" t="s">
        <v>905</v>
      </c>
      <c r="M3008" t="s">
        <v>905</v>
      </c>
      <c r="N3008" t="b">
        <v>0</v>
      </c>
      <c r="O3008">
        <v>120.63185874</v>
      </c>
      <c r="P3008">
        <v>3.2533051152113593E-2</v>
      </c>
      <c r="Q3008">
        <v>27.986459966566638</v>
      </c>
      <c r="R3008">
        <v>3376.0586853195318</v>
      </c>
      <c r="S3008">
        <v>3.9245224309629609</v>
      </c>
      <c r="T3008">
        <f t="shared" si="94"/>
        <v>3376.0586853195318</v>
      </c>
      <c r="U3008">
        <f t="shared" si="95"/>
        <v>3.9245224309629609</v>
      </c>
    </row>
    <row r="3009" spans="1:21" x14ac:dyDescent="0.35">
      <c r="A3009" t="s">
        <v>27</v>
      </c>
      <c r="B3009" t="s">
        <v>63</v>
      </c>
      <c r="C3009" t="s">
        <v>39</v>
      </c>
      <c r="D3009" t="s">
        <v>40</v>
      </c>
      <c r="E3009" t="s">
        <v>189</v>
      </c>
      <c r="F3009" t="s">
        <v>190</v>
      </c>
      <c r="G3009" t="s">
        <v>128</v>
      </c>
      <c r="H3009" t="s">
        <v>46</v>
      </c>
      <c r="J3009" t="s">
        <v>36</v>
      </c>
      <c r="L3009" t="s">
        <v>191</v>
      </c>
      <c r="M3009" t="s">
        <v>191</v>
      </c>
      <c r="N3009" t="b">
        <v>0</v>
      </c>
      <c r="O3009">
        <v>32.630000000000003</v>
      </c>
      <c r="P3009">
        <v>3.5807902074284329E-3</v>
      </c>
      <c r="Q3009">
        <v>22.360525610799339</v>
      </c>
      <c r="R3009">
        <v>729.62395068038245</v>
      </c>
      <c r="S3009">
        <v>0.1168411844683898</v>
      </c>
      <c r="T3009">
        <f t="shared" si="94"/>
        <v>729.62395068038245</v>
      </c>
      <c r="U3009">
        <f t="shared" si="95"/>
        <v>0.11684118446838977</v>
      </c>
    </row>
    <row r="3010" spans="1:21" x14ac:dyDescent="0.35">
      <c r="A3010" t="s">
        <v>27</v>
      </c>
      <c r="B3010" t="s">
        <v>63</v>
      </c>
      <c r="C3010" t="s">
        <v>29</v>
      </c>
      <c r="D3010" t="s">
        <v>30</v>
      </c>
      <c r="E3010" t="s">
        <v>189</v>
      </c>
      <c r="F3010" t="s">
        <v>190</v>
      </c>
      <c r="G3010" t="s">
        <v>128</v>
      </c>
      <c r="H3010" t="s">
        <v>46</v>
      </c>
      <c r="J3010" t="s">
        <v>36</v>
      </c>
      <c r="L3010" t="s">
        <v>191</v>
      </c>
      <c r="M3010" t="s">
        <v>191</v>
      </c>
      <c r="N3010" t="b">
        <v>0</v>
      </c>
      <c r="O3010">
        <v>32.630000000000003</v>
      </c>
      <c r="P3010">
        <v>2.2738116170621488E-2</v>
      </c>
      <c r="Q3010">
        <v>43.00723574215845</v>
      </c>
      <c r="R3010">
        <v>1403.32610226663</v>
      </c>
      <c r="S3010">
        <v>0.7419447306473792</v>
      </c>
      <c r="T3010">
        <f t="shared" ref="T3010:T3073" si="96">O3010*Q3010</f>
        <v>1403.3261022666304</v>
      </c>
      <c r="U3010">
        <f t="shared" ref="U3010:U3073" si="97">O3010*P3010</f>
        <v>0.7419447306473792</v>
      </c>
    </row>
    <row r="3011" spans="1:21" x14ac:dyDescent="0.35">
      <c r="A3011" t="s">
        <v>27</v>
      </c>
      <c r="B3011" t="s">
        <v>63</v>
      </c>
      <c r="C3011" t="s">
        <v>29</v>
      </c>
      <c r="D3011" t="s">
        <v>30</v>
      </c>
      <c r="E3011" t="s">
        <v>637</v>
      </c>
      <c r="F3011" t="s">
        <v>638</v>
      </c>
      <c r="G3011" t="s">
        <v>452</v>
      </c>
      <c r="H3011" t="s">
        <v>46</v>
      </c>
      <c r="J3011" t="s">
        <v>36</v>
      </c>
      <c r="L3011" t="s">
        <v>639</v>
      </c>
      <c r="M3011" t="s">
        <v>639</v>
      </c>
      <c r="N3011" t="b">
        <v>0</v>
      </c>
      <c r="O3011">
        <v>67.063425210000005</v>
      </c>
      <c r="P3011">
        <v>9.2647330337570933E-3</v>
      </c>
      <c r="Q3011">
        <v>17.523463891250909</v>
      </c>
      <c r="R3011">
        <v>1175.1835100910409</v>
      </c>
      <c r="S3011">
        <v>0.6213247308999853</v>
      </c>
      <c r="T3011">
        <f t="shared" si="96"/>
        <v>1175.1835100910409</v>
      </c>
      <c r="U3011">
        <f t="shared" si="97"/>
        <v>0.6213247308999853</v>
      </c>
    </row>
    <row r="3012" spans="1:21" x14ac:dyDescent="0.35">
      <c r="A3012" t="s">
        <v>27</v>
      </c>
      <c r="B3012" t="s">
        <v>63</v>
      </c>
      <c r="C3012" t="s">
        <v>39</v>
      </c>
      <c r="D3012" t="s">
        <v>40</v>
      </c>
      <c r="E3012" t="s">
        <v>637</v>
      </c>
      <c r="F3012" t="s">
        <v>638</v>
      </c>
      <c r="G3012" t="s">
        <v>452</v>
      </c>
      <c r="H3012" t="s">
        <v>46</v>
      </c>
      <c r="J3012" t="s">
        <v>36</v>
      </c>
      <c r="L3012" t="s">
        <v>639</v>
      </c>
      <c r="M3012" t="s">
        <v>639</v>
      </c>
      <c r="N3012" t="b">
        <v>0</v>
      </c>
      <c r="O3012">
        <v>67.063425210000005</v>
      </c>
      <c r="P3012">
        <v>2.1302742308074271E-3</v>
      </c>
      <c r="Q3012">
        <v>13.302664701544749</v>
      </c>
      <c r="R3012">
        <v>892.12225930575357</v>
      </c>
      <c r="S3012">
        <v>0.14286348655454409</v>
      </c>
      <c r="T3012">
        <f t="shared" si="96"/>
        <v>892.12225930575335</v>
      </c>
      <c r="U3012">
        <f t="shared" si="97"/>
        <v>0.14286348655454417</v>
      </c>
    </row>
    <row r="3013" spans="1:21" x14ac:dyDescent="0.35">
      <c r="A3013" t="s">
        <v>27</v>
      </c>
      <c r="B3013" t="s">
        <v>63</v>
      </c>
      <c r="C3013" t="s">
        <v>29</v>
      </c>
      <c r="D3013" t="s">
        <v>30</v>
      </c>
      <c r="E3013" t="s">
        <v>322</v>
      </c>
      <c r="F3013" t="s">
        <v>323</v>
      </c>
      <c r="G3013" t="s">
        <v>128</v>
      </c>
      <c r="H3013" t="s">
        <v>46</v>
      </c>
      <c r="J3013" t="s">
        <v>36</v>
      </c>
      <c r="L3013" t="s">
        <v>324</v>
      </c>
      <c r="M3013" t="s">
        <v>324</v>
      </c>
      <c r="N3013" t="b">
        <v>0</v>
      </c>
      <c r="O3013">
        <v>21.55</v>
      </c>
      <c r="P3013">
        <v>7.0775566736592158E-8</v>
      </c>
      <c r="Q3013">
        <v>1.3386603624438649E-4</v>
      </c>
      <c r="R3013">
        <v>2.8848130810665289E-3</v>
      </c>
      <c r="S3013">
        <v>1.5252134631735609E-6</v>
      </c>
      <c r="T3013">
        <f t="shared" si="96"/>
        <v>2.8848130810665289E-3</v>
      </c>
      <c r="U3013">
        <f t="shared" si="97"/>
        <v>1.5252134631735611E-6</v>
      </c>
    </row>
    <row r="3014" spans="1:21" x14ac:dyDescent="0.35">
      <c r="A3014" t="s">
        <v>27</v>
      </c>
      <c r="B3014" t="s">
        <v>63</v>
      </c>
      <c r="C3014" t="s">
        <v>29</v>
      </c>
      <c r="D3014" t="s">
        <v>30</v>
      </c>
      <c r="E3014" t="s">
        <v>325</v>
      </c>
      <c r="F3014" t="s">
        <v>326</v>
      </c>
      <c r="G3014" t="s">
        <v>128</v>
      </c>
      <c r="H3014" t="s">
        <v>46</v>
      </c>
      <c r="J3014" t="s">
        <v>36</v>
      </c>
      <c r="L3014" t="s">
        <v>327</v>
      </c>
      <c r="M3014" t="s">
        <v>327</v>
      </c>
      <c r="N3014" t="b">
        <v>0</v>
      </c>
      <c r="O3014">
        <v>36.6</v>
      </c>
      <c r="P3014">
        <v>1.6974696712193219E-2</v>
      </c>
      <c r="Q3014">
        <v>32.106212215423909</v>
      </c>
      <c r="R3014">
        <v>1175.0873670845151</v>
      </c>
      <c r="S3014">
        <v>0.62127389966627167</v>
      </c>
      <c r="T3014">
        <f t="shared" si="96"/>
        <v>1175.0873670845151</v>
      </c>
      <c r="U3014">
        <f t="shared" si="97"/>
        <v>0.62127389966627178</v>
      </c>
    </row>
    <row r="3015" spans="1:21" x14ac:dyDescent="0.35">
      <c r="A3015" t="s">
        <v>27</v>
      </c>
      <c r="B3015" t="s">
        <v>63</v>
      </c>
      <c r="C3015" t="s">
        <v>39</v>
      </c>
      <c r="D3015" t="s">
        <v>40</v>
      </c>
      <c r="E3015" t="s">
        <v>909</v>
      </c>
      <c r="F3015" t="s">
        <v>910</v>
      </c>
      <c r="G3015" t="s">
        <v>452</v>
      </c>
      <c r="H3015" t="s">
        <v>46</v>
      </c>
      <c r="J3015" t="s">
        <v>36</v>
      </c>
      <c r="L3015" t="s">
        <v>911</v>
      </c>
      <c r="M3015" t="s">
        <v>911</v>
      </c>
      <c r="N3015" t="b">
        <v>0</v>
      </c>
      <c r="O3015">
        <v>108.21078897</v>
      </c>
      <c r="P3015">
        <v>5.0803148943940578E-3</v>
      </c>
      <c r="Q3015">
        <v>31.724425259921929</v>
      </c>
      <c r="R3015">
        <v>3432.9250869959492</v>
      </c>
      <c r="S3015">
        <v>0.54974488293842316</v>
      </c>
      <c r="T3015">
        <f t="shared" si="96"/>
        <v>3432.9250869959492</v>
      </c>
      <c r="U3015">
        <f t="shared" si="97"/>
        <v>0.54974488293842316</v>
      </c>
    </row>
    <row r="3016" spans="1:21" x14ac:dyDescent="0.35">
      <c r="A3016" t="s">
        <v>27</v>
      </c>
      <c r="B3016" t="s">
        <v>63</v>
      </c>
      <c r="C3016" t="s">
        <v>39</v>
      </c>
      <c r="D3016" t="s">
        <v>40</v>
      </c>
      <c r="E3016" t="s">
        <v>325</v>
      </c>
      <c r="F3016" t="s">
        <v>326</v>
      </c>
      <c r="G3016" t="s">
        <v>128</v>
      </c>
      <c r="H3016" t="s">
        <v>46</v>
      </c>
      <c r="J3016" t="s">
        <v>36</v>
      </c>
      <c r="L3016" t="s">
        <v>327</v>
      </c>
      <c r="M3016" t="s">
        <v>327</v>
      </c>
      <c r="N3016" t="b">
        <v>0</v>
      </c>
      <c r="O3016">
        <v>36.6</v>
      </c>
      <c r="P3016">
        <v>8.8241307136609551E-4</v>
      </c>
      <c r="Q3016">
        <v>5.510297710447488</v>
      </c>
      <c r="R3016">
        <v>201.67689620237809</v>
      </c>
      <c r="S3016">
        <v>3.2296318411999099E-2</v>
      </c>
      <c r="T3016">
        <f t="shared" si="96"/>
        <v>201.67689620237806</v>
      </c>
      <c r="U3016">
        <f t="shared" si="97"/>
        <v>3.2296318411999099E-2</v>
      </c>
    </row>
    <row r="3017" spans="1:21" x14ac:dyDescent="0.35">
      <c r="A3017" t="s">
        <v>27</v>
      </c>
      <c r="B3017" t="s">
        <v>63</v>
      </c>
      <c r="C3017" t="s">
        <v>76</v>
      </c>
      <c r="D3017" t="s">
        <v>77</v>
      </c>
      <c r="E3017" t="s">
        <v>909</v>
      </c>
      <c r="F3017" t="s">
        <v>910</v>
      </c>
      <c r="G3017" t="s">
        <v>452</v>
      </c>
      <c r="H3017" t="s">
        <v>46</v>
      </c>
      <c r="J3017" t="s">
        <v>36</v>
      </c>
      <c r="L3017" t="s">
        <v>911</v>
      </c>
      <c r="M3017" t="s">
        <v>911</v>
      </c>
      <c r="N3017" t="b">
        <v>0</v>
      </c>
      <c r="O3017">
        <v>108.21078897</v>
      </c>
      <c r="P3017">
        <v>6.8541981425865308E-3</v>
      </c>
      <c r="Q3017">
        <v>5.8963034553231868</v>
      </c>
      <c r="R3017">
        <v>638.04364890705915</v>
      </c>
      <c r="S3017">
        <v>0.74169818876599702</v>
      </c>
      <c r="T3017">
        <f t="shared" si="96"/>
        <v>638.04364890705915</v>
      </c>
      <c r="U3017">
        <f t="shared" si="97"/>
        <v>0.74169818876599702</v>
      </c>
    </row>
    <row r="3018" spans="1:21" x14ac:dyDescent="0.35">
      <c r="A3018" t="s">
        <v>27</v>
      </c>
      <c r="B3018" t="s">
        <v>63</v>
      </c>
      <c r="C3018" t="s">
        <v>29</v>
      </c>
      <c r="D3018" t="s">
        <v>30</v>
      </c>
      <c r="E3018" t="s">
        <v>347</v>
      </c>
      <c r="F3018" t="s">
        <v>348</v>
      </c>
      <c r="G3018" t="s">
        <v>128</v>
      </c>
      <c r="H3018" t="s">
        <v>46</v>
      </c>
      <c r="J3018" t="s">
        <v>36</v>
      </c>
      <c r="L3018" t="s">
        <v>349</v>
      </c>
      <c r="M3018" t="s">
        <v>349</v>
      </c>
      <c r="N3018" t="b">
        <v>0</v>
      </c>
      <c r="O3018">
        <v>0.31</v>
      </c>
      <c r="P3018">
        <v>3.1840534113024869E-3</v>
      </c>
      <c r="Q3018">
        <v>6.0223694279668658</v>
      </c>
      <c r="R3018">
        <v>1.866934522669728</v>
      </c>
      <c r="S3018">
        <v>9.8705655750377106E-4</v>
      </c>
      <c r="T3018">
        <f t="shared" si="96"/>
        <v>1.8669345226697285</v>
      </c>
      <c r="U3018">
        <f t="shared" si="97"/>
        <v>9.8705655750377084E-4</v>
      </c>
    </row>
    <row r="3019" spans="1:21" x14ac:dyDescent="0.35">
      <c r="A3019" t="s">
        <v>27</v>
      </c>
      <c r="B3019" t="s">
        <v>63</v>
      </c>
      <c r="C3019" t="s">
        <v>29</v>
      </c>
      <c r="D3019" t="s">
        <v>30</v>
      </c>
      <c r="E3019" t="s">
        <v>402</v>
      </c>
      <c r="F3019" t="s">
        <v>403</v>
      </c>
      <c r="G3019" t="s">
        <v>128</v>
      </c>
      <c r="H3019" t="s">
        <v>46</v>
      </c>
      <c r="J3019" t="s">
        <v>36</v>
      </c>
      <c r="L3019" t="s">
        <v>404</v>
      </c>
      <c r="M3019" t="s">
        <v>404</v>
      </c>
      <c r="N3019" t="b">
        <v>0</v>
      </c>
      <c r="O3019">
        <v>27.41</v>
      </c>
      <c r="P3019">
        <v>1.705075794748132E-3</v>
      </c>
      <c r="Q3019">
        <v>3.225007564950654</v>
      </c>
      <c r="R3019">
        <v>88.397457355297433</v>
      </c>
      <c r="S3019">
        <v>4.6736127534046309E-2</v>
      </c>
      <c r="T3019">
        <f t="shared" si="96"/>
        <v>88.397457355297433</v>
      </c>
      <c r="U3019">
        <f t="shared" si="97"/>
        <v>4.6736127534046296E-2</v>
      </c>
    </row>
    <row r="3020" spans="1:21" x14ac:dyDescent="0.35">
      <c r="A3020" t="s">
        <v>27</v>
      </c>
      <c r="B3020" t="s">
        <v>63</v>
      </c>
      <c r="C3020" t="s">
        <v>39</v>
      </c>
      <c r="D3020" t="s">
        <v>40</v>
      </c>
      <c r="E3020" t="s">
        <v>402</v>
      </c>
      <c r="F3020" t="s">
        <v>403</v>
      </c>
      <c r="G3020" t="s">
        <v>128</v>
      </c>
      <c r="H3020" t="s">
        <v>46</v>
      </c>
      <c r="J3020" t="s">
        <v>36</v>
      </c>
      <c r="L3020" t="s">
        <v>404</v>
      </c>
      <c r="M3020" t="s">
        <v>404</v>
      </c>
      <c r="N3020" t="b">
        <v>0</v>
      </c>
      <c r="O3020">
        <v>27.41</v>
      </c>
      <c r="P3020">
        <v>2.3180502133142589E-3</v>
      </c>
      <c r="Q3020">
        <v>14.475246568314439</v>
      </c>
      <c r="R3020">
        <v>396.76650843749871</v>
      </c>
      <c r="S3020">
        <v>6.3537756346943849E-2</v>
      </c>
      <c r="T3020">
        <f t="shared" si="96"/>
        <v>396.76650843749877</v>
      </c>
      <c r="U3020">
        <f t="shared" si="97"/>
        <v>6.3537756346943836E-2</v>
      </c>
    </row>
    <row r="3021" spans="1:21" x14ac:dyDescent="0.35">
      <c r="A3021" t="s">
        <v>27</v>
      </c>
      <c r="B3021" t="s">
        <v>63</v>
      </c>
      <c r="C3021" t="s">
        <v>76</v>
      </c>
      <c r="D3021" t="s">
        <v>77</v>
      </c>
      <c r="E3021" t="s">
        <v>402</v>
      </c>
      <c r="F3021" t="s">
        <v>403</v>
      </c>
      <c r="G3021" t="s">
        <v>128</v>
      </c>
      <c r="H3021" t="s">
        <v>46</v>
      </c>
      <c r="J3021" t="s">
        <v>36</v>
      </c>
      <c r="L3021" t="s">
        <v>404</v>
      </c>
      <c r="M3021" t="s">
        <v>404</v>
      </c>
      <c r="N3021" t="b">
        <v>0</v>
      </c>
      <c r="O3021">
        <v>27.41</v>
      </c>
      <c r="P3021">
        <v>1.891616122672654E-3</v>
      </c>
      <c r="Q3021">
        <v>1.6272571128284989</v>
      </c>
      <c r="R3021">
        <v>44.603117462629157</v>
      </c>
      <c r="S3021">
        <v>5.184919792245745E-2</v>
      </c>
      <c r="T3021">
        <f t="shared" si="96"/>
        <v>44.603117462629157</v>
      </c>
      <c r="U3021">
        <f t="shared" si="97"/>
        <v>5.1849197922457443E-2</v>
      </c>
    </row>
    <row r="3022" spans="1:21" x14ac:dyDescent="0.35">
      <c r="A3022" t="s">
        <v>27</v>
      </c>
      <c r="B3022" t="s">
        <v>63</v>
      </c>
      <c r="C3022" t="s">
        <v>29</v>
      </c>
      <c r="D3022" t="s">
        <v>30</v>
      </c>
      <c r="E3022" t="s">
        <v>408</v>
      </c>
      <c r="F3022" t="s">
        <v>409</v>
      </c>
      <c r="G3022" t="s">
        <v>128</v>
      </c>
      <c r="H3022" t="s">
        <v>46</v>
      </c>
      <c r="J3022" t="s">
        <v>36</v>
      </c>
      <c r="L3022" t="s">
        <v>410</v>
      </c>
      <c r="M3022" t="s">
        <v>410</v>
      </c>
      <c r="N3022" t="b">
        <v>0</v>
      </c>
      <c r="O3022">
        <v>2.4</v>
      </c>
      <c r="P3022">
        <v>8.1690929784463649E-3</v>
      </c>
      <c r="Q3022">
        <v>15.45115280823422</v>
      </c>
      <c r="R3022">
        <v>37.082766739762128</v>
      </c>
      <c r="S3022">
        <v>1.9605823148271279E-2</v>
      </c>
      <c r="T3022">
        <f t="shared" si="96"/>
        <v>37.082766739762128</v>
      </c>
      <c r="U3022">
        <f t="shared" si="97"/>
        <v>1.9605823148271275E-2</v>
      </c>
    </row>
    <row r="3023" spans="1:21" x14ac:dyDescent="0.35">
      <c r="A3023" t="s">
        <v>27</v>
      </c>
      <c r="B3023" t="s">
        <v>63</v>
      </c>
      <c r="C3023" t="s">
        <v>39</v>
      </c>
      <c r="D3023" t="s">
        <v>40</v>
      </c>
      <c r="E3023" t="s">
        <v>408</v>
      </c>
      <c r="F3023" t="s">
        <v>409</v>
      </c>
      <c r="G3023" t="s">
        <v>128</v>
      </c>
      <c r="H3023" t="s">
        <v>46</v>
      </c>
      <c r="J3023" t="s">
        <v>36</v>
      </c>
      <c r="L3023" t="s">
        <v>410</v>
      </c>
      <c r="M3023" t="s">
        <v>410</v>
      </c>
      <c r="N3023" t="b">
        <v>0</v>
      </c>
      <c r="O3023">
        <v>2.4</v>
      </c>
      <c r="P3023">
        <v>1.060816015065787E-2</v>
      </c>
      <c r="Q3023">
        <v>66.243489004231805</v>
      </c>
      <c r="R3023">
        <v>158.9843736101563</v>
      </c>
      <c r="S3023">
        <v>2.5459584361578899E-2</v>
      </c>
      <c r="T3023">
        <f t="shared" si="96"/>
        <v>158.98437361015633</v>
      </c>
      <c r="U3023">
        <f t="shared" si="97"/>
        <v>2.5459584361578889E-2</v>
      </c>
    </row>
    <row r="3024" spans="1:21" x14ac:dyDescent="0.35">
      <c r="A3024" t="s">
        <v>27</v>
      </c>
      <c r="B3024" t="s">
        <v>63</v>
      </c>
      <c r="C3024" t="s">
        <v>76</v>
      </c>
      <c r="D3024" t="s">
        <v>77</v>
      </c>
      <c r="E3024" t="s">
        <v>414</v>
      </c>
      <c r="F3024" t="s">
        <v>415</v>
      </c>
      <c r="G3024" t="s">
        <v>128</v>
      </c>
      <c r="H3024" t="s">
        <v>46</v>
      </c>
      <c r="J3024" t="s">
        <v>36</v>
      </c>
      <c r="L3024" t="s">
        <v>404</v>
      </c>
      <c r="M3024" t="s">
        <v>404</v>
      </c>
      <c r="N3024" t="b">
        <v>0</v>
      </c>
      <c r="O3024">
        <v>27.41</v>
      </c>
      <c r="P3024">
        <v>2.2261855451300538E-3</v>
      </c>
      <c r="Q3024">
        <v>1.91506945799899</v>
      </c>
      <c r="R3024">
        <v>52.492053843752302</v>
      </c>
      <c r="S3024">
        <v>6.1019745792014773E-2</v>
      </c>
      <c r="T3024">
        <f t="shared" si="96"/>
        <v>52.492053843752316</v>
      </c>
      <c r="U3024">
        <f t="shared" si="97"/>
        <v>6.1019745792014773E-2</v>
      </c>
    </row>
    <row r="3025" spans="1:21" x14ac:dyDescent="0.35">
      <c r="A3025" t="s">
        <v>27</v>
      </c>
      <c r="B3025" t="s">
        <v>63</v>
      </c>
      <c r="C3025" t="s">
        <v>29</v>
      </c>
      <c r="D3025" t="s">
        <v>30</v>
      </c>
      <c r="E3025" t="s">
        <v>414</v>
      </c>
      <c r="F3025" t="s">
        <v>415</v>
      </c>
      <c r="G3025" t="s">
        <v>128</v>
      </c>
      <c r="H3025" t="s">
        <v>46</v>
      </c>
      <c r="J3025" t="s">
        <v>36</v>
      </c>
      <c r="L3025" t="s">
        <v>404</v>
      </c>
      <c r="M3025" t="s">
        <v>404</v>
      </c>
      <c r="N3025" t="b">
        <v>0</v>
      </c>
      <c r="O3025">
        <v>27.41</v>
      </c>
      <c r="P3025">
        <v>2.0066519005221481E-3</v>
      </c>
      <c r="Q3025">
        <v>3.7954134234616101</v>
      </c>
      <c r="R3025">
        <v>104.0322819370827</v>
      </c>
      <c r="S3025">
        <v>5.5002328593312069E-2</v>
      </c>
      <c r="T3025">
        <f t="shared" si="96"/>
        <v>104.03228193708273</v>
      </c>
      <c r="U3025">
        <f t="shared" si="97"/>
        <v>5.5002328593312076E-2</v>
      </c>
    </row>
    <row r="3026" spans="1:21" x14ac:dyDescent="0.35">
      <c r="A3026" t="s">
        <v>27</v>
      </c>
      <c r="B3026" t="s">
        <v>63</v>
      </c>
      <c r="C3026" t="s">
        <v>39</v>
      </c>
      <c r="D3026" t="s">
        <v>40</v>
      </c>
      <c r="E3026" t="s">
        <v>414</v>
      </c>
      <c r="F3026" t="s">
        <v>415</v>
      </c>
      <c r="G3026" t="s">
        <v>128</v>
      </c>
      <c r="H3026" t="s">
        <v>46</v>
      </c>
      <c r="J3026" t="s">
        <v>36</v>
      </c>
      <c r="L3026" t="s">
        <v>404</v>
      </c>
      <c r="M3026" t="s">
        <v>404</v>
      </c>
      <c r="N3026" t="b">
        <v>0</v>
      </c>
      <c r="O3026">
        <v>27.41</v>
      </c>
      <c r="P3026">
        <v>1.3274717569983711E-3</v>
      </c>
      <c r="Q3026">
        <v>8.2895016184966259</v>
      </c>
      <c r="R3026">
        <v>227.21523936299249</v>
      </c>
      <c r="S3026">
        <v>3.6386000859325349E-2</v>
      </c>
      <c r="T3026">
        <f t="shared" si="96"/>
        <v>227.21523936299252</v>
      </c>
      <c r="U3026">
        <f t="shared" si="97"/>
        <v>3.6386000859325349E-2</v>
      </c>
    </row>
    <row r="3027" spans="1:21" x14ac:dyDescent="0.35">
      <c r="A3027" t="s">
        <v>27</v>
      </c>
      <c r="B3027" t="s">
        <v>63</v>
      </c>
      <c r="C3027" t="s">
        <v>39</v>
      </c>
      <c r="D3027" t="s">
        <v>40</v>
      </c>
      <c r="E3027" t="s">
        <v>416</v>
      </c>
      <c r="F3027" t="s">
        <v>417</v>
      </c>
      <c r="G3027" t="s">
        <v>128</v>
      </c>
      <c r="H3027" t="s">
        <v>46</v>
      </c>
      <c r="J3027" t="s">
        <v>36</v>
      </c>
      <c r="L3027" t="s">
        <v>327</v>
      </c>
      <c r="M3027" t="s">
        <v>327</v>
      </c>
      <c r="N3027" t="b">
        <v>0</v>
      </c>
      <c r="O3027">
        <v>36.6</v>
      </c>
      <c r="P3027">
        <v>4.9192603587709442E-5</v>
      </c>
      <c r="Q3027">
        <v>0.30718707566362241</v>
      </c>
      <c r="R3027">
        <v>11.24304696928858</v>
      </c>
      <c r="S3027">
        <v>1.8004492913101661E-3</v>
      </c>
      <c r="T3027">
        <f t="shared" si="96"/>
        <v>11.243046969288581</v>
      </c>
      <c r="U3027">
        <f t="shared" si="97"/>
        <v>1.8004492913101656E-3</v>
      </c>
    </row>
    <row r="3028" spans="1:21" x14ac:dyDescent="0.35">
      <c r="A3028" t="s">
        <v>27</v>
      </c>
      <c r="B3028" t="s">
        <v>63</v>
      </c>
      <c r="C3028" t="s">
        <v>29</v>
      </c>
      <c r="D3028" t="s">
        <v>30</v>
      </c>
      <c r="E3028" t="s">
        <v>416</v>
      </c>
      <c r="F3028" t="s">
        <v>417</v>
      </c>
      <c r="G3028" t="s">
        <v>128</v>
      </c>
      <c r="H3028" t="s">
        <v>46</v>
      </c>
      <c r="J3028" t="s">
        <v>36</v>
      </c>
      <c r="L3028" t="s">
        <v>327</v>
      </c>
      <c r="M3028" t="s">
        <v>327</v>
      </c>
      <c r="N3028" t="b">
        <v>0</v>
      </c>
      <c r="O3028">
        <v>36.6</v>
      </c>
      <c r="P3028">
        <v>2.7204415158020053E-4</v>
      </c>
      <c r="Q3028">
        <v>0.51454864912695986</v>
      </c>
      <c r="R3028">
        <v>18.832480558046729</v>
      </c>
      <c r="S3028">
        <v>9.9568159478353371E-3</v>
      </c>
      <c r="T3028">
        <f t="shared" si="96"/>
        <v>18.832480558046733</v>
      </c>
      <c r="U3028">
        <f t="shared" si="97"/>
        <v>9.9568159478353388E-3</v>
      </c>
    </row>
    <row r="3029" spans="1:21" x14ac:dyDescent="0.35">
      <c r="A3029" t="s">
        <v>27</v>
      </c>
      <c r="B3029" t="s">
        <v>63</v>
      </c>
      <c r="C3029" t="s">
        <v>76</v>
      </c>
      <c r="D3029" t="s">
        <v>77</v>
      </c>
      <c r="E3029" t="s">
        <v>416</v>
      </c>
      <c r="F3029" t="s">
        <v>417</v>
      </c>
      <c r="G3029" t="s">
        <v>128</v>
      </c>
      <c r="H3029" t="s">
        <v>46</v>
      </c>
      <c r="J3029" t="s">
        <v>36</v>
      </c>
      <c r="L3029" t="s">
        <v>327</v>
      </c>
      <c r="M3029" t="s">
        <v>327</v>
      </c>
      <c r="N3029" t="b">
        <v>0</v>
      </c>
      <c r="O3029">
        <v>36.6</v>
      </c>
      <c r="P3029">
        <v>1.3317838914914169E-3</v>
      </c>
      <c r="Q3029">
        <v>1.145663110080636</v>
      </c>
      <c r="R3029">
        <v>41.931269828951272</v>
      </c>
      <c r="S3029">
        <v>4.8743290428585863E-2</v>
      </c>
      <c r="T3029">
        <f t="shared" si="96"/>
        <v>41.93126982895128</v>
      </c>
      <c r="U3029">
        <f t="shared" si="97"/>
        <v>4.8743290428585863E-2</v>
      </c>
    </row>
    <row r="3030" spans="1:21" x14ac:dyDescent="0.35">
      <c r="A3030" t="s">
        <v>27</v>
      </c>
      <c r="B3030" t="s">
        <v>63</v>
      </c>
      <c r="C3030" t="s">
        <v>29</v>
      </c>
      <c r="D3030" t="s">
        <v>30</v>
      </c>
      <c r="E3030" t="s">
        <v>418</v>
      </c>
      <c r="F3030" t="s">
        <v>419</v>
      </c>
      <c r="G3030" t="s">
        <v>128</v>
      </c>
      <c r="H3030" t="s">
        <v>46</v>
      </c>
      <c r="J3030" t="s">
        <v>36</v>
      </c>
      <c r="L3030" t="s">
        <v>420</v>
      </c>
      <c r="M3030" t="s">
        <v>420</v>
      </c>
      <c r="N3030" t="b">
        <v>0</v>
      </c>
      <c r="O3030">
        <v>21.25</v>
      </c>
      <c r="P3030">
        <v>2.1738705463707339E-3</v>
      </c>
      <c r="Q3030">
        <v>4.1116934384166957</v>
      </c>
      <c r="R3030">
        <v>87.373485566354788</v>
      </c>
      <c r="S3030">
        <v>4.6194749110378103E-2</v>
      </c>
      <c r="T3030">
        <f t="shared" si="96"/>
        <v>87.373485566354788</v>
      </c>
      <c r="U3030">
        <f t="shared" si="97"/>
        <v>4.6194749110378096E-2</v>
      </c>
    </row>
    <row r="3031" spans="1:21" x14ac:dyDescent="0.35">
      <c r="A3031" t="s">
        <v>27</v>
      </c>
      <c r="B3031" t="s">
        <v>63</v>
      </c>
      <c r="C3031" t="s">
        <v>76</v>
      </c>
      <c r="D3031" t="s">
        <v>77</v>
      </c>
      <c r="E3031" t="s">
        <v>418</v>
      </c>
      <c r="F3031" t="s">
        <v>419</v>
      </c>
      <c r="G3031" t="s">
        <v>128</v>
      </c>
      <c r="H3031" t="s">
        <v>46</v>
      </c>
      <c r="J3031" t="s">
        <v>36</v>
      </c>
      <c r="L3031" t="s">
        <v>420</v>
      </c>
      <c r="M3031" t="s">
        <v>420</v>
      </c>
      <c r="N3031" t="b">
        <v>0</v>
      </c>
      <c r="O3031">
        <v>21.25</v>
      </c>
      <c r="P3031">
        <v>2.3244838628874741E-2</v>
      </c>
      <c r="Q3031">
        <v>19.99630291897908</v>
      </c>
      <c r="R3031">
        <v>424.92143702830538</v>
      </c>
      <c r="S3031">
        <v>0.49395282086358822</v>
      </c>
      <c r="T3031">
        <f t="shared" si="96"/>
        <v>424.92143702830543</v>
      </c>
      <c r="U3031">
        <f t="shared" si="97"/>
        <v>0.49395282086358822</v>
      </c>
    </row>
    <row r="3032" spans="1:21" x14ac:dyDescent="0.35">
      <c r="A3032" t="s">
        <v>27</v>
      </c>
      <c r="B3032" t="s">
        <v>63</v>
      </c>
      <c r="C3032" t="s">
        <v>39</v>
      </c>
      <c r="D3032" t="s">
        <v>40</v>
      </c>
      <c r="E3032" t="s">
        <v>418</v>
      </c>
      <c r="F3032" t="s">
        <v>419</v>
      </c>
      <c r="G3032" t="s">
        <v>128</v>
      </c>
      <c r="H3032" t="s">
        <v>46</v>
      </c>
      <c r="J3032" t="s">
        <v>36</v>
      </c>
      <c r="L3032" t="s">
        <v>420</v>
      </c>
      <c r="M3032" t="s">
        <v>420</v>
      </c>
      <c r="N3032" t="b">
        <v>0</v>
      </c>
      <c r="O3032">
        <v>21.25</v>
      </c>
      <c r="P3032">
        <v>2.4138535486118769E-2</v>
      </c>
      <c r="Q3032">
        <v>150.7349801797443</v>
      </c>
      <c r="R3032">
        <v>3203.1183288195671</v>
      </c>
      <c r="S3032">
        <v>0.51294387908002381</v>
      </c>
      <c r="T3032">
        <f t="shared" si="96"/>
        <v>3203.1183288195662</v>
      </c>
      <c r="U3032">
        <f t="shared" si="97"/>
        <v>0.51294387908002381</v>
      </c>
    </row>
    <row r="3033" spans="1:21" x14ac:dyDescent="0.35">
      <c r="A3033" t="s">
        <v>27</v>
      </c>
      <c r="B3033" t="s">
        <v>63</v>
      </c>
      <c r="C3033" t="s">
        <v>39</v>
      </c>
      <c r="D3033" t="s">
        <v>40</v>
      </c>
      <c r="E3033" t="s">
        <v>424</v>
      </c>
      <c r="F3033" t="s">
        <v>425</v>
      </c>
      <c r="G3033" t="s">
        <v>128</v>
      </c>
      <c r="H3033" t="s">
        <v>46</v>
      </c>
      <c r="J3033" t="s">
        <v>36</v>
      </c>
      <c r="L3033" t="s">
        <v>426</v>
      </c>
      <c r="M3033" t="s">
        <v>426</v>
      </c>
      <c r="N3033" t="b">
        <v>0</v>
      </c>
      <c r="O3033">
        <v>0.71</v>
      </c>
      <c r="P3033">
        <v>1.260179573976653E-2</v>
      </c>
      <c r="Q3033">
        <v>78.69290297894203</v>
      </c>
      <c r="R3033">
        <v>55.87196111504884</v>
      </c>
      <c r="S3033">
        <v>8.9472749752342335E-3</v>
      </c>
      <c r="T3033">
        <f t="shared" si="96"/>
        <v>55.87196111504884</v>
      </c>
      <c r="U3033">
        <f t="shared" si="97"/>
        <v>8.9472749752342352E-3</v>
      </c>
    </row>
    <row r="3034" spans="1:21" x14ac:dyDescent="0.35">
      <c r="A3034" t="s">
        <v>27</v>
      </c>
      <c r="B3034" t="s">
        <v>63</v>
      </c>
      <c r="C3034" t="s">
        <v>29</v>
      </c>
      <c r="D3034" t="s">
        <v>30</v>
      </c>
      <c r="E3034" t="s">
        <v>424</v>
      </c>
      <c r="F3034" t="s">
        <v>425</v>
      </c>
      <c r="G3034" t="s">
        <v>128</v>
      </c>
      <c r="H3034" t="s">
        <v>46</v>
      </c>
      <c r="J3034" t="s">
        <v>36</v>
      </c>
      <c r="L3034" t="s">
        <v>426</v>
      </c>
      <c r="M3034" t="s">
        <v>426</v>
      </c>
      <c r="N3034" t="b">
        <v>0</v>
      </c>
      <c r="O3034">
        <v>0.71</v>
      </c>
      <c r="P3034">
        <v>1.1788599984540039E-3</v>
      </c>
      <c r="Q3034">
        <v>2.2297146113633448</v>
      </c>
      <c r="R3034">
        <v>1.583097374067975</v>
      </c>
      <c r="S3034">
        <v>8.3699059890234278E-4</v>
      </c>
      <c r="T3034">
        <f t="shared" si="96"/>
        <v>1.5830973740679748</v>
      </c>
      <c r="U3034">
        <f t="shared" si="97"/>
        <v>8.3699059890234278E-4</v>
      </c>
    </row>
    <row r="3035" spans="1:21" x14ac:dyDescent="0.35">
      <c r="A3035" t="s">
        <v>27</v>
      </c>
      <c r="B3035" t="s">
        <v>63</v>
      </c>
      <c r="C3035" t="s">
        <v>76</v>
      </c>
      <c r="D3035" t="s">
        <v>77</v>
      </c>
      <c r="E3035" t="s">
        <v>424</v>
      </c>
      <c r="F3035" t="s">
        <v>425</v>
      </c>
      <c r="G3035" t="s">
        <v>128</v>
      </c>
      <c r="H3035" t="s">
        <v>46</v>
      </c>
      <c r="J3035" t="s">
        <v>36</v>
      </c>
      <c r="L3035" t="s">
        <v>426</v>
      </c>
      <c r="M3035" t="s">
        <v>426</v>
      </c>
      <c r="N3035" t="b">
        <v>0</v>
      </c>
      <c r="O3035">
        <v>0.71</v>
      </c>
      <c r="P3035">
        <v>6.2272466578935804E-3</v>
      </c>
      <c r="Q3035">
        <v>5.3569703154557056</v>
      </c>
      <c r="R3035">
        <v>3.8034489239735509</v>
      </c>
      <c r="S3035">
        <v>4.4213451271044408E-3</v>
      </c>
      <c r="T3035">
        <f t="shared" si="96"/>
        <v>3.8034489239735509</v>
      </c>
      <c r="U3035">
        <f t="shared" si="97"/>
        <v>4.4213451271044417E-3</v>
      </c>
    </row>
    <row r="3036" spans="1:21" x14ac:dyDescent="0.35">
      <c r="A3036" t="s">
        <v>27</v>
      </c>
      <c r="B3036" t="s">
        <v>63</v>
      </c>
      <c r="C3036" t="s">
        <v>76</v>
      </c>
      <c r="D3036" t="s">
        <v>77</v>
      </c>
      <c r="E3036" t="s">
        <v>427</v>
      </c>
      <c r="F3036" t="s">
        <v>428</v>
      </c>
      <c r="G3036" t="s">
        <v>128</v>
      </c>
      <c r="H3036" t="s">
        <v>46</v>
      </c>
      <c r="J3036" t="s">
        <v>36</v>
      </c>
      <c r="L3036" t="s">
        <v>429</v>
      </c>
      <c r="M3036" t="s">
        <v>430</v>
      </c>
      <c r="N3036" t="b">
        <v>0</v>
      </c>
      <c r="O3036">
        <v>0.73</v>
      </c>
      <c r="P3036">
        <v>7.4843690569278323E-2</v>
      </c>
      <c r="Q3036">
        <v>64.384060999182594</v>
      </c>
      <c r="R3036">
        <v>47.000364529403292</v>
      </c>
      <c r="S3036">
        <v>5.4635894115573173E-2</v>
      </c>
      <c r="T3036">
        <f t="shared" si="96"/>
        <v>47.000364529403292</v>
      </c>
      <c r="U3036">
        <f t="shared" si="97"/>
        <v>5.4635894115573173E-2</v>
      </c>
    </row>
    <row r="3037" spans="1:21" x14ac:dyDescent="0.35">
      <c r="A3037" t="s">
        <v>27</v>
      </c>
      <c r="B3037" t="s">
        <v>63</v>
      </c>
      <c r="C3037" t="s">
        <v>29</v>
      </c>
      <c r="D3037" t="s">
        <v>30</v>
      </c>
      <c r="E3037" t="s">
        <v>427</v>
      </c>
      <c r="F3037" t="s">
        <v>428</v>
      </c>
      <c r="G3037" t="s">
        <v>128</v>
      </c>
      <c r="H3037" t="s">
        <v>46</v>
      </c>
      <c r="J3037" t="s">
        <v>36</v>
      </c>
      <c r="L3037" t="s">
        <v>429</v>
      </c>
      <c r="M3037" t="s">
        <v>430</v>
      </c>
      <c r="N3037" t="b">
        <v>0</v>
      </c>
      <c r="O3037">
        <v>0.73</v>
      </c>
      <c r="P3037">
        <v>5.3904200502386656E-3</v>
      </c>
      <c r="Q3037">
        <v>10.19552649438045</v>
      </c>
      <c r="R3037">
        <v>7.4427343408977276</v>
      </c>
      <c r="S3037">
        <v>3.9350066366742268E-3</v>
      </c>
      <c r="T3037">
        <f t="shared" si="96"/>
        <v>7.4427343408977285</v>
      </c>
      <c r="U3037">
        <f t="shared" si="97"/>
        <v>3.9350066366742259E-3</v>
      </c>
    </row>
    <row r="3038" spans="1:21" x14ac:dyDescent="0.35">
      <c r="A3038" t="s">
        <v>27</v>
      </c>
      <c r="B3038" t="s">
        <v>63</v>
      </c>
      <c r="C3038" t="s">
        <v>39</v>
      </c>
      <c r="D3038" t="s">
        <v>40</v>
      </c>
      <c r="E3038" t="s">
        <v>427</v>
      </c>
      <c r="F3038" t="s">
        <v>428</v>
      </c>
      <c r="G3038" t="s">
        <v>128</v>
      </c>
      <c r="H3038" t="s">
        <v>46</v>
      </c>
      <c r="J3038" t="s">
        <v>36</v>
      </c>
      <c r="L3038" t="s">
        <v>429</v>
      </c>
      <c r="M3038" t="s">
        <v>430</v>
      </c>
      <c r="N3038" t="b">
        <v>0</v>
      </c>
      <c r="O3038">
        <v>0.73</v>
      </c>
      <c r="P3038">
        <v>4.9600973923409959E-2</v>
      </c>
      <c r="Q3038">
        <v>309.73717628978562</v>
      </c>
      <c r="R3038">
        <v>226.10813869154339</v>
      </c>
      <c r="S3038">
        <v>3.6208710964089272E-2</v>
      </c>
      <c r="T3038">
        <f t="shared" si="96"/>
        <v>226.1081386915435</v>
      </c>
      <c r="U3038">
        <f t="shared" si="97"/>
        <v>3.6208710964089272E-2</v>
      </c>
    </row>
    <row r="3039" spans="1:21" x14ac:dyDescent="0.35">
      <c r="A3039" t="s">
        <v>27</v>
      </c>
      <c r="B3039" t="s">
        <v>63</v>
      </c>
      <c r="C3039" t="s">
        <v>29</v>
      </c>
      <c r="D3039" t="s">
        <v>30</v>
      </c>
      <c r="E3039" t="s">
        <v>431</v>
      </c>
      <c r="F3039" t="s">
        <v>432</v>
      </c>
      <c r="G3039" t="s">
        <v>128</v>
      </c>
      <c r="H3039" t="s">
        <v>46</v>
      </c>
      <c r="J3039" t="s">
        <v>36</v>
      </c>
      <c r="L3039" t="s">
        <v>433</v>
      </c>
      <c r="M3039" t="s">
        <v>433</v>
      </c>
      <c r="N3039" t="b">
        <v>0</v>
      </c>
      <c r="O3039">
        <v>128.26</v>
      </c>
      <c r="P3039">
        <v>7.4832742560647044E-4</v>
      </c>
      <c r="Q3039">
        <v>1.4153984333566869</v>
      </c>
      <c r="R3039">
        <v>181.5390030623287</v>
      </c>
      <c r="S3039">
        <v>9.598047560828589E-2</v>
      </c>
      <c r="T3039">
        <f t="shared" si="96"/>
        <v>181.53900306232865</v>
      </c>
      <c r="U3039">
        <f t="shared" si="97"/>
        <v>9.598047560828589E-2</v>
      </c>
    </row>
    <row r="3040" spans="1:21" x14ac:dyDescent="0.35">
      <c r="A3040" t="s">
        <v>27</v>
      </c>
      <c r="B3040" t="s">
        <v>63</v>
      </c>
      <c r="C3040" t="s">
        <v>76</v>
      </c>
      <c r="D3040" t="s">
        <v>77</v>
      </c>
      <c r="E3040" t="s">
        <v>431</v>
      </c>
      <c r="F3040" t="s">
        <v>432</v>
      </c>
      <c r="G3040" t="s">
        <v>128</v>
      </c>
      <c r="H3040" t="s">
        <v>46</v>
      </c>
      <c r="J3040" t="s">
        <v>36</v>
      </c>
      <c r="L3040" t="s">
        <v>433</v>
      </c>
      <c r="M3040" t="s">
        <v>433</v>
      </c>
      <c r="N3040" t="b">
        <v>0</v>
      </c>
      <c r="O3040">
        <v>128.26</v>
      </c>
      <c r="P3040">
        <v>1.0001887236357809E-2</v>
      </c>
      <c r="Q3040">
        <v>8.6040935853708316</v>
      </c>
      <c r="R3040">
        <v>1103.5610432596629</v>
      </c>
      <c r="S3040">
        <v>1.282842056935253</v>
      </c>
      <c r="T3040">
        <f t="shared" si="96"/>
        <v>1103.5610432596627</v>
      </c>
      <c r="U3040">
        <f t="shared" si="97"/>
        <v>1.2828420569352526</v>
      </c>
    </row>
    <row r="3041" spans="1:21" x14ac:dyDescent="0.35">
      <c r="A3041" t="s">
        <v>27</v>
      </c>
      <c r="B3041" t="s">
        <v>63</v>
      </c>
      <c r="C3041" t="s">
        <v>39</v>
      </c>
      <c r="D3041" t="s">
        <v>40</v>
      </c>
      <c r="E3041" t="s">
        <v>431</v>
      </c>
      <c r="F3041" t="s">
        <v>432</v>
      </c>
      <c r="G3041" t="s">
        <v>128</v>
      </c>
      <c r="H3041" t="s">
        <v>46</v>
      </c>
      <c r="J3041" t="s">
        <v>36</v>
      </c>
      <c r="L3041" t="s">
        <v>433</v>
      </c>
      <c r="M3041" t="s">
        <v>433</v>
      </c>
      <c r="N3041" t="b">
        <v>0</v>
      </c>
      <c r="O3041">
        <v>128.26</v>
      </c>
      <c r="P3041">
        <v>1.8690898287415201E-3</v>
      </c>
      <c r="Q3041">
        <v>11.67167819487358</v>
      </c>
      <c r="R3041">
        <v>1497.0094452744861</v>
      </c>
      <c r="S3041">
        <v>0.23972946143438731</v>
      </c>
      <c r="T3041">
        <f t="shared" si="96"/>
        <v>1497.0094452744854</v>
      </c>
      <c r="U3041">
        <f t="shared" si="97"/>
        <v>0.23972946143438734</v>
      </c>
    </row>
    <row r="3042" spans="1:21" x14ac:dyDescent="0.35">
      <c r="A3042" t="s">
        <v>27</v>
      </c>
      <c r="B3042" t="s">
        <v>63</v>
      </c>
      <c r="C3042" t="s">
        <v>29</v>
      </c>
      <c r="D3042" t="s">
        <v>30</v>
      </c>
      <c r="E3042" t="s">
        <v>436</v>
      </c>
      <c r="F3042" t="s">
        <v>437</v>
      </c>
      <c r="G3042" t="s">
        <v>128</v>
      </c>
      <c r="H3042" t="s">
        <v>46</v>
      </c>
      <c r="J3042" t="s">
        <v>36</v>
      </c>
      <c r="L3042" t="s">
        <v>438</v>
      </c>
      <c r="M3042" t="s">
        <v>438</v>
      </c>
      <c r="N3042" t="b">
        <v>0</v>
      </c>
      <c r="O3042">
        <v>7.95</v>
      </c>
      <c r="P3042">
        <v>9.033093352901516E-3</v>
      </c>
      <c r="Q3042">
        <v>17.08533690275986</v>
      </c>
      <c r="R3042">
        <v>135.82842837694079</v>
      </c>
      <c r="S3042">
        <v>7.1813092155567054E-2</v>
      </c>
      <c r="T3042">
        <f t="shared" si="96"/>
        <v>135.82842837694088</v>
      </c>
      <c r="U3042">
        <f t="shared" si="97"/>
        <v>7.1813092155567054E-2</v>
      </c>
    </row>
    <row r="3043" spans="1:21" x14ac:dyDescent="0.35">
      <c r="A3043" t="s">
        <v>27</v>
      </c>
      <c r="B3043" t="s">
        <v>63</v>
      </c>
      <c r="C3043" t="s">
        <v>76</v>
      </c>
      <c r="D3043" t="s">
        <v>77</v>
      </c>
      <c r="E3043" t="s">
        <v>436</v>
      </c>
      <c r="F3043" t="s">
        <v>437</v>
      </c>
      <c r="G3043" t="s">
        <v>128</v>
      </c>
      <c r="H3043" t="s">
        <v>46</v>
      </c>
      <c r="J3043" t="s">
        <v>36</v>
      </c>
      <c r="L3043" t="s">
        <v>438</v>
      </c>
      <c r="M3043" t="s">
        <v>438</v>
      </c>
      <c r="N3043" t="b">
        <v>0</v>
      </c>
      <c r="O3043">
        <v>7.95</v>
      </c>
      <c r="P3043">
        <v>3.916757727546899E-2</v>
      </c>
      <c r="Q3043">
        <v>33.693791224254817</v>
      </c>
      <c r="R3043">
        <v>267.8656402328258</v>
      </c>
      <c r="S3043">
        <v>0.31138223933997849</v>
      </c>
      <c r="T3043">
        <f t="shared" si="96"/>
        <v>267.8656402328258</v>
      </c>
      <c r="U3043">
        <f t="shared" si="97"/>
        <v>0.31138223933997849</v>
      </c>
    </row>
    <row r="3044" spans="1:21" x14ac:dyDescent="0.35">
      <c r="A3044" t="s">
        <v>27</v>
      </c>
      <c r="B3044" t="s">
        <v>63</v>
      </c>
      <c r="C3044" t="s">
        <v>39</v>
      </c>
      <c r="D3044" t="s">
        <v>40</v>
      </c>
      <c r="E3044" t="s">
        <v>436</v>
      </c>
      <c r="F3044" t="s">
        <v>437</v>
      </c>
      <c r="G3044" t="s">
        <v>128</v>
      </c>
      <c r="H3044" t="s">
        <v>46</v>
      </c>
      <c r="J3044" t="s">
        <v>36</v>
      </c>
      <c r="L3044" t="s">
        <v>438</v>
      </c>
      <c r="M3044" t="s">
        <v>438</v>
      </c>
      <c r="N3044" t="b">
        <v>0</v>
      </c>
      <c r="O3044">
        <v>7.95</v>
      </c>
      <c r="P3044">
        <v>1.522072565358655E-2</v>
      </c>
      <c r="Q3044">
        <v>95.047016461875373</v>
      </c>
      <c r="R3044">
        <v>755.62378087190928</v>
      </c>
      <c r="S3044">
        <v>0.121004768946013</v>
      </c>
      <c r="T3044">
        <f t="shared" si="96"/>
        <v>755.62378087190928</v>
      </c>
      <c r="U3044">
        <f t="shared" si="97"/>
        <v>0.12100476894601307</v>
      </c>
    </row>
    <row r="3045" spans="1:21" x14ac:dyDescent="0.35">
      <c r="A3045" t="s">
        <v>27</v>
      </c>
      <c r="B3045" t="s">
        <v>63</v>
      </c>
      <c r="C3045" t="s">
        <v>39</v>
      </c>
      <c r="D3045" t="s">
        <v>40</v>
      </c>
      <c r="E3045" t="s">
        <v>159</v>
      </c>
      <c r="F3045" t="s">
        <v>160</v>
      </c>
      <c r="G3045" t="s">
        <v>128</v>
      </c>
      <c r="H3045" t="s">
        <v>46</v>
      </c>
      <c r="J3045" t="s">
        <v>36</v>
      </c>
      <c r="L3045" t="s">
        <v>161</v>
      </c>
      <c r="M3045" t="s">
        <v>161</v>
      </c>
      <c r="N3045" t="b">
        <v>0</v>
      </c>
      <c r="O3045">
        <v>277.81</v>
      </c>
      <c r="P3045">
        <v>1.736275380531561E-4</v>
      </c>
      <c r="Q3045">
        <v>1.084230794455229</v>
      </c>
      <c r="R3045">
        <v>301.21015700760722</v>
      </c>
      <c r="S3045">
        <v>4.8235466346547302E-2</v>
      </c>
      <c r="T3045">
        <f t="shared" si="96"/>
        <v>301.21015700760717</v>
      </c>
      <c r="U3045">
        <f t="shared" si="97"/>
        <v>4.8235466346547295E-2</v>
      </c>
    </row>
    <row r="3046" spans="1:21" x14ac:dyDescent="0.35">
      <c r="A3046" t="s">
        <v>27</v>
      </c>
      <c r="B3046" t="s">
        <v>63</v>
      </c>
      <c r="C3046" t="s">
        <v>29</v>
      </c>
      <c r="D3046" t="s">
        <v>30</v>
      </c>
      <c r="E3046" t="s">
        <v>159</v>
      </c>
      <c r="F3046" t="s">
        <v>160</v>
      </c>
      <c r="G3046" t="s">
        <v>128</v>
      </c>
      <c r="H3046" t="s">
        <v>46</v>
      </c>
      <c r="J3046" t="s">
        <v>36</v>
      </c>
      <c r="L3046" t="s">
        <v>161</v>
      </c>
      <c r="M3046" t="s">
        <v>161</v>
      </c>
      <c r="N3046" t="b">
        <v>0</v>
      </c>
      <c r="O3046">
        <v>277.81</v>
      </c>
      <c r="P3046">
        <v>2.2682660279551491E-5</v>
      </c>
      <c r="Q3046">
        <v>4.290234558491577E-2</v>
      </c>
      <c r="R3046">
        <v>11.91870062694545</v>
      </c>
      <c r="S3046">
        <v>6.3014698522622014E-3</v>
      </c>
      <c r="T3046">
        <f t="shared" si="96"/>
        <v>11.91870062694545</v>
      </c>
      <c r="U3046">
        <f t="shared" si="97"/>
        <v>6.3014698522621997E-3</v>
      </c>
    </row>
    <row r="3047" spans="1:21" x14ac:dyDescent="0.35">
      <c r="A3047" t="s">
        <v>27</v>
      </c>
      <c r="B3047" t="s">
        <v>63</v>
      </c>
      <c r="C3047" t="s">
        <v>29</v>
      </c>
      <c r="D3047" t="s">
        <v>30</v>
      </c>
      <c r="E3047" t="s">
        <v>162</v>
      </c>
      <c r="F3047" t="s">
        <v>163</v>
      </c>
      <c r="G3047" t="s">
        <v>128</v>
      </c>
      <c r="H3047" t="s">
        <v>46</v>
      </c>
      <c r="J3047" t="s">
        <v>36</v>
      </c>
      <c r="L3047" t="s">
        <v>139</v>
      </c>
      <c r="M3047" t="s">
        <v>139</v>
      </c>
      <c r="N3047" t="b">
        <v>0</v>
      </c>
      <c r="O3047">
        <v>114.2</v>
      </c>
      <c r="P3047">
        <v>9.3836123489754036E-3</v>
      </c>
      <c r="Q3047">
        <v>17.748314124933241</v>
      </c>
      <c r="R3047">
        <v>2026.857473067377</v>
      </c>
      <c r="S3047">
        <v>1.071608530252991</v>
      </c>
      <c r="T3047">
        <f t="shared" si="96"/>
        <v>2026.8574730673763</v>
      </c>
      <c r="U3047">
        <f t="shared" si="97"/>
        <v>1.0716085302529912</v>
      </c>
    </row>
    <row r="3048" spans="1:21" x14ac:dyDescent="0.35">
      <c r="A3048" t="s">
        <v>27</v>
      </c>
      <c r="B3048" t="s">
        <v>63</v>
      </c>
      <c r="C3048" t="s">
        <v>39</v>
      </c>
      <c r="D3048" t="s">
        <v>40</v>
      </c>
      <c r="E3048" t="s">
        <v>162</v>
      </c>
      <c r="F3048" t="s">
        <v>163</v>
      </c>
      <c r="G3048" t="s">
        <v>128</v>
      </c>
      <c r="H3048" t="s">
        <v>46</v>
      </c>
      <c r="J3048" t="s">
        <v>36</v>
      </c>
      <c r="L3048" t="s">
        <v>139</v>
      </c>
      <c r="M3048" t="s">
        <v>139</v>
      </c>
      <c r="N3048" t="b">
        <v>0</v>
      </c>
      <c r="O3048">
        <v>114.2</v>
      </c>
      <c r="P3048">
        <v>3.5359123413027271E-2</v>
      </c>
      <c r="Q3048">
        <v>220.80282252006609</v>
      </c>
      <c r="R3048">
        <v>25215.68233179154</v>
      </c>
      <c r="S3048">
        <v>4.0380118937677141</v>
      </c>
      <c r="T3048">
        <f t="shared" si="96"/>
        <v>25215.682331791548</v>
      </c>
      <c r="U3048">
        <f t="shared" si="97"/>
        <v>4.0380118937677141</v>
      </c>
    </row>
    <row r="3049" spans="1:21" x14ac:dyDescent="0.35">
      <c r="A3049" t="s">
        <v>27</v>
      </c>
      <c r="B3049" t="s">
        <v>63</v>
      </c>
      <c r="C3049" t="s">
        <v>76</v>
      </c>
      <c r="D3049" t="s">
        <v>77</v>
      </c>
      <c r="E3049" t="s">
        <v>162</v>
      </c>
      <c r="F3049" t="s">
        <v>163</v>
      </c>
      <c r="G3049" t="s">
        <v>128</v>
      </c>
      <c r="H3049" t="s">
        <v>46</v>
      </c>
      <c r="J3049" t="s">
        <v>36</v>
      </c>
      <c r="L3049" t="s">
        <v>139</v>
      </c>
      <c r="M3049" t="s">
        <v>139</v>
      </c>
      <c r="N3049" t="b">
        <v>0</v>
      </c>
      <c r="O3049">
        <v>114.2</v>
      </c>
      <c r="P3049">
        <v>6.4707182104707286E-2</v>
      </c>
      <c r="Q3049">
        <v>55.664159904813488</v>
      </c>
      <c r="R3049">
        <v>6356.8470611297007</v>
      </c>
      <c r="S3049">
        <v>7.3895601963575723</v>
      </c>
      <c r="T3049">
        <f t="shared" si="96"/>
        <v>6356.8470611297007</v>
      </c>
      <c r="U3049">
        <f t="shared" si="97"/>
        <v>7.3895601963575723</v>
      </c>
    </row>
    <row r="3050" spans="1:21" x14ac:dyDescent="0.35">
      <c r="A3050" t="s">
        <v>27</v>
      </c>
      <c r="B3050" t="s">
        <v>63</v>
      </c>
      <c r="C3050" t="s">
        <v>76</v>
      </c>
      <c r="D3050" t="s">
        <v>77</v>
      </c>
      <c r="E3050" t="s">
        <v>167</v>
      </c>
      <c r="F3050" t="s">
        <v>168</v>
      </c>
      <c r="G3050" t="s">
        <v>128</v>
      </c>
      <c r="H3050" t="s">
        <v>46</v>
      </c>
      <c r="J3050" t="s">
        <v>36</v>
      </c>
      <c r="L3050" t="s">
        <v>169</v>
      </c>
      <c r="M3050" t="s">
        <v>169</v>
      </c>
      <c r="N3050" t="b">
        <v>0</v>
      </c>
      <c r="O3050">
        <v>214.26</v>
      </c>
      <c r="P3050">
        <v>1.7717648072156238E-2</v>
      </c>
      <c r="Q3050">
        <v>15.2415537711071</v>
      </c>
      <c r="R3050">
        <v>3265.6553109974079</v>
      </c>
      <c r="S3050">
        <v>3.7961832759401961</v>
      </c>
      <c r="T3050">
        <f t="shared" si="96"/>
        <v>3265.655310997407</v>
      </c>
      <c r="U3050">
        <f t="shared" si="97"/>
        <v>3.7961832759401957</v>
      </c>
    </row>
    <row r="3051" spans="1:21" x14ac:dyDescent="0.35">
      <c r="A3051" t="s">
        <v>27</v>
      </c>
      <c r="B3051" t="s">
        <v>63</v>
      </c>
      <c r="C3051" t="s">
        <v>39</v>
      </c>
      <c r="D3051" t="s">
        <v>40</v>
      </c>
      <c r="E3051" t="s">
        <v>167</v>
      </c>
      <c r="F3051" t="s">
        <v>168</v>
      </c>
      <c r="G3051" t="s">
        <v>128</v>
      </c>
      <c r="H3051" t="s">
        <v>46</v>
      </c>
      <c r="J3051" t="s">
        <v>36</v>
      </c>
      <c r="L3051" t="s">
        <v>169</v>
      </c>
      <c r="M3051" t="s">
        <v>169</v>
      </c>
      <c r="N3051" t="b">
        <v>0</v>
      </c>
      <c r="O3051">
        <v>214.26</v>
      </c>
      <c r="P3051">
        <v>1.8526267229182249E-2</v>
      </c>
      <c r="Q3051">
        <v>115.6887303789136</v>
      </c>
      <c r="R3051">
        <v>24787.467370986029</v>
      </c>
      <c r="S3051">
        <v>3.9694380165245882</v>
      </c>
      <c r="T3051">
        <f t="shared" si="96"/>
        <v>24787.467370986029</v>
      </c>
      <c r="U3051">
        <f t="shared" si="97"/>
        <v>3.9694380165245886</v>
      </c>
    </row>
    <row r="3052" spans="1:21" x14ac:dyDescent="0.35">
      <c r="A3052" t="s">
        <v>27</v>
      </c>
      <c r="B3052" t="s">
        <v>63</v>
      </c>
      <c r="C3052" t="s">
        <v>29</v>
      </c>
      <c r="D3052" t="s">
        <v>30</v>
      </c>
      <c r="E3052" t="s">
        <v>167</v>
      </c>
      <c r="F3052" t="s">
        <v>168</v>
      </c>
      <c r="G3052" t="s">
        <v>128</v>
      </c>
      <c r="H3052" t="s">
        <v>46</v>
      </c>
      <c r="J3052" t="s">
        <v>36</v>
      </c>
      <c r="L3052" t="s">
        <v>169</v>
      </c>
      <c r="M3052" t="s">
        <v>169</v>
      </c>
      <c r="N3052" t="b">
        <v>0</v>
      </c>
      <c r="O3052">
        <v>214.26</v>
      </c>
      <c r="P3052">
        <v>2.5985204856305518E-3</v>
      </c>
      <c r="Q3052">
        <v>4.9148831093902663</v>
      </c>
      <c r="R3052">
        <v>1053.0628550179581</v>
      </c>
      <c r="S3052">
        <v>0.55675899925120209</v>
      </c>
      <c r="T3052">
        <f t="shared" si="96"/>
        <v>1053.0628550179583</v>
      </c>
      <c r="U3052">
        <f t="shared" si="97"/>
        <v>0.55675899925120198</v>
      </c>
    </row>
    <row r="3053" spans="1:21" x14ac:dyDescent="0.35">
      <c r="A3053" t="s">
        <v>27</v>
      </c>
      <c r="B3053" t="s">
        <v>63</v>
      </c>
      <c r="C3053" t="s">
        <v>39</v>
      </c>
      <c r="D3053" t="s">
        <v>40</v>
      </c>
      <c r="E3053" t="s">
        <v>170</v>
      </c>
      <c r="F3053" t="s">
        <v>171</v>
      </c>
      <c r="G3053" t="s">
        <v>128</v>
      </c>
      <c r="H3053" t="s">
        <v>46</v>
      </c>
      <c r="J3053" t="s">
        <v>36</v>
      </c>
      <c r="L3053" t="s">
        <v>172</v>
      </c>
      <c r="M3053" t="s">
        <v>172</v>
      </c>
      <c r="N3053" t="b">
        <v>0</v>
      </c>
      <c r="O3053">
        <v>72.64</v>
      </c>
      <c r="P3053">
        <v>8.0607011431209341E-5</v>
      </c>
      <c r="Q3053">
        <v>0.5033568120741615</v>
      </c>
      <c r="R3053">
        <v>36.563838829067087</v>
      </c>
      <c r="S3053">
        <v>5.855293310363047E-3</v>
      </c>
      <c r="T3053">
        <f t="shared" si="96"/>
        <v>36.563838829067095</v>
      </c>
      <c r="U3053">
        <f t="shared" si="97"/>
        <v>5.855293310363047E-3</v>
      </c>
    </row>
    <row r="3054" spans="1:21" x14ac:dyDescent="0.35">
      <c r="A3054" t="s">
        <v>27</v>
      </c>
      <c r="B3054" t="s">
        <v>63</v>
      </c>
      <c r="C3054" t="s">
        <v>76</v>
      </c>
      <c r="D3054" t="s">
        <v>77</v>
      </c>
      <c r="E3054" t="s">
        <v>170</v>
      </c>
      <c r="F3054" t="s">
        <v>171</v>
      </c>
      <c r="G3054" t="s">
        <v>128</v>
      </c>
      <c r="H3054" t="s">
        <v>46</v>
      </c>
      <c r="J3054" t="s">
        <v>36</v>
      </c>
      <c r="L3054" t="s">
        <v>172</v>
      </c>
      <c r="M3054" t="s">
        <v>172</v>
      </c>
      <c r="N3054" t="b">
        <v>0</v>
      </c>
      <c r="O3054">
        <v>72.64</v>
      </c>
      <c r="P3054">
        <v>1.3221659573432991E-2</v>
      </c>
      <c r="Q3054">
        <v>11.37389310991248</v>
      </c>
      <c r="R3054">
        <v>826.19959550404258</v>
      </c>
      <c r="S3054">
        <v>0.96042135141417273</v>
      </c>
      <c r="T3054">
        <f t="shared" si="96"/>
        <v>826.19959550404258</v>
      </c>
      <c r="U3054">
        <f t="shared" si="97"/>
        <v>0.9604213514141724</v>
      </c>
    </row>
    <row r="3055" spans="1:21" x14ac:dyDescent="0.35">
      <c r="A3055" t="s">
        <v>27</v>
      </c>
      <c r="B3055" t="s">
        <v>63</v>
      </c>
      <c r="C3055" t="s">
        <v>29</v>
      </c>
      <c r="D3055" t="s">
        <v>30</v>
      </c>
      <c r="E3055" t="s">
        <v>170</v>
      </c>
      <c r="F3055" t="s">
        <v>171</v>
      </c>
      <c r="G3055" t="s">
        <v>128</v>
      </c>
      <c r="H3055" t="s">
        <v>46</v>
      </c>
      <c r="J3055" t="s">
        <v>36</v>
      </c>
      <c r="L3055" t="s">
        <v>172</v>
      </c>
      <c r="M3055" t="s">
        <v>172</v>
      </c>
      <c r="N3055" t="b">
        <v>0</v>
      </c>
      <c r="O3055">
        <v>72.64</v>
      </c>
      <c r="P3055">
        <v>3.10054502320655E-4</v>
      </c>
      <c r="Q3055">
        <v>0.58644203302342246</v>
      </c>
      <c r="R3055">
        <v>42.599149278821407</v>
      </c>
      <c r="S3055">
        <v>2.2522359048572381E-2</v>
      </c>
      <c r="T3055">
        <f t="shared" si="96"/>
        <v>42.599149278821407</v>
      </c>
      <c r="U3055">
        <f t="shared" si="97"/>
        <v>2.2522359048572377E-2</v>
      </c>
    </row>
    <row r="3056" spans="1:21" x14ac:dyDescent="0.35">
      <c r="A3056" t="s">
        <v>27</v>
      </c>
      <c r="B3056" t="s">
        <v>63</v>
      </c>
      <c r="C3056" t="s">
        <v>76</v>
      </c>
      <c r="D3056" t="s">
        <v>77</v>
      </c>
      <c r="E3056" t="s">
        <v>173</v>
      </c>
      <c r="F3056" t="s">
        <v>174</v>
      </c>
      <c r="G3056" t="s">
        <v>128</v>
      </c>
      <c r="H3056" t="s">
        <v>46</v>
      </c>
      <c r="J3056" t="s">
        <v>36</v>
      </c>
      <c r="L3056" t="s">
        <v>175</v>
      </c>
      <c r="M3056" t="s">
        <v>136</v>
      </c>
      <c r="N3056" t="b">
        <v>0</v>
      </c>
      <c r="O3056">
        <v>58.4</v>
      </c>
      <c r="P3056">
        <v>3.6731663900305848E-2</v>
      </c>
      <c r="Q3056">
        <v>31.59830402764128</v>
      </c>
      <c r="R3056">
        <v>1845.34095521425</v>
      </c>
      <c r="S3056">
        <v>2.145129171777862</v>
      </c>
      <c r="T3056">
        <f t="shared" si="96"/>
        <v>1845.3409552142507</v>
      </c>
      <c r="U3056">
        <f t="shared" si="97"/>
        <v>2.1451291717778616</v>
      </c>
    </row>
    <row r="3057" spans="1:21" x14ac:dyDescent="0.35">
      <c r="A3057" t="s">
        <v>27</v>
      </c>
      <c r="B3057" t="s">
        <v>63</v>
      </c>
      <c r="C3057" t="s">
        <v>39</v>
      </c>
      <c r="D3057" t="s">
        <v>40</v>
      </c>
      <c r="E3057" t="s">
        <v>173</v>
      </c>
      <c r="F3057" t="s">
        <v>174</v>
      </c>
      <c r="G3057" t="s">
        <v>128</v>
      </c>
      <c r="H3057" t="s">
        <v>46</v>
      </c>
      <c r="J3057" t="s">
        <v>36</v>
      </c>
      <c r="L3057" t="s">
        <v>175</v>
      </c>
      <c r="M3057" t="s">
        <v>136</v>
      </c>
      <c r="N3057" t="b">
        <v>0</v>
      </c>
      <c r="O3057">
        <v>58.4</v>
      </c>
      <c r="P3057">
        <v>3.1230379543044161E-2</v>
      </c>
      <c r="Q3057">
        <v>195.02055723860221</v>
      </c>
      <c r="R3057">
        <v>11389.200542734359</v>
      </c>
      <c r="S3057">
        <v>1.823854165313779</v>
      </c>
      <c r="T3057">
        <f t="shared" si="96"/>
        <v>11389.200542734368</v>
      </c>
      <c r="U3057">
        <f t="shared" si="97"/>
        <v>1.823854165313779</v>
      </c>
    </row>
    <row r="3058" spans="1:21" x14ac:dyDescent="0.35">
      <c r="A3058" t="s">
        <v>27</v>
      </c>
      <c r="B3058" t="s">
        <v>63</v>
      </c>
      <c r="C3058" t="s">
        <v>29</v>
      </c>
      <c r="D3058" t="s">
        <v>30</v>
      </c>
      <c r="E3058" t="s">
        <v>173</v>
      </c>
      <c r="F3058" t="s">
        <v>174</v>
      </c>
      <c r="G3058" t="s">
        <v>128</v>
      </c>
      <c r="H3058" t="s">
        <v>46</v>
      </c>
      <c r="J3058" t="s">
        <v>36</v>
      </c>
      <c r="L3058" t="s">
        <v>175</v>
      </c>
      <c r="M3058" t="s">
        <v>136</v>
      </c>
      <c r="N3058" t="b">
        <v>0</v>
      </c>
      <c r="O3058">
        <v>58.4</v>
      </c>
      <c r="P3058">
        <v>1.464784133074778E-3</v>
      </c>
      <c r="Q3058">
        <v>2.7705160818869339</v>
      </c>
      <c r="R3058">
        <v>161.79813918219699</v>
      </c>
      <c r="S3058">
        <v>8.554339337156705E-2</v>
      </c>
      <c r="T3058">
        <f t="shared" si="96"/>
        <v>161.79813918219693</v>
      </c>
      <c r="U3058">
        <f t="shared" si="97"/>
        <v>8.5543393371567036E-2</v>
      </c>
    </row>
    <row r="3059" spans="1:21" x14ac:dyDescent="0.35">
      <c r="A3059" t="s">
        <v>27</v>
      </c>
      <c r="B3059" t="s">
        <v>68</v>
      </c>
      <c r="C3059" t="s">
        <v>29</v>
      </c>
      <c r="D3059" t="s">
        <v>30</v>
      </c>
      <c r="E3059" t="s">
        <v>66</v>
      </c>
      <c r="F3059" t="s">
        <v>67</v>
      </c>
      <c r="G3059" t="s">
        <v>33</v>
      </c>
      <c r="H3059" t="s">
        <v>34</v>
      </c>
      <c r="I3059" t="s">
        <v>35</v>
      </c>
      <c r="J3059" t="s">
        <v>36</v>
      </c>
      <c r="K3059" t="s">
        <v>61</v>
      </c>
      <c r="L3059" t="s">
        <v>62</v>
      </c>
      <c r="M3059" t="s">
        <v>62</v>
      </c>
      <c r="N3059" t="b">
        <v>0</v>
      </c>
      <c r="O3059">
        <v>170.4198394</v>
      </c>
      <c r="P3059">
        <v>6.5860946708516926E-3</v>
      </c>
      <c r="Q3059">
        <v>8.6073809420096019</v>
      </c>
      <c r="R3059">
        <v>1466.868477791897</v>
      </c>
      <c r="S3059">
        <v>1.122401196079742</v>
      </c>
      <c r="T3059">
        <f t="shared" si="96"/>
        <v>1466.868477791897</v>
      </c>
      <c r="U3059">
        <f t="shared" si="97"/>
        <v>1.1224011960797413</v>
      </c>
    </row>
    <row r="3060" spans="1:21" x14ac:dyDescent="0.35">
      <c r="A3060" t="s">
        <v>27</v>
      </c>
      <c r="B3060" t="s">
        <v>68</v>
      </c>
      <c r="C3060" t="s">
        <v>39</v>
      </c>
      <c r="D3060" t="s">
        <v>40</v>
      </c>
      <c r="E3060" t="s">
        <v>66</v>
      </c>
      <c r="F3060" t="s">
        <v>67</v>
      </c>
      <c r="G3060" t="s">
        <v>33</v>
      </c>
      <c r="H3060" t="s">
        <v>34</v>
      </c>
      <c r="I3060" t="s">
        <v>35</v>
      </c>
      <c r="J3060" t="s">
        <v>36</v>
      </c>
      <c r="K3060" t="s">
        <v>61</v>
      </c>
      <c r="L3060" t="s">
        <v>62</v>
      </c>
      <c r="M3060" t="s">
        <v>62</v>
      </c>
      <c r="N3060" t="b">
        <v>0</v>
      </c>
      <c r="O3060">
        <v>170.4198394</v>
      </c>
      <c r="P3060">
        <v>9.9404579872951083E-3</v>
      </c>
      <c r="Q3060">
        <v>36.036477771811469</v>
      </c>
      <c r="R3060">
        <v>6141.3307544137806</v>
      </c>
      <c r="S3060">
        <v>1.6940512537572801</v>
      </c>
      <c r="T3060">
        <f t="shared" si="96"/>
        <v>6141.3307544137806</v>
      </c>
      <c r="U3060">
        <f t="shared" si="97"/>
        <v>1.6940512537572796</v>
      </c>
    </row>
    <row r="3061" spans="1:21" x14ac:dyDescent="0.35">
      <c r="A3061" t="s">
        <v>27</v>
      </c>
      <c r="B3061" t="s">
        <v>68</v>
      </c>
      <c r="C3061" t="s">
        <v>29</v>
      </c>
      <c r="D3061" t="s">
        <v>30</v>
      </c>
      <c r="E3061" t="s">
        <v>69</v>
      </c>
      <c r="F3061" t="s">
        <v>70</v>
      </c>
      <c r="G3061" t="s">
        <v>33</v>
      </c>
      <c r="H3061" t="s">
        <v>34</v>
      </c>
      <c r="I3061" t="s">
        <v>35</v>
      </c>
      <c r="J3061" t="s">
        <v>36</v>
      </c>
      <c r="K3061" t="s">
        <v>37</v>
      </c>
      <c r="L3061" t="s">
        <v>38</v>
      </c>
      <c r="M3061" t="s">
        <v>38</v>
      </c>
      <c r="N3061" t="b">
        <v>0</v>
      </c>
      <c r="O3061">
        <v>274.3982815</v>
      </c>
      <c r="P3061">
        <v>5.3262086587537597E-3</v>
      </c>
      <c r="Q3061">
        <v>6.9608332697402808</v>
      </c>
      <c r="R3061">
        <v>1910.0406870247591</v>
      </c>
      <c r="S3061">
        <v>1.461502502872452</v>
      </c>
      <c r="T3061">
        <f t="shared" si="96"/>
        <v>1910.0406870247589</v>
      </c>
      <c r="U3061">
        <f t="shared" si="97"/>
        <v>1.4615025028724515</v>
      </c>
    </row>
    <row r="3062" spans="1:21" x14ac:dyDescent="0.35">
      <c r="A3062" t="s">
        <v>27</v>
      </c>
      <c r="B3062" t="s">
        <v>68</v>
      </c>
      <c r="C3062" t="s">
        <v>76</v>
      </c>
      <c r="D3062" t="s">
        <v>77</v>
      </c>
      <c r="E3062" t="s">
        <v>74</v>
      </c>
      <c r="F3062" t="s">
        <v>75</v>
      </c>
      <c r="G3062" t="s">
        <v>33</v>
      </c>
      <c r="H3062" t="s">
        <v>34</v>
      </c>
      <c r="I3062" t="s">
        <v>35</v>
      </c>
      <c r="J3062" t="s">
        <v>36</v>
      </c>
      <c r="K3062" t="s">
        <v>37</v>
      </c>
      <c r="L3062" t="s">
        <v>38</v>
      </c>
      <c r="M3062" t="s">
        <v>38</v>
      </c>
      <c r="N3062" t="b">
        <v>0</v>
      </c>
      <c r="O3062">
        <v>274.3982815</v>
      </c>
      <c r="P3062">
        <v>8.0467706122934052E-3</v>
      </c>
      <c r="Q3062">
        <v>7.6662196628747941</v>
      </c>
      <c r="R3062">
        <v>2103.597501094353</v>
      </c>
      <c r="S3062">
        <v>2.2080200276380131</v>
      </c>
      <c r="T3062">
        <f t="shared" si="96"/>
        <v>2103.597501094353</v>
      </c>
      <c r="U3062">
        <f t="shared" si="97"/>
        <v>2.2080200276380131</v>
      </c>
    </row>
    <row r="3063" spans="1:21" x14ac:dyDescent="0.35">
      <c r="A3063" t="s">
        <v>27</v>
      </c>
      <c r="B3063" t="s">
        <v>68</v>
      </c>
      <c r="C3063" t="s">
        <v>29</v>
      </c>
      <c r="D3063" t="s">
        <v>30</v>
      </c>
      <c r="E3063" t="s">
        <v>78</v>
      </c>
      <c r="F3063" t="s">
        <v>79</v>
      </c>
      <c r="G3063" t="s">
        <v>33</v>
      </c>
      <c r="H3063" t="s">
        <v>34</v>
      </c>
      <c r="I3063" t="s">
        <v>35</v>
      </c>
      <c r="J3063" t="s">
        <v>36</v>
      </c>
      <c r="K3063" t="s">
        <v>37</v>
      </c>
      <c r="L3063" t="s">
        <v>38</v>
      </c>
      <c r="M3063" t="s">
        <v>38</v>
      </c>
      <c r="N3063" t="b">
        <v>0</v>
      </c>
      <c r="O3063">
        <v>274.3982815</v>
      </c>
      <c r="P3063">
        <v>2.975952598749464E-2</v>
      </c>
      <c r="Q3063">
        <v>38.892786944235667</v>
      </c>
      <c r="R3063">
        <v>10672.113900243899</v>
      </c>
      <c r="S3063">
        <v>8.1659627892231192</v>
      </c>
      <c r="T3063">
        <f t="shared" si="96"/>
        <v>10672.113900243903</v>
      </c>
      <c r="U3063">
        <f t="shared" si="97"/>
        <v>8.1659627892231192</v>
      </c>
    </row>
    <row r="3064" spans="1:21" x14ac:dyDescent="0.35">
      <c r="A3064" t="s">
        <v>27</v>
      </c>
      <c r="B3064" t="s">
        <v>68</v>
      </c>
      <c r="C3064" t="s">
        <v>39</v>
      </c>
      <c r="D3064" t="s">
        <v>40</v>
      </c>
      <c r="E3064" t="s">
        <v>80</v>
      </c>
      <c r="F3064" t="s">
        <v>81</v>
      </c>
      <c r="G3064" t="s">
        <v>33</v>
      </c>
      <c r="H3064" t="s">
        <v>34</v>
      </c>
      <c r="I3064" t="s">
        <v>35</v>
      </c>
      <c r="J3064" t="s">
        <v>36</v>
      </c>
      <c r="K3064" t="s">
        <v>37</v>
      </c>
      <c r="L3064" t="s">
        <v>38</v>
      </c>
      <c r="M3064" t="s">
        <v>38</v>
      </c>
      <c r="N3064" t="b">
        <v>0</v>
      </c>
      <c r="O3064">
        <v>274.3982815</v>
      </c>
      <c r="P3064">
        <v>1.3839776263606369E-2</v>
      </c>
      <c r="Q3064">
        <v>50.172415629916657</v>
      </c>
      <c r="R3064">
        <v>13767.224627552871</v>
      </c>
      <c r="S3064">
        <v>3.7976108230780801</v>
      </c>
      <c r="T3064">
        <f t="shared" si="96"/>
        <v>13767.224627552871</v>
      </c>
      <c r="U3064">
        <f t="shared" si="97"/>
        <v>3.7976108230780787</v>
      </c>
    </row>
    <row r="3065" spans="1:21" x14ac:dyDescent="0.35">
      <c r="A3065" t="s">
        <v>27</v>
      </c>
      <c r="B3065" t="s">
        <v>68</v>
      </c>
      <c r="C3065" t="s">
        <v>29</v>
      </c>
      <c r="D3065" t="s">
        <v>30</v>
      </c>
      <c r="E3065" t="s">
        <v>80</v>
      </c>
      <c r="F3065" t="s">
        <v>81</v>
      </c>
      <c r="G3065" t="s">
        <v>33</v>
      </c>
      <c r="H3065" t="s">
        <v>34</v>
      </c>
      <c r="I3065" t="s">
        <v>35</v>
      </c>
      <c r="J3065" t="s">
        <v>36</v>
      </c>
      <c r="K3065" t="s">
        <v>37</v>
      </c>
      <c r="L3065" t="s">
        <v>38</v>
      </c>
      <c r="M3065" t="s">
        <v>38</v>
      </c>
      <c r="N3065" t="b">
        <v>0</v>
      </c>
      <c r="O3065">
        <v>274.3982815</v>
      </c>
      <c r="P3065">
        <v>2.46861776057778E-2</v>
      </c>
      <c r="Q3065">
        <v>32.262417301019198</v>
      </c>
      <c r="R3065">
        <v>8852.7518644355368</v>
      </c>
      <c r="S3065">
        <v>6.773844711829212</v>
      </c>
      <c r="T3065">
        <f t="shared" si="96"/>
        <v>8852.7518644355368</v>
      </c>
      <c r="U3065">
        <f t="shared" si="97"/>
        <v>6.7738447118292129</v>
      </c>
    </row>
    <row r="3066" spans="1:21" x14ac:dyDescent="0.35">
      <c r="A3066" t="s">
        <v>27</v>
      </c>
      <c r="B3066" t="s">
        <v>68</v>
      </c>
      <c r="C3066" t="s">
        <v>29</v>
      </c>
      <c r="D3066" t="s">
        <v>30</v>
      </c>
      <c r="E3066" t="s">
        <v>82</v>
      </c>
      <c r="F3066" t="s">
        <v>83</v>
      </c>
      <c r="G3066" t="s">
        <v>33</v>
      </c>
      <c r="H3066" t="s">
        <v>34</v>
      </c>
      <c r="I3066" t="s">
        <v>35</v>
      </c>
      <c r="J3066" t="s">
        <v>36</v>
      </c>
      <c r="K3066" t="s">
        <v>84</v>
      </c>
      <c r="L3066" t="s">
        <v>85</v>
      </c>
      <c r="M3066" t="s">
        <v>85</v>
      </c>
      <c r="N3066" t="b">
        <v>0</v>
      </c>
      <c r="O3066">
        <v>172.5413326</v>
      </c>
      <c r="P3066">
        <v>2.6090467457866369E-2</v>
      </c>
      <c r="Q3066">
        <v>34.09768665471065</v>
      </c>
      <c r="R3066">
        <v>5883.2602939810113</v>
      </c>
      <c r="S3066">
        <v>4.501684023337198</v>
      </c>
      <c r="T3066">
        <f t="shared" si="96"/>
        <v>5883.2602939810113</v>
      </c>
      <c r="U3066">
        <f t="shared" si="97"/>
        <v>4.501684023337198</v>
      </c>
    </row>
    <row r="3067" spans="1:21" x14ac:dyDescent="0.35">
      <c r="A3067" t="s">
        <v>27</v>
      </c>
      <c r="B3067" t="s">
        <v>68</v>
      </c>
      <c r="C3067" t="s">
        <v>39</v>
      </c>
      <c r="D3067" t="s">
        <v>40</v>
      </c>
      <c r="E3067" t="s">
        <v>94</v>
      </c>
      <c r="F3067" t="s">
        <v>95</v>
      </c>
      <c r="G3067" t="s">
        <v>33</v>
      </c>
      <c r="H3067" t="s">
        <v>34</v>
      </c>
      <c r="I3067" t="s">
        <v>35</v>
      </c>
      <c r="J3067" t="s">
        <v>36</v>
      </c>
      <c r="K3067" t="s">
        <v>44</v>
      </c>
      <c r="L3067" t="s">
        <v>45</v>
      </c>
      <c r="M3067" t="s">
        <v>45</v>
      </c>
      <c r="N3067" t="b">
        <v>0</v>
      </c>
      <c r="O3067">
        <v>191.40678779999999</v>
      </c>
      <c r="P3067">
        <v>5.979537356521756E-9</v>
      </c>
      <c r="Q3067">
        <v>2.167721701650158E-5</v>
      </c>
      <c r="R3067">
        <v>4.1491664775720671E-3</v>
      </c>
      <c r="S3067">
        <v>1.1445240379419331E-6</v>
      </c>
      <c r="T3067">
        <f t="shared" si="96"/>
        <v>4.1491664775720671E-3</v>
      </c>
      <c r="U3067">
        <f t="shared" si="97"/>
        <v>1.1445240379419327E-6</v>
      </c>
    </row>
    <row r="3068" spans="1:21" x14ac:dyDescent="0.35">
      <c r="A3068" t="s">
        <v>27</v>
      </c>
      <c r="B3068" t="s">
        <v>68</v>
      </c>
      <c r="C3068" t="s">
        <v>29</v>
      </c>
      <c r="D3068" t="s">
        <v>30</v>
      </c>
      <c r="E3068" t="s">
        <v>96</v>
      </c>
      <c r="F3068" t="s">
        <v>97</v>
      </c>
      <c r="G3068" t="s">
        <v>33</v>
      </c>
      <c r="H3068" t="s">
        <v>34</v>
      </c>
      <c r="I3068" t="s">
        <v>35</v>
      </c>
      <c r="J3068" t="s">
        <v>36</v>
      </c>
      <c r="K3068" t="s">
        <v>44</v>
      </c>
      <c r="L3068" t="s">
        <v>45</v>
      </c>
      <c r="M3068" t="s">
        <v>45</v>
      </c>
      <c r="N3068" t="b">
        <v>0</v>
      </c>
      <c r="O3068">
        <v>191.40678779999999</v>
      </c>
      <c r="P3068">
        <v>2.5570675325779389E-3</v>
      </c>
      <c r="Q3068">
        <v>3.3418369226837501</v>
      </c>
      <c r="R3068">
        <v>639.6502707223334</v>
      </c>
      <c r="S3068">
        <v>0.48944008259841509</v>
      </c>
      <c r="T3068">
        <f t="shared" si="96"/>
        <v>639.65027072233352</v>
      </c>
      <c r="U3068">
        <f t="shared" si="97"/>
        <v>0.48944008259841509</v>
      </c>
    </row>
    <row r="3069" spans="1:21" x14ac:dyDescent="0.35">
      <c r="A3069" t="s">
        <v>27</v>
      </c>
      <c r="B3069" t="s">
        <v>68</v>
      </c>
      <c r="C3069" t="s">
        <v>39</v>
      </c>
      <c r="D3069" t="s">
        <v>40</v>
      </c>
      <c r="E3069" t="s">
        <v>102</v>
      </c>
      <c r="F3069" t="s">
        <v>103</v>
      </c>
      <c r="G3069" t="s">
        <v>33</v>
      </c>
      <c r="H3069" t="s">
        <v>34</v>
      </c>
      <c r="I3069" t="s">
        <v>35</v>
      </c>
      <c r="J3069" t="s">
        <v>36</v>
      </c>
      <c r="K3069" t="s">
        <v>61</v>
      </c>
      <c r="L3069" t="s">
        <v>62</v>
      </c>
      <c r="M3069" t="s">
        <v>62</v>
      </c>
      <c r="N3069" t="b">
        <v>0</v>
      </c>
      <c r="O3069">
        <v>170.4198394</v>
      </c>
      <c r="P3069">
        <v>3.9593262744041244E-3</v>
      </c>
      <c r="Q3069">
        <v>14.35348084175526</v>
      </c>
      <c r="R3069">
        <v>2446.1178998829082</v>
      </c>
      <c r="S3069">
        <v>0.67474774781615121</v>
      </c>
      <c r="T3069">
        <f t="shared" si="96"/>
        <v>2446.1178998829082</v>
      </c>
      <c r="U3069">
        <f t="shared" si="97"/>
        <v>0.67474774781615121</v>
      </c>
    </row>
    <row r="3070" spans="1:21" x14ac:dyDescent="0.35">
      <c r="A3070" t="s">
        <v>27</v>
      </c>
      <c r="B3070" t="s">
        <v>68</v>
      </c>
      <c r="C3070" t="s">
        <v>29</v>
      </c>
      <c r="D3070" t="s">
        <v>30</v>
      </c>
      <c r="E3070" t="s">
        <v>102</v>
      </c>
      <c r="F3070" t="s">
        <v>103</v>
      </c>
      <c r="G3070" t="s">
        <v>33</v>
      </c>
      <c r="H3070" t="s">
        <v>34</v>
      </c>
      <c r="I3070" t="s">
        <v>35</v>
      </c>
      <c r="J3070" t="s">
        <v>36</v>
      </c>
      <c r="K3070" t="s">
        <v>61</v>
      </c>
      <c r="L3070" t="s">
        <v>62</v>
      </c>
      <c r="M3070" t="s">
        <v>62</v>
      </c>
      <c r="N3070" t="b">
        <v>0</v>
      </c>
      <c r="O3070">
        <v>170.4198394</v>
      </c>
      <c r="P3070">
        <v>9.5696601596032063E-3</v>
      </c>
      <c r="Q3070">
        <v>12.50660893834759</v>
      </c>
      <c r="R3070">
        <v>2131.3742867117999</v>
      </c>
      <c r="S3070">
        <v>1.630859947512157</v>
      </c>
      <c r="T3070">
        <f t="shared" si="96"/>
        <v>2131.3742867118008</v>
      </c>
      <c r="U3070">
        <f t="shared" si="97"/>
        <v>1.6308599475121568</v>
      </c>
    </row>
    <row r="3071" spans="1:21" x14ac:dyDescent="0.35">
      <c r="A3071" t="s">
        <v>27</v>
      </c>
      <c r="B3071" t="s">
        <v>68</v>
      </c>
      <c r="C3071" t="s">
        <v>76</v>
      </c>
      <c r="D3071" t="s">
        <v>77</v>
      </c>
      <c r="E3071" t="s">
        <v>102</v>
      </c>
      <c r="F3071" t="s">
        <v>103</v>
      </c>
      <c r="G3071" t="s">
        <v>33</v>
      </c>
      <c r="H3071" t="s">
        <v>34</v>
      </c>
      <c r="I3071" t="s">
        <v>35</v>
      </c>
      <c r="J3071" t="s">
        <v>36</v>
      </c>
      <c r="K3071" t="s">
        <v>61</v>
      </c>
      <c r="L3071" t="s">
        <v>62</v>
      </c>
      <c r="M3071" t="s">
        <v>62</v>
      </c>
      <c r="N3071" t="b">
        <v>0</v>
      </c>
      <c r="O3071">
        <v>170.4198394</v>
      </c>
      <c r="P3071">
        <v>3.1586843472946671E-3</v>
      </c>
      <c r="Q3071">
        <v>3.0093026406209011</v>
      </c>
      <c r="R3071">
        <v>512.84487272060994</v>
      </c>
      <c r="S3071">
        <v>0.53830247918125096</v>
      </c>
      <c r="T3071">
        <f t="shared" si="96"/>
        <v>512.84487272060994</v>
      </c>
      <c r="U3071">
        <f t="shared" si="97"/>
        <v>0.53830247918125096</v>
      </c>
    </row>
    <row r="3072" spans="1:21" x14ac:dyDescent="0.35">
      <c r="A3072" t="s">
        <v>27</v>
      </c>
      <c r="B3072" t="s">
        <v>68</v>
      </c>
      <c r="C3072" t="s">
        <v>39</v>
      </c>
      <c r="D3072" t="s">
        <v>40</v>
      </c>
      <c r="E3072" t="s">
        <v>110</v>
      </c>
      <c r="F3072" t="s">
        <v>111</v>
      </c>
      <c r="G3072" t="s">
        <v>33</v>
      </c>
      <c r="H3072" t="s">
        <v>34</v>
      </c>
      <c r="I3072" t="s">
        <v>35</v>
      </c>
      <c r="J3072" t="s">
        <v>36</v>
      </c>
      <c r="K3072" t="s">
        <v>61</v>
      </c>
      <c r="L3072" t="s">
        <v>62</v>
      </c>
      <c r="M3072" t="s">
        <v>62</v>
      </c>
      <c r="N3072" t="b">
        <v>0</v>
      </c>
      <c r="O3072">
        <v>170.4198394</v>
      </c>
      <c r="P3072">
        <v>1.3602499281754251E-2</v>
      </c>
      <c r="Q3072">
        <v>49.312231250765819</v>
      </c>
      <c r="R3072">
        <v>8403.7825302111723</v>
      </c>
      <c r="S3072">
        <v>2.318135743035175</v>
      </c>
      <c r="T3072">
        <f t="shared" si="96"/>
        <v>8403.7825302111723</v>
      </c>
      <c r="U3072">
        <f t="shared" si="97"/>
        <v>2.3181357430351746</v>
      </c>
    </row>
    <row r="3073" spans="1:21" x14ac:dyDescent="0.35">
      <c r="A3073" t="s">
        <v>27</v>
      </c>
      <c r="B3073" t="s">
        <v>68</v>
      </c>
      <c r="C3073" t="s">
        <v>29</v>
      </c>
      <c r="D3073" t="s">
        <v>30</v>
      </c>
      <c r="E3073" t="s">
        <v>110</v>
      </c>
      <c r="F3073" t="s">
        <v>111</v>
      </c>
      <c r="G3073" t="s">
        <v>33</v>
      </c>
      <c r="H3073" t="s">
        <v>34</v>
      </c>
      <c r="I3073" t="s">
        <v>35</v>
      </c>
      <c r="J3073" t="s">
        <v>36</v>
      </c>
      <c r="K3073" t="s">
        <v>61</v>
      </c>
      <c r="L3073" t="s">
        <v>62</v>
      </c>
      <c r="M3073" t="s">
        <v>62</v>
      </c>
      <c r="N3073" t="b">
        <v>0</v>
      </c>
      <c r="O3073">
        <v>170.4198394</v>
      </c>
      <c r="P3073">
        <v>6.133461477255954E-2</v>
      </c>
      <c r="Q3073">
        <v>80.158336717403898</v>
      </c>
      <c r="R3073">
        <v>13660.5708699511</v>
      </c>
      <c r="S3073">
        <v>10.45263519920046</v>
      </c>
      <c r="T3073">
        <f t="shared" si="96"/>
        <v>13660.570869951096</v>
      </c>
      <c r="U3073">
        <f t="shared" si="97"/>
        <v>10.452635199200465</v>
      </c>
    </row>
    <row r="3074" spans="1:21" x14ac:dyDescent="0.35">
      <c r="A3074" t="s">
        <v>27</v>
      </c>
      <c r="B3074" t="s">
        <v>68</v>
      </c>
      <c r="C3074" t="s">
        <v>29</v>
      </c>
      <c r="D3074" t="s">
        <v>30</v>
      </c>
      <c r="E3074" t="s">
        <v>112</v>
      </c>
      <c r="F3074" t="s">
        <v>113</v>
      </c>
      <c r="G3074" t="s">
        <v>33</v>
      </c>
      <c r="H3074" t="s">
        <v>34</v>
      </c>
      <c r="I3074" t="s">
        <v>35</v>
      </c>
      <c r="J3074" t="s">
        <v>36</v>
      </c>
      <c r="K3074" t="s">
        <v>61</v>
      </c>
      <c r="L3074" t="s">
        <v>62</v>
      </c>
      <c r="M3074" t="s">
        <v>62</v>
      </c>
      <c r="N3074" t="b">
        <v>0</v>
      </c>
      <c r="O3074">
        <v>170.4198394</v>
      </c>
      <c r="P3074">
        <v>6.0490953635156802E-2</v>
      </c>
      <c r="Q3074">
        <v>79.055754207053283</v>
      </c>
      <c r="R3074">
        <v>13472.66893561189</v>
      </c>
      <c r="S3074">
        <v>10.308858603656271</v>
      </c>
      <c r="T3074">
        <f t="shared" ref="T3074:T3137" si="98">O3074*Q3074</f>
        <v>13472.668935611895</v>
      </c>
      <c r="U3074">
        <f t="shared" ref="U3074:U3137" si="99">O3074*P3074</f>
        <v>10.308858603656269</v>
      </c>
    </row>
    <row r="3075" spans="1:21" x14ac:dyDescent="0.35">
      <c r="A3075" t="s">
        <v>27</v>
      </c>
      <c r="B3075" t="s">
        <v>68</v>
      </c>
      <c r="C3075" t="s">
        <v>76</v>
      </c>
      <c r="D3075" t="s">
        <v>77</v>
      </c>
      <c r="E3075" t="s">
        <v>112</v>
      </c>
      <c r="F3075" t="s">
        <v>113</v>
      </c>
      <c r="G3075" t="s">
        <v>33</v>
      </c>
      <c r="H3075" t="s">
        <v>34</v>
      </c>
      <c r="I3075" t="s">
        <v>35</v>
      </c>
      <c r="J3075" t="s">
        <v>36</v>
      </c>
      <c r="K3075" t="s">
        <v>61</v>
      </c>
      <c r="L3075" t="s">
        <v>62</v>
      </c>
      <c r="M3075" t="s">
        <v>62</v>
      </c>
      <c r="N3075" t="b">
        <v>0</v>
      </c>
      <c r="O3075">
        <v>170.4198394</v>
      </c>
      <c r="P3075">
        <v>1.6361001467508591E-2</v>
      </c>
      <c r="Q3075">
        <v>15.587250736701421</v>
      </c>
      <c r="R3075">
        <v>2656.3767672361869</v>
      </c>
      <c r="S3075">
        <v>2.7882392425159779</v>
      </c>
      <c r="T3075">
        <f t="shared" si="98"/>
        <v>2656.3767672361878</v>
      </c>
      <c r="U3075">
        <f t="shared" si="99"/>
        <v>2.7882392425159783</v>
      </c>
    </row>
    <row r="3076" spans="1:21" x14ac:dyDescent="0.35">
      <c r="A3076" t="s">
        <v>27</v>
      </c>
      <c r="B3076" t="s">
        <v>68</v>
      </c>
      <c r="C3076" t="s">
        <v>39</v>
      </c>
      <c r="D3076" t="s">
        <v>40</v>
      </c>
      <c r="E3076" t="s">
        <v>112</v>
      </c>
      <c r="F3076" t="s">
        <v>113</v>
      </c>
      <c r="G3076" t="s">
        <v>33</v>
      </c>
      <c r="H3076" t="s">
        <v>34</v>
      </c>
      <c r="I3076" t="s">
        <v>35</v>
      </c>
      <c r="J3076" t="s">
        <v>36</v>
      </c>
      <c r="K3076" t="s">
        <v>61</v>
      </c>
      <c r="L3076" t="s">
        <v>62</v>
      </c>
      <c r="M3076" t="s">
        <v>62</v>
      </c>
      <c r="N3076" t="b">
        <v>0</v>
      </c>
      <c r="O3076">
        <v>170.4198394</v>
      </c>
      <c r="P3076">
        <v>4.2910653586629537E-2</v>
      </c>
      <c r="Q3076">
        <v>155.56112365495281</v>
      </c>
      <c r="R3076">
        <v>26510.701710160589</v>
      </c>
      <c r="S3076">
        <v>7.3128266927824406</v>
      </c>
      <c r="T3076">
        <f t="shared" si="98"/>
        <v>26510.7017101606</v>
      </c>
      <c r="U3076">
        <f t="shared" si="99"/>
        <v>7.3128266927824397</v>
      </c>
    </row>
    <row r="3077" spans="1:21" x14ac:dyDescent="0.35">
      <c r="A3077" t="s">
        <v>27</v>
      </c>
      <c r="B3077" t="s">
        <v>68</v>
      </c>
      <c r="C3077" t="s">
        <v>39</v>
      </c>
      <c r="D3077" t="s">
        <v>40</v>
      </c>
      <c r="E3077" t="s">
        <v>114</v>
      </c>
      <c r="F3077" t="s">
        <v>115</v>
      </c>
      <c r="G3077" t="s">
        <v>33</v>
      </c>
      <c r="H3077" t="s">
        <v>34</v>
      </c>
      <c r="I3077" t="s">
        <v>35</v>
      </c>
      <c r="J3077" t="s">
        <v>36</v>
      </c>
      <c r="K3077" t="s">
        <v>61</v>
      </c>
      <c r="L3077" t="s">
        <v>62</v>
      </c>
      <c r="M3077" t="s">
        <v>62</v>
      </c>
      <c r="N3077" t="b">
        <v>0</v>
      </c>
      <c r="O3077">
        <v>170.4198394</v>
      </c>
      <c r="P3077">
        <v>5.2640002854806883E-2</v>
      </c>
      <c r="Q3077">
        <v>190.8322831010245</v>
      </c>
      <c r="R3077">
        <v>32521.60703841193</v>
      </c>
      <c r="S3077">
        <v>8.970900832531731</v>
      </c>
      <c r="T3077">
        <f t="shared" si="98"/>
        <v>32521.60703841193</v>
      </c>
      <c r="U3077">
        <f t="shared" si="99"/>
        <v>8.970900832531731</v>
      </c>
    </row>
    <row r="3078" spans="1:21" x14ac:dyDescent="0.35">
      <c r="A3078" t="s">
        <v>27</v>
      </c>
      <c r="B3078" t="s">
        <v>68</v>
      </c>
      <c r="C3078" t="s">
        <v>29</v>
      </c>
      <c r="D3078" t="s">
        <v>30</v>
      </c>
      <c r="E3078" t="s">
        <v>114</v>
      </c>
      <c r="F3078" t="s">
        <v>115</v>
      </c>
      <c r="G3078" t="s">
        <v>33</v>
      </c>
      <c r="H3078" t="s">
        <v>34</v>
      </c>
      <c r="I3078" t="s">
        <v>35</v>
      </c>
      <c r="J3078" t="s">
        <v>36</v>
      </c>
      <c r="K3078" t="s">
        <v>61</v>
      </c>
      <c r="L3078" t="s">
        <v>62</v>
      </c>
      <c r="M3078" t="s">
        <v>62</v>
      </c>
      <c r="N3078" t="b">
        <v>0</v>
      </c>
      <c r="O3078">
        <v>170.4198394</v>
      </c>
      <c r="P3078">
        <v>7.5036960037798167E-2</v>
      </c>
      <c r="Q3078">
        <v>98.065960490081721</v>
      </c>
      <c r="R3078">
        <v>16712.385237326471</v>
      </c>
      <c r="S3078">
        <v>12.78778667870578</v>
      </c>
      <c r="T3078">
        <f t="shared" si="98"/>
        <v>16712.385237326471</v>
      </c>
      <c r="U3078">
        <f t="shared" si="99"/>
        <v>12.787786678705782</v>
      </c>
    </row>
    <row r="3079" spans="1:21" x14ac:dyDescent="0.35">
      <c r="A3079" t="s">
        <v>27</v>
      </c>
      <c r="B3079" t="s">
        <v>68</v>
      </c>
      <c r="C3079" t="s">
        <v>76</v>
      </c>
      <c r="D3079" t="s">
        <v>77</v>
      </c>
      <c r="E3079" t="s">
        <v>114</v>
      </c>
      <c r="F3079" t="s">
        <v>115</v>
      </c>
      <c r="G3079" t="s">
        <v>33</v>
      </c>
      <c r="H3079" t="s">
        <v>34</v>
      </c>
      <c r="I3079" t="s">
        <v>35</v>
      </c>
      <c r="J3079" t="s">
        <v>36</v>
      </c>
      <c r="K3079" t="s">
        <v>61</v>
      </c>
      <c r="L3079" t="s">
        <v>62</v>
      </c>
      <c r="M3079" t="s">
        <v>62</v>
      </c>
      <c r="N3079" t="b">
        <v>0</v>
      </c>
      <c r="O3079">
        <v>170.4198394</v>
      </c>
      <c r="P3079">
        <v>1.203862174198728E-2</v>
      </c>
      <c r="Q3079">
        <v>11.469286644177259</v>
      </c>
      <c r="R3079">
        <v>1954.5939879332541</v>
      </c>
      <c r="S3079">
        <v>2.0516199838668201</v>
      </c>
      <c r="T3079">
        <f t="shared" si="98"/>
        <v>1954.5939879332534</v>
      </c>
      <c r="U3079">
        <f t="shared" si="99"/>
        <v>2.0516199838668205</v>
      </c>
    </row>
    <row r="3080" spans="1:21" x14ac:dyDescent="0.35">
      <c r="A3080" t="s">
        <v>27</v>
      </c>
      <c r="B3080" t="s">
        <v>68</v>
      </c>
      <c r="C3080" t="s">
        <v>39</v>
      </c>
      <c r="D3080" t="s">
        <v>40</v>
      </c>
      <c r="E3080" t="s">
        <v>116</v>
      </c>
      <c r="F3080" t="s">
        <v>117</v>
      </c>
      <c r="G3080" t="s">
        <v>33</v>
      </c>
      <c r="H3080" t="s">
        <v>34</v>
      </c>
      <c r="I3080" t="s">
        <v>35</v>
      </c>
      <c r="J3080" t="s">
        <v>36</v>
      </c>
      <c r="K3080" t="s">
        <v>61</v>
      </c>
      <c r="L3080" t="s">
        <v>62</v>
      </c>
      <c r="M3080" t="s">
        <v>62</v>
      </c>
      <c r="N3080" t="b">
        <v>0</v>
      </c>
      <c r="O3080">
        <v>170.4198394</v>
      </c>
      <c r="P3080">
        <v>4.0916329210141059E-2</v>
      </c>
      <c r="Q3080">
        <v>148.33123282346759</v>
      </c>
      <c r="R3080">
        <v>25278.58487577935</v>
      </c>
      <c r="S3080">
        <v>6.9729542528297683</v>
      </c>
      <c r="T3080">
        <f t="shared" si="98"/>
        <v>25278.584875779354</v>
      </c>
      <c r="U3080">
        <f t="shared" si="99"/>
        <v>6.9729542528297683</v>
      </c>
    </row>
    <row r="3081" spans="1:21" x14ac:dyDescent="0.35">
      <c r="A3081" t="s">
        <v>27</v>
      </c>
      <c r="B3081" t="s">
        <v>68</v>
      </c>
      <c r="C3081" t="s">
        <v>29</v>
      </c>
      <c r="D3081" t="s">
        <v>30</v>
      </c>
      <c r="E3081" t="s">
        <v>116</v>
      </c>
      <c r="F3081" t="s">
        <v>117</v>
      </c>
      <c r="G3081" t="s">
        <v>33</v>
      </c>
      <c r="H3081" t="s">
        <v>34</v>
      </c>
      <c r="I3081" t="s">
        <v>35</v>
      </c>
      <c r="J3081" t="s">
        <v>36</v>
      </c>
      <c r="K3081" t="s">
        <v>61</v>
      </c>
      <c r="L3081" t="s">
        <v>62</v>
      </c>
      <c r="M3081" t="s">
        <v>62</v>
      </c>
      <c r="N3081" t="b">
        <v>0</v>
      </c>
      <c r="O3081">
        <v>170.4198394</v>
      </c>
      <c r="P3081">
        <v>7.5913147566567529E-2</v>
      </c>
      <c r="Q3081">
        <v>99.21105180954504</v>
      </c>
      <c r="R3081">
        <v>16907.53151608774</v>
      </c>
      <c r="S3081">
        <v>12.937106416642941</v>
      </c>
      <c r="T3081">
        <f t="shared" si="98"/>
        <v>16907.531516087744</v>
      </c>
      <c r="U3081">
        <f t="shared" si="99"/>
        <v>12.937106416642939</v>
      </c>
    </row>
    <row r="3082" spans="1:21" x14ac:dyDescent="0.35">
      <c r="A3082" t="s">
        <v>27</v>
      </c>
      <c r="B3082" t="s">
        <v>68</v>
      </c>
      <c r="C3082" t="s">
        <v>76</v>
      </c>
      <c r="D3082" t="s">
        <v>77</v>
      </c>
      <c r="E3082" t="s">
        <v>116</v>
      </c>
      <c r="F3082" t="s">
        <v>117</v>
      </c>
      <c r="G3082" t="s">
        <v>33</v>
      </c>
      <c r="H3082" t="s">
        <v>34</v>
      </c>
      <c r="I3082" t="s">
        <v>35</v>
      </c>
      <c r="J3082" t="s">
        <v>36</v>
      </c>
      <c r="K3082" t="s">
        <v>61</v>
      </c>
      <c r="L3082" t="s">
        <v>62</v>
      </c>
      <c r="M3082" t="s">
        <v>62</v>
      </c>
      <c r="N3082" t="b">
        <v>0</v>
      </c>
      <c r="O3082">
        <v>170.4198394</v>
      </c>
      <c r="P3082">
        <v>3.0389842665681831E-3</v>
      </c>
      <c r="Q3082">
        <v>2.8952634618339301</v>
      </c>
      <c r="R3082">
        <v>493.41033418642633</v>
      </c>
      <c r="S3082">
        <v>0.51790321064767653</v>
      </c>
      <c r="T3082">
        <f t="shared" si="98"/>
        <v>493.41033418642638</v>
      </c>
      <c r="U3082">
        <f t="shared" si="99"/>
        <v>0.51790321064767653</v>
      </c>
    </row>
    <row r="3083" spans="1:21" x14ac:dyDescent="0.35">
      <c r="A3083" t="s">
        <v>27</v>
      </c>
      <c r="B3083" t="s">
        <v>68</v>
      </c>
      <c r="C3083" t="s">
        <v>39</v>
      </c>
      <c r="D3083" t="s">
        <v>40</v>
      </c>
      <c r="E3083" t="s">
        <v>118</v>
      </c>
      <c r="F3083" t="s">
        <v>119</v>
      </c>
      <c r="G3083" t="s">
        <v>33</v>
      </c>
      <c r="H3083" t="s">
        <v>34</v>
      </c>
      <c r="I3083" t="s">
        <v>35</v>
      </c>
      <c r="J3083" t="s">
        <v>36</v>
      </c>
      <c r="K3083" t="s">
        <v>61</v>
      </c>
      <c r="L3083" t="s">
        <v>62</v>
      </c>
      <c r="M3083" t="s">
        <v>62</v>
      </c>
      <c r="N3083" t="b">
        <v>0</v>
      </c>
      <c r="O3083">
        <v>170.4198394</v>
      </c>
      <c r="P3083">
        <v>1.148407804500824E-2</v>
      </c>
      <c r="Q3083">
        <v>41.632460368287198</v>
      </c>
      <c r="R3083">
        <v>7094.9972097903692</v>
      </c>
      <c r="S3083">
        <v>1.95711473608737</v>
      </c>
      <c r="T3083">
        <f t="shared" si="98"/>
        <v>7094.9972097903692</v>
      </c>
      <c r="U3083">
        <f t="shared" si="99"/>
        <v>1.9571147360873702</v>
      </c>
    </row>
    <row r="3084" spans="1:21" x14ac:dyDescent="0.35">
      <c r="A3084" t="s">
        <v>27</v>
      </c>
      <c r="B3084" t="s">
        <v>68</v>
      </c>
      <c r="C3084" t="s">
        <v>29</v>
      </c>
      <c r="D3084" t="s">
        <v>30</v>
      </c>
      <c r="E3084" t="s">
        <v>118</v>
      </c>
      <c r="F3084" t="s">
        <v>119</v>
      </c>
      <c r="G3084" t="s">
        <v>33</v>
      </c>
      <c r="H3084" t="s">
        <v>34</v>
      </c>
      <c r="I3084" t="s">
        <v>35</v>
      </c>
      <c r="J3084" t="s">
        <v>36</v>
      </c>
      <c r="K3084" t="s">
        <v>61</v>
      </c>
      <c r="L3084" t="s">
        <v>62</v>
      </c>
      <c r="M3084" t="s">
        <v>62</v>
      </c>
      <c r="N3084" t="b">
        <v>0</v>
      </c>
      <c r="O3084">
        <v>170.4198394</v>
      </c>
      <c r="P3084">
        <v>1.6499236169392209E-2</v>
      </c>
      <c r="Q3084">
        <v>21.5628863627885</v>
      </c>
      <c r="R3084">
        <v>3674.7436309468671</v>
      </c>
      <c r="S3084">
        <v>2.811797178210492</v>
      </c>
      <c r="T3084">
        <f t="shared" si="98"/>
        <v>3674.7436309468662</v>
      </c>
      <c r="U3084">
        <f t="shared" si="99"/>
        <v>2.8117971782104916</v>
      </c>
    </row>
    <row r="3085" spans="1:21" x14ac:dyDescent="0.35">
      <c r="A3085" t="s">
        <v>27</v>
      </c>
      <c r="B3085" t="s">
        <v>68</v>
      </c>
      <c r="C3085" t="s">
        <v>29</v>
      </c>
      <c r="D3085" t="s">
        <v>30</v>
      </c>
      <c r="E3085" t="s">
        <v>122</v>
      </c>
      <c r="F3085" t="s">
        <v>123</v>
      </c>
      <c r="G3085" t="s">
        <v>33</v>
      </c>
      <c r="H3085" t="s">
        <v>34</v>
      </c>
      <c r="I3085" t="s">
        <v>35</v>
      </c>
      <c r="J3085" t="s">
        <v>36</v>
      </c>
      <c r="K3085" t="s">
        <v>61</v>
      </c>
      <c r="L3085" t="s">
        <v>62</v>
      </c>
      <c r="M3085" t="s">
        <v>62</v>
      </c>
      <c r="N3085" t="b">
        <v>0</v>
      </c>
      <c r="O3085">
        <v>170.4198394</v>
      </c>
      <c r="P3085">
        <v>1.012475876164772E-16</v>
      </c>
      <c r="Q3085">
        <v>1.3232068465876089E-13</v>
      </c>
      <c r="R3085">
        <v>2.2550069828844079E-11</v>
      </c>
      <c r="S3085">
        <v>1.7254597621237472E-14</v>
      </c>
      <c r="T3085">
        <f t="shared" si="98"/>
        <v>2.2550069828844076E-11</v>
      </c>
      <c r="U3085">
        <f t="shared" si="99"/>
        <v>1.7254597621237472E-14</v>
      </c>
    </row>
    <row r="3086" spans="1:21" x14ac:dyDescent="0.35">
      <c r="A3086" t="s">
        <v>27</v>
      </c>
      <c r="B3086" t="s">
        <v>68</v>
      </c>
      <c r="C3086" t="s">
        <v>39</v>
      </c>
      <c r="D3086" t="s">
        <v>40</v>
      </c>
      <c r="E3086" t="s">
        <v>122</v>
      </c>
      <c r="F3086" t="s">
        <v>123</v>
      </c>
      <c r="G3086" t="s">
        <v>33</v>
      </c>
      <c r="H3086" t="s">
        <v>34</v>
      </c>
      <c r="I3086" t="s">
        <v>35</v>
      </c>
      <c r="J3086" t="s">
        <v>36</v>
      </c>
      <c r="K3086" t="s">
        <v>61</v>
      </c>
      <c r="L3086" t="s">
        <v>62</v>
      </c>
      <c r="M3086" t="s">
        <v>62</v>
      </c>
      <c r="N3086" t="b">
        <v>0</v>
      </c>
      <c r="O3086">
        <v>170.4198394</v>
      </c>
      <c r="P3086">
        <v>1.054010197337747E-2</v>
      </c>
      <c r="Q3086">
        <v>38.210327025344462</v>
      </c>
      <c r="R3086">
        <v>6511.7977950806826</v>
      </c>
      <c r="S3086">
        <v>1.796242485562612</v>
      </c>
      <c r="T3086">
        <f t="shared" si="98"/>
        <v>6511.7977950806826</v>
      </c>
      <c r="U3086">
        <f t="shared" si="99"/>
        <v>1.7962424855626116</v>
      </c>
    </row>
    <row r="3087" spans="1:21" x14ac:dyDescent="0.35">
      <c r="A3087" t="s">
        <v>27</v>
      </c>
      <c r="B3087" t="s">
        <v>68</v>
      </c>
      <c r="C3087" t="s">
        <v>76</v>
      </c>
      <c r="D3087" t="s">
        <v>77</v>
      </c>
      <c r="E3087" t="s">
        <v>122</v>
      </c>
      <c r="F3087" t="s">
        <v>123</v>
      </c>
      <c r="G3087" t="s">
        <v>33</v>
      </c>
      <c r="H3087" t="s">
        <v>34</v>
      </c>
      <c r="I3087" t="s">
        <v>35</v>
      </c>
      <c r="J3087" t="s">
        <v>36</v>
      </c>
      <c r="K3087" t="s">
        <v>61</v>
      </c>
      <c r="L3087" t="s">
        <v>62</v>
      </c>
      <c r="M3087" t="s">
        <v>62</v>
      </c>
      <c r="N3087" t="b">
        <v>0</v>
      </c>
      <c r="O3087">
        <v>170.4198394</v>
      </c>
      <c r="P3087">
        <v>1.3403638183591499E-4</v>
      </c>
      <c r="Q3087">
        <v>0.12769748206830309</v>
      </c>
      <c r="R3087">
        <v>21.76218438586459</v>
      </c>
      <c r="S3087">
        <v>2.284245866623371E-2</v>
      </c>
      <c r="T3087">
        <f t="shared" si="98"/>
        <v>21.762184385864593</v>
      </c>
      <c r="U3087">
        <f t="shared" si="99"/>
        <v>2.284245866623371E-2</v>
      </c>
    </row>
    <row r="3088" spans="1:21" x14ac:dyDescent="0.35">
      <c r="A3088" t="s">
        <v>27</v>
      </c>
      <c r="B3088" t="s">
        <v>68</v>
      </c>
      <c r="C3088" t="s">
        <v>29</v>
      </c>
      <c r="D3088" t="s">
        <v>30</v>
      </c>
      <c r="E3088" t="s">
        <v>134</v>
      </c>
      <c r="F3088" t="s">
        <v>135</v>
      </c>
      <c r="G3088" t="s">
        <v>128</v>
      </c>
      <c r="H3088" t="s">
        <v>41</v>
      </c>
      <c r="I3088" t="s">
        <v>129</v>
      </c>
      <c r="J3088" t="s">
        <v>36</v>
      </c>
      <c r="L3088" t="s">
        <v>136</v>
      </c>
      <c r="M3088" t="s">
        <v>136</v>
      </c>
      <c r="N3088" t="b">
        <v>0</v>
      </c>
      <c r="O3088">
        <v>58.4</v>
      </c>
      <c r="P3088">
        <v>1.158979530771766E-2</v>
      </c>
      <c r="Q3088">
        <v>15.146727801369559</v>
      </c>
      <c r="R3088">
        <v>884.56890359998249</v>
      </c>
      <c r="S3088">
        <v>0.67684404597071113</v>
      </c>
      <c r="T3088">
        <f t="shared" si="98"/>
        <v>884.56890359998226</v>
      </c>
      <c r="U3088">
        <f t="shared" si="99"/>
        <v>0.67684404597071135</v>
      </c>
    </row>
    <row r="3089" spans="1:21" x14ac:dyDescent="0.35">
      <c r="A3089" t="s">
        <v>27</v>
      </c>
      <c r="B3089" t="s">
        <v>68</v>
      </c>
      <c r="C3089" t="s">
        <v>39</v>
      </c>
      <c r="D3089" t="s">
        <v>40</v>
      </c>
      <c r="E3089" t="s">
        <v>134</v>
      </c>
      <c r="F3089" t="s">
        <v>135</v>
      </c>
      <c r="G3089" t="s">
        <v>128</v>
      </c>
      <c r="H3089" t="s">
        <v>41</v>
      </c>
      <c r="I3089" t="s">
        <v>129</v>
      </c>
      <c r="J3089" t="s">
        <v>36</v>
      </c>
      <c r="L3089" t="s">
        <v>136</v>
      </c>
      <c r="M3089" t="s">
        <v>136</v>
      </c>
      <c r="N3089" t="b">
        <v>0</v>
      </c>
      <c r="O3089">
        <v>58.4</v>
      </c>
      <c r="P3089">
        <v>2.3684807040603791E-3</v>
      </c>
      <c r="Q3089">
        <v>8.5862947516024075</v>
      </c>
      <c r="R3089">
        <v>501.43961349358062</v>
      </c>
      <c r="S3089">
        <v>0.13831927311712611</v>
      </c>
      <c r="T3089">
        <f t="shared" si="98"/>
        <v>501.43961349358057</v>
      </c>
      <c r="U3089">
        <f t="shared" si="99"/>
        <v>0.13831927311712613</v>
      </c>
    </row>
    <row r="3090" spans="1:21" x14ac:dyDescent="0.35">
      <c r="A3090" t="s">
        <v>27</v>
      </c>
      <c r="B3090" t="s">
        <v>68</v>
      </c>
      <c r="C3090" t="s">
        <v>29</v>
      </c>
      <c r="D3090" t="s">
        <v>30</v>
      </c>
      <c r="E3090" t="s">
        <v>148</v>
      </c>
      <c r="F3090" t="s">
        <v>149</v>
      </c>
      <c r="G3090" t="s">
        <v>128</v>
      </c>
      <c r="H3090" t="s">
        <v>41</v>
      </c>
      <c r="I3090" t="s">
        <v>129</v>
      </c>
      <c r="J3090" t="s">
        <v>145</v>
      </c>
      <c r="L3090" t="s">
        <v>150</v>
      </c>
      <c r="M3090" t="s">
        <v>150</v>
      </c>
      <c r="N3090" t="b">
        <v>0</v>
      </c>
      <c r="O3090">
        <v>207.50297707999999</v>
      </c>
      <c r="P3090">
        <v>5.8414299025989699E-3</v>
      </c>
      <c r="Q3090">
        <v>7.6341769941811961</v>
      </c>
      <c r="R3090">
        <v>1584.114453848244</v>
      </c>
      <c r="S3090">
        <v>1.2121140951934211</v>
      </c>
      <c r="T3090">
        <f t="shared" si="98"/>
        <v>1584.114453848244</v>
      </c>
      <c r="U3090">
        <f t="shared" si="99"/>
        <v>1.2121140951934206</v>
      </c>
    </row>
    <row r="3091" spans="1:21" x14ac:dyDescent="0.35">
      <c r="A3091" t="s">
        <v>27</v>
      </c>
      <c r="B3091" t="s">
        <v>68</v>
      </c>
      <c r="C3091" t="s">
        <v>39</v>
      </c>
      <c r="D3091" t="s">
        <v>40</v>
      </c>
      <c r="E3091" t="s">
        <v>148</v>
      </c>
      <c r="F3091" t="s">
        <v>149</v>
      </c>
      <c r="G3091" t="s">
        <v>128</v>
      </c>
      <c r="H3091" t="s">
        <v>41</v>
      </c>
      <c r="I3091" t="s">
        <v>129</v>
      </c>
      <c r="J3091" t="s">
        <v>145</v>
      </c>
      <c r="L3091" t="s">
        <v>150</v>
      </c>
      <c r="M3091" t="s">
        <v>150</v>
      </c>
      <c r="N3091" t="b">
        <v>0</v>
      </c>
      <c r="O3091">
        <v>207.50297707999999</v>
      </c>
      <c r="P3091">
        <v>3.409857978124417E-3</v>
      </c>
      <c r="Q3091">
        <v>12.36153016196703</v>
      </c>
      <c r="R3091">
        <v>2565.0543098723729</v>
      </c>
      <c r="S3091">
        <v>0.70755568188080598</v>
      </c>
      <c r="T3091">
        <f t="shared" si="98"/>
        <v>2565.0543098723733</v>
      </c>
      <c r="U3091">
        <f t="shared" si="99"/>
        <v>0.70755568188080598</v>
      </c>
    </row>
    <row r="3092" spans="1:21" x14ac:dyDescent="0.35">
      <c r="A3092" t="s">
        <v>27</v>
      </c>
      <c r="B3092" t="s">
        <v>68</v>
      </c>
      <c r="C3092" t="s">
        <v>76</v>
      </c>
      <c r="D3092" t="s">
        <v>77</v>
      </c>
      <c r="E3092" t="s">
        <v>148</v>
      </c>
      <c r="F3092" t="s">
        <v>149</v>
      </c>
      <c r="G3092" t="s">
        <v>128</v>
      </c>
      <c r="H3092" t="s">
        <v>41</v>
      </c>
      <c r="I3092" t="s">
        <v>129</v>
      </c>
      <c r="J3092" t="s">
        <v>145</v>
      </c>
      <c r="L3092" t="s">
        <v>150</v>
      </c>
      <c r="M3092" t="s">
        <v>150</v>
      </c>
      <c r="N3092" t="b">
        <v>0</v>
      </c>
      <c r="O3092">
        <v>207.50297707999999</v>
      </c>
      <c r="P3092">
        <v>2.7422521006719839E-3</v>
      </c>
      <c r="Q3092">
        <v>2.612564466869971</v>
      </c>
      <c r="R3092">
        <v>542.11490468894215</v>
      </c>
      <c r="S3092">
        <v>0.56902547479332055</v>
      </c>
      <c r="T3092">
        <f t="shared" si="98"/>
        <v>542.11490468894203</v>
      </c>
      <c r="U3092">
        <f t="shared" si="99"/>
        <v>0.56902547479332055</v>
      </c>
    </row>
    <row r="3093" spans="1:21" x14ac:dyDescent="0.35">
      <c r="A3093" t="s">
        <v>27</v>
      </c>
      <c r="B3093" t="s">
        <v>68</v>
      </c>
      <c r="C3093" t="s">
        <v>39</v>
      </c>
      <c r="D3093" t="s">
        <v>40</v>
      </c>
      <c r="E3093" t="s">
        <v>153</v>
      </c>
      <c r="F3093" t="s">
        <v>154</v>
      </c>
      <c r="G3093" t="s">
        <v>128</v>
      </c>
      <c r="H3093" t="s">
        <v>41</v>
      </c>
      <c r="I3093" t="s">
        <v>129</v>
      </c>
      <c r="J3093" t="s">
        <v>145</v>
      </c>
      <c r="L3093" t="s">
        <v>155</v>
      </c>
      <c r="M3093" t="s">
        <v>156</v>
      </c>
      <c r="N3093" t="b">
        <v>0</v>
      </c>
      <c r="O3093">
        <v>207.50297707999999</v>
      </c>
      <c r="P3093">
        <v>5.5832174209758499E-11</v>
      </c>
      <c r="Q3093">
        <v>2.0240464850144701E-7</v>
      </c>
      <c r="R3093">
        <v>4.1999567138881209E-5</v>
      </c>
      <c r="S3093">
        <v>1.158534236537408E-8</v>
      </c>
      <c r="T3093">
        <f t="shared" si="98"/>
        <v>4.1999567138881216E-5</v>
      </c>
      <c r="U3093">
        <f t="shared" si="99"/>
        <v>1.1585342365374085E-8</v>
      </c>
    </row>
    <row r="3094" spans="1:21" x14ac:dyDescent="0.35">
      <c r="A3094" t="s">
        <v>27</v>
      </c>
      <c r="B3094" t="s">
        <v>68</v>
      </c>
      <c r="C3094" t="s">
        <v>29</v>
      </c>
      <c r="D3094" t="s">
        <v>30</v>
      </c>
      <c r="E3094" t="s">
        <v>159</v>
      </c>
      <c r="F3094" t="s">
        <v>160</v>
      </c>
      <c r="G3094" t="s">
        <v>128</v>
      </c>
      <c r="H3094" t="s">
        <v>41</v>
      </c>
      <c r="I3094" t="s">
        <v>129</v>
      </c>
      <c r="J3094" t="s">
        <v>36</v>
      </c>
      <c r="L3094" t="s">
        <v>161</v>
      </c>
      <c r="M3094" t="s">
        <v>161</v>
      </c>
      <c r="N3094" t="b">
        <v>0</v>
      </c>
      <c r="O3094">
        <v>277.81</v>
      </c>
      <c r="P3094">
        <v>9.7592325145579907E-4</v>
      </c>
      <c r="Q3094">
        <v>1.275436144673336</v>
      </c>
      <c r="R3094">
        <v>354.32891535169949</v>
      </c>
      <c r="S3094">
        <v>0.27112123848693548</v>
      </c>
      <c r="T3094">
        <f t="shared" si="98"/>
        <v>354.32891535169949</v>
      </c>
      <c r="U3094">
        <f t="shared" si="99"/>
        <v>0.27112123848693553</v>
      </c>
    </row>
    <row r="3095" spans="1:21" x14ac:dyDescent="0.35">
      <c r="A3095" t="s">
        <v>27</v>
      </c>
      <c r="B3095" t="s">
        <v>68</v>
      </c>
      <c r="C3095" t="s">
        <v>39</v>
      </c>
      <c r="D3095" t="s">
        <v>40</v>
      </c>
      <c r="E3095" t="s">
        <v>159</v>
      </c>
      <c r="F3095" t="s">
        <v>160</v>
      </c>
      <c r="G3095" t="s">
        <v>128</v>
      </c>
      <c r="H3095" t="s">
        <v>41</v>
      </c>
      <c r="I3095" t="s">
        <v>129</v>
      </c>
      <c r="J3095" t="s">
        <v>36</v>
      </c>
      <c r="L3095" t="s">
        <v>161</v>
      </c>
      <c r="M3095" t="s">
        <v>161</v>
      </c>
      <c r="N3095" t="b">
        <v>0</v>
      </c>
      <c r="O3095">
        <v>277.81</v>
      </c>
      <c r="P3095">
        <v>9.4116955948418983E-4</v>
      </c>
      <c r="Q3095">
        <v>3.4119590820871801</v>
      </c>
      <c r="R3095">
        <v>947.87635259463957</v>
      </c>
      <c r="S3095">
        <v>0.26146631532030279</v>
      </c>
      <c r="T3095">
        <f t="shared" si="98"/>
        <v>947.87635259463957</v>
      </c>
      <c r="U3095">
        <f t="shared" si="99"/>
        <v>0.26146631532030279</v>
      </c>
    </row>
    <row r="3096" spans="1:21" x14ac:dyDescent="0.35">
      <c r="A3096" t="s">
        <v>27</v>
      </c>
      <c r="B3096" t="s">
        <v>68</v>
      </c>
      <c r="C3096" t="s">
        <v>76</v>
      </c>
      <c r="D3096" t="s">
        <v>77</v>
      </c>
      <c r="E3096" t="s">
        <v>159</v>
      </c>
      <c r="F3096" t="s">
        <v>160</v>
      </c>
      <c r="G3096" t="s">
        <v>128</v>
      </c>
      <c r="H3096" t="s">
        <v>41</v>
      </c>
      <c r="I3096" t="s">
        <v>129</v>
      </c>
      <c r="J3096" t="s">
        <v>36</v>
      </c>
      <c r="L3096" t="s">
        <v>161</v>
      </c>
      <c r="M3096" t="s">
        <v>161</v>
      </c>
      <c r="N3096" t="b">
        <v>0</v>
      </c>
      <c r="O3096">
        <v>277.81</v>
      </c>
      <c r="P3096">
        <v>1.873394462693925E-4</v>
      </c>
      <c r="Q3096">
        <v>0.1784797176184405</v>
      </c>
      <c r="R3096">
        <v>49.583450351578954</v>
      </c>
      <c r="S3096">
        <v>5.2044771568099932E-2</v>
      </c>
      <c r="T3096">
        <f t="shared" si="98"/>
        <v>49.583450351578954</v>
      </c>
      <c r="U3096">
        <f t="shared" si="99"/>
        <v>5.2044771568099932E-2</v>
      </c>
    </row>
    <row r="3097" spans="1:21" x14ac:dyDescent="0.35">
      <c r="A3097" t="s">
        <v>27</v>
      </c>
      <c r="B3097" t="s">
        <v>68</v>
      </c>
      <c r="C3097" t="s">
        <v>29</v>
      </c>
      <c r="D3097" t="s">
        <v>30</v>
      </c>
      <c r="E3097" t="s">
        <v>162</v>
      </c>
      <c r="F3097" t="s">
        <v>163</v>
      </c>
      <c r="G3097" t="s">
        <v>128</v>
      </c>
      <c r="H3097" t="s">
        <v>41</v>
      </c>
      <c r="I3097" t="s">
        <v>129</v>
      </c>
      <c r="J3097" t="s">
        <v>36</v>
      </c>
      <c r="L3097" t="s">
        <v>139</v>
      </c>
      <c r="M3097" t="s">
        <v>139</v>
      </c>
      <c r="N3097" t="b">
        <v>0</v>
      </c>
      <c r="O3097">
        <v>114.2</v>
      </c>
      <c r="P3097">
        <v>7.6169621758524963E-3</v>
      </c>
      <c r="Q3097">
        <v>9.9546238469059958</v>
      </c>
      <c r="R3097">
        <v>1136.8180433166649</v>
      </c>
      <c r="S3097">
        <v>0.86985708048235511</v>
      </c>
      <c r="T3097">
        <f t="shared" si="98"/>
        <v>1136.8180433166647</v>
      </c>
      <c r="U3097">
        <f t="shared" si="99"/>
        <v>0.86985708048235511</v>
      </c>
    </row>
    <row r="3098" spans="1:21" x14ac:dyDescent="0.35">
      <c r="A3098" t="s">
        <v>27</v>
      </c>
      <c r="B3098" t="s">
        <v>68</v>
      </c>
      <c r="C3098" t="s">
        <v>76</v>
      </c>
      <c r="D3098" t="s">
        <v>77</v>
      </c>
      <c r="E3098" t="s">
        <v>162</v>
      </c>
      <c r="F3098" t="s">
        <v>163</v>
      </c>
      <c r="G3098" t="s">
        <v>128</v>
      </c>
      <c r="H3098" t="s">
        <v>41</v>
      </c>
      <c r="I3098" t="s">
        <v>129</v>
      </c>
      <c r="J3098" t="s">
        <v>36</v>
      </c>
      <c r="L3098" t="s">
        <v>139</v>
      </c>
      <c r="M3098" t="s">
        <v>139</v>
      </c>
      <c r="N3098" t="b">
        <v>0</v>
      </c>
      <c r="O3098">
        <v>114.2</v>
      </c>
      <c r="P3098">
        <v>4.1543827173539528E-2</v>
      </c>
      <c r="Q3098">
        <v>39.579120630368003</v>
      </c>
      <c r="R3098">
        <v>4519.9355759880264</v>
      </c>
      <c r="S3098">
        <v>4.7443050632182144</v>
      </c>
      <c r="T3098">
        <f t="shared" si="98"/>
        <v>4519.9355759880264</v>
      </c>
      <c r="U3098">
        <f t="shared" si="99"/>
        <v>4.7443050632182144</v>
      </c>
    </row>
    <row r="3099" spans="1:21" x14ac:dyDescent="0.35">
      <c r="A3099" t="s">
        <v>27</v>
      </c>
      <c r="B3099" t="s">
        <v>68</v>
      </c>
      <c r="C3099" t="s">
        <v>39</v>
      </c>
      <c r="D3099" t="s">
        <v>40</v>
      </c>
      <c r="E3099" t="s">
        <v>162</v>
      </c>
      <c r="F3099" t="s">
        <v>163</v>
      </c>
      <c r="G3099" t="s">
        <v>128</v>
      </c>
      <c r="H3099" t="s">
        <v>41</v>
      </c>
      <c r="I3099" t="s">
        <v>129</v>
      </c>
      <c r="J3099" t="s">
        <v>36</v>
      </c>
      <c r="L3099" t="s">
        <v>139</v>
      </c>
      <c r="M3099" t="s">
        <v>139</v>
      </c>
      <c r="N3099" t="b">
        <v>0</v>
      </c>
      <c r="O3099">
        <v>114.2</v>
      </c>
      <c r="P3099">
        <v>2.1074500546956879E-2</v>
      </c>
      <c r="Q3099">
        <v>76.399977896701913</v>
      </c>
      <c r="R3099">
        <v>8724.8774758033578</v>
      </c>
      <c r="S3099">
        <v>2.4067079624624759</v>
      </c>
      <c r="T3099">
        <f t="shared" si="98"/>
        <v>8724.8774758033578</v>
      </c>
      <c r="U3099">
        <f t="shared" si="99"/>
        <v>2.4067079624624754</v>
      </c>
    </row>
    <row r="3100" spans="1:21" x14ac:dyDescent="0.35">
      <c r="A3100" t="s">
        <v>27</v>
      </c>
      <c r="B3100" t="s">
        <v>68</v>
      </c>
      <c r="C3100" t="s">
        <v>76</v>
      </c>
      <c r="D3100" t="s">
        <v>77</v>
      </c>
      <c r="E3100" t="s">
        <v>164</v>
      </c>
      <c r="F3100" t="s">
        <v>165</v>
      </c>
      <c r="G3100" t="s">
        <v>128</v>
      </c>
      <c r="H3100" t="s">
        <v>41</v>
      </c>
      <c r="I3100" t="s">
        <v>129</v>
      </c>
      <c r="J3100" t="s">
        <v>145</v>
      </c>
      <c r="L3100" t="s">
        <v>166</v>
      </c>
      <c r="M3100" t="s">
        <v>166</v>
      </c>
      <c r="N3100" t="b">
        <v>0</v>
      </c>
      <c r="O3100">
        <v>207.50297707999999</v>
      </c>
      <c r="P3100">
        <v>3.3250686074869491E-4</v>
      </c>
      <c r="Q3100">
        <v>0.31678181928264348</v>
      </c>
      <c r="R3100">
        <v>65.733170585967073</v>
      </c>
      <c r="S3100">
        <v>6.8996163504879193E-2</v>
      </c>
      <c r="T3100">
        <f t="shared" si="98"/>
        <v>65.733170585967073</v>
      </c>
      <c r="U3100">
        <f t="shared" si="99"/>
        <v>6.8996163504879193E-2</v>
      </c>
    </row>
    <row r="3101" spans="1:21" x14ac:dyDescent="0.35">
      <c r="A3101" t="s">
        <v>27</v>
      </c>
      <c r="B3101" t="s">
        <v>68</v>
      </c>
      <c r="C3101" t="s">
        <v>76</v>
      </c>
      <c r="D3101" t="s">
        <v>77</v>
      </c>
      <c r="E3101" t="s">
        <v>167</v>
      </c>
      <c r="F3101" t="s">
        <v>168</v>
      </c>
      <c r="G3101" t="s">
        <v>128</v>
      </c>
      <c r="H3101" t="s">
        <v>41</v>
      </c>
      <c r="I3101" t="s">
        <v>129</v>
      </c>
      <c r="J3101" t="s">
        <v>36</v>
      </c>
      <c r="L3101" t="s">
        <v>169</v>
      </c>
      <c r="M3101" t="s">
        <v>169</v>
      </c>
      <c r="N3101" t="b">
        <v>0</v>
      </c>
      <c r="O3101">
        <v>214.26</v>
      </c>
      <c r="P3101">
        <v>3.1713084698371239E-3</v>
      </c>
      <c r="Q3101">
        <v>3.0213297383380491</v>
      </c>
      <c r="R3101">
        <v>647.3501097363104</v>
      </c>
      <c r="S3101">
        <v>0.67948455274730224</v>
      </c>
      <c r="T3101">
        <f t="shared" si="98"/>
        <v>647.3501097363104</v>
      </c>
      <c r="U3101">
        <f t="shared" si="99"/>
        <v>0.67948455274730213</v>
      </c>
    </row>
    <row r="3102" spans="1:21" x14ac:dyDescent="0.35">
      <c r="A3102" t="s">
        <v>27</v>
      </c>
      <c r="B3102" t="s">
        <v>68</v>
      </c>
      <c r="C3102" t="s">
        <v>39</v>
      </c>
      <c r="D3102" t="s">
        <v>40</v>
      </c>
      <c r="E3102" t="s">
        <v>170</v>
      </c>
      <c r="F3102" t="s">
        <v>171</v>
      </c>
      <c r="G3102" t="s">
        <v>128</v>
      </c>
      <c r="H3102" t="s">
        <v>41</v>
      </c>
      <c r="I3102" t="s">
        <v>129</v>
      </c>
      <c r="J3102" t="s">
        <v>36</v>
      </c>
      <c r="L3102" t="s">
        <v>172</v>
      </c>
      <c r="M3102" t="s">
        <v>172</v>
      </c>
      <c r="N3102" t="b">
        <v>0</v>
      </c>
      <c r="O3102">
        <v>72.64</v>
      </c>
      <c r="P3102">
        <v>1.3177114957273811E-2</v>
      </c>
      <c r="Q3102">
        <v>47.770113898304899</v>
      </c>
      <c r="R3102">
        <v>3470.0210735728679</v>
      </c>
      <c r="S3102">
        <v>0.95718563049636951</v>
      </c>
      <c r="T3102">
        <f t="shared" si="98"/>
        <v>3470.0210735728679</v>
      </c>
      <c r="U3102">
        <f t="shared" si="99"/>
        <v>0.95718563049636962</v>
      </c>
    </row>
    <row r="3103" spans="1:21" x14ac:dyDescent="0.35">
      <c r="A3103" t="s">
        <v>27</v>
      </c>
      <c r="B3103" t="s">
        <v>68</v>
      </c>
      <c r="C3103" t="s">
        <v>76</v>
      </c>
      <c r="D3103" t="s">
        <v>77</v>
      </c>
      <c r="E3103" t="s">
        <v>170</v>
      </c>
      <c r="F3103" t="s">
        <v>171</v>
      </c>
      <c r="G3103" t="s">
        <v>128</v>
      </c>
      <c r="H3103" t="s">
        <v>41</v>
      </c>
      <c r="I3103" t="s">
        <v>129</v>
      </c>
      <c r="J3103" t="s">
        <v>36</v>
      </c>
      <c r="L3103" t="s">
        <v>172</v>
      </c>
      <c r="M3103" t="s">
        <v>172</v>
      </c>
      <c r="N3103" t="b">
        <v>0</v>
      </c>
      <c r="O3103">
        <v>72.64</v>
      </c>
      <c r="P3103">
        <v>2.7344639338574561E-2</v>
      </c>
      <c r="Q3103">
        <v>26.05144621015279</v>
      </c>
      <c r="R3103">
        <v>1892.377052705499</v>
      </c>
      <c r="S3103">
        <v>1.986314601554056</v>
      </c>
      <c r="T3103">
        <f t="shared" si="98"/>
        <v>1892.3770527054987</v>
      </c>
      <c r="U3103">
        <f t="shared" si="99"/>
        <v>1.986314601554056</v>
      </c>
    </row>
    <row r="3104" spans="1:21" x14ac:dyDescent="0.35">
      <c r="A3104" t="s">
        <v>27</v>
      </c>
      <c r="B3104" t="s">
        <v>68</v>
      </c>
      <c r="C3104" t="s">
        <v>29</v>
      </c>
      <c r="D3104" t="s">
        <v>30</v>
      </c>
      <c r="E3104" t="s">
        <v>170</v>
      </c>
      <c r="F3104" t="s">
        <v>171</v>
      </c>
      <c r="G3104" t="s">
        <v>128</v>
      </c>
      <c r="H3104" t="s">
        <v>41</v>
      </c>
      <c r="I3104" t="s">
        <v>129</v>
      </c>
      <c r="J3104" t="s">
        <v>36</v>
      </c>
      <c r="L3104" t="s">
        <v>172</v>
      </c>
      <c r="M3104" t="s">
        <v>172</v>
      </c>
      <c r="N3104" t="b">
        <v>0</v>
      </c>
      <c r="O3104">
        <v>72.64</v>
      </c>
      <c r="P3104">
        <v>6.898736065819853E-3</v>
      </c>
      <c r="Q3104">
        <v>9.0159726369698916</v>
      </c>
      <c r="R3104">
        <v>654.9202523494929</v>
      </c>
      <c r="S3104">
        <v>0.50112418782115409</v>
      </c>
      <c r="T3104">
        <f t="shared" si="98"/>
        <v>654.9202523494929</v>
      </c>
      <c r="U3104">
        <f t="shared" si="99"/>
        <v>0.50112418782115409</v>
      </c>
    </row>
    <row r="3105" spans="1:21" x14ac:dyDescent="0.35">
      <c r="A3105" t="s">
        <v>27</v>
      </c>
      <c r="B3105" t="s">
        <v>68</v>
      </c>
      <c r="C3105" t="s">
        <v>29</v>
      </c>
      <c r="D3105" t="s">
        <v>30</v>
      </c>
      <c r="E3105" t="s">
        <v>173</v>
      </c>
      <c r="F3105" t="s">
        <v>174</v>
      </c>
      <c r="G3105" t="s">
        <v>128</v>
      </c>
      <c r="H3105" t="s">
        <v>41</v>
      </c>
      <c r="I3105" t="s">
        <v>129</v>
      </c>
      <c r="J3105" t="s">
        <v>36</v>
      </c>
      <c r="L3105" t="s">
        <v>175</v>
      </c>
      <c r="M3105" t="s">
        <v>136</v>
      </c>
      <c r="N3105" t="b">
        <v>0</v>
      </c>
      <c r="O3105">
        <v>58.4</v>
      </c>
      <c r="P3105">
        <v>1.4043597760882839E-3</v>
      </c>
      <c r="Q3105">
        <v>1.8353607375133589</v>
      </c>
      <c r="R3105">
        <v>107.18506707078021</v>
      </c>
      <c r="S3105">
        <v>8.2014610923555803E-2</v>
      </c>
      <c r="T3105">
        <f t="shared" si="98"/>
        <v>107.18506707078016</v>
      </c>
      <c r="U3105">
        <f t="shared" si="99"/>
        <v>8.2014610923555775E-2</v>
      </c>
    </row>
    <row r="3106" spans="1:21" x14ac:dyDescent="0.35">
      <c r="A3106" t="s">
        <v>27</v>
      </c>
      <c r="B3106" t="s">
        <v>68</v>
      </c>
      <c r="C3106" t="s">
        <v>76</v>
      </c>
      <c r="D3106" t="s">
        <v>77</v>
      </c>
      <c r="E3106" t="s">
        <v>173</v>
      </c>
      <c r="F3106" t="s">
        <v>174</v>
      </c>
      <c r="G3106" t="s">
        <v>128</v>
      </c>
      <c r="H3106" t="s">
        <v>41</v>
      </c>
      <c r="I3106" t="s">
        <v>129</v>
      </c>
      <c r="J3106" t="s">
        <v>36</v>
      </c>
      <c r="L3106" t="s">
        <v>175</v>
      </c>
      <c r="M3106" t="s">
        <v>136</v>
      </c>
      <c r="N3106" t="b">
        <v>0</v>
      </c>
      <c r="O3106">
        <v>58.4</v>
      </c>
      <c r="P3106">
        <v>5.0662062273154139E-2</v>
      </c>
      <c r="Q3106">
        <v>48.266132672762723</v>
      </c>
      <c r="R3106">
        <v>2818.7421480893431</v>
      </c>
      <c r="S3106">
        <v>2.9586644367522021</v>
      </c>
      <c r="T3106">
        <f t="shared" si="98"/>
        <v>2818.7421480893431</v>
      </c>
      <c r="U3106">
        <f t="shared" si="99"/>
        <v>2.9586644367522017</v>
      </c>
    </row>
    <row r="3107" spans="1:21" x14ac:dyDescent="0.35">
      <c r="A3107" t="s">
        <v>27</v>
      </c>
      <c r="B3107" t="s">
        <v>68</v>
      </c>
      <c r="C3107" t="s">
        <v>39</v>
      </c>
      <c r="D3107" t="s">
        <v>40</v>
      </c>
      <c r="E3107" t="s">
        <v>173</v>
      </c>
      <c r="F3107" t="s">
        <v>174</v>
      </c>
      <c r="G3107" t="s">
        <v>128</v>
      </c>
      <c r="H3107" t="s">
        <v>41</v>
      </c>
      <c r="I3107" t="s">
        <v>129</v>
      </c>
      <c r="J3107" t="s">
        <v>36</v>
      </c>
      <c r="L3107" t="s">
        <v>175</v>
      </c>
      <c r="M3107" t="s">
        <v>136</v>
      </c>
      <c r="N3107" t="b">
        <v>0</v>
      </c>
      <c r="O3107">
        <v>58.4</v>
      </c>
      <c r="P3107">
        <v>1.6226967578391861E-2</v>
      </c>
      <c r="Q3107">
        <v>58.826540707682533</v>
      </c>
      <c r="R3107">
        <v>3435.4699773286602</v>
      </c>
      <c r="S3107">
        <v>0.9476549065780846</v>
      </c>
      <c r="T3107">
        <f t="shared" si="98"/>
        <v>3435.4699773286598</v>
      </c>
      <c r="U3107">
        <f t="shared" si="99"/>
        <v>0.9476549065780846</v>
      </c>
    </row>
    <row r="3108" spans="1:21" x14ac:dyDescent="0.35">
      <c r="A3108" t="s">
        <v>27</v>
      </c>
      <c r="B3108" t="s">
        <v>68</v>
      </c>
      <c r="C3108" t="s">
        <v>76</v>
      </c>
      <c r="D3108" t="s">
        <v>77</v>
      </c>
      <c r="E3108" t="s">
        <v>176</v>
      </c>
      <c r="F3108" t="s">
        <v>177</v>
      </c>
      <c r="G3108" t="s">
        <v>128</v>
      </c>
      <c r="H3108" t="s">
        <v>41</v>
      </c>
      <c r="I3108" t="s">
        <v>129</v>
      </c>
      <c r="J3108" t="s">
        <v>145</v>
      </c>
      <c r="L3108" t="s">
        <v>178</v>
      </c>
      <c r="M3108" t="s">
        <v>178</v>
      </c>
      <c r="N3108" t="b">
        <v>0</v>
      </c>
      <c r="O3108">
        <v>207.50297707999999</v>
      </c>
      <c r="P3108">
        <v>9.3543291142984577E-8</v>
      </c>
      <c r="Q3108">
        <v>8.91194060875538E-5</v>
      </c>
      <c r="R3108">
        <v>1.8492542078768891E-2</v>
      </c>
      <c r="S3108">
        <v>1.9410511398030499E-5</v>
      </c>
      <c r="T3108">
        <f t="shared" si="98"/>
        <v>1.8492542078768888E-2</v>
      </c>
      <c r="U3108">
        <f t="shared" si="99"/>
        <v>1.9410511398030496E-5</v>
      </c>
    </row>
    <row r="3109" spans="1:21" x14ac:dyDescent="0.35">
      <c r="A3109" t="s">
        <v>27</v>
      </c>
      <c r="B3109" t="s">
        <v>68</v>
      </c>
      <c r="C3109" t="s">
        <v>39</v>
      </c>
      <c r="D3109" t="s">
        <v>40</v>
      </c>
      <c r="E3109" t="s">
        <v>176</v>
      </c>
      <c r="F3109" t="s">
        <v>177</v>
      </c>
      <c r="G3109" t="s">
        <v>128</v>
      </c>
      <c r="H3109" t="s">
        <v>41</v>
      </c>
      <c r="I3109" t="s">
        <v>129</v>
      </c>
      <c r="J3109" t="s">
        <v>145</v>
      </c>
      <c r="L3109" t="s">
        <v>178</v>
      </c>
      <c r="M3109" t="s">
        <v>178</v>
      </c>
      <c r="N3109" t="b">
        <v>0</v>
      </c>
      <c r="O3109">
        <v>207.50297707999999</v>
      </c>
      <c r="P3109">
        <v>3.330086324987068E-7</v>
      </c>
      <c r="Q3109">
        <v>1.207233932098376E-3</v>
      </c>
      <c r="R3109">
        <v>0.2505046349424076</v>
      </c>
      <c r="S3109">
        <v>6.9100282636821308E-5</v>
      </c>
      <c r="T3109">
        <f t="shared" si="98"/>
        <v>0.2505046349424076</v>
      </c>
      <c r="U3109">
        <f t="shared" si="99"/>
        <v>6.9100282636821295E-5</v>
      </c>
    </row>
    <row r="3110" spans="1:21" x14ac:dyDescent="0.35">
      <c r="A3110" t="s">
        <v>27</v>
      </c>
      <c r="B3110" t="s">
        <v>68</v>
      </c>
      <c r="C3110" t="s">
        <v>29</v>
      </c>
      <c r="D3110" t="s">
        <v>30</v>
      </c>
      <c r="E3110" t="s">
        <v>176</v>
      </c>
      <c r="F3110" t="s">
        <v>177</v>
      </c>
      <c r="G3110" t="s">
        <v>128</v>
      </c>
      <c r="H3110" t="s">
        <v>41</v>
      </c>
      <c r="I3110" t="s">
        <v>129</v>
      </c>
      <c r="J3110" t="s">
        <v>145</v>
      </c>
      <c r="L3110" t="s">
        <v>178</v>
      </c>
      <c r="M3110" t="s">
        <v>178</v>
      </c>
      <c r="N3110" t="b">
        <v>0</v>
      </c>
      <c r="O3110">
        <v>207.50297707999999</v>
      </c>
      <c r="P3110">
        <v>4.8266422045489387E-8</v>
      </c>
      <c r="Q3110">
        <v>6.3079488227218728E-5</v>
      </c>
      <c r="R3110">
        <v>1.3089181599830701E-2</v>
      </c>
      <c r="S3110">
        <v>1.001542626743879E-5</v>
      </c>
      <c r="T3110">
        <f t="shared" si="98"/>
        <v>1.3089181599830697E-2</v>
      </c>
      <c r="U3110">
        <f t="shared" si="99"/>
        <v>1.0015426267438791E-5</v>
      </c>
    </row>
    <row r="3111" spans="1:21" x14ac:dyDescent="0.35">
      <c r="A3111" t="s">
        <v>27</v>
      </c>
      <c r="B3111" t="s">
        <v>68</v>
      </c>
      <c r="C3111" t="s">
        <v>39</v>
      </c>
      <c r="D3111" t="s">
        <v>40</v>
      </c>
      <c r="E3111" t="s">
        <v>189</v>
      </c>
      <c r="F3111" t="s">
        <v>190</v>
      </c>
      <c r="G3111" t="s">
        <v>128</v>
      </c>
      <c r="H3111" t="s">
        <v>41</v>
      </c>
      <c r="I3111" t="s">
        <v>181</v>
      </c>
      <c r="J3111" t="s">
        <v>36</v>
      </c>
      <c r="L3111" t="s">
        <v>191</v>
      </c>
      <c r="M3111" t="s">
        <v>191</v>
      </c>
      <c r="N3111" t="b">
        <v>0</v>
      </c>
      <c r="O3111">
        <v>32.630000000000003</v>
      </c>
      <c r="P3111">
        <v>2.3227569008920199E-3</v>
      </c>
      <c r="Q3111">
        <v>8.4205353048419855</v>
      </c>
      <c r="R3111">
        <v>274.76206699699401</v>
      </c>
      <c r="S3111">
        <v>7.5791557676106625E-2</v>
      </c>
      <c r="T3111">
        <f t="shared" si="98"/>
        <v>274.76206699699401</v>
      </c>
      <c r="U3111">
        <f t="shared" si="99"/>
        <v>7.5791557676106611E-2</v>
      </c>
    </row>
    <row r="3112" spans="1:21" x14ac:dyDescent="0.35">
      <c r="A3112" t="s">
        <v>27</v>
      </c>
      <c r="B3112" t="s">
        <v>68</v>
      </c>
      <c r="C3112" t="s">
        <v>29</v>
      </c>
      <c r="D3112" t="s">
        <v>30</v>
      </c>
      <c r="E3112" t="s">
        <v>189</v>
      </c>
      <c r="F3112" t="s">
        <v>190</v>
      </c>
      <c r="G3112" t="s">
        <v>128</v>
      </c>
      <c r="H3112" t="s">
        <v>41</v>
      </c>
      <c r="I3112" t="s">
        <v>181</v>
      </c>
      <c r="J3112" t="s">
        <v>36</v>
      </c>
      <c r="L3112" t="s">
        <v>191</v>
      </c>
      <c r="M3112" t="s">
        <v>191</v>
      </c>
      <c r="N3112" t="b">
        <v>0</v>
      </c>
      <c r="O3112">
        <v>32.630000000000003</v>
      </c>
      <c r="P3112">
        <v>6.631844474595556E-3</v>
      </c>
      <c r="Q3112">
        <v>8.667171456498922</v>
      </c>
      <c r="R3112">
        <v>282.80980462555982</v>
      </c>
      <c r="S3112">
        <v>0.216397085206053</v>
      </c>
      <c r="T3112">
        <f t="shared" si="98"/>
        <v>282.80980462555982</v>
      </c>
      <c r="U3112">
        <f t="shared" si="99"/>
        <v>0.216397085206053</v>
      </c>
    </row>
    <row r="3113" spans="1:21" x14ac:dyDescent="0.35">
      <c r="A3113" t="s">
        <v>27</v>
      </c>
      <c r="B3113" t="s">
        <v>68</v>
      </c>
      <c r="C3113" t="s">
        <v>29</v>
      </c>
      <c r="D3113" t="s">
        <v>30</v>
      </c>
      <c r="E3113" t="s">
        <v>211</v>
      </c>
      <c r="F3113" t="s">
        <v>212</v>
      </c>
      <c r="G3113" t="s">
        <v>128</v>
      </c>
      <c r="H3113" t="s">
        <v>41</v>
      </c>
      <c r="I3113" t="s">
        <v>181</v>
      </c>
      <c r="J3113" t="s">
        <v>145</v>
      </c>
      <c r="L3113" t="s">
        <v>213</v>
      </c>
      <c r="M3113" t="s">
        <v>213</v>
      </c>
      <c r="N3113" t="b">
        <v>0</v>
      </c>
      <c r="O3113">
        <v>250.58497259000001</v>
      </c>
      <c r="P3113">
        <v>3.7479451828301239E-4</v>
      </c>
      <c r="Q3113">
        <v>0.48981974220873048</v>
      </c>
      <c r="R3113">
        <v>122.74146667541559</v>
      </c>
      <c r="S3113">
        <v>9.3917874090830911E-2</v>
      </c>
      <c r="T3113">
        <f t="shared" si="98"/>
        <v>122.74146667541559</v>
      </c>
      <c r="U3113">
        <f t="shared" si="99"/>
        <v>9.3917874090830911E-2</v>
      </c>
    </row>
    <row r="3114" spans="1:21" x14ac:dyDescent="0.35">
      <c r="A3114" t="s">
        <v>27</v>
      </c>
      <c r="B3114" t="s">
        <v>68</v>
      </c>
      <c r="C3114" t="s">
        <v>39</v>
      </c>
      <c r="D3114" t="s">
        <v>40</v>
      </c>
      <c r="E3114" t="s">
        <v>211</v>
      </c>
      <c r="F3114" t="s">
        <v>212</v>
      </c>
      <c r="G3114" t="s">
        <v>128</v>
      </c>
      <c r="H3114" t="s">
        <v>41</v>
      </c>
      <c r="I3114" t="s">
        <v>181</v>
      </c>
      <c r="J3114" t="s">
        <v>145</v>
      </c>
      <c r="L3114" t="s">
        <v>213</v>
      </c>
      <c r="M3114" t="s">
        <v>213</v>
      </c>
      <c r="N3114" t="b">
        <v>0</v>
      </c>
      <c r="O3114">
        <v>250.58497259000001</v>
      </c>
      <c r="P3114">
        <v>6.6716509676955445E-4</v>
      </c>
      <c r="Q3114">
        <v>2.4186290219819759</v>
      </c>
      <c r="R3114">
        <v>606.07208717873209</v>
      </c>
      <c r="S3114">
        <v>0.16718154748700351</v>
      </c>
      <c r="T3114">
        <f t="shared" si="98"/>
        <v>606.07208717873198</v>
      </c>
      <c r="U3114">
        <f t="shared" si="99"/>
        <v>0.16718154748700351</v>
      </c>
    </row>
    <row r="3115" spans="1:21" x14ac:dyDescent="0.35">
      <c r="A3115" t="s">
        <v>27</v>
      </c>
      <c r="B3115" t="s">
        <v>68</v>
      </c>
      <c r="C3115" t="s">
        <v>76</v>
      </c>
      <c r="D3115" t="s">
        <v>77</v>
      </c>
      <c r="E3115" t="s">
        <v>211</v>
      </c>
      <c r="F3115" t="s">
        <v>212</v>
      </c>
      <c r="G3115" t="s">
        <v>128</v>
      </c>
      <c r="H3115" t="s">
        <v>41</v>
      </c>
      <c r="I3115" t="s">
        <v>181</v>
      </c>
      <c r="J3115" t="s">
        <v>145</v>
      </c>
      <c r="L3115" t="s">
        <v>213</v>
      </c>
      <c r="M3115" t="s">
        <v>213</v>
      </c>
      <c r="N3115" t="b">
        <v>0</v>
      </c>
      <c r="O3115">
        <v>250.58497259000001</v>
      </c>
      <c r="P3115">
        <v>1.132268177449687E-3</v>
      </c>
      <c r="Q3115">
        <v>1.0787205183096751</v>
      </c>
      <c r="R3115">
        <v>270.31115151290038</v>
      </c>
      <c r="S3115">
        <v>0.28372939021075921</v>
      </c>
      <c r="T3115">
        <f t="shared" si="98"/>
        <v>270.31115151290055</v>
      </c>
      <c r="U3115">
        <f t="shared" si="99"/>
        <v>0.28372939021075905</v>
      </c>
    </row>
    <row r="3116" spans="1:21" x14ac:dyDescent="0.35">
      <c r="A3116" t="s">
        <v>27</v>
      </c>
      <c r="B3116" t="s">
        <v>68</v>
      </c>
      <c r="C3116" t="s">
        <v>76</v>
      </c>
      <c r="D3116" t="s">
        <v>77</v>
      </c>
      <c r="E3116" t="s">
        <v>214</v>
      </c>
      <c r="F3116" t="s">
        <v>215</v>
      </c>
      <c r="G3116" t="s">
        <v>128</v>
      </c>
      <c r="H3116" t="s">
        <v>41</v>
      </c>
      <c r="I3116" t="s">
        <v>181</v>
      </c>
      <c r="J3116" t="s">
        <v>145</v>
      </c>
      <c r="L3116" t="s">
        <v>216</v>
      </c>
      <c r="M3116" t="s">
        <v>216</v>
      </c>
      <c r="N3116" t="b">
        <v>0</v>
      </c>
      <c r="O3116">
        <v>250.58497259000001</v>
      </c>
      <c r="P3116">
        <v>3.3145911931633609E-4</v>
      </c>
      <c r="Q3116">
        <v>0.31578362803830923</v>
      </c>
      <c r="R3116">
        <v>79.130631776350469</v>
      </c>
      <c r="S3116">
        <v>8.3058674328589641E-2</v>
      </c>
      <c r="T3116">
        <f t="shared" si="98"/>
        <v>79.130631776350469</v>
      </c>
      <c r="U3116">
        <f t="shared" si="99"/>
        <v>8.3058674328589627E-2</v>
      </c>
    </row>
    <row r="3117" spans="1:21" x14ac:dyDescent="0.35">
      <c r="A3117" t="s">
        <v>27</v>
      </c>
      <c r="B3117" t="s">
        <v>68</v>
      </c>
      <c r="C3117" t="s">
        <v>29</v>
      </c>
      <c r="D3117" t="s">
        <v>30</v>
      </c>
      <c r="E3117" t="s">
        <v>214</v>
      </c>
      <c r="F3117" t="s">
        <v>215</v>
      </c>
      <c r="G3117" t="s">
        <v>128</v>
      </c>
      <c r="H3117" t="s">
        <v>41</v>
      </c>
      <c r="I3117" t="s">
        <v>181</v>
      </c>
      <c r="J3117" t="s">
        <v>145</v>
      </c>
      <c r="L3117" t="s">
        <v>216</v>
      </c>
      <c r="M3117" t="s">
        <v>216</v>
      </c>
      <c r="N3117" t="b">
        <v>0</v>
      </c>
      <c r="O3117">
        <v>250.58497259000001</v>
      </c>
      <c r="P3117">
        <v>9.2564304876748837E-5</v>
      </c>
      <c r="Q3117">
        <v>0.12097248422993941</v>
      </c>
      <c r="R3117">
        <v>30.313886644903569</v>
      </c>
      <c r="S3117">
        <v>2.3195223800352511E-2</v>
      </c>
      <c r="T3117">
        <f t="shared" si="98"/>
        <v>30.313886644903572</v>
      </c>
      <c r="U3117">
        <f t="shared" si="99"/>
        <v>2.3195223800352511E-2</v>
      </c>
    </row>
    <row r="3118" spans="1:21" x14ac:dyDescent="0.35">
      <c r="A3118" t="s">
        <v>27</v>
      </c>
      <c r="B3118" t="s">
        <v>68</v>
      </c>
      <c r="C3118" t="s">
        <v>39</v>
      </c>
      <c r="D3118" t="s">
        <v>40</v>
      </c>
      <c r="E3118" t="s">
        <v>214</v>
      </c>
      <c r="F3118" t="s">
        <v>215</v>
      </c>
      <c r="G3118" t="s">
        <v>128</v>
      </c>
      <c r="H3118" t="s">
        <v>41</v>
      </c>
      <c r="I3118" t="s">
        <v>181</v>
      </c>
      <c r="J3118" t="s">
        <v>145</v>
      </c>
      <c r="L3118" t="s">
        <v>216</v>
      </c>
      <c r="M3118" t="s">
        <v>216</v>
      </c>
      <c r="N3118" t="b">
        <v>0</v>
      </c>
      <c r="O3118">
        <v>250.58497259000001</v>
      </c>
      <c r="P3118">
        <v>9.6006956919089827E-5</v>
      </c>
      <c r="Q3118">
        <v>0.34804760237163612</v>
      </c>
      <c r="R3118">
        <v>87.215498900311644</v>
      </c>
      <c r="S3118">
        <v>2.4057900668019438E-2</v>
      </c>
      <c r="T3118">
        <f t="shared" si="98"/>
        <v>87.215498900311658</v>
      </c>
      <c r="U3118">
        <f t="shared" si="99"/>
        <v>2.4057900668019435E-2</v>
      </c>
    </row>
    <row r="3119" spans="1:21" x14ac:dyDescent="0.35">
      <c r="A3119" t="s">
        <v>27</v>
      </c>
      <c r="B3119" t="s">
        <v>68</v>
      </c>
      <c r="C3119" t="s">
        <v>29</v>
      </c>
      <c r="D3119" t="s">
        <v>30</v>
      </c>
      <c r="E3119" t="s">
        <v>217</v>
      </c>
      <c r="F3119" t="s">
        <v>218</v>
      </c>
      <c r="G3119" t="s">
        <v>128</v>
      </c>
      <c r="H3119" t="s">
        <v>41</v>
      </c>
      <c r="I3119" t="s">
        <v>181</v>
      </c>
      <c r="J3119" t="s">
        <v>145</v>
      </c>
      <c r="L3119" t="s">
        <v>202</v>
      </c>
      <c r="M3119" t="s">
        <v>202</v>
      </c>
      <c r="N3119" t="b">
        <v>0</v>
      </c>
      <c r="O3119">
        <v>250.58497259000001</v>
      </c>
      <c r="P3119">
        <v>2.2104053642550089E-3</v>
      </c>
      <c r="Q3119">
        <v>2.8887834076554499</v>
      </c>
      <c r="R3119">
        <v>723.88571102578771</v>
      </c>
      <c r="S3119">
        <v>0.5538943676146304</v>
      </c>
      <c r="T3119">
        <f t="shared" si="98"/>
        <v>723.88571102578771</v>
      </c>
      <c r="U3119">
        <f t="shared" si="99"/>
        <v>0.5538943676146304</v>
      </c>
    </row>
    <row r="3120" spans="1:21" x14ac:dyDescent="0.35">
      <c r="A3120" t="s">
        <v>27</v>
      </c>
      <c r="B3120" t="s">
        <v>68</v>
      </c>
      <c r="C3120" t="s">
        <v>39</v>
      </c>
      <c r="D3120" t="s">
        <v>40</v>
      </c>
      <c r="E3120" t="s">
        <v>217</v>
      </c>
      <c r="F3120" t="s">
        <v>218</v>
      </c>
      <c r="G3120" t="s">
        <v>128</v>
      </c>
      <c r="H3120" t="s">
        <v>41</v>
      </c>
      <c r="I3120" t="s">
        <v>181</v>
      </c>
      <c r="J3120" t="s">
        <v>145</v>
      </c>
      <c r="L3120" t="s">
        <v>202</v>
      </c>
      <c r="M3120" t="s">
        <v>202</v>
      </c>
      <c r="N3120" t="b">
        <v>0</v>
      </c>
      <c r="O3120">
        <v>250.58497259000001</v>
      </c>
      <c r="P3120">
        <v>3.9687252586862393E-3</v>
      </c>
      <c r="Q3120">
        <v>14.38755435110391</v>
      </c>
      <c r="R3120">
        <v>3605.3049127085092</v>
      </c>
      <c r="S3120">
        <v>0.99450291016513193</v>
      </c>
      <c r="T3120">
        <f t="shared" si="98"/>
        <v>3605.3049127085087</v>
      </c>
      <c r="U3120">
        <f t="shared" si="99"/>
        <v>0.99450291016513193</v>
      </c>
    </row>
    <row r="3121" spans="1:21" x14ac:dyDescent="0.35">
      <c r="A3121" t="s">
        <v>27</v>
      </c>
      <c r="B3121" t="s">
        <v>68</v>
      </c>
      <c r="C3121" t="s">
        <v>76</v>
      </c>
      <c r="D3121" t="s">
        <v>77</v>
      </c>
      <c r="E3121" t="s">
        <v>217</v>
      </c>
      <c r="F3121" t="s">
        <v>218</v>
      </c>
      <c r="G3121" t="s">
        <v>128</v>
      </c>
      <c r="H3121" t="s">
        <v>41</v>
      </c>
      <c r="I3121" t="s">
        <v>181</v>
      </c>
      <c r="J3121" t="s">
        <v>145</v>
      </c>
      <c r="L3121" t="s">
        <v>202</v>
      </c>
      <c r="M3121" t="s">
        <v>202</v>
      </c>
      <c r="N3121" t="b">
        <v>0</v>
      </c>
      <c r="O3121">
        <v>250.58497259000001</v>
      </c>
      <c r="P3121">
        <v>3.017710768072215E-3</v>
      </c>
      <c r="Q3121">
        <v>2.8749960377546642</v>
      </c>
      <c r="R3121">
        <v>720.4308033171111</v>
      </c>
      <c r="S3121">
        <v>0.75619297010192399</v>
      </c>
      <c r="T3121">
        <f t="shared" si="98"/>
        <v>720.4308033171111</v>
      </c>
      <c r="U3121">
        <f t="shared" si="99"/>
        <v>0.75619297010192388</v>
      </c>
    </row>
    <row r="3122" spans="1:21" x14ac:dyDescent="0.35">
      <c r="A3122" t="s">
        <v>27</v>
      </c>
      <c r="B3122" t="s">
        <v>68</v>
      </c>
      <c r="C3122" t="s">
        <v>29</v>
      </c>
      <c r="D3122" t="s">
        <v>30</v>
      </c>
      <c r="E3122" t="s">
        <v>225</v>
      </c>
      <c r="F3122" t="s">
        <v>226</v>
      </c>
      <c r="G3122" t="s">
        <v>128</v>
      </c>
      <c r="H3122" t="s">
        <v>41</v>
      </c>
      <c r="I3122" t="s">
        <v>221</v>
      </c>
      <c r="J3122" t="s">
        <v>36</v>
      </c>
      <c r="L3122" t="s">
        <v>227</v>
      </c>
      <c r="M3122" t="s">
        <v>227</v>
      </c>
      <c r="N3122" t="b">
        <v>0</v>
      </c>
      <c r="O3122">
        <v>1.05</v>
      </c>
      <c r="P3122">
        <v>1.236062013935227E-2</v>
      </c>
      <c r="Q3122">
        <v>16.154120390911789</v>
      </c>
      <c r="R3122">
        <v>16.96182641045738</v>
      </c>
      <c r="S3122">
        <v>1.2978651146319889E-2</v>
      </c>
      <c r="T3122">
        <f t="shared" si="98"/>
        <v>16.96182641045738</v>
      </c>
      <c r="U3122">
        <f t="shared" si="99"/>
        <v>1.2978651146319884E-2</v>
      </c>
    </row>
    <row r="3123" spans="1:21" x14ac:dyDescent="0.35">
      <c r="A3123" t="s">
        <v>27</v>
      </c>
      <c r="B3123" t="s">
        <v>68</v>
      </c>
      <c r="C3123" t="s">
        <v>29</v>
      </c>
      <c r="D3123" t="s">
        <v>30</v>
      </c>
      <c r="E3123" t="s">
        <v>234</v>
      </c>
      <c r="F3123" t="s">
        <v>235</v>
      </c>
      <c r="G3123" t="s">
        <v>128</v>
      </c>
      <c r="H3123" t="s">
        <v>41</v>
      </c>
      <c r="I3123" t="s">
        <v>221</v>
      </c>
      <c r="J3123" t="s">
        <v>36</v>
      </c>
      <c r="L3123" t="s">
        <v>230</v>
      </c>
      <c r="M3123" t="s">
        <v>230</v>
      </c>
      <c r="N3123" t="b">
        <v>0</v>
      </c>
      <c r="O3123">
        <v>1.2</v>
      </c>
      <c r="P3123">
        <v>2.4682619463355831E-3</v>
      </c>
      <c r="Q3123">
        <v>3.225776715722346</v>
      </c>
      <c r="R3123">
        <v>3.8709320588668148</v>
      </c>
      <c r="S3123">
        <v>2.9619143356027001E-3</v>
      </c>
      <c r="T3123">
        <f t="shared" si="98"/>
        <v>3.8709320588668152</v>
      </c>
      <c r="U3123">
        <f t="shared" si="99"/>
        <v>2.9619143356026997E-3</v>
      </c>
    </row>
    <row r="3124" spans="1:21" x14ac:dyDescent="0.35">
      <c r="A3124" t="s">
        <v>27</v>
      </c>
      <c r="B3124" t="s">
        <v>68</v>
      </c>
      <c r="C3124" t="s">
        <v>29</v>
      </c>
      <c r="D3124" t="s">
        <v>30</v>
      </c>
      <c r="E3124" t="s">
        <v>236</v>
      </c>
      <c r="F3124" t="s">
        <v>237</v>
      </c>
      <c r="G3124" t="s">
        <v>128</v>
      </c>
      <c r="H3124" t="s">
        <v>41</v>
      </c>
      <c r="I3124" t="s">
        <v>221</v>
      </c>
      <c r="J3124" t="s">
        <v>36</v>
      </c>
      <c r="L3124" t="s">
        <v>230</v>
      </c>
      <c r="M3124" t="s">
        <v>230</v>
      </c>
      <c r="N3124" t="b">
        <v>0</v>
      </c>
      <c r="O3124">
        <v>1.2</v>
      </c>
      <c r="P3124">
        <v>2.1634621860604488E-3</v>
      </c>
      <c r="Q3124">
        <v>2.827433269592984</v>
      </c>
      <c r="R3124">
        <v>3.392919923511581</v>
      </c>
      <c r="S3124">
        <v>2.596154623272538E-3</v>
      </c>
      <c r="T3124">
        <f t="shared" si="98"/>
        <v>3.3929199235115806</v>
      </c>
      <c r="U3124">
        <f t="shared" si="99"/>
        <v>2.5961546232725384E-3</v>
      </c>
    </row>
    <row r="3125" spans="1:21" x14ac:dyDescent="0.35">
      <c r="A3125" t="s">
        <v>27</v>
      </c>
      <c r="B3125" t="s">
        <v>68</v>
      </c>
      <c r="C3125" t="s">
        <v>29</v>
      </c>
      <c r="D3125" t="s">
        <v>30</v>
      </c>
      <c r="E3125" t="s">
        <v>241</v>
      </c>
      <c r="F3125" t="s">
        <v>242</v>
      </c>
      <c r="G3125" t="s">
        <v>128</v>
      </c>
      <c r="H3125" t="s">
        <v>41</v>
      </c>
      <c r="I3125" t="s">
        <v>221</v>
      </c>
      <c r="J3125" t="s">
        <v>36</v>
      </c>
      <c r="L3125" t="s">
        <v>233</v>
      </c>
      <c r="M3125" t="s">
        <v>233</v>
      </c>
      <c r="N3125" t="b">
        <v>0</v>
      </c>
      <c r="O3125">
        <v>259.63</v>
      </c>
      <c r="P3125">
        <v>6.6348785749762544E-3</v>
      </c>
      <c r="Q3125">
        <v>8.6711367286515593</v>
      </c>
      <c r="R3125">
        <v>2251.2872288598041</v>
      </c>
      <c r="S3125">
        <v>1.722613524421085</v>
      </c>
      <c r="T3125">
        <f t="shared" si="98"/>
        <v>2251.2872288598041</v>
      </c>
      <c r="U3125">
        <f t="shared" si="99"/>
        <v>1.722613524421085</v>
      </c>
    </row>
    <row r="3126" spans="1:21" x14ac:dyDescent="0.35">
      <c r="A3126" t="s">
        <v>27</v>
      </c>
      <c r="B3126" t="s">
        <v>68</v>
      </c>
      <c r="C3126" t="s">
        <v>39</v>
      </c>
      <c r="D3126" t="s">
        <v>40</v>
      </c>
      <c r="E3126" t="s">
        <v>241</v>
      </c>
      <c r="F3126" t="s">
        <v>242</v>
      </c>
      <c r="G3126" t="s">
        <v>128</v>
      </c>
      <c r="H3126" t="s">
        <v>41</v>
      </c>
      <c r="I3126" t="s">
        <v>221</v>
      </c>
      <c r="J3126" t="s">
        <v>36</v>
      </c>
      <c r="L3126" t="s">
        <v>233</v>
      </c>
      <c r="M3126" t="s">
        <v>233</v>
      </c>
      <c r="N3126" t="b">
        <v>0</v>
      </c>
      <c r="O3126">
        <v>259.63</v>
      </c>
      <c r="P3126">
        <v>9.4075002453637517E-4</v>
      </c>
      <c r="Q3126">
        <v>3.4104381700888848</v>
      </c>
      <c r="R3126">
        <v>885.45206210017727</v>
      </c>
      <c r="S3126">
        <v>0.2442469288703791</v>
      </c>
      <c r="T3126">
        <f t="shared" si="98"/>
        <v>885.45206210017716</v>
      </c>
      <c r="U3126">
        <f t="shared" si="99"/>
        <v>0.24424692887037908</v>
      </c>
    </row>
    <row r="3127" spans="1:21" x14ac:dyDescent="0.35">
      <c r="A3127" t="s">
        <v>27</v>
      </c>
      <c r="B3127" t="s">
        <v>68</v>
      </c>
      <c r="C3127" t="s">
        <v>39</v>
      </c>
      <c r="D3127" t="s">
        <v>40</v>
      </c>
      <c r="E3127" t="s">
        <v>243</v>
      </c>
      <c r="F3127" t="s">
        <v>244</v>
      </c>
      <c r="G3127" t="s">
        <v>128</v>
      </c>
      <c r="H3127" t="s">
        <v>41</v>
      </c>
      <c r="I3127" t="s">
        <v>221</v>
      </c>
      <c r="J3127" t="s">
        <v>36</v>
      </c>
      <c r="L3127" t="s">
        <v>233</v>
      </c>
      <c r="M3127" t="s">
        <v>233</v>
      </c>
      <c r="N3127" t="b">
        <v>0</v>
      </c>
      <c r="O3127">
        <v>259.63</v>
      </c>
      <c r="P3127">
        <v>8.1952124856702929E-4</v>
      </c>
      <c r="Q3127">
        <v>2.9709555933196028</v>
      </c>
      <c r="R3127">
        <v>771.3492006935686</v>
      </c>
      <c r="S3127">
        <v>0.21277230176545781</v>
      </c>
      <c r="T3127">
        <f t="shared" si="98"/>
        <v>771.34920069356849</v>
      </c>
      <c r="U3127">
        <f t="shared" si="99"/>
        <v>0.21277230176545781</v>
      </c>
    </row>
    <row r="3128" spans="1:21" x14ac:dyDescent="0.35">
      <c r="A3128" t="s">
        <v>27</v>
      </c>
      <c r="B3128" t="s">
        <v>68</v>
      </c>
      <c r="C3128" t="s">
        <v>29</v>
      </c>
      <c r="D3128" t="s">
        <v>30</v>
      </c>
      <c r="E3128" t="s">
        <v>243</v>
      </c>
      <c r="F3128" t="s">
        <v>244</v>
      </c>
      <c r="G3128" t="s">
        <v>128</v>
      </c>
      <c r="H3128" t="s">
        <v>41</v>
      </c>
      <c r="I3128" t="s">
        <v>221</v>
      </c>
      <c r="J3128" t="s">
        <v>36</v>
      </c>
      <c r="L3128" t="s">
        <v>233</v>
      </c>
      <c r="M3128" t="s">
        <v>233</v>
      </c>
      <c r="N3128" t="b">
        <v>0</v>
      </c>
      <c r="O3128">
        <v>259.63</v>
      </c>
      <c r="P3128">
        <v>6.8550555874318936E-3</v>
      </c>
      <c r="Q3128">
        <v>8.9588865281293462</v>
      </c>
      <c r="R3128">
        <v>2325.9957092982222</v>
      </c>
      <c r="S3128">
        <v>1.7797780821649429</v>
      </c>
      <c r="T3128">
        <f t="shared" si="98"/>
        <v>2325.9957092982222</v>
      </c>
      <c r="U3128">
        <f t="shared" si="99"/>
        <v>1.7797780821649425</v>
      </c>
    </row>
    <row r="3129" spans="1:21" x14ac:dyDescent="0.35">
      <c r="A3129" t="s">
        <v>27</v>
      </c>
      <c r="B3129" t="s">
        <v>68</v>
      </c>
      <c r="C3129" t="s">
        <v>39</v>
      </c>
      <c r="D3129" t="s">
        <v>40</v>
      </c>
      <c r="E3129" t="s">
        <v>257</v>
      </c>
      <c r="F3129" t="s">
        <v>258</v>
      </c>
      <c r="G3129" t="s">
        <v>128</v>
      </c>
      <c r="H3129" t="s">
        <v>41</v>
      </c>
      <c r="I3129" t="s">
        <v>221</v>
      </c>
      <c r="J3129" t="s">
        <v>145</v>
      </c>
      <c r="L3129" t="s">
        <v>259</v>
      </c>
      <c r="M3129" t="s">
        <v>259</v>
      </c>
      <c r="N3129" t="b">
        <v>0</v>
      </c>
      <c r="O3129">
        <v>29.001318260000001</v>
      </c>
      <c r="P3129">
        <v>1.3090738902377631E-3</v>
      </c>
      <c r="Q3129">
        <v>4.7456980561162752</v>
      </c>
      <c r="R3129">
        <v>137.63149969129151</v>
      </c>
      <c r="S3129">
        <v>3.7964868516641673E-2</v>
      </c>
      <c r="T3129">
        <f t="shared" si="98"/>
        <v>137.63149969129145</v>
      </c>
      <c r="U3129">
        <f t="shared" si="99"/>
        <v>3.7964868516641673E-2</v>
      </c>
    </row>
    <row r="3130" spans="1:21" x14ac:dyDescent="0.35">
      <c r="A3130" t="s">
        <v>27</v>
      </c>
      <c r="B3130" t="s">
        <v>68</v>
      </c>
      <c r="C3130" t="s">
        <v>39</v>
      </c>
      <c r="D3130" t="s">
        <v>40</v>
      </c>
      <c r="E3130" t="s">
        <v>263</v>
      </c>
      <c r="F3130" t="s">
        <v>264</v>
      </c>
      <c r="G3130" t="s">
        <v>128</v>
      </c>
      <c r="H3130" t="s">
        <v>41</v>
      </c>
      <c r="I3130" t="s">
        <v>221</v>
      </c>
      <c r="J3130" t="s">
        <v>145</v>
      </c>
      <c r="L3130" t="s">
        <v>265</v>
      </c>
      <c r="M3130" t="s">
        <v>265</v>
      </c>
      <c r="N3130" t="b">
        <v>0</v>
      </c>
      <c r="O3130">
        <v>11.69139653</v>
      </c>
      <c r="P3130">
        <v>1.2804095702843459E-3</v>
      </c>
      <c r="Q3130">
        <v>4.6417832133428716</v>
      </c>
      <c r="R3130">
        <v>54.268928153489107</v>
      </c>
      <c r="S3130">
        <v>1.4969776007001201E-2</v>
      </c>
      <c r="T3130">
        <f t="shared" si="98"/>
        <v>54.268928153489099</v>
      </c>
      <c r="U3130">
        <f t="shared" si="99"/>
        <v>1.4969776007001194E-2</v>
      </c>
    </row>
    <row r="3131" spans="1:21" x14ac:dyDescent="0.35">
      <c r="A3131" t="s">
        <v>27</v>
      </c>
      <c r="B3131" t="s">
        <v>68</v>
      </c>
      <c r="C3131" t="s">
        <v>29</v>
      </c>
      <c r="D3131" t="s">
        <v>30</v>
      </c>
      <c r="E3131" t="s">
        <v>263</v>
      </c>
      <c r="F3131" t="s">
        <v>264</v>
      </c>
      <c r="G3131" t="s">
        <v>128</v>
      </c>
      <c r="H3131" t="s">
        <v>41</v>
      </c>
      <c r="I3131" t="s">
        <v>221</v>
      </c>
      <c r="J3131" t="s">
        <v>145</v>
      </c>
      <c r="L3131" t="s">
        <v>265</v>
      </c>
      <c r="M3131" t="s">
        <v>265</v>
      </c>
      <c r="N3131" t="b">
        <v>0</v>
      </c>
      <c r="O3131">
        <v>11.69139653</v>
      </c>
      <c r="P3131">
        <v>2.431094021028118E-3</v>
      </c>
      <c r="Q3131">
        <v>3.1772018761650922</v>
      </c>
      <c r="R3131">
        <v>37.145926990106048</v>
      </c>
      <c r="S3131">
        <v>2.8422884201551889E-2</v>
      </c>
      <c r="T3131">
        <f t="shared" si="98"/>
        <v>37.145926990106048</v>
      </c>
      <c r="U3131">
        <f t="shared" si="99"/>
        <v>2.8422884201551889E-2</v>
      </c>
    </row>
    <row r="3132" spans="1:21" x14ac:dyDescent="0.35">
      <c r="A3132" t="s">
        <v>27</v>
      </c>
      <c r="B3132" t="s">
        <v>68</v>
      </c>
      <c r="C3132" t="s">
        <v>29</v>
      </c>
      <c r="D3132" t="s">
        <v>30</v>
      </c>
      <c r="E3132" t="s">
        <v>269</v>
      </c>
      <c r="F3132" t="s">
        <v>270</v>
      </c>
      <c r="G3132" t="s">
        <v>128</v>
      </c>
      <c r="H3132" t="s">
        <v>41</v>
      </c>
      <c r="I3132" t="s">
        <v>221</v>
      </c>
      <c r="J3132" t="s">
        <v>145</v>
      </c>
      <c r="L3132" t="s">
        <v>271</v>
      </c>
      <c r="M3132" t="s">
        <v>271</v>
      </c>
      <c r="N3132" t="b">
        <v>0</v>
      </c>
      <c r="O3132">
        <v>11.69139653</v>
      </c>
      <c r="P3132">
        <v>4.2212562341364989E-3</v>
      </c>
      <c r="Q3132">
        <v>5.5167686279776973</v>
      </c>
      <c r="R3132">
        <v>64.49872959395131</v>
      </c>
      <c r="S3132">
        <v>4.9352380488024331E-2</v>
      </c>
      <c r="T3132">
        <f t="shared" si="98"/>
        <v>64.49872959395131</v>
      </c>
      <c r="U3132">
        <f t="shared" si="99"/>
        <v>4.9352380488024331E-2</v>
      </c>
    </row>
    <row r="3133" spans="1:21" x14ac:dyDescent="0.35">
      <c r="A3133" t="s">
        <v>27</v>
      </c>
      <c r="B3133" t="s">
        <v>68</v>
      </c>
      <c r="C3133" t="s">
        <v>39</v>
      </c>
      <c r="D3133" t="s">
        <v>40</v>
      </c>
      <c r="E3133" t="s">
        <v>272</v>
      </c>
      <c r="F3133" t="s">
        <v>273</v>
      </c>
      <c r="G3133" t="s">
        <v>128</v>
      </c>
      <c r="H3133" t="s">
        <v>41</v>
      </c>
      <c r="I3133" t="s">
        <v>221</v>
      </c>
      <c r="J3133" t="s">
        <v>145</v>
      </c>
      <c r="L3133" t="s">
        <v>274</v>
      </c>
      <c r="M3133" t="s">
        <v>274</v>
      </c>
      <c r="N3133" t="b">
        <v>0</v>
      </c>
      <c r="O3133">
        <v>11.69139653</v>
      </c>
      <c r="P3133">
        <v>4.3952683763583611E-3</v>
      </c>
      <c r="Q3133">
        <v>15.93387259905148</v>
      </c>
      <c r="R3133">
        <v>186.28922281401259</v>
      </c>
      <c r="S3133">
        <v>5.1386825443774882E-2</v>
      </c>
      <c r="T3133">
        <f t="shared" si="98"/>
        <v>186.28922281401256</v>
      </c>
      <c r="U3133">
        <f t="shared" si="99"/>
        <v>5.1386825443774882E-2</v>
      </c>
    </row>
    <row r="3134" spans="1:21" x14ac:dyDescent="0.35">
      <c r="A3134" t="s">
        <v>27</v>
      </c>
      <c r="B3134" t="s">
        <v>68</v>
      </c>
      <c r="C3134" t="s">
        <v>39</v>
      </c>
      <c r="D3134" t="s">
        <v>40</v>
      </c>
      <c r="E3134" t="s">
        <v>275</v>
      </c>
      <c r="F3134" t="s">
        <v>276</v>
      </c>
      <c r="G3134" t="s">
        <v>128</v>
      </c>
      <c r="H3134" t="s">
        <v>41</v>
      </c>
      <c r="I3134" t="s">
        <v>221</v>
      </c>
      <c r="J3134" t="s">
        <v>145</v>
      </c>
      <c r="L3134" t="s">
        <v>277</v>
      </c>
      <c r="M3134" t="s">
        <v>277</v>
      </c>
      <c r="N3134" t="b">
        <v>0</v>
      </c>
      <c r="O3134">
        <v>3.5359830099999998</v>
      </c>
      <c r="P3134">
        <v>2.0668682489997209E-3</v>
      </c>
      <c r="Q3134">
        <v>7.492879282578083</v>
      </c>
      <c r="R3134">
        <v>26.494693839177089</v>
      </c>
      <c r="S3134">
        <v>7.308411012371464E-3</v>
      </c>
      <c r="T3134">
        <f t="shared" si="98"/>
        <v>26.494693839177089</v>
      </c>
      <c r="U3134">
        <f t="shared" si="99"/>
        <v>7.3084110123714623E-3</v>
      </c>
    </row>
    <row r="3135" spans="1:21" x14ac:dyDescent="0.35">
      <c r="A3135" t="s">
        <v>27</v>
      </c>
      <c r="B3135" t="s">
        <v>68</v>
      </c>
      <c r="C3135" t="s">
        <v>39</v>
      </c>
      <c r="D3135" t="s">
        <v>40</v>
      </c>
      <c r="E3135" t="s">
        <v>283</v>
      </c>
      <c r="F3135" t="s">
        <v>284</v>
      </c>
      <c r="G3135" t="s">
        <v>128</v>
      </c>
      <c r="H3135" t="s">
        <v>41</v>
      </c>
      <c r="I3135" t="s">
        <v>221</v>
      </c>
      <c r="J3135" t="s">
        <v>36</v>
      </c>
      <c r="L3135" t="s">
        <v>285</v>
      </c>
      <c r="M3135" t="s">
        <v>285</v>
      </c>
      <c r="N3135" t="b">
        <v>0</v>
      </c>
      <c r="O3135">
        <v>0.61</v>
      </c>
      <c r="P3135">
        <v>3.8259281000897192E-8</v>
      </c>
      <c r="Q3135">
        <v>1.3869881358751011E-4</v>
      </c>
      <c r="R3135">
        <v>8.4606276288381167E-5</v>
      </c>
      <c r="S3135">
        <v>2.333816141054728E-8</v>
      </c>
      <c r="T3135">
        <f t="shared" si="98"/>
        <v>8.4606276288381167E-5</v>
      </c>
      <c r="U3135">
        <f t="shared" si="99"/>
        <v>2.3338161410547286E-8</v>
      </c>
    </row>
    <row r="3136" spans="1:21" x14ac:dyDescent="0.35">
      <c r="A3136" t="s">
        <v>27</v>
      </c>
      <c r="B3136" t="s">
        <v>68</v>
      </c>
      <c r="C3136" t="s">
        <v>39</v>
      </c>
      <c r="D3136" t="s">
        <v>40</v>
      </c>
      <c r="E3136" t="s">
        <v>288</v>
      </c>
      <c r="F3136" t="s">
        <v>289</v>
      </c>
      <c r="G3136" t="s">
        <v>128</v>
      </c>
      <c r="H3136" t="s">
        <v>41</v>
      </c>
      <c r="I3136" t="s">
        <v>221</v>
      </c>
      <c r="J3136" t="s">
        <v>36</v>
      </c>
      <c r="L3136" t="s">
        <v>285</v>
      </c>
      <c r="M3136" t="s">
        <v>285</v>
      </c>
      <c r="N3136" t="b">
        <v>0</v>
      </c>
      <c r="O3136">
        <v>0.61</v>
      </c>
      <c r="P3136">
        <v>3.9618071055652702E-8</v>
      </c>
      <c r="Q3136">
        <v>1.4362474433107729E-4</v>
      </c>
      <c r="R3136">
        <v>8.7611094041957176E-5</v>
      </c>
      <c r="S3136">
        <v>2.4167023343948149E-8</v>
      </c>
      <c r="T3136">
        <f t="shared" si="98"/>
        <v>8.7611094041957149E-5</v>
      </c>
      <c r="U3136">
        <f t="shared" si="99"/>
        <v>2.4167023343948149E-8</v>
      </c>
    </row>
    <row r="3137" spans="1:21" x14ac:dyDescent="0.35">
      <c r="A3137" t="s">
        <v>27</v>
      </c>
      <c r="B3137" t="s">
        <v>68</v>
      </c>
      <c r="C3137" t="s">
        <v>29</v>
      </c>
      <c r="D3137" t="s">
        <v>30</v>
      </c>
      <c r="E3137" t="s">
        <v>298</v>
      </c>
      <c r="F3137" t="s">
        <v>299</v>
      </c>
      <c r="G3137" t="s">
        <v>128</v>
      </c>
      <c r="H3137" t="s">
        <v>41</v>
      </c>
      <c r="I3137" t="s">
        <v>221</v>
      </c>
      <c r="J3137" t="s">
        <v>145</v>
      </c>
      <c r="L3137" t="s">
        <v>300</v>
      </c>
      <c r="M3137" t="s">
        <v>300</v>
      </c>
      <c r="N3137" t="b">
        <v>0</v>
      </c>
      <c r="O3137">
        <v>208.84838500999999</v>
      </c>
      <c r="P3137">
        <v>1.965740299416913E-2</v>
      </c>
      <c r="Q3137">
        <v>25.690301211466419</v>
      </c>
      <c r="R3137">
        <v>5365.3779184352088</v>
      </c>
      <c r="S3137">
        <v>4.1054168688229602</v>
      </c>
      <c r="T3137">
        <f t="shared" si="98"/>
        <v>5365.3779184352079</v>
      </c>
      <c r="U3137">
        <f t="shared" si="99"/>
        <v>4.1054168688229611</v>
      </c>
    </row>
    <row r="3138" spans="1:21" x14ac:dyDescent="0.35">
      <c r="A3138" t="s">
        <v>27</v>
      </c>
      <c r="B3138" t="s">
        <v>68</v>
      </c>
      <c r="C3138" t="s">
        <v>39</v>
      </c>
      <c r="D3138" t="s">
        <v>40</v>
      </c>
      <c r="E3138" t="s">
        <v>298</v>
      </c>
      <c r="F3138" t="s">
        <v>299</v>
      </c>
      <c r="G3138" t="s">
        <v>128</v>
      </c>
      <c r="H3138" t="s">
        <v>41</v>
      </c>
      <c r="I3138" t="s">
        <v>221</v>
      </c>
      <c r="J3138" t="s">
        <v>145</v>
      </c>
      <c r="L3138" t="s">
        <v>300</v>
      </c>
      <c r="M3138" t="s">
        <v>300</v>
      </c>
      <c r="N3138" t="b">
        <v>0</v>
      </c>
      <c r="O3138">
        <v>208.84838500999999</v>
      </c>
      <c r="P3138">
        <v>8.9958194866193684E-3</v>
      </c>
      <c r="Q3138">
        <v>32.611942969138703</v>
      </c>
      <c r="R3138">
        <v>6810.9516211428418</v>
      </c>
      <c r="S3138">
        <v>1.8787623716219419</v>
      </c>
      <c r="T3138">
        <f t="shared" ref="T3138:T3201" si="100">O3138*Q3138</f>
        <v>6810.9516211428418</v>
      </c>
      <c r="U3138">
        <f t="shared" ref="U3138:U3201" si="101">O3138*P3138</f>
        <v>1.8787623716219424</v>
      </c>
    </row>
    <row r="3139" spans="1:21" x14ac:dyDescent="0.35">
      <c r="A3139" t="s">
        <v>27</v>
      </c>
      <c r="B3139" t="s">
        <v>68</v>
      </c>
      <c r="C3139" t="s">
        <v>29</v>
      </c>
      <c r="D3139" t="s">
        <v>30</v>
      </c>
      <c r="E3139" t="s">
        <v>304</v>
      </c>
      <c r="F3139" t="s">
        <v>305</v>
      </c>
      <c r="G3139" t="s">
        <v>128</v>
      </c>
      <c r="H3139" t="s">
        <v>41</v>
      </c>
      <c r="I3139" t="s">
        <v>221</v>
      </c>
      <c r="J3139" t="s">
        <v>145</v>
      </c>
      <c r="L3139" t="s">
        <v>306</v>
      </c>
      <c r="M3139" t="s">
        <v>306</v>
      </c>
      <c r="N3139" t="b">
        <v>0</v>
      </c>
      <c r="O3139">
        <v>250.58497259000001</v>
      </c>
      <c r="P3139">
        <v>7.1950648050536398E-4</v>
      </c>
      <c r="Q3139">
        <v>0.94032452879293404</v>
      </c>
      <c r="R3139">
        <v>235.63119627328209</v>
      </c>
      <c r="S3139">
        <v>0.180297511695764</v>
      </c>
      <c r="T3139">
        <f t="shared" si="100"/>
        <v>235.63119627328206</v>
      </c>
      <c r="U3139">
        <f t="shared" si="101"/>
        <v>0.180297511695764</v>
      </c>
    </row>
    <row r="3140" spans="1:21" x14ac:dyDescent="0.35">
      <c r="A3140" t="s">
        <v>27</v>
      </c>
      <c r="B3140" t="s">
        <v>68</v>
      </c>
      <c r="C3140" t="s">
        <v>39</v>
      </c>
      <c r="D3140" t="s">
        <v>40</v>
      </c>
      <c r="E3140" t="s">
        <v>304</v>
      </c>
      <c r="F3140" t="s">
        <v>305</v>
      </c>
      <c r="G3140" t="s">
        <v>128</v>
      </c>
      <c r="H3140" t="s">
        <v>41</v>
      </c>
      <c r="I3140" t="s">
        <v>221</v>
      </c>
      <c r="J3140" t="s">
        <v>145</v>
      </c>
      <c r="L3140" t="s">
        <v>306</v>
      </c>
      <c r="M3140" t="s">
        <v>306</v>
      </c>
      <c r="N3140" t="b">
        <v>0</v>
      </c>
      <c r="O3140">
        <v>250.58497259000001</v>
      </c>
      <c r="P3140">
        <v>1.954876530160752E-3</v>
      </c>
      <c r="Q3140">
        <v>7.0868831914799042</v>
      </c>
      <c r="R3140">
        <v>1775.8664302855241</v>
      </c>
      <c r="S3140">
        <v>0.48986268172716629</v>
      </c>
      <c r="T3140">
        <f t="shared" si="100"/>
        <v>1775.8664302855236</v>
      </c>
      <c r="U3140">
        <f t="shared" si="101"/>
        <v>0.48986268172716635</v>
      </c>
    </row>
    <row r="3141" spans="1:21" x14ac:dyDescent="0.35">
      <c r="A3141" t="s">
        <v>27</v>
      </c>
      <c r="B3141" t="s">
        <v>68</v>
      </c>
      <c r="C3141" t="s">
        <v>39</v>
      </c>
      <c r="D3141" t="s">
        <v>40</v>
      </c>
      <c r="E3141" t="s">
        <v>307</v>
      </c>
      <c r="F3141" t="s">
        <v>308</v>
      </c>
      <c r="G3141" t="s">
        <v>128</v>
      </c>
      <c r="H3141" t="s">
        <v>41</v>
      </c>
      <c r="I3141" t="s">
        <v>221</v>
      </c>
      <c r="J3141" t="s">
        <v>36</v>
      </c>
      <c r="L3141" t="s">
        <v>309</v>
      </c>
      <c r="M3141" t="s">
        <v>309</v>
      </c>
      <c r="N3141" t="b">
        <v>0</v>
      </c>
      <c r="O3141">
        <v>128.26</v>
      </c>
      <c r="P3141">
        <v>7.1099188373900104E-3</v>
      </c>
      <c r="Q3141">
        <v>25.775113427415391</v>
      </c>
      <c r="R3141">
        <v>3305.916048200299</v>
      </c>
      <c r="S3141">
        <v>0.91191819008364272</v>
      </c>
      <c r="T3141">
        <f t="shared" si="100"/>
        <v>3305.9160482002981</v>
      </c>
      <c r="U3141">
        <f t="shared" si="101"/>
        <v>0.91191819008364272</v>
      </c>
    </row>
    <row r="3142" spans="1:21" x14ac:dyDescent="0.35">
      <c r="A3142" t="s">
        <v>27</v>
      </c>
      <c r="B3142" t="s">
        <v>68</v>
      </c>
      <c r="C3142" t="s">
        <v>29</v>
      </c>
      <c r="D3142" t="s">
        <v>30</v>
      </c>
      <c r="E3142" t="s">
        <v>307</v>
      </c>
      <c r="F3142" t="s">
        <v>308</v>
      </c>
      <c r="G3142" t="s">
        <v>128</v>
      </c>
      <c r="H3142" t="s">
        <v>41</v>
      </c>
      <c r="I3142" t="s">
        <v>221</v>
      </c>
      <c r="J3142" t="s">
        <v>36</v>
      </c>
      <c r="L3142" t="s">
        <v>309</v>
      </c>
      <c r="M3142" t="s">
        <v>309</v>
      </c>
      <c r="N3142" t="b">
        <v>0</v>
      </c>
      <c r="O3142">
        <v>128.26</v>
      </c>
      <c r="P3142">
        <v>3.1525898538444482E-3</v>
      </c>
      <c r="Q3142">
        <v>4.1201262936666003</v>
      </c>
      <c r="R3142">
        <v>528.4473984256781</v>
      </c>
      <c r="S3142">
        <v>0.40435117465408887</v>
      </c>
      <c r="T3142">
        <f t="shared" si="100"/>
        <v>528.4473984256781</v>
      </c>
      <c r="U3142">
        <f t="shared" si="101"/>
        <v>0.40435117465408887</v>
      </c>
    </row>
    <row r="3143" spans="1:21" x14ac:dyDescent="0.35">
      <c r="A3143" t="s">
        <v>27</v>
      </c>
      <c r="B3143" t="s">
        <v>68</v>
      </c>
      <c r="C3143" t="s">
        <v>29</v>
      </c>
      <c r="D3143" t="s">
        <v>30</v>
      </c>
      <c r="E3143" t="s">
        <v>310</v>
      </c>
      <c r="F3143" t="s">
        <v>311</v>
      </c>
      <c r="G3143" t="s">
        <v>128</v>
      </c>
      <c r="H3143" t="s">
        <v>41</v>
      </c>
      <c r="I3143" t="s">
        <v>221</v>
      </c>
      <c r="J3143" t="s">
        <v>36</v>
      </c>
      <c r="L3143" t="s">
        <v>312</v>
      </c>
      <c r="M3143" t="s">
        <v>312</v>
      </c>
      <c r="N3143" t="b">
        <v>0</v>
      </c>
      <c r="O3143">
        <v>21.25</v>
      </c>
      <c r="P3143">
        <v>1.505380893554429E-5</v>
      </c>
      <c r="Q3143">
        <v>1.9673854478575489E-2</v>
      </c>
      <c r="R3143">
        <v>0.41806940766972922</v>
      </c>
      <c r="S3143">
        <v>3.1989343988031611E-4</v>
      </c>
      <c r="T3143">
        <f t="shared" si="100"/>
        <v>0.41806940766972917</v>
      </c>
      <c r="U3143">
        <f t="shared" si="101"/>
        <v>3.1989343988031617E-4</v>
      </c>
    </row>
    <row r="3144" spans="1:21" x14ac:dyDescent="0.35">
      <c r="A3144" t="s">
        <v>27</v>
      </c>
      <c r="B3144" t="s">
        <v>68</v>
      </c>
      <c r="C3144" t="s">
        <v>39</v>
      </c>
      <c r="D3144" t="s">
        <v>40</v>
      </c>
      <c r="E3144" t="s">
        <v>313</v>
      </c>
      <c r="F3144" t="s">
        <v>314</v>
      </c>
      <c r="G3144" t="s">
        <v>128</v>
      </c>
      <c r="H3144" t="s">
        <v>41</v>
      </c>
      <c r="I3144" t="s">
        <v>221</v>
      </c>
      <c r="J3144" t="s">
        <v>145</v>
      </c>
      <c r="L3144" t="s">
        <v>315</v>
      </c>
      <c r="M3144" t="s">
        <v>315</v>
      </c>
      <c r="N3144" t="b">
        <v>0</v>
      </c>
      <c r="O3144">
        <v>250.58497259000001</v>
      </c>
      <c r="P3144">
        <v>3.400243886728522E-3</v>
      </c>
      <c r="Q3144">
        <v>12.326676839179781</v>
      </c>
      <c r="R3144">
        <v>3088.879977871652</v>
      </c>
      <c r="S3144">
        <v>0.8520500211551818</v>
      </c>
      <c r="T3144">
        <f t="shared" si="100"/>
        <v>3088.8799778716534</v>
      </c>
      <c r="U3144">
        <f t="shared" si="101"/>
        <v>0.8520500211551818</v>
      </c>
    </row>
    <row r="3145" spans="1:21" x14ac:dyDescent="0.35">
      <c r="A3145" t="s">
        <v>27</v>
      </c>
      <c r="B3145" t="s">
        <v>68</v>
      </c>
      <c r="C3145" t="s">
        <v>29</v>
      </c>
      <c r="D3145" t="s">
        <v>30</v>
      </c>
      <c r="E3145" t="s">
        <v>313</v>
      </c>
      <c r="F3145" t="s">
        <v>314</v>
      </c>
      <c r="G3145" t="s">
        <v>128</v>
      </c>
      <c r="H3145" t="s">
        <v>41</v>
      </c>
      <c r="I3145" t="s">
        <v>221</v>
      </c>
      <c r="J3145" t="s">
        <v>145</v>
      </c>
      <c r="L3145" t="s">
        <v>315</v>
      </c>
      <c r="M3145" t="s">
        <v>315</v>
      </c>
      <c r="N3145" t="b">
        <v>0</v>
      </c>
      <c r="O3145">
        <v>250.58497259000001</v>
      </c>
      <c r="P3145">
        <v>1.1675723152272541E-2</v>
      </c>
      <c r="Q3145">
        <v>15.259027081682531</v>
      </c>
      <c r="R3145">
        <v>3823.6828830134832</v>
      </c>
      <c r="S3145">
        <v>2.9257607660806442</v>
      </c>
      <c r="T3145">
        <f t="shared" si="100"/>
        <v>3823.6828830134846</v>
      </c>
      <c r="U3145">
        <f t="shared" si="101"/>
        <v>2.9257607660806433</v>
      </c>
    </row>
    <row r="3146" spans="1:21" x14ac:dyDescent="0.35">
      <c r="A3146" t="s">
        <v>27</v>
      </c>
      <c r="B3146" t="s">
        <v>68</v>
      </c>
      <c r="C3146" t="s">
        <v>29</v>
      </c>
      <c r="D3146" t="s">
        <v>30</v>
      </c>
      <c r="E3146" t="s">
        <v>319</v>
      </c>
      <c r="F3146" t="s">
        <v>320</v>
      </c>
      <c r="G3146" t="s">
        <v>128</v>
      </c>
      <c r="H3146" t="s">
        <v>41</v>
      </c>
      <c r="I3146" t="s">
        <v>221</v>
      </c>
      <c r="J3146" t="s">
        <v>145</v>
      </c>
      <c r="L3146" t="s">
        <v>321</v>
      </c>
      <c r="M3146" t="s">
        <v>321</v>
      </c>
      <c r="N3146" t="b">
        <v>0</v>
      </c>
      <c r="O3146">
        <v>207.50297707999999</v>
      </c>
      <c r="P3146">
        <v>3.027405257891312E-3</v>
      </c>
      <c r="Q3146">
        <v>3.9565222825962798</v>
      </c>
      <c r="R3146">
        <v>820.99015252208517</v>
      </c>
      <c r="S3146">
        <v>0.62819560384009232</v>
      </c>
      <c r="T3146">
        <f t="shared" si="100"/>
        <v>820.99015252208505</v>
      </c>
      <c r="U3146">
        <f t="shared" si="101"/>
        <v>0.62819560384009243</v>
      </c>
    </row>
    <row r="3147" spans="1:21" x14ac:dyDescent="0.35">
      <c r="A3147" t="s">
        <v>27</v>
      </c>
      <c r="B3147" t="s">
        <v>68</v>
      </c>
      <c r="C3147" t="s">
        <v>39</v>
      </c>
      <c r="D3147" t="s">
        <v>40</v>
      </c>
      <c r="E3147" t="s">
        <v>319</v>
      </c>
      <c r="F3147" t="s">
        <v>320</v>
      </c>
      <c r="G3147" t="s">
        <v>128</v>
      </c>
      <c r="H3147" t="s">
        <v>41</v>
      </c>
      <c r="I3147" t="s">
        <v>221</v>
      </c>
      <c r="J3147" t="s">
        <v>145</v>
      </c>
      <c r="L3147" t="s">
        <v>321</v>
      </c>
      <c r="M3147" t="s">
        <v>321</v>
      </c>
      <c r="N3147" t="b">
        <v>0</v>
      </c>
      <c r="O3147">
        <v>207.50297707999999</v>
      </c>
      <c r="P3147">
        <v>2.433148439347338E-3</v>
      </c>
      <c r="Q3147">
        <v>8.820730368975406</v>
      </c>
      <c r="R3147">
        <v>1830.3278115823639</v>
      </c>
      <c r="S3147">
        <v>0.50488554484212844</v>
      </c>
      <c r="T3147">
        <f t="shared" si="100"/>
        <v>1830.3278115823637</v>
      </c>
      <c r="U3147">
        <f t="shared" si="101"/>
        <v>0.50488554484212844</v>
      </c>
    </row>
    <row r="3148" spans="1:21" x14ac:dyDescent="0.35">
      <c r="A3148" t="s">
        <v>27</v>
      </c>
      <c r="B3148" t="s">
        <v>68</v>
      </c>
      <c r="C3148" t="s">
        <v>39</v>
      </c>
      <c r="D3148" t="s">
        <v>40</v>
      </c>
      <c r="E3148" t="s">
        <v>322</v>
      </c>
      <c r="F3148" t="s">
        <v>323</v>
      </c>
      <c r="G3148" t="s">
        <v>128</v>
      </c>
      <c r="H3148" t="s">
        <v>41</v>
      </c>
      <c r="I3148" t="s">
        <v>221</v>
      </c>
      <c r="J3148" t="s">
        <v>36</v>
      </c>
      <c r="L3148" t="s">
        <v>324</v>
      </c>
      <c r="M3148" t="s">
        <v>324</v>
      </c>
      <c r="N3148" t="b">
        <v>0</v>
      </c>
      <c r="O3148">
        <v>21.55</v>
      </c>
      <c r="P3148">
        <v>2.2516075973751249E-8</v>
      </c>
      <c r="Q3148">
        <v>8.1626024914903807E-5</v>
      </c>
      <c r="R3148">
        <v>1.7590408369161769E-3</v>
      </c>
      <c r="S3148">
        <v>4.8522143723433947E-7</v>
      </c>
      <c r="T3148">
        <f t="shared" si="100"/>
        <v>1.7590408369161771E-3</v>
      </c>
      <c r="U3148">
        <f t="shared" si="101"/>
        <v>4.8522143723433947E-7</v>
      </c>
    </row>
    <row r="3149" spans="1:21" x14ac:dyDescent="0.35">
      <c r="A3149" t="s">
        <v>27</v>
      </c>
      <c r="B3149" t="s">
        <v>68</v>
      </c>
      <c r="C3149" t="s">
        <v>29</v>
      </c>
      <c r="D3149" t="s">
        <v>30</v>
      </c>
      <c r="E3149" t="s">
        <v>325</v>
      </c>
      <c r="F3149" t="s">
        <v>326</v>
      </c>
      <c r="G3149" t="s">
        <v>128</v>
      </c>
      <c r="H3149" t="s">
        <v>41</v>
      </c>
      <c r="I3149" t="s">
        <v>221</v>
      </c>
      <c r="J3149" t="s">
        <v>36</v>
      </c>
      <c r="L3149" t="s">
        <v>327</v>
      </c>
      <c r="M3149" t="s">
        <v>327</v>
      </c>
      <c r="N3149" t="b">
        <v>0</v>
      </c>
      <c r="O3149">
        <v>36.6</v>
      </c>
      <c r="P3149">
        <v>1.700084717788591E-2</v>
      </c>
      <c r="Q3149">
        <v>22.218442842096231</v>
      </c>
      <c r="R3149">
        <v>813.19500802072196</v>
      </c>
      <c r="S3149">
        <v>0.62223100671062448</v>
      </c>
      <c r="T3149">
        <f t="shared" si="100"/>
        <v>813.19500802072207</v>
      </c>
      <c r="U3149">
        <f t="shared" si="101"/>
        <v>0.62223100671062437</v>
      </c>
    </row>
    <row r="3150" spans="1:21" x14ac:dyDescent="0.35">
      <c r="A3150" t="s">
        <v>27</v>
      </c>
      <c r="B3150" t="s">
        <v>68</v>
      </c>
      <c r="C3150" t="s">
        <v>39</v>
      </c>
      <c r="D3150" t="s">
        <v>40</v>
      </c>
      <c r="E3150" t="s">
        <v>325</v>
      </c>
      <c r="F3150" t="s">
        <v>326</v>
      </c>
      <c r="G3150" t="s">
        <v>128</v>
      </c>
      <c r="H3150" t="s">
        <v>41</v>
      </c>
      <c r="I3150" t="s">
        <v>221</v>
      </c>
      <c r="J3150" t="s">
        <v>36</v>
      </c>
      <c r="L3150" t="s">
        <v>327</v>
      </c>
      <c r="M3150" t="s">
        <v>327</v>
      </c>
      <c r="N3150" t="b">
        <v>0</v>
      </c>
      <c r="O3150">
        <v>36.6</v>
      </c>
      <c r="P3150">
        <v>6.3711715057659657E-3</v>
      </c>
      <c r="Q3150">
        <v>23.096982115047261</v>
      </c>
      <c r="R3150">
        <v>845.34954541072977</v>
      </c>
      <c r="S3150">
        <v>0.23318487711103439</v>
      </c>
      <c r="T3150">
        <f t="shared" si="100"/>
        <v>845.34954541072977</v>
      </c>
      <c r="U3150">
        <f t="shared" si="101"/>
        <v>0.23318487711103436</v>
      </c>
    </row>
    <row r="3151" spans="1:21" x14ac:dyDescent="0.35">
      <c r="A3151" t="s">
        <v>27</v>
      </c>
      <c r="B3151" t="s">
        <v>68</v>
      </c>
      <c r="C3151" t="s">
        <v>29</v>
      </c>
      <c r="D3151" t="s">
        <v>30</v>
      </c>
      <c r="E3151" t="s">
        <v>339</v>
      </c>
      <c r="F3151" t="s">
        <v>340</v>
      </c>
      <c r="G3151" t="s">
        <v>128</v>
      </c>
      <c r="H3151" t="s">
        <v>41</v>
      </c>
      <c r="I3151" t="s">
        <v>221</v>
      </c>
      <c r="J3151" t="s">
        <v>145</v>
      </c>
      <c r="L3151" t="s">
        <v>205</v>
      </c>
      <c r="M3151" t="s">
        <v>205</v>
      </c>
      <c r="N3151" t="b">
        <v>0</v>
      </c>
      <c r="O3151">
        <v>250.58497259000001</v>
      </c>
      <c r="P3151">
        <v>2.0969777551855879E-2</v>
      </c>
      <c r="Q3151">
        <v>27.40544627407915</v>
      </c>
      <c r="R3151">
        <v>6867.3930034068408</v>
      </c>
      <c r="S3151">
        <v>5.2547111330502041</v>
      </c>
      <c r="T3151">
        <f t="shared" si="100"/>
        <v>6867.3930034068417</v>
      </c>
      <c r="U3151">
        <f t="shared" si="101"/>
        <v>5.2547111330502032</v>
      </c>
    </row>
    <row r="3152" spans="1:21" x14ac:dyDescent="0.35">
      <c r="A3152" t="s">
        <v>27</v>
      </c>
      <c r="B3152" t="s">
        <v>68</v>
      </c>
      <c r="C3152" t="s">
        <v>39</v>
      </c>
      <c r="D3152" t="s">
        <v>40</v>
      </c>
      <c r="E3152" t="s">
        <v>339</v>
      </c>
      <c r="F3152" t="s">
        <v>340</v>
      </c>
      <c r="G3152" t="s">
        <v>128</v>
      </c>
      <c r="H3152" t="s">
        <v>41</v>
      </c>
      <c r="I3152" t="s">
        <v>221</v>
      </c>
      <c r="J3152" t="s">
        <v>145</v>
      </c>
      <c r="L3152" t="s">
        <v>205</v>
      </c>
      <c r="M3152" t="s">
        <v>205</v>
      </c>
      <c r="N3152" t="b">
        <v>0</v>
      </c>
      <c r="O3152">
        <v>250.58497259000001</v>
      </c>
      <c r="P3152">
        <v>1.3978934378440999E-2</v>
      </c>
      <c r="Q3152">
        <v>50.676896240207917</v>
      </c>
      <c r="R3152">
        <v>12698.86865529878</v>
      </c>
      <c r="S3152">
        <v>3.502910888059048</v>
      </c>
      <c r="T3152">
        <f t="shared" si="100"/>
        <v>12698.868655298775</v>
      </c>
      <c r="U3152">
        <f t="shared" si="101"/>
        <v>3.5029108880590467</v>
      </c>
    </row>
    <row r="3153" spans="1:21" x14ac:dyDescent="0.35">
      <c r="A3153" t="s">
        <v>27</v>
      </c>
      <c r="B3153" t="s">
        <v>68</v>
      </c>
      <c r="C3153" t="s">
        <v>29</v>
      </c>
      <c r="D3153" t="s">
        <v>30</v>
      </c>
      <c r="E3153" t="s">
        <v>341</v>
      </c>
      <c r="F3153" t="s">
        <v>342</v>
      </c>
      <c r="G3153" t="s">
        <v>128</v>
      </c>
      <c r="H3153" t="s">
        <v>41</v>
      </c>
      <c r="I3153" t="s">
        <v>221</v>
      </c>
      <c r="J3153" t="s">
        <v>145</v>
      </c>
      <c r="L3153" t="s">
        <v>343</v>
      </c>
      <c r="M3153" t="s">
        <v>343</v>
      </c>
      <c r="N3153" t="b">
        <v>0</v>
      </c>
      <c r="O3153">
        <v>11.69139653</v>
      </c>
      <c r="P3153">
        <v>1.670757010854215E-3</v>
      </c>
      <c r="Q3153">
        <v>2.183515842491802</v>
      </c>
      <c r="R3153">
        <v>25.528349544108679</v>
      </c>
      <c r="S3153">
        <v>1.9533482719174149E-2</v>
      </c>
      <c r="T3153">
        <f t="shared" si="100"/>
        <v>25.528349544108682</v>
      </c>
      <c r="U3153">
        <f t="shared" si="101"/>
        <v>1.9533482719174142E-2</v>
      </c>
    </row>
    <row r="3154" spans="1:21" x14ac:dyDescent="0.35">
      <c r="A3154" t="s">
        <v>27</v>
      </c>
      <c r="B3154" t="s">
        <v>68</v>
      </c>
      <c r="C3154" t="s">
        <v>39</v>
      </c>
      <c r="D3154" t="s">
        <v>40</v>
      </c>
      <c r="E3154" t="s">
        <v>347</v>
      </c>
      <c r="F3154" t="s">
        <v>348</v>
      </c>
      <c r="G3154" t="s">
        <v>128</v>
      </c>
      <c r="H3154" t="s">
        <v>41</v>
      </c>
      <c r="I3154" t="s">
        <v>221</v>
      </c>
      <c r="J3154" t="s">
        <v>36</v>
      </c>
      <c r="L3154" t="s">
        <v>349</v>
      </c>
      <c r="M3154" t="s">
        <v>349</v>
      </c>
      <c r="N3154" t="b">
        <v>0</v>
      </c>
      <c r="O3154">
        <v>0.31</v>
      </c>
      <c r="P3154">
        <v>1.670036886267077E-3</v>
      </c>
      <c r="Q3154">
        <v>6.0542730734325971</v>
      </c>
      <c r="R3154">
        <v>1.876824652764105</v>
      </c>
      <c r="S3154">
        <v>5.1771143474279397E-4</v>
      </c>
      <c r="T3154">
        <f t="shared" si="100"/>
        <v>1.876824652764105</v>
      </c>
      <c r="U3154">
        <f t="shared" si="101"/>
        <v>5.1771143474279387E-4</v>
      </c>
    </row>
    <row r="3155" spans="1:21" x14ac:dyDescent="0.35">
      <c r="A3155" t="s">
        <v>27</v>
      </c>
      <c r="B3155" t="s">
        <v>68</v>
      </c>
      <c r="C3155" t="s">
        <v>29</v>
      </c>
      <c r="D3155" t="s">
        <v>30</v>
      </c>
      <c r="E3155" t="s">
        <v>347</v>
      </c>
      <c r="F3155" t="s">
        <v>348</v>
      </c>
      <c r="G3155" t="s">
        <v>128</v>
      </c>
      <c r="H3155" t="s">
        <v>41</v>
      </c>
      <c r="I3155" t="s">
        <v>221</v>
      </c>
      <c r="J3155" t="s">
        <v>36</v>
      </c>
      <c r="L3155" t="s">
        <v>349</v>
      </c>
      <c r="M3155" t="s">
        <v>349</v>
      </c>
      <c r="N3155" t="b">
        <v>0</v>
      </c>
      <c r="O3155">
        <v>0.31</v>
      </c>
      <c r="P3155">
        <v>2.468491540573034E-3</v>
      </c>
      <c r="Q3155">
        <v>3.226076772912926</v>
      </c>
      <c r="R3155">
        <v>1.000083799603007</v>
      </c>
      <c r="S3155">
        <v>7.6523237757764051E-4</v>
      </c>
      <c r="T3155">
        <f t="shared" si="100"/>
        <v>1.000083799603007</v>
      </c>
      <c r="U3155">
        <f t="shared" si="101"/>
        <v>7.6523237757764051E-4</v>
      </c>
    </row>
    <row r="3156" spans="1:21" x14ac:dyDescent="0.35">
      <c r="A3156" t="s">
        <v>27</v>
      </c>
      <c r="B3156" t="s">
        <v>68</v>
      </c>
      <c r="C3156" t="s">
        <v>39</v>
      </c>
      <c r="D3156" t="s">
        <v>40</v>
      </c>
      <c r="E3156" t="s">
        <v>350</v>
      </c>
      <c r="F3156" t="s">
        <v>351</v>
      </c>
      <c r="G3156" t="s">
        <v>128</v>
      </c>
      <c r="H3156" t="s">
        <v>41</v>
      </c>
      <c r="I3156" t="s">
        <v>221</v>
      </c>
      <c r="J3156" t="s">
        <v>36</v>
      </c>
      <c r="L3156" t="s">
        <v>352</v>
      </c>
      <c r="M3156" t="s">
        <v>352</v>
      </c>
      <c r="N3156" t="b">
        <v>0</v>
      </c>
      <c r="O3156">
        <v>0.73</v>
      </c>
      <c r="P3156">
        <v>1.2067742036817869E-2</v>
      </c>
      <c r="Q3156">
        <v>43.748378416926087</v>
      </c>
      <c r="R3156">
        <v>31.93631624435605</v>
      </c>
      <c r="S3156">
        <v>8.8094516868770425E-3</v>
      </c>
      <c r="T3156">
        <f t="shared" si="100"/>
        <v>31.936316244356043</v>
      </c>
      <c r="U3156">
        <f t="shared" si="101"/>
        <v>8.8094516868770442E-3</v>
      </c>
    </row>
    <row r="3157" spans="1:21" x14ac:dyDescent="0.35">
      <c r="A3157" t="s">
        <v>27</v>
      </c>
      <c r="B3157" t="s">
        <v>68</v>
      </c>
      <c r="C3157" t="s">
        <v>29</v>
      </c>
      <c r="D3157" t="s">
        <v>30</v>
      </c>
      <c r="E3157" t="s">
        <v>350</v>
      </c>
      <c r="F3157" t="s">
        <v>351</v>
      </c>
      <c r="G3157" t="s">
        <v>128</v>
      </c>
      <c r="H3157" t="s">
        <v>41</v>
      </c>
      <c r="I3157" t="s">
        <v>221</v>
      </c>
      <c r="J3157" t="s">
        <v>36</v>
      </c>
      <c r="L3157" t="s">
        <v>352</v>
      </c>
      <c r="M3157" t="s">
        <v>352</v>
      </c>
      <c r="N3157" t="b">
        <v>0</v>
      </c>
      <c r="O3157">
        <v>0.73</v>
      </c>
      <c r="P3157">
        <v>1.202471511204508E-2</v>
      </c>
      <c r="Q3157">
        <v>15.71512540604388</v>
      </c>
      <c r="R3157">
        <v>11.472041546412029</v>
      </c>
      <c r="S3157">
        <v>8.7780420317929084E-3</v>
      </c>
      <c r="T3157">
        <f t="shared" si="100"/>
        <v>11.472041546412033</v>
      </c>
      <c r="U3157">
        <f t="shared" si="101"/>
        <v>8.7780420317929084E-3</v>
      </c>
    </row>
    <row r="3158" spans="1:21" x14ac:dyDescent="0.35">
      <c r="A3158" t="s">
        <v>27</v>
      </c>
      <c r="B3158" t="s">
        <v>68</v>
      </c>
      <c r="C3158" t="s">
        <v>39</v>
      </c>
      <c r="D3158" t="s">
        <v>40</v>
      </c>
      <c r="E3158" t="s">
        <v>358</v>
      </c>
      <c r="F3158" t="s">
        <v>359</v>
      </c>
      <c r="G3158" t="s">
        <v>128</v>
      </c>
      <c r="H3158" t="s">
        <v>41</v>
      </c>
      <c r="I3158" t="s">
        <v>221</v>
      </c>
      <c r="J3158" t="s">
        <v>145</v>
      </c>
      <c r="L3158" t="s">
        <v>360</v>
      </c>
      <c r="M3158" t="s">
        <v>360</v>
      </c>
      <c r="N3158" t="b">
        <v>0</v>
      </c>
      <c r="O3158">
        <v>3.5359830099999998</v>
      </c>
      <c r="P3158">
        <v>5.9585912185558827E-3</v>
      </c>
      <c r="Q3158">
        <v>21.6012823828884</v>
      </c>
      <c r="R3158">
        <v>76.381767500105681</v>
      </c>
      <c r="S3158">
        <v>2.1069477312348799E-2</v>
      </c>
      <c r="T3158">
        <f t="shared" si="100"/>
        <v>76.381767500105695</v>
      </c>
      <c r="U3158">
        <f t="shared" si="101"/>
        <v>2.1069477312348796E-2</v>
      </c>
    </row>
    <row r="3159" spans="1:21" x14ac:dyDescent="0.35">
      <c r="A3159" t="s">
        <v>27</v>
      </c>
      <c r="B3159" t="s">
        <v>68</v>
      </c>
      <c r="C3159" t="s">
        <v>29</v>
      </c>
      <c r="D3159" t="s">
        <v>30</v>
      </c>
      <c r="E3159" t="s">
        <v>358</v>
      </c>
      <c r="F3159" t="s">
        <v>359</v>
      </c>
      <c r="G3159" t="s">
        <v>128</v>
      </c>
      <c r="H3159" t="s">
        <v>41</v>
      </c>
      <c r="I3159" t="s">
        <v>221</v>
      </c>
      <c r="J3159" t="s">
        <v>145</v>
      </c>
      <c r="L3159" t="s">
        <v>360</v>
      </c>
      <c r="M3159" t="s">
        <v>360</v>
      </c>
      <c r="N3159" t="b">
        <v>0</v>
      </c>
      <c r="O3159">
        <v>3.5359830099999998</v>
      </c>
      <c r="P3159">
        <v>4.2425571731214296E-3</v>
      </c>
      <c r="Q3159">
        <v>5.5446068698233919</v>
      </c>
      <c r="R3159">
        <v>19.60563568882479</v>
      </c>
      <c r="S3159">
        <v>1.500161008311101E-2</v>
      </c>
      <c r="T3159">
        <f t="shared" si="100"/>
        <v>19.605635688824794</v>
      </c>
      <c r="U3159">
        <f t="shared" si="101"/>
        <v>1.5001610083111003E-2</v>
      </c>
    </row>
    <row r="3160" spans="1:21" x14ac:dyDescent="0.35">
      <c r="A3160" t="s">
        <v>27</v>
      </c>
      <c r="B3160" t="s">
        <v>68</v>
      </c>
      <c r="C3160" t="s">
        <v>29</v>
      </c>
      <c r="D3160" t="s">
        <v>30</v>
      </c>
      <c r="E3160" t="s">
        <v>361</v>
      </c>
      <c r="F3160" t="s">
        <v>362</v>
      </c>
      <c r="G3160" t="s">
        <v>128</v>
      </c>
      <c r="H3160" t="s">
        <v>41</v>
      </c>
      <c r="I3160" t="s">
        <v>221</v>
      </c>
      <c r="J3160" t="s">
        <v>145</v>
      </c>
      <c r="L3160" t="s">
        <v>363</v>
      </c>
      <c r="M3160" t="s">
        <v>363</v>
      </c>
      <c r="N3160" t="b">
        <v>0</v>
      </c>
      <c r="O3160">
        <v>3.5359830099999998</v>
      </c>
      <c r="P3160">
        <v>2.5869930358546601E-3</v>
      </c>
      <c r="Q3160">
        <v>3.3809466256954721</v>
      </c>
      <c r="R3160">
        <v>11.95496982617602</v>
      </c>
      <c r="S3160">
        <v>9.147563421770399E-3</v>
      </c>
      <c r="T3160">
        <f t="shared" si="100"/>
        <v>11.954969826176018</v>
      </c>
      <c r="U3160">
        <f t="shared" si="101"/>
        <v>9.147563421770399E-3</v>
      </c>
    </row>
    <row r="3161" spans="1:21" x14ac:dyDescent="0.35">
      <c r="A3161" t="s">
        <v>27</v>
      </c>
      <c r="B3161" t="s">
        <v>68</v>
      </c>
      <c r="C3161" t="s">
        <v>39</v>
      </c>
      <c r="D3161" t="s">
        <v>40</v>
      </c>
      <c r="E3161" t="s">
        <v>361</v>
      </c>
      <c r="F3161" t="s">
        <v>362</v>
      </c>
      <c r="G3161" t="s">
        <v>128</v>
      </c>
      <c r="H3161" t="s">
        <v>41</v>
      </c>
      <c r="I3161" t="s">
        <v>221</v>
      </c>
      <c r="J3161" t="s">
        <v>145</v>
      </c>
      <c r="L3161" t="s">
        <v>363</v>
      </c>
      <c r="M3161" t="s">
        <v>363</v>
      </c>
      <c r="N3161" t="b">
        <v>0</v>
      </c>
      <c r="O3161">
        <v>3.5359830099999998</v>
      </c>
      <c r="P3161">
        <v>1.3625185256991559E-3</v>
      </c>
      <c r="Q3161">
        <v>4.9394473200122286</v>
      </c>
      <c r="R3161">
        <v>17.465801802353269</v>
      </c>
      <c r="S3161">
        <v>4.8178423576824654E-3</v>
      </c>
      <c r="T3161">
        <f t="shared" si="100"/>
        <v>17.465801802353273</v>
      </c>
      <c r="U3161">
        <f t="shared" si="101"/>
        <v>4.8178423576824636E-3</v>
      </c>
    </row>
    <row r="3162" spans="1:21" x14ac:dyDescent="0.35">
      <c r="A3162" t="s">
        <v>27</v>
      </c>
      <c r="B3162" t="s">
        <v>68</v>
      </c>
      <c r="C3162" t="s">
        <v>29</v>
      </c>
      <c r="D3162" t="s">
        <v>30</v>
      </c>
      <c r="E3162" t="s">
        <v>364</v>
      </c>
      <c r="F3162" t="s">
        <v>365</v>
      </c>
      <c r="G3162" t="s">
        <v>128</v>
      </c>
      <c r="H3162" t="s">
        <v>41</v>
      </c>
      <c r="I3162" t="s">
        <v>221</v>
      </c>
      <c r="J3162" t="s">
        <v>145</v>
      </c>
      <c r="L3162" t="s">
        <v>363</v>
      </c>
      <c r="M3162" t="s">
        <v>363</v>
      </c>
      <c r="N3162" t="b">
        <v>0</v>
      </c>
      <c r="O3162">
        <v>3.5359830099999998</v>
      </c>
      <c r="P3162">
        <v>3.4492086908596929E-3</v>
      </c>
      <c r="Q3162">
        <v>4.5077780740252189</v>
      </c>
      <c r="R3162">
        <v>15.939426682603701</v>
      </c>
      <c r="S3162">
        <v>1.219634332882422E-2</v>
      </c>
      <c r="T3162">
        <f t="shared" si="100"/>
        <v>15.939426682603695</v>
      </c>
      <c r="U3162">
        <f t="shared" si="101"/>
        <v>1.2196343328824216E-2</v>
      </c>
    </row>
    <row r="3163" spans="1:21" x14ac:dyDescent="0.35">
      <c r="A3163" t="s">
        <v>27</v>
      </c>
      <c r="B3163" t="s">
        <v>68</v>
      </c>
      <c r="C3163" t="s">
        <v>39</v>
      </c>
      <c r="D3163" t="s">
        <v>40</v>
      </c>
      <c r="E3163" t="s">
        <v>364</v>
      </c>
      <c r="F3163" t="s">
        <v>365</v>
      </c>
      <c r="G3163" t="s">
        <v>128</v>
      </c>
      <c r="H3163" t="s">
        <v>41</v>
      </c>
      <c r="I3163" t="s">
        <v>221</v>
      </c>
      <c r="J3163" t="s">
        <v>145</v>
      </c>
      <c r="L3163" t="s">
        <v>363</v>
      </c>
      <c r="M3163" t="s">
        <v>363</v>
      </c>
      <c r="N3163" t="b">
        <v>0</v>
      </c>
      <c r="O3163">
        <v>3.5359830099999998</v>
      </c>
      <c r="P3163">
        <v>2.1799567336274338E-3</v>
      </c>
      <c r="Q3163">
        <v>7.9028514053658929</v>
      </c>
      <c r="R3163">
        <v>27.944348299928421</v>
      </c>
      <c r="S3163">
        <v>7.7082899726417034E-3</v>
      </c>
      <c r="T3163">
        <f t="shared" si="100"/>
        <v>27.944348299928418</v>
      </c>
      <c r="U3163">
        <f t="shared" si="101"/>
        <v>7.7082899726417008E-3</v>
      </c>
    </row>
    <row r="3164" spans="1:21" x14ac:dyDescent="0.35">
      <c r="A3164" t="s">
        <v>27</v>
      </c>
      <c r="B3164" t="s">
        <v>68</v>
      </c>
      <c r="C3164" t="s">
        <v>29</v>
      </c>
      <c r="D3164" t="s">
        <v>30</v>
      </c>
      <c r="E3164" t="s">
        <v>366</v>
      </c>
      <c r="F3164" t="s">
        <v>367</v>
      </c>
      <c r="G3164" t="s">
        <v>128</v>
      </c>
      <c r="H3164" t="s">
        <v>41</v>
      </c>
      <c r="I3164" t="s">
        <v>221</v>
      </c>
      <c r="J3164" t="s">
        <v>145</v>
      </c>
      <c r="L3164" t="s">
        <v>368</v>
      </c>
      <c r="M3164" t="s">
        <v>368</v>
      </c>
      <c r="N3164" t="b">
        <v>0</v>
      </c>
      <c r="O3164">
        <v>29.001318260000001</v>
      </c>
      <c r="P3164">
        <v>6.8466841031648911E-3</v>
      </c>
      <c r="Q3164">
        <v>8.9479458177786384</v>
      </c>
      <c r="R3164">
        <v>259.50222443463429</v>
      </c>
      <c r="S3164">
        <v>0.1985628647015677</v>
      </c>
      <c r="T3164">
        <f t="shared" si="100"/>
        <v>259.50222443463429</v>
      </c>
      <c r="U3164">
        <f t="shared" si="101"/>
        <v>0.1985628647015677</v>
      </c>
    </row>
    <row r="3165" spans="1:21" x14ac:dyDescent="0.35">
      <c r="A3165" t="s">
        <v>27</v>
      </c>
      <c r="B3165" t="s">
        <v>68</v>
      </c>
      <c r="C3165" t="s">
        <v>76</v>
      </c>
      <c r="D3165" t="s">
        <v>77</v>
      </c>
      <c r="E3165" t="s">
        <v>366</v>
      </c>
      <c r="F3165" t="s">
        <v>367</v>
      </c>
      <c r="G3165" t="s">
        <v>128</v>
      </c>
      <c r="H3165" t="s">
        <v>41</v>
      </c>
      <c r="I3165" t="s">
        <v>221</v>
      </c>
      <c r="J3165" t="s">
        <v>145</v>
      </c>
      <c r="L3165" t="s">
        <v>368</v>
      </c>
      <c r="M3165" t="s">
        <v>368</v>
      </c>
      <c r="N3165" t="b">
        <v>0</v>
      </c>
      <c r="O3165">
        <v>29.001318260000001</v>
      </c>
      <c r="P3165">
        <v>2.2765630661339821E-3</v>
      </c>
      <c r="Q3165">
        <v>2.1688989760324109</v>
      </c>
      <c r="R3165">
        <v>62.900929477704061</v>
      </c>
      <c r="S3165">
        <v>6.6023330019913035E-2</v>
      </c>
      <c r="T3165">
        <f t="shared" si="100"/>
        <v>62.900929477704061</v>
      </c>
      <c r="U3165">
        <f t="shared" si="101"/>
        <v>6.6023330019913049E-2</v>
      </c>
    </row>
    <row r="3166" spans="1:21" x14ac:dyDescent="0.35">
      <c r="A3166" t="s">
        <v>27</v>
      </c>
      <c r="B3166" t="s">
        <v>68</v>
      </c>
      <c r="C3166" t="s">
        <v>39</v>
      </c>
      <c r="D3166" t="s">
        <v>40</v>
      </c>
      <c r="E3166" t="s">
        <v>366</v>
      </c>
      <c r="F3166" t="s">
        <v>367</v>
      </c>
      <c r="G3166" t="s">
        <v>128</v>
      </c>
      <c r="H3166" t="s">
        <v>41</v>
      </c>
      <c r="I3166" t="s">
        <v>221</v>
      </c>
      <c r="J3166" t="s">
        <v>145</v>
      </c>
      <c r="L3166" t="s">
        <v>368</v>
      </c>
      <c r="M3166" t="s">
        <v>368</v>
      </c>
      <c r="N3166" t="b">
        <v>0</v>
      </c>
      <c r="O3166">
        <v>29.001318260000001</v>
      </c>
      <c r="P3166">
        <v>8.9012780857089004E-3</v>
      </c>
      <c r="Q3166">
        <v>32.269208348985337</v>
      </c>
      <c r="R3166">
        <v>935.84958132717293</v>
      </c>
      <c r="S3166">
        <v>0.25814879868440738</v>
      </c>
      <c r="T3166">
        <f t="shared" si="100"/>
        <v>935.84958132717293</v>
      </c>
      <c r="U3166">
        <f t="shared" si="101"/>
        <v>0.25814879868440738</v>
      </c>
    </row>
    <row r="3167" spans="1:21" x14ac:dyDescent="0.35">
      <c r="A3167" t="s">
        <v>27</v>
      </c>
      <c r="B3167" t="s">
        <v>68</v>
      </c>
      <c r="C3167" t="s">
        <v>39</v>
      </c>
      <c r="D3167" t="s">
        <v>40</v>
      </c>
      <c r="E3167" t="s">
        <v>369</v>
      </c>
      <c r="F3167" t="s">
        <v>370</v>
      </c>
      <c r="G3167" t="s">
        <v>128</v>
      </c>
      <c r="H3167" t="s">
        <v>41</v>
      </c>
      <c r="I3167" t="s">
        <v>221</v>
      </c>
      <c r="J3167" t="s">
        <v>145</v>
      </c>
      <c r="L3167" t="s">
        <v>274</v>
      </c>
      <c r="M3167" t="s">
        <v>274</v>
      </c>
      <c r="N3167" t="b">
        <v>0</v>
      </c>
      <c r="O3167">
        <v>11.69139653</v>
      </c>
      <c r="P3167">
        <v>4.8009717070976682E-4</v>
      </c>
      <c r="Q3167">
        <v>1.740464176067591</v>
      </c>
      <c r="R3167">
        <v>20.348456828665942</v>
      </c>
      <c r="S3167">
        <v>5.6130063956989851E-3</v>
      </c>
      <c r="T3167">
        <f t="shared" si="100"/>
        <v>20.348456828665942</v>
      </c>
      <c r="U3167">
        <f t="shared" si="101"/>
        <v>5.613006395698986E-3</v>
      </c>
    </row>
    <row r="3168" spans="1:21" x14ac:dyDescent="0.35">
      <c r="A3168" t="s">
        <v>27</v>
      </c>
      <c r="B3168" t="s">
        <v>68</v>
      </c>
      <c r="C3168" t="s">
        <v>39</v>
      </c>
      <c r="D3168" t="s">
        <v>40</v>
      </c>
      <c r="E3168" t="s">
        <v>376</v>
      </c>
      <c r="F3168" t="s">
        <v>377</v>
      </c>
      <c r="G3168" t="s">
        <v>128</v>
      </c>
      <c r="H3168" t="s">
        <v>41</v>
      </c>
      <c r="I3168" t="s">
        <v>221</v>
      </c>
      <c r="J3168" t="s">
        <v>145</v>
      </c>
      <c r="L3168" t="s">
        <v>378</v>
      </c>
      <c r="M3168" t="s">
        <v>378</v>
      </c>
      <c r="N3168" t="b">
        <v>0</v>
      </c>
      <c r="O3168">
        <v>208.84838500999999</v>
      </c>
      <c r="P3168">
        <v>2.7157773493090423E-4</v>
      </c>
      <c r="Q3168">
        <v>0.98453260610978033</v>
      </c>
      <c r="R3168">
        <v>205.61804477571411</v>
      </c>
      <c r="S3168">
        <v>5.6718571344993203E-2</v>
      </c>
      <c r="T3168">
        <f t="shared" si="100"/>
        <v>205.61804477571405</v>
      </c>
      <c r="U3168">
        <f t="shared" si="101"/>
        <v>5.671857134499321E-2</v>
      </c>
    </row>
    <row r="3169" spans="1:21" x14ac:dyDescent="0.35">
      <c r="A3169" t="s">
        <v>27</v>
      </c>
      <c r="B3169" t="s">
        <v>68</v>
      </c>
      <c r="C3169" t="s">
        <v>39</v>
      </c>
      <c r="D3169" t="s">
        <v>40</v>
      </c>
      <c r="E3169" t="s">
        <v>379</v>
      </c>
      <c r="F3169" t="s">
        <v>380</v>
      </c>
      <c r="G3169" t="s">
        <v>128</v>
      </c>
      <c r="H3169" t="s">
        <v>41</v>
      </c>
      <c r="I3169" t="s">
        <v>221</v>
      </c>
      <c r="J3169" t="s">
        <v>145</v>
      </c>
      <c r="L3169" t="s">
        <v>378</v>
      </c>
      <c r="M3169" t="s">
        <v>378</v>
      </c>
      <c r="N3169" t="b">
        <v>0</v>
      </c>
      <c r="O3169">
        <v>208.84838500999999</v>
      </c>
      <c r="P3169">
        <v>2.162132368323278E-5</v>
      </c>
      <c r="Q3169">
        <v>7.8382339254770575E-2</v>
      </c>
      <c r="R3169">
        <v>16.370024966664761</v>
      </c>
      <c r="S3169">
        <v>4.5155785330216313E-3</v>
      </c>
      <c r="T3169">
        <f t="shared" si="100"/>
        <v>16.370024966664761</v>
      </c>
      <c r="U3169">
        <f t="shared" si="101"/>
        <v>4.5155785330216304E-3</v>
      </c>
    </row>
    <row r="3170" spans="1:21" x14ac:dyDescent="0.35">
      <c r="A3170" t="s">
        <v>27</v>
      </c>
      <c r="B3170" t="s">
        <v>68</v>
      </c>
      <c r="C3170" t="s">
        <v>39</v>
      </c>
      <c r="D3170" t="s">
        <v>40</v>
      </c>
      <c r="E3170" t="s">
        <v>381</v>
      </c>
      <c r="F3170" t="s">
        <v>382</v>
      </c>
      <c r="G3170" t="s">
        <v>128</v>
      </c>
      <c r="H3170" t="s">
        <v>41</v>
      </c>
      <c r="I3170" t="s">
        <v>221</v>
      </c>
      <c r="J3170" t="s">
        <v>145</v>
      </c>
      <c r="L3170" t="s">
        <v>268</v>
      </c>
      <c r="M3170" t="s">
        <v>268</v>
      </c>
      <c r="N3170" t="b">
        <v>0</v>
      </c>
      <c r="O3170">
        <v>3.5359830099999998</v>
      </c>
      <c r="P3170">
        <v>8.585286455868632E-3</v>
      </c>
      <c r="Q3170">
        <v>31.123665018952529</v>
      </c>
      <c r="R3170">
        <v>110.0527507159475</v>
      </c>
      <c r="S3170">
        <v>3.0357427043934591E-2</v>
      </c>
      <c r="T3170">
        <f t="shared" si="100"/>
        <v>110.05275071594747</v>
      </c>
      <c r="U3170">
        <f t="shared" si="101"/>
        <v>3.0357427043934595E-2</v>
      </c>
    </row>
    <row r="3171" spans="1:21" x14ac:dyDescent="0.35">
      <c r="A3171" t="s">
        <v>27</v>
      </c>
      <c r="B3171" t="s">
        <v>68</v>
      </c>
      <c r="C3171" t="s">
        <v>29</v>
      </c>
      <c r="D3171" t="s">
        <v>30</v>
      </c>
      <c r="E3171" t="s">
        <v>383</v>
      </c>
      <c r="F3171" t="s">
        <v>384</v>
      </c>
      <c r="G3171" t="s">
        <v>128</v>
      </c>
      <c r="H3171" t="s">
        <v>41</v>
      </c>
      <c r="I3171" t="s">
        <v>221</v>
      </c>
      <c r="J3171" t="s">
        <v>145</v>
      </c>
      <c r="L3171" t="s">
        <v>378</v>
      </c>
      <c r="M3171" t="s">
        <v>378</v>
      </c>
      <c r="N3171" t="b">
        <v>0</v>
      </c>
      <c r="O3171">
        <v>208.84838500999999</v>
      </c>
      <c r="P3171">
        <v>5.4188516356219187E-4</v>
      </c>
      <c r="Q3171">
        <v>0.70819085705608364</v>
      </c>
      <c r="R3171">
        <v>147.90451677501079</v>
      </c>
      <c r="S3171">
        <v>0.1131718412708435</v>
      </c>
      <c r="T3171">
        <f t="shared" si="100"/>
        <v>147.90451677501082</v>
      </c>
      <c r="U3171">
        <f t="shared" si="101"/>
        <v>0.11317184127084347</v>
      </c>
    </row>
    <row r="3172" spans="1:21" x14ac:dyDescent="0.35">
      <c r="A3172" t="s">
        <v>27</v>
      </c>
      <c r="B3172" t="s">
        <v>68</v>
      </c>
      <c r="C3172" t="s">
        <v>29</v>
      </c>
      <c r="D3172" t="s">
        <v>30</v>
      </c>
      <c r="E3172" t="s">
        <v>389</v>
      </c>
      <c r="F3172" t="s">
        <v>390</v>
      </c>
      <c r="G3172" t="s">
        <v>128</v>
      </c>
      <c r="H3172" t="s">
        <v>41</v>
      </c>
      <c r="I3172" t="s">
        <v>221</v>
      </c>
      <c r="J3172" t="s">
        <v>145</v>
      </c>
      <c r="L3172" t="s">
        <v>303</v>
      </c>
      <c r="M3172" t="s">
        <v>303</v>
      </c>
      <c r="N3172" t="b">
        <v>0</v>
      </c>
      <c r="O3172">
        <v>11.69139653</v>
      </c>
      <c r="P3172">
        <v>4.1639198809072459E-3</v>
      </c>
      <c r="Q3172">
        <v>5.4418356276590156</v>
      </c>
      <c r="R3172">
        <v>63.622658174042989</v>
      </c>
      <c r="S3172">
        <v>4.8682038446836988E-2</v>
      </c>
      <c r="T3172">
        <f t="shared" si="100"/>
        <v>63.622658174042989</v>
      </c>
      <c r="U3172">
        <f t="shared" si="101"/>
        <v>4.8682038446836988E-2</v>
      </c>
    </row>
    <row r="3173" spans="1:21" x14ac:dyDescent="0.35">
      <c r="A3173" t="s">
        <v>27</v>
      </c>
      <c r="B3173" t="s">
        <v>68</v>
      </c>
      <c r="C3173" t="s">
        <v>39</v>
      </c>
      <c r="D3173" t="s">
        <v>40</v>
      </c>
      <c r="E3173" t="s">
        <v>389</v>
      </c>
      <c r="F3173" t="s">
        <v>390</v>
      </c>
      <c r="G3173" t="s">
        <v>128</v>
      </c>
      <c r="H3173" t="s">
        <v>41</v>
      </c>
      <c r="I3173" t="s">
        <v>221</v>
      </c>
      <c r="J3173" t="s">
        <v>145</v>
      </c>
      <c r="L3173" t="s">
        <v>303</v>
      </c>
      <c r="M3173" t="s">
        <v>303</v>
      </c>
      <c r="N3173" t="b">
        <v>0</v>
      </c>
      <c r="O3173">
        <v>11.69139653</v>
      </c>
      <c r="P3173">
        <v>1.827545822064422E-3</v>
      </c>
      <c r="Q3173">
        <v>6.6252796881154712</v>
      </c>
      <c r="R3173">
        <v>77.458771955912709</v>
      </c>
      <c r="S3173">
        <v>2.1366562882499988E-2</v>
      </c>
      <c r="T3173">
        <f t="shared" si="100"/>
        <v>77.458771955912709</v>
      </c>
      <c r="U3173">
        <f t="shared" si="101"/>
        <v>2.1366562882499981E-2</v>
      </c>
    </row>
    <row r="3174" spans="1:21" x14ac:dyDescent="0.35">
      <c r="A3174" t="s">
        <v>27</v>
      </c>
      <c r="B3174" t="s">
        <v>68</v>
      </c>
      <c r="C3174" t="s">
        <v>29</v>
      </c>
      <c r="D3174" t="s">
        <v>30</v>
      </c>
      <c r="E3174" t="s">
        <v>391</v>
      </c>
      <c r="F3174" t="s">
        <v>392</v>
      </c>
      <c r="G3174" t="s">
        <v>128</v>
      </c>
      <c r="H3174" t="s">
        <v>41</v>
      </c>
      <c r="I3174" t="s">
        <v>221</v>
      </c>
      <c r="J3174" t="s">
        <v>145</v>
      </c>
      <c r="L3174" t="s">
        <v>343</v>
      </c>
      <c r="M3174" t="s">
        <v>343</v>
      </c>
      <c r="N3174" t="b">
        <v>0</v>
      </c>
      <c r="O3174">
        <v>11.69139653</v>
      </c>
      <c r="P3174">
        <v>5.2121372155718576E-3</v>
      </c>
      <c r="Q3174">
        <v>6.8117530613404744</v>
      </c>
      <c r="R3174">
        <v>79.638906104572897</v>
      </c>
      <c r="S3174">
        <v>6.0937162956020689E-2</v>
      </c>
      <c r="T3174">
        <f t="shared" si="100"/>
        <v>79.638906104572897</v>
      </c>
      <c r="U3174">
        <f t="shared" si="101"/>
        <v>6.0937162956020682E-2</v>
      </c>
    </row>
    <row r="3175" spans="1:21" x14ac:dyDescent="0.35">
      <c r="A3175" t="s">
        <v>27</v>
      </c>
      <c r="B3175" t="s">
        <v>68</v>
      </c>
      <c r="C3175" t="s">
        <v>29</v>
      </c>
      <c r="D3175" t="s">
        <v>30</v>
      </c>
      <c r="E3175" t="s">
        <v>393</v>
      </c>
      <c r="F3175" t="s">
        <v>394</v>
      </c>
      <c r="G3175" t="s">
        <v>128</v>
      </c>
      <c r="H3175" t="s">
        <v>41</v>
      </c>
      <c r="I3175" t="s">
        <v>221</v>
      </c>
      <c r="J3175" t="s">
        <v>145</v>
      </c>
      <c r="L3175" t="s">
        <v>395</v>
      </c>
      <c r="M3175" t="s">
        <v>395</v>
      </c>
      <c r="N3175" t="b">
        <v>0</v>
      </c>
      <c r="O3175">
        <v>11.69139653</v>
      </c>
      <c r="P3175">
        <v>2.050649416044944E-3</v>
      </c>
      <c r="Q3175">
        <v>2.6799980237948549</v>
      </c>
      <c r="R3175">
        <v>31.332919595802029</v>
      </c>
      <c r="S3175">
        <v>2.397495546699438E-2</v>
      </c>
      <c r="T3175">
        <f t="shared" si="100"/>
        <v>31.332919595802025</v>
      </c>
      <c r="U3175">
        <f t="shared" si="101"/>
        <v>2.3974955466994387E-2</v>
      </c>
    </row>
    <row r="3176" spans="1:21" x14ac:dyDescent="0.35">
      <c r="A3176" t="s">
        <v>27</v>
      </c>
      <c r="B3176" t="s">
        <v>68</v>
      </c>
      <c r="C3176" t="s">
        <v>39</v>
      </c>
      <c r="D3176" t="s">
        <v>40</v>
      </c>
      <c r="E3176" t="s">
        <v>396</v>
      </c>
      <c r="F3176" t="s">
        <v>397</v>
      </c>
      <c r="G3176" t="s">
        <v>128</v>
      </c>
      <c r="H3176" t="s">
        <v>41</v>
      </c>
      <c r="I3176" t="s">
        <v>221</v>
      </c>
      <c r="J3176" t="s">
        <v>145</v>
      </c>
      <c r="L3176" t="s">
        <v>312</v>
      </c>
      <c r="M3176" t="s">
        <v>312</v>
      </c>
      <c r="N3176" t="b">
        <v>0</v>
      </c>
      <c r="O3176">
        <v>11.69139653</v>
      </c>
      <c r="P3176">
        <v>2.0175753429604441E-3</v>
      </c>
      <c r="Q3176">
        <v>7.3141810057921699</v>
      </c>
      <c r="R3176">
        <v>85.512990430910492</v>
      </c>
      <c r="S3176">
        <v>2.3588273363701302E-2</v>
      </c>
      <c r="T3176">
        <f t="shared" si="100"/>
        <v>85.512990430910492</v>
      </c>
      <c r="U3176">
        <f t="shared" si="101"/>
        <v>2.3588273363701298E-2</v>
      </c>
    </row>
    <row r="3177" spans="1:21" x14ac:dyDescent="0.35">
      <c r="A3177" t="s">
        <v>27</v>
      </c>
      <c r="B3177" t="s">
        <v>68</v>
      </c>
      <c r="C3177" t="s">
        <v>29</v>
      </c>
      <c r="D3177" t="s">
        <v>30</v>
      </c>
      <c r="E3177" t="s">
        <v>398</v>
      </c>
      <c r="F3177" t="s">
        <v>399</v>
      </c>
      <c r="G3177" t="s">
        <v>128</v>
      </c>
      <c r="H3177" t="s">
        <v>41</v>
      </c>
      <c r="I3177" t="s">
        <v>221</v>
      </c>
      <c r="J3177" t="s">
        <v>36</v>
      </c>
      <c r="L3177" t="s">
        <v>285</v>
      </c>
      <c r="M3177" t="s">
        <v>285</v>
      </c>
      <c r="N3177" t="b">
        <v>0</v>
      </c>
      <c r="O3177">
        <v>0.61</v>
      </c>
      <c r="P3177">
        <v>6.8929410269799346E-4</v>
      </c>
      <c r="Q3177">
        <v>0.90083990885528487</v>
      </c>
      <c r="R3177">
        <v>0.54951234440172381</v>
      </c>
      <c r="S3177">
        <v>4.2046940264577602E-4</v>
      </c>
      <c r="T3177">
        <f t="shared" si="100"/>
        <v>0.54951234440172381</v>
      </c>
      <c r="U3177">
        <f t="shared" si="101"/>
        <v>4.2046940264577602E-4</v>
      </c>
    </row>
    <row r="3178" spans="1:21" x14ac:dyDescent="0.35">
      <c r="A3178" t="s">
        <v>27</v>
      </c>
      <c r="B3178" t="s">
        <v>68</v>
      </c>
      <c r="C3178" t="s">
        <v>39</v>
      </c>
      <c r="D3178" t="s">
        <v>40</v>
      </c>
      <c r="E3178" t="s">
        <v>398</v>
      </c>
      <c r="F3178" t="s">
        <v>399</v>
      </c>
      <c r="G3178" t="s">
        <v>128</v>
      </c>
      <c r="H3178" t="s">
        <v>41</v>
      </c>
      <c r="I3178" t="s">
        <v>221</v>
      </c>
      <c r="J3178" t="s">
        <v>36</v>
      </c>
      <c r="L3178" t="s">
        <v>285</v>
      </c>
      <c r="M3178" t="s">
        <v>285</v>
      </c>
      <c r="N3178" t="b">
        <v>0</v>
      </c>
      <c r="O3178">
        <v>0.61</v>
      </c>
      <c r="P3178">
        <v>7.2607538680204923E-4</v>
      </c>
      <c r="Q3178">
        <v>2.6321925579880912</v>
      </c>
      <c r="R3178">
        <v>1.605637460372735</v>
      </c>
      <c r="S3178">
        <v>4.4290598594924998E-4</v>
      </c>
      <c r="T3178">
        <f t="shared" si="100"/>
        <v>1.6056374603727355</v>
      </c>
      <c r="U3178">
        <f t="shared" si="101"/>
        <v>4.4290598594925003E-4</v>
      </c>
    </row>
    <row r="3179" spans="1:21" x14ac:dyDescent="0.35">
      <c r="A3179" t="s">
        <v>27</v>
      </c>
      <c r="B3179" t="s">
        <v>68</v>
      </c>
      <c r="C3179" t="s">
        <v>39</v>
      </c>
      <c r="D3179" t="s">
        <v>40</v>
      </c>
      <c r="E3179" t="s">
        <v>400</v>
      </c>
      <c r="F3179" t="s">
        <v>401</v>
      </c>
      <c r="G3179" t="s">
        <v>128</v>
      </c>
      <c r="H3179" t="s">
        <v>41</v>
      </c>
      <c r="I3179" t="s">
        <v>221</v>
      </c>
      <c r="J3179" t="s">
        <v>145</v>
      </c>
      <c r="L3179" t="s">
        <v>312</v>
      </c>
      <c r="M3179" t="s">
        <v>312</v>
      </c>
      <c r="N3179" t="b">
        <v>0</v>
      </c>
      <c r="O3179">
        <v>11.69139653</v>
      </c>
      <c r="P3179">
        <v>6.4170440384575815E-4</v>
      </c>
      <c r="Q3179">
        <v>2.3263280741005028</v>
      </c>
      <c r="R3179">
        <v>27.198023973180209</v>
      </c>
      <c r="S3179">
        <v>7.5024206404080158E-3</v>
      </c>
      <c r="T3179">
        <f t="shared" si="100"/>
        <v>27.198023973180202</v>
      </c>
      <c r="U3179">
        <f t="shared" si="101"/>
        <v>7.5024206404080158E-3</v>
      </c>
    </row>
    <row r="3180" spans="1:21" x14ac:dyDescent="0.35">
      <c r="A3180" t="s">
        <v>27</v>
      </c>
      <c r="B3180" t="s">
        <v>68</v>
      </c>
      <c r="C3180" t="s">
        <v>39</v>
      </c>
      <c r="D3180" t="s">
        <v>40</v>
      </c>
      <c r="E3180" t="s">
        <v>402</v>
      </c>
      <c r="F3180" t="s">
        <v>403</v>
      </c>
      <c r="G3180" t="s">
        <v>128</v>
      </c>
      <c r="H3180" t="s">
        <v>41</v>
      </c>
      <c r="I3180" t="s">
        <v>221</v>
      </c>
      <c r="J3180" t="s">
        <v>36</v>
      </c>
      <c r="L3180" t="s">
        <v>404</v>
      </c>
      <c r="M3180" t="s">
        <v>404</v>
      </c>
      <c r="N3180" t="b">
        <v>0</v>
      </c>
      <c r="O3180">
        <v>27.41</v>
      </c>
      <c r="P3180">
        <v>3.6491777544194492E-3</v>
      </c>
      <c r="Q3180">
        <v>13.229120147240691</v>
      </c>
      <c r="R3180">
        <v>362.61018323586728</v>
      </c>
      <c r="S3180">
        <v>0.1000239622486371</v>
      </c>
      <c r="T3180">
        <f t="shared" si="100"/>
        <v>362.61018323586734</v>
      </c>
      <c r="U3180">
        <f t="shared" si="101"/>
        <v>0.1000239622486371</v>
      </c>
    </row>
    <row r="3181" spans="1:21" x14ac:dyDescent="0.35">
      <c r="A3181" t="s">
        <v>27</v>
      </c>
      <c r="B3181" t="s">
        <v>68</v>
      </c>
      <c r="C3181" t="s">
        <v>29</v>
      </c>
      <c r="D3181" t="s">
        <v>30</v>
      </c>
      <c r="E3181" t="s">
        <v>402</v>
      </c>
      <c r="F3181" t="s">
        <v>403</v>
      </c>
      <c r="G3181" t="s">
        <v>128</v>
      </c>
      <c r="H3181" t="s">
        <v>41</v>
      </c>
      <c r="I3181" t="s">
        <v>221</v>
      </c>
      <c r="J3181" t="s">
        <v>36</v>
      </c>
      <c r="L3181" t="s">
        <v>404</v>
      </c>
      <c r="M3181" t="s">
        <v>404</v>
      </c>
      <c r="N3181" t="b">
        <v>0</v>
      </c>
      <c r="O3181">
        <v>27.41</v>
      </c>
      <c r="P3181">
        <v>1.484690831069825E-3</v>
      </c>
      <c r="Q3181">
        <v>1.9403455617916641</v>
      </c>
      <c r="R3181">
        <v>53.184871848709513</v>
      </c>
      <c r="S3181">
        <v>4.0695375679623919E-2</v>
      </c>
      <c r="T3181">
        <f t="shared" si="100"/>
        <v>53.184871848709513</v>
      </c>
      <c r="U3181">
        <f t="shared" si="101"/>
        <v>4.0695375679623905E-2</v>
      </c>
    </row>
    <row r="3182" spans="1:21" x14ac:dyDescent="0.35">
      <c r="A3182" t="s">
        <v>27</v>
      </c>
      <c r="B3182" t="s">
        <v>68</v>
      </c>
      <c r="C3182" t="s">
        <v>29</v>
      </c>
      <c r="D3182" t="s">
        <v>30</v>
      </c>
      <c r="E3182" t="s">
        <v>405</v>
      </c>
      <c r="F3182" t="s">
        <v>406</v>
      </c>
      <c r="G3182" t="s">
        <v>128</v>
      </c>
      <c r="H3182" t="s">
        <v>41</v>
      </c>
      <c r="I3182" t="s">
        <v>221</v>
      </c>
      <c r="J3182" t="s">
        <v>145</v>
      </c>
      <c r="L3182" t="s">
        <v>407</v>
      </c>
      <c r="M3182" t="s">
        <v>407</v>
      </c>
      <c r="N3182" t="b">
        <v>0</v>
      </c>
      <c r="O3182">
        <v>3.9577318099999999</v>
      </c>
      <c r="P3182">
        <v>1.6502258986998398E-2</v>
      </c>
      <c r="Q3182">
        <v>21.566836889459459</v>
      </c>
      <c r="R3182">
        <v>85.355756398495146</v>
      </c>
      <c r="S3182">
        <v>6.5311515329701933E-2</v>
      </c>
      <c r="T3182">
        <f t="shared" si="100"/>
        <v>85.355756398495146</v>
      </c>
      <c r="U3182">
        <f t="shared" si="101"/>
        <v>6.5311515329701933E-2</v>
      </c>
    </row>
    <row r="3183" spans="1:21" x14ac:dyDescent="0.35">
      <c r="A3183" t="s">
        <v>27</v>
      </c>
      <c r="B3183" t="s">
        <v>68</v>
      </c>
      <c r="C3183" t="s">
        <v>39</v>
      </c>
      <c r="D3183" t="s">
        <v>40</v>
      </c>
      <c r="E3183" t="s">
        <v>405</v>
      </c>
      <c r="F3183" t="s">
        <v>406</v>
      </c>
      <c r="G3183" t="s">
        <v>128</v>
      </c>
      <c r="H3183" t="s">
        <v>41</v>
      </c>
      <c r="I3183" t="s">
        <v>221</v>
      </c>
      <c r="J3183" t="s">
        <v>145</v>
      </c>
      <c r="L3183" t="s">
        <v>407</v>
      </c>
      <c r="M3183" t="s">
        <v>407</v>
      </c>
      <c r="N3183" t="b">
        <v>0</v>
      </c>
      <c r="O3183">
        <v>3.9577318099999999</v>
      </c>
      <c r="P3183">
        <v>2.5150217741414589E-3</v>
      </c>
      <c r="Q3183">
        <v>9.1175402959610015</v>
      </c>
      <c r="R3183">
        <v>36.084779258281671</v>
      </c>
      <c r="S3183">
        <v>9.9537816783622883E-3</v>
      </c>
      <c r="T3183">
        <f t="shared" si="100"/>
        <v>36.084779258281671</v>
      </c>
      <c r="U3183">
        <f t="shared" si="101"/>
        <v>9.9537816783622866E-3</v>
      </c>
    </row>
    <row r="3184" spans="1:21" x14ac:dyDescent="0.35">
      <c r="A3184" t="s">
        <v>27</v>
      </c>
      <c r="B3184" t="s">
        <v>68</v>
      </c>
      <c r="C3184" t="s">
        <v>39</v>
      </c>
      <c r="D3184" t="s">
        <v>40</v>
      </c>
      <c r="E3184" t="s">
        <v>408</v>
      </c>
      <c r="F3184" t="s">
        <v>409</v>
      </c>
      <c r="G3184" t="s">
        <v>128</v>
      </c>
      <c r="H3184" t="s">
        <v>41</v>
      </c>
      <c r="I3184" t="s">
        <v>221</v>
      </c>
      <c r="J3184" t="s">
        <v>36</v>
      </c>
      <c r="L3184" t="s">
        <v>410</v>
      </c>
      <c r="M3184" t="s">
        <v>410</v>
      </c>
      <c r="N3184" t="b">
        <v>0</v>
      </c>
      <c r="O3184">
        <v>2.4</v>
      </c>
      <c r="P3184">
        <v>6.8117189387275041E-6</v>
      </c>
      <c r="Q3184">
        <v>2.4694069270954761E-2</v>
      </c>
      <c r="R3184">
        <v>5.9265766250291417E-2</v>
      </c>
      <c r="S3184">
        <v>1.6348125452946009E-5</v>
      </c>
      <c r="T3184">
        <f t="shared" si="100"/>
        <v>5.9265766250291424E-2</v>
      </c>
      <c r="U3184">
        <f t="shared" si="101"/>
        <v>1.6348125452946009E-5</v>
      </c>
    </row>
    <row r="3185" spans="1:21" x14ac:dyDescent="0.35">
      <c r="A3185" t="s">
        <v>27</v>
      </c>
      <c r="B3185" t="s">
        <v>68</v>
      </c>
      <c r="C3185" t="s">
        <v>29</v>
      </c>
      <c r="D3185" t="s">
        <v>30</v>
      </c>
      <c r="E3185" t="s">
        <v>411</v>
      </c>
      <c r="F3185" t="s">
        <v>412</v>
      </c>
      <c r="G3185" t="s">
        <v>128</v>
      </c>
      <c r="H3185" t="s">
        <v>41</v>
      </c>
      <c r="I3185" t="s">
        <v>221</v>
      </c>
      <c r="J3185" t="s">
        <v>145</v>
      </c>
      <c r="L3185" t="s">
        <v>413</v>
      </c>
      <c r="M3185" t="s">
        <v>413</v>
      </c>
      <c r="N3185" t="b">
        <v>0</v>
      </c>
      <c r="O3185">
        <v>250.58497259000001</v>
      </c>
      <c r="P3185">
        <v>3.342498175901646E-5</v>
      </c>
      <c r="Q3185">
        <v>4.3683178781633303E-2</v>
      </c>
      <c r="R3185">
        <v>10.946348157639649</v>
      </c>
      <c r="S3185">
        <v>8.3757981379043896E-3</v>
      </c>
      <c r="T3185">
        <f t="shared" si="100"/>
        <v>10.946348157639651</v>
      </c>
      <c r="U3185">
        <f t="shared" si="101"/>
        <v>8.3757981379043896E-3</v>
      </c>
    </row>
    <row r="3186" spans="1:21" x14ac:dyDescent="0.35">
      <c r="A3186" t="s">
        <v>27</v>
      </c>
      <c r="B3186" t="s">
        <v>68</v>
      </c>
      <c r="C3186" t="s">
        <v>39</v>
      </c>
      <c r="D3186" t="s">
        <v>40</v>
      </c>
      <c r="E3186" t="s">
        <v>411</v>
      </c>
      <c r="F3186" t="s">
        <v>412</v>
      </c>
      <c r="G3186" t="s">
        <v>128</v>
      </c>
      <c r="H3186" t="s">
        <v>41</v>
      </c>
      <c r="I3186" t="s">
        <v>221</v>
      </c>
      <c r="J3186" t="s">
        <v>145</v>
      </c>
      <c r="L3186" t="s">
        <v>413</v>
      </c>
      <c r="M3186" t="s">
        <v>413</v>
      </c>
      <c r="N3186" t="b">
        <v>0</v>
      </c>
      <c r="O3186">
        <v>250.58497259000001</v>
      </c>
      <c r="P3186">
        <v>4.3460573031762517E-5</v>
      </c>
      <c r="Q3186">
        <v>0.15755470985451719</v>
      </c>
      <c r="R3186">
        <v>39.480842650319602</v>
      </c>
      <c r="S3186">
        <v>1.089056650190991E-2</v>
      </c>
      <c r="T3186">
        <f t="shared" si="100"/>
        <v>39.480842650319595</v>
      </c>
      <c r="U3186">
        <f t="shared" si="101"/>
        <v>1.0890566501909903E-2</v>
      </c>
    </row>
    <row r="3187" spans="1:21" x14ac:dyDescent="0.35">
      <c r="A3187" t="s">
        <v>27</v>
      </c>
      <c r="B3187" t="s">
        <v>68</v>
      </c>
      <c r="C3187" t="s">
        <v>76</v>
      </c>
      <c r="D3187" t="s">
        <v>77</v>
      </c>
      <c r="E3187" t="s">
        <v>411</v>
      </c>
      <c r="F3187" t="s">
        <v>412</v>
      </c>
      <c r="G3187" t="s">
        <v>128</v>
      </c>
      <c r="H3187" t="s">
        <v>41</v>
      </c>
      <c r="I3187" t="s">
        <v>221</v>
      </c>
      <c r="J3187" t="s">
        <v>145</v>
      </c>
      <c r="L3187" t="s">
        <v>413</v>
      </c>
      <c r="M3187" t="s">
        <v>413</v>
      </c>
      <c r="N3187" t="b">
        <v>0</v>
      </c>
      <c r="O3187">
        <v>250.58497259000001</v>
      </c>
      <c r="P3187">
        <v>1.1098999148121409E-5</v>
      </c>
      <c r="Q3187">
        <v>1.05741010409278E-2</v>
      </c>
      <c r="R3187">
        <v>2.649710819504782</v>
      </c>
      <c r="S3187">
        <v>2.7812423973084359E-3</v>
      </c>
      <c r="T3187">
        <f t="shared" si="100"/>
        <v>2.6497108195047834</v>
      </c>
      <c r="U3187">
        <f t="shared" si="101"/>
        <v>2.7812423973084368E-3</v>
      </c>
    </row>
    <row r="3188" spans="1:21" x14ac:dyDescent="0.35">
      <c r="A3188" t="s">
        <v>27</v>
      </c>
      <c r="B3188" t="s">
        <v>68</v>
      </c>
      <c r="C3188" t="s">
        <v>29</v>
      </c>
      <c r="D3188" t="s">
        <v>30</v>
      </c>
      <c r="E3188" t="s">
        <v>418</v>
      </c>
      <c r="F3188" t="s">
        <v>419</v>
      </c>
      <c r="G3188" t="s">
        <v>128</v>
      </c>
      <c r="H3188" t="s">
        <v>41</v>
      </c>
      <c r="I3188" t="s">
        <v>221</v>
      </c>
      <c r="J3188" t="s">
        <v>36</v>
      </c>
      <c r="L3188" t="s">
        <v>420</v>
      </c>
      <c r="M3188" t="s">
        <v>420</v>
      </c>
      <c r="N3188" t="b">
        <v>0</v>
      </c>
      <c r="O3188">
        <v>21.25</v>
      </c>
      <c r="P3188">
        <v>6.1626795913146478E-4</v>
      </c>
      <c r="Q3188">
        <v>0.80540188862990725</v>
      </c>
      <c r="R3188">
        <v>17.114790133385529</v>
      </c>
      <c r="S3188">
        <v>1.309569413154363E-2</v>
      </c>
      <c r="T3188">
        <f t="shared" si="100"/>
        <v>17.114790133385529</v>
      </c>
      <c r="U3188">
        <f t="shared" si="101"/>
        <v>1.3095694131543626E-2</v>
      </c>
    </row>
    <row r="3189" spans="1:21" x14ac:dyDescent="0.35">
      <c r="A3189" t="s">
        <v>27</v>
      </c>
      <c r="B3189" t="s">
        <v>68</v>
      </c>
      <c r="C3189" t="s">
        <v>39</v>
      </c>
      <c r="D3189" t="s">
        <v>40</v>
      </c>
      <c r="E3189" t="s">
        <v>418</v>
      </c>
      <c r="F3189" t="s">
        <v>419</v>
      </c>
      <c r="G3189" t="s">
        <v>128</v>
      </c>
      <c r="H3189" t="s">
        <v>41</v>
      </c>
      <c r="I3189" t="s">
        <v>221</v>
      </c>
      <c r="J3189" t="s">
        <v>36</v>
      </c>
      <c r="L3189" t="s">
        <v>420</v>
      </c>
      <c r="M3189" t="s">
        <v>420</v>
      </c>
      <c r="N3189" t="b">
        <v>0</v>
      </c>
      <c r="O3189">
        <v>21.25</v>
      </c>
      <c r="P3189">
        <v>7.2996949561118744E-3</v>
      </c>
      <c r="Q3189">
        <v>26.463096103131331</v>
      </c>
      <c r="R3189">
        <v>562.34079219154069</v>
      </c>
      <c r="S3189">
        <v>0.15511851781737729</v>
      </c>
      <c r="T3189">
        <f t="shared" si="100"/>
        <v>562.3407921915408</v>
      </c>
      <c r="U3189">
        <f t="shared" si="101"/>
        <v>0.15511851781737734</v>
      </c>
    </row>
    <row r="3190" spans="1:21" x14ac:dyDescent="0.35">
      <c r="A3190" t="s">
        <v>27</v>
      </c>
      <c r="B3190" t="s">
        <v>68</v>
      </c>
      <c r="C3190" t="s">
        <v>76</v>
      </c>
      <c r="D3190" t="s">
        <v>77</v>
      </c>
      <c r="E3190" t="s">
        <v>418</v>
      </c>
      <c r="F3190" t="s">
        <v>419</v>
      </c>
      <c r="G3190" t="s">
        <v>128</v>
      </c>
      <c r="H3190" t="s">
        <v>41</v>
      </c>
      <c r="I3190" t="s">
        <v>221</v>
      </c>
      <c r="J3190" t="s">
        <v>36</v>
      </c>
      <c r="L3190" t="s">
        <v>420</v>
      </c>
      <c r="M3190" t="s">
        <v>420</v>
      </c>
      <c r="N3190" t="b">
        <v>0</v>
      </c>
      <c r="O3190">
        <v>21.25</v>
      </c>
      <c r="P3190">
        <v>1.859121385040657E-2</v>
      </c>
      <c r="Q3190">
        <v>17.711991063713981</v>
      </c>
      <c r="R3190">
        <v>376.37981010392201</v>
      </c>
      <c r="S3190">
        <v>0.39506329432113962</v>
      </c>
      <c r="T3190">
        <f t="shared" si="100"/>
        <v>376.37981010392207</v>
      </c>
      <c r="U3190">
        <f t="shared" si="101"/>
        <v>0.39506329432113962</v>
      </c>
    </row>
    <row r="3191" spans="1:21" x14ac:dyDescent="0.35">
      <c r="A3191" t="s">
        <v>27</v>
      </c>
      <c r="B3191" t="s">
        <v>68</v>
      </c>
      <c r="C3191" t="s">
        <v>39</v>
      </c>
      <c r="D3191" t="s">
        <v>40</v>
      </c>
      <c r="E3191" t="s">
        <v>421</v>
      </c>
      <c r="F3191" t="s">
        <v>422</v>
      </c>
      <c r="G3191" t="s">
        <v>128</v>
      </c>
      <c r="H3191" t="s">
        <v>41</v>
      </c>
      <c r="I3191" t="s">
        <v>221</v>
      </c>
      <c r="J3191" t="s">
        <v>145</v>
      </c>
      <c r="L3191" t="s">
        <v>423</v>
      </c>
      <c r="M3191" t="s">
        <v>423</v>
      </c>
      <c r="N3191" t="b">
        <v>0</v>
      </c>
      <c r="O3191">
        <v>3.5359830099999998</v>
      </c>
      <c r="P3191">
        <v>8.2058683527100527E-5</v>
      </c>
      <c r="Q3191">
        <v>0.29748185935577071</v>
      </c>
      <c r="R3191">
        <v>1.051890800465215</v>
      </c>
      <c r="S3191">
        <v>2.9015811077479428E-4</v>
      </c>
      <c r="T3191">
        <f t="shared" si="100"/>
        <v>1.0518908004652148</v>
      </c>
      <c r="U3191">
        <f t="shared" si="101"/>
        <v>2.9015811077479434E-4</v>
      </c>
    </row>
    <row r="3192" spans="1:21" x14ac:dyDescent="0.35">
      <c r="A3192" t="s">
        <v>27</v>
      </c>
      <c r="B3192" t="s">
        <v>68</v>
      </c>
      <c r="C3192" t="s">
        <v>76</v>
      </c>
      <c r="D3192" t="s">
        <v>77</v>
      </c>
      <c r="E3192" t="s">
        <v>421</v>
      </c>
      <c r="F3192" t="s">
        <v>422</v>
      </c>
      <c r="G3192" t="s">
        <v>128</v>
      </c>
      <c r="H3192" t="s">
        <v>41</v>
      </c>
      <c r="I3192" t="s">
        <v>221</v>
      </c>
      <c r="J3192" t="s">
        <v>145</v>
      </c>
      <c r="L3192" t="s">
        <v>423</v>
      </c>
      <c r="M3192" t="s">
        <v>423</v>
      </c>
      <c r="N3192" t="b">
        <v>0</v>
      </c>
      <c r="O3192">
        <v>3.5359830099999998</v>
      </c>
      <c r="P3192">
        <v>1.4436029334335119E-3</v>
      </c>
      <c r="Q3192">
        <v>1.37533151209309</v>
      </c>
      <c r="R3192">
        <v>4.8631488598787742</v>
      </c>
      <c r="S3192">
        <v>5.1045554458070607E-3</v>
      </c>
      <c r="T3192">
        <f t="shared" si="100"/>
        <v>4.863148859878776</v>
      </c>
      <c r="U3192">
        <f t="shared" si="101"/>
        <v>5.104555445807059E-3</v>
      </c>
    </row>
    <row r="3193" spans="1:21" x14ac:dyDescent="0.35">
      <c r="A3193" t="s">
        <v>27</v>
      </c>
      <c r="B3193" t="s">
        <v>68</v>
      </c>
      <c r="C3193" t="s">
        <v>29</v>
      </c>
      <c r="D3193" t="s">
        <v>30</v>
      </c>
      <c r="E3193" t="s">
        <v>421</v>
      </c>
      <c r="F3193" t="s">
        <v>422</v>
      </c>
      <c r="G3193" t="s">
        <v>128</v>
      </c>
      <c r="H3193" t="s">
        <v>41</v>
      </c>
      <c r="I3193" t="s">
        <v>221</v>
      </c>
      <c r="J3193" t="s">
        <v>145</v>
      </c>
      <c r="L3193" t="s">
        <v>423</v>
      </c>
      <c r="M3193" t="s">
        <v>423</v>
      </c>
      <c r="N3193" t="b">
        <v>0</v>
      </c>
      <c r="O3193">
        <v>3.5359830099999998</v>
      </c>
      <c r="P3193">
        <v>1.251386772615459E-3</v>
      </c>
      <c r="Q3193">
        <v>1.6354399983595</v>
      </c>
      <c r="R3193">
        <v>5.7828880480736178</v>
      </c>
      <c r="S3193">
        <v>4.424882366906995E-3</v>
      </c>
      <c r="T3193">
        <f t="shared" si="100"/>
        <v>5.7828880480736196</v>
      </c>
      <c r="U3193">
        <f t="shared" si="101"/>
        <v>4.4248823669069959E-3</v>
      </c>
    </row>
    <row r="3194" spans="1:21" x14ac:dyDescent="0.35">
      <c r="A3194" t="s">
        <v>27</v>
      </c>
      <c r="B3194" t="s">
        <v>68</v>
      </c>
      <c r="C3194" t="s">
        <v>39</v>
      </c>
      <c r="D3194" t="s">
        <v>40</v>
      </c>
      <c r="E3194" t="s">
        <v>424</v>
      </c>
      <c r="F3194" t="s">
        <v>425</v>
      </c>
      <c r="G3194" t="s">
        <v>128</v>
      </c>
      <c r="H3194" t="s">
        <v>41</v>
      </c>
      <c r="I3194" t="s">
        <v>221</v>
      </c>
      <c r="J3194" t="s">
        <v>36</v>
      </c>
      <c r="L3194" t="s">
        <v>426</v>
      </c>
      <c r="M3194" t="s">
        <v>426</v>
      </c>
      <c r="N3194" t="b">
        <v>0</v>
      </c>
      <c r="O3194">
        <v>0.71</v>
      </c>
      <c r="P3194">
        <v>4.6654055410412336E-3</v>
      </c>
      <c r="Q3194">
        <v>16.91318280215043</v>
      </c>
      <c r="R3194">
        <v>12.0083597895268</v>
      </c>
      <c r="S3194">
        <v>3.312437934139276E-3</v>
      </c>
      <c r="T3194">
        <f t="shared" si="100"/>
        <v>12.008359789526805</v>
      </c>
      <c r="U3194">
        <f t="shared" si="101"/>
        <v>3.3124379341392756E-3</v>
      </c>
    </row>
    <row r="3195" spans="1:21" x14ac:dyDescent="0.35">
      <c r="A3195" t="s">
        <v>27</v>
      </c>
      <c r="B3195" t="s">
        <v>68</v>
      </c>
      <c r="C3195" t="s">
        <v>76</v>
      </c>
      <c r="D3195" t="s">
        <v>77</v>
      </c>
      <c r="E3195" t="s">
        <v>424</v>
      </c>
      <c r="F3195" t="s">
        <v>425</v>
      </c>
      <c r="G3195" t="s">
        <v>128</v>
      </c>
      <c r="H3195" t="s">
        <v>41</v>
      </c>
      <c r="I3195" t="s">
        <v>221</v>
      </c>
      <c r="J3195" t="s">
        <v>36</v>
      </c>
      <c r="L3195" t="s">
        <v>426</v>
      </c>
      <c r="M3195" t="s">
        <v>426</v>
      </c>
      <c r="N3195" t="b">
        <v>0</v>
      </c>
      <c r="O3195">
        <v>0.71</v>
      </c>
      <c r="P3195">
        <v>4.9228017402479377E-3</v>
      </c>
      <c r="Q3195">
        <v>4.6899907199873496</v>
      </c>
      <c r="R3195">
        <v>3.3298934111910179</v>
      </c>
      <c r="S3195">
        <v>3.4951892355760358E-3</v>
      </c>
      <c r="T3195">
        <f t="shared" si="100"/>
        <v>3.3298934111910179</v>
      </c>
      <c r="U3195">
        <f t="shared" si="101"/>
        <v>3.4951892355760358E-3</v>
      </c>
    </row>
    <row r="3196" spans="1:21" x14ac:dyDescent="0.35">
      <c r="A3196" t="s">
        <v>27</v>
      </c>
      <c r="B3196" t="s">
        <v>68</v>
      </c>
      <c r="C3196" t="s">
        <v>39</v>
      </c>
      <c r="D3196" t="s">
        <v>40</v>
      </c>
      <c r="E3196" t="s">
        <v>427</v>
      </c>
      <c r="F3196" t="s">
        <v>428</v>
      </c>
      <c r="G3196" t="s">
        <v>128</v>
      </c>
      <c r="H3196" t="s">
        <v>41</v>
      </c>
      <c r="I3196" t="s">
        <v>221</v>
      </c>
      <c r="J3196" t="s">
        <v>36</v>
      </c>
      <c r="L3196" t="s">
        <v>429</v>
      </c>
      <c r="M3196" t="s">
        <v>430</v>
      </c>
      <c r="N3196" t="b">
        <v>0</v>
      </c>
      <c r="O3196">
        <v>0.73</v>
      </c>
      <c r="P3196">
        <v>3.4680174537174903E-2</v>
      </c>
      <c r="Q3196">
        <v>125.7237182058162</v>
      </c>
      <c r="R3196">
        <v>91.778314290245845</v>
      </c>
      <c r="S3196">
        <v>2.531652741213768E-2</v>
      </c>
      <c r="T3196">
        <f t="shared" si="100"/>
        <v>91.778314290245817</v>
      </c>
      <c r="U3196">
        <f t="shared" si="101"/>
        <v>2.531652741213768E-2</v>
      </c>
    </row>
    <row r="3197" spans="1:21" x14ac:dyDescent="0.35">
      <c r="A3197" t="s">
        <v>27</v>
      </c>
      <c r="B3197" t="s">
        <v>68</v>
      </c>
      <c r="C3197" t="s">
        <v>76</v>
      </c>
      <c r="D3197" t="s">
        <v>77</v>
      </c>
      <c r="E3197" t="s">
        <v>427</v>
      </c>
      <c r="F3197" t="s">
        <v>428</v>
      </c>
      <c r="G3197" t="s">
        <v>128</v>
      </c>
      <c r="H3197" t="s">
        <v>41</v>
      </c>
      <c r="I3197" t="s">
        <v>221</v>
      </c>
      <c r="J3197" t="s">
        <v>36</v>
      </c>
      <c r="L3197" t="s">
        <v>429</v>
      </c>
      <c r="M3197" t="s">
        <v>430</v>
      </c>
      <c r="N3197" t="b">
        <v>0</v>
      </c>
      <c r="O3197">
        <v>0.73</v>
      </c>
      <c r="P3197">
        <v>6.9004254670951989E-2</v>
      </c>
      <c r="Q3197">
        <v>65.740879101523376</v>
      </c>
      <c r="R3197">
        <v>47.99084174411206</v>
      </c>
      <c r="S3197">
        <v>5.0373105909794949E-2</v>
      </c>
      <c r="T3197">
        <f t="shared" si="100"/>
        <v>47.99084174411206</v>
      </c>
      <c r="U3197">
        <f t="shared" si="101"/>
        <v>5.0373105909794949E-2</v>
      </c>
    </row>
    <row r="3198" spans="1:21" x14ac:dyDescent="0.35">
      <c r="A3198" t="s">
        <v>27</v>
      </c>
      <c r="B3198" t="s">
        <v>68</v>
      </c>
      <c r="C3198" t="s">
        <v>29</v>
      </c>
      <c r="D3198" t="s">
        <v>30</v>
      </c>
      <c r="E3198" t="s">
        <v>427</v>
      </c>
      <c r="F3198" t="s">
        <v>428</v>
      </c>
      <c r="G3198" t="s">
        <v>128</v>
      </c>
      <c r="H3198" t="s">
        <v>41</v>
      </c>
      <c r="I3198" t="s">
        <v>221</v>
      </c>
      <c r="J3198" t="s">
        <v>36</v>
      </c>
      <c r="L3198" t="s">
        <v>429</v>
      </c>
      <c r="M3198" t="s">
        <v>430</v>
      </c>
      <c r="N3198" t="b">
        <v>0</v>
      </c>
      <c r="O3198">
        <v>0.73</v>
      </c>
      <c r="P3198">
        <v>4.4048050215472574E-3</v>
      </c>
      <c r="Q3198">
        <v>5.7566489233036124</v>
      </c>
      <c r="R3198">
        <v>4.202353714011636</v>
      </c>
      <c r="S3198">
        <v>3.2155076657294978E-3</v>
      </c>
      <c r="T3198">
        <f t="shared" si="100"/>
        <v>4.2023537140116369</v>
      </c>
      <c r="U3198">
        <f t="shared" si="101"/>
        <v>3.2155076657294978E-3</v>
      </c>
    </row>
    <row r="3199" spans="1:21" x14ac:dyDescent="0.35">
      <c r="A3199" t="s">
        <v>27</v>
      </c>
      <c r="B3199" t="s">
        <v>68</v>
      </c>
      <c r="C3199" t="s">
        <v>29</v>
      </c>
      <c r="D3199" t="s">
        <v>30</v>
      </c>
      <c r="E3199" t="s">
        <v>431</v>
      </c>
      <c r="F3199" t="s">
        <v>432</v>
      </c>
      <c r="G3199" t="s">
        <v>128</v>
      </c>
      <c r="H3199" t="s">
        <v>41</v>
      </c>
      <c r="I3199" t="s">
        <v>221</v>
      </c>
      <c r="J3199" t="s">
        <v>36</v>
      </c>
      <c r="L3199" t="s">
        <v>433</v>
      </c>
      <c r="M3199" t="s">
        <v>433</v>
      </c>
      <c r="N3199" t="b">
        <v>0</v>
      </c>
      <c r="O3199">
        <v>128.26</v>
      </c>
      <c r="P3199">
        <v>5.1672567191631024E-4</v>
      </c>
      <c r="Q3199">
        <v>0.67530986464310838</v>
      </c>
      <c r="R3199">
        <v>86.615243239125078</v>
      </c>
      <c r="S3199">
        <v>6.6275234679985945E-2</v>
      </c>
      <c r="T3199">
        <f t="shared" si="100"/>
        <v>86.615243239125078</v>
      </c>
      <c r="U3199">
        <f t="shared" si="101"/>
        <v>6.6275234679985945E-2</v>
      </c>
    </row>
    <row r="3200" spans="1:21" x14ac:dyDescent="0.35">
      <c r="A3200" t="s">
        <v>27</v>
      </c>
      <c r="B3200" t="s">
        <v>68</v>
      </c>
      <c r="C3200" t="s">
        <v>39</v>
      </c>
      <c r="D3200" t="s">
        <v>40</v>
      </c>
      <c r="E3200" t="s">
        <v>431</v>
      </c>
      <c r="F3200" t="s">
        <v>432</v>
      </c>
      <c r="G3200" t="s">
        <v>128</v>
      </c>
      <c r="H3200" t="s">
        <v>41</v>
      </c>
      <c r="I3200" t="s">
        <v>221</v>
      </c>
      <c r="J3200" t="s">
        <v>36</v>
      </c>
      <c r="L3200" t="s">
        <v>433</v>
      </c>
      <c r="M3200" t="s">
        <v>433</v>
      </c>
      <c r="N3200" t="b">
        <v>0</v>
      </c>
      <c r="O3200">
        <v>128.26</v>
      </c>
      <c r="P3200">
        <v>1.465946979858155E-3</v>
      </c>
      <c r="Q3200">
        <v>5.3143995801633501</v>
      </c>
      <c r="R3200">
        <v>681.62489015175129</v>
      </c>
      <c r="S3200">
        <v>0.18802235963660691</v>
      </c>
      <c r="T3200">
        <f t="shared" si="100"/>
        <v>681.62489015175129</v>
      </c>
      <c r="U3200">
        <f t="shared" si="101"/>
        <v>0.18802235963660693</v>
      </c>
    </row>
    <row r="3201" spans="1:21" x14ac:dyDescent="0.35">
      <c r="A3201" t="s">
        <v>27</v>
      </c>
      <c r="B3201" t="s">
        <v>68</v>
      </c>
      <c r="C3201" t="s">
        <v>76</v>
      </c>
      <c r="D3201" t="s">
        <v>77</v>
      </c>
      <c r="E3201" t="s">
        <v>431</v>
      </c>
      <c r="F3201" t="s">
        <v>432</v>
      </c>
      <c r="G3201" t="s">
        <v>128</v>
      </c>
      <c r="H3201" t="s">
        <v>41</v>
      </c>
      <c r="I3201" t="s">
        <v>221</v>
      </c>
      <c r="J3201" t="s">
        <v>36</v>
      </c>
      <c r="L3201" t="s">
        <v>433</v>
      </c>
      <c r="M3201" t="s">
        <v>433</v>
      </c>
      <c r="N3201" t="b">
        <v>0</v>
      </c>
      <c r="O3201">
        <v>128.26</v>
      </c>
      <c r="P3201">
        <v>1.209222078150232E-2</v>
      </c>
      <c r="Q3201">
        <v>11.520350857442359</v>
      </c>
      <c r="R3201">
        <v>1477.6002009755571</v>
      </c>
      <c r="S3201">
        <v>1.5509482374354879</v>
      </c>
      <c r="T3201">
        <f t="shared" si="100"/>
        <v>1477.6002009755568</v>
      </c>
      <c r="U3201">
        <f t="shared" si="101"/>
        <v>1.5509482374354875</v>
      </c>
    </row>
    <row r="3202" spans="1:21" x14ac:dyDescent="0.35">
      <c r="A3202" t="s">
        <v>27</v>
      </c>
      <c r="B3202" t="s">
        <v>68</v>
      </c>
      <c r="C3202" t="s">
        <v>29</v>
      </c>
      <c r="D3202" t="s">
        <v>30</v>
      </c>
      <c r="E3202" t="s">
        <v>436</v>
      </c>
      <c r="F3202" t="s">
        <v>437</v>
      </c>
      <c r="G3202" t="s">
        <v>128</v>
      </c>
      <c r="H3202" t="s">
        <v>41</v>
      </c>
      <c r="I3202" t="s">
        <v>221</v>
      </c>
      <c r="J3202" t="s">
        <v>36</v>
      </c>
      <c r="L3202" t="s">
        <v>438</v>
      </c>
      <c r="M3202" t="s">
        <v>438</v>
      </c>
      <c r="N3202" t="b">
        <v>0</v>
      </c>
      <c r="O3202">
        <v>7.95</v>
      </c>
      <c r="P3202">
        <v>4.3508857066219394E-3</v>
      </c>
      <c r="Q3202">
        <v>5.686181657512793</v>
      </c>
      <c r="R3202">
        <v>45.205144177226707</v>
      </c>
      <c r="S3202">
        <v>3.4589541367644423E-2</v>
      </c>
      <c r="T3202">
        <f t="shared" ref="T3202:T3265" si="102">O3202*Q3202</f>
        <v>45.205144177226707</v>
      </c>
      <c r="U3202">
        <f t="shared" ref="U3202:U3265" si="103">O3202*P3202</f>
        <v>3.4589541367644416E-2</v>
      </c>
    </row>
    <row r="3203" spans="1:21" x14ac:dyDescent="0.35">
      <c r="A3203" t="s">
        <v>27</v>
      </c>
      <c r="B3203" t="s">
        <v>68</v>
      </c>
      <c r="C3203" t="s">
        <v>76</v>
      </c>
      <c r="D3203" t="s">
        <v>77</v>
      </c>
      <c r="E3203" t="s">
        <v>436</v>
      </c>
      <c r="F3203" t="s">
        <v>437</v>
      </c>
      <c r="G3203" t="s">
        <v>128</v>
      </c>
      <c r="H3203" t="s">
        <v>41</v>
      </c>
      <c r="I3203" t="s">
        <v>221</v>
      </c>
      <c r="J3203" t="s">
        <v>36</v>
      </c>
      <c r="L3203" t="s">
        <v>438</v>
      </c>
      <c r="M3203" t="s">
        <v>438</v>
      </c>
      <c r="N3203" t="b">
        <v>0</v>
      </c>
      <c r="O3203">
        <v>7.95</v>
      </c>
      <c r="P3203">
        <v>1.206534826107219E-2</v>
      </c>
      <c r="Q3203">
        <v>11.494749202512891</v>
      </c>
      <c r="R3203">
        <v>91.383256159977492</v>
      </c>
      <c r="S3203">
        <v>9.5919518675523882E-2</v>
      </c>
      <c r="T3203">
        <f t="shared" si="102"/>
        <v>91.383256159977478</v>
      </c>
      <c r="U3203">
        <f t="shared" si="103"/>
        <v>9.591951867552391E-2</v>
      </c>
    </row>
    <row r="3204" spans="1:21" x14ac:dyDescent="0.35">
      <c r="A3204" t="s">
        <v>27</v>
      </c>
      <c r="B3204" t="s">
        <v>68</v>
      </c>
      <c r="C3204" t="s">
        <v>39</v>
      </c>
      <c r="D3204" t="s">
        <v>40</v>
      </c>
      <c r="E3204" t="s">
        <v>436</v>
      </c>
      <c r="F3204" t="s">
        <v>437</v>
      </c>
      <c r="G3204" t="s">
        <v>128</v>
      </c>
      <c r="H3204" t="s">
        <v>41</v>
      </c>
      <c r="I3204" t="s">
        <v>221</v>
      </c>
      <c r="J3204" t="s">
        <v>36</v>
      </c>
      <c r="L3204" t="s">
        <v>438</v>
      </c>
      <c r="M3204" t="s">
        <v>438</v>
      </c>
      <c r="N3204" t="b">
        <v>0</v>
      </c>
      <c r="O3204">
        <v>7.95</v>
      </c>
      <c r="P3204">
        <v>6.7664664177378986E-3</v>
      </c>
      <c r="Q3204">
        <v>24.530018331969391</v>
      </c>
      <c r="R3204">
        <v>195.01364573915669</v>
      </c>
      <c r="S3204">
        <v>5.3793408021016301E-2</v>
      </c>
      <c r="T3204">
        <f t="shared" si="102"/>
        <v>195.01364573915666</v>
      </c>
      <c r="U3204">
        <f t="shared" si="103"/>
        <v>5.3793408021016294E-2</v>
      </c>
    </row>
    <row r="3205" spans="1:21" x14ac:dyDescent="0.35">
      <c r="A3205" t="s">
        <v>27</v>
      </c>
      <c r="B3205" t="s">
        <v>68</v>
      </c>
      <c r="C3205" t="s">
        <v>39</v>
      </c>
      <c r="D3205" t="s">
        <v>40</v>
      </c>
      <c r="E3205" t="s">
        <v>439</v>
      </c>
      <c r="F3205" t="s">
        <v>440</v>
      </c>
      <c r="G3205" t="s">
        <v>128</v>
      </c>
      <c r="H3205" t="s">
        <v>41</v>
      </c>
      <c r="I3205" t="s">
        <v>221</v>
      </c>
      <c r="J3205" t="s">
        <v>145</v>
      </c>
      <c r="L3205" t="s">
        <v>441</v>
      </c>
      <c r="M3205" t="s">
        <v>441</v>
      </c>
      <c r="N3205" t="b">
        <v>0</v>
      </c>
      <c r="O3205">
        <v>29.001318260000001</v>
      </c>
      <c r="P3205">
        <v>8.228326914136883E-11</v>
      </c>
      <c r="Q3205">
        <v>2.9829603456850149E-7</v>
      </c>
      <c r="R3205">
        <v>8.6509782342170737E-6</v>
      </c>
      <c r="S3205">
        <v>2.3863232758420739E-9</v>
      </c>
      <c r="T3205">
        <f t="shared" si="102"/>
        <v>8.6509782342170737E-6</v>
      </c>
      <c r="U3205">
        <f t="shared" si="103"/>
        <v>2.3863232758420743E-9</v>
      </c>
    </row>
    <row r="3206" spans="1:21" x14ac:dyDescent="0.35">
      <c r="A3206" t="s">
        <v>27</v>
      </c>
      <c r="B3206" t="s">
        <v>68</v>
      </c>
      <c r="C3206" t="s">
        <v>39</v>
      </c>
      <c r="D3206" t="s">
        <v>40</v>
      </c>
      <c r="E3206" t="s">
        <v>442</v>
      </c>
      <c r="F3206" t="s">
        <v>443</v>
      </c>
      <c r="G3206" t="s">
        <v>128</v>
      </c>
      <c r="H3206" t="s">
        <v>41</v>
      </c>
      <c r="I3206" t="s">
        <v>221</v>
      </c>
      <c r="J3206" t="s">
        <v>145</v>
      </c>
      <c r="L3206" t="s">
        <v>444</v>
      </c>
      <c r="M3206" t="s">
        <v>444</v>
      </c>
      <c r="N3206" t="b">
        <v>0</v>
      </c>
      <c r="O3206">
        <v>29.001318260000001</v>
      </c>
      <c r="P3206">
        <v>1.40224390426499E-3</v>
      </c>
      <c r="Q3206">
        <v>5.0834610790859172</v>
      </c>
      <c r="R3206">
        <v>147.4270726168937</v>
      </c>
      <c r="S3206">
        <v>4.0666921745733928E-2</v>
      </c>
      <c r="T3206">
        <f t="shared" si="102"/>
        <v>147.42707261689372</v>
      </c>
      <c r="U3206">
        <f t="shared" si="103"/>
        <v>4.0666921745733949E-2</v>
      </c>
    </row>
    <row r="3207" spans="1:21" x14ac:dyDescent="0.35">
      <c r="A3207" t="s">
        <v>27</v>
      </c>
      <c r="B3207" t="s">
        <v>68</v>
      </c>
      <c r="C3207" t="s">
        <v>29</v>
      </c>
      <c r="D3207" t="s">
        <v>30</v>
      </c>
      <c r="E3207" t="s">
        <v>442</v>
      </c>
      <c r="F3207" t="s">
        <v>443</v>
      </c>
      <c r="G3207" t="s">
        <v>128</v>
      </c>
      <c r="H3207" t="s">
        <v>41</v>
      </c>
      <c r="I3207" t="s">
        <v>221</v>
      </c>
      <c r="J3207" t="s">
        <v>145</v>
      </c>
      <c r="L3207" t="s">
        <v>444</v>
      </c>
      <c r="M3207" t="s">
        <v>444</v>
      </c>
      <c r="N3207" t="b">
        <v>0</v>
      </c>
      <c r="O3207">
        <v>29.001318260000001</v>
      </c>
      <c r="P3207">
        <v>6.0400119832365357E-4</v>
      </c>
      <c r="Q3207">
        <v>0.78937043319628997</v>
      </c>
      <c r="R3207">
        <v>22.892783158159681</v>
      </c>
      <c r="S3207">
        <v>1.7516830982005661E-2</v>
      </c>
      <c r="T3207">
        <f t="shared" si="102"/>
        <v>22.892783158159677</v>
      </c>
      <c r="U3207">
        <f t="shared" si="103"/>
        <v>1.7516830982005658E-2</v>
      </c>
    </row>
    <row r="3208" spans="1:21" x14ac:dyDescent="0.35">
      <c r="A3208" t="s">
        <v>27</v>
      </c>
      <c r="B3208" t="s">
        <v>68</v>
      </c>
      <c r="C3208" t="s">
        <v>76</v>
      </c>
      <c r="D3208" t="s">
        <v>77</v>
      </c>
      <c r="E3208" t="s">
        <v>442</v>
      </c>
      <c r="F3208" t="s">
        <v>443</v>
      </c>
      <c r="G3208" t="s">
        <v>128</v>
      </c>
      <c r="H3208" t="s">
        <v>41</v>
      </c>
      <c r="I3208" t="s">
        <v>221</v>
      </c>
      <c r="J3208" t="s">
        <v>145</v>
      </c>
      <c r="L3208" t="s">
        <v>444</v>
      </c>
      <c r="M3208" t="s">
        <v>444</v>
      </c>
      <c r="N3208" t="b">
        <v>0</v>
      </c>
      <c r="O3208">
        <v>29.001318260000001</v>
      </c>
      <c r="P3208">
        <v>5.2629776005793166E-3</v>
      </c>
      <c r="Q3208">
        <v>5.0140788535950884</v>
      </c>
      <c r="R3208">
        <v>145.41489661384711</v>
      </c>
      <c r="S3208">
        <v>0.1526332883896519</v>
      </c>
      <c r="T3208">
        <f t="shared" si="102"/>
        <v>145.41489661384711</v>
      </c>
      <c r="U3208">
        <f t="shared" si="103"/>
        <v>0.15263328838965193</v>
      </c>
    </row>
    <row r="3209" spans="1:21" x14ac:dyDescent="0.35">
      <c r="A3209" t="s">
        <v>27</v>
      </c>
      <c r="B3209" t="s">
        <v>68</v>
      </c>
      <c r="C3209" t="s">
        <v>39</v>
      </c>
      <c r="D3209" t="s">
        <v>40</v>
      </c>
      <c r="E3209" t="s">
        <v>445</v>
      </c>
      <c r="F3209" t="s">
        <v>446</v>
      </c>
      <c r="G3209" t="s">
        <v>128</v>
      </c>
      <c r="H3209" t="s">
        <v>41</v>
      </c>
      <c r="I3209" t="s">
        <v>221</v>
      </c>
      <c r="J3209" t="s">
        <v>145</v>
      </c>
      <c r="L3209" t="s">
        <v>447</v>
      </c>
      <c r="M3209" t="s">
        <v>447</v>
      </c>
      <c r="N3209" t="b">
        <v>0</v>
      </c>
      <c r="O3209">
        <v>2.75246871</v>
      </c>
      <c r="P3209">
        <v>1.078970013432003E-3</v>
      </c>
      <c r="Q3209">
        <v>3.911517855131915</v>
      </c>
      <c r="R3209">
        <v>10.76633050485691</v>
      </c>
      <c r="S3209">
        <v>2.969831200999867E-3</v>
      </c>
      <c r="T3209">
        <f t="shared" si="102"/>
        <v>10.766330504856908</v>
      </c>
      <c r="U3209">
        <f t="shared" si="103"/>
        <v>2.9698312009998678E-3</v>
      </c>
    </row>
    <row r="3210" spans="1:21" x14ac:dyDescent="0.35">
      <c r="A3210" t="s">
        <v>27</v>
      </c>
      <c r="B3210" t="s">
        <v>68</v>
      </c>
      <c r="C3210" t="s">
        <v>29</v>
      </c>
      <c r="D3210" t="s">
        <v>30</v>
      </c>
      <c r="E3210" t="s">
        <v>448</v>
      </c>
      <c r="F3210" t="s">
        <v>449</v>
      </c>
      <c r="G3210" t="s">
        <v>128</v>
      </c>
      <c r="H3210" t="s">
        <v>41</v>
      </c>
      <c r="I3210" t="s">
        <v>221</v>
      </c>
      <c r="J3210" t="s">
        <v>145</v>
      </c>
      <c r="L3210" t="s">
        <v>178</v>
      </c>
      <c r="M3210" t="s">
        <v>178</v>
      </c>
      <c r="N3210" t="b">
        <v>0</v>
      </c>
      <c r="O3210">
        <v>207.50297707999999</v>
      </c>
      <c r="P3210">
        <v>6.4767583001174541E-8</v>
      </c>
      <c r="Q3210">
        <v>8.4644890097251409E-5</v>
      </c>
      <c r="R3210">
        <v>1.756406668978908E-2</v>
      </c>
      <c r="S3210">
        <v>1.343946629101972E-5</v>
      </c>
      <c r="T3210">
        <f t="shared" si="102"/>
        <v>1.7564066689789076E-2</v>
      </c>
      <c r="U3210">
        <f t="shared" si="103"/>
        <v>1.3439466291019719E-5</v>
      </c>
    </row>
    <row r="3211" spans="1:21" x14ac:dyDescent="0.35">
      <c r="A3211" t="s">
        <v>27</v>
      </c>
      <c r="B3211" t="s">
        <v>68</v>
      </c>
      <c r="C3211" t="s">
        <v>39</v>
      </c>
      <c r="D3211" t="s">
        <v>40</v>
      </c>
      <c r="E3211" t="s">
        <v>448</v>
      </c>
      <c r="F3211" t="s">
        <v>449</v>
      </c>
      <c r="G3211" t="s">
        <v>128</v>
      </c>
      <c r="H3211" t="s">
        <v>41</v>
      </c>
      <c r="I3211" t="s">
        <v>221</v>
      </c>
      <c r="J3211" t="s">
        <v>145</v>
      </c>
      <c r="L3211" t="s">
        <v>178</v>
      </c>
      <c r="M3211" t="s">
        <v>178</v>
      </c>
      <c r="N3211" t="b">
        <v>0</v>
      </c>
      <c r="O3211">
        <v>207.50297707999999</v>
      </c>
      <c r="P3211">
        <v>2.1968331336198831E-7</v>
      </c>
      <c r="Q3211">
        <v>7.9640322899864383E-4</v>
      </c>
      <c r="R3211">
        <v>0.16525604097334359</v>
      </c>
      <c r="S3211">
        <v>4.5584941537411122E-5</v>
      </c>
      <c r="T3211">
        <f t="shared" si="102"/>
        <v>0.16525604097334357</v>
      </c>
      <c r="U3211">
        <f t="shared" si="103"/>
        <v>4.5584941537411116E-5</v>
      </c>
    </row>
    <row r="3212" spans="1:21" x14ac:dyDescent="0.35">
      <c r="A3212" t="s">
        <v>27</v>
      </c>
      <c r="B3212" t="s">
        <v>68</v>
      </c>
      <c r="C3212" t="s">
        <v>76</v>
      </c>
      <c r="D3212" t="s">
        <v>77</v>
      </c>
      <c r="E3212" t="s">
        <v>448</v>
      </c>
      <c r="F3212" t="s">
        <v>449</v>
      </c>
      <c r="G3212" t="s">
        <v>128</v>
      </c>
      <c r="H3212" t="s">
        <v>41</v>
      </c>
      <c r="I3212" t="s">
        <v>221</v>
      </c>
      <c r="J3212" t="s">
        <v>145</v>
      </c>
      <c r="L3212" t="s">
        <v>178</v>
      </c>
      <c r="M3212" t="s">
        <v>178</v>
      </c>
      <c r="N3212" t="b">
        <v>0</v>
      </c>
      <c r="O3212">
        <v>207.50297707999999</v>
      </c>
      <c r="P3212">
        <v>2.1533008351470671E-7</v>
      </c>
      <c r="Q3212">
        <v>2.0514661095557581E-4</v>
      </c>
      <c r="R3212">
        <v>4.2568532511154521E-2</v>
      </c>
      <c r="S3212">
        <v>4.468163338418666E-5</v>
      </c>
      <c r="T3212">
        <f t="shared" si="102"/>
        <v>4.2568532511154521E-2</v>
      </c>
      <c r="U3212">
        <f t="shared" si="103"/>
        <v>4.4681633384186673E-5</v>
      </c>
    </row>
    <row r="3213" spans="1:21" x14ac:dyDescent="0.35">
      <c r="A3213" t="s">
        <v>27</v>
      </c>
      <c r="B3213" t="s">
        <v>68</v>
      </c>
      <c r="C3213" t="s">
        <v>76</v>
      </c>
      <c r="D3213" t="s">
        <v>77</v>
      </c>
      <c r="E3213" t="s">
        <v>455</v>
      </c>
      <c r="F3213" t="s">
        <v>456</v>
      </c>
      <c r="G3213" t="s">
        <v>452</v>
      </c>
      <c r="H3213" t="s">
        <v>41</v>
      </c>
      <c r="I3213" t="s">
        <v>453</v>
      </c>
      <c r="J3213" t="s">
        <v>36</v>
      </c>
      <c r="L3213" t="s">
        <v>457</v>
      </c>
      <c r="M3213" t="s">
        <v>457</v>
      </c>
      <c r="N3213" t="b">
        <v>0</v>
      </c>
      <c r="O3213">
        <v>55.558979000000001</v>
      </c>
      <c r="P3213">
        <v>1.109430585373814E-2</v>
      </c>
      <c r="Q3213">
        <v>10.569629703615201</v>
      </c>
      <c r="R3213">
        <v>587.23783474093307</v>
      </c>
      <c r="S3213">
        <v>0.61638830594741434</v>
      </c>
      <c r="T3213">
        <f t="shared" si="102"/>
        <v>587.23783474093318</v>
      </c>
      <c r="U3213">
        <f t="shared" si="103"/>
        <v>0.61638830594741434</v>
      </c>
    </row>
    <row r="3214" spans="1:21" x14ac:dyDescent="0.35">
      <c r="A3214" t="s">
        <v>27</v>
      </c>
      <c r="B3214" t="s">
        <v>68</v>
      </c>
      <c r="C3214" t="s">
        <v>29</v>
      </c>
      <c r="D3214" t="s">
        <v>30</v>
      </c>
      <c r="E3214" t="s">
        <v>455</v>
      </c>
      <c r="F3214" t="s">
        <v>456</v>
      </c>
      <c r="G3214" t="s">
        <v>452</v>
      </c>
      <c r="H3214" t="s">
        <v>41</v>
      </c>
      <c r="I3214" t="s">
        <v>453</v>
      </c>
      <c r="J3214" t="s">
        <v>36</v>
      </c>
      <c r="L3214" t="s">
        <v>457</v>
      </c>
      <c r="M3214" t="s">
        <v>457</v>
      </c>
      <c r="N3214" t="b">
        <v>0</v>
      </c>
      <c r="O3214">
        <v>55.558979000000001</v>
      </c>
      <c r="P3214">
        <v>2.1918349860422199E-2</v>
      </c>
      <c r="Q3214">
        <v>28.6451374141119</v>
      </c>
      <c r="R3214">
        <v>1591.494588042757</v>
      </c>
      <c r="S3214">
        <v>1.21776113960985</v>
      </c>
      <c r="T3214">
        <f t="shared" si="102"/>
        <v>1591.4945880427574</v>
      </c>
      <c r="U3214">
        <f t="shared" si="103"/>
        <v>1.21776113960985</v>
      </c>
    </row>
    <row r="3215" spans="1:21" x14ac:dyDescent="0.35">
      <c r="A3215" t="s">
        <v>27</v>
      </c>
      <c r="B3215" t="s">
        <v>68</v>
      </c>
      <c r="C3215" t="s">
        <v>29</v>
      </c>
      <c r="D3215" t="s">
        <v>30</v>
      </c>
      <c r="E3215" t="s">
        <v>485</v>
      </c>
      <c r="F3215" t="s">
        <v>486</v>
      </c>
      <c r="G3215" t="s">
        <v>452</v>
      </c>
      <c r="H3215" t="s">
        <v>41</v>
      </c>
      <c r="I3215" t="s">
        <v>453</v>
      </c>
      <c r="J3215" t="s">
        <v>36</v>
      </c>
      <c r="L3215" t="s">
        <v>487</v>
      </c>
      <c r="M3215" t="s">
        <v>487</v>
      </c>
      <c r="N3215" t="b">
        <v>0</v>
      </c>
      <c r="O3215">
        <v>111.30548919</v>
      </c>
      <c r="P3215">
        <v>5.8119223543462501E-8</v>
      </c>
      <c r="Q3215">
        <v>7.5956135174671508E-5</v>
      </c>
      <c r="R3215">
        <v>8.4543347825985788E-3</v>
      </c>
      <c r="S3215">
        <v>6.4689886078480588E-6</v>
      </c>
      <c r="T3215">
        <f t="shared" si="102"/>
        <v>8.4543347825985788E-3</v>
      </c>
      <c r="U3215">
        <f t="shared" si="103"/>
        <v>6.4689886078480588E-6</v>
      </c>
    </row>
    <row r="3216" spans="1:21" x14ac:dyDescent="0.35">
      <c r="A3216" t="s">
        <v>27</v>
      </c>
      <c r="B3216" t="s">
        <v>68</v>
      </c>
      <c r="C3216" t="s">
        <v>29</v>
      </c>
      <c r="D3216" t="s">
        <v>30</v>
      </c>
      <c r="E3216" t="s">
        <v>491</v>
      </c>
      <c r="F3216" t="s">
        <v>492</v>
      </c>
      <c r="G3216" t="s">
        <v>452</v>
      </c>
      <c r="H3216" t="s">
        <v>41</v>
      </c>
      <c r="I3216" t="s">
        <v>453</v>
      </c>
      <c r="J3216" t="s">
        <v>36</v>
      </c>
      <c r="L3216" t="s">
        <v>493</v>
      </c>
      <c r="M3216" t="s">
        <v>493</v>
      </c>
      <c r="N3216" t="b">
        <v>0</v>
      </c>
      <c r="O3216">
        <v>46.205657029999998</v>
      </c>
      <c r="P3216">
        <v>3.4110217280793318E-3</v>
      </c>
      <c r="Q3216">
        <v>4.4578714522568426</v>
      </c>
      <c r="R3216">
        <v>205.97887940680769</v>
      </c>
      <c r="S3216">
        <v>0.15760850008951149</v>
      </c>
      <c r="T3216">
        <f t="shared" si="102"/>
        <v>205.97887940680766</v>
      </c>
      <c r="U3216">
        <f t="shared" si="103"/>
        <v>0.15760850008951152</v>
      </c>
    </row>
    <row r="3217" spans="1:21" x14ac:dyDescent="0.35">
      <c r="A3217" t="s">
        <v>27</v>
      </c>
      <c r="B3217" t="s">
        <v>68</v>
      </c>
      <c r="C3217" t="s">
        <v>29</v>
      </c>
      <c r="D3217" t="s">
        <v>30</v>
      </c>
      <c r="E3217" t="s">
        <v>497</v>
      </c>
      <c r="F3217" t="s">
        <v>495</v>
      </c>
      <c r="G3217" t="s">
        <v>452</v>
      </c>
      <c r="H3217" t="s">
        <v>41</v>
      </c>
      <c r="I3217" t="s">
        <v>453</v>
      </c>
      <c r="J3217" t="s">
        <v>145</v>
      </c>
      <c r="L3217" t="s">
        <v>496</v>
      </c>
      <c r="M3217" t="s">
        <v>496</v>
      </c>
      <c r="N3217" t="b">
        <v>0</v>
      </c>
      <c r="O3217">
        <v>94.323511679999996</v>
      </c>
      <c r="P3217">
        <v>3.592548725244817E-3</v>
      </c>
      <c r="Q3217">
        <v>4.6951094656697858</v>
      </c>
      <c r="R3217">
        <v>442.85921252398259</v>
      </c>
      <c r="S3217">
        <v>0.33886181164659862</v>
      </c>
      <c r="T3217">
        <f t="shared" si="102"/>
        <v>442.85921252398259</v>
      </c>
      <c r="U3217">
        <f t="shared" si="103"/>
        <v>0.33886181164659857</v>
      </c>
    </row>
    <row r="3218" spans="1:21" x14ac:dyDescent="0.35">
      <c r="A3218" t="s">
        <v>27</v>
      </c>
      <c r="B3218" t="s">
        <v>68</v>
      </c>
      <c r="C3218" t="s">
        <v>39</v>
      </c>
      <c r="D3218" t="s">
        <v>40</v>
      </c>
      <c r="E3218" t="s">
        <v>497</v>
      </c>
      <c r="F3218" t="s">
        <v>495</v>
      </c>
      <c r="G3218" t="s">
        <v>452</v>
      </c>
      <c r="H3218" t="s">
        <v>41</v>
      </c>
      <c r="I3218" t="s">
        <v>453</v>
      </c>
      <c r="J3218" t="s">
        <v>145</v>
      </c>
      <c r="L3218" t="s">
        <v>496</v>
      </c>
      <c r="M3218" t="s">
        <v>496</v>
      </c>
      <c r="N3218" t="b">
        <v>0</v>
      </c>
      <c r="O3218">
        <v>94.323511679999996</v>
      </c>
      <c r="P3218">
        <v>1.8921251552152889E-3</v>
      </c>
      <c r="Q3218">
        <v>6.8593948271346186</v>
      </c>
      <c r="R3218">
        <v>647.00220809496375</v>
      </c>
      <c r="S3218">
        <v>0.1784718891779711</v>
      </c>
      <c r="T3218">
        <f t="shared" si="102"/>
        <v>647.00220809496375</v>
      </c>
      <c r="U3218">
        <f t="shared" si="103"/>
        <v>0.1784718891779711</v>
      </c>
    </row>
    <row r="3219" spans="1:21" x14ac:dyDescent="0.35">
      <c r="A3219" t="s">
        <v>27</v>
      </c>
      <c r="B3219" t="s">
        <v>68</v>
      </c>
      <c r="C3219" t="s">
        <v>39</v>
      </c>
      <c r="D3219" t="s">
        <v>40</v>
      </c>
      <c r="E3219" t="s">
        <v>498</v>
      </c>
      <c r="F3219" t="s">
        <v>499</v>
      </c>
      <c r="G3219" t="s">
        <v>452</v>
      </c>
      <c r="H3219" t="s">
        <v>41</v>
      </c>
      <c r="I3219" t="s">
        <v>453</v>
      </c>
      <c r="J3219" t="s">
        <v>145</v>
      </c>
      <c r="L3219" t="s">
        <v>500</v>
      </c>
      <c r="M3219" t="s">
        <v>500</v>
      </c>
      <c r="N3219" t="b">
        <v>0</v>
      </c>
      <c r="O3219">
        <v>141.84888862</v>
      </c>
      <c r="P3219">
        <v>1.191140440930894E-2</v>
      </c>
      <c r="Q3219">
        <v>43.181618067873387</v>
      </c>
      <c r="R3219">
        <v>6125.2645317411516</v>
      </c>
      <c r="S3219">
        <v>1.6896194773638411</v>
      </c>
      <c r="T3219">
        <f t="shared" si="102"/>
        <v>6125.2645317411516</v>
      </c>
      <c r="U3219">
        <f t="shared" si="103"/>
        <v>1.6896194773638407</v>
      </c>
    </row>
    <row r="3220" spans="1:21" x14ac:dyDescent="0.35">
      <c r="A3220" t="s">
        <v>27</v>
      </c>
      <c r="B3220" t="s">
        <v>68</v>
      </c>
      <c r="C3220" t="s">
        <v>29</v>
      </c>
      <c r="D3220" t="s">
        <v>30</v>
      </c>
      <c r="E3220" t="s">
        <v>498</v>
      </c>
      <c r="F3220" t="s">
        <v>499</v>
      </c>
      <c r="G3220" t="s">
        <v>452</v>
      </c>
      <c r="H3220" t="s">
        <v>41</v>
      </c>
      <c r="I3220" t="s">
        <v>453</v>
      </c>
      <c r="J3220" t="s">
        <v>145</v>
      </c>
      <c r="L3220" t="s">
        <v>500</v>
      </c>
      <c r="M3220" t="s">
        <v>500</v>
      </c>
      <c r="N3220" t="b">
        <v>0</v>
      </c>
      <c r="O3220">
        <v>141.84888862</v>
      </c>
      <c r="P3220">
        <v>4.9979595994588122E-2</v>
      </c>
      <c r="Q3220">
        <v>65.318438855286885</v>
      </c>
      <c r="R3220">
        <v>9265.3479580158692</v>
      </c>
      <c r="S3220">
        <v>7.0895501455089276</v>
      </c>
      <c r="T3220">
        <f t="shared" si="102"/>
        <v>9265.3479580158692</v>
      </c>
      <c r="U3220">
        <f t="shared" si="103"/>
        <v>7.0895501455089285</v>
      </c>
    </row>
    <row r="3221" spans="1:21" x14ac:dyDescent="0.35">
      <c r="A3221" t="s">
        <v>27</v>
      </c>
      <c r="B3221" t="s">
        <v>68</v>
      </c>
      <c r="C3221" t="s">
        <v>29</v>
      </c>
      <c r="D3221" t="s">
        <v>30</v>
      </c>
      <c r="E3221" t="s">
        <v>504</v>
      </c>
      <c r="F3221" t="s">
        <v>505</v>
      </c>
      <c r="G3221" t="s">
        <v>452</v>
      </c>
      <c r="H3221" t="s">
        <v>41</v>
      </c>
      <c r="I3221" t="s">
        <v>453</v>
      </c>
      <c r="J3221" t="s">
        <v>36</v>
      </c>
      <c r="L3221" t="s">
        <v>506</v>
      </c>
      <c r="M3221" t="s">
        <v>506</v>
      </c>
      <c r="N3221" t="b">
        <v>0</v>
      </c>
      <c r="O3221">
        <v>2.7975900199999999</v>
      </c>
      <c r="P3221">
        <v>1.0936836286443631E-5</v>
      </c>
      <c r="Q3221">
        <v>1.4293374286652999E-2</v>
      </c>
      <c r="R3221">
        <v>3.9987001256465038E-2</v>
      </c>
      <c r="S3221">
        <v>3.0596784045328549E-5</v>
      </c>
      <c r="T3221">
        <f t="shared" si="102"/>
        <v>3.9987001256465052E-2</v>
      </c>
      <c r="U3221">
        <f t="shared" si="103"/>
        <v>3.0596784045328563E-5</v>
      </c>
    </row>
    <row r="3222" spans="1:21" x14ac:dyDescent="0.35">
      <c r="A3222" t="s">
        <v>27</v>
      </c>
      <c r="B3222" t="s">
        <v>68</v>
      </c>
      <c r="C3222" t="s">
        <v>39</v>
      </c>
      <c r="D3222" t="s">
        <v>40</v>
      </c>
      <c r="E3222" t="s">
        <v>504</v>
      </c>
      <c r="F3222" t="s">
        <v>505</v>
      </c>
      <c r="G3222" t="s">
        <v>452</v>
      </c>
      <c r="H3222" t="s">
        <v>41</v>
      </c>
      <c r="I3222" t="s">
        <v>453</v>
      </c>
      <c r="J3222" t="s">
        <v>36</v>
      </c>
      <c r="L3222" t="s">
        <v>506</v>
      </c>
      <c r="M3222" t="s">
        <v>506</v>
      </c>
      <c r="N3222" t="b">
        <v>0</v>
      </c>
      <c r="O3222">
        <v>2.7975900199999999</v>
      </c>
      <c r="P3222">
        <v>4.1351864541649858E-8</v>
      </c>
      <c r="Q3222">
        <v>1.4991014994306261E-4</v>
      </c>
      <c r="R3222">
        <v>4.1938713937741549E-4</v>
      </c>
      <c r="S3222">
        <v>1.156855635501115E-7</v>
      </c>
      <c r="T3222">
        <f t="shared" si="102"/>
        <v>4.1938713937741549E-4</v>
      </c>
      <c r="U3222">
        <f t="shared" si="103"/>
        <v>1.1568556355011151E-7</v>
      </c>
    </row>
    <row r="3223" spans="1:21" x14ac:dyDescent="0.35">
      <c r="A3223" t="s">
        <v>27</v>
      </c>
      <c r="B3223" t="s">
        <v>68</v>
      </c>
      <c r="C3223" t="s">
        <v>39</v>
      </c>
      <c r="D3223" t="s">
        <v>40</v>
      </c>
      <c r="E3223" t="s">
        <v>507</v>
      </c>
      <c r="F3223" t="s">
        <v>508</v>
      </c>
      <c r="G3223" t="s">
        <v>452</v>
      </c>
      <c r="H3223" t="s">
        <v>41</v>
      </c>
      <c r="I3223" t="s">
        <v>453</v>
      </c>
      <c r="J3223" t="s">
        <v>36</v>
      </c>
      <c r="L3223" t="s">
        <v>509</v>
      </c>
      <c r="M3223" t="s">
        <v>509</v>
      </c>
      <c r="N3223" t="b">
        <v>0</v>
      </c>
      <c r="O3223">
        <v>0.12</v>
      </c>
      <c r="P3223">
        <v>6.006933940670312E-10</v>
      </c>
      <c r="Q3223">
        <v>2.177653602141612E-6</v>
      </c>
      <c r="R3223">
        <v>2.6131843225699349E-7</v>
      </c>
      <c r="S3223">
        <v>7.2083207288043736E-11</v>
      </c>
      <c r="T3223">
        <f t="shared" si="102"/>
        <v>2.6131843225699344E-7</v>
      </c>
      <c r="U3223">
        <f t="shared" si="103"/>
        <v>7.2083207288043736E-11</v>
      </c>
    </row>
    <row r="3224" spans="1:21" x14ac:dyDescent="0.35">
      <c r="A3224" t="s">
        <v>27</v>
      </c>
      <c r="B3224" t="s">
        <v>68</v>
      </c>
      <c r="C3224" t="s">
        <v>29</v>
      </c>
      <c r="D3224" t="s">
        <v>30</v>
      </c>
      <c r="E3224" t="s">
        <v>507</v>
      </c>
      <c r="F3224" t="s">
        <v>508</v>
      </c>
      <c r="G3224" t="s">
        <v>452</v>
      </c>
      <c r="H3224" t="s">
        <v>41</v>
      </c>
      <c r="I3224" t="s">
        <v>453</v>
      </c>
      <c r="J3224" t="s">
        <v>36</v>
      </c>
      <c r="L3224" t="s">
        <v>509</v>
      </c>
      <c r="M3224" t="s">
        <v>509</v>
      </c>
      <c r="N3224" t="b">
        <v>0</v>
      </c>
      <c r="O3224">
        <v>0.12</v>
      </c>
      <c r="P3224">
        <v>8.8979728390890858E-9</v>
      </c>
      <c r="Q3224">
        <v>1.162877937006489E-5</v>
      </c>
      <c r="R3224">
        <v>1.395453524407786E-6</v>
      </c>
      <c r="S3224">
        <v>1.06775674069069E-9</v>
      </c>
      <c r="T3224">
        <f t="shared" si="102"/>
        <v>1.3954535244077869E-6</v>
      </c>
      <c r="U3224">
        <f t="shared" si="103"/>
        <v>1.0677567406906902E-9</v>
      </c>
    </row>
    <row r="3225" spans="1:21" x14ac:dyDescent="0.35">
      <c r="A3225" t="s">
        <v>27</v>
      </c>
      <c r="B3225" t="s">
        <v>68</v>
      </c>
      <c r="C3225" t="s">
        <v>76</v>
      </c>
      <c r="D3225" t="s">
        <v>77</v>
      </c>
      <c r="E3225" t="s">
        <v>510</v>
      </c>
      <c r="F3225" t="s">
        <v>511</v>
      </c>
      <c r="G3225" t="s">
        <v>452</v>
      </c>
      <c r="H3225" t="s">
        <v>41</v>
      </c>
      <c r="I3225" t="s">
        <v>453</v>
      </c>
      <c r="J3225" t="s">
        <v>36</v>
      </c>
      <c r="L3225" t="s">
        <v>512</v>
      </c>
      <c r="M3225" t="s">
        <v>512</v>
      </c>
      <c r="N3225" t="b">
        <v>0</v>
      </c>
      <c r="O3225">
        <v>130.42998961999999</v>
      </c>
      <c r="P3225">
        <v>1.046924595472107E-2</v>
      </c>
      <c r="Q3225">
        <v>9.9741303760963476</v>
      </c>
      <c r="R3225">
        <v>1300.925721422773</v>
      </c>
      <c r="S3225">
        <v>1.365503641203496</v>
      </c>
      <c r="T3225">
        <f t="shared" si="102"/>
        <v>1300.9257214227732</v>
      </c>
      <c r="U3225">
        <f t="shared" si="103"/>
        <v>1.365503641203496</v>
      </c>
    </row>
    <row r="3226" spans="1:21" x14ac:dyDescent="0.35">
      <c r="A3226" t="s">
        <v>27</v>
      </c>
      <c r="B3226" t="s">
        <v>68</v>
      </c>
      <c r="C3226" t="s">
        <v>29</v>
      </c>
      <c r="D3226" t="s">
        <v>30</v>
      </c>
      <c r="E3226" t="s">
        <v>531</v>
      </c>
      <c r="F3226" t="s">
        <v>532</v>
      </c>
      <c r="G3226" t="s">
        <v>452</v>
      </c>
      <c r="H3226" t="s">
        <v>41</v>
      </c>
      <c r="I3226" t="s">
        <v>453</v>
      </c>
      <c r="J3226" t="s">
        <v>145</v>
      </c>
      <c r="L3226" t="s">
        <v>530</v>
      </c>
      <c r="M3226" t="s">
        <v>530</v>
      </c>
      <c r="N3226" t="b">
        <v>0</v>
      </c>
      <c r="O3226">
        <v>111.51933579999999</v>
      </c>
      <c r="P3226">
        <v>4.3732704626481628E-2</v>
      </c>
      <c r="Q3226">
        <v>57.154363421234443</v>
      </c>
      <c r="R3226">
        <v>6373.8166468078798</v>
      </c>
      <c r="S3226">
        <v>4.8770421726828177</v>
      </c>
      <c r="T3226">
        <f t="shared" si="102"/>
        <v>6373.8166468078807</v>
      </c>
      <c r="U3226">
        <f t="shared" si="103"/>
        <v>4.8770421726828177</v>
      </c>
    </row>
    <row r="3227" spans="1:21" x14ac:dyDescent="0.35">
      <c r="A3227" t="s">
        <v>27</v>
      </c>
      <c r="B3227" t="s">
        <v>68</v>
      </c>
      <c r="C3227" t="s">
        <v>39</v>
      </c>
      <c r="D3227" t="s">
        <v>40</v>
      </c>
      <c r="E3227" t="s">
        <v>531</v>
      </c>
      <c r="F3227" t="s">
        <v>532</v>
      </c>
      <c r="G3227" t="s">
        <v>452</v>
      </c>
      <c r="H3227" t="s">
        <v>41</v>
      </c>
      <c r="I3227" t="s">
        <v>453</v>
      </c>
      <c r="J3227" t="s">
        <v>145</v>
      </c>
      <c r="L3227" t="s">
        <v>530</v>
      </c>
      <c r="M3227" t="s">
        <v>530</v>
      </c>
      <c r="N3227" t="b">
        <v>0</v>
      </c>
      <c r="O3227">
        <v>111.51933579999999</v>
      </c>
      <c r="P3227">
        <v>1.6969700042751879E-2</v>
      </c>
      <c r="Q3227">
        <v>61.519119055332247</v>
      </c>
      <c r="R3227">
        <v>6860.5712960517758</v>
      </c>
      <c r="S3227">
        <v>1.8924496774929209</v>
      </c>
      <c r="T3227">
        <f t="shared" si="102"/>
        <v>6860.5712960517749</v>
      </c>
      <c r="U3227">
        <f t="shared" si="103"/>
        <v>1.8924496774929211</v>
      </c>
    </row>
    <row r="3228" spans="1:21" x14ac:dyDescent="0.35">
      <c r="A3228" t="s">
        <v>27</v>
      </c>
      <c r="B3228" t="s">
        <v>68</v>
      </c>
      <c r="C3228" t="s">
        <v>29</v>
      </c>
      <c r="D3228" t="s">
        <v>30</v>
      </c>
      <c r="E3228" t="s">
        <v>533</v>
      </c>
      <c r="F3228" t="s">
        <v>534</v>
      </c>
      <c r="G3228" t="s">
        <v>452</v>
      </c>
      <c r="H3228" t="s">
        <v>41</v>
      </c>
      <c r="I3228" t="s">
        <v>453</v>
      </c>
      <c r="J3228" t="s">
        <v>36</v>
      </c>
      <c r="L3228" t="s">
        <v>535</v>
      </c>
      <c r="M3228" t="s">
        <v>535</v>
      </c>
      <c r="N3228" t="b">
        <v>0</v>
      </c>
      <c r="O3228">
        <v>415.65856077000001</v>
      </c>
      <c r="P3228">
        <v>2.5303540198812882E-9</v>
      </c>
      <c r="Q3228">
        <v>3.3069249768994131E-6</v>
      </c>
      <c r="R3228">
        <v>1.3745516764723761E-3</v>
      </c>
      <c r="S3228">
        <v>1.05176331014244E-6</v>
      </c>
      <c r="T3228">
        <f t="shared" si="102"/>
        <v>1.3745516764723756E-3</v>
      </c>
      <c r="U3228">
        <f t="shared" si="103"/>
        <v>1.0517633101424402E-6</v>
      </c>
    </row>
    <row r="3229" spans="1:21" x14ac:dyDescent="0.35">
      <c r="A3229" t="s">
        <v>27</v>
      </c>
      <c r="B3229" t="s">
        <v>68</v>
      </c>
      <c r="C3229" t="s">
        <v>39</v>
      </c>
      <c r="D3229" t="s">
        <v>40</v>
      </c>
      <c r="E3229" t="s">
        <v>539</v>
      </c>
      <c r="F3229" t="s">
        <v>540</v>
      </c>
      <c r="G3229" t="s">
        <v>452</v>
      </c>
      <c r="H3229" t="s">
        <v>41</v>
      </c>
      <c r="I3229" t="s">
        <v>453</v>
      </c>
      <c r="J3229" t="s">
        <v>36</v>
      </c>
      <c r="L3229" t="s">
        <v>541</v>
      </c>
      <c r="M3229" t="s">
        <v>541</v>
      </c>
      <c r="N3229" t="b">
        <v>0</v>
      </c>
      <c r="O3229">
        <v>101.99047464</v>
      </c>
      <c r="P3229">
        <v>3.8285359122504502E-3</v>
      </c>
      <c r="Q3229">
        <v>13.879335285831971</v>
      </c>
      <c r="R3229">
        <v>1415.5599934897029</v>
      </c>
      <c r="S3229">
        <v>0.39047419486670881</v>
      </c>
      <c r="T3229">
        <f t="shared" si="102"/>
        <v>1415.5599934897027</v>
      </c>
      <c r="U3229">
        <f t="shared" si="103"/>
        <v>0.39047419486670881</v>
      </c>
    </row>
    <row r="3230" spans="1:21" x14ac:dyDescent="0.35">
      <c r="A3230" t="s">
        <v>27</v>
      </c>
      <c r="B3230" t="s">
        <v>68</v>
      </c>
      <c r="C3230" t="s">
        <v>29</v>
      </c>
      <c r="D3230" t="s">
        <v>30</v>
      </c>
      <c r="E3230" t="s">
        <v>539</v>
      </c>
      <c r="F3230" t="s">
        <v>540</v>
      </c>
      <c r="G3230" t="s">
        <v>452</v>
      </c>
      <c r="H3230" t="s">
        <v>41</v>
      </c>
      <c r="I3230" t="s">
        <v>453</v>
      </c>
      <c r="J3230" t="s">
        <v>36</v>
      </c>
      <c r="L3230" t="s">
        <v>541</v>
      </c>
      <c r="M3230" t="s">
        <v>541</v>
      </c>
      <c r="N3230" t="b">
        <v>0</v>
      </c>
      <c r="O3230">
        <v>101.99047464</v>
      </c>
      <c r="P3230">
        <v>1.2453971697039009E-2</v>
      </c>
      <c r="Q3230">
        <v>16.276121737490651</v>
      </c>
      <c r="R3230">
        <v>1660.009381305093</v>
      </c>
      <c r="S3230">
        <v>1.2701864845341351</v>
      </c>
      <c r="T3230">
        <f t="shared" si="102"/>
        <v>1660.009381305093</v>
      </c>
      <c r="U3230">
        <f t="shared" si="103"/>
        <v>1.2701864845341349</v>
      </c>
    </row>
    <row r="3231" spans="1:21" x14ac:dyDescent="0.35">
      <c r="A3231" t="s">
        <v>27</v>
      </c>
      <c r="B3231" t="s">
        <v>68</v>
      </c>
      <c r="C3231" t="s">
        <v>29</v>
      </c>
      <c r="D3231" t="s">
        <v>30</v>
      </c>
      <c r="E3231" t="s">
        <v>547</v>
      </c>
      <c r="F3231" t="s">
        <v>548</v>
      </c>
      <c r="G3231" t="s">
        <v>452</v>
      </c>
      <c r="H3231" t="s">
        <v>41</v>
      </c>
      <c r="I3231" t="s">
        <v>453</v>
      </c>
      <c r="J3231" t="s">
        <v>36</v>
      </c>
      <c r="L3231" t="s">
        <v>549</v>
      </c>
      <c r="M3231" t="s">
        <v>549</v>
      </c>
      <c r="N3231" t="b">
        <v>0</v>
      </c>
      <c r="O3231">
        <v>129.96680204</v>
      </c>
      <c r="P3231">
        <v>1.053045643733193E-5</v>
      </c>
      <c r="Q3231">
        <v>1.37622756093228E-2</v>
      </c>
      <c r="R3231">
        <v>1.788638949736777</v>
      </c>
      <c r="S3231">
        <v>1.3686097471815629E-3</v>
      </c>
      <c r="T3231">
        <f t="shared" si="102"/>
        <v>1.7886389497367767</v>
      </c>
      <c r="U3231">
        <f t="shared" si="103"/>
        <v>1.3686097471815627E-3</v>
      </c>
    </row>
    <row r="3232" spans="1:21" x14ac:dyDescent="0.35">
      <c r="A3232" t="s">
        <v>27</v>
      </c>
      <c r="B3232" t="s">
        <v>68</v>
      </c>
      <c r="C3232" t="s">
        <v>29</v>
      </c>
      <c r="D3232" t="s">
        <v>30</v>
      </c>
      <c r="E3232" t="s">
        <v>550</v>
      </c>
      <c r="F3232" t="s">
        <v>551</v>
      </c>
      <c r="G3232" t="s">
        <v>452</v>
      </c>
      <c r="H3232" t="s">
        <v>41</v>
      </c>
      <c r="I3232" t="s">
        <v>453</v>
      </c>
      <c r="J3232" t="s">
        <v>36</v>
      </c>
      <c r="L3232" t="s">
        <v>552</v>
      </c>
      <c r="M3232" t="s">
        <v>552</v>
      </c>
      <c r="N3232" t="b">
        <v>0</v>
      </c>
      <c r="O3232">
        <v>434.14055299</v>
      </c>
      <c r="P3232">
        <v>7.5819329265204058E-8</v>
      </c>
      <c r="Q3232">
        <v>9.9088440474675909E-5</v>
      </c>
      <c r="R3232">
        <v>4.30183103425925E-2</v>
      </c>
      <c r="S3232">
        <v>3.2916245534526577E-5</v>
      </c>
      <c r="T3232">
        <f t="shared" si="102"/>
        <v>4.30183103425925E-2</v>
      </c>
      <c r="U3232">
        <f t="shared" si="103"/>
        <v>3.2916245534526584E-5</v>
      </c>
    </row>
    <row r="3233" spans="1:21" x14ac:dyDescent="0.35">
      <c r="A3233" t="s">
        <v>27</v>
      </c>
      <c r="B3233" t="s">
        <v>68</v>
      </c>
      <c r="C3233" t="s">
        <v>39</v>
      </c>
      <c r="D3233" t="s">
        <v>40</v>
      </c>
      <c r="E3233" t="s">
        <v>550</v>
      </c>
      <c r="F3233" t="s">
        <v>551</v>
      </c>
      <c r="G3233" t="s">
        <v>452</v>
      </c>
      <c r="H3233" t="s">
        <v>41</v>
      </c>
      <c r="I3233" t="s">
        <v>453</v>
      </c>
      <c r="J3233" t="s">
        <v>36</v>
      </c>
      <c r="L3233" t="s">
        <v>552</v>
      </c>
      <c r="M3233" t="s">
        <v>552</v>
      </c>
      <c r="N3233" t="b">
        <v>0</v>
      </c>
      <c r="O3233">
        <v>434.14055299</v>
      </c>
      <c r="P3233">
        <v>3.1591087655143701E-8</v>
      </c>
      <c r="Q3233">
        <v>1.145250580533575E-4</v>
      </c>
      <c r="R3233">
        <v>4.9719972034496483E-2</v>
      </c>
      <c r="S3233">
        <v>1.3714972264159651E-5</v>
      </c>
      <c r="T3233">
        <f t="shared" si="102"/>
        <v>4.9719972034496476E-2</v>
      </c>
      <c r="U3233">
        <f t="shared" si="103"/>
        <v>1.3714972264159649E-5</v>
      </c>
    </row>
    <row r="3234" spans="1:21" x14ac:dyDescent="0.35">
      <c r="A3234" t="s">
        <v>27</v>
      </c>
      <c r="B3234" t="s">
        <v>68</v>
      </c>
      <c r="C3234" t="s">
        <v>39</v>
      </c>
      <c r="D3234" t="s">
        <v>40</v>
      </c>
      <c r="E3234" t="s">
        <v>559</v>
      </c>
      <c r="F3234" t="s">
        <v>560</v>
      </c>
      <c r="G3234" t="s">
        <v>452</v>
      </c>
      <c r="H3234" t="s">
        <v>41</v>
      </c>
      <c r="I3234" t="s">
        <v>453</v>
      </c>
      <c r="J3234" t="s">
        <v>36</v>
      </c>
      <c r="L3234" t="s">
        <v>561</v>
      </c>
      <c r="M3234" t="s">
        <v>561</v>
      </c>
      <c r="N3234" t="b">
        <v>0</v>
      </c>
      <c r="O3234">
        <v>305.48687911000002</v>
      </c>
      <c r="P3234">
        <v>8.7435404224962543E-3</v>
      </c>
      <c r="Q3234">
        <v>31.697372544095352</v>
      </c>
      <c r="R3234">
        <v>9683.1314144826902</v>
      </c>
      <c r="S3234">
        <v>2.6710368760405121</v>
      </c>
      <c r="T3234">
        <f t="shared" si="102"/>
        <v>9683.1314144826902</v>
      </c>
      <c r="U3234">
        <f t="shared" si="103"/>
        <v>2.6710368760405117</v>
      </c>
    </row>
    <row r="3235" spans="1:21" x14ac:dyDescent="0.35">
      <c r="A3235" t="s">
        <v>27</v>
      </c>
      <c r="B3235" t="s">
        <v>68</v>
      </c>
      <c r="C3235" t="s">
        <v>29</v>
      </c>
      <c r="D3235" t="s">
        <v>30</v>
      </c>
      <c r="E3235" t="s">
        <v>559</v>
      </c>
      <c r="F3235" t="s">
        <v>560</v>
      </c>
      <c r="G3235" t="s">
        <v>452</v>
      </c>
      <c r="H3235" t="s">
        <v>41</v>
      </c>
      <c r="I3235" t="s">
        <v>453</v>
      </c>
      <c r="J3235" t="s">
        <v>36</v>
      </c>
      <c r="L3235" t="s">
        <v>561</v>
      </c>
      <c r="M3235" t="s">
        <v>561</v>
      </c>
      <c r="N3235" t="b">
        <v>0</v>
      </c>
      <c r="O3235">
        <v>305.48687911000002</v>
      </c>
      <c r="P3235">
        <v>2.47603692936679E-2</v>
      </c>
      <c r="Q3235">
        <v>32.359378573566197</v>
      </c>
      <c r="R3235">
        <v>9885.365570377744</v>
      </c>
      <c r="S3235">
        <v>7.5639679411336838</v>
      </c>
      <c r="T3235">
        <f t="shared" si="102"/>
        <v>9885.3655703777422</v>
      </c>
      <c r="U3235">
        <f t="shared" si="103"/>
        <v>7.563967941133682</v>
      </c>
    </row>
    <row r="3236" spans="1:21" x14ac:dyDescent="0.35">
      <c r="A3236" t="s">
        <v>27</v>
      </c>
      <c r="B3236" t="s">
        <v>68</v>
      </c>
      <c r="C3236" t="s">
        <v>29</v>
      </c>
      <c r="D3236" t="s">
        <v>30</v>
      </c>
      <c r="E3236" t="s">
        <v>562</v>
      </c>
      <c r="F3236" t="s">
        <v>563</v>
      </c>
      <c r="G3236" t="s">
        <v>452</v>
      </c>
      <c r="H3236" t="s">
        <v>41</v>
      </c>
      <c r="I3236" t="s">
        <v>453</v>
      </c>
      <c r="J3236" t="s">
        <v>36</v>
      </c>
      <c r="L3236" t="s">
        <v>564</v>
      </c>
      <c r="M3236" t="s">
        <v>564</v>
      </c>
      <c r="N3236" t="b">
        <v>0</v>
      </c>
      <c r="O3236">
        <v>43.013270409999997</v>
      </c>
      <c r="P3236">
        <v>3.8464857220349563E-2</v>
      </c>
      <c r="Q3236">
        <v>50.269802594978913</v>
      </c>
      <c r="R3236">
        <v>2162.2686124751481</v>
      </c>
      <c r="S3236">
        <v>1.6544993049009371</v>
      </c>
      <c r="T3236">
        <f t="shared" si="102"/>
        <v>2162.2686124751476</v>
      </c>
      <c r="U3236">
        <f t="shared" si="103"/>
        <v>1.6544993049009367</v>
      </c>
    </row>
    <row r="3237" spans="1:21" x14ac:dyDescent="0.35">
      <c r="A3237" t="s">
        <v>27</v>
      </c>
      <c r="B3237" t="s">
        <v>68</v>
      </c>
      <c r="C3237" t="s">
        <v>29</v>
      </c>
      <c r="D3237" t="s">
        <v>30</v>
      </c>
      <c r="E3237" t="s">
        <v>565</v>
      </c>
      <c r="F3237" t="s">
        <v>566</v>
      </c>
      <c r="G3237" t="s">
        <v>452</v>
      </c>
      <c r="H3237" t="s">
        <v>41</v>
      </c>
      <c r="I3237" t="s">
        <v>453</v>
      </c>
      <c r="J3237" t="s">
        <v>36</v>
      </c>
      <c r="L3237" t="s">
        <v>567</v>
      </c>
      <c r="M3237" t="s">
        <v>567</v>
      </c>
      <c r="N3237" t="b">
        <v>0</v>
      </c>
      <c r="O3237">
        <v>381.48971839000001</v>
      </c>
      <c r="P3237">
        <v>1.046701413708141E-7</v>
      </c>
      <c r="Q3237">
        <v>1.367936273403264E-4</v>
      </c>
      <c r="R3237">
        <v>5.2185362371607737E-2</v>
      </c>
      <c r="S3237">
        <v>3.9930582755393379E-5</v>
      </c>
      <c r="T3237">
        <f t="shared" si="102"/>
        <v>5.2185362371607723E-2</v>
      </c>
      <c r="U3237">
        <f t="shared" si="103"/>
        <v>3.9930582755393358E-5</v>
      </c>
    </row>
    <row r="3238" spans="1:21" x14ac:dyDescent="0.35">
      <c r="A3238" t="s">
        <v>27</v>
      </c>
      <c r="B3238" t="s">
        <v>68</v>
      </c>
      <c r="C3238" t="s">
        <v>39</v>
      </c>
      <c r="D3238" t="s">
        <v>40</v>
      </c>
      <c r="E3238" t="s">
        <v>565</v>
      </c>
      <c r="F3238" t="s">
        <v>566</v>
      </c>
      <c r="G3238" t="s">
        <v>452</v>
      </c>
      <c r="H3238" t="s">
        <v>41</v>
      </c>
      <c r="I3238" t="s">
        <v>453</v>
      </c>
      <c r="J3238" t="s">
        <v>36</v>
      </c>
      <c r="L3238" t="s">
        <v>567</v>
      </c>
      <c r="M3238" t="s">
        <v>567</v>
      </c>
      <c r="N3238" t="b">
        <v>0</v>
      </c>
      <c r="O3238">
        <v>381.48971839000001</v>
      </c>
      <c r="P3238">
        <v>6.9304202520326617E-4</v>
      </c>
      <c r="Q3238">
        <v>2.512438920630113</v>
      </c>
      <c r="R3238">
        <v>958.46961630325723</v>
      </c>
      <c r="S3238">
        <v>0.26438840702722932</v>
      </c>
      <c r="T3238">
        <f t="shared" si="102"/>
        <v>958.46961630325734</v>
      </c>
      <c r="U3238">
        <f t="shared" si="103"/>
        <v>0.26438840702722932</v>
      </c>
    </row>
    <row r="3239" spans="1:21" x14ac:dyDescent="0.35">
      <c r="A3239" t="s">
        <v>27</v>
      </c>
      <c r="B3239" t="s">
        <v>68</v>
      </c>
      <c r="C3239" t="s">
        <v>39</v>
      </c>
      <c r="D3239" t="s">
        <v>40</v>
      </c>
      <c r="E3239" t="s">
        <v>586</v>
      </c>
      <c r="F3239" t="s">
        <v>468</v>
      </c>
      <c r="G3239" t="s">
        <v>452</v>
      </c>
      <c r="H3239" t="s">
        <v>41</v>
      </c>
      <c r="I3239" t="s">
        <v>453</v>
      </c>
      <c r="J3239" t="s">
        <v>36</v>
      </c>
      <c r="L3239" t="s">
        <v>587</v>
      </c>
      <c r="M3239" t="s">
        <v>587</v>
      </c>
      <c r="N3239" t="b">
        <v>0</v>
      </c>
      <c r="O3239">
        <v>122.2271635</v>
      </c>
      <c r="P3239">
        <v>4.5293894590800552E-3</v>
      </c>
      <c r="Q3239">
        <v>16.420092793574611</v>
      </c>
      <c r="R3239">
        <v>2006.9813665654151</v>
      </c>
      <c r="S3239">
        <v>0.55361442597015453</v>
      </c>
      <c r="T3239">
        <f t="shared" si="102"/>
        <v>2006.9813665654158</v>
      </c>
      <c r="U3239">
        <f t="shared" si="103"/>
        <v>0.55361442597015453</v>
      </c>
    </row>
    <row r="3240" spans="1:21" x14ac:dyDescent="0.35">
      <c r="A3240" t="s">
        <v>27</v>
      </c>
      <c r="B3240" t="s">
        <v>68</v>
      </c>
      <c r="C3240" t="s">
        <v>29</v>
      </c>
      <c r="D3240" t="s">
        <v>30</v>
      </c>
      <c r="E3240" t="s">
        <v>586</v>
      </c>
      <c r="F3240" t="s">
        <v>468</v>
      </c>
      <c r="G3240" t="s">
        <v>452</v>
      </c>
      <c r="H3240" t="s">
        <v>41</v>
      </c>
      <c r="I3240" t="s">
        <v>453</v>
      </c>
      <c r="J3240" t="s">
        <v>36</v>
      </c>
      <c r="L3240" t="s">
        <v>587</v>
      </c>
      <c r="M3240" t="s">
        <v>587</v>
      </c>
      <c r="N3240" t="b">
        <v>0</v>
      </c>
      <c r="O3240">
        <v>122.2271635</v>
      </c>
      <c r="P3240">
        <v>1.129286458678483E-2</v>
      </c>
      <c r="Q3240">
        <v>14.758668419264771</v>
      </c>
      <c r="R3240">
        <v>1803.910177923761</v>
      </c>
      <c r="S3240">
        <v>1.380294806232309</v>
      </c>
      <c r="T3240">
        <f t="shared" si="102"/>
        <v>1803.9101779237617</v>
      </c>
      <c r="U3240">
        <f t="shared" si="103"/>
        <v>1.3802948062323095</v>
      </c>
    </row>
    <row r="3241" spans="1:21" x14ac:dyDescent="0.35">
      <c r="A3241" t="s">
        <v>27</v>
      </c>
      <c r="B3241" t="s">
        <v>68</v>
      </c>
      <c r="C3241" t="s">
        <v>29</v>
      </c>
      <c r="D3241" t="s">
        <v>30</v>
      </c>
      <c r="E3241" t="s">
        <v>588</v>
      </c>
      <c r="F3241" t="s">
        <v>589</v>
      </c>
      <c r="G3241" t="s">
        <v>452</v>
      </c>
      <c r="H3241" t="s">
        <v>41</v>
      </c>
      <c r="I3241" t="s">
        <v>453</v>
      </c>
      <c r="J3241" t="s">
        <v>145</v>
      </c>
      <c r="L3241" t="s">
        <v>590</v>
      </c>
      <c r="M3241" t="s">
        <v>590</v>
      </c>
      <c r="N3241" t="b">
        <v>0</v>
      </c>
      <c r="O3241">
        <v>54.427446869999997</v>
      </c>
      <c r="P3241">
        <v>4.3169886504765553E-3</v>
      </c>
      <c r="Q3241">
        <v>5.6418815237252744</v>
      </c>
      <c r="R3241">
        <v>307.07320687939188</v>
      </c>
      <c r="S3241">
        <v>0.2349626704122057</v>
      </c>
      <c r="T3241">
        <f t="shared" si="102"/>
        <v>307.07320687939199</v>
      </c>
      <c r="U3241">
        <f t="shared" si="103"/>
        <v>0.2349626704122057</v>
      </c>
    </row>
    <row r="3242" spans="1:21" x14ac:dyDescent="0.35">
      <c r="A3242" t="s">
        <v>27</v>
      </c>
      <c r="B3242" t="s">
        <v>68</v>
      </c>
      <c r="C3242" t="s">
        <v>39</v>
      </c>
      <c r="D3242" t="s">
        <v>40</v>
      </c>
      <c r="E3242" t="s">
        <v>588</v>
      </c>
      <c r="F3242" t="s">
        <v>589</v>
      </c>
      <c r="G3242" t="s">
        <v>452</v>
      </c>
      <c r="H3242" t="s">
        <v>41</v>
      </c>
      <c r="I3242" t="s">
        <v>453</v>
      </c>
      <c r="J3242" t="s">
        <v>145</v>
      </c>
      <c r="L3242" t="s">
        <v>590</v>
      </c>
      <c r="M3242" t="s">
        <v>590</v>
      </c>
      <c r="N3242" t="b">
        <v>0</v>
      </c>
      <c r="O3242">
        <v>54.427446869999997</v>
      </c>
      <c r="P3242">
        <v>3.1025225637332332E-3</v>
      </c>
      <c r="Q3242">
        <v>11.247367631090309</v>
      </c>
      <c r="R3242">
        <v>612.16550416852579</v>
      </c>
      <c r="S3242">
        <v>0.16886238200056669</v>
      </c>
      <c r="T3242">
        <f t="shared" si="102"/>
        <v>612.16550416852556</v>
      </c>
      <c r="U3242">
        <f t="shared" si="103"/>
        <v>0.16886238200056672</v>
      </c>
    </row>
    <row r="3243" spans="1:21" x14ac:dyDescent="0.35">
      <c r="A3243" t="s">
        <v>27</v>
      </c>
      <c r="B3243" t="s">
        <v>68</v>
      </c>
      <c r="C3243" t="s">
        <v>29</v>
      </c>
      <c r="D3243" t="s">
        <v>30</v>
      </c>
      <c r="E3243" t="s">
        <v>591</v>
      </c>
      <c r="G3243" t="s">
        <v>452</v>
      </c>
      <c r="H3243" t="s">
        <v>41</v>
      </c>
      <c r="I3243" t="s">
        <v>453</v>
      </c>
      <c r="J3243" t="s">
        <v>145</v>
      </c>
      <c r="L3243" t="s">
        <v>592</v>
      </c>
      <c r="M3243" t="s">
        <v>592</v>
      </c>
      <c r="N3243" t="b">
        <v>0</v>
      </c>
      <c r="O3243">
        <v>54.427446869999997</v>
      </c>
      <c r="P3243">
        <v>7.4549635778595061E-3</v>
      </c>
      <c r="Q3243">
        <v>9.7429075393393418</v>
      </c>
      <c r="R3243">
        <v>530.28158245671443</v>
      </c>
      <c r="S3243">
        <v>0.40575463405173329</v>
      </c>
      <c r="T3243">
        <f t="shared" si="102"/>
        <v>530.28158245671443</v>
      </c>
      <c r="U3243">
        <f t="shared" si="103"/>
        <v>0.40575463405173334</v>
      </c>
    </row>
    <row r="3244" spans="1:21" x14ac:dyDescent="0.35">
      <c r="A3244" t="s">
        <v>27</v>
      </c>
      <c r="B3244" t="s">
        <v>68</v>
      </c>
      <c r="C3244" t="s">
        <v>39</v>
      </c>
      <c r="D3244" t="s">
        <v>40</v>
      </c>
      <c r="E3244" t="s">
        <v>591</v>
      </c>
      <c r="G3244" t="s">
        <v>452</v>
      </c>
      <c r="H3244" t="s">
        <v>41</v>
      </c>
      <c r="I3244" t="s">
        <v>453</v>
      </c>
      <c r="J3244" t="s">
        <v>145</v>
      </c>
      <c r="L3244" t="s">
        <v>592</v>
      </c>
      <c r="M3244" t="s">
        <v>592</v>
      </c>
      <c r="N3244" t="b">
        <v>0</v>
      </c>
      <c r="O3244">
        <v>54.427446869999997</v>
      </c>
      <c r="P3244">
        <v>8.0645750913751341E-4</v>
      </c>
      <c r="Q3244">
        <v>2.9235964921423561</v>
      </c>
      <c r="R3244">
        <v>159.12389274539649</v>
      </c>
      <c r="S3244">
        <v>4.3893423231494547E-2</v>
      </c>
      <c r="T3244">
        <f t="shared" si="102"/>
        <v>159.12389274539646</v>
      </c>
      <c r="U3244">
        <f t="shared" si="103"/>
        <v>4.3893423231494547E-2</v>
      </c>
    </row>
    <row r="3245" spans="1:21" x14ac:dyDescent="0.35">
      <c r="A3245" t="s">
        <v>27</v>
      </c>
      <c r="B3245" t="s">
        <v>68</v>
      </c>
      <c r="C3245" t="s">
        <v>39</v>
      </c>
      <c r="D3245" t="s">
        <v>40</v>
      </c>
      <c r="E3245" t="s">
        <v>593</v>
      </c>
      <c r="G3245" t="s">
        <v>452</v>
      </c>
      <c r="H3245" t="s">
        <v>41</v>
      </c>
      <c r="I3245" t="s">
        <v>453</v>
      </c>
      <c r="J3245" t="s">
        <v>145</v>
      </c>
      <c r="L3245" t="s">
        <v>594</v>
      </c>
      <c r="M3245" t="s">
        <v>595</v>
      </c>
      <c r="N3245" t="b">
        <v>0</v>
      </c>
      <c r="O3245">
        <v>54.427446869999997</v>
      </c>
      <c r="P3245">
        <v>4.5024050929504634E-3</v>
      </c>
      <c r="Q3245">
        <v>16.32226817508537</v>
      </c>
      <c r="R3245">
        <v>888.37938389735075</v>
      </c>
      <c r="S3245">
        <v>0.24505441398377881</v>
      </c>
      <c r="T3245">
        <f t="shared" si="102"/>
        <v>888.37938389735075</v>
      </c>
      <c r="U3245">
        <f t="shared" si="103"/>
        <v>0.24505441398377875</v>
      </c>
    </row>
    <row r="3246" spans="1:21" x14ac:dyDescent="0.35">
      <c r="A3246" t="s">
        <v>27</v>
      </c>
      <c r="B3246" t="s">
        <v>68</v>
      </c>
      <c r="C3246" t="s">
        <v>29</v>
      </c>
      <c r="D3246" t="s">
        <v>30</v>
      </c>
      <c r="E3246" t="s">
        <v>593</v>
      </c>
      <c r="G3246" t="s">
        <v>452</v>
      </c>
      <c r="H3246" t="s">
        <v>41</v>
      </c>
      <c r="I3246" t="s">
        <v>453</v>
      </c>
      <c r="J3246" t="s">
        <v>145</v>
      </c>
      <c r="L3246" t="s">
        <v>594</v>
      </c>
      <c r="M3246" t="s">
        <v>595</v>
      </c>
      <c r="N3246" t="b">
        <v>0</v>
      </c>
      <c r="O3246">
        <v>54.427446869999997</v>
      </c>
      <c r="P3246">
        <v>5.1785069550612569E-3</v>
      </c>
      <c r="Q3246">
        <v>6.767801603327749</v>
      </c>
      <c r="R3246">
        <v>368.35416219182179</v>
      </c>
      <c r="S3246">
        <v>0.28185291216252201</v>
      </c>
      <c r="T3246">
        <f t="shared" si="102"/>
        <v>368.35416219182184</v>
      </c>
      <c r="U3246">
        <f t="shared" si="103"/>
        <v>0.28185291216252201</v>
      </c>
    </row>
    <row r="3247" spans="1:21" x14ac:dyDescent="0.35">
      <c r="A3247" t="s">
        <v>27</v>
      </c>
      <c r="B3247" t="s">
        <v>68</v>
      </c>
      <c r="C3247" t="s">
        <v>39</v>
      </c>
      <c r="D3247" t="s">
        <v>40</v>
      </c>
      <c r="E3247" t="s">
        <v>596</v>
      </c>
      <c r="F3247" t="s">
        <v>597</v>
      </c>
      <c r="G3247" t="s">
        <v>452</v>
      </c>
      <c r="H3247" t="s">
        <v>41</v>
      </c>
      <c r="I3247" t="s">
        <v>453</v>
      </c>
      <c r="J3247" t="s">
        <v>145</v>
      </c>
      <c r="L3247" t="s">
        <v>598</v>
      </c>
      <c r="M3247" t="s">
        <v>598</v>
      </c>
      <c r="N3247" t="b">
        <v>0</v>
      </c>
      <c r="O3247">
        <v>54.427446869999997</v>
      </c>
      <c r="P3247">
        <v>1.5510450706702651E-4</v>
      </c>
      <c r="Q3247">
        <v>0.56228999995498274</v>
      </c>
      <c r="R3247">
        <v>30.60400909808212</v>
      </c>
      <c r="S3247">
        <v>8.441942317688125E-3</v>
      </c>
      <c r="T3247">
        <f t="shared" si="102"/>
        <v>30.604009098082123</v>
      </c>
      <c r="U3247">
        <f t="shared" si="103"/>
        <v>8.441942317688125E-3</v>
      </c>
    </row>
    <row r="3248" spans="1:21" x14ac:dyDescent="0.35">
      <c r="A3248" t="s">
        <v>27</v>
      </c>
      <c r="B3248" t="s">
        <v>68</v>
      </c>
      <c r="C3248" t="s">
        <v>39</v>
      </c>
      <c r="D3248" t="s">
        <v>40</v>
      </c>
      <c r="E3248" t="s">
        <v>599</v>
      </c>
      <c r="F3248" t="s">
        <v>600</v>
      </c>
      <c r="G3248" t="s">
        <v>452</v>
      </c>
      <c r="H3248" t="s">
        <v>41</v>
      </c>
      <c r="I3248" t="s">
        <v>453</v>
      </c>
      <c r="J3248" t="s">
        <v>145</v>
      </c>
      <c r="L3248" t="s">
        <v>601</v>
      </c>
      <c r="M3248" t="s">
        <v>601</v>
      </c>
      <c r="N3248" t="b">
        <v>0</v>
      </c>
      <c r="O3248">
        <v>111.51933579999999</v>
      </c>
      <c r="P3248">
        <v>1.293031446061319E-2</v>
      </c>
      <c r="Q3248">
        <v>46.875404557613578</v>
      </c>
      <c r="R3248">
        <v>5227.5139816213587</v>
      </c>
      <c r="S3248">
        <v>1.4419800803327181</v>
      </c>
      <c r="T3248">
        <f t="shared" si="102"/>
        <v>5227.5139816213587</v>
      </c>
      <c r="U3248">
        <f t="shared" si="103"/>
        <v>1.4419800803327181</v>
      </c>
    </row>
    <row r="3249" spans="1:21" x14ac:dyDescent="0.35">
      <c r="A3249" t="s">
        <v>27</v>
      </c>
      <c r="B3249" t="s">
        <v>68</v>
      </c>
      <c r="C3249" t="s">
        <v>29</v>
      </c>
      <c r="D3249" t="s">
        <v>30</v>
      </c>
      <c r="E3249" t="s">
        <v>599</v>
      </c>
      <c r="F3249" t="s">
        <v>600</v>
      </c>
      <c r="G3249" t="s">
        <v>452</v>
      </c>
      <c r="H3249" t="s">
        <v>41</v>
      </c>
      <c r="I3249" t="s">
        <v>453</v>
      </c>
      <c r="J3249" t="s">
        <v>145</v>
      </c>
      <c r="L3249" t="s">
        <v>601</v>
      </c>
      <c r="M3249" t="s">
        <v>601</v>
      </c>
      <c r="N3249" t="b">
        <v>0</v>
      </c>
      <c r="O3249">
        <v>111.51933579999999</v>
      </c>
      <c r="P3249">
        <v>1.479587775133114E-2</v>
      </c>
      <c r="Q3249">
        <v>19.336763672825018</v>
      </c>
      <c r="R3249">
        <v>2156.4230413150149</v>
      </c>
      <c r="S3249">
        <v>1.650026459406446</v>
      </c>
      <c r="T3249">
        <f t="shared" si="102"/>
        <v>2156.4230413150144</v>
      </c>
      <c r="U3249">
        <f t="shared" si="103"/>
        <v>1.6500264594064462</v>
      </c>
    </row>
    <row r="3250" spans="1:21" x14ac:dyDescent="0.35">
      <c r="A3250" t="s">
        <v>27</v>
      </c>
      <c r="B3250" t="s">
        <v>68</v>
      </c>
      <c r="C3250" t="s">
        <v>29</v>
      </c>
      <c r="D3250" t="s">
        <v>30</v>
      </c>
      <c r="E3250" t="s">
        <v>611</v>
      </c>
      <c r="F3250" t="s">
        <v>612</v>
      </c>
      <c r="G3250" t="s">
        <v>452</v>
      </c>
      <c r="H3250" t="s">
        <v>41</v>
      </c>
      <c r="I3250" t="s">
        <v>453</v>
      </c>
      <c r="J3250" t="s">
        <v>36</v>
      </c>
      <c r="L3250" t="s">
        <v>613</v>
      </c>
      <c r="M3250" t="s">
        <v>613</v>
      </c>
      <c r="N3250" t="b">
        <v>0</v>
      </c>
      <c r="O3250">
        <v>716.43095192999999</v>
      </c>
      <c r="P3250">
        <v>3.3563100697031783E-8</v>
      </c>
      <c r="Q3250">
        <v>4.3863686711479059E-5</v>
      </c>
      <c r="R3250">
        <v>3.1425302825864233E-2</v>
      </c>
      <c r="S3250">
        <v>2.4045644182096921E-5</v>
      </c>
      <c r="T3250">
        <f t="shared" si="102"/>
        <v>3.1425302825864233E-2</v>
      </c>
      <c r="U3250">
        <f t="shared" si="103"/>
        <v>2.4045644182096928E-5</v>
      </c>
    </row>
    <row r="3251" spans="1:21" x14ac:dyDescent="0.35">
      <c r="A3251" t="s">
        <v>27</v>
      </c>
      <c r="B3251" t="s">
        <v>68</v>
      </c>
      <c r="C3251" t="s">
        <v>29</v>
      </c>
      <c r="D3251" t="s">
        <v>30</v>
      </c>
      <c r="E3251" t="s">
        <v>614</v>
      </c>
      <c r="F3251" t="s">
        <v>615</v>
      </c>
      <c r="G3251" t="s">
        <v>452</v>
      </c>
      <c r="H3251" t="s">
        <v>41</v>
      </c>
      <c r="I3251" t="s">
        <v>453</v>
      </c>
      <c r="J3251" t="s">
        <v>36</v>
      </c>
      <c r="L3251" t="s">
        <v>616</v>
      </c>
      <c r="M3251" t="s">
        <v>616</v>
      </c>
      <c r="N3251" t="b">
        <v>0</v>
      </c>
      <c r="O3251">
        <v>0.64173709999999995</v>
      </c>
      <c r="P3251">
        <v>1.3065530752446999E-7</v>
      </c>
      <c r="Q3251">
        <v>1.7075369549965751E-4</v>
      </c>
      <c r="R3251">
        <v>1.095789813642332E-4</v>
      </c>
      <c r="S3251">
        <v>8.384635815036154E-8</v>
      </c>
      <c r="T3251">
        <f t="shared" si="102"/>
        <v>1.0957898136423326E-4</v>
      </c>
      <c r="U3251">
        <f t="shared" si="103"/>
        <v>8.384635815036154E-8</v>
      </c>
    </row>
    <row r="3252" spans="1:21" x14ac:dyDescent="0.35">
      <c r="A3252" t="s">
        <v>27</v>
      </c>
      <c r="B3252" t="s">
        <v>68</v>
      </c>
      <c r="C3252" t="s">
        <v>39</v>
      </c>
      <c r="D3252" t="s">
        <v>40</v>
      </c>
      <c r="E3252" t="s">
        <v>614</v>
      </c>
      <c r="F3252" t="s">
        <v>615</v>
      </c>
      <c r="G3252" t="s">
        <v>452</v>
      </c>
      <c r="H3252" t="s">
        <v>41</v>
      </c>
      <c r="I3252" t="s">
        <v>453</v>
      </c>
      <c r="J3252" t="s">
        <v>36</v>
      </c>
      <c r="L3252" t="s">
        <v>616</v>
      </c>
      <c r="M3252" t="s">
        <v>616</v>
      </c>
      <c r="N3252" t="b">
        <v>0</v>
      </c>
      <c r="O3252">
        <v>0.64173709999999995</v>
      </c>
      <c r="P3252">
        <v>8.3875352543481794E-9</v>
      </c>
      <c r="Q3252">
        <v>3.04067708087412E-5</v>
      </c>
      <c r="R3252">
        <v>1.9513152919166229E-5</v>
      </c>
      <c r="S3252">
        <v>5.3825925502731616E-9</v>
      </c>
      <c r="T3252">
        <f t="shared" si="102"/>
        <v>1.9513152919166229E-5</v>
      </c>
      <c r="U3252">
        <f t="shared" si="103"/>
        <v>5.3825925502731624E-9</v>
      </c>
    </row>
    <row r="3253" spans="1:21" x14ac:dyDescent="0.35">
      <c r="A3253" t="s">
        <v>27</v>
      </c>
      <c r="B3253" t="s">
        <v>68</v>
      </c>
      <c r="C3253" t="s">
        <v>39</v>
      </c>
      <c r="D3253" t="s">
        <v>40</v>
      </c>
      <c r="E3253" t="s">
        <v>620</v>
      </c>
      <c r="F3253" t="s">
        <v>621</v>
      </c>
      <c r="G3253" t="s">
        <v>452</v>
      </c>
      <c r="H3253" t="s">
        <v>41</v>
      </c>
      <c r="I3253" t="s">
        <v>453</v>
      </c>
      <c r="J3253" t="s">
        <v>36</v>
      </c>
      <c r="L3253" t="s">
        <v>622</v>
      </c>
      <c r="M3253" t="s">
        <v>622</v>
      </c>
      <c r="N3253" t="b">
        <v>0</v>
      </c>
      <c r="O3253">
        <v>169.70566217000001</v>
      </c>
      <c r="P3253">
        <v>9.864506625619756E-3</v>
      </c>
      <c r="Q3253">
        <v>35.76113637805971</v>
      </c>
      <c r="R3253">
        <v>6068.867328990299</v>
      </c>
      <c r="S3253">
        <v>1.6740626288811531</v>
      </c>
      <c r="T3253">
        <f t="shared" si="102"/>
        <v>6068.867328990299</v>
      </c>
      <c r="U3253">
        <f t="shared" si="103"/>
        <v>1.6740626288811531</v>
      </c>
    </row>
    <row r="3254" spans="1:21" x14ac:dyDescent="0.35">
      <c r="A3254" t="s">
        <v>27</v>
      </c>
      <c r="B3254" t="s">
        <v>68</v>
      </c>
      <c r="C3254" t="s">
        <v>29</v>
      </c>
      <c r="D3254" t="s">
        <v>30</v>
      </c>
      <c r="E3254" t="s">
        <v>620</v>
      </c>
      <c r="F3254" t="s">
        <v>621</v>
      </c>
      <c r="G3254" t="s">
        <v>452</v>
      </c>
      <c r="H3254" t="s">
        <v>41</v>
      </c>
      <c r="I3254" t="s">
        <v>453</v>
      </c>
      <c r="J3254" t="s">
        <v>36</v>
      </c>
      <c r="L3254" t="s">
        <v>622</v>
      </c>
      <c r="M3254" t="s">
        <v>622</v>
      </c>
      <c r="N3254" t="b">
        <v>0</v>
      </c>
      <c r="O3254">
        <v>169.70566217000001</v>
      </c>
      <c r="P3254">
        <v>4.1052283021858503E-2</v>
      </c>
      <c r="Q3254">
        <v>53.651314803015843</v>
      </c>
      <c r="R3254">
        <v>9104.931904936926</v>
      </c>
      <c r="S3254">
        <v>6.9668048738147448</v>
      </c>
      <c r="T3254">
        <f t="shared" si="102"/>
        <v>9104.9319049369278</v>
      </c>
      <c r="U3254">
        <f t="shared" si="103"/>
        <v>6.9668048738147466</v>
      </c>
    </row>
    <row r="3255" spans="1:21" x14ac:dyDescent="0.35">
      <c r="A3255" t="s">
        <v>27</v>
      </c>
      <c r="B3255" t="s">
        <v>68</v>
      </c>
      <c r="C3255" t="s">
        <v>29</v>
      </c>
      <c r="D3255" t="s">
        <v>30</v>
      </c>
      <c r="E3255" t="s">
        <v>623</v>
      </c>
      <c r="F3255" t="s">
        <v>624</v>
      </c>
      <c r="G3255" t="s">
        <v>452</v>
      </c>
      <c r="H3255" t="s">
        <v>41</v>
      </c>
      <c r="I3255" t="s">
        <v>453</v>
      </c>
      <c r="J3255" t="s">
        <v>36</v>
      </c>
      <c r="L3255" t="s">
        <v>625</v>
      </c>
      <c r="M3255" t="s">
        <v>626</v>
      </c>
      <c r="N3255" t="b">
        <v>0</v>
      </c>
      <c r="O3255">
        <v>6.141282E-2</v>
      </c>
      <c r="P3255">
        <v>1.481839374834896E-2</v>
      </c>
      <c r="Q3255">
        <v>19.36618987656292</v>
      </c>
      <c r="R3255">
        <v>1.189332332975181</v>
      </c>
      <c r="S3255">
        <v>9.1003934795648022E-4</v>
      </c>
      <c r="T3255">
        <f t="shared" si="102"/>
        <v>1.1893323329751808</v>
      </c>
      <c r="U3255">
        <f t="shared" si="103"/>
        <v>9.1003934795648E-4</v>
      </c>
    </row>
    <row r="3256" spans="1:21" x14ac:dyDescent="0.35">
      <c r="A3256" t="s">
        <v>27</v>
      </c>
      <c r="B3256" t="s">
        <v>68</v>
      </c>
      <c r="C3256" t="s">
        <v>39</v>
      </c>
      <c r="D3256" t="s">
        <v>40</v>
      </c>
      <c r="E3256" t="s">
        <v>623</v>
      </c>
      <c r="F3256" t="s">
        <v>624</v>
      </c>
      <c r="G3256" t="s">
        <v>452</v>
      </c>
      <c r="H3256" t="s">
        <v>41</v>
      </c>
      <c r="I3256" t="s">
        <v>453</v>
      </c>
      <c r="J3256" t="s">
        <v>36</v>
      </c>
      <c r="L3256" t="s">
        <v>625</v>
      </c>
      <c r="M3256" t="s">
        <v>626</v>
      </c>
      <c r="N3256" t="b">
        <v>0</v>
      </c>
      <c r="O3256">
        <v>6.141282E-2</v>
      </c>
      <c r="P3256">
        <v>6.4272826797844582E-3</v>
      </c>
      <c r="Q3256">
        <v>23.30039820290278</v>
      </c>
      <c r="R3256">
        <v>1.4309431607631919</v>
      </c>
      <c r="S3256">
        <v>3.9471755430272058E-4</v>
      </c>
      <c r="T3256">
        <f t="shared" si="102"/>
        <v>1.4309431607631919</v>
      </c>
      <c r="U3256">
        <f t="shared" si="103"/>
        <v>3.9471755430272058E-4</v>
      </c>
    </row>
    <row r="3257" spans="1:21" x14ac:dyDescent="0.35">
      <c r="A3257" t="s">
        <v>27</v>
      </c>
      <c r="B3257" t="s">
        <v>68</v>
      </c>
      <c r="C3257" t="s">
        <v>39</v>
      </c>
      <c r="D3257" t="s">
        <v>40</v>
      </c>
      <c r="E3257" t="s">
        <v>627</v>
      </c>
      <c r="G3257" t="s">
        <v>452</v>
      </c>
      <c r="H3257" t="s">
        <v>41</v>
      </c>
      <c r="I3257" t="s">
        <v>453</v>
      </c>
      <c r="J3257" t="s">
        <v>145</v>
      </c>
      <c r="L3257" t="s">
        <v>628</v>
      </c>
      <c r="M3257" t="s">
        <v>628</v>
      </c>
      <c r="N3257" t="b">
        <v>0</v>
      </c>
      <c r="O3257">
        <v>54.427446869999997</v>
      </c>
      <c r="P3257">
        <v>5.5051645703589934E-3</v>
      </c>
      <c r="Q3257">
        <v>19.957505069028389</v>
      </c>
      <c r="R3257">
        <v>1086.236046802298</v>
      </c>
      <c r="S3257">
        <v>0.29963205216382038</v>
      </c>
      <c r="T3257">
        <f t="shared" si="102"/>
        <v>1086.2360468022982</v>
      </c>
      <c r="U3257">
        <f t="shared" si="103"/>
        <v>0.29963205216382049</v>
      </c>
    </row>
    <row r="3258" spans="1:21" x14ac:dyDescent="0.35">
      <c r="A3258" t="s">
        <v>27</v>
      </c>
      <c r="B3258" t="s">
        <v>68</v>
      </c>
      <c r="C3258" t="s">
        <v>29</v>
      </c>
      <c r="D3258" t="s">
        <v>30</v>
      </c>
      <c r="E3258" t="s">
        <v>627</v>
      </c>
      <c r="G3258" t="s">
        <v>452</v>
      </c>
      <c r="H3258" t="s">
        <v>41</v>
      </c>
      <c r="I3258" t="s">
        <v>453</v>
      </c>
      <c r="J3258" t="s">
        <v>145</v>
      </c>
      <c r="L3258" t="s">
        <v>628</v>
      </c>
      <c r="M3258" t="s">
        <v>628</v>
      </c>
      <c r="N3258" t="b">
        <v>0</v>
      </c>
      <c r="O3258">
        <v>54.427446869999997</v>
      </c>
      <c r="P3258">
        <v>6.4773261097970068E-3</v>
      </c>
      <c r="Q3258">
        <v>8.4652310813865306</v>
      </c>
      <c r="R3258">
        <v>460.74091492443802</v>
      </c>
      <c r="S3258">
        <v>0.35254432270064029</v>
      </c>
      <c r="T3258">
        <f t="shared" si="102"/>
        <v>460.74091492443802</v>
      </c>
      <c r="U3258">
        <f t="shared" si="103"/>
        <v>0.35254432270064034</v>
      </c>
    </row>
    <row r="3259" spans="1:21" x14ac:dyDescent="0.35">
      <c r="A3259" t="s">
        <v>27</v>
      </c>
      <c r="B3259" t="s">
        <v>68</v>
      </c>
      <c r="C3259" t="s">
        <v>29</v>
      </c>
      <c r="D3259" t="s">
        <v>30</v>
      </c>
      <c r="E3259" t="s">
        <v>629</v>
      </c>
      <c r="F3259" t="s">
        <v>630</v>
      </c>
      <c r="G3259" t="s">
        <v>452</v>
      </c>
      <c r="H3259" t="s">
        <v>41</v>
      </c>
      <c r="I3259" t="s">
        <v>453</v>
      </c>
      <c r="J3259" t="s">
        <v>36</v>
      </c>
      <c r="L3259" t="s">
        <v>631</v>
      </c>
      <c r="M3259" t="s">
        <v>631</v>
      </c>
      <c r="N3259" t="b">
        <v>0</v>
      </c>
      <c r="O3259">
        <v>31.33247536</v>
      </c>
      <c r="P3259">
        <v>4.6349370392289174E-3</v>
      </c>
      <c r="Q3259">
        <v>6.0574089399954412</v>
      </c>
      <c r="R3259">
        <v>189.79361635785091</v>
      </c>
      <c r="S3259">
        <v>0.14522405057679141</v>
      </c>
      <c r="T3259">
        <f t="shared" si="102"/>
        <v>189.79361635785088</v>
      </c>
      <c r="U3259">
        <f t="shared" si="103"/>
        <v>0.14522405057679141</v>
      </c>
    </row>
    <row r="3260" spans="1:21" x14ac:dyDescent="0.35">
      <c r="A3260" t="s">
        <v>27</v>
      </c>
      <c r="B3260" t="s">
        <v>68</v>
      </c>
      <c r="C3260" t="s">
        <v>39</v>
      </c>
      <c r="D3260" t="s">
        <v>40</v>
      </c>
      <c r="E3260" t="s">
        <v>629</v>
      </c>
      <c r="F3260" t="s">
        <v>630</v>
      </c>
      <c r="G3260" t="s">
        <v>452</v>
      </c>
      <c r="H3260" t="s">
        <v>41</v>
      </c>
      <c r="I3260" t="s">
        <v>453</v>
      </c>
      <c r="J3260" t="s">
        <v>36</v>
      </c>
      <c r="L3260" t="s">
        <v>631</v>
      </c>
      <c r="M3260" t="s">
        <v>631</v>
      </c>
      <c r="N3260" t="b">
        <v>0</v>
      </c>
      <c r="O3260">
        <v>31.33247536</v>
      </c>
      <c r="P3260">
        <v>2.349954783086004E-3</v>
      </c>
      <c r="Q3260">
        <v>8.5191339688448462</v>
      </c>
      <c r="R3260">
        <v>266.92555516737008</v>
      </c>
      <c r="S3260">
        <v>7.3629900338156376E-2</v>
      </c>
      <c r="T3260">
        <f t="shared" si="102"/>
        <v>266.92555516737013</v>
      </c>
      <c r="U3260">
        <f t="shared" si="103"/>
        <v>7.3629900338156362E-2</v>
      </c>
    </row>
    <row r="3261" spans="1:21" x14ac:dyDescent="0.35">
      <c r="A3261" t="s">
        <v>27</v>
      </c>
      <c r="B3261" t="s">
        <v>68</v>
      </c>
      <c r="C3261" t="s">
        <v>39</v>
      </c>
      <c r="D3261" t="s">
        <v>40</v>
      </c>
      <c r="E3261" t="s">
        <v>632</v>
      </c>
      <c r="G3261" t="s">
        <v>452</v>
      </c>
      <c r="H3261" t="s">
        <v>41</v>
      </c>
      <c r="I3261" t="s">
        <v>453</v>
      </c>
      <c r="J3261" t="s">
        <v>145</v>
      </c>
      <c r="L3261" t="s">
        <v>633</v>
      </c>
      <c r="M3261" t="s">
        <v>633</v>
      </c>
      <c r="N3261" t="b">
        <v>0</v>
      </c>
      <c r="O3261">
        <v>54.427446869999997</v>
      </c>
      <c r="P3261">
        <v>2.59095159783157E-3</v>
      </c>
      <c r="Q3261">
        <v>9.3928036094947878</v>
      </c>
      <c r="R3261">
        <v>511.22631941612178</v>
      </c>
      <c r="S3261">
        <v>0.14101888043371941</v>
      </c>
      <c r="T3261">
        <f t="shared" si="102"/>
        <v>511.22631941612178</v>
      </c>
      <c r="U3261">
        <f t="shared" si="103"/>
        <v>0.14101888043371938</v>
      </c>
    </row>
    <row r="3262" spans="1:21" x14ac:dyDescent="0.35">
      <c r="A3262" t="s">
        <v>27</v>
      </c>
      <c r="B3262" t="s">
        <v>68</v>
      </c>
      <c r="C3262" t="s">
        <v>29</v>
      </c>
      <c r="D3262" t="s">
        <v>30</v>
      </c>
      <c r="E3262" t="s">
        <v>632</v>
      </c>
      <c r="G3262" t="s">
        <v>452</v>
      </c>
      <c r="H3262" t="s">
        <v>41</v>
      </c>
      <c r="I3262" t="s">
        <v>453</v>
      </c>
      <c r="J3262" t="s">
        <v>145</v>
      </c>
      <c r="L3262" t="s">
        <v>633</v>
      </c>
      <c r="M3262" t="s">
        <v>633</v>
      </c>
      <c r="N3262" t="b">
        <v>0</v>
      </c>
      <c r="O3262">
        <v>54.427446869999997</v>
      </c>
      <c r="P3262">
        <v>2.9800215488161291E-3</v>
      </c>
      <c r="Q3262">
        <v>3.894596413801759</v>
      </c>
      <c r="R3262">
        <v>211.9729393922878</v>
      </c>
      <c r="S3262">
        <v>0.16219496451964491</v>
      </c>
      <c r="T3262">
        <f t="shared" si="102"/>
        <v>211.97293939228777</v>
      </c>
      <c r="U3262">
        <f t="shared" si="103"/>
        <v>0.16219496451964496</v>
      </c>
    </row>
    <row r="3263" spans="1:21" x14ac:dyDescent="0.35">
      <c r="A3263" t="s">
        <v>27</v>
      </c>
      <c r="B3263" t="s">
        <v>68</v>
      </c>
      <c r="C3263" t="s">
        <v>29</v>
      </c>
      <c r="D3263" t="s">
        <v>30</v>
      </c>
      <c r="E3263" t="s">
        <v>640</v>
      </c>
      <c r="F3263" t="s">
        <v>641</v>
      </c>
      <c r="G3263" t="s">
        <v>452</v>
      </c>
      <c r="H3263" t="s">
        <v>41</v>
      </c>
      <c r="I3263" t="s">
        <v>453</v>
      </c>
      <c r="J3263" t="s">
        <v>36</v>
      </c>
      <c r="L3263" t="s">
        <v>642</v>
      </c>
      <c r="M3263" t="s">
        <v>642</v>
      </c>
      <c r="N3263" t="b">
        <v>0</v>
      </c>
      <c r="O3263">
        <v>24.076028430000001</v>
      </c>
      <c r="P3263">
        <v>1.648107919545385E-2</v>
      </c>
      <c r="Q3263">
        <v>21.539156975457761</v>
      </c>
      <c r="R3263">
        <v>518.57735569935392</v>
      </c>
      <c r="S3263">
        <v>0.39679893126682853</v>
      </c>
      <c r="T3263">
        <f t="shared" si="102"/>
        <v>518.57735569935392</v>
      </c>
      <c r="U3263">
        <f t="shared" si="103"/>
        <v>0.39679893126682841</v>
      </c>
    </row>
    <row r="3264" spans="1:21" x14ac:dyDescent="0.35">
      <c r="A3264" t="s">
        <v>27</v>
      </c>
      <c r="B3264" t="s">
        <v>68</v>
      </c>
      <c r="C3264" t="s">
        <v>29</v>
      </c>
      <c r="D3264" t="s">
        <v>30</v>
      </c>
      <c r="E3264" t="s">
        <v>643</v>
      </c>
      <c r="F3264" t="s">
        <v>644</v>
      </c>
      <c r="G3264" t="s">
        <v>452</v>
      </c>
      <c r="H3264" t="s">
        <v>41</v>
      </c>
      <c r="I3264" t="s">
        <v>645</v>
      </c>
      <c r="J3264" t="s">
        <v>36</v>
      </c>
      <c r="L3264" t="s">
        <v>646</v>
      </c>
      <c r="M3264" t="s">
        <v>646</v>
      </c>
      <c r="N3264" t="b">
        <v>0</v>
      </c>
      <c r="O3264">
        <v>8.0960233800000001</v>
      </c>
      <c r="P3264">
        <v>6.5020859698813645E-8</v>
      </c>
      <c r="Q3264">
        <v>8.4975897944733819E-5</v>
      </c>
      <c r="R3264">
        <v>6.8796685649705897E-4</v>
      </c>
      <c r="S3264">
        <v>5.2641040030929502E-7</v>
      </c>
      <c r="T3264">
        <f t="shared" si="102"/>
        <v>6.8796685649705897E-4</v>
      </c>
      <c r="U3264">
        <f t="shared" si="103"/>
        <v>5.2641040030929502E-7</v>
      </c>
    </row>
    <row r="3265" spans="1:21" x14ac:dyDescent="0.35">
      <c r="A3265" t="s">
        <v>27</v>
      </c>
      <c r="B3265" t="s">
        <v>68</v>
      </c>
      <c r="C3265" t="s">
        <v>39</v>
      </c>
      <c r="D3265" t="s">
        <v>40</v>
      </c>
      <c r="E3265" t="s">
        <v>643</v>
      </c>
      <c r="F3265" t="s">
        <v>644</v>
      </c>
      <c r="G3265" t="s">
        <v>452</v>
      </c>
      <c r="H3265" t="s">
        <v>41</v>
      </c>
      <c r="I3265" t="s">
        <v>645</v>
      </c>
      <c r="J3265" t="s">
        <v>36</v>
      </c>
      <c r="L3265" t="s">
        <v>646</v>
      </c>
      <c r="M3265" t="s">
        <v>646</v>
      </c>
      <c r="N3265" t="b">
        <v>0</v>
      </c>
      <c r="O3265">
        <v>8.0960233800000001</v>
      </c>
      <c r="P3265">
        <v>5.022108294453302E-3</v>
      </c>
      <c r="Q3265">
        <v>18.206313446725051</v>
      </c>
      <c r="R3265">
        <v>147.3987393282944</v>
      </c>
      <c r="S3265">
        <v>4.0659106168785861E-2</v>
      </c>
      <c r="T3265">
        <f t="shared" si="102"/>
        <v>147.3987393282944</v>
      </c>
      <c r="U3265">
        <f t="shared" si="103"/>
        <v>4.0659106168785861E-2</v>
      </c>
    </row>
    <row r="3266" spans="1:21" x14ac:dyDescent="0.35">
      <c r="A3266" t="s">
        <v>27</v>
      </c>
      <c r="B3266" t="s">
        <v>68</v>
      </c>
      <c r="C3266" t="s">
        <v>76</v>
      </c>
      <c r="D3266" t="s">
        <v>77</v>
      </c>
      <c r="E3266" t="s">
        <v>643</v>
      </c>
      <c r="F3266" t="s">
        <v>644</v>
      </c>
      <c r="G3266" t="s">
        <v>452</v>
      </c>
      <c r="H3266" t="s">
        <v>41</v>
      </c>
      <c r="I3266" t="s">
        <v>645</v>
      </c>
      <c r="J3266" t="s">
        <v>36</v>
      </c>
      <c r="L3266" t="s">
        <v>646</v>
      </c>
      <c r="M3266" t="s">
        <v>646</v>
      </c>
      <c r="N3266" t="b">
        <v>0</v>
      </c>
      <c r="O3266">
        <v>8.0960233800000001</v>
      </c>
      <c r="P3266">
        <v>1.0460460643227729E-2</v>
      </c>
      <c r="Q3266">
        <v>9.965760542909873</v>
      </c>
      <c r="R3266">
        <v>80.683030354879833</v>
      </c>
      <c r="S3266">
        <v>8.4688133933141549E-2</v>
      </c>
      <c r="T3266">
        <f t="shared" ref="T3266:T3329" si="104">O3266*Q3266</f>
        <v>80.683030354879833</v>
      </c>
      <c r="U3266">
        <f t="shared" ref="U3266:U3329" si="105">O3266*P3266</f>
        <v>8.4688133933141535E-2</v>
      </c>
    </row>
    <row r="3267" spans="1:21" x14ac:dyDescent="0.35">
      <c r="A3267" t="s">
        <v>27</v>
      </c>
      <c r="B3267" t="s">
        <v>68</v>
      </c>
      <c r="C3267" t="s">
        <v>29</v>
      </c>
      <c r="D3267" t="s">
        <v>30</v>
      </c>
      <c r="E3267" t="s">
        <v>647</v>
      </c>
      <c r="F3267" t="s">
        <v>648</v>
      </c>
      <c r="G3267" t="s">
        <v>452</v>
      </c>
      <c r="H3267" t="s">
        <v>41</v>
      </c>
      <c r="I3267" t="s">
        <v>645</v>
      </c>
      <c r="J3267" t="s">
        <v>36</v>
      </c>
      <c r="L3267" t="s">
        <v>649</v>
      </c>
      <c r="M3267" t="s">
        <v>649</v>
      </c>
      <c r="N3267" t="b">
        <v>0</v>
      </c>
      <c r="O3267">
        <v>81.866171690000002</v>
      </c>
      <c r="P3267">
        <v>3.5590132556829589E-3</v>
      </c>
      <c r="Q3267">
        <v>4.6512818901468318</v>
      </c>
      <c r="R3267">
        <v>380.78264179734828</v>
      </c>
      <c r="S3267">
        <v>0.29136279023672701</v>
      </c>
      <c r="T3267">
        <f t="shared" si="104"/>
        <v>380.78264179734828</v>
      </c>
      <c r="U3267">
        <f t="shared" si="105"/>
        <v>0.29136279023672701</v>
      </c>
    </row>
    <row r="3268" spans="1:21" x14ac:dyDescent="0.35">
      <c r="A3268" t="s">
        <v>27</v>
      </c>
      <c r="B3268" t="s">
        <v>68</v>
      </c>
      <c r="C3268" t="s">
        <v>39</v>
      </c>
      <c r="D3268" t="s">
        <v>40</v>
      </c>
      <c r="E3268" t="s">
        <v>647</v>
      </c>
      <c r="F3268" t="s">
        <v>648</v>
      </c>
      <c r="G3268" t="s">
        <v>452</v>
      </c>
      <c r="H3268" t="s">
        <v>41</v>
      </c>
      <c r="I3268" t="s">
        <v>645</v>
      </c>
      <c r="J3268" t="s">
        <v>36</v>
      </c>
      <c r="L3268" t="s">
        <v>649</v>
      </c>
      <c r="M3268" t="s">
        <v>649</v>
      </c>
      <c r="N3268" t="b">
        <v>0</v>
      </c>
      <c r="O3268">
        <v>81.866171690000002</v>
      </c>
      <c r="P3268">
        <v>2.378877138296551E-2</v>
      </c>
      <c r="Q3268">
        <v>86.239842495849729</v>
      </c>
      <c r="R3268">
        <v>7060.1257522837923</v>
      </c>
      <c r="S3268">
        <v>1.947495642332014</v>
      </c>
      <c r="T3268">
        <f t="shared" si="104"/>
        <v>7060.1257522837923</v>
      </c>
      <c r="U3268">
        <f t="shared" si="105"/>
        <v>1.9474956423320133</v>
      </c>
    </row>
    <row r="3269" spans="1:21" x14ac:dyDescent="0.35">
      <c r="A3269" t="s">
        <v>27</v>
      </c>
      <c r="B3269" t="s">
        <v>68</v>
      </c>
      <c r="C3269" t="s">
        <v>76</v>
      </c>
      <c r="D3269" t="s">
        <v>77</v>
      </c>
      <c r="E3269" t="s">
        <v>647</v>
      </c>
      <c r="F3269" t="s">
        <v>648</v>
      </c>
      <c r="G3269" t="s">
        <v>452</v>
      </c>
      <c r="H3269" t="s">
        <v>41</v>
      </c>
      <c r="I3269" t="s">
        <v>645</v>
      </c>
      <c r="J3269" t="s">
        <v>36</v>
      </c>
      <c r="L3269" t="s">
        <v>649</v>
      </c>
      <c r="M3269" t="s">
        <v>649</v>
      </c>
      <c r="N3269" t="b">
        <v>0</v>
      </c>
      <c r="O3269">
        <v>81.866171690000002</v>
      </c>
      <c r="P3269">
        <v>2.6196473456405672E-2</v>
      </c>
      <c r="Q3269">
        <v>24.95757982744794</v>
      </c>
      <c r="R3269">
        <v>2043.1815151207329</v>
      </c>
      <c r="S3269">
        <v>2.1446049936546339</v>
      </c>
      <c r="T3269">
        <f t="shared" si="104"/>
        <v>2043.1815151207336</v>
      </c>
      <c r="U3269">
        <f t="shared" si="105"/>
        <v>2.1446049936546343</v>
      </c>
    </row>
    <row r="3270" spans="1:21" x14ac:dyDescent="0.35">
      <c r="A3270" t="s">
        <v>27</v>
      </c>
      <c r="B3270" t="s">
        <v>68</v>
      </c>
      <c r="C3270" t="s">
        <v>39</v>
      </c>
      <c r="D3270" t="s">
        <v>40</v>
      </c>
      <c r="E3270" t="s">
        <v>650</v>
      </c>
      <c r="F3270" t="s">
        <v>651</v>
      </c>
      <c r="G3270" t="s">
        <v>452</v>
      </c>
      <c r="H3270" t="s">
        <v>41</v>
      </c>
      <c r="I3270" t="s">
        <v>645</v>
      </c>
      <c r="J3270" t="s">
        <v>36</v>
      </c>
      <c r="L3270" t="s">
        <v>652</v>
      </c>
      <c r="M3270" t="s">
        <v>652</v>
      </c>
      <c r="N3270" t="b">
        <v>0</v>
      </c>
      <c r="O3270">
        <v>45.028523870000001</v>
      </c>
      <c r="P3270">
        <v>1.1533721940713449E-11</v>
      </c>
      <c r="Q3270">
        <v>4.1812431064443609E-8</v>
      </c>
      <c r="R3270">
        <v>1.8827520502480289E-6</v>
      </c>
      <c r="S3270">
        <v>5.1934647371735853E-10</v>
      </c>
      <c r="T3270">
        <f t="shared" si="104"/>
        <v>1.8827520502480285E-6</v>
      </c>
      <c r="U3270">
        <f t="shared" si="105"/>
        <v>5.1934647371735832E-10</v>
      </c>
    </row>
    <row r="3271" spans="1:21" x14ac:dyDescent="0.35">
      <c r="A3271" t="s">
        <v>27</v>
      </c>
      <c r="B3271" t="s">
        <v>68</v>
      </c>
      <c r="C3271" t="s">
        <v>76</v>
      </c>
      <c r="D3271" t="s">
        <v>77</v>
      </c>
      <c r="E3271" t="s">
        <v>662</v>
      </c>
      <c r="F3271" t="s">
        <v>663</v>
      </c>
      <c r="G3271" t="s">
        <v>452</v>
      </c>
      <c r="H3271" t="s">
        <v>41</v>
      </c>
      <c r="I3271" t="s">
        <v>645</v>
      </c>
      <c r="J3271" t="s">
        <v>36</v>
      </c>
      <c r="L3271" t="s">
        <v>664</v>
      </c>
      <c r="M3271" t="s">
        <v>664</v>
      </c>
      <c r="N3271" t="b">
        <v>0</v>
      </c>
      <c r="O3271">
        <v>39.508152340000002</v>
      </c>
      <c r="P3271">
        <v>2.871419646490897E-2</v>
      </c>
      <c r="Q3271">
        <v>27.35623371773935</v>
      </c>
      <c r="R3271">
        <v>1080.794249169091</v>
      </c>
      <c r="S3271">
        <v>1.134444848256313</v>
      </c>
      <c r="T3271">
        <f t="shared" si="104"/>
        <v>1080.7942491690908</v>
      </c>
      <c r="U3271">
        <f t="shared" si="105"/>
        <v>1.1344448482563132</v>
      </c>
    </row>
    <row r="3272" spans="1:21" x14ac:dyDescent="0.35">
      <c r="A3272" t="s">
        <v>27</v>
      </c>
      <c r="B3272" t="s">
        <v>68</v>
      </c>
      <c r="C3272" t="s">
        <v>29</v>
      </c>
      <c r="D3272" t="s">
        <v>30</v>
      </c>
      <c r="E3272" t="s">
        <v>665</v>
      </c>
      <c r="F3272" t="s">
        <v>666</v>
      </c>
      <c r="G3272" t="s">
        <v>452</v>
      </c>
      <c r="H3272" t="s">
        <v>41</v>
      </c>
      <c r="I3272" t="s">
        <v>645</v>
      </c>
      <c r="J3272" t="s">
        <v>36</v>
      </c>
      <c r="L3272" t="s">
        <v>667</v>
      </c>
      <c r="M3272" t="s">
        <v>667</v>
      </c>
      <c r="N3272" t="b">
        <v>0</v>
      </c>
      <c r="O3272">
        <v>71.657646670000005</v>
      </c>
      <c r="P3272">
        <v>8.6337803209073968E-3</v>
      </c>
      <c r="Q3272">
        <v>11.283505613815571</v>
      </c>
      <c r="R3272">
        <v>808.54945847375745</v>
      </c>
      <c r="S3272">
        <v>0.61867637966198152</v>
      </c>
      <c r="T3272">
        <f t="shared" si="104"/>
        <v>808.54945847375768</v>
      </c>
      <c r="U3272">
        <f t="shared" si="105"/>
        <v>0.61867637966198152</v>
      </c>
    </row>
    <row r="3273" spans="1:21" x14ac:dyDescent="0.35">
      <c r="A3273" t="s">
        <v>27</v>
      </c>
      <c r="B3273" t="s">
        <v>68</v>
      </c>
      <c r="C3273" t="s">
        <v>76</v>
      </c>
      <c r="D3273" t="s">
        <v>77</v>
      </c>
      <c r="E3273" t="s">
        <v>665</v>
      </c>
      <c r="F3273" t="s">
        <v>666</v>
      </c>
      <c r="G3273" t="s">
        <v>452</v>
      </c>
      <c r="H3273" t="s">
        <v>41</v>
      </c>
      <c r="I3273" t="s">
        <v>645</v>
      </c>
      <c r="J3273" t="s">
        <v>36</v>
      </c>
      <c r="L3273" t="s">
        <v>667</v>
      </c>
      <c r="M3273" t="s">
        <v>667</v>
      </c>
      <c r="N3273" t="b">
        <v>0</v>
      </c>
      <c r="O3273">
        <v>71.657646670000005</v>
      </c>
      <c r="P3273">
        <v>2.0435196925818081E-2</v>
      </c>
      <c r="Q3273">
        <v>19.46876778717758</v>
      </c>
      <c r="R3273">
        <v>1395.0860831938489</v>
      </c>
      <c r="S3273">
        <v>1.464338120942142</v>
      </c>
      <c r="T3273">
        <f t="shared" si="104"/>
        <v>1395.0860831938489</v>
      </c>
      <c r="U3273">
        <f t="shared" si="105"/>
        <v>1.4643381209421424</v>
      </c>
    </row>
    <row r="3274" spans="1:21" x14ac:dyDescent="0.35">
      <c r="A3274" t="s">
        <v>27</v>
      </c>
      <c r="B3274" t="s">
        <v>68</v>
      </c>
      <c r="C3274" t="s">
        <v>39</v>
      </c>
      <c r="D3274" t="s">
        <v>40</v>
      </c>
      <c r="E3274" t="s">
        <v>665</v>
      </c>
      <c r="F3274" t="s">
        <v>666</v>
      </c>
      <c r="G3274" t="s">
        <v>452</v>
      </c>
      <c r="H3274" t="s">
        <v>41</v>
      </c>
      <c r="I3274" t="s">
        <v>645</v>
      </c>
      <c r="J3274" t="s">
        <v>36</v>
      </c>
      <c r="L3274" t="s">
        <v>667</v>
      </c>
      <c r="M3274" t="s">
        <v>667</v>
      </c>
      <c r="N3274" t="b">
        <v>0</v>
      </c>
      <c r="O3274">
        <v>71.657646670000005</v>
      </c>
      <c r="P3274">
        <v>1.24309537147332E-2</v>
      </c>
      <c r="Q3274">
        <v>45.065105430348112</v>
      </c>
      <c r="R3274">
        <v>3229.259402074184</v>
      </c>
      <c r="S3274">
        <v>0.89077288906147556</v>
      </c>
      <c r="T3274">
        <f t="shared" si="104"/>
        <v>3229.2594020741835</v>
      </c>
      <c r="U3274">
        <f t="shared" si="105"/>
        <v>0.89077288906147567</v>
      </c>
    </row>
    <row r="3275" spans="1:21" x14ac:dyDescent="0.35">
      <c r="A3275" t="s">
        <v>27</v>
      </c>
      <c r="B3275" t="s">
        <v>68</v>
      </c>
      <c r="C3275" t="s">
        <v>76</v>
      </c>
      <c r="D3275" t="s">
        <v>77</v>
      </c>
      <c r="E3275" t="s">
        <v>674</v>
      </c>
      <c r="F3275" t="s">
        <v>675</v>
      </c>
      <c r="G3275" t="s">
        <v>452</v>
      </c>
      <c r="H3275" t="s">
        <v>41</v>
      </c>
      <c r="I3275" t="s">
        <v>645</v>
      </c>
      <c r="J3275" t="s">
        <v>36</v>
      </c>
      <c r="L3275" t="s">
        <v>676</v>
      </c>
      <c r="M3275" t="s">
        <v>676</v>
      </c>
      <c r="N3275" t="b">
        <v>0</v>
      </c>
      <c r="O3275">
        <v>86.142033209999994</v>
      </c>
      <c r="P3275">
        <v>6.495076578175117E-3</v>
      </c>
      <c r="Q3275">
        <v>6.1879089357180304</v>
      </c>
      <c r="R3275">
        <v>533.03905704107831</v>
      </c>
      <c r="S3275">
        <v>0.55949910229865407</v>
      </c>
      <c r="T3275">
        <f t="shared" si="104"/>
        <v>533.03905704107831</v>
      </c>
      <c r="U3275">
        <f t="shared" si="105"/>
        <v>0.55949910229865407</v>
      </c>
    </row>
    <row r="3276" spans="1:21" x14ac:dyDescent="0.35">
      <c r="A3276" t="s">
        <v>27</v>
      </c>
      <c r="B3276" t="s">
        <v>68</v>
      </c>
      <c r="C3276" t="s">
        <v>39</v>
      </c>
      <c r="D3276" t="s">
        <v>40</v>
      </c>
      <c r="E3276" t="s">
        <v>674</v>
      </c>
      <c r="F3276" t="s">
        <v>675</v>
      </c>
      <c r="G3276" t="s">
        <v>452</v>
      </c>
      <c r="H3276" t="s">
        <v>41</v>
      </c>
      <c r="I3276" t="s">
        <v>645</v>
      </c>
      <c r="J3276" t="s">
        <v>36</v>
      </c>
      <c r="L3276" t="s">
        <v>676</v>
      </c>
      <c r="M3276" t="s">
        <v>676</v>
      </c>
      <c r="N3276" t="b">
        <v>0</v>
      </c>
      <c r="O3276">
        <v>86.142033209999994</v>
      </c>
      <c r="P3276">
        <v>3.5984263072217719E-3</v>
      </c>
      <c r="Q3276">
        <v>13.045134318704029</v>
      </c>
      <c r="R3276">
        <v>1123.734393710713</v>
      </c>
      <c r="S3276">
        <v>0.30997575846043562</v>
      </c>
      <c r="T3276">
        <f t="shared" si="104"/>
        <v>1123.7343937107132</v>
      </c>
      <c r="U3276">
        <f t="shared" si="105"/>
        <v>0.30997575846043551</v>
      </c>
    </row>
    <row r="3277" spans="1:21" x14ac:dyDescent="0.35">
      <c r="A3277" t="s">
        <v>27</v>
      </c>
      <c r="B3277" t="s">
        <v>68</v>
      </c>
      <c r="C3277" t="s">
        <v>39</v>
      </c>
      <c r="D3277" t="s">
        <v>40</v>
      </c>
      <c r="E3277" t="s">
        <v>677</v>
      </c>
      <c r="F3277" t="s">
        <v>678</v>
      </c>
      <c r="G3277" t="s">
        <v>452</v>
      </c>
      <c r="H3277" t="s">
        <v>41</v>
      </c>
      <c r="I3277" t="s">
        <v>645</v>
      </c>
      <c r="J3277" t="s">
        <v>36</v>
      </c>
      <c r="L3277" t="s">
        <v>679</v>
      </c>
      <c r="M3277" t="s">
        <v>679</v>
      </c>
      <c r="N3277" t="b">
        <v>0</v>
      </c>
      <c r="O3277">
        <v>64.771637100000007</v>
      </c>
      <c r="P3277">
        <v>1.198393565622927E-5</v>
      </c>
      <c r="Q3277">
        <v>4.3444560748255603E-2</v>
      </c>
      <c r="R3277">
        <v>2.8139753227549171</v>
      </c>
      <c r="S3277">
        <v>7.7621913135503262E-4</v>
      </c>
      <c r="T3277">
        <f t="shared" si="104"/>
        <v>2.8139753227549167</v>
      </c>
      <c r="U3277">
        <f t="shared" si="105"/>
        <v>7.7621913135503273E-4</v>
      </c>
    </row>
    <row r="3278" spans="1:21" x14ac:dyDescent="0.35">
      <c r="A3278" t="s">
        <v>27</v>
      </c>
      <c r="B3278" t="s">
        <v>68</v>
      </c>
      <c r="C3278" t="s">
        <v>76</v>
      </c>
      <c r="D3278" t="s">
        <v>77</v>
      </c>
      <c r="E3278" t="s">
        <v>680</v>
      </c>
      <c r="F3278" t="s">
        <v>681</v>
      </c>
      <c r="G3278" t="s">
        <v>452</v>
      </c>
      <c r="H3278" t="s">
        <v>41</v>
      </c>
      <c r="I3278" t="s">
        <v>645</v>
      </c>
      <c r="J3278" t="s">
        <v>36</v>
      </c>
      <c r="L3278" t="s">
        <v>682</v>
      </c>
      <c r="M3278" t="s">
        <v>682</v>
      </c>
      <c r="N3278" t="b">
        <v>0</v>
      </c>
      <c r="O3278">
        <v>57.560637040000003</v>
      </c>
      <c r="P3278">
        <v>9.8583736977626082E-3</v>
      </c>
      <c r="Q3278">
        <v>9.3921477232486179</v>
      </c>
      <c r="R3278">
        <v>540.6180061239761</v>
      </c>
      <c r="S3278">
        <v>0.56745427022159622</v>
      </c>
      <c r="T3278">
        <f t="shared" si="104"/>
        <v>540.6180061239761</v>
      </c>
      <c r="U3278">
        <f t="shared" si="105"/>
        <v>0.56745427022159622</v>
      </c>
    </row>
    <row r="3279" spans="1:21" x14ac:dyDescent="0.35">
      <c r="A3279" t="s">
        <v>27</v>
      </c>
      <c r="B3279" t="s">
        <v>68</v>
      </c>
      <c r="C3279" t="s">
        <v>76</v>
      </c>
      <c r="D3279" t="s">
        <v>77</v>
      </c>
      <c r="E3279" t="s">
        <v>695</v>
      </c>
      <c r="F3279" t="s">
        <v>696</v>
      </c>
      <c r="G3279" t="s">
        <v>452</v>
      </c>
      <c r="H3279" t="s">
        <v>41</v>
      </c>
      <c r="I3279" t="s">
        <v>645</v>
      </c>
      <c r="J3279" t="s">
        <v>36</v>
      </c>
      <c r="L3279" t="s">
        <v>697</v>
      </c>
      <c r="M3279" t="s">
        <v>697</v>
      </c>
      <c r="N3279" t="b">
        <v>0</v>
      </c>
      <c r="O3279">
        <v>209.88483607000001</v>
      </c>
      <c r="P3279">
        <v>1.524990214091099E-2</v>
      </c>
      <c r="Q3279">
        <v>14.528697943863479</v>
      </c>
      <c r="R3279">
        <v>3049.3533862583331</v>
      </c>
      <c r="S3279">
        <v>3.2007232109286461</v>
      </c>
      <c r="T3279">
        <f t="shared" si="104"/>
        <v>3049.3533862583326</v>
      </c>
      <c r="U3279">
        <f t="shared" si="105"/>
        <v>3.2007232109286452</v>
      </c>
    </row>
    <row r="3280" spans="1:21" x14ac:dyDescent="0.35">
      <c r="A3280" t="s">
        <v>27</v>
      </c>
      <c r="B3280" t="s">
        <v>68</v>
      </c>
      <c r="C3280" t="s">
        <v>29</v>
      </c>
      <c r="D3280" t="s">
        <v>30</v>
      </c>
      <c r="E3280" t="s">
        <v>695</v>
      </c>
      <c r="F3280" t="s">
        <v>696</v>
      </c>
      <c r="G3280" t="s">
        <v>452</v>
      </c>
      <c r="H3280" t="s">
        <v>41</v>
      </c>
      <c r="I3280" t="s">
        <v>645</v>
      </c>
      <c r="J3280" t="s">
        <v>36</v>
      </c>
      <c r="L3280" t="s">
        <v>697</v>
      </c>
      <c r="M3280" t="s">
        <v>697</v>
      </c>
      <c r="N3280" t="b">
        <v>0</v>
      </c>
      <c r="O3280">
        <v>209.88483607000001</v>
      </c>
      <c r="P3280">
        <v>3.8013599783203722E-10</v>
      </c>
      <c r="Q3280">
        <v>4.9680053303700208E-7</v>
      </c>
      <c r="R3280">
        <v>1.042708984359598E-4</v>
      </c>
      <c r="S3280">
        <v>7.9784781589283001E-8</v>
      </c>
      <c r="T3280">
        <f t="shared" si="104"/>
        <v>1.042708984359598E-4</v>
      </c>
      <c r="U3280">
        <f t="shared" si="105"/>
        <v>7.9784781589283014E-8</v>
      </c>
    </row>
    <row r="3281" spans="1:21" x14ac:dyDescent="0.35">
      <c r="A3281" t="s">
        <v>27</v>
      </c>
      <c r="B3281" t="s">
        <v>68</v>
      </c>
      <c r="C3281" t="s">
        <v>39</v>
      </c>
      <c r="D3281" t="s">
        <v>40</v>
      </c>
      <c r="E3281" t="s">
        <v>695</v>
      </c>
      <c r="F3281" t="s">
        <v>696</v>
      </c>
      <c r="G3281" t="s">
        <v>452</v>
      </c>
      <c r="H3281" t="s">
        <v>41</v>
      </c>
      <c r="I3281" t="s">
        <v>645</v>
      </c>
      <c r="J3281" t="s">
        <v>36</v>
      </c>
      <c r="L3281" t="s">
        <v>697</v>
      </c>
      <c r="M3281" t="s">
        <v>697</v>
      </c>
      <c r="N3281" t="b">
        <v>0</v>
      </c>
      <c r="O3281">
        <v>209.88483607000001</v>
      </c>
      <c r="P3281">
        <v>7.9197946361112114E-3</v>
      </c>
      <c r="Q3281">
        <v>28.711102016255669</v>
      </c>
      <c r="R3281">
        <v>6026.0249400708681</v>
      </c>
      <c r="S3281">
        <v>1.6622447989082669</v>
      </c>
      <c r="T3281">
        <f t="shared" si="104"/>
        <v>6026.0249400708681</v>
      </c>
      <c r="U3281">
        <f t="shared" si="105"/>
        <v>1.6622447989082669</v>
      </c>
    </row>
    <row r="3282" spans="1:21" x14ac:dyDescent="0.35">
      <c r="A3282" t="s">
        <v>27</v>
      </c>
      <c r="B3282" t="s">
        <v>68</v>
      </c>
      <c r="C3282" t="s">
        <v>39</v>
      </c>
      <c r="D3282" t="s">
        <v>40</v>
      </c>
      <c r="E3282" t="s">
        <v>719</v>
      </c>
      <c r="F3282" t="s">
        <v>720</v>
      </c>
      <c r="G3282" t="s">
        <v>452</v>
      </c>
      <c r="H3282" t="s">
        <v>41</v>
      </c>
      <c r="I3282" t="s">
        <v>645</v>
      </c>
      <c r="J3282" t="s">
        <v>36</v>
      </c>
      <c r="L3282" t="s">
        <v>721</v>
      </c>
      <c r="M3282" t="s">
        <v>721</v>
      </c>
      <c r="N3282" t="b">
        <v>0</v>
      </c>
      <c r="O3282">
        <v>0.42006296999999998</v>
      </c>
      <c r="P3282">
        <v>8.4059821470836675E-3</v>
      </c>
      <c r="Q3282">
        <v>30.473645095707759</v>
      </c>
      <c r="R3282">
        <v>12.80084986562894</v>
      </c>
      <c r="S3282">
        <v>3.531041826470942E-3</v>
      </c>
      <c r="T3282">
        <f t="shared" si="104"/>
        <v>12.800849865628935</v>
      </c>
      <c r="U3282">
        <f t="shared" si="105"/>
        <v>3.531041826470942E-3</v>
      </c>
    </row>
    <row r="3283" spans="1:21" x14ac:dyDescent="0.35">
      <c r="A3283" t="s">
        <v>27</v>
      </c>
      <c r="B3283" t="s">
        <v>68</v>
      </c>
      <c r="C3283" t="s">
        <v>76</v>
      </c>
      <c r="D3283" t="s">
        <v>77</v>
      </c>
      <c r="E3283" t="s">
        <v>719</v>
      </c>
      <c r="F3283" t="s">
        <v>720</v>
      </c>
      <c r="G3283" t="s">
        <v>452</v>
      </c>
      <c r="H3283" t="s">
        <v>41</v>
      </c>
      <c r="I3283" t="s">
        <v>645</v>
      </c>
      <c r="J3283" t="s">
        <v>36</v>
      </c>
      <c r="L3283" t="s">
        <v>721</v>
      </c>
      <c r="M3283" t="s">
        <v>721</v>
      </c>
      <c r="N3283" t="b">
        <v>0</v>
      </c>
      <c r="O3283">
        <v>0.42006296999999998</v>
      </c>
      <c r="P3283">
        <v>1.495131148546509E-2</v>
      </c>
      <c r="Q3283">
        <v>14.244228351747481</v>
      </c>
      <c r="R3283">
        <v>5.9834728667932522</v>
      </c>
      <c r="S3283">
        <v>6.2804923079795762E-3</v>
      </c>
      <c r="T3283">
        <f t="shared" si="104"/>
        <v>5.9834728667932513</v>
      </c>
      <c r="U3283">
        <f t="shared" si="105"/>
        <v>6.2804923079795771E-3</v>
      </c>
    </row>
    <row r="3284" spans="1:21" x14ac:dyDescent="0.35">
      <c r="A3284" t="s">
        <v>27</v>
      </c>
      <c r="B3284" t="s">
        <v>68</v>
      </c>
      <c r="C3284" t="s">
        <v>29</v>
      </c>
      <c r="D3284" t="s">
        <v>30</v>
      </c>
      <c r="E3284" t="s">
        <v>737</v>
      </c>
      <c r="F3284" t="s">
        <v>738</v>
      </c>
      <c r="G3284" t="s">
        <v>452</v>
      </c>
      <c r="H3284" t="s">
        <v>41</v>
      </c>
      <c r="I3284" t="s">
        <v>645</v>
      </c>
      <c r="J3284" t="s">
        <v>36</v>
      </c>
      <c r="L3284" t="s">
        <v>736</v>
      </c>
      <c r="M3284" t="s">
        <v>736</v>
      </c>
      <c r="N3284" t="b">
        <v>0</v>
      </c>
      <c r="O3284">
        <v>105.37258032</v>
      </c>
      <c r="P3284">
        <v>4.248135437717092E-10</v>
      </c>
      <c r="Q3284">
        <v>5.5518971155258539E-7</v>
      </c>
      <c r="R3284">
        <v>5.8501772473412433E-5</v>
      </c>
      <c r="S3284">
        <v>4.476369926210826E-8</v>
      </c>
      <c r="T3284">
        <f t="shared" si="104"/>
        <v>5.8501772473412433E-5</v>
      </c>
      <c r="U3284">
        <f t="shared" si="105"/>
        <v>4.476369926210826E-8</v>
      </c>
    </row>
    <row r="3285" spans="1:21" x14ac:dyDescent="0.35">
      <c r="A3285" t="s">
        <v>27</v>
      </c>
      <c r="B3285" t="s">
        <v>68</v>
      </c>
      <c r="C3285" t="s">
        <v>76</v>
      </c>
      <c r="D3285" t="s">
        <v>77</v>
      </c>
      <c r="E3285" t="s">
        <v>737</v>
      </c>
      <c r="F3285" t="s">
        <v>738</v>
      </c>
      <c r="G3285" t="s">
        <v>452</v>
      </c>
      <c r="H3285" t="s">
        <v>41</v>
      </c>
      <c r="I3285" t="s">
        <v>645</v>
      </c>
      <c r="J3285" t="s">
        <v>36</v>
      </c>
      <c r="L3285" t="s">
        <v>736</v>
      </c>
      <c r="M3285" t="s">
        <v>736</v>
      </c>
      <c r="N3285" t="b">
        <v>0</v>
      </c>
      <c r="O3285">
        <v>105.37258032</v>
      </c>
      <c r="P3285">
        <v>9.646757070453555E-3</v>
      </c>
      <c r="Q3285">
        <v>9.1905389503093904</v>
      </c>
      <c r="R3285">
        <v>968.43080372556472</v>
      </c>
      <c r="S3285">
        <v>1.016503684233895</v>
      </c>
      <c r="T3285">
        <f t="shared" si="104"/>
        <v>968.43080372556472</v>
      </c>
      <c r="U3285">
        <f t="shared" si="105"/>
        <v>1.016503684233895</v>
      </c>
    </row>
    <row r="3286" spans="1:21" x14ac:dyDescent="0.35">
      <c r="A3286" t="s">
        <v>27</v>
      </c>
      <c r="B3286" t="s">
        <v>68</v>
      </c>
      <c r="C3286" t="s">
        <v>39</v>
      </c>
      <c r="D3286" t="s">
        <v>40</v>
      </c>
      <c r="E3286" t="s">
        <v>737</v>
      </c>
      <c r="F3286" t="s">
        <v>738</v>
      </c>
      <c r="G3286" t="s">
        <v>452</v>
      </c>
      <c r="H3286" t="s">
        <v>41</v>
      </c>
      <c r="I3286" t="s">
        <v>645</v>
      </c>
      <c r="J3286" t="s">
        <v>36</v>
      </c>
      <c r="L3286" t="s">
        <v>736</v>
      </c>
      <c r="M3286" t="s">
        <v>736</v>
      </c>
      <c r="N3286" t="b">
        <v>0</v>
      </c>
      <c r="O3286">
        <v>105.37258032</v>
      </c>
      <c r="P3286">
        <v>4.5947581981062077E-3</v>
      </c>
      <c r="Q3286">
        <v>16.65706971293768</v>
      </c>
      <c r="R3286">
        <v>1755.198416222365</v>
      </c>
      <c r="S3286">
        <v>0.48416152728092482</v>
      </c>
      <c r="T3286">
        <f t="shared" si="104"/>
        <v>1755.198416222365</v>
      </c>
      <c r="U3286">
        <f t="shared" si="105"/>
        <v>0.48416152728092482</v>
      </c>
    </row>
    <row r="3287" spans="1:21" x14ac:dyDescent="0.35">
      <c r="A3287" t="s">
        <v>27</v>
      </c>
      <c r="B3287" t="s">
        <v>68</v>
      </c>
      <c r="C3287" t="s">
        <v>39</v>
      </c>
      <c r="D3287" t="s">
        <v>40</v>
      </c>
      <c r="E3287" t="s">
        <v>739</v>
      </c>
      <c r="F3287" t="s">
        <v>740</v>
      </c>
      <c r="G3287" t="s">
        <v>452</v>
      </c>
      <c r="H3287" t="s">
        <v>41</v>
      </c>
      <c r="I3287" t="s">
        <v>645</v>
      </c>
      <c r="J3287" t="s">
        <v>36</v>
      </c>
      <c r="L3287" t="s">
        <v>741</v>
      </c>
      <c r="M3287" t="s">
        <v>741</v>
      </c>
      <c r="N3287" t="b">
        <v>0</v>
      </c>
      <c r="O3287">
        <v>22.738107729999999</v>
      </c>
      <c r="P3287">
        <v>2.4050060045287961E-3</v>
      </c>
      <c r="Q3287">
        <v>8.7187074814908225</v>
      </c>
      <c r="R3287">
        <v>198.2469099804953</v>
      </c>
      <c r="S3287">
        <v>5.4685285622272629E-2</v>
      </c>
      <c r="T3287">
        <f t="shared" si="104"/>
        <v>198.2469099804953</v>
      </c>
      <c r="U3287">
        <f t="shared" si="105"/>
        <v>5.4685285622272629E-2</v>
      </c>
    </row>
    <row r="3288" spans="1:21" x14ac:dyDescent="0.35">
      <c r="A3288" t="s">
        <v>27</v>
      </c>
      <c r="B3288" t="s">
        <v>68</v>
      </c>
      <c r="C3288" t="s">
        <v>76</v>
      </c>
      <c r="D3288" t="s">
        <v>77</v>
      </c>
      <c r="E3288" t="s">
        <v>739</v>
      </c>
      <c r="F3288" t="s">
        <v>740</v>
      </c>
      <c r="G3288" t="s">
        <v>452</v>
      </c>
      <c r="H3288" t="s">
        <v>41</v>
      </c>
      <c r="I3288" t="s">
        <v>645</v>
      </c>
      <c r="J3288" t="s">
        <v>36</v>
      </c>
      <c r="L3288" t="s">
        <v>741</v>
      </c>
      <c r="M3288" t="s">
        <v>741</v>
      </c>
      <c r="N3288" t="b">
        <v>0</v>
      </c>
      <c r="O3288">
        <v>22.738107729999999</v>
      </c>
      <c r="P3288">
        <v>5.2752016427690578E-3</v>
      </c>
      <c r="Q3288">
        <v>5.0257247917123777</v>
      </c>
      <c r="R3288">
        <v>114.27547173528789</v>
      </c>
      <c r="S3288">
        <v>0.11994810325075581</v>
      </c>
      <c r="T3288">
        <f t="shared" si="104"/>
        <v>114.27547173528785</v>
      </c>
      <c r="U3288">
        <f t="shared" si="105"/>
        <v>0.11994810325075581</v>
      </c>
    </row>
    <row r="3289" spans="1:21" x14ac:dyDescent="0.35">
      <c r="A3289" t="s">
        <v>27</v>
      </c>
      <c r="B3289" t="s">
        <v>68</v>
      </c>
      <c r="C3289" t="s">
        <v>76</v>
      </c>
      <c r="D3289" t="s">
        <v>77</v>
      </c>
      <c r="E3289" t="s">
        <v>748</v>
      </c>
      <c r="F3289" t="s">
        <v>749</v>
      </c>
      <c r="G3289" t="s">
        <v>452</v>
      </c>
      <c r="H3289" t="s">
        <v>41</v>
      </c>
      <c r="I3289" t="s">
        <v>645</v>
      </c>
      <c r="J3289" t="s">
        <v>36</v>
      </c>
      <c r="L3289" t="s">
        <v>750</v>
      </c>
      <c r="M3289" t="s">
        <v>750</v>
      </c>
      <c r="N3289" t="b">
        <v>0</v>
      </c>
      <c r="O3289">
        <v>121.3874163</v>
      </c>
      <c r="P3289">
        <v>8.9338744696996511E-10</v>
      </c>
      <c r="Q3289">
        <v>8.5113702658098471E-7</v>
      </c>
      <c r="R3289">
        <v>1.0331732457393021E-4</v>
      </c>
      <c r="S3289">
        <v>1.0844599394253731E-7</v>
      </c>
      <c r="T3289">
        <f t="shared" si="104"/>
        <v>1.0331732457393015E-4</v>
      </c>
      <c r="U3289">
        <f t="shared" si="105"/>
        <v>1.0844599394253733E-7</v>
      </c>
    </row>
    <row r="3290" spans="1:21" x14ac:dyDescent="0.35">
      <c r="A3290" t="s">
        <v>27</v>
      </c>
      <c r="B3290" t="s">
        <v>68</v>
      </c>
      <c r="C3290" t="s">
        <v>76</v>
      </c>
      <c r="D3290" t="s">
        <v>77</v>
      </c>
      <c r="E3290" t="s">
        <v>760</v>
      </c>
      <c r="F3290" t="s">
        <v>761</v>
      </c>
      <c r="G3290" t="s">
        <v>452</v>
      </c>
      <c r="H3290" t="s">
        <v>41</v>
      </c>
      <c r="I3290" t="s">
        <v>645</v>
      </c>
      <c r="J3290" t="s">
        <v>36</v>
      </c>
      <c r="L3290" t="s">
        <v>762</v>
      </c>
      <c r="M3290" t="s">
        <v>762</v>
      </c>
      <c r="N3290" t="b">
        <v>0</v>
      </c>
      <c r="O3290">
        <v>22.706096800000001</v>
      </c>
      <c r="P3290">
        <v>2.0850415287307989E-3</v>
      </c>
      <c r="Q3290">
        <v>1.9864349483315109</v>
      </c>
      <c r="R3290">
        <v>45.104184223718278</v>
      </c>
      <c r="S3290">
        <v>4.7343154783381497E-2</v>
      </c>
      <c r="T3290">
        <f t="shared" si="104"/>
        <v>45.104184223718285</v>
      </c>
      <c r="U3290">
        <f t="shared" si="105"/>
        <v>4.7343154783381504E-2</v>
      </c>
    </row>
    <row r="3291" spans="1:21" x14ac:dyDescent="0.35">
      <c r="A3291" t="s">
        <v>27</v>
      </c>
      <c r="B3291" t="s">
        <v>68</v>
      </c>
      <c r="C3291" t="s">
        <v>39</v>
      </c>
      <c r="D3291" t="s">
        <v>40</v>
      </c>
      <c r="E3291" t="s">
        <v>760</v>
      </c>
      <c r="F3291" t="s">
        <v>761</v>
      </c>
      <c r="G3291" t="s">
        <v>452</v>
      </c>
      <c r="H3291" t="s">
        <v>41</v>
      </c>
      <c r="I3291" t="s">
        <v>645</v>
      </c>
      <c r="J3291" t="s">
        <v>36</v>
      </c>
      <c r="L3291" t="s">
        <v>762</v>
      </c>
      <c r="M3291" t="s">
        <v>762</v>
      </c>
      <c r="N3291" t="b">
        <v>0</v>
      </c>
      <c r="O3291">
        <v>22.706096800000001</v>
      </c>
      <c r="P3291">
        <v>7.6946782541398202E-3</v>
      </c>
      <c r="Q3291">
        <v>27.895002646855271</v>
      </c>
      <c r="R3291">
        <v>633.3866303357521</v>
      </c>
      <c r="S3291">
        <v>0.17471610928335379</v>
      </c>
      <c r="T3291">
        <f t="shared" si="104"/>
        <v>633.38663033575199</v>
      </c>
      <c r="U3291">
        <f t="shared" si="105"/>
        <v>0.17471610928335377</v>
      </c>
    </row>
    <row r="3292" spans="1:21" x14ac:dyDescent="0.35">
      <c r="A3292" t="s">
        <v>27</v>
      </c>
      <c r="B3292" t="s">
        <v>68</v>
      </c>
      <c r="C3292" t="s">
        <v>76</v>
      </c>
      <c r="D3292" t="s">
        <v>77</v>
      </c>
      <c r="E3292" t="s">
        <v>763</v>
      </c>
      <c r="F3292" t="s">
        <v>764</v>
      </c>
      <c r="G3292" t="s">
        <v>452</v>
      </c>
      <c r="H3292" t="s">
        <v>41</v>
      </c>
      <c r="I3292" t="s">
        <v>645</v>
      </c>
      <c r="J3292" t="s">
        <v>36</v>
      </c>
      <c r="L3292" t="s">
        <v>765</v>
      </c>
      <c r="M3292" t="s">
        <v>765</v>
      </c>
      <c r="N3292" t="b">
        <v>0</v>
      </c>
      <c r="O3292">
        <v>61.331053019999999</v>
      </c>
      <c r="P3292">
        <v>2.6828463808523799E-6</v>
      </c>
      <c r="Q3292">
        <v>2.5559681850432568E-3</v>
      </c>
      <c r="R3292">
        <v>0.15676022027432121</v>
      </c>
      <c r="S3292">
        <v>1.645417936285724E-4</v>
      </c>
      <c r="T3292">
        <f t="shared" si="104"/>
        <v>0.15676022027432115</v>
      </c>
      <c r="U3292">
        <f t="shared" si="105"/>
        <v>1.6454179362857243E-4</v>
      </c>
    </row>
    <row r="3293" spans="1:21" x14ac:dyDescent="0.35">
      <c r="A3293" t="s">
        <v>27</v>
      </c>
      <c r="B3293" t="s">
        <v>68</v>
      </c>
      <c r="C3293" t="s">
        <v>39</v>
      </c>
      <c r="D3293" t="s">
        <v>40</v>
      </c>
      <c r="E3293" t="s">
        <v>769</v>
      </c>
      <c r="F3293" t="s">
        <v>770</v>
      </c>
      <c r="G3293" t="s">
        <v>452</v>
      </c>
      <c r="H3293" t="s">
        <v>41</v>
      </c>
      <c r="I3293" t="s">
        <v>645</v>
      </c>
      <c r="J3293" t="s">
        <v>36</v>
      </c>
      <c r="L3293" t="s">
        <v>771</v>
      </c>
      <c r="M3293" t="s">
        <v>771</v>
      </c>
      <c r="N3293" t="b">
        <v>0</v>
      </c>
      <c r="O3293">
        <v>3.5921581499999999</v>
      </c>
      <c r="P3293">
        <v>6.4034054712894936E-3</v>
      </c>
      <c r="Q3293">
        <v>23.213837755257259</v>
      </c>
      <c r="R3293">
        <v>83.387776485325062</v>
      </c>
      <c r="S3293">
        <v>2.3002045151447149E-2</v>
      </c>
      <c r="T3293">
        <f t="shared" si="104"/>
        <v>83.387776485325062</v>
      </c>
      <c r="U3293">
        <f t="shared" si="105"/>
        <v>2.3002045151447145E-2</v>
      </c>
    </row>
    <row r="3294" spans="1:21" x14ac:dyDescent="0.35">
      <c r="A3294" t="s">
        <v>27</v>
      </c>
      <c r="B3294" t="s">
        <v>68</v>
      </c>
      <c r="C3294" t="s">
        <v>76</v>
      </c>
      <c r="D3294" t="s">
        <v>77</v>
      </c>
      <c r="E3294" t="s">
        <v>769</v>
      </c>
      <c r="F3294" t="s">
        <v>770</v>
      </c>
      <c r="G3294" t="s">
        <v>452</v>
      </c>
      <c r="H3294" t="s">
        <v>41</v>
      </c>
      <c r="I3294" t="s">
        <v>645</v>
      </c>
      <c r="J3294" t="s">
        <v>36</v>
      </c>
      <c r="L3294" t="s">
        <v>771</v>
      </c>
      <c r="M3294" t="s">
        <v>771</v>
      </c>
      <c r="N3294" t="b">
        <v>0</v>
      </c>
      <c r="O3294">
        <v>3.5921581499999999</v>
      </c>
      <c r="P3294">
        <v>8.5204670780929682E-3</v>
      </c>
      <c r="Q3294">
        <v>8.1175138944760974</v>
      </c>
      <c r="R3294">
        <v>29.159393693780551</v>
      </c>
      <c r="S3294">
        <v>3.0606865256378339E-2</v>
      </c>
      <c r="T3294">
        <f t="shared" si="104"/>
        <v>29.159393693780554</v>
      </c>
      <c r="U3294">
        <f t="shared" si="105"/>
        <v>3.0606865256378343E-2</v>
      </c>
    </row>
    <row r="3295" spans="1:21" x14ac:dyDescent="0.35">
      <c r="A3295" t="s">
        <v>27</v>
      </c>
      <c r="B3295" t="s">
        <v>68</v>
      </c>
      <c r="C3295" t="s">
        <v>76</v>
      </c>
      <c r="D3295" t="s">
        <v>77</v>
      </c>
      <c r="E3295" t="s">
        <v>772</v>
      </c>
      <c r="F3295" t="s">
        <v>773</v>
      </c>
      <c r="G3295" t="s">
        <v>452</v>
      </c>
      <c r="H3295" t="s">
        <v>41</v>
      </c>
      <c r="I3295" t="s">
        <v>645</v>
      </c>
      <c r="J3295" t="s">
        <v>36</v>
      </c>
      <c r="L3295" t="s">
        <v>774</v>
      </c>
      <c r="M3295" t="s">
        <v>774</v>
      </c>
      <c r="N3295" t="b">
        <v>0</v>
      </c>
      <c r="O3295">
        <v>0.93908736999999998</v>
      </c>
      <c r="P3295">
        <v>9.4082676585973985E-3</v>
      </c>
      <c r="Q3295">
        <v>8.9633282708144488</v>
      </c>
      <c r="R3295">
        <v>8.4173483722857885</v>
      </c>
      <c r="S3295">
        <v>8.8351853317682888E-3</v>
      </c>
      <c r="T3295">
        <f t="shared" si="104"/>
        <v>8.4173483722857885</v>
      </c>
      <c r="U3295">
        <f t="shared" si="105"/>
        <v>8.8351853317682888E-3</v>
      </c>
    </row>
    <row r="3296" spans="1:21" x14ac:dyDescent="0.35">
      <c r="A3296" t="s">
        <v>27</v>
      </c>
      <c r="B3296" t="s">
        <v>68</v>
      </c>
      <c r="C3296" t="s">
        <v>39</v>
      </c>
      <c r="D3296" t="s">
        <v>40</v>
      </c>
      <c r="E3296" t="s">
        <v>781</v>
      </c>
      <c r="F3296" t="s">
        <v>782</v>
      </c>
      <c r="G3296" t="s">
        <v>452</v>
      </c>
      <c r="H3296" t="s">
        <v>41</v>
      </c>
      <c r="I3296" t="s">
        <v>645</v>
      </c>
      <c r="J3296" t="s">
        <v>36</v>
      </c>
      <c r="L3296" t="s">
        <v>783</v>
      </c>
      <c r="M3296" t="s">
        <v>783</v>
      </c>
      <c r="N3296" t="b">
        <v>0</v>
      </c>
      <c r="O3296">
        <v>4.6044877199999998</v>
      </c>
      <c r="P3296">
        <v>6.7495666851303281E-8</v>
      </c>
      <c r="Q3296">
        <v>2.4468752861179149E-4</v>
      </c>
      <c r="R3296">
        <v>1.126660720730142E-3</v>
      </c>
      <c r="S3296">
        <v>3.10782969170037E-7</v>
      </c>
      <c r="T3296">
        <f t="shared" si="104"/>
        <v>1.1266607207301425E-3</v>
      </c>
      <c r="U3296">
        <f t="shared" si="105"/>
        <v>3.10782969170037E-7</v>
      </c>
    </row>
    <row r="3297" spans="1:21" x14ac:dyDescent="0.35">
      <c r="A3297" t="s">
        <v>27</v>
      </c>
      <c r="B3297" t="s">
        <v>68</v>
      </c>
      <c r="C3297" t="s">
        <v>76</v>
      </c>
      <c r="D3297" t="s">
        <v>77</v>
      </c>
      <c r="E3297" t="s">
        <v>781</v>
      </c>
      <c r="F3297" t="s">
        <v>782</v>
      </c>
      <c r="G3297" t="s">
        <v>452</v>
      </c>
      <c r="H3297" t="s">
        <v>41</v>
      </c>
      <c r="I3297" t="s">
        <v>645</v>
      </c>
      <c r="J3297" t="s">
        <v>36</v>
      </c>
      <c r="L3297" t="s">
        <v>783</v>
      </c>
      <c r="M3297" t="s">
        <v>783</v>
      </c>
      <c r="N3297" t="b">
        <v>0</v>
      </c>
      <c r="O3297">
        <v>4.6044877199999998</v>
      </c>
      <c r="P3297">
        <v>2.2347981097645441E-7</v>
      </c>
      <c r="Q3297">
        <v>2.1291091839325421E-4</v>
      </c>
      <c r="R3297">
        <v>9.8034570919566105E-4</v>
      </c>
      <c r="S3297">
        <v>1.029010045309006E-6</v>
      </c>
      <c r="T3297">
        <f t="shared" si="104"/>
        <v>9.8034570919566105E-4</v>
      </c>
      <c r="U3297">
        <f t="shared" si="105"/>
        <v>1.0290100453090054E-6</v>
      </c>
    </row>
    <row r="3298" spans="1:21" x14ac:dyDescent="0.35">
      <c r="A3298" t="s">
        <v>27</v>
      </c>
      <c r="B3298" t="s">
        <v>68</v>
      </c>
      <c r="C3298" t="s">
        <v>29</v>
      </c>
      <c r="D3298" t="s">
        <v>30</v>
      </c>
      <c r="E3298" t="s">
        <v>781</v>
      </c>
      <c r="F3298" t="s">
        <v>782</v>
      </c>
      <c r="G3298" t="s">
        <v>452</v>
      </c>
      <c r="H3298" t="s">
        <v>41</v>
      </c>
      <c r="I3298" t="s">
        <v>645</v>
      </c>
      <c r="J3298" t="s">
        <v>36</v>
      </c>
      <c r="L3298" t="s">
        <v>783</v>
      </c>
      <c r="M3298" t="s">
        <v>783</v>
      </c>
      <c r="N3298" t="b">
        <v>0</v>
      </c>
      <c r="O3298">
        <v>4.6044877199999998</v>
      </c>
      <c r="P3298">
        <v>2.4584887173087119E-7</v>
      </c>
      <c r="Q3298">
        <v>3.2130040622043089E-4</v>
      </c>
      <c r="R3298">
        <v>1.479423774872986E-3</v>
      </c>
      <c r="S3298">
        <v>1.1320081108606521E-6</v>
      </c>
      <c r="T3298">
        <f t="shared" si="104"/>
        <v>1.4794237748729855E-3</v>
      </c>
      <c r="U3298">
        <f t="shared" si="105"/>
        <v>1.1320081108606514E-6</v>
      </c>
    </row>
    <row r="3299" spans="1:21" x14ac:dyDescent="0.35">
      <c r="A3299" t="s">
        <v>27</v>
      </c>
      <c r="B3299" t="s">
        <v>68</v>
      </c>
      <c r="C3299" t="s">
        <v>76</v>
      </c>
      <c r="D3299" t="s">
        <v>77</v>
      </c>
      <c r="E3299" t="s">
        <v>784</v>
      </c>
      <c r="F3299" t="s">
        <v>785</v>
      </c>
      <c r="G3299" t="s">
        <v>452</v>
      </c>
      <c r="H3299" t="s">
        <v>41</v>
      </c>
      <c r="I3299" t="s">
        <v>645</v>
      </c>
      <c r="J3299" t="s">
        <v>36</v>
      </c>
      <c r="L3299" t="s">
        <v>786</v>
      </c>
      <c r="M3299" t="s">
        <v>786</v>
      </c>
      <c r="N3299" t="b">
        <v>0</v>
      </c>
      <c r="O3299">
        <v>3.6697682299999999</v>
      </c>
      <c r="P3299">
        <v>6.0652676078451166E-7</v>
      </c>
      <c r="Q3299">
        <v>5.7784266553868521E-4</v>
      </c>
      <c r="R3299">
        <v>2.1205486559323829E-3</v>
      </c>
      <c r="S3299">
        <v>2.225812637371811E-6</v>
      </c>
      <c r="T3299">
        <f t="shared" si="104"/>
        <v>2.1205486559323829E-3</v>
      </c>
      <c r="U3299">
        <f t="shared" si="105"/>
        <v>2.2258126373718105E-6</v>
      </c>
    </row>
    <row r="3300" spans="1:21" x14ac:dyDescent="0.35">
      <c r="A3300" t="s">
        <v>27</v>
      </c>
      <c r="B3300" t="s">
        <v>68</v>
      </c>
      <c r="C3300" t="s">
        <v>76</v>
      </c>
      <c r="D3300" t="s">
        <v>77</v>
      </c>
      <c r="E3300" t="s">
        <v>790</v>
      </c>
      <c r="F3300" t="s">
        <v>791</v>
      </c>
      <c r="G3300" t="s">
        <v>452</v>
      </c>
      <c r="H3300" t="s">
        <v>41</v>
      </c>
      <c r="I3300" t="s">
        <v>645</v>
      </c>
      <c r="J3300" t="s">
        <v>36</v>
      </c>
      <c r="L3300" t="s">
        <v>792</v>
      </c>
      <c r="M3300" t="s">
        <v>792</v>
      </c>
      <c r="N3300" t="b">
        <v>0</v>
      </c>
      <c r="O3300">
        <v>9.1941971099999993</v>
      </c>
      <c r="P3300">
        <v>6.9494041518401661E-2</v>
      </c>
      <c r="Q3300">
        <v>66.207502762299754</v>
      </c>
      <c r="R3300">
        <v>608.7248305574534</v>
      </c>
      <c r="S3300">
        <v>0.63894191569070846</v>
      </c>
      <c r="T3300">
        <f t="shared" si="104"/>
        <v>608.7248305574534</v>
      </c>
      <c r="U3300">
        <f t="shared" si="105"/>
        <v>0.63894191569070846</v>
      </c>
    </row>
    <row r="3301" spans="1:21" x14ac:dyDescent="0.35">
      <c r="A3301" t="s">
        <v>27</v>
      </c>
      <c r="B3301" t="s">
        <v>68</v>
      </c>
      <c r="C3301" t="s">
        <v>39</v>
      </c>
      <c r="D3301" t="s">
        <v>40</v>
      </c>
      <c r="E3301" t="s">
        <v>790</v>
      </c>
      <c r="F3301" t="s">
        <v>791</v>
      </c>
      <c r="G3301" t="s">
        <v>452</v>
      </c>
      <c r="H3301" t="s">
        <v>41</v>
      </c>
      <c r="I3301" t="s">
        <v>645</v>
      </c>
      <c r="J3301" t="s">
        <v>36</v>
      </c>
      <c r="L3301" t="s">
        <v>792</v>
      </c>
      <c r="M3301" t="s">
        <v>792</v>
      </c>
      <c r="N3301" t="b">
        <v>0</v>
      </c>
      <c r="O3301">
        <v>9.1941971099999993</v>
      </c>
      <c r="P3301">
        <v>1.3454588741697349E-2</v>
      </c>
      <c r="Q3301">
        <v>48.776021058459833</v>
      </c>
      <c r="R3301">
        <v>448.45635185299051</v>
      </c>
      <c r="S3301">
        <v>0.12370414092515231</v>
      </c>
      <c r="T3301">
        <f t="shared" si="104"/>
        <v>448.45635185299051</v>
      </c>
      <c r="U3301">
        <f t="shared" si="105"/>
        <v>0.12370414092515229</v>
      </c>
    </row>
    <row r="3302" spans="1:21" x14ac:dyDescent="0.35">
      <c r="A3302" t="s">
        <v>27</v>
      </c>
      <c r="B3302" t="s">
        <v>68</v>
      </c>
      <c r="C3302" t="s">
        <v>29</v>
      </c>
      <c r="D3302" t="s">
        <v>30</v>
      </c>
      <c r="E3302" t="s">
        <v>793</v>
      </c>
      <c r="F3302" t="s">
        <v>794</v>
      </c>
      <c r="G3302" t="s">
        <v>452</v>
      </c>
      <c r="H3302" t="s">
        <v>41</v>
      </c>
      <c r="I3302" t="s">
        <v>645</v>
      </c>
      <c r="J3302" t="s">
        <v>36</v>
      </c>
      <c r="L3302" t="s">
        <v>795</v>
      </c>
      <c r="M3302" t="s">
        <v>795</v>
      </c>
      <c r="N3302" t="b">
        <v>0</v>
      </c>
      <c r="O3302">
        <v>8.7603791399999995</v>
      </c>
      <c r="P3302">
        <v>3.2991269281007729E-4</v>
      </c>
      <c r="Q3302">
        <v>0.43116359034257667</v>
      </c>
      <c r="R3302">
        <v>3.777156522764614</v>
      </c>
      <c r="S3302">
        <v>2.8901602721146291E-3</v>
      </c>
      <c r="T3302">
        <f t="shared" si="104"/>
        <v>3.777156522764614</v>
      </c>
      <c r="U3302">
        <f t="shared" si="105"/>
        <v>2.8901602721146287E-3</v>
      </c>
    </row>
    <row r="3303" spans="1:21" x14ac:dyDescent="0.35">
      <c r="A3303" t="s">
        <v>27</v>
      </c>
      <c r="B3303" t="s">
        <v>68</v>
      </c>
      <c r="C3303" t="s">
        <v>39</v>
      </c>
      <c r="D3303" t="s">
        <v>40</v>
      </c>
      <c r="E3303" t="s">
        <v>793</v>
      </c>
      <c r="F3303" t="s">
        <v>794</v>
      </c>
      <c r="G3303" t="s">
        <v>452</v>
      </c>
      <c r="H3303" t="s">
        <v>41</v>
      </c>
      <c r="I3303" t="s">
        <v>645</v>
      </c>
      <c r="J3303" t="s">
        <v>36</v>
      </c>
      <c r="L3303" t="s">
        <v>795</v>
      </c>
      <c r="M3303" t="s">
        <v>795</v>
      </c>
      <c r="N3303" t="b">
        <v>0</v>
      </c>
      <c r="O3303">
        <v>8.7603791399999995</v>
      </c>
      <c r="P3303">
        <v>2.7624664208343652E-2</v>
      </c>
      <c r="Q3303">
        <v>100.1458483069969</v>
      </c>
      <c r="R3303">
        <v>877.31560046622008</v>
      </c>
      <c r="S3303">
        <v>0.24200253208027839</v>
      </c>
      <c r="T3303">
        <f t="shared" si="104"/>
        <v>877.31560046621985</v>
      </c>
      <c r="U3303">
        <f t="shared" si="105"/>
        <v>0.24200253208027833</v>
      </c>
    </row>
    <row r="3304" spans="1:21" x14ac:dyDescent="0.35">
      <c r="A3304" t="s">
        <v>27</v>
      </c>
      <c r="B3304" t="s">
        <v>68</v>
      </c>
      <c r="C3304" t="s">
        <v>76</v>
      </c>
      <c r="D3304" t="s">
        <v>77</v>
      </c>
      <c r="E3304" t="s">
        <v>793</v>
      </c>
      <c r="F3304" t="s">
        <v>794</v>
      </c>
      <c r="G3304" t="s">
        <v>452</v>
      </c>
      <c r="H3304" t="s">
        <v>41</v>
      </c>
      <c r="I3304" t="s">
        <v>645</v>
      </c>
      <c r="J3304" t="s">
        <v>36</v>
      </c>
      <c r="L3304" t="s">
        <v>795</v>
      </c>
      <c r="M3304" t="s">
        <v>795</v>
      </c>
      <c r="N3304" t="b">
        <v>0</v>
      </c>
      <c r="O3304">
        <v>8.7603791399999995</v>
      </c>
      <c r="P3304">
        <v>6.602019030123106E-2</v>
      </c>
      <c r="Q3304">
        <v>62.897938243797263</v>
      </c>
      <c r="R3304">
        <v>551.00978613996972</v>
      </c>
      <c r="S3304">
        <v>0.57836189793373483</v>
      </c>
      <c r="T3304">
        <f t="shared" si="104"/>
        <v>551.00978613996972</v>
      </c>
      <c r="U3304">
        <f t="shared" si="105"/>
        <v>0.57836189793373483</v>
      </c>
    </row>
    <row r="3305" spans="1:21" x14ac:dyDescent="0.35">
      <c r="A3305" t="s">
        <v>27</v>
      </c>
      <c r="B3305" t="s">
        <v>68</v>
      </c>
      <c r="C3305" t="s">
        <v>76</v>
      </c>
      <c r="D3305" t="s">
        <v>77</v>
      </c>
      <c r="E3305" t="s">
        <v>796</v>
      </c>
      <c r="F3305" t="s">
        <v>797</v>
      </c>
      <c r="G3305" t="s">
        <v>452</v>
      </c>
      <c r="H3305" t="s">
        <v>41</v>
      </c>
      <c r="I3305" t="s">
        <v>645</v>
      </c>
      <c r="J3305" t="s">
        <v>36</v>
      </c>
      <c r="L3305" t="s">
        <v>798</v>
      </c>
      <c r="M3305" t="s">
        <v>798</v>
      </c>
      <c r="N3305" t="b">
        <v>0</v>
      </c>
      <c r="O3305">
        <v>6.2709699299999997</v>
      </c>
      <c r="P3305">
        <v>3.942862284994713E-2</v>
      </c>
      <c r="Q3305">
        <v>37.563949357590758</v>
      </c>
      <c r="R3305">
        <v>235.56239687349441</v>
      </c>
      <c r="S3305">
        <v>0.24725570827332929</v>
      </c>
      <c r="T3305">
        <f t="shared" si="104"/>
        <v>235.56239687349444</v>
      </c>
      <c r="U3305">
        <f t="shared" si="105"/>
        <v>0.24725570827332935</v>
      </c>
    </row>
    <row r="3306" spans="1:21" x14ac:dyDescent="0.35">
      <c r="A3306" t="s">
        <v>27</v>
      </c>
      <c r="B3306" t="s">
        <v>68</v>
      </c>
      <c r="C3306" t="s">
        <v>29</v>
      </c>
      <c r="D3306" t="s">
        <v>30</v>
      </c>
      <c r="E3306" t="s">
        <v>796</v>
      </c>
      <c r="F3306" t="s">
        <v>797</v>
      </c>
      <c r="G3306" t="s">
        <v>452</v>
      </c>
      <c r="H3306" t="s">
        <v>41</v>
      </c>
      <c r="I3306" t="s">
        <v>645</v>
      </c>
      <c r="J3306" t="s">
        <v>36</v>
      </c>
      <c r="L3306" t="s">
        <v>798</v>
      </c>
      <c r="M3306" t="s">
        <v>798</v>
      </c>
      <c r="N3306" t="b">
        <v>0</v>
      </c>
      <c r="O3306">
        <v>6.2709699299999997</v>
      </c>
      <c r="P3306">
        <v>2.5323861401373858E-10</v>
      </c>
      <c r="Q3306">
        <v>3.3095807591252008E-7</v>
      </c>
      <c r="R3306">
        <v>2.0754281421380709E-6</v>
      </c>
      <c r="S3306">
        <v>1.5880517335950309E-9</v>
      </c>
      <c r="T3306">
        <f t="shared" si="104"/>
        <v>2.0754281421380705E-6</v>
      </c>
      <c r="U3306">
        <f t="shared" si="105"/>
        <v>1.5880517335950311E-9</v>
      </c>
    </row>
    <row r="3307" spans="1:21" x14ac:dyDescent="0.35">
      <c r="A3307" t="s">
        <v>27</v>
      </c>
      <c r="B3307" t="s">
        <v>68</v>
      </c>
      <c r="C3307" t="s">
        <v>39</v>
      </c>
      <c r="D3307" t="s">
        <v>40</v>
      </c>
      <c r="E3307" t="s">
        <v>796</v>
      </c>
      <c r="F3307" t="s">
        <v>797</v>
      </c>
      <c r="G3307" t="s">
        <v>452</v>
      </c>
      <c r="H3307" t="s">
        <v>41</v>
      </c>
      <c r="I3307" t="s">
        <v>645</v>
      </c>
      <c r="J3307" t="s">
        <v>36</v>
      </c>
      <c r="L3307" t="s">
        <v>798</v>
      </c>
      <c r="M3307" t="s">
        <v>798</v>
      </c>
      <c r="N3307" t="b">
        <v>0</v>
      </c>
      <c r="O3307">
        <v>6.2709699299999997</v>
      </c>
      <c r="P3307">
        <v>3.1245220415231499E-2</v>
      </c>
      <c r="Q3307">
        <v>113.2712086714655</v>
      </c>
      <c r="R3307">
        <v>710.32034351351513</v>
      </c>
      <c r="S3307">
        <v>0.19593783768013881</v>
      </c>
      <c r="T3307">
        <f t="shared" si="104"/>
        <v>710.32034351351535</v>
      </c>
      <c r="U3307">
        <f t="shared" si="105"/>
        <v>0.19593783768013884</v>
      </c>
    </row>
    <row r="3308" spans="1:21" x14ac:dyDescent="0.35">
      <c r="A3308" t="s">
        <v>27</v>
      </c>
      <c r="B3308" t="s">
        <v>68</v>
      </c>
      <c r="C3308" t="s">
        <v>29</v>
      </c>
      <c r="D3308" t="s">
        <v>30</v>
      </c>
      <c r="E3308" t="s">
        <v>799</v>
      </c>
      <c r="F3308" t="s">
        <v>800</v>
      </c>
      <c r="G3308" t="s">
        <v>452</v>
      </c>
      <c r="H3308" t="s">
        <v>41</v>
      </c>
      <c r="I3308" t="s">
        <v>645</v>
      </c>
      <c r="J3308" t="s">
        <v>36</v>
      </c>
      <c r="L3308" t="s">
        <v>801</v>
      </c>
      <c r="M3308" t="s">
        <v>801</v>
      </c>
      <c r="N3308" t="b">
        <v>0</v>
      </c>
      <c r="O3308">
        <v>8.4584609700000009</v>
      </c>
      <c r="P3308">
        <v>9.952939564651677E-3</v>
      </c>
      <c r="Q3308">
        <v>13.00751759687016</v>
      </c>
      <c r="R3308">
        <v>110.0235799097145</v>
      </c>
      <c r="S3308">
        <v>8.4186550844375013E-2</v>
      </c>
      <c r="T3308">
        <f t="shared" si="104"/>
        <v>110.02357990971446</v>
      </c>
      <c r="U3308">
        <f t="shared" si="105"/>
        <v>8.4186550844375013E-2</v>
      </c>
    </row>
    <row r="3309" spans="1:21" x14ac:dyDescent="0.35">
      <c r="A3309" t="s">
        <v>27</v>
      </c>
      <c r="B3309" t="s">
        <v>68</v>
      </c>
      <c r="C3309" t="s">
        <v>39</v>
      </c>
      <c r="D3309" t="s">
        <v>40</v>
      </c>
      <c r="E3309" t="s">
        <v>799</v>
      </c>
      <c r="F3309" t="s">
        <v>800</v>
      </c>
      <c r="G3309" t="s">
        <v>452</v>
      </c>
      <c r="H3309" t="s">
        <v>41</v>
      </c>
      <c r="I3309" t="s">
        <v>645</v>
      </c>
      <c r="J3309" t="s">
        <v>36</v>
      </c>
      <c r="L3309" t="s">
        <v>801</v>
      </c>
      <c r="M3309" t="s">
        <v>801</v>
      </c>
      <c r="N3309" t="b">
        <v>0</v>
      </c>
      <c r="O3309">
        <v>8.4584609700000009</v>
      </c>
      <c r="P3309">
        <v>2.3986781489981238E-2</v>
      </c>
      <c r="Q3309">
        <v>86.957675298843938</v>
      </c>
      <c r="R3309">
        <v>735.52810255720465</v>
      </c>
      <c r="S3309">
        <v>0.2028912550289248</v>
      </c>
      <c r="T3309">
        <f t="shared" si="104"/>
        <v>735.52810255720465</v>
      </c>
      <c r="U3309">
        <f t="shared" si="105"/>
        <v>0.20289125502892477</v>
      </c>
    </row>
    <row r="3310" spans="1:21" x14ac:dyDescent="0.35">
      <c r="A3310" t="s">
        <v>27</v>
      </c>
      <c r="B3310" t="s">
        <v>68</v>
      </c>
      <c r="C3310" t="s">
        <v>76</v>
      </c>
      <c r="D3310" t="s">
        <v>77</v>
      </c>
      <c r="E3310" t="s">
        <v>799</v>
      </c>
      <c r="F3310" t="s">
        <v>800</v>
      </c>
      <c r="G3310" t="s">
        <v>452</v>
      </c>
      <c r="H3310" t="s">
        <v>41</v>
      </c>
      <c r="I3310" t="s">
        <v>645</v>
      </c>
      <c r="J3310" t="s">
        <v>36</v>
      </c>
      <c r="L3310" t="s">
        <v>801</v>
      </c>
      <c r="M3310" t="s">
        <v>801</v>
      </c>
      <c r="N3310" t="b">
        <v>0</v>
      </c>
      <c r="O3310">
        <v>8.4584609700000009</v>
      </c>
      <c r="P3310">
        <v>3.0867172489749489E-2</v>
      </c>
      <c r="Q3310">
        <v>29.407390378041651</v>
      </c>
      <c r="R3310">
        <v>248.74126374221891</v>
      </c>
      <c r="S3310">
        <v>0.26108877375880379</v>
      </c>
      <c r="T3310">
        <f t="shared" si="104"/>
        <v>248.74126374221888</v>
      </c>
      <c r="U3310">
        <f t="shared" si="105"/>
        <v>0.26108877375880379</v>
      </c>
    </row>
    <row r="3311" spans="1:21" x14ac:dyDescent="0.35">
      <c r="A3311" t="s">
        <v>27</v>
      </c>
      <c r="B3311" t="s">
        <v>68</v>
      </c>
      <c r="C3311" t="s">
        <v>39</v>
      </c>
      <c r="D3311" t="s">
        <v>40</v>
      </c>
      <c r="E3311" t="s">
        <v>808</v>
      </c>
      <c r="F3311" t="s">
        <v>809</v>
      </c>
      <c r="G3311" t="s">
        <v>452</v>
      </c>
      <c r="H3311" t="s">
        <v>41</v>
      </c>
      <c r="I3311" t="s">
        <v>645</v>
      </c>
      <c r="J3311" t="s">
        <v>36</v>
      </c>
      <c r="L3311" t="s">
        <v>810</v>
      </c>
      <c r="M3311" t="s">
        <v>810</v>
      </c>
      <c r="N3311" t="b">
        <v>0</v>
      </c>
      <c r="O3311">
        <v>345.85716686000001</v>
      </c>
      <c r="P3311">
        <v>4.5686949210471717E-8</v>
      </c>
      <c r="Q3311">
        <v>1.65625842570765E-4</v>
      </c>
      <c r="R3311">
        <v>5.7282884670325183E-2</v>
      </c>
      <c r="S3311">
        <v>1.5801158816410459E-5</v>
      </c>
      <c r="T3311">
        <f t="shared" si="104"/>
        <v>5.7282884670325163E-2</v>
      </c>
      <c r="U3311">
        <f t="shared" si="105"/>
        <v>1.5801158816410462E-5</v>
      </c>
    </row>
    <row r="3312" spans="1:21" x14ac:dyDescent="0.35">
      <c r="A3312" t="s">
        <v>27</v>
      </c>
      <c r="B3312" t="s">
        <v>68</v>
      </c>
      <c r="C3312" t="s">
        <v>76</v>
      </c>
      <c r="D3312" t="s">
        <v>77</v>
      </c>
      <c r="E3312" t="s">
        <v>838</v>
      </c>
      <c r="F3312" t="s">
        <v>839</v>
      </c>
      <c r="G3312" t="s">
        <v>452</v>
      </c>
      <c r="H3312" t="s">
        <v>41</v>
      </c>
      <c r="I3312" t="s">
        <v>645</v>
      </c>
      <c r="J3312" t="s">
        <v>36</v>
      </c>
      <c r="L3312" t="s">
        <v>840</v>
      </c>
      <c r="M3312" t="s">
        <v>840</v>
      </c>
      <c r="N3312" t="b">
        <v>0</v>
      </c>
      <c r="O3312">
        <v>7.0893212800000001</v>
      </c>
      <c r="P3312">
        <v>1.6238873529089339E-2</v>
      </c>
      <c r="Q3312">
        <v>15.47089851939506</v>
      </c>
      <c r="R3312">
        <v>109.6781700942679</v>
      </c>
      <c r="S3312">
        <v>0.1151225916730018</v>
      </c>
      <c r="T3312">
        <f t="shared" si="104"/>
        <v>109.6781700942679</v>
      </c>
      <c r="U3312">
        <f t="shared" si="105"/>
        <v>0.11512259167300175</v>
      </c>
    </row>
    <row r="3313" spans="1:21" x14ac:dyDescent="0.35">
      <c r="A3313" t="s">
        <v>27</v>
      </c>
      <c r="B3313" t="s">
        <v>68</v>
      </c>
      <c r="C3313" t="s">
        <v>39</v>
      </c>
      <c r="D3313" t="s">
        <v>40</v>
      </c>
      <c r="E3313" t="s">
        <v>838</v>
      </c>
      <c r="F3313" t="s">
        <v>839</v>
      </c>
      <c r="G3313" t="s">
        <v>452</v>
      </c>
      <c r="H3313" t="s">
        <v>41</v>
      </c>
      <c r="I3313" t="s">
        <v>645</v>
      </c>
      <c r="J3313" t="s">
        <v>36</v>
      </c>
      <c r="L3313" t="s">
        <v>840</v>
      </c>
      <c r="M3313" t="s">
        <v>840</v>
      </c>
      <c r="N3313" t="b">
        <v>0</v>
      </c>
      <c r="O3313">
        <v>7.0893212800000001</v>
      </c>
      <c r="P3313">
        <v>9.2477556108658612E-3</v>
      </c>
      <c r="Q3313">
        <v>33.525270157174582</v>
      </c>
      <c r="R3313">
        <v>237.67141114300671</v>
      </c>
      <c r="S3313">
        <v>6.556031064435075E-2</v>
      </c>
      <c r="T3313">
        <f t="shared" si="104"/>
        <v>237.67141114300671</v>
      </c>
      <c r="U3313">
        <f t="shared" si="105"/>
        <v>6.556031064435075E-2</v>
      </c>
    </row>
    <row r="3314" spans="1:21" x14ac:dyDescent="0.35">
      <c r="A3314" t="s">
        <v>27</v>
      </c>
      <c r="B3314" t="s">
        <v>68</v>
      </c>
      <c r="C3314" t="s">
        <v>39</v>
      </c>
      <c r="D3314" t="s">
        <v>40</v>
      </c>
      <c r="E3314" t="s">
        <v>844</v>
      </c>
      <c r="F3314" t="s">
        <v>845</v>
      </c>
      <c r="G3314" t="s">
        <v>452</v>
      </c>
      <c r="H3314" t="s">
        <v>41</v>
      </c>
      <c r="I3314" t="s">
        <v>645</v>
      </c>
      <c r="J3314" t="s">
        <v>36</v>
      </c>
      <c r="L3314" t="s">
        <v>846</v>
      </c>
      <c r="M3314" t="s">
        <v>846</v>
      </c>
      <c r="N3314" t="b">
        <v>0</v>
      </c>
      <c r="O3314">
        <v>32.022561840000002</v>
      </c>
      <c r="P3314">
        <v>2.164000964643206E-8</v>
      </c>
      <c r="Q3314">
        <v>7.8450080227906427E-5</v>
      </c>
      <c r="R3314">
        <v>2.5121725454510949E-3</v>
      </c>
      <c r="S3314">
        <v>6.9296854712106707E-7</v>
      </c>
      <c r="T3314">
        <f t="shared" si="104"/>
        <v>2.5121725454510949E-3</v>
      </c>
      <c r="U3314">
        <f t="shared" si="105"/>
        <v>6.9296854712106717E-7</v>
      </c>
    </row>
    <row r="3315" spans="1:21" x14ac:dyDescent="0.35">
      <c r="A3315" t="s">
        <v>27</v>
      </c>
      <c r="B3315" t="s">
        <v>68</v>
      </c>
      <c r="C3315" t="s">
        <v>76</v>
      </c>
      <c r="D3315" t="s">
        <v>77</v>
      </c>
      <c r="E3315" t="s">
        <v>844</v>
      </c>
      <c r="F3315" t="s">
        <v>845</v>
      </c>
      <c r="G3315" t="s">
        <v>452</v>
      </c>
      <c r="H3315" t="s">
        <v>41</v>
      </c>
      <c r="I3315" t="s">
        <v>645</v>
      </c>
      <c r="J3315" t="s">
        <v>36</v>
      </c>
      <c r="L3315" t="s">
        <v>846</v>
      </c>
      <c r="M3315" t="s">
        <v>846</v>
      </c>
      <c r="N3315" t="b">
        <v>0</v>
      </c>
      <c r="O3315">
        <v>32.022561840000002</v>
      </c>
      <c r="P3315">
        <v>7.7114370331223304E-8</v>
      </c>
      <c r="Q3315">
        <v>7.3467448074171211E-5</v>
      </c>
      <c r="R3315">
        <v>2.352615899182136E-3</v>
      </c>
      <c r="S3315">
        <v>2.4693996926842601E-6</v>
      </c>
      <c r="T3315">
        <f t="shared" si="104"/>
        <v>2.3526158991821365E-3</v>
      </c>
      <c r="U3315">
        <f t="shared" si="105"/>
        <v>2.4693996926842596E-6</v>
      </c>
    </row>
    <row r="3316" spans="1:21" x14ac:dyDescent="0.35">
      <c r="A3316" t="s">
        <v>27</v>
      </c>
      <c r="B3316" t="s">
        <v>68</v>
      </c>
      <c r="C3316" t="s">
        <v>39</v>
      </c>
      <c r="D3316" t="s">
        <v>40</v>
      </c>
      <c r="E3316" t="s">
        <v>853</v>
      </c>
      <c r="F3316" t="s">
        <v>854</v>
      </c>
      <c r="G3316" t="s">
        <v>452</v>
      </c>
      <c r="H3316" t="s">
        <v>41</v>
      </c>
      <c r="I3316" t="s">
        <v>645</v>
      </c>
      <c r="J3316" t="s">
        <v>36</v>
      </c>
      <c r="L3316" t="s">
        <v>855</v>
      </c>
      <c r="M3316" t="s">
        <v>855</v>
      </c>
      <c r="N3316" t="b">
        <v>0</v>
      </c>
      <c r="O3316">
        <v>26.159180240000001</v>
      </c>
      <c r="P3316">
        <v>4.9508019202172552E-3</v>
      </c>
      <c r="Q3316">
        <v>17.947811215396278</v>
      </c>
      <c r="R3316">
        <v>469.50002849704481</v>
      </c>
      <c r="S3316">
        <v>0.12950891976350129</v>
      </c>
      <c r="T3316">
        <f t="shared" si="104"/>
        <v>469.50002849704475</v>
      </c>
      <c r="U3316">
        <f t="shared" si="105"/>
        <v>0.12950891976350129</v>
      </c>
    </row>
    <row r="3317" spans="1:21" x14ac:dyDescent="0.35">
      <c r="A3317" t="s">
        <v>27</v>
      </c>
      <c r="B3317" t="s">
        <v>68</v>
      </c>
      <c r="C3317" t="s">
        <v>76</v>
      </c>
      <c r="D3317" t="s">
        <v>77</v>
      </c>
      <c r="E3317" t="s">
        <v>862</v>
      </c>
      <c r="F3317" t="s">
        <v>863</v>
      </c>
      <c r="G3317" t="s">
        <v>452</v>
      </c>
      <c r="H3317" t="s">
        <v>41</v>
      </c>
      <c r="I3317" t="s">
        <v>645</v>
      </c>
      <c r="J3317" t="s">
        <v>36</v>
      </c>
      <c r="L3317" t="s">
        <v>864</v>
      </c>
      <c r="M3317" t="s">
        <v>864</v>
      </c>
      <c r="N3317" t="b">
        <v>0</v>
      </c>
      <c r="O3317">
        <v>53.859106910000001</v>
      </c>
      <c r="P3317">
        <v>3.156901403584754E-8</v>
      </c>
      <c r="Q3317">
        <v>3.0076040165659479E-5</v>
      </c>
      <c r="R3317">
        <v>1.619868662711708E-3</v>
      </c>
      <c r="S3317">
        <v>1.7002789020000029E-6</v>
      </c>
      <c r="T3317">
        <f t="shared" si="104"/>
        <v>1.619868662711708E-3</v>
      </c>
      <c r="U3317">
        <f t="shared" si="105"/>
        <v>1.7002789020000034E-6</v>
      </c>
    </row>
    <row r="3318" spans="1:21" x14ac:dyDescent="0.35">
      <c r="A3318" t="s">
        <v>27</v>
      </c>
      <c r="B3318" t="s">
        <v>68</v>
      </c>
      <c r="C3318" t="s">
        <v>39</v>
      </c>
      <c r="D3318" t="s">
        <v>40</v>
      </c>
      <c r="E3318" t="s">
        <v>862</v>
      </c>
      <c r="F3318" t="s">
        <v>863</v>
      </c>
      <c r="G3318" t="s">
        <v>452</v>
      </c>
      <c r="H3318" t="s">
        <v>41</v>
      </c>
      <c r="I3318" t="s">
        <v>645</v>
      </c>
      <c r="J3318" t="s">
        <v>36</v>
      </c>
      <c r="L3318" t="s">
        <v>864</v>
      </c>
      <c r="M3318" t="s">
        <v>864</v>
      </c>
      <c r="N3318" t="b">
        <v>0</v>
      </c>
      <c r="O3318">
        <v>53.859106910000001</v>
      </c>
      <c r="P3318">
        <v>5.4728624558687071E-9</v>
      </c>
      <c r="Q3318">
        <v>1.9840402372925309E-5</v>
      </c>
      <c r="R3318">
        <v>1.0685863525408019E-3</v>
      </c>
      <c r="S3318">
        <v>2.9476348411435788E-7</v>
      </c>
      <c r="T3318">
        <f t="shared" si="104"/>
        <v>1.0685863525408019E-3</v>
      </c>
      <c r="U3318">
        <f t="shared" si="105"/>
        <v>2.9476348411435788E-7</v>
      </c>
    </row>
    <row r="3319" spans="1:21" x14ac:dyDescent="0.35">
      <c r="A3319" t="s">
        <v>27</v>
      </c>
      <c r="B3319" t="s">
        <v>68</v>
      </c>
      <c r="C3319" t="s">
        <v>29</v>
      </c>
      <c r="D3319" t="s">
        <v>30</v>
      </c>
      <c r="E3319" t="s">
        <v>862</v>
      </c>
      <c r="F3319" t="s">
        <v>863</v>
      </c>
      <c r="G3319" t="s">
        <v>452</v>
      </c>
      <c r="H3319" t="s">
        <v>41</v>
      </c>
      <c r="I3319" t="s">
        <v>645</v>
      </c>
      <c r="J3319" t="s">
        <v>36</v>
      </c>
      <c r="L3319" t="s">
        <v>864</v>
      </c>
      <c r="M3319" t="s">
        <v>864</v>
      </c>
      <c r="N3319" t="b">
        <v>0</v>
      </c>
      <c r="O3319">
        <v>53.859106910000001</v>
      </c>
      <c r="P3319">
        <v>3.923588913754239E-8</v>
      </c>
      <c r="Q3319">
        <v>5.1277465825071601E-5</v>
      </c>
      <c r="R3319">
        <v>2.7617585139464028E-3</v>
      </c>
      <c r="S3319">
        <v>2.1132099477678029E-6</v>
      </c>
      <c r="T3319">
        <f t="shared" si="104"/>
        <v>2.7617585139464028E-3</v>
      </c>
      <c r="U3319">
        <f t="shared" si="105"/>
        <v>2.1132099477678033E-6</v>
      </c>
    </row>
    <row r="3320" spans="1:21" x14ac:dyDescent="0.35">
      <c r="A3320" t="s">
        <v>27</v>
      </c>
      <c r="B3320" t="s">
        <v>68</v>
      </c>
      <c r="C3320" t="s">
        <v>29</v>
      </c>
      <c r="D3320" t="s">
        <v>30</v>
      </c>
      <c r="E3320" t="s">
        <v>877</v>
      </c>
      <c r="F3320" t="s">
        <v>878</v>
      </c>
      <c r="G3320" t="s">
        <v>452</v>
      </c>
      <c r="H3320" t="s">
        <v>41</v>
      </c>
      <c r="I3320" t="s">
        <v>645</v>
      </c>
      <c r="J3320" t="s">
        <v>36</v>
      </c>
      <c r="L3320" t="s">
        <v>879</v>
      </c>
      <c r="M3320" t="s">
        <v>879</v>
      </c>
      <c r="N3320" t="b">
        <v>0</v>
      </c>
      <c r="O3320">
        <v>154.96276397</v>
      </c>
      <c r="P3320">
        <v>2.169901623124638E-7</v>
      </c>
      <c r="Q3320">
        <v>2.8358489834011809E-4</v>
      </c>
      <c r="R3320">
        <v>4.3945099666936167E-2</v>
      </c>
      <c r="S3320">
        <v>3.3625395306238323E-5</v>
      </c>
      <c r="T3320">
        <f t="shared" si="104"/>
        <v>4.394509966693616E-2</v>
      </c>
      <c r="U3320">
        <f t="shared" si="105"/>
        <v>3.3625395306238316E-5</v>
      </c>
    </row>
    <row r="3321" spans="1:21" x14ac:dyDescent="0.35">
      <c r="A3321" t="s">
        <v>27</v>
      </c>
      <c r="B3321" t="s">
        <v>68</v>
      </c>
      <c r="C3321" t="s">
        <v>76</v>
      </c>
      <c r="D3321" t="s">
        <v>77</v>
      </c>
      <c r="E3321" t="s">
        <v>880</v>
      </c>
      <c r="F3321" t="s">
        <v>881</v>
      </c>
      <c r="G3321" t="s">
        <v>452</v>
      </c>
      <c r="H3321" t="s">
        <v>41</v>
      </c>
      <c r="I3321" t="s">
        <v>645</v>
      </c>
      <c r="J3321" t="s">
        <v>36</v>
      </c>
      <c r="L3321" t="s">
        <v>882</v>
      </c>
      <c r="M3321" t="s">
        <v>882</v>
      </c>
      <c r="N3321" t="b">
        <v>0</v>
      </c>
      <c r="O3321">
        <v>100.58758148</v>
      </c>
      <c r="P3321">
        <v>1.8743476367959051E-2</v>
      </c>
      <c r="Q3321">
        <v>17.857052724126699</v>
      </c>
      <c r="R3321">
        <v>1796.197745880751</v>
      </c>
      <c r="S3321">
        <v>1.8853609563805349</v>
      </c>
      <c r="T3321">
        <f t="shared" si="104"/>
        <v>1796.1977458807503</v>
      </c>
      <c r="U3321">
        <f t="shared" si="105"/>
        <v>1.8853609563805354</v>
      </c>
    </row>
    <row r="3322" spans="1:21" x14ac:dyDescent="0.35">
      <c r="A3322" t="s">
        <v>27</v>
      </c>
      <c r="B3322" t="s">
        <v>68</v>
      </c>
      <c r="C3322" t="s">
        <v>76</v>
      </c>
      <c r="D3322" t="s">
        <v>77</v>
      </c>
      <c r="E3322" t="s">
        <v>886</v>
      </c>
      <c r="F3322" t="s">
        <v>887</v>
      </c>
      <c r="G3322" t="s">
        <v>452</v>
      </c>
      <c r="H3322" t="s">
        <v>41</v>
      </c>
      <c r="I3322" t="s">
        <v>645</v>
      </c>
      <c r="J3322" t="s">
        <v>36</v>
      </c>
      <c r="L3322" t="s">
        <v>888</v>
      </c>
      <c r="M3322" t="s">
        <v>888</v>
      </c>
      <c r="N3322" t="b">
        <v>0</v>
      </c>
      <c r="O3322">
        <v>91.695799449999996</v>
      </c>
      <c r="P3322">
        <v>1.934235681016656E-2</v>
      </c>
      <c r="Q3322">
        <v>18.427610683707201</v>
      </c>
      <c r="R3322">
        <v>1689.7344935958929</v>
      </c>
      <c r="S3322">
        <v>1.773612870955374</v>
      </c>
      <c r="T3322">
        <f t="shared" si="104"/>
        <v>1689.7344935958927</v>
      </c>
      <c r="U3322">
        <f t="shared" si="105"/>
        <v>1.7736128709553745</v>
      </c>
    </row>
    <row r="3323" spans="1:21" x14ac:dyDescent="0.35">
      <c r="A3323" t="s">
        <v>27</v>
      </c>
      <c r="B3323" t="s">
        <v>68</v>
      </c>
      <c r="C3323" t="s">
        <v>39</v>
      </c>
      <c r="D3323" t="s">
        <v>40</v>
      </c>
      <c r="E3323" t="s">
        <v>886</v>
      </c>
      <c r="F3323" t="s">
        <v>887</v>
      </c>
      <c r="G3323" t="s">
        <v>452</v>
      </c>
      <c r="H3323" t="s">
        <v>41</v>
      </c>
      <c r="I3323" t="s">
        <v>645</v>
      </c>
      <c r="J3323" t="s">
        <v>36</v>
      </c>
      <c r="L3323" t="s">
        <v>888</v>
      </c>
      <c r="M3323" t="s">
        <v>888</v>
      </c>
      <c r="N3323" t="b">
        <v>0</v>
      </c>
      <c r="O3323">
        <v>91.695799449999996</v>
      </c>
      <c r="P3323">
        <v>1.176616712400038E-2</v>
      </c>
      <c r="Q3323">
        <v>42.655099047286043</v>
      </c>
      <c r="R3323">
        <v>3911.2934077598261</v>
      </c>
      <c r="S3323">
        <v>1.0789081008975221</v>
      </c>
      <c r="T3323">
        <f t="shared" si="104"/>
        <v>3911.293407759827</v>
      </c>
      <c r="U3323">
        <f t="shared" si="105"/>
        <v>1.0789081008975221</v>
      </c>
    </row>
    <row r="3324" spans="1:21" x14ac:dyDescent="0.35">
      <c r="A3324" t="s">
        <v>27</v>
      </c>
      <c r="B3324" t="s">
        <v>68</v>
      </c>
      <c r="C3324" t="s">
        <v>29</v>
      </c>
      <c r="D3324" t="s">
        <v>30</v>
      </c>
      <c r="E3324" t="s">
        <v>889</v>
      </c>
      <c r="F3324" t="s">
        <v>890</v>
      </c>
      <c r="G3324" t="s">
        <v>452</v>
      </c>
      <c r="H3324" t="s">
        <v>41</v>
      </c>
      <c r="I3324" t="s">
        <v>645</v>
      </c>
      <c r="J3324" t="s">
        <v>145</v>
      </c>
      <c r="L3324" t="s">
        <v>891</v>
      </c>
      <c r="M3324" t="s">
        <v>891</v>
      </c>
      <c r="N3324" t="b">
        <v>0</v>
      </c>
      <c r="O3324">
        <v>111.51933579999999</v>
      </c>
      <c r="P3324">
        <v>6.670565833570239E-8</v>
      </c>
      <c r="Q3324">
        <v>8.7177764817747433E-5</v>
      </c>
      <c r="R3324">
        <v>9.7220064290038013E-3</v>
      </c>
      <c r="S3324">
        <v>7.4389707116992634E-6</v>
      </c>
      <c r="T3324">
        <f t="shared" si="104"/>
        <v>9.7220064290038013E-3</v>
      </c>
      <c r="U3324">
        <f t="shared" si="105"/>
        <v>7.4389707116992634E-6</v>
      </c>
    </row>
    <row r="3325" spans="1:21" x14ac:dyDescent="0.35">
      <c r="A3325" t="s">
        <v>27</v>
      </c>
      <c r="B3325" t="s">
        <v>68</v>
      </c>
      <c r="C3325" t="s">
        <v>39</v>
      </c>
      <c r="D3325" t="s">
        <v>40</v>
      </c>
      <c r="E3325" t="s">
        <v>889</v>
      </c>
      <c r="F3325" t="s">
        <v>890</v>
      </c>
      <c r="G3325" t="s">
        <v>452</v>
      </c>
      <c r="H3325" t="s">
        <v>41</v>
      </c>
      <c r="I3325" t="s">
        <v>645</v>
      </c>
      <c r="J3325" t="s">
        <v>145</v>
      </c>
      <c r="L3325" t="s">
        <v>891</v>
      </c>
      <c r="M3325" t="s">
        <v>891</v>
      </c>
      <c r="N3325" t="b">
        <v>0</v>
      </c>
      <c r="O3325">
        <v>111.51933579999999</v>
      </c>
      <c r="P3325">
        <v>3.8885202902714256E-9</v>
      </c>
      <c r="Q3325">
        <v>1.409679264121456E-5</v>
      </c>
      <c r="R3325">
        <v>1.5720649522585749E-3</v>
      </c>
      <c r="S3325">
        <v>4.3364520001589259E-7</v>
      </c>
      <c r="T3325">
        <f t="shared" si="104"/>
        <v>1.5720649522585753E-3</v>
      </c>
      <c r="U3325">
        <f t="shared" si="105"/>
        <v>4.3364520001589259E-7</v>
      </c>
    </row>
    <row r="3326" spans="1:21" x14ac:dyDescent="0.35">
      <c r="A3326" t="s">
        <v>27</v>
      </c>
      <c r="B3326" t="s">
        <v>68</v>
      </c>
      <c r="C3326" t="s">
        <v>76</v>
      </c>
      <c r="D3326" t="s">
        <v>77</v>
      </c>
      <c r="E3326" t="s">
        <v>889</v>
      </c>
      <c r="F3326" t="s">
        <v>890</v>
      </c>
      <c r="G3326" t="s">
        <v>452</v>
      </c>
      <c r="H3326" t="s">
        <v>41</v>
      </c>
      <c r="I3326" t="s">
        <v>645</v>
      </c>
      <c r="J3326" t="s">
        <v>145</v>
      </c>
      <c r="L3326" t="s">
        <v>891</v>
      </c>
      <c r="M3326" t="s">
        <v>891</v>
      </c>
      <c r="N3326" t="b">
        <v>0</v>
      </c>
      <c r="O3326">
        <v>111.51933579999999</v>
      </c>
      <c r="P3326">
        <v>1.7263134296414091E-8</v>
      </c>
      <c r="Q3326">
        <v>1.6446719555274971E-5</v>
      </c>
      <c r="R3326">
        <v>1.834127240893136E-3</v>
      </c>
      <c r="S3326">
        <v>1.925173270562299E-6</v>
      </c>
      <c r="T3326">
        <f t="shared" si="104"/>
        <v>1.834127240893136E-3</v>
      </c>
      <c r="U3326">
        <f t="shared" si="105"/>
        <v>1.9251732705622995E-6</v>
      </c>
    </row>
    <row r="3327" spans="1:21" x14ac:dyDescent="0.35">
      <c r="A3327" t="s">
        <v>27</v>
      </c>
      <c r="B3327" t="s">
        <v>68</v>
      </c>
      <c r="C3327" t="s">
        <v>29</v>
      </c>
      <c r="D3327" t="s">
        <v>30</v>
      </c>
      <c r="E3327" t="s">
        <v>898</v>
      </c>
      <c r="F3327" t="s">
        <v>899</v>
      </c>
      <c r="G3327" t="s">
        <v>452</v>
      </c>
      <c r="H3327" t="s">
        <v>41</v>
      </c>
      <c r="I3327" t="s">
        <v>645</v>
      </c>
      <c r="J3327" t="s">
        <v>36</v>
      </c>
      <c r="L3327" t="s">
        <v>900</v>
      </c>
      <c r="M3327" t="s">
        <v>900</v>
      </c>
      <c r="N3327" t="b">
        <v>0</v>
      </c>
      <c r="O3327">
        <v>155.18575777000001</v>
      </c>
      <c r="P3327">
        <v>9.4360939151775424E-8</v>
      </c>
      <c r="Q3327">
        <v>1.233205093330504E-4</v>
      </c>
      <c r="R3327">
        <v>1.9137586689431781E-2</v>
      </c>
      <c r="S3327">
        <v>1.464347384615713E-5</v>
      </c>
      <c r="T3327">
        <f t="shared" si="104"/>
        <v>1.9137586689431784E-2</v>
      </c>
      <c r="U3327">
        <f t="shared" si="105"/>
        <v>1.4643473846157131E-5</v>
      </c>
    </row>
    <row r="3328" spans="1:21" x14ac:dyDescent="0.35">
      <c r="A3328" t="s">
        <v>27</v>
      </c>
      <c r="B3328" t="s">
        <v>68</v>
      </c>
      <c r="C3328" t="s">
        <v>76</v>
      </c>
      <c r="D3328" t="s">
        <v>77</v>
      </c>
      <c r="E3328" t="s">
        <v>898</v>
      </c>
      <c r="F3328" t="s">
        <v>899</v>
      </c>
      <c r="G3328" t="s">
        <v>452</v>
      </c>
      <c r="H3328" t="s">
        <v>41</v>
      </c>
      <c r="I3328" t="s">
        <v>645</v>
      </c>
      <c r="J3328" t="s">
        <v>36</v>
      </c>
      <c r="L3328" t="s">
        <v>900</v>
      </c>
      <c r="M3328" t="s">
        <v>900</v>
      </c>
      <c r="N3328" t="b">
        <v>0</v>
      </c>
      <c r="O3328">
        <v>155.18575777000001</v>
      </c>
      <c r="P3328">
        <v>5.5055991777196514E-3</v>
      </c>
      <c r="Q3328">
        <v>5.2452262784352266</v>
      </c>
      <c r="R3328">
        <v>813.98441469408772</v>
      </c>
      <c r="S3328">
        <v>0.85439058037231308</v>
      </c>
      <c r="T3328">
        <f t="shared" si="104"/>
        <v>813.98441469408772</v>
      </c>
      <c r="U3328">
        <f t="shared" si="105"/>
        <v>0.85439058037231308</v>
      </c>
    </row>
    <row r="3329" spans="1:21" x14ac:dyDescent="0.35">
      <c r="A3329" t="s">
        <v>27</v>
      </c>
      <c r="B3329" t="s">
        <v>68</v>
      </c>
      <c r="C3329" t="s">
        <v>39</v>
      </c>
      <c r="D3329" t="s">
        <v>40</v>
      </c>
      <c r="E3329" t="s">
        <v>898</v>
      </c>
      <c r="F3329" t="s">
        <v>899</v>
      </c>
      <c r="G3329" t="s">
        <v>452</v>
      </c>
      <c r="H3329" t="s">
        <v>41</v>
      </c>
      <c r="I3329" t="s">
        <v>645</v>
      </c>
      <c r="J3329" t="s">
        <v>36</v>
      </c>
      <c r="L3329" t="s">
        <v>900</v>
      </c>
      <c r="M3329" t="s">
        <v>900</v>
      </c>
      <c r="N3329" t="b">
        <v>0</v>
      </c>
      <c r="O3329">
        <v>155.18575777000001</v>
      </c>
      <c r="P3329">
        <v>2.743608098563324E-3</v>
      </c>
      <c r="Q3329">
        <v>9.9462190157440187</v>
      </c>
      <c r="R3329">
        <v>1543.5115349046191</v>
      </c>
      <c r="S3329">
        <v>0.42576890179945831</v>
      </c>
      <c r="T3329">
        <f t="shared" si="104"/>
        <v>1543.5115349046191</v>
      </c>
      <c r="U3329">
        <f t="shared" si="105"/>
        <v>0.42576890179945831</v>
      </c>
    </row>
    <row r="3330" spans="1:21" x14ac:dyDescent="0.35">
      <c r="A3330" t="s">
        <v>27</v>
      </c>
      <c r="B3330" t="s">
        <v>68</v>
      </c>
      <c r="C3330" t="s">
        <v>39</v>
      </c>
      <c r="D3330" t="s">
        <v>40</v>
      </c>
      <c r="E3330" t="s">
        <v>901</v>
      </c>
      <c r="F3330" t="s">
        <v>630</v>
      </c>
      <c r="G3330" t="s">
        <v>452</v>
      </c>
      <c r="H3330" t="s">
        <v>41</v>
      </c>
      <c r="I3330" t="s">
        <v>645</v>
      </c>
      <c r="J3330" t="s">
        <v>36</v>
      </c>
      <c r="L3330" t="s">
        <v>902</v>
      </c>
      <c r="M3330" t="s">
        <v>902</v>
      </c>
      <c r="N3330" t="b">
        <v>0</v>
      </c>
      <c r="O3330">
        <v>31.33247536</v>
      </c>
      <c r="P3330">
        <v>2.0560479025583001E-2</v>
      </c>
      <c r="Q3330">
        <v>74.5365300401849</v>
      </c>
      <c r="R3330">
        <v>2335.4139909039932</v>
      </c>
      <c r="S3330">
        <v>0.64421070245887624</v>
      </c>
      <c r="T3330">
        <f t="shared" ref="T3330:T3393" si="106">O3330*Q3330</f>
        <v>2335.4139909039932</v>
      </c>
      <c r="U3330">
        <f t="shared" ref="U3330:U3393" si="107">O3330*P3330</f>
        <v>0.64421070245887613</v>
      </c>
    </row>
    <row r="3331" spans="1:21" x14ac:dyDescent="0.35">
      <c r="A3331" t="s">
        <v>27</v>
      </c>
      <c r="B3331" t="s">
        <v>68</v>
      </c>
      <c r="C3331" t="s">
        <v>76</v>
      </c>
      <c r="D3331" t="s">
        <v>77</v>
      </c>
      <c r="E3331" t="s">
        <v>901</v>
      </c>
      <c r="F3331" t="s">
        <v>630</v>
      </c>
      <c r="G3331" t="s">
        <v>452</v>
      </c>
      <c r="H3331" t="s">
        <v>41</v>
      </c>
      <c r="I3331" t="s">
        <v>645</v>
      </c>
      <c r="J3331" t="s">
        <v>36</v>
      </c>
      <c r="L3331" t="s">
        <v>902</v>
      </c>
      <c r="M3331" t="s">
        <v>902</v>
      </c>
      <c r="N3331" t="b">
        <v>0</v>
      </c>
      <c r="O3331">
        <v>31.33247536</v>
      </c>
      <c r="P3331">
        <v>1.4740816517775869E-2</v>
      </c>
      <c r="Q3331">
        <v>14.04368819247291</v>
      </c>
      <c r="R3331">
        <v>440.02351425418038</v>
      </c>
      <c r="S3331">
        <v>0.46186627032949351</v>
      </c>
      <c r="T3331">
        <f t="shared" si="106"/>
        <v>440.02351425418038</v>
      </c>
      <c r="U3331">
        <f t="shared" si="107"/>
        <v>0.46186627032949346</v>
      </c>
    </row>
    <row r="3332" spans="1:21" x14ac:dyDescent="0.35">
      <c r="A3332" t="s">
        <v>27</v>
      </c>
      <c r="B3332" t="s">
        <v>68</v>
      </c>
      <c r="C3332" t="s">
        <v>39</v>
      </c>
      <c r="D3332" t="s">
        <v>40</v>
      </c>
      <c r="E3332" t="s">
        <v>903</v>
      </c>
      <c r="F3332" t="s">
        <v>904</v>
      </c>
      <c r="G3332" t="s">
        <v>452</v>
      </c>
      <c r="H3332" t="s">
        <v>41</v>
      </c>
      <c r="I3332" t="s">
        <v>645</v>
      </c>
      <c r="J3332" t="s">
        <v>36</v>
      </c>
      <c r="L3332" t="s">
        <v>905</v>
      </c>
      <c r="M3332" t="s">
        <v>905</v>
      </c>
      <c r="N3332" t="b">
        <v>0</v>
      </c>
      <c r="O3332">
        <v>120.63185874</v>
      </c>
      <c r="P3332">
        <v>9.0866179967674637E-3</v>
      </c>
      <c r="Q3332">
        <v>32.941108737642267</v>
      </c>
      <c r="R3332">
        <v>3973.747175978242</v>
      </c>
      <c r="S3332">
        <v>1.096135618610395</v>
      </c>
      <c r="T3332">
        <f t="shared" si="106"/>
        <v>3973.7471759782416</v>
      </c>
      <c r="U3332">
        <f t="shared" si="107"/>
        <v>1.0961356186103945</v>
      </c>
    </row>
    <row r="3333" spans="1:21" x14ac:dyDescent="0.35">
      <c r="A3333" t="s">
        <v>27</v>
      </c>
      <c r="B3333" t="s">
        <v>68</v>
      </c>
      <c r="C3333" t="s">
        <v>29</v>
      </c>
      <c r="D3333" t="s">
        <v>30</v>
      </c>
      <c r="E3333" t="s">
        <v>903</v>
      </c>
      <c r="F3333" t="s">
        <v>904</v>
      </c>
      <c r="G3333" t="s">
        <v>452</v>
      </c>
      <c r="H3333" t="s">
        <v>41</v>
      </c>
      <c r="I3333" t="s">
        <v>645</v>
      </c>
      <c r="J3333" t="s">
        <v>36</v>
      </c>
      <c r="L3333" t="s">
        <v>905</v>
      </c>
      <c r="M3333" t="s">
        <v>905</v>
      </c>
      <c r="N3333" t="b">
        <v>0</v>
      </c>
      <c r="O3333">
        <v>120.63185874</v>
      </c>
      <c r="P3333">
        <v>3.0172955393382691E-3</v>
      </c>
      <c r="Q3333">
        <v>3.943309870210582</v>
      </c>
      <c r="R3333">
        <v>475.68879923129072</v>
      </c>
      <c r="S3333">
        <v>0.36398196927828619</v>
      </c>
      <c r="T3333">
        <f t="shared" si="106"/>
        <v>475.68879923129066</v>
      </c>
      <c r="U3333">
        <f t="shared" si="107"/>
        <v>0.36398196927828619</v>
      </c>
    </row>
    <row r="3334" spans="1:21" x14ac:dyDescent="0.35">
      <c r="A3334" t="s">
        <v>27</v>
      </c>
      <c r="B3334" t="s">
        <v>68</v>
      </c>
      <c r="C3334" t="s">
        <v>76</v>
      </c>
      <c r="D3334" t="s">
        <v>77</v>
      </c>
      <c r="E3334" t="s">
        <v>903</v>
      </c>
      <c r="F3334" t="s">
        <v>904</v>
      </c>
      <c r="G3334" t="s">
        <v>452</v>
      </c>
      <c r="H3334" t="s">
        <v>41</v>
      </c>
      <c r="I3334" t="s">
        <v>645</v>
      </c>
      <c r="J3334" t="s">
        <v>36</v>
      </c>
      <c r="L3334" t="s">
        <v>905</v>
      </c>
      <c r="M3334" t="s">
        <v>905</v>
      </c>
      <c r="N3334" t="b">
        <v>0</v>
      </c>
      <c r="O3334">
        <v>120.63185874</v>
      </c>
      <c r="P3334">
        <v>2.197829266792704E-2</v>
      </c>
      <c r="Q3334">
        <v>20.938886856035019</v>
      </c>
      <c r="R3334">
        <v>2525.8968413900589</v>
      </c>
      <c r="S3334">
        <v>2.6512822964637528</v>
      </c>
      <c r="T3334">
        <f t="shared" si="106"/>
        <v>2525.8968413900593</v>
      </c>
      <c r="U3334">
        <f t="shared" si="107"/>
        <v>2.6512822964637524</v>
      </c>
    </row>
    <row r="3335" spans="1:21" x14ac:dyDescent="0.35">
      <c r="A3335" t="s">
        <v>27</v>
      </c>
      <c r="B3335" t="s">
        <v>68</v>
      </c>
      <c r="C3335" t="s">
        <v>29</v>
      </c>
      <c r="D3335" t="s">
        <v>30</v>
      </c>
      <c r="E3335" t="s">
        <v>906</v>
      </c>
      <c r="F3335" t="s">
        <v>907</v>
      </c>
      <c r="G3335" t="s">
        <v>452</v>
      </c>
      <c r="H3335" t="s">
        <v>41</v>
      </c>
      <c r="I3335" t="s">
        <v>645</v>
      </c>
      <c r="J3335" t="s">
        <v>36</v>
      </c>
      <c r="L3335" t="s">
        <v>908</v>
      </c>
      <c r="M3335" t="s">
        <v>908</v>
      </c>
      <c r="N3335" t="b">
        <v>0</v>
      </c>
      <c r="O3335">
        <v>23.072457109999998</v>
      </c>
      <c r="P3335">
        <v>4.3968689090880777E-21</v>
      </c>
      <c r="Q3335">
        <v>5.7462772012818956E-18</v>
      </c>
      <c r="R3335">
        <v>1.3258073426874741E-16</v>
      </c>
      <c r="S3335">
        <v>1.014465693232272E-19</v>
      </c>
      <c r="T3335">
        <f t="shared" si="106"/>
        <v>1.3258073426874736E-16</v>
      </c>
      <c r="U3335">
        <f t="shared" si="107"/>
        <v>1.0144656932322716E-19</v>
      </c>
    </row>
    <row r="3336" spans="1:21" x14ac:dyDescent="0.35">
      <c r="A3336" t="s">
        <v>27</v>
      </c>
      <c r="B3336" t="s">
        <v>68</v>
      </c>
      <c r="C3336" t="s">
        <v>39</v>
      </c>
      <c r="D3336" t="s">
        <v>40</v>
      </c>
      <c r="E3336" t="s">
        <v>912</v>
      </c>
      <c r="F3336" t="s">
        <v>913</v>
      </c>
      <c r="G3336" t="s">
        <v>452</v>
      </c>
      <c r="H3336" t="s">
        <v>41</v>
      </c>
      <c r="I3336" t="s">
        <v>645</v>
      </c>
      <c r="J3336" t="s">
        <v>36</v>
      </c>
      <c r="L3336" t="s">
        <v>914</v>
      </c>
      <c r="M3336" t="s">
        <v>914</v>
      </c>
      <c r="N3336" t="b">
        <v>0</v>
      </c>
      <c r="O3336">
        <v>226.25363250999999</v>
      </c>
      <c r="P3336">
        <v>2.203857050652129E-8</v>
      </c>
      <c r="Q3336">
        <v>7.9894956268193189E-5</v>
      </c>
      <c r="R3336">
        <v>1.80765240749063E-2</v>
      </c>
      <c r="S3336">
        <v>4.9863066324281933E-6</v>
      </c>
      <c r="T3336">
        <f t="shared" si="106"/>
        <v>1.8076524074906303E-2</v>
      </c>
      <c r="U3336">
        <f t="shared" si="107"/>
        <v>4.9863066324281925E-6</v>
      </c>
    </row>
    <row r="3337" spans="1:21" x14ac:dyDescent="0.35">
      <c r="A3337" t="s">
        <v>27</v>
      </c>
      <c r="B3337" t="s">
        <v>68</v>
      </c>
      <c r="C3337" t="s">
        <v>39</v>
      </c>
      <c r="D3337" t="s">
        <v>40</v>
      </c>
      <c r="E3337" t="s">
        <v>943</v>
      </c>
      <c r="G3337" t="s">
        <v>920</v>
      </c>
      <c r="H3337" t="s">
        <v>41</v>
      </c>
      <c r="I3337" t="s">
        <v>921</v>
      </c>
      <c r="J3337" t="s">
        <v>145</v>
      </c>
      <c r="L3337" t="s">
        <v>944</v>
      </c>
      <c r="M3337" t="s">
        <v>944</v>
      </c>
      <c r="N3337" t="b">
        <v>0</v>
      </c>
      <c r="O3337">
        <v>33.993810140000001</v>
      </c>
      <c r="P3337">
        <v>2.005485764406657E-2</v>
      </c>
      <c r="Q3337">
        <v>72.703534649101556</v>
      </c>
      <c r="R3337">
        <v>2471.4701533684702</v>
      </c>
      <c r="S3337">
        <v>0.6817410231371267</v>
      </c>
      <c r="T3337">
        <f t="shared" si="106"/>
        <v>2471.4701533684697</v>
      </c>
      <c r="U3337">
        <f t="shared" si="107"/>
        <v>0.6817410231371267</v>
      </c>
    </row>
    <row r="3338" spans="1:21" x14ac:dyDescent="0.35">
      <c r="A3338" t="s">
        <v>27</v>
      </c>
      <c r="B3338" t="s">
        <v>68</v>
      </c>
      <c r="C3338" t="s">
        <v>39</v>
      </c>
      <c r="D3338" t="s">
        <v>40</v>
      </c>
      <c r="E3338" t="s">
        <v>954</v>
      </c>
      <c r="G3338" t="s">
        <v>920</v>
      </c>
      <c r="H3338" t="s">
        <v>41</v>
      </c>
      <c r="I3338" t="s">
        <v>921</v>
      </c>
      <c r="J3338" t="s">
        <v>145</v>
      </c>
      <c r="L3338" t="s">
        <v>955</v>
      </c>
      <c r="M3338" t="s">
        <v>955</v>
      </c>
      <c r="N3338" t="b">
        <v>0</v>
      </c>
      <c r="O3338">
        <v>94.323511679999996</v>
      </c>
      <c r="P3338">
        <v>2.921631760490062E-3</v>
      </c>
      <c r="Q3338">
        <v>10.59159629555133</v>
      </c>
      <c r="R3338">
        <v>999.03655689328093</v>
      </c>
      <c r="S3338">
        <v>0.27557856748524329</v>
      </c>
      <c r="T3338">
        <f t="shared" si="106"/>
        <v>999.03655689328059</v>
      </c>
      <c r="U3338">
        <f t="shared" si="107"/>
        <v>0.27557856748524334</v>
      </c>
    </row>
    <row r="3339" spans="1:21" x14ac:dyDescent="0.35">
      <c r="A3339" t="s">
        <v>27</v>
      </c>
      <c r="B3339" t="s">
        <v>68</v>
      </c>
      <c r="C3339" t="s">
        <v>39</v>
      </c>
      <c r="D3339" t="s">
        <v>40</v>
      </c>
      <c r="E3339" t="s">
        <v>958</v>
      </c>
      <c r="G3339" t="s">
        <v>920</v>
      </c>
      <c r="H3339" t="s">
        <v>41</v>
      </c>
      <c r="I3339" t="s">
        <v>921</v>
      </c>
      <c r="J3339" t="s">
        <v>145</v>
      </c>
      <c r="L3339" t="s">
        <v>959</v>
      </c>
      <c r="M3339" t="s">
        <v>959</v>
      </c>
      <c r="N3339" t="b">
        <v>0</v>
      </c>
      <c r="O3339">
        <v>91.455062609999999</v>
      </c>
      <c r="P3339">
        <v>7.7775244397475882E-3</v>
      </c>
      <c r="Q3339">
        <v>28.195339384855622</v>
      </c>
      <c r="R3339">
        <v>2578.6065287521701</v>
      </c>
      <c r="S3339">
        <v>0.71129398458792081</v>
      </c>
      <c r="T3339">
        <f t="shared" si="106"/>
        <v>2578.6065287521697</v>
      </c>
      <c r="U3339">
        <f t="shared" si="107"/>
        <v>0.71129398458792081</v>
      </c>
    </row>
    <row r="3340" spans="1:21" x14ac:dyDescent="0.35">
      <c r="A3340" t="s">
        <v>27</v>
      </c>
      <c r="B3340" t="s">
        <v>68</v>
      </c>
      <c r="C3340" t="s">
        <v>39</v>
      </c>
      <c r="D3340" t="s">
        <v>40</v>
      </c>
      <c r="E3340" t="s">
        <v>918</v>
      </c>
      <c r="F3340" t="s">
        <v>919</v>
      </c>
      <c r="G3340" t="s">
        <v>920</v>
      </c>
      <c r="H3340" t="s">
        <v>41</v>
      </c>
      <c r="I3340" t="s">
        <v>921</v>
      </c>
      <c r="J3340" t="s">
        <v>145</v>
      </c>
      <c r="L3340" t="s">
        <v>922</v>
      </c>
      <c r="M3340" t="s">
        <v>922</v>
      </c>
      <c r="N3340" t="b">
        <v>0</v>
      </c>
      <c r="O3340">
        <v>54.427446869999997</v>
      </c>
      <c r="P3340">
        <v>2.5491191000576348E-3</v>
      </c>
      <c r="Q3340">
        <v>9.2411510520274653</v>
      </c>
      <c r="R3340">
        <v>502.97225790186951</v>
      </c>
      <c r="S3340">
        <v>0.13874204438368909</v>
      </c>
      <c r="T3340">
        <f t="shared" si="106"/>
        <v>502.97225790186945</v>
      </c>
      <c r="U3340">
        <f t="shared" si="107"/>
        <v>0.13874204438368912</v>
      </c>
    </row>
    <row r="3341" spans="1:21" x14ac:dyDescent="0.35">
      <c r="A3341" t="s">
        <v>27</v>
      </c>
      <c r="B3341" t="s">
        <v>68</v>
      </c>
      <c r="C3341" t="s">
        <v>76</v>
      </c>
      <c r="D3341" t="s">
        <v>77</v>
      </c>
      <c r="E3341" t="s">
        <v>958</v>
      </c>
      <c r="G3341" t="s">
        <v>920</v>
      </c>
      <c r="H3341" t="s">
        <v>41</v>
      </c>
      <c r="I3341" t="s">
        <v>921</v>
      </c>
      <c r="J3341" t="s">
        <v>145</v>
      </c>
      <c r="L3341" t="s">
        <v>959</v>
      </c>
      <c r="M3341" t="s">
        <v>959</v>
      </c>
      <c r="N3341" t="b">
        <v>0</v>
      </c>
      <c r="O3341">
        <v>91.455062609999999</v>
      </c>
      <c r="P3341">
        <v>3.9637266497037993E-3</v>
      </c>
      <c r="Q3341">
        <v>3.7762725749627859</v>
      </c>
      <c r="R3341">
        <v>345.35924477564748</v>
      </c>
      <c r="S3341">
        <v>0.36250286891758648</v>
      </c>
      <c r="T3341">
        <f t="shared" si="106"/>
        <v>345.35924477564748</v>
      </c>
      <c r="U3341">
        <f t="shared" si="107"/>
        <v>0.36250286891758648</v>
      </c>
    </row>
    <row r="3342" spans="1:21" x14ac:dyDescent="0.35">
      <c r="A3342" t="s">
        <v>27</v>
      </c>
      <c r="B3342" t="s">
        <v>68</v>
      </c>
      <c r="C3342" t="s">
        <v>76</v>
      </c>
      <c r="D3342" t="s">
        <v>77</v>
      </c>
      <c r="E3342" t="s">
        <v>962</v>
      </c>
      <c r="G3342" t="s">
        <v>920</v>
      </c>
      <c r="H3342" t="s">
        <v>41</v>
      </c>
      <c r="I3342" t="s">
        <v>921</v>
      </c>
      <c r="J3342" t="s">
        <v>145</v>
      </c>
      <c r="L3342" t="s">
        <v>963</v>
      </c>
      <c r="M3342" t="s">
        <v>963</v>
      </c>
      <c r="N3342" t="b">
        <v>0</v>
      </c>
      <c r="O3342">
        <v>33.993810140000001</v>
      </c>
      <c r="P3342">
        <v>1.3351846196654579E-3</v>
      </c>
      <c r="Q3342">
        <v>1.2720405586322581</v>
      </c>
      <c r="R3342">
        <v>43.241505240524504</v>
      </c>
      <c r="S3342">
        <v>4.5388012462755693E-2</v>
      </c>
      <c r="T3342">
        <f t="shared" si="106"/>
        <v>43.241505240524518</v>
      </c>
      <c r="U3342">
        <f t="shared" si="107"/>
        <v>4.5388012462755686E-2</v>
      </c>
    </row>
    <row r="3343" spans="1:21" x14ac:dyDescent="0.35">
      <c r="A3343" t="s">
        <v>27</v>
      </c>
      <c r="B3343" t="s">
        <v>68</v>
      </c>
      <c r="C3343" t="s">
        <v>76</v>
      </c>
      <c r="D3343" t="s">
        <v>77</v>
      </c>
      <c r="E3343" t="s">
        <v>918</v>
      </c>
      <c r="F3343" t="s">
        <v>919</v>
      </c>
      <c r="G3343" t="s">
        <v>920</v>
      </c>
      <c r="H3343" t="s">
        <v>41</v>
      </c>
      <c r="I3343" t="s">
        <v>921</v>
      </c>
      <c r="J3343" t="s">
        <v>145</v>
      </c>
      <c r="L3343" t="s">
        <v>922</v>
      </c>
      <c r="M3343" t="s">
        <v>922</v>
      </c>
      <c r="N3343" t="b">
        <v>0</v>
      </c>
      <c r="O3343">
        <v>54.427446869999997</v>
      </c>
      <c r="P3343">
        <v>4.4898078189161634E-3</v>
      </c>
      <c r="Q3343">
        <v>4.277474112573727</v>
      </c>
      <c r="R3343">
        <v>232.81199499990689</v>
      </c>
      <c r="S3343">
        <v>0.24436877652057001</v>
      </c>
      <c r="T3343">
        <f t="shared" si="106"/>
        <v>232.81199499990691</v>
      </c>
      <c r="U3343">
        <f t="shared" si="107"/>
        <v>0.24436877652057004</v>
      </c>
    </row>
    <row r="3344" spans="1:21" x14ac:dyDescent="0.35">
      <c r="A3344" t="s">
        <v>27</v>
      </c>
      <c r="B3344" t="s">
        <v>68</v>
      </c>
      <c r="C3344" t="s">
        <v>39</v>
      </c>
      <c r="D3344" t="s">
        <v>40</v>
      </c>
      <c r="E3344" t="s">
        <v>962</v>
      </c>
      <c r="G3344" t="s">
        <v>920</v>
      </c>
      <c r="H3344" t="s">
        <v>41</v>
      </c>
      <c r="I3344" t="s">
        <v>921</v>
      </c>
      <c r="J3344" t="s">
        <v>145</v>
      </c>
      <c r="L3344" t="s">
        <v>963</v>
      </c>
      <c r="M3344" t="s">
        <v>963</v>
      </c>
      <c r="N3344" t="b">
        <v>0</v>
      </c>
      <c r="O3344">
        <v>33.993810140000001</v>
      </c>
      <c r="P3344">
        <v>3.2488296086278932E-4</v>
      </c>
      <c r="Q3344">
        <v>1.1777764779586331</v>
      </c>
      <c r="R3344">
        <v>40.037109979083681</v>
      </c>
      <c r="S3344">
        <v>1.104400968929071E-2</v>
      </c>
      <c r="T3344">
        <f t="shared" si="106"/>
        <v>40.037109979083667</v>
      </c>
      <c r="U3344">
        <f t="shared" si="107"/>
        <v>1.104400968929071E-2</v>
      </c>
    </row>
    <row r="3345" spans="1:21" x14ac:dyDescent="0.35">
      <c r="A3345" t="s">
        <v>27</v>
      </c>
      <c r="B3345" t="s">
        <v>68</v>
      </c>
      <c r="C3345" t="s">
        <v>39</v>
      </c>
      <c r="D3345" t="s">
        <v>40</v>
      </c>
      <c r="E3345" t="s">
        <v>964</v>
      </c>
      <c r="G3345" t="s">
        <v>920</v>
      </c>
      <c r="H3345" t="s">
        <v>41</v>
      </c>
      <c r="I3345" t="s">
        <v>921</v>
      </c>
      <c r="J3345" t="s">
        <v>145</v>
      </c>
      <c r="L3345" t="s">
        <v>965</v>
      </c>
      <c r="M3345" t="s">
        <v>965</v>
      </c>
      <c r="N3345" t="b">
        <v>0</v>
      </c>
      <c r="O3345">
        <v>7.0978034900000004</v>
      </c>
      <c r="P3345">
        <v>8.9844309036770185E-3</v>
      </c>
      <c r="Q3345">
        <v>32.570656700781747</v>
      </c>
      <c r="R3345">
        <v>231.18012080240061</v>
      </c>
      <c r="S3345">
        <v>6.37697250237826E-2</v>
      </c>
      <c r="T3345">
        <f t="shared" si="106"/>
        <v>231.18012080240058</v>
      </c>
      <c r="U3345">
        <f t="shared" si="107"/>
        <v>6.37697250237826E-2</v>
      </c>
    </row>
    <row r="3346" spans="1:21" x14ac:dyDescent="0.35">
      <c r="A3346" t="s">
        <v>27</v>
      </c>
      <c r="B3346" t="s">
        <v>68</v>
      </c>
      <c r="C3346" t="s">
        <v>39</v>
      </c>
      <c r="D3346" t="s">
        <v>40</v>
      </c>
      <c r="E3346" t="s">
        <v>969</v>
      </c>
      <c r="G3346" t="s">
        <v>920</v>
      </c>
      <c r="H3346" t="s">
        <v>41</v>
      </c>
      <c r="I3346" t="s">
        <v>921</v>
      </c>
      <c r="J3346" t="s">
        <v>145</v>
      </c>
      <c r="L3346" t="s">
        <v>970</v>
      </c>
      <c r="M3346" t="s">
        <v>970</v>
      </c>
      <c r="N3346" t="b">
        <v>0</v>
      </c>
      <c r="O3346">
        <v>33.993810140000001</v>
      </c>
      <c r="P3346">
        <v>3.6301222548888569E-3</v>
      </c>
      <c r="Q3346">
        <v>13.16003951874826</v>
      </c>
      <c r="R3346">
        <v>447.35988483522539</v>
      </c>
      <c r="S3346">
        <v>0.12340168671768049</v>
      </c>
      <c r="T3346">
        <f t="shared" si="106"/>
        <v>447.35988483522533</v>
      </c>
      <c r="U3346">
        <f t="shared" si="107"/>
        <v>0.12340168671768049</v>
      </c>
    </row>
    <row r="3347" spans="1:21" x14ac:dyDescent="0.35">
      <c r="A3347" t="s">
        <v>27</v>
      </c>
      <c r="B3347" t="s">
        <v>68</v>
      </c>
      <c r="C3347" t="s">
        <v>76</v>
      </c>
      <c r="D3347" t="s">
        <v>77</v>
      </c>
      <c r="E3347" t="s">
        <v>969</v>
      </c>
      <c r="G3347" t="s">
        <v>920</v>
      </c>
      <c r="H3347" t="s">
        <v>41</v>
      </c>
      <c r="I3347" t="s">
        <v>921</v>
      </c>
      <c r="J3347" t="s">
        <v>145</v>
      </c>
      <c r="L3347" t="s">
        <v>970</v>
      </c>
      <c r="M3347" t="s">
        <v>970</v>
      </c>
      <c r="N3347" t="b">
        <v>0</v>
      </c>
      <c r="O3347">
        <v>33.993810140000001</v>
      </c>
      <c r="P3347">
        <v>1.491885997763953E-2</v>
      </c>
      <c r="Q3347">
        <v>14.2133115530255</v>
      </c>
      <c r="R3347">
        <v>483.16461439421738</v>
      </c>
      <c r="S3347">
        <v>0.50714889358512283</v>
      </c>
      <c r="T3347">
        <f t="shared" si="106"/>
        <v>483.16461439421738</v>
      </c>
      <c r="U3347">
        <f t="shared" si="107"/>
        <v>0.50714889358512283</v>
      </c>
    </row>
    <row r="3348" spans="1:21" x14ac:dyDescent="0.35">
      <c r="A3348" t="s">
        <v>27</v>
      </c>
      <c r="B3348" t="s">
        <v>68</v>
      </c>
      <c r="C3348" t="s">
        <v>76</v>
      </c>
      <c r="D3348" t="s">
        <v>77</v>
      </c>
      <c r="E3348" t="s">
        <v>971</v>
      </c>
      <c r="F3348" t="s">
        <v>972</v>
      </c>
      <c r="G3348" t="s">
        <v>920</v>
      </c>
      <c r="H3348" t="s">
        <v>41</v>
      </c>
      <c r="I3348" t="s">
        <v>921</v>
      </c>
      <c r="J3348" t="s">
        <v>145</v>
      </c>
      <c r="L3348" t="s">
        <v>973</v>
      </c>
      <c r="M3348" t="s">
        <v>973</v>
      </c>
      <c r="N3348" t="b">
        <v>0</v>
      </c>
      <c r="O3348">
        <v>33.993810140000001</v>
      </c>
      <c r="P3348">
        <v>1.077080470279976E-3</v>
      </c>
      <c r="Q3348">
        <v>1.026142769267461</v>
      </c>
      <c r="R3348">
        <v>34.882502475011897</v>
      </c>
      <c r="S3348">
        <v>3.6614069012199407E-2</v>
      </c>
      <c r="T3348">
        <f t="shared" si="106"/>
        <v>34.882502475011897</v>
      </c>
      <c r="U3348">
        <f t="shared" si="107"/>
        <v>3.6614069012199414E-2</v>
      </c>
    </row>
    <row r="3349" spans="1:21" x14ac:dyDescent="0.35">
      <c r="A3349" t="s">
        <v>27</v>
      </c>
      <c r="B3349" t="s">
        <v>68</v>
      </c>
      <c r="C3349" t="s">
        <v>39</v>
      </c>
      <c r="D3349" t="s">
        <v>40</v>
      </c>
      <c r="E3349" t="s">
        <v>971</v>
      </c>
      <c r="F3349" t="s">
        <v>972</v>
      </c>
      <c r="G3349" t="s">
        <v>920</v>
      </c>
      <c r="H3349" t="s">
        <v>41</v>
      </c>
      <c r="I3349" t="s">
        <v>921</v>
      </c>
      <c r="J3349" t="s">
        <v>145</v>
      </c>
      <c r="L3349" t="s">
        <v>973</v>
      </c>
      <c r="M3349" t="s">
        <v>973</v>
      </c>
      <c r="N3349" t="b">
        <v>0</v>
      </c>
      <c r="O3349">
        <v>33.993810140000001</v>
      </c>
      <c r="P3349">
        <v>5.31647870012347E-4</v>
      </c>
      <c r="Q3349">
        <v>1.9273474798261401</v>
      </c>
      <c r="R3349">
        <v>65.517884303017297</v>
      </c>
      <c r="S3349">
        <v>1.8072736754535121E-2</v>
      </c>
      <c r="T3349">
        <f t="shared" si="106"/>
        <v>65.517884303017283</v>
      </c>
      <c r="U3349">
        <f t="shared" si="107"/>
        <v>1.8072736754535124E-2</v>
      </c>
    </row>
    <row r="3350" spans="1:21" x14ac:dyDescent="0.35">
      <c r="A3350" t="s">
        <v>27</v>
      </c>
      <c r="B3350" t="s">
        <v>68</v>
      </c>
      <c r="C3350" t="s">
        <v>76</v>
      </c>
      <c r="D3350" t="s">
        <v>77</v>
      </c>
      <c r="E3350" t="s">
        <v>974</v>
      </c>
      <c r="F3350" t="s">
        <v>975</v>
      </c>
      <c r="G3350" t="s">
        <v>920</v>
      </c>
      <c r="H3350" t="s">
        <v>41</v>
      </c>
      <c r="I3350" t="s">
        <v>921</v>
      </c>
      <c r="J3350" t="s">
        <v>145</v>
      </c>
      <c r="L3350" t="s">
        <v>976</v>
      </c>
      <c r="M3350" t="s">
        <v>976</v>
      </c>
      <c r="N3350" t="b">
        <v>0</v>
      </c>
      <c r="O3350">
        <v>22.262271330000001</v>
      </c>
      <c r="P3350">
        <v>5.6179863191994635E-4</v>
      </c>
      <c r="Q3350">
        <v>0.53522983642916999</v>
      </c>
      <c r="R3350">
        <v>11.9154318424977</v>
      </c>
      <c r="S3350">
        <v>1.2506913576624651E-2</v>
      </c>
      <c r="T3350">
        <f t="shared" si="106"/>
        <v>11.915431842497702</v>
      </c>
      <c r="U3350">
        <f t="shared" si="107"/>
        <v>1.2506913576624645E-2</v>
      </c>
    </row>
    <row r="3351" spans="1:21" x14ac:dyDescent="0.35">
      <c r="A3351" t="s">
        <v>27</v>
      </c>
      <c r="B3351" t="s">
        <v>68</v>
      </c>
      <c r="C3351" t="s">
        <v>39</v>
      </c>
      <c r="D3351" t="s">
        <v>40</v>
      </c>
      <c r="E3351" t="s">
        <v>974</v>
      </c>
      <c r="F3351" t="s">
        <v>975</v>
      </c>
      <c r="G3351" t="s">
        <v>920</v>
      </c>
      <c r="H3351" t="s">
        <v>41</v>
      </c>
      <c r="I3351" t="s">
        <v>921</v>
      </c>
      <c r="J3351" t="s">
        <v>145</v>
      </c>
      <c r="L3351" t="s">
        <v>976</v>
      </c>
      <c r="M3351" t="s">
        <v>976</v>
      </c>
      <c r="N3351" t="b">
        <v>0</v>
      </c>
      <c r="O3351">
        <v>22.262271330000001</v>
      </c>
      <c r="P3351">
        <v>5.4680226974681634E-4</v>
      </c>
      <c r="Q3351">
        <v>1.9822857120357971</v>
      </c>
      <c r="R3351">
        <v>44.130182374923152</v>
      </c>
      <c r="S3351">
        <v>1.217306049296348E-2</v>
      </c>
      <c r="T3351">
        <f t="shared" si="106"/>
        <v>44.130182374923166</v>
      </c>
      <c r="U3351">
        <f t="shared" si="107"/>
        <v>1.2173060492963477E-2</v>
      </c>
    </row>
    <row r="3352" spans="1:21" x14ac:dyDescent="0.35">
      <c r="A3352" t="s">
        <v>27</v>
      </c>
      <c r="B3352" t="s">
        <v>68</v>
      </c>
      <c r="C3352" t="s">
        <v>39</v>
      </c>
      <c r="D3352" t="s">
        <v>40</v>
      </c>
      <c r="E3352" t="s">
        <v>977</v>
      </c>
      <c r="F3352" t="s">
        <v>978</v>
      </c>
      <c r="G3352" t="s">
        <v>920</v>
      </c>
      <c r="H3352" t="s">
        <v>41</v>
      </c>
      <c r="I3352" t="s">
        <v>921</v>
      </c>
      <c r="J3352" t="s">
        <v>145</v>
      </c>
      <c r="L3352" t="s">
        <v>979</v>
      </c>
      <c r="M3352" t="s">
        <v>979</v>
      </c>
      <c r="N3352" t="b">
        <v>0</v>
      </c>
      <c r="O3352">
        <v>33.993810140000001</v>
      </c>
      <c r="P3352">
        <v>4.0529976205776099E-4</v>
      </c>
      <c r="Q3352">
        <v>1.469306131063816</v>
      </c>
      <c r="R3352">
        <v>49.94731365692131</v>
      </c>
      <c r="S3352">
        <v>1.3777683161178699E-2</v>
      </c>
      <c r="T3352">
        <f t="shared" si="106"/>
        <v>49.947313656921317</v>
      </c>
      <c r="U3352">
        <f t="shared" si="107"/>
        <v>1.3777683161178703E-2</v>
      </c>
    </row>
    <row r="3353" spans="1:21" x14ac:dyDescent="0.35">
      <c r="A3353" t="s">
        <v>27</v>
      </c>
      <c r="B3353" t="s">
        <v>68</v>
      </c>
      <c r="C3353" t="s">
        <v>76</v>
      </c>
      <c r="D3353" t="s">
        <v>77</v>
      </c>
      <c r="E3353" t="s">
        <v>977</v>
      </c>
      <c r="F3353" t="s">
        <v>978</v>
      </c>
      <c r="G3353" t="s">
        <v>920</v>
      </c>
      <c r="H3353" t="s">
        <v>41</v>
      </c>
      <c r="I3353" t="s">
        <v>921</v>
      </c>
      <c r="J3353" t="s">
        <v>145</v>
      </c>
      <c r="L3353" t="s">
        <v>979</v>
      </c>
      <c r="M3353" t="s">
        <v>979</v>
      </c>
      <c r="N3353" t="b">
        <v>0</v>
      </c>
      <c r="O3353">
        <v>33.993810140000001</v>
      </c>
      <c r="P3353">
        <v>4.1649410331412809E-4</v>
      </c>
      <c r="Q3353">
        <v>0.39679710509209581</v>
      </c>
      <c r="R3353">
        <v>13.488645454602331</v>
      </c>
      <c r="S3353">
        <v>1.4158221472490009E-2</v>
      </c>
      <c r="T3353">
        <f t="shared" si="106"/>
        <v>13.488645454602333</v>
      </c>
      <c r="U3353">
        <f t="shared" si="107"/>
        <v>1.4158221472490014E-2</v>
      </c>
    </row>
    <row r="3354" spans="1:21" x14ac:dyDescent="0.35">
      <c r="A3354" t="s">
        <v>27</v>
      </c>
      <c r="B3354" t="s">
        <v>68</v>
      </c>
      <c r="C3354" t="s">
        <v>39</v>
      </c>
      <c r="D3354" t="s">
        <v>40</v>
      </c>
      <c r="E3354" t="s">
        <v>980</v>
      </c>
      <c r="F3354" t="s">
        <v>981</v>
      </c>
      <c r="G3354" t="s">
        <v>920</v>
      </c>
      <c r="H3354" t="s">
        <v>41</v>
      </c>
      <c r="I3354" t="s">
        <v>921</v>
      </c>
      <c r="J3354" t="s">
        <v>145</v>
      </c>
      <c r="L3354" t="s">
        <v>982</v>
      </c>
      <c r="M3354" t="s">
        <v>982</v>
      </c>
      <c r="N3354" t="b">
        <v>0</v>
      </c>
      <c r="O3354">
        <v>33.993810140000001</v>
      </c>
      <c r="P3354">
        <v>4.0564276978307859E-4</v>
      </c>
      <c r="Q3354">
        <v>1.4705496140386209</v>
      </c>
      <c r="R3354">
        <v>49.989584381079162</v>
      </c>
      <c r="S3354">
        <v>1.37893433006697E-2</v>
      </c>
      <c r="T3354">
        <f t="shared" si="106"/>
        <v>49.989584381079162</v>
      </c>
      <c r="U3354">
        <f t="shared" si="107"/>
        <v>1.3789343300669703E-2</v>
      </c>
    </row>
    <row r="3355" spans="1:21" x14ac:dyDescent="0.35">
      <c r="A3355" t="s">
        <v>27</v>
      </c>
      <c r="B3355" t="s">
        <v>68</v>
      </c>
      <c r="C3355" t="s">
        <v>76</v>
      </c>
      <c r="D3355" t="s">
        <v>77</v>
      </c>
      <c r="E3355" t="s">
        <v>980</v>
      </c>
      <c r="F3355" t="s">
        <v>981</v>
      </c>
      <c r="G3355" t="s">
        <v>920</v>
      </c>
      <c r="H3355" t="s">
        <v>41</v>
      </c>
      <c r="I3355" t="s">
        <v>921</v>
      </c>
      <c r="J3355" t="s">
        <v>145</v>
      </c>
      <c r="L3355" t="s">
        <v>982</v>
      </c>
      <c r="M3355" t="s">
        <v>982</v>
      </c>
      <c r="N3355" t="b">
        <v>0</v>
      </c>
      <c r="O3355">
        <v>33.993810140000001</v>
      </c>
      <c r="P3355">
        <v>8.0148414505369127E-4</v>
      </c>
      <c r="Q3355">
        <v>0.76358005072320589</v>
      </c>
      <c r="R3355">
        <v>25.956995270976229</v>
      </c>
      <c r="S3355">
        <v>2.72454998571754E-2</v>
      </c>
      <c r="T3355">
        <f t="shared" si="106"/>
        <v>25.956995270976233</v>
      </c>
      <c r="U3355">
        <f t="shared" si="107"/>
        <v>2.7245499857175403E-2</v>
      </c>
    </row>
    <row r="3356" spans="1:21" x14ac:dyDescent="0.35">
      <c r="A3356" t="s">
        <v>27</v>
      </c>
      <c r="B3356" t="s">
        <v>68</v>
      </c>
      <c r="C3356" t="s">
        <v>76</v>
      </c>
      <c r="D3356" t="s">
        <v>77</v>
      </c>
      <c r="E3356" t="s">
        <v>986</v>
      </c>
      <c r="G3356" t="s">
        <v>920</v>
      </c>
      <c r="H3356" t="s">
        <v>41</v>
      </c>
      <c r="I3356" t="s">
        <v>921</v>
      </c>
      <c r="J3356" t="s">
        <v>145</v>
      </c>
      <c r="L3356" t="s">
        <v>987</v>
      </c>
      <c r="M3356" t="s">
        <v>987</v>
      </c>
      <c r="N3356" t="b">
        <v>0</v>
      </c>
      <c r="O3356">
        <v>33.993810140000001</v>
      </c>
      <c r="P3356">
        <v>2.219612510083218E-2</v>
      </c>
      <c r="Q3356">
        <v>21.146417474317818</v>
      </c>
      <c r="R3356">
        <v>718.84730076313838</v>
      </c>
      <c r="S3356">
        <v>0.75453086252137735</v>
      </c>
      <c r="T3356">
        <f t="shared" si="106"/>
        <v>718.84730076313826</v>
      </c>
      <c r="U3356">
        <f t="shared" si="107"/>
        <v>0.75453086252137747</v>
      </c>
    </row>
    <row r="3357" spans="1:21" x14ac:dyDescent="0.35">
      <c r="A3357" t="s">
        <v>27</v>
      </c>
      <c r="B3357" t="s">
        <v>68</v>
      </c>
      <c r="C3357" t="s">
        <v>39</v>
      </c>
      <c r="D3357" t="s">
        <v>40</v>
      </c>
      <c r="E3357" t="s">
        <v>986</v>
      </c>
      <c r="G3357" t="s">
        <v>920</v>
      </c>
      <c r="H3357" t="s">
        <v>41</v>
      </c>
      <c r="I3357" t="s">
        <v>921</v>
      </c>
      <c r="J3357" t="s">
        <v>145</v>
      </c>
      <c r="L3357" t="s">
        <v>987</v>
      </c>
      <c r="M3357" t="s">
        <v>987</v>
      </c>
      <c r="N3357" t="b">
        <v>0</v>
      </c>
      <c r="O3357">
        <v>33.993810140000001</v>
      </c>
      <c r="P3357">
        <v>5.4008582305614472E-3</v>
      </c>
      <c r="Q3357">
        <v>19.579370268762901</v>
      </c>
      <c r="R3357">
        <v>665.57739557708692</v>
      </c>
      <c r="S3357">
        <v>0.18359574928276221</v>
      </c>
      <c r="T3357">
        <f t="shared" si="106"/>
        <v>665.5773955770868</v>
      </c>
      <c r="U3357">
        <f t="shared" si="107"/>
        <v>0.18359574928276218</v>
      </c>
    </row>
    <row r="3358" spans="1:21" x14ac:dyDescent="0.35">
      <c r="A3358" t="s">
        <v>27</v>
      </c>
      <c r="B3358" t="s">
        <v>68</v>
      </c>
      <c r="C3358" t="s">
        <v>39</v>
      </c>
      <c r="D3358" t="s">
        <v>40</v>
      </c>
      <c r="E3358" t="s">
        <v>998</v>
      </c>
      <c r="G3358" t="s">
        <v>920</v>
      </c>
      <c r="H3358" t="s">
        <v>41</v>
      </c>
      <c r="I3358" t="s">
        <v>921</v>
      </c>
      <c r="J3358" t="s">
        <v>145</v>
      </c>
      <c r="L3358" t="s">
        <v>999</v>
      </c>
      <c r="M3358" t="s">
        <v>999</v>
      </c>
      <c r="N3358" t="b">
        <v>0</v>
      </c>
      <c r="O3358">
        <v>22.262271330000001</v>
      </c>
      <c r="P3358">
        <v>5.0377865307006126E-3</v>
      </c>
      <c r="Q3358">
        <v>18.26315070842362</v>
      </c>
      <c r="R3358">
        <v>406.57921641160829</v>
      </c>
      <c r="S3358">
        <v>0.1121525706490764</v>
      </c>
      <c r="T3358">
        <f t="shared" si="106"/>
        <v>406.57921641160834</v>
      </c>
      <c r="U3358">
        <f t="shared" si="107"/>
        <v>0.11215257064907641</v>
      </c>
    </row>
    <row r="3359" spans="1:21" x14ac:dyDescent="0.35">
      <c r="A3359" t="s">
        <v>27</v>
      </c>
      <c r="B3359" t="s">
        <v>68</v>
      </c>
      <c r="C3359" t="s">
        <v>39</v>
      </c>
      <c r="D3359" t="s">
        <v>40</v>
      </c>
      <c r="E3359" t="s">
        <v>1000</v>
      </c>
      <c r="F3359" t="s">
        <v>1001</v>
      </c>
      <c r="G3359" t="s">
        <v>920</v>
      </c>
      <c r="H3359" t="s">
        <v>41</v>
      </c>
      <c r="I3359" t="s">
        <v>921</v>
      </c>
      <c r="J3359" t="s">
        <v>145</v>
      </c>
      <c r="L3359" t="s">
        <v>1002</v>
      </c>
      <c r="M3359" t="s">
        <v>1002</v>
      </c>
      <c r="N3359" t="b">
        <v>0</v>
      </c>
      <c r="O3359">
        <v>33.993810140000001</v>
      </c>
      <c r="P3359">
        <v>8.1762309481258361E-3</v>
      </c>
      <c r="Q3359">
        <v>29.640743434147211</v>
      </c>
      <c r="R3359">
        <v>1007.601804708852</v>
      </c>
      <c r="S3359">
        <v>0.27794124251138191</v>
      </c>
      <c r="T3359">
        <f t="shared" si="106"/>
        <v>1007.6018047088519</v>
      </c>
      <c r="U3359">
        <f t="shared" si="107"/>
        <v>0.27794124251138186</v>
      </c>
    </row>
    <row r="3360" spans="1:21" x14ac:dyDescent="0.35">
      <c r="A3360" t="s">
        <v>27</v>
      </c>
      <c r="B3360" t="s">
        <v>68</v>
      </c>
      <c r="C3360" t="s">
        <v>76</v>
      </c>
      <c r="D3360" t="s">
        <v>77</v>
      </c>
      <c r="E3360" t="s">
        <v>1000</v>
      </c>
      <c r="F3360" t="s">
        <v>1001</v>
      </c>
      <c r="G3360" t="s">
        <v>920</v>
      </c>
      <c r="H3360" t="s">
        <v>41</v>
      </c>
      <c r="I3360" t="s">
        <v>921</v>
      </c>
      <c r="J3360" t="s">
        <v>145</v>
      </c>
      <c r="L3360" t="s">
        <v>1002</v>
      </c>
      <c r="M3360" t="s">
        <v>1002</v>
      </c>
      <c r="N3360" t="b">
        <v>0</v>
      </c>
      <c r="O3360">
        <v>33.993810140000001</v>
      </c>
      <c r="P3360">
        <v>8.4005468527469374E-3</v>
      </c>
      <c r="Q3360">
        <v>8.0032649822330164</v>
      </c>
      <c r="R3360">
        <v>272.06147030613971</v>
      </c>
      <c r="S3360">
        <v>0.28556659478445401</v>
      </c>
      <c r="T3360">
        <f t="shared" si="106"/>
        <v>272.06147030613965</v>
      </c>
      <c r="U3360">
        <f t="shared" si="107"/>
        <v>0.28556659478445395</v>
      </c>
    </row>
    <row r="3361" spans="1:21" x14ac:dyDescent="0.35">
      <c r="A3361" t="s">
        <v>27</v>
      </c>
      <c r="B3361" t="s">
        <v>68</v>
      </c>
      <c r="C3361" t="s">
        <v>76</v>
      </c>
      <c r="D3361" t="s">
        <v>77</v>
      </c>
      <c r="E3361" t="s">
        <v>1006</v>
      </c>
      <c r="F3361" t="s">
        <v>1007</v>
      </c>
      <c r="G3361" t="s">
        <v>920</v>
      </c>
      <c r="H3361" t="s">
        <v>41</v>
      </c>
      <c r="I3361" t="s">
        <v>921</v>
      </c>
      <c r="J3361" t="s">
        <v>145</v>
      </c>
      <c r="L3361" t="s">
        <v>1008</v>
      </c>
      <c r="M3361" t="s">
        <v>1008</v>
      </c>
      <c r="N3361" t="b">
        <v>0</v>
      </c>
      <c r="O3361">
        <v>111.51933579999999</v>
      </c>
      <c r="P3361">
        <v>3.3629451070907889E-3</v>
      </c>
      <c r="Q3361">
        <v>3.2039034225433372</v>
      </c>
      <c r="R3361">
        <v>357.2971816493797</v>
      </c>
      <c r="S3361">
        <v>0.37503340467462459</v>
      </c>
      <c r="T3361">
        <f t="shared" si="106"/>
        <v>357.2971816493797</v>
      </c>
      <c r="U3361">
        <f t="shared" si="107"/>
        <v>0.37503340467462465</v>
      </c>
    </row>
    <row r="3362" spans="1:21" x14ac:dyDescent="0.35">
      <c r="A3362" t="s">
        <v>27</v>
      </c>
      <c r="B3362" t="s">
        <v>68</v>
      </c>
      <c r="C3362" t="s">
        <v>39</v>
      </c>
      <c r="D3362" t="s">
        <v>40</v>
      </c>
      <c r="E3362" t="s">
        <v>1006</v>
      </c>
      <c r="F3362" t="s">
        <v>1007</v>
      </c>
      <c r="G3362" t="s">
        <v>920</v>
      </c>
      <c r="H3362" t="s">
        <v>41</v>
      </c>
      <c r="I3362" t="s">
        <v>921</v>
      </c>
      <c r="J3362" t="s">
        <v>145</v>
      </c>
      <c r="L3362" t="s">
        <v>1008</v>
      </c>
      <c r="M3362" t="s">
        <v>1008</v>
      </c>
      <c r="N3362" t="b">
        <v>0</v>
      </c>
      <c r="O3362">
        <v>111.51933579999999</v>
      </c>
      <c r="P3362">
        <v>2.51711986089456E-3</v>
      </c>
      <c r="Q3362">
        <v>9.1251463495993832</v>
      </c>
      <c r="R3362">
        <v>1017.630259985118</v>
      </c>
      <c r="S3362">
        <v>0.28070753501594969</v>
      </c>
      <c r="T3362">
        <f t="shared" si="106"/>
        <v>1017.6302599851177</v>
      </c>
      <c r="U3362">
        <f t="shared" si="107"/>
        <v>0.28070753501594969</v>
      </c>
    </row>
    <row r="3363" spans="1:21" x14ac:dyDescent="0.35">
      <c r="A3363" t="s">
        <v>27</v>
      </c>
      <c r="B3363" t="s">
        <v>68</v>
      </c>
      <c r="C3363" t="s">
        <v>39</v>
      </c>
      <c r="D3363" t="s">
        <v>40</v>
      </c>
      <c r="E3363" t="s">
        <v>1015</v>
      </c>
      <c r="F3363" t="s">
        <v>1016</v>
      </c>
      <c r="G3363" t="s">
        <v>920</v>
      </c>
      <c r="H3363" t="s">
        <v>41</v>
      </c>
      <c r="I3363" t="s">
        <v>921</v>
      </c>
      <c r="J3363" t="s">
        <v>145</v>
      </c>
      <c r="L3363" t="s">
        <v>1017</v>
      </c>
      <c r="M3363" t="s">
        <v>1017</v>
      </c>
      <c r="N3363" t="b">
        <v>0</v>
      </c>
      <c r="O3363">
        <v>33.993810140000001</v>
      </c>
      <c r="P3363">
        <v>4.4266862462824661E-5</v>
      </c>
      <c r="Q3363">
        <v>0.16047769702444981</v>
      </c>
      <c r="R3363">
        <v>5.4552483643535892</v>
      </c>
      <c r="S3363">
        <v>1.504799318054754E-3</v>
      </c>
      <c r="T3363">
        <f t="shared" si="106"/>
        <v>5.4552483643535901</v>
      </c>
      <c r="U3363">
        <f t="shared" si="107"/>
        <v>1.5047993180547544E-3</v>
      </c>
    </row>
    <row r="3364" spans="1:21" x14ac:dyDescent="0.35">
      <c r="A3364" t="s">
        <v>27</v>
      </c>
      <c r="B3364" t="s">
        <v>68</v>
      </c>
      <c r="C3364" t="s">
        <v>76</v>
      </c>
      <c r="D3364" t="s">
        <v>77</v>
      </c>
      <c r="E3364" t="s">
        <v>1015</v>
      </c>
      <c r="F3364" t="s">
        <v>1016</v>
      </c>
      <c r="G3364" t="s">
        <v>920</v>
      </c>
      <c r="H3364" t="s">
        <v>41</v>
      </c>
      <c r="I3364" t="s">
        <v>921</v>
      </c>
      <c r="J3364" t="s">
        <v>145</v>
      </c>
      <c r="L3364" t="s">
        <v>1017</v>
      </c>
      <c r="M3364" t="s">
        <v>1017</v>
      </c>
      <c r="N3364" t="b">
        <v>0</v>
      </c>
      <c r="O3364">
        <v>33.993810140000001</v>
      </c>
      <c r="P3364">
        <v>7.6600229935785098E-5</v>
      </c>
      <c r="Q3364">
        <v>7.297762260270009E-2</v>
      </c>
      <c r="R3364">
        <v>2.4807874472247602</v>
      </c>
      <c r="S3364">
        <v>2.603933673117423E-3</v>
      </c>
      <c r="T3364">
        <f t="shared" si="106"/>
        <v>2.4807874472247597</v>
      </c>
      <c r="U3364">
        <f t="shared" si="107"/>
        <v>2.603933673117423E-3</v>
      </c>
    </row>
    <row r="3365" spans="1:21" x14ac:dyDescent="0.35">
      <c r="A3365" t="s">
        <v>27</v>
      </c>
      <c r="B3365" t="s">
        <v>68</v>
      </c>
      <c r="C3365" t="s">
        <v>39</v>
      </c>
      <c r="D3365" t="s">
        <v>40</v>
      </c>
      <c r="E3365" t="s">
        <v>1018</v>
      </c>
      <c r="G3365" t="s">
        <v>920</v>
      </c>
      <c r="H3365" t="s">
        <v>41</v>
      </c>
      <c r="I3365" t="s">
        <v>921</v>
      </c>
      <c r="J3365" t="s">
        <v>145</v>
      </c>
      <c r="L3365" t="s">
        <v>1019</v>
      </c>
      <c r="M3365" t="s">
        <v>1019</v>
      </c>
      <c r="N3365" t="b">
        <v>0</v>
      </c>
      <c r="O3365">
        <v>33.993810140000001</v>
      </c>
      <c r="P3365">
        <v>1.416923901058121E-2</v>
      </c>
      <c r="Q3365">
        <v>51.366794900285583</v>
      </c>
      <c r="R3365">
        <v>1746.153073340628</v>
      </c>
      <c r="S3365">
        <v>0.48166642075397897</v>
      </c>
      <c r="T3365">
        <f t="shared" si="106"/>
        <v>1746.1530733406285</v>
      </c>
      <c r="U3365">
        <f t="shared" si="107"/>
        <v>0.48166642075397909</v>
      </c>
    </row>
    <row r="3366" spans="1:21" x14ac:dyDescent="0.35">
      <c r="A3366" t="s">
        <v>27</v>
      </c>
      <c r="B3366" t="s">
        <v>68</v>
      </c>
      <c r="C3366" t="s">
        <v>39</v>
      </c>
      <c r="D3366" t="s">
        <v>40</v>
      </c>
      <c r="E3366" t="s">
        <v>1020</v>
      </c>
      <c r="F3366" t="s">
        <v>1021</v>
      </c>
      <c r="G3366" t="s">
        <v>920</v>
      </c>
      <c r="H3366" t="s">
        <v>41</v>
      </c>
      <c r="I3366" t="s">
        <v>921</v>
      </c>
      <c r="J3366" t="s">
        <v>145</v>
      </c>
      <c r="L3366" t="s">
        <v>1022</v>
      </c>
      <c r="M3366" t="s">
        <v>1022</v>
      </c>
      <c r="N3366" t="b">
        <v>0</v>
      </c>
      <c r="O3366">
        <v>33.993810140000001</v>
      </c>
      <c r="P3366">
        <v>1.39686880119351E-5</v>
      </c>
      <c r="Q3366">
        <v>5.0639750772735109E-2</v>
      </c>
      <c r="R3366">
        <v>1.7214380733052761</v>
      </c>
      <c r="S3366">
        <v>4.7484892818261572E-4</v>
      </c>
      <c r="T3366">
        <f t="shared" si="106"/>
        <v>1.7214380733052757</v>
      </c>
      <c r="U3366">
        <f t="shared" si="107"/>
        <v>4.7484892818261588E-4</v>
      </c>
    </row>
    <row r="3367" spans="1:21" x14ac:dyDescent="0.35">
      <c r="A3367" t="s">
        <v>27</v>
      </c>
      <c r="B3367" t="s">
        <v>68</v>
      </c>
      <c r="C3367" t="s">
        <v>76</v>
      </c>
      <c r="D3367" t="s">
        <v>77</v>
      </c>
      <c r="E3367" t="s">
        <v>1020</v>
      </c>
      <c r="F3367" t="s">
        <v>1021</v>
      </c>
      <c r="G3367" t="s">
        <v>920</v>
      </c>
      <c r="H3367" t="s">
        <v>41</v>
      </c>
      <c r="I3367" t="s">
        <v>921</v>
      </c>
      <c r="J3367" t="s">
        <v>145</v>
      </c>
      <c r="L3367" t="s">
        <v>1022</v>
      </c>
      <c r="M3367" t="s">
        <v>1022</v>
      </c>
      <c r="N3367" t="b">
        <v>0</v>
      </c>
      <c r="O3367">
        <v>33.993810140000001</v>
      </c>
      <c r="P3367">
        <v>1.619182216454607E-5</v>
      </c>
      <c r="Q3367">
        <v>1.542607232595595E-2</v>
      </c>
      <c r="R3367">
        <v>0.52439097385445488</v>
      </c>
      <c r="S3367">
        <v>5.5042172848222284E-4</v>
      </c>
      <c r="T3367">
        <f t="shared" si="106"/>
        <v>0.52439097385445477</v>
      </c>
      <c r="U3367">
        <f t="shared" si="107"/>
        <v>5.5042172848222294E-4</v>
      </c>
    </row>
    <row r="3368" spans="1:21" x14ac:dyDescent="0.35">
      <c r="A3368" t="s">
        <v>27</v>
      </c>
      <c r="B3368" t="s">
        <v>68</v>
      </c>
      <c r="C3368" t="s">
        <v>39</v>
      </c>
      <c r="D3368" t="s">
        <v>40</v>
      </c>
      <c r="E3368" t="s">
        <v>1023</v>
      </c>
      <c r="F3368" t="s">
        <v>1024</v>
      </c>
      <c r="G3368" t="s">
        <v>920</v>
      </c>
      <c r="H3368" t="s">
        <v>41</v>
      </c>
      <c r="I3368" t="s">
        <v>921</v>
      </c>
      <c r="J3368" t="s">
        <v>145</v>
      </c>
      <c r="L3368" t="s">
        <v>1025</v>
      </c>
      <c r="M3368" t="s">
        <v>1025</v>
      </c>
      <c r="N3368" t="b">
        <v>0</v>
      </c>
      <c r="O3368">
        <v>33.993810140000001</v>
      </c>
      <c r="P3368">
        <v>2.2477395403359401E-4</v>
      </c>
      <c r="Q3368">
        <v>0.81485798829052614</v>
      </c>
      <c r="R3368">
        <v>27.700127745010491</v>
      </c>
      <c r="S3368">
        <v>7.640923117835082E-3</v>
      </c>
      <c r="T3368">
        <f t="shared" si="106"/>
        <v>27.700127745010491</v>
      </c>
      <c r="U3368">
        <f t="shared" si="107"/>
        <v>7.640923117835082E-3</v>
      </c>
    </row>
    <row r="3369" spans="1:21" x14ac:dyDescent="0.35">
      <c r="A3369" t="s">
        <v>27</v>
      </c>
      <c r="B3369" t="s">
        <v>68</v>
      </c>
      <c r="C3369" t="s">
        <v>76</v>
      </c>
      <c r="D3369" t="s">
        <v>77</v>
      </c>
      <c r="E3369" t="s">
        <v>1023</v>
      </c>
      <c r="F3369" t="s">
        <v>1024</v>
      </c>
      <c r="G3369" t="s">
        <v>920</v>
      </c>
      <c r="H3369" t="s">
        <v>41</v>
      </c>
      <c r="I3369" t="s">
        <v>921</v>
      </c>
      <c r="J3369" t="s">
        <v>145</v>
      </c>
      <c r="L3369" t="s">
        <v>1025</v>
      </c>
      <c r="M3369" t="s">
        <v>1025</v>
      </c>
      <c r="N3369" t="b">
        <v>0</v>
      </c>
      <c r="O3369">
        <v>33.993810140000001</v>
      </c>
      <c r="P3369">
        <v>2.3094085957056721E-4</v>
      </c>
      <c r="Q3369">
        <v>0.2200191162273602</v>
      </c>
      <c r="R3369">
        <v>7.4792880642034749</v>
      </c>
      <c r="S3369">
        <v>7.8505597338102643E-3</v>
      </c>
      <c r="T3369">
        <f t="shared" si="106"/>
        <v>7.4792880642034758</v>
      </c>
      <c r="U3369">
        <f t="shared" si="107"/>
        <v>7.8505597338102643E-3</v>
      </c>
    </row>
    <row r="3370" spans="1:21" x14ac:dyDescent="0.35">
      <c r="A3370" t="s">
        <v>27</v>
      </c>
      <c r="B3370" t="s">
        <v>68</v>
      </c>
      <c r="C3370" t="s">
        <v>39</v>
      </c>
      <c r="D3370" t="s">
        <v>40</v>
      </c>
      <c r="E3370" t="s">
        <v>1029</v>
      </c>
      <c r="F3370" t="s">
        <v>1030</v>
      </c>
      <c r="G3370" t="s">
        <v>920</v>
      </c>
      <c r="H3370" t="s">
        <v>41</v>
      </c>
      <c r="I3370" t="s">
        <v>921</v>
      </c>
      <c r="J3370" t="s">
        <v>145</v>
      </c>
      <c r="L3370" t="s">
        <v>1031</v>
      </c>
      <c r="M3370" t="s">
        <v>1031</v>
      </c>
      <c r="N3370" t="b">
        <v>0</v>
      </c>
      <c r="O3370">
        <v>138.32673435000001</v>
      </c>
      <c r="P3370">
        <v>3.25095012248459E-3</v>
      </c>
      <c r="Q3370">
        <v>11.78545213670402</v>
      </c>
      <c r="R3370">
        <v>1630.2431069084971</v>
      </c>
      <c r="S3370">
        <v>0.44969331397802581</v>
      </c>
      <c r="T3370">
        <f t="shared" si="106"/>
        <v>1630.2431069084969</v>
      </c>
      <c r="U3370">
        <f t="shared" si="107"/>
        <v>0.44969331397802587</v>
      </c>
    </row>
    <row r="3371" spans="1:21" x14ac:dyDescent="0.35">
      <c r="A3371" t="s">
        <v>27</v>
      </c>
      <c r="B3371" t="s">
        <v>68</v>
      </c>
      <c r="C3371" t="s">
        <v>76</v>
      </c>
      <c r="D3371" t="s">
        <v>77</v>
      </c>
      <c r="E3371" t="s">
        <v>1029</v>
      </c>
      <c r="F3371" t="s">
        <v>1030</v>
      </c>
      <c r="G3371" t="s">
        <v>920</v>
      </c>
      <c r="H3371" t="s">
        <v>41</v>
      </c>
      <c r="I3371" t="s">
        <v>921</v>
      </c>
      <c r="J3371" t="s">
        <v>145</v>
      </c>
      <c r="L3371" t="s">
        <v>1031</v>
      </c>
      <c r="M3371" t="s">
        <v>1031</v>
      </c>
      <c r="N3371" t="b">
        <v>0</v>
      </c>
      <c r="O3371">
        <v>138.32673435000001</v>
      </c>
      <c r="P3371">
        <v>3.341010126831748E-3</v>
      </c>
      <c r="Q3371">
        <v>3.1830057997492029</v>
      </c>
      <c r="R3371">
        <v>440.29479769641739</v>
      </c>
      <c r="S3371">
        <v>0.46215102027491511</v>
      </c>
      <c r="T3371">
        <f t="shared" si="106"/>
        <v>440.29479769641733</v>
      </c>
      <c r="U3371">
        <f t="shared" si="107"/>
        <v>0.46215102027491506</v>
      </c>
    </row>
    <row r="3372" spans="1:21" x14ac:dyDescent="0.35">
      <c r="A3372" t="s">
        <v>27</v>
      </c>
      <c r="B3372" t="s">
        <v>68</v>
      </c>
      <c r="C3372" t="s">
        <v>76</v>
      </c>
      <c r="D3372" t="s">
        <v>77</v>
      </c>
      <c r="E3372" t="s">
        <v>1032</v>
      </c>
      <c r="F3372" t="s">
        <v>1033</v>
      </c>
      <c r="G3372" t="s">
        <v>920</v>
      </c>
      <c r="H3372" t="s">
        <v>41</v>
      </c>
      <c r="I3372" t="s">
        <v>921</v>
      </c>
      <c r="J3372" t="s">
        <v>145</v>
      </c>
      <c r="L3372" t="s">
        <v>1034</v>
      </c>
      <c r="M3372" t="s">
        <v>1034</v>
      </c>
      <c r="N3372" t="b">
        <v>0</v>
      </c>
      <c r="O3372">
        <v>33.993810140000001</v>
      </c>
      <c r="P3372">
        <v>1.7819529730873009E-3</v>
      </c>
      <c r="Q3372">
        <v>1.69768017243213</v>
      </c>
      <c r="R3372">
        <v>57.710617460100288</v>
      </c>
      <c r="S3372">
        <v>6.0575371045538243E-2</v>
      </c>
      <c r="T3372">
        <f t="shared" si="106"/>
        <v>57.710617460100288</v>
      </c>
      <c r="U3372">
        <f t="shared" si="107"/>
        <v>6.0575371045538236E-2</v>
      </c>
    </row>
    <row r="3373" spans="1:21" x14ac:dyDescent="0.35">
      <c r="A3373" t="s">
        <v>27</v>
      </c>
      <c r="B3373" t="s">
        <v>68</v>
      </c>
      <c r="C3373" t="s">
        <v>39</v>
      </c>
      <c r="D3373" t="s">
        <v>40</v>
      </c>
      <c r="E3373" t="s">
        <v>1032</v>
      </c>
      <c r="F3373" t="s">
        <v>1033</v>
      </c>
      <c r="G3373" t="s">
        <v>920</v>
      </c>
      <c r="H3373" t="s">
        <v>41</v>
      </c>
      <c r="I3373" t="s">
        <v>921</v>
      </c>
      <c r="J3373" t="s">
        <v>145</v>
      </c>
      <c r="L3373" t="s">
        <v>1034</v>
      </c>
      <c r="M3373" t="s">
        <v>1034</v>
      </c>
      <c r="N3373" t="b">
        <v>0</v>
      </c>
      <c r="O3373">
        <v>33.993810140000001</v>
      </c>
      <c r="P3373">
        <v>1.300777476702107E-3</v>
      </c>
      <c r="Q3373">
        <v>4.7156216227823684</v>
      </c>
      <c r="R3373">
        <v>160.30194613694249</v>
      </c>
      <c r="S3373">
        <v>4.4218382577399712E-2</v>
      </c>
      <c r="T3373">
        <f t="shared" si="106"/>
        <v>160.30194613694255</v>
      </c>
      <c r="U3373">
        <f t="shared" si="107"/>
        <v>4.4218382577399698E-2</v>
      </c>
    </row>
    <row r="3374" spans="1:21" x14ac:dyDescent="0.35">
      <c r="A3374" t="s">
        <v>27</v>
      </c>
      <c r="B3374" t="s">
        <v>68</v>
      </c>
      <c r="C3374" t="s">
        <v>76</v>
      </c>
      <c r="D3374" t="s">
        <v>77</v>
      </c>
      <c r="E3374" t="s">
        <v>1035</v>
      </c>
      <c r="F3374" t="s">
        <v>1036</v>
      </c>
      <c r="G3374" t="s">
        <v>920</v>
      </c>
      <c r="H3374" t="s">
        <v>41</v>
      </c>
      <c r="I3374" t="s">
        <v>921</v>
      </c>
      <c r="J3374" t="s">
        <v>145</v>
      </c>
      <c r="L3374" t="s">
        <v>1037</v>
      </c>
      <c r="M3374" t="s">
        <v>1037</v>
      </c>
      <c r="N3374" t="b">
        <v>0</v>
      </c>
      <c r="O3374">
        <v>33.993810140000001</v>
      </c>
      <c r="P3374">
        <v>3.22222304246191E-3</v>
      </c>
      <c r="Q3374">
        <v>3.0698364395464428</v>
      </c>
      <c r="R3374">
        <v>104.3554370867954</v>
      </c>
      <c r="S3374">
        <v>0.1095356383341833</v>
      </c>
      <c r="T3374">
        <f t="shared" si="106"/>
        <v>104.35543708679536</v>
      </c>
      <c r="U3374">
        <f t="shared" si="107"/>
        <v>0.10953563833418332</v>
      </c>
    </row>
    <row r="3375" spans="1:21" x14ac:dyDescent="0.35">
      <c r="A3375" t="s">
        <v>27</v>
      </c>
      <c r="B3375" t="s">
        <v>68</v>
      </c>
      <c r="C3375" t="s">
        <v>39</v>
      </c>
      <c r="D3375" t="s">
        <v>40</v>
      </c>
      <c r="E3375" t="s">
        <v>1035</v>
      </c>
      <c r="F3375" t="s">
        <v>1036</v>
      </c>
      <c r="G3375" t="s">
        <v>920</v>
      </c>
      <c r="H3375" t="s">
        <v>41</v>
      </c>
      <c r="I3375" t="s">
        <v>921</v>
      </c>
      <c r="J3375" t="s">
        <v>145</v>
      </c>
      <c r="L3375" t="s">
        <v>1037</v>
      </c>
      <c r="M3375" t="s">
        <v>1037</v>
      </c>
      <c r="N3375" t="b">
        <v>0</v>
      </c>
      <c r="O3375">
        <v>33.993810140000001</v>
      </c>
      <c r="P3375">
        <v>4.8610816305822199E-3</v>
      </c>
      <c r="Q3375">
        <v>17.622554247634248</v>
      </c>
      <c r="R3375">
        <v>599.05776327592935</v>
      </c>
      <c r="S3375">
        <v>0.1652466860250536</v>
      </c>
      <c r="T3375">
        <f t="shared" si="106"/>
        <v>599.05776327592923</v>
      </c>
      <c r="U3375">
        <f t="shared" si="107"/>
        <v>0.1652466860250536</v>
      </c>
    </row>
    <row r="3376" spans="1:21" x14ac:dyDescent="0.35">
      <c r="A3376" t="s">
        <v>27</v>
      </c>
      <c r="B3376" t="s">
        <v>68</v>
      </c>
      <c r="C3376" t="s">
        <v>39</v>
      </c>
      <c r="D3376" t="s">
        <v>40</v>
      </c>
      <c r="E3376" t="s">
        <v>1038</v>
      </c>
      <c r="F3376" t="s">
        <v>1039</v>
      </c>
      <c r="G3376" t="s">
        <v>920</v>
      </c>
      <c r="H3376" t="s">
        <v>41</v>
      </c>
      <c r="I3376" t="s">
        <v>921</v>
      </c>
      <c r="J3376" t="s">
        <v>145</v>
      </c>
      <c r="L3376" t="s">
        <v>1037</v>
      </c>
      <c r="M3376" t="s">
        <v>1037</v>
      </c>
      <c r="N3376" t="b">
        <v>0</v>
      </c>
      <c r="O3376">
        <v>33.993810140000001</v>
      </c>
      <c r="P3376">
        <v>9.2853579175382686E-3</v>
      </c>
      <c r="Q3376">
        <v>33.661587285651052</v>
      </c>
      <c r="R3376">
        <v>1144.2856071994599</v>
      </c>
      <c r="S3376">
        <v>0.3156446941307417</v>
      </c>
      <c r="T3376">
        <f t="shared" si="106"/>
        <v>1144.2856071994599</v>
      </c>
      <c r="U3376">
        <f t="shared" si="107"/>
        <v>0.3156446941307417</v>
      </c>
    </row>
    <row r="3377" spans="1:21" x14ac:dyDescent="0.35">
      <c r="A3377" t="s">
        <v>27</v>
      </c>
      <c r="B3377" t="s">
        <v>68</v>
      </c>
      <c r="C3377" t="s">
        <v>76</v>
      </c>
      <c r="D3377" t="s">
        <v>77</v>
      </c>
      <c r="E3377" t="s">
        <v>1038</v>
      </c>
      <c r="F3377" t="s">
        <v>1039</v>
      </c>
      <c r="G3377" t="s">
        <v>920</v>
      </c>
      <c r="H3377" t="s">
        <v>41</v>
      </c>
      <c r="I3377" t="s">
        <v>921</v>
      </c>
      <c r="J3377" t="s">
        <v>145</v>
      </c>
      <c r="L3377" t="s">
        <v>1037</v>
      </c>
      <c r="M3377" t="s">
        <v>1037</v>
      </c>
      <c r="N3377" t="b">
        <v>0</v>
      </c>
      <c r="O3377">
        <v>33.993810140000001</v>
      </c>
      <c r="P3377">
        <v>6.1549050428555546E-3</v>
      </c>
      <c r="Q3377">
        <v>5.8638249225819976</v>
      </c>
      <c r="R3377">
        <v>199.33375111245269</v>
      </c>
      <c r="S3377">
        <v>0.20922867345656029</v>
      </c>
      <c r="T3377">
        <f t="shared" si="106"/>
        <v>199.33375111245263</v>
      </c>
      <c r="U3377">
        <f t="shared" si="107"/>
        <v>0.20922867345656029</v>
      </c>
    </row>
    <row r="3378" spans="1:21" x14ac:dyDescent="0.35">
      <c r="A3378" t="s">
        <v>27</v>
      </c>
      <c r="B3378" t="s">
        <v>68</v>
      </c>
      <c r="C3378" t="s">
        <v>39</v>
      </c>
      <c r="D3378" t="s">
        <v>40</v>
      </c>
      <c r="E3378" t="s">
        <v>1043</v>
      </c>
      <c r="G3378" t="s">
        <v>920</v>
      </c>
      <c r="H3378" t="s">
        <v>41</v>
      </c>
      <c r="I3378" t="s">
        <v>921</v>
      </c>
      <c r="J3378" t="s">
        <v>145</v>
      </c>
      <c r="L3378" t="s">
        <v>1044</v>
      </c>
      <c r="M3378" t="s">
        <v>1044</v>
      </c>
      <c r="N3378" t="b">
        <v>0</v>
      </c>
      <c r="O3378">
        <v>33.993810140000001</v>
      </c>
      <c r="P3378">
        <v>3.4750227391528192E-3</v>
      </c>
      <c r="Q3378">
        <v>12.59776761353181</v>
      </c>
      <c r="R3378">
        <v>428.24612044224142</v>
      </c>
      <c r="S3378">
        <v>0.1181292632269437</v>
      </c>
      <c r="T3378">
        <f t="shared" si="106"/>
        <v>428.24612044224125</v>
      </c>
      <c r="U3378">
        <f t="shared" si="107"/>
        <v>0.11812926322694368</v>
      </c>
    </row>
    <row r="3379" spans="1:21" x14ac:dyDescent="0.35">
      <c r="A3379" t="s">
        <v>27</v>
      </c>
      <c r="B3379" t="s">
        <v>68</v>
      </c>
      <c r="C3379" t="s">
        <v>76</v>
      </c>
      <c r="D3379" t="s">
        <v>77</v>
      </c>
      <c r="E3379" t="s">
        <v>1043</v>
      </c>
      <c r="G3379" t="s">
        <v>920</v>
      </c>
      <c r="H3379" t="s">
        <v>41</v>
      </c>
      <c r="I3379" t="s">
        <v>921</v>
      </c>
      <c r="J3379" t="s">
        <v>145</v>
      </c>
      <c r="L3379" t="s">
        <v>1044</v>
      </c>
      <c r="M3379" t="s">
        <v>1044</v>
      </c>
      <c r="N3379" t="b">
        <v>0</v>
      </c>
      <c r="O3379">
        <v>33.993810140000001</v>
      </c>
      <c r="P3379">
        <v>1.428144123650779E-2</v>
      </c>
      <c r="Q3379">
        <v>13.60603786247397</v>
      </c>
      <c r="R3379">
        <v>462.52106785459159</v>
      </c>
      <c r="S3379">
        <v>0.48548060191941272</v>
      </c>
      <c r="T3379">
        <f t="shared" si="106"/>
        <v>462.52106785459159</v>
      </c>
      <c r="U3379">
        <f t="shared" si="107"/>
        <v>0.48548060191941267</v>
      </c>
    </row>
    <row r="3380" spans="1:21" x14ac:dyDescent="0.35">
      <c r="A3380" t="s">
        <v>27</v>
      </c>
      <c r="B3380" t="s">
        <v>68</v>
      </c>
      <c r="C3380" t="s">
        <v>39</v>
      </c>
      <c r="D3380" t="s">
        <v>40</v>
      </c>
      <c r="E3380" t="s">
        <v>1045</v>
      </c>
      <c r="G3380" t="s">
        <v>920</v>
      </c>
      <c r="H3380" t="s">
        <v>41</v>
      </c>
      <c r="I3380" t="s">
        <v>921</v>
      </c>
      <c r="J3380" t="s">
        <v>145</v>
      </c>
      <c r="L3380" t="s">
        <v>1046</v>
      </c>
      <c r="M3380" t="s">
        <v>1046</v>
      </c>
      <c r="N3380" t="b">
        <v>0</v>
      </c>
      <c r="O3380">
        <v>33.993810140000001</v>
      </c>
      <c r="P3380">
        <v>9.6191892223834764E-3</v>
      </c>
      <c r="Q3380">
        <v>34.871803596807418</v>
      </c>
      <c r="R3380">
        <v>1185.42547070924</v>
      </c>
      <c r="S3380">
        <v>0.32699289212643812</v>
      </c>
      <c r="T3380">
        <f t="shared" si="106"/>
        <v>1185.4254707092405</v>
      </c>
      <c r="U3380">
        <f t="shared" si="107"/>
        <v>0.32699289212643812</v>
      </c>
    </row>
    <row r="3381" spans="1:21" x14ac:dyDescent="0.35">
      <c r="A3381" t="s">
        <v>27</v>
      </c>
      <c r="B3381" t="s">
        <v>68</v>
      </c>
      <c r="C3381" t="s">
        <v>39</v>
      </c>
      <c r="D3381" t="s">
        <v>40</v>
      </c>
      <c r="E3381" t="s">
        <v>1053</v>
      </c>
      <c r="F3381" t="s">
        <v>1054</v>
      </c>
      <c r="G3381" t="s">
        <v>920</v>
      </c>
      <c r="H3381" t="s">
        <v>41</v>
      </c>
      <c r="I3381" t="s">
        <v>921</v>
      </c>
      <c r="J3381" t="s">
        <v>145</v>
      </c>
      <c r="L3381" t="s">
        <v>1055</v>
      </c>
      <c r="M3381" t="s">
        <v>1055</v>
      </c>
      <c r="N3381" t="b">
        <v>0</v>
      </c>
      <c r="O3381">
        <v>33.993810140000001</v>
      </c>
      <c r="P3381">
        <v>2.9309786879078759E-3</v>
      </c>
      <c r="Q3381">
        <v>10.625481086630099</v>
      </c>
      <c r="R3381">
        <v>361.20058670506461</v>
      </c>
      <c r="S3381">
        <v>9.9635133041126631E-2</v>
      </c>
      <c r="T3381">
        <f t="shared" si="106"/>
        <v>361.2005867050645</v>
      </c>
      <c r="U3381">
        <f t="shared" si="107"/>
        <v>9.9635133041126644E-2</v>
      </c>
    </row>
    <row r="3382" spans="1:21" x14ac:dyDescent="0.35">
      <c r="A3382" t="s">
        <v>27</v>
      </c>
      <c r="B3382" t="s">
        <v>68</v>
      </c>
      <c r="C3382" t="s">
        <v>76</v>
      </c>
      <c r="D3382" t="s">
        <v>77</v>
      </c>
      <c r="E3382" t="s">
        <v>1053</v>
      </c>
      <c r="F3382" t="s">
        <v>1054</v>
      </c>
      <c r="G3382" t="s">
        <v>920</v>
      </c>
      <c r="H3382" t="s">
        <v>41</v>
      </c>
      <c r="I3382" t="s">
        <v>921</v>
      </c>
      <c r="J3382" t="s">
        <v>145</v>
      </c>
      <c r="L3382" t="s">
        <v>1055</v>
      </c>
      <c r="M3382" t="s">
        <v>1055</v>
      </c>
      <c r="N3382" t="b">
        <v>0</v>
      </c>
      <c r="O3382">
        <v>33.993810140000001</v>
      </c>
      <c r="P3382">
        <v>6.0227812049984302E-3</v>
      </c>
      <c r="Q3382">
        <v>5.7379495357321071</v>
      </c>
      <c r="R3382">
        <v>195.05476711057841</v>
      </c>
      <c r="S3382">
        <v>0.20473728079747711</v>
      </c>
      <c r="T3382">
        <f t="shared" si="106"/>
        <v>195.05476711057841</v>
      </c>
      <c r="U3382">
        <f t="shared" si="107"/>
        <v>0.20473728079747705</v>
      </c>
    </row>
    <row r="3383" spans="1:21" x14ac:dyDescent="0.35">
      <c r="A3383" t="s">
        <v>27</v>
      </c>
      <c r="B3383" t="s">
        <v>68</v>
      </c>
      <c r="C3383" t="s">
        <v>76</v>
      </c>
      <c r="D3383" t="s">
        <v>77</v>
      </c>
      <c r="E3383" t="s">
        <v>1056</v>
      </c>
      <c r="G3383" t="s">
        <v>920</v>
      </c>
      <c r="H3383" t="s">
        <v>41</v>
      </c>
      <c r="I3383" t="s">
        <v>921</v>
      </c>
      <c r="J3383" t="s">
        <v>145</v>
      </c>
      <c r="L3383" t="s">
        <v>1057</v>
      </c>
      <c r="M3383" t="s">
        <v>1057</v>
      </c>
      <c r="N3383" t="b">
        <v>0</v>
      </c>
      <c r="O3383">
        <v>33.993810140000001</v>
      </c>
      <c r="P3383">
        <v>1.0770460475375341E-2</v>
      </c>
      <c r="Q3383">
        <v>10.26109974458503</v>
      </c>
      <c r="R3383">
        <v>348.81387654502612</v>
      </c>
      <c r="S3383">
        <v>0.36612898852028342</v>
      </c>
      <c r="T3383">
        <f t="shared" si="106"/>
        <v>348.81387654502601</v>
      </c>
      <c r="U3383">
        <f t="shared" si="107"/>
        <v>0.36612898852028347</v>
      </c>
    </row>
    <row r="3384" spans="1:21" x14ac:dyDescent="0.35">
      <c r="A3384" t="s">
        <v>27</v>
      </c>
      <c r="B3384" t="s">
        <v>68</v>
      </c>
      <c r="C3384" t="s">
        <v>39</v>
      </c>
      <c r="D3384" t="s">
        <v>40</v>
      </c>
      <c r="E3384" t="s">
        <v>1056</v>
      </c>
      <c r="G3384" t="s">
        <v>920</v>
      </c>
      <c r="H3384" t="s">
        <v>41</v>
      </c>
      <c r="I3384" t="s">
        <v>921</v>
      </c>
      <c r="J3384" t="s">
        <v>145</v>
      </c>
      <c r="L3384" t="s">
        <v>1057</v>
      </c>
      <c r="M3384" t="s">
        <v>1057</v>
      </c>
      <c r="N3384" t="b">
        <v>0</v>
      </c>
      <c r="O3384">
        <v>33.993810140000001</v>
      </c>
      <c r="P3384">
        <v>2.6207155456691301E-3</v>
      </c>
      <c r="Q3384">
        <v>9.500704859720928</v>
      </c>
      <c r="R3384">
        <v>322.96515719752858</v>
      </c>
      <c r="S3384">
        <v>8.90881066904229E-2</v>
      </c>
      <c r="T3384">
        <f t="shared" si="106"/>
        <v>322.96515719752858</v>
      </c>
      <c r="U3384">
        <f t="shared" si="107"/>
        <v>8.9088106690422914E-2</v>
      </c>
    </row>
    <row r="3385" spans="1:21" x14ac:dyDescent="0.35">
      <c r="A3385" t="s">
        <v>27</v>
      </c>
      <c r="B3385" t="s">
        <v>68</v>
      </c>
      <c r="C3385" t="s">
        <v>39</v>
      </c>
      <c r="D3385" t="s">
        <v>40</v>
      </c>
      <c r="E3385" t="s">
        <v>1064</v>
      </c>
      <c r="F3385" t="s">
        <v>1065</v>
      </c>
      <c r="G3385" t="s">
        <v>920</v>
      </c>
      <c r="H3385" t="s">
        <v>41</v>
      </c>
      <c r="I3385" t="s">
        <v>921</v>
      </c>
      <c r="J3385" t="s">
        <v>145</v>
      </c>
      <c r="L3385" t="s">
        <v>1066</v>
      </c>
      <c r="M3385" t="s">
        <v>1066</v>
      </c>
      <c r="N3385" t="b">
        <v>0</v>
      </c>
      <c r="O3385">
        <v>22.262271330000001</v>
      </c>
      <c r="P3385">
        <v>3.6259023463290738E-3</v>
      </c>
      <c r="Q3385">
        <v>13.14474136636855</v>
      </c>
      <c r="R3385">
        <v>292.63179886077171</v>
      </c>
      <c r="S3385">
        <v>8.0720821850061478E-2</v>
      </c>
      <c r="T3385">
        <f t="shared" si="106"/>
        <v>292.6317988607716</v>
      </c>
      <c r="U3385">
        <f t="shared" si="107"/>
        <v>8.0720821850061478E-2</v>
      </c>
    </row>
    <row r="3386" spans="1:21" x14ac:dyDescent="0.35">
      <c r="A3386" t="s">
        <v>27</v>
      </c>
      <c r="B3386" t="s">
        <v>68</v>
      </c>
      <c r="C3386" t="s">
        <v>39</v>
      </c>
      <c r="D3386" t="s">
        <v>40</v>
      </c>
      <c r="E3386" t="s">
        <v>1067</v>
      </c>
      <c r="F3386" t="s">
        <v>1068</v>
      </c>
      <c r="G3386" t="s">
        <v>920</v>
      </c>
      <c r="H3386" t="s">
        <v>41</v>
      </c>
      <c r="I3386" t="s">
        <v>921</v>
      </c>
      <c r="J3386" t="s">
        <v>145</v>
      </c>
      <c r="L3386" t="s">
        <v>1069</v>
      </c>
      <c r="M3386" t="s">
        <v>1069</v>
      </c>
      <c r="N3386" t="b">
        <v>0</v>
      </c>
      <c r="O3386">
        <v>22.262271330000001</v>
      </c>
      <c r="P3386">
        <v>2.483401158112435E-2</v>
      </c>
      <c r="Q3386">
        <v>90.029081906679366</v>
      </c>
      <c r="R3386">
        <v>2004.2518489972899</v>
      </c>
      <c r="S3386">
        <v>0.5528615040313527</v>
      </c>
      <c r="T3386">
        <f t="shared" si="106"/>
        <v>2004.2518489972899</v>
      </c>
      <c r="U3386">
        <f t="shared" si="107"/>
        <v>0.55286150403135259</v>
      </c>
    </row>
    <row r="3387" spans="1:21" x14ac:dyDescent="0.35">
      <c r="A3387" t="s">
        <v>27</v>
      </c>
      <c r="B3387" t="s">
        <v>68</v>
      </c>
      <c r="C3387" t="s">
        <v>39</v>
      </c>
      <c r="D3387" t="s">
        <v>40</v>
      </c>
      <c r="E3387" t="s">
        <v>1072</v>
      </c>
      <c r="F3387" t="s">
        <v>1073</v>
      </c>
      <c r="G3387" t="s">
        <v>920</v>
      </c>
      <c r="H3387" t="s">
        <v>41</v>
      </c>
      <c r="I3387" t="s">
        <v>921</v>
      </c>
      <c r="J3387" t="s">
        <v>145</v>
      </c>
      <c r="L3387" t="s">
        <v>1074</v>
      </c>
      <c r="M3387" t="s">
        <v>1074</v>
      </c>
      <c r="N3387" t="b">
        <v>0</v>
      </c>
      <c r="O3387">
        <v>22.262271330000001</v>
      </c>
      <c r="P3387">
        <v>1.471012460278647E-2</v>
      </c>
      <c r="Q3387">
        <v>53.327631276789589</v>
      </c>
      <c r="R3387">
        <v>1187.1941968700839</v>
      </c>
      <c r="S3387">
        <v>0.3274807852053408</v>
      </c>
      <c r="T3387">
        <f t="shared" si="106"/>
        <v>1187.1941968700842</v>
      </c>
      <c r="U3387">
        <f t="shared" si="107"/>
        <v>0.32748078520534085</v>
      </c>
    </row>
    <row r="3388" spans="1:21" x14ac:dyDescent="0.35">
      <c r="A3388" t="s">
        <v>27</v>
      </c>
      <c r="B3388" t="s">
        <v>68</v>
      </c>
      <c r="C3388" t="s">
        <v>39</v>
      </c>
      <c r="D3388" t="s">
        <v>40</v>
      </c>
      <c r="E3388" t="s">
        <v>1084</v>
      </c>
      <c r="F3388" t="s">
        <v>1085</v>
      </c>
      <c r="G3388" t="s">
        <v>920</v>
      </c>
      <c r="H3388" t="s">
        <v>41</v>
      </c>
      <c r="I3388" t="s">
        <v>921</v>
      </c>
      <c r="J3388" t="s">
        <v>145</v>
      </c>
      <c r="L3388" t="s">
        <v>1085</v>
      </c>
      <c r="M3388" t="s">
        <v>1085</v>
      </c>
      <c r="N3388" t="b">
        <v>0</v>
      </c>
      <c r="O3388">
        <v>33.993810140000001</v>
      </c>
      <c r="P3388">
        <v>1.206432572204728E-2</v>
      </c>
      <c r="Q3388">
        <v>43.735993479386067</v>
      </c>
      <c r="R3388">
        <v>1486.753058622528</v>
      </c>
      <c r="S3388">
        <v>0.41011239806239358</v>
      </c>
      <c r="T3388">
        <f t="shared" si="106"/>
        <v>1486.753058622528</v>
      </c>
      <c r="U3388">
        <f t="shared" si="107"/>
        <v>0.41011239806239369</v>
      </c>
    </row>
    <row r="3389" spans="1:21" x14ac:dyDescent="0.35">
      <c r="A3389" t="s">
        <v>27</v>
      </c>
      <c r="B3389" t="s">
        <v>68</v>
      </c>
      <c r="C3389" t="s">
        <v>39</v>
      </c>
      <c r="D3389" t="s">
        <v>40</v>
      </c>
      <c r="E3389" t="s">
        <v>1088</v>
      </c>
      <c r="F3389" t="s">
        <v>1089</v>
      </c>
      <c r="G3389" t="s">
        <v>920</v>
      </c>
      <c r="H3389" t="s">
        <v>41</v>
      </c>
      <c r="I3389" t="s">
        <v>921</v>
      </c>
      <c r="J3389" t="s">
        <v>145</v>
      </c>
      <c r="L3389" t="s">
        <v>1090</v>
      </c>
      <c r="M3389" t="s">
        <v>1090</v>
      </c>
      <c r="N3389" t="b">
        <v>0</v>
      </c>
      <c r="O3389">
        <v>33.993810140000001</v>
      </c>
      <c r="P3389">
        <v>3.1660792440679338E-5</v>
      </c>
      <c r="Q3389">
        <v>0.11477775415224491</v>
      </c>
      <c r="R3389">
        <v>3.901733182947011</v>
      </c>
      <c r="S3389">
        <v>1.0762709671104009E-3</v>
      </c>
      <c r="T3389">
        <f t="shared" si="106"/>
        <v>3.9017331829470101</v>
      </c>
      <c r="U3389">
        <f t="shared" si="107"/>
        <v>1.0762709671104007E-3</v>
      </c>
    </row>
    <row r="3390" spans="1:21" x14ac:dyDescent="0.35">
      <c r="A3390" t="s">
        <v>27</v>
      </c>
      <c r="B3390" t="s">
        <v>68</v>
      </c>
      <c r="C3390" t="s">
        <v>76</v>
      </c>
      <c r="D3390" t="s">
        <v>77</v>
      </c>
      <c r="E3390" t="s">
        <v>1088</v>
      </c>
      <c r="F3390" t="s">
        <v>1089</v>
      </c>
      <c r="G3390" t="s">
        <v>920</v>
      </c>
      <c r="H3390" t="s">
        <v>41</v>
      </c>
      <c r="I3390" t="s">
        <v>921</v>
      </c>
      <c r="J3390" t="s">
        <v>145</v>
      </c>
      <c r="L3390" t="s">
        <v>1090</v>
      </c>
      <c r="M3390" t="s">
        <v>1090</v>
      </c>
      <c r="N3390" t="b">
        <v>0</v>
      </c>
      <c r="O3390">
        <v>33.993810140000001</v>
      </c>
      <c r="P3390">
        <v>6.2650408609566069E-5</v>
      </c>
      <c r="Q3390">
        <v>5.9687521555048778E-2</v>
      </c>
      <c r="R3390">
        <v>2.0290062754694862</v>
      </c>
      <c r="S3390">
        <v>2.1297260954670099E-3</v>
      </c>
      <c r="T3390">
        <f t="shared" si="106"/>
        <v>2.0290062754694858</v>
      </c>
      <c r="U3390">
        <f t="shared" si="107"/>
        <v>2.1297260954670104E-3</v>
      </c>
    </row>
    <row r="3391" spans="1:21" x14ac:dyDescent="0.35">
      <c r="A3391" t="s">
        <v>27</v>
      </c>
      <c r="B3391" t="s">
        <v>68</v>
      </c>
      <c r="C3391" t="s">
        <v>76</v>
      </c>
      <c r="D3391" t="s">
        <v>77</v>
      </c>
      <c r="E3391" t="s">
        <v>1091</v>
      </c>
      <c r="F3391" t="s">
        <v>1092</v>
      </c>
      <c r="G3391" t="s">
        <v>920</v>
      </c>
      <c r="H3391" t="s">
        <v>41</v>
      </c>
      <c r="I3391" t="s">
        <v>921</v>
      </c>
      <c r="J3391" t="s">
        <v>145</v>
      </c>
      <c r="L3391" t="s">
        <v>1093</v>
      </c>
      <c r="M3391" t="s">
        <v>1093</v>
      </c>
      <c r="N3391" t="b">
        <v>0</v>
      </c>
      <c r="O3391">
        <v>33.993810140000001</v>
      </c>
      <c r="P3391">
        <v>6.13053227563588E-5</v>
      </c>
      <c r="Q3391">
        <v>5.8406048015793327E-2</v>
      </c>
      <c r="R3391">
        <v>1.985444107276602</v>
      </c>
      <c r="S3391">
        <v>2.084001502351082E-3</v>
      </c>
      <c r="T3391">
        <f t="shared" si="106"/>
        <v>1.985444107276602</v>
      </c>
      <c r="U3391">
        <f t="shared" si="107"/>
        <v>2.0840015023510824E-3</v>
      </c>
    </row>
    <row r="3392" spans="1:21" x14ac:dyDescent="0.35">
      <c r="A3392" t="s">
        <v>27</v>
      </c>
      <c r="B3392" t="s">
        <v>68</v>
      </c>
      <c r="C3392" t="s">
        <v>39</v>
      </c>
      <c r="D3392" t="s">
        <v>40</v>
      </c>
      <c r="E3392" t="s">
        <v>1091</v>
      </c>
      <c r="F3392" t="s">
        <v>1092</v>
      </c>
      <c r="G3392" t="s">
        <v>920</v>
      </c>
      <c r="H3392" t="s">
        <v>41</v>
      </c>
      <c r="I3392" t="s">
        <v>921</v>
      </c>
      <c r="J3392" t="s">
        <v>145</v>
      </c>
      <c r="L3392" t="s">
        <v>1093</v>
      </c>
      <c r="M3392" t="s">
        <v>1093</v>
      </c>
      <c r="N3392" t="b">
        <v>0</v>
      </c>
      <c r="O3392">
        <v>33.993810140000001</v>
      </c>
      <c r="P3392">
        <v>1.342368477815169E-4</v>
      </c>
      <c r="Q3392">
        <v>0.48663986985502888</v>
      </c>
      <c r="R3392">
        <v>16.542743342406158</v>
      </c>
      <c r="S3392">
        <v>4.5632219172769663E-3</v>
      </c>
      <c r="T3392">
        <f t="shared" si="106"/>
        <v>16.542743342406162</v>
      </c>
      <c r="U3392">
        <f t="shared" si="107"/>
        <v>4.5632219172769654E-3</v>
      </c>
    </row>
    <row r="3393" spans="1:21" x14ac:dyDescent="0.35">
      <c r="A3393" t="s">
        <v>27</v>
      </c>
      <c r="B3393" t="s">
        <v>68</v>
      </c>
      <c r="C3393" t="s">
        <v>39</v>
      </c>
      <c r="D3393" t="s">
        <v>40</v>
      </c>
      <c r="E3393" t="s">
        <v>1097</v>
      </c>
      <c r="F3393" t="s">
        <v>1098</v>
      </c>
      <c r="G3393" t="s">
        <v>920</v>
      </c>
      <c r="H3393" t="s">
        <v>41</v>
      </c>
      <c r="I3393" t="s">
        <v>921</v>
      </c>
      <c r="J3393" t="s">
        <v>145</v>
      </c>
      <c r="L3393" t="s">
        <v>1099</v>
      </c>
      <c r="M3393" t="s">
        <v>1099</v>
      </c>
      <c r="N3393" t="b">
        <v>0</v>
      </c>
      <c r="O3393">
        <v>33.993810140000001</v>
      </c>
      <c r="P3393">
        <v>3.9990954058395107E-5</v>
      </c>
      <c r="Q3393">
        <v>0.14497653215181841</v>
      </c>
      <c r="R3393">
        <v>4.9283047087245189</v>
      </c>
      <c r="S3393">
        <v>1.359444899578546E-3</v>
      </c>
      <c r="T3393">
        <f t="shared" si="106"/>
        <v>4.9283047087245206</v>
      </c>
      <c r="U3393">
        <f t="shared" si="107"/>
        <v>1.3594448995785458E-3</v>
      </c>
    </row>
    <row r="3394" spans="1:21" x14ac:dyDescent="0.35">
      <c r="A3394" t="s">
        <v>27</v>
      </c>
      <c r="B3394" t="s">
        <v>68</v>
      </c>
      <c r="C3394" t="s">
        <v>76</v>
      </c>
      <c r="D3394" t="s">
        <v>77</v>
      </c>
      <c r="E3394" t="s">
        <v>1097</v>
      </c>
      <c r="F3394" t="s">
        <v>1098</v>
      </c>
      <c r="G3394" t="s">
        <v>920</v>
      </c>
      <c r="H3394" t="s">
        <v>41</v>
      </c>
      <c r="I3394" t="s">
        <v>921</v>
      </c>
      <c r="J3394" t="s">
        <v>145</v>
      </c>
      <c r="L3394" t="s">
        <v>1099</v>
      </c>
      <c r="M3394" t="s">
        <v>1099</v>
      </c>
      <c r="N3394" t="b">
        <v>0</v>
      </c>
      <c r="O3394">
        <v>33.993810140000001</v>
      </c>
      <c r="P3394">
        <v>1.173936091808541E-4</v>
      </c>
      <c r="Q3394">
        <v>0.11184178577467919</v>
      </c>
      <c r="R3394">
        <v>3.8019284313429962</v>
      </c>
      <c r="S3394">
        <v>3.9906560621433169E-3</v>
      </c>
      <c r="T3394">
        <f t="shared" ref="T3394:T3457" si="108">O3394*Q3394</f>
        <v>3.8019284313429975</v>
      </c>
      <c r="U3394">
        <f t="shared" ref="U3394:U3457" si="109">O3394*P3394</f>
        <v>3.9906560621433152E-3</v>
      </c>
    </row>
    <row r="3395" spans="1:21" x14ac:dyDescent="0.35">
      <c r="A3395" t="s">
        <v>27</v>
      </c>
      <c r="B3395" t="s">
        <v>68</v>
      </c>
      <c r="C3395" t="s">
        <v>76</v>
      </c>
      <c r="D3395" t="s">
        <v>77</v>
      </c>
      <c r="E3395" t="s">
        <v>1100</v>
      </c>
      <c r="F3395" t="s">
        <v>1101</v>
      </c>
      <c r="G3395" t="s">
        <v>920</v>
      </c>
      <c r="H3395" t="s">
        <v>41</v>
      </c>
      <c r="I3395" t="s">
        <v>921</v>
      </c>
      <c r="J3395" t="s">
        <v>145</v>
      </c>
      <c r="L3395" t="s">
        <v>1102</v>
      </c>
      <c r="M3395" t="s">
        <v>1102</v>
      </c>
      <c r="N3395" t="b">
        <v>0</v>
      </c>
      <c r="O3395">
        <v>33.993810140000001</v>
      </c>
      <c r="P3395">
        <v>1.6701601268522302E-2</v>
      </c>
      <c r="Q3395">
        <v>15.91174276182681</v>
      </c>
      <c r="R3395">
        <v>540.90076244205977</v>
      </c>
      <c r="S3395">
        <v>0.56775106255613028</v>
      </c>
      <c r="T3395">
        <f t="shared" si="108"/>
        <v>540.90076244205977</v>
      </c>
      <c r="U3395">
        <f t="shared" si="109"/>
        <v>0.56775106255613028</v>
      </c>
    </row>
    <row r="3396" spans="1:21" x14ac:dyDescent="0.35">
      <c r="A3396" t="s">
        <v>27</v>
      </c>
      <c r="B3396" t="s">
        <v>68</v>
      </c>
      <c r="C3396" t="s">
        <v>39</v>
      </c>
      <c r="D3396" t="s">
        <v>40</v>
      </c>
      <c r="E3396" t="s">
        <v>1100</v>
      </c>
      <c r="F3396" t="s">
        <v>1101</v>
      </c>
      <c r="G3396" t="s">
        <v>920</v>
      </c>
      <c r="H3396" t="s">
        <v>41</v>
      </c>
      <c r="I3396" t="s">
        <v>921</v>
      </c>
      <c r="J3396" t="s">
        <v>145</v>
      </c>
      <c r="L3396" t="s">
        <v>1102</v>
      </c>
      <c r="M3396" t="s">
        <v>1102</v>
      </c>
      <c r="N3396" t="b">
        <v>0</v>
      </c>
      <c r="O3396">
        <v>33.993810140000001</v>
      </c>
      <c r="P3396">
        <v>6.0958603098273953E-3</v>
      </c>
      <c r="Q3396">
        <v>22.098914842347</v>
      </c>
      <c r="R3396">
        <v>751.22631545077206</v>
      </c>
      <c r="S3396">
        <v>0.2072215180122341</v>
      </c>
      <c r="T3396">
        <f t="shared" si="108"/>
        <v>751.22631545077195</v>
      </c>
      <c r="U3396">
        <f t="shared" si="109"/>
        <v>0.20722151801223407</v>
      </c>
    </row>
    <row r="3397" spans="1:21" x14ac:dyDescent="0.35">
      <c r="A3397" t="s">
        <v>27</v>
      </c>
      <c r="B3397" t="s">
        <v>68</v>
      </c>
      <c r="C3397" t="s">
        <v>39</v>
      </c>
      <c r="D3397" t="s">
        <v>40</v>
      </c>
      <c r="E3397" t="s">
        <v>1106</v>
      </c>
      <c r="G3397" t="s">
        <v>920</v>
      </c>
      <c r="H3397" t="s">
        <v>41</v>
      </c>
      <c r="I3397" t="s">
        <v>921</v>
      </c>
      <c r="J3397" t="s">
        <v>145</v>
      </c>
      <c r="L3397" t="s">
        <v>1107</v>
      </c>
      <c r="M3397" t="s">
        <v>1107</v>
      </c>
      <c r="N3397" t="b">
        <v>0</v>
      </c>
      <c r="O3397">
        <v>33.993810140000001</v>
      </c>
      <c r="P3397">
        <v>4.2698051276255531E-3</v>
      </c>
      <c r="Q3397">
        <v>15.479039071268589</v>
      </c>
      <c r="R3397">
        <v>526.19151533834622</v>
      </c>
      <c r="S3397">
        <v>0.14514694484330151</v>
      </c>
      <c r="T3397">
        <f t="shared" si="108"/>
        <v>526.19151533834633</v>
      </c>
      <c r="U3397">
        <f t="shared" si="109"/>
        <v>0.14514694484330151</v>
      </c>
    </row>
    <row r="3398" spans="1:21" x14ac:dyDescent="0.35">
      <c r="A3398" t="s">
        <v>27</v>
      </c>
      <c r="B3398" t="s">
        <v>68</v>
      </c>
      <c r="C3398" t="s">
        <v>39</v>
      </c>
      <c r="D3398" t="s">
        <v>40</v>
      </c>
      <c r="E3398" t="s">
        <v>1125</v>
      </c>
      <c r="G3398" t="s">
        <v>920</v>
      </c>
      <c r="H3398" t="s">
        <v>41</v>
      </c>
      <c r="I3398" t="s">
        <v>921</v>
      </c>
      <c r="J3398" t="s">
        <v>145</v>
      </c>
      <c r="L3398" t="s">
        <v>1126</v>
      </c>
      <c r="M3398" t="s">
        <v>1126</v>
      </c>
      <c r="N3398" t="b">
        <v>0</v>
      </c>
      <c r="O3398">
        <v>7.0978034900000004</v>
      </c>
      <c r="P3398">
        <v>6.588829558236458E-3</v>
      </c>
      <c r="Q3398">
        <v>23.88604330113483</v>
      </c>
      <c r="R3398">
        <v>169.5384415050859</v>
      </c>
      <c r="S3398">
        <v>4.6766217433465887E-2</v>
      </c>
      <c r="T3398">
        <f t="shared" si="108"/>
        <v>169.53844150508593</v>
      </c>
      <c r="U3398">
        <f t="shared" si="109"/>
        <v>4.6766217433465894E-2</v>
      </c>
    </row>
    <row r="3399" spans="1:21" x14ac:dyDescent="0.35">
      <c r="A3399" t="s">
        <v>27</v>
      </c>
      <c r="B3399" t="s">
        <v>68</v>
      </c>
      <c r="C3399" t="s">
        <v>76</v>
      </c>
      <c r="D3399" t="s">
        <v>77</v>
      </c>
      <c r="E3399" t="s">
        <v>1125</v>
      </c>
      <c r="G3399" t="s">
        <v>920</v>
      </c>
      <c r="H3399" t="s">
        <v>41</v>
      </c>
      <c r="I3399" t="s">
        <v>921</v>
      </c>
      <c r="J3399" t="s">
        <v>145</v>
      </c>
      <c r="L3399" t="s">
        <v>1126</v>
      </c>
      <c r="M3399" t="s">
        <v>1126</v>
      </c>
      <c r="N3399" t="b">
        <v>0</v>
      </c>
      <c r="O3399">
        <v>7.0978034900000004</v>
      </c>
      <c r="P3399">
        <v>9.0261255699934356E-3</v>
      </c>
      <c r="Q3399">
        <v>8.5992585918314184</v>
      </c>
      <c r="R3399">
        <v>61.035847644513531</v>
      </c>
      <c r="S3399">
        <v>6.406566557187765E-2</v>
      </c>
      <c r="T3399">
        <f t="shared" si="108"/>
        <v>61.035847644513531</v>
      </c>
      <c r="U3399">
        <f t="shared" si="109"/>
        <v>6.406566557187765E-2</v>
      </c>
    </row>
    <row r="3400" spans="1:21" x14ac:dyDescent="0.35">
      <c r="A3400" t="s">
        <v>27</v>
      </c>
      <c r="B3400" t="s">
        <v>68</v>
      </c>
      <c r="C3400" t="s">
        <v>29</v>
      </c>
      <c r="D3400" t="s">
        <v>30</v>
      </c>
      <c r="E3400" t="s">
        <v>1135</v>
      </c>
      <c r="F3400" t="s">
        <v>1136</v>
      </c>
      <c r="G3400" t="s">
        <v>920</v>
      </c>
      <c r="H3400" t="s">
        <v>41</v>
      </c>
      <c r="I3400" t="s">
        <v>921</v>
      </c>
      <c r="J3400" t="s">
        <v>145</v>
      </c>
      <c r="L3400" t="s">
        <v>1137</v>
      </c>
      <c r="M3400" t="s">
        <v>1137</v>
      </c>
      <c r="N3400" t="b">
        <v>0</v>
      </c>
      <c r="O3400">
        <v>54.427446869999997</v>
      </c>
      <c r="P3400">
        <v>2.5817040832806769E-6</v>
      </c>
      <c r="Q3400">
        <v>3.3740344824810761E-3</v>
      </c>
      <c r="R3400">
        <v>0.18364008253278671</v>
      </c>
      <c r="S3400">
        <v>1.4051556182682109E-4</v>
      </c>
      <c r="T3400">
        <f t="shared" si="108"/>
        <v>0.18364008253278671</v>
      </c>
      <c r="U3400">
        <f t="shared" si="109"/>
        <v>1.4051556182682109E-4</v>
      </c>
    </row>
    <row r="3401" spans="1:21" x14ac:dyDescent="0.35">
      <c r="A3401" t="s">
        <v>27</v>
      </c>
      <c r="B3401" t="s">
        <v>68</v>
      </c>
      <c r="C3401" t="s">
        <v>76</v>
      </c>
      <c r="D3401" t="s">
        <v>77</v>
      </c>
      <c r="E3401" t="s">
        <v>1135</v>
      </c>
      <c r="F3401" t="s">
        <v>1136</v>
      </c>
      <c r="G3401" t="s">
        <v>920</v>
      </c>
      <c r="H3401" t="s">
        <v>41</v>
      </c>
      <c r="I3401" t="s">
        <v>921</v>
      </c>
      <c r="J3401" t="s">
        <v>145</v>
      </c>
      <c r="L3401" t="s">
        <v>1137</v>
      </c>
      <c r="M3401" t="s">
        <v>1137</v>
      </c>
      <c r="N3401" t="b">
        <v>0</v>
      </c>
      <c r="O3401">
        <v>54.427446869999997</v>
      </c>
      <c r="P3401">
        <v>2.0443459010180881E-4</v>
      </c>
      <c r="Q3401">
        <v>0.19476639137890839</v>
      </c>
      <c r="R3401">
        <v>10.600637418837159</v>
      </c>
      <c r="S3401">
        <v>1.112685279115643E-2</v>
      </c>
      <c r="T3401">
        <f t="shared" si="108"/>
        <v>10.600637418837161</v>
      </c>
      <c r="U3401">
        <f t="shared" si="109"/>
        <v>1.1126852791156426E-2</v>
      </c>
    </row>
    <row r="3402" spans="1:21" x14ac:dyDescent="0.35">
      <c r="A3402" t="s">
        <v>27</v>
      </c>
      <c r="B3402" t="s">
        <v>68</v>
      </c>
      <c r="C3402" t="s">
        <v>39</v>
      </c>
      <c r="D3402" t="s">
        <v>40</v>
      </c>
      <c r="E3402" t="s">
        <v>1135</v>
      </c>
      <c r="F3402" t="s">
        <v>1136</v>
      </c>
      <c r="G3402" t="s">
        <v>920</v>
      </c>
      <c r="H3402" t="s">
        <v>41</v>
      </c>
      <c r="I3402" t="s">
        <v>921</v>
      </c>
      <c r="J3402" t="s">
        <v>145</v>
      </c>
      <c r="L3402" t="s">
        <v>1137</v>
      </c>
      <c r="M3402" t="s">
        <v>1137</v>
      </c>
      <c r="N3402" t="b">
        <v>0</v>
      </c>
      <c r="O3402">
        <v>54.427446869999997</v>
      </c>
      <c r="P3402">
        <v>1.071804160306383E-3</v>
      </c>
      <c r="Q3402">
        <v>3.885539966868869</v>
      </c>
      <c r="R3402">
        <v>211.4800201080169</v>
      </c>
      <c r="S3402">
        <v>5.8335563990120597E-2</v>
      </c>
      <c r="T3402">
        <f t="shared" si="108"/>
        <v>211.48002010801693</v>
      </c>
      <c r="U3402">
        <f t="shared" si="109"/>
        <v>5.8335563990120617E-2</v>
      </c>
    </row>
    <row r="3403" spans="1:21" x14ac:dyDescent="0.35">
      <c r="A3403" t="s">
        <v>27</v>
      </c>
      <c r="B3403" t="s">
        <v>68</v>
      </c>
      <c r="C3403" t="s">
        <v>76</v>
      </c>
      <c r="D3403" t="s">
        <v>77</v>
      </c>
      <c r="E3403" t="s">
        <v>1138</v>
      </c>
      <c r="F3403" t="s">
        <v>1139</v>
      </c>
      <c r="G3403" t="s">
        <v>920</v>
      </c>
      <c r="H3403" t="s">
        <v>41</v>
      </c>
      <c r="I3403" t="s">
        <v>921</v>
      </c>
      <c r="J3403" t="s">
        <v>145</v>
      </c>
      <c r="L3403" t="s">
        <v>1140</v>
      </c>
      <c r="M3403" t="s">
        <v>1140</v>
      </c>
      <c r="N3403" t="b">
        <v>0</v>
      </c>
      <c r="O3403">
        <v>54.427446869999997</v>
      </c>
      <c r="P3403">
        <v>4.8446974008604111E-3</v>
      </c>
      <c r="Q3403">
        <v>4.6155801208516234</v>
      </c>
      <c r="R3403">
        <v>251.21424180187989</v>
      </c>
      <c r="S3403">
        <v>0.2636845103865571</v>
      </c>
      <c r="T3403">
        <f t="shared" si="108"/>
        <v>251.21424180187989</v>
      </c>
      <c r="U3403">
        <f t="shared" si="109"/>
        <v>0.2636845103865571</v>
      </c>
    </row>
    <row r="3404" spans="1:21" x14ac:dyDescent="0.35">
      <c r="A3404" t="s">
        <v>27</v>
      </c>
      <c r="B3404" t="s">
        <v>68</v>
      </c>
      <c r="C3404" t="s">
        <v>39</v>
      </c>
      <c r="D3404" t="s">
        <v>40</v>
      </c>
      <c r="E3404" t="s">
        <v>1138</v>
      </c>
      <c r="F3404" t="s">
        <v>1139</v>
      </c>
      <c r="G3404" t="s">
        <v>920</v>
      </c>
      <c r="H3404" t="s">
        <v>41</v>
      </c>
      <c r="I3404" t="s">
        <v>921</v>
      </c>
      <c r="J3404" t="s">
        <v>145</v>
      </c>
      <c r="L3404" t="s">
        <v>1140</v>
      </c>
      <c r="M3404" t="s">
        <v>1140</v>
      </c>
      <c r="N3404" t="b">
        <v>0</v>
      </c>
      <c r="O3404">
        <v>54.427446869999997</v>
      </c>
      <c r="P3404">
        <v>2.9160604776453888E-3</v>
      </c>
      <c r="Q3404">
        <v>10.57139909632277</v>
      </c>
      <c r="R3404">
        <v>575.37426265667375</v>
      </c>
      <c r="S3404">
        <v>0.15871372671675121</v>
      </c>
      <c r="T3404">
        <f t="shared" si="108"/>
        <v>575.37426265667352</v>
      </c>
      <c r="U3404">
        <f t="shared" si="109"/>
        <v>0.15871372671675121</v>
      </c>
    </row>
    <row r="3405" spans="1:21" x14ac:dyDescent="0.35">
      <c r="A3405" t="s">
        <v>27</v>
      </c>
      <c r="B3405" t="s">
        <v>68</v>
      </c>
      <c r="C3405" t="s">
        <v>39</v>
      </c>
      <c r="D3405" t="s">
        <v>40</v>
      </c>
      <c r="E3405" t="s">
        <v>1144</v>
      </c>
      <c r="F3405" t="s">
        <v>1145</v>
      </c>
      <c r="G3405" t="s">
        <v>920</v>
      </c>
      <c r="H3405" t="s">
        <v>41</v>
      </c>
      <c r="I3405" t="s">
        <v>921</v>
      </c>
      <c r="J3405" t="s">
        <v>145</v>
      </c>
      <c r="L3405" t="s">
        <v>1146</v>
      </c>
      <c r="M3405" t="s">
        <v>1146</v>
      </c>
      <c r="N3405" t="b">
        <v>0</v>
      </c>
      <c r="O3405">
        <v>91.455062609999999</v>
      </c>
      <c r="P3405">
        <v>1.746080750288031E-3</v>
      </c>
      <c r="Q3405">
        <v>6.3299498097536224</v>
      </c>
      <c r="R3405">
        <v>578.90595616917506</v>
      </c>
      <c r="S3405">
        <v>0.15968792433970769</v>
      </c>
      <c r="T3405">
        <f t="shared" si="108"/>
        <v>578.90595616917517</v>
      </c>
      <c r="U3405">
        <f t="shared" si="109"/>
        <v>0.15968792433970766</v>
      </c>
    </row>
    <row r="3406" spans="1:21" x14ac:dyDescent="0.35">
      <c r="A3406" t="s">
        <v>27</v>
      </c>
      <c r="B3406" t="s">
        <v>68</v>
      </c>
      <c r="C3406" t="s">
        <v>76</v>
      </c>
      <c r="D3406" t="s">
        <v>77</v>
      </c>
      <c r="E3406" t="s">
        <v>1144</v>
      </c>
      <c r="F3406" t="s">
        <v>1145</v>
      </c>
      <c r="G3406" t="s">
        <v>920</v>
      </c>
      <c r="H3406" t="s">
        <v>41</v>
      </c>
      <c r="I3406" t="s">
        <v>921</v>
      </c>
      <c r="J3406" t="s">
        <v>145</v>
      </c>
      <c r="L3406" t="s">
        <v>1146</v>
      </c>
      <c r="M3406" t="s">
        <v>1146</v>
      </c>
      <c r="N3406" t="b">
        <v>0</v>
      </c>
      <c r="O3406">
        <v>91.455062609999999</v>
      </c>
      <c r="P3406">
        <v>2.721881541663937E-3</v>
      </c>
      <c r="Q3406">
        <v>2.5931572801194678</v>
      </c>
      <c r="R3406">
        <v>237.15736141090321</v>
      </c>
      <c r="S3406">
        <v>0.2489298468098787</v>
      </c>
      <c r="T3406">
        <f t="shared" si="108"/>
        <v>237.15736141090323</v>
      </c>
      <c r="U3406">
        <f t="shared" si="109"/>
        <v>0.24892984680987867</v>
      </c>
    </row>
    <row r="3407" spans="1:21" x14ac:dyDescent="0.35">
      <c r="A3407" t="s">
        <v>27</v>
      </c>
      <c r="B3407" t="s">
        <v>68</v>
      </c>
      <c r="C3407" t="s">
        <v>39</v>
      </c>
      <c r="D3407" t="s">
        <v>40</v>
      </c>
      <c r="E3407" t="s">
        <v>1147</v>
      </c>
      <c r="F3407" t="s">
        <v>1148</v>
      </c>
      <c r="G3407" t="s">
        <v>920</v>
      </c>
      <c r="H3407" t="s">
        <v>41</v>
      </c>
      <c r="I3407" t="s">
        <v>921</v>
      </c>
      <c r="J3407" t="s">
        <v>145</v>
      </c>
      <c r="L3407" t="s">
        <v>1149</v>
      </c>
      <c r="M3407" t="s">
        <v>1149</v>
      </c>
      <c r="N3407" t="b">
        <v>0</v>
      </c>
      <c r="O3407">
        <v>111.51933579999999</v>
      </c>
      <c r="P3407">
        <v>2.4798172688509219E-4</v>
      </c>
      <c r="Q3407">
        <v>0.89899157565291632</v>
      </c>
      <c r="R3407">
        <v>100.2549434066087</v>
      </c>
      <c r="S3407">
        <v>2.7654757472762481E-2</v>
      </c>
      <c r="T3407">
        <f t="shared" si="108"/>
        <v>100.25494340660867</v>
      </c>
      <c r="U3407">
        <f t="shared" si="109"/>
        <v>2.7654757472762484E-2</v>
      </c>
    </row>
    <row r="3408" spans="1:21" x14ac:dyDescent="0.35">
      <c r="A3408" t="s">
        <v>27</v>
      </c>
      <c r="B3408" t="s">
        <v>68</v>
      </c>
      <c r="C3408" t="s">
        <v>76</v>
      </c>
      <c r="D3408" t="s">
        <v>77</v>
      </c>
      <c r="E3408" t="s">
        <v>1147</v>
      </c>
      <c r="F3408" t="s">
        <v>1148</v>
      </c>
      <c r="G3408" t="s">
        <v>920</v>
      </c>
      <c r="H3408" t="s">
        <v>41</v>
      </c>
      <c r="I3408" t="s">
        <v>921</v>
      </c>
      <c r="J3408" t="s">
        <v>145</v>
      </c>
      <c r="L3408" t="s">
        <v>1149</v>
      </c>
      <c r="M3408" t="s">
        <v>1149</v>
      </c>
      <c r="N3408" t="b">
        <v>0</v>
      </c>
      <c r="O3408">
        <v>111.51933579999999</v>
      </c>
      <c r="P3408">
        <v>1.019140513912307E-3</v>
      </c>
      <c r="Q3408">
        <v>0.97094293144763633</v>
      </c>
      <c r="R3408">
        <v>108.2789108147453</v>
      </c>
      <c r="S3408">
        <v>0.1136538731983711</v>
      </c>
      <c r="T3408">
        <f t="shared" si="108"/>
        <v>108.27891081474533</v>
      </c>
      <c r="U3408">
        <f t="shared" si="109"/>
        <v>0.11365387319837113</v>
      </c>
    </row>
    <row r="3409" spans="1:21" x14ac:dyDescent="0.35">
      <c r="A3409" t="s">
        <v>27</v>
      </c>
      <c r="B3409" t="s">
        <v>68</v>
      </c>
      <c r="C3409" t="s">
        <v>76</v>
      </c>
      <c r="D3409" t="s">
        <v>77</v>
      </c>
      <c r="E3409" t="s">
        <v>1150</v>
      </c>
      <c r="F3409" t="s">
        <v>1150</v>
      </c>
      <c r="G3409" t="s">
        <v>920</v>
      </c>
      <c r="H3409" t="s">
        <v>41</v>
      </c>
      <c r="I3409" t="s">
        <v>921</v>
      </c>
      <c r="J3409" t="s">
        <v>145</v>
      </c>
      <c r="L3409" t="s">
        <v>1151</v>
      </c>
      <c r="M3409" t="s">
        <v>1151</v>
      </c>
      <c r="N3409" t="b">
        <v>0</v>
      </c>
      <c r="O3409">
        <v>54.427446869999997</v>
      </c>
      <c r="P3409">
        <v>1.947963660519585E-3</v>
      </c>
      <c r="Q3409">
        <v>1.855839819023325</v>
      </c>
      <c r="R3409">
        <v>101.0086231491224</v>
      </c>
      <c r="S3409">
        <v>0.1060226886376204</v>
      </c>
      <c r="T3409">
        <f t="shared" si="108"/>
        <v>101.00862314912243</v>
      </c>
      <c r="U3409">
        <f t="shared" si="109"/>
        <v>0.10602268863762042</v>
      </c>
    </row>
    <row r="3410" spans="1:21" x14ac:dyDescent="0.35">
      <c r="A3410" t="s">
        <v>27</v>
      </c>
      <c r="B3410" t="s">
        <v>68</v>
      </c>
      <c r="C3410" t="s">
        <v>39</v>
      </c>
      <c r="D3410" t="s">
        <v>40</v>
      </c>
      <c r="E3410" t="s">
        <v>1150</v>
      </c>
      <c r="F3410" t="s">
        <v>1150</v>
      </c>
      <c r="G3410" t="s">
        <v>920</v>
      </c>
      <c r="H3410" t="s">
        <v>41</v>
      </c>
      <c r="I3410" t="s">
        <v>921</v>
      </c>
      <c r="J3410" t="s">
        <v>145</v>
      </c>
      <c r="L3410" t="s">
        <v>1151</v>
      </c>
      <c r="M3410" t="s">
        <v>1151</v>
      </c>
      <c r="N3410" t="b">
        <v>0</v>
      </c>
      <c r="O3410">
        <v>54.427446869999997</v>
      </c>
      <c r="P3410">
        <v>1.306849973359262E-3</v>
      </c>
      <c r="Q3410">
        <v>4.7376358389366562</v>
      </c>
      <c r="R3410">
        <v>257.85742291313272</v>
      </c>
      <c r="S3410">
        <v>7.1128507492072127E-2</v>
      </c>
      <c r="T3410">
        <f t="shared" si="108"/>
        <v>257.85742291313272</v>
      </c>
      <c r="U3410">
        <f t="shared" si="109"/>
        <v>7.1128507492072141E-2</v>
      </c>
    </row>
    <row r="3411" spans="1:21" x14ac:dyDescent="0.35">
      <c r="A3411" t="s">
        <v>27</v>
      </c>
      <c r="B3411" t="s">
        <v>68</v>
      </c>
      <c r="C3411" t="s">
        <v>76</v>
      </c>
      <c r="D3411" t="s">
        <v>77</v>
      </c>
      <c r="E3411" t="s">
        <v>1155</v>
      </c>
      <c r="F3411" t="s">
        <v>1156</v>
      </c>
      <c r="G3411" t="s">
        <v>920</v>
      </c>
      <c r="H3411" t="s">
        <v>41</v>
      </c>
      <c r="I3411" t="s">
        <v>921</v>
      </c>
      <c r="J3411" t="s">
        <v>145</v>
      </c>
      <c r="L3411" t="s">
        <v>1157</v>
      </c>
      <c r="M3411" t="s">
        <v>1157</v>
      </c>
      <c r="N3411" t="b">
        <v>0</v>
      </c>
      <c r="O3411">
        <v>54.427446869999997</v>
      </c>
      <c r="P3411">
        <v>9.487516324365536E-4</v>
      </c>
      <c r="Q3411">
        <v>0.90388290784104952</v>
      </c>
      <c r="R3411">
        <v>49.196038943219833</v>
      </c>
      <c r="S3411">
        <v>5.1638129067266288E-2</v>
      </c>
      <c r="T3411">
        <f t="shared" si="108"/>
        <v>49.196038943219826</v>
      </c>
      <c r="U3411">
        <f t="shared" si="109"/>
        <v>5.1638129067266288E-2</v>
      </c>
    </row>
    <row r="3412" spans="1:21" x14ac:dyDescent="0.35">
      <c r="A3412" t="s">
        <v>27</v>
      </c>
      <c r="B3412" t="s">
        <v>68</v>
      </c>
      <c r="C3412" t="s">
        <v>39</v>
      </c>
      <c r="D3412" t="s">
        <v>40</v>
      </c>
      <c r="E3412" t="s">
        <v>1155</v>
      </c>
      <c r="F3412" t="s">
        <v>1156</v>
      </c>
      <c r="G3412" t="s">
        <v>920</v>
      </c>
      <c r="H3412" t="s">
        <v>41</v>
      </c>
      <c r="I3412" t="s">
        <v>921</v>
      </c>
      <c r="J3412" t="s">
        <v>145</v>
      </c>
      <c r="L3412" t="s">
        <v>1157</v>
      </c>
      <c r="M3412" t="s">
        <v>1157</v>
      </c>
      <c r="N3412" t="b">
        <v>0</v>
      </c>
      <c r="O3412">
        <v>54.427446869999997</v>
      </c>
      <c r="P3412">
        <v>6.9256318923137231E-4</v>
      </c>
      <c r="Q3412">
        <v>2.5107030285937948</v>
      </c>
      <c r="R3412">
        <v>136.65115569513691</v>
      </c>
      <c r="S3412">
        <v>3.7694446186008271E-2</v>
      </c>
      <c r="T3412">
        <f t="shared" si="108"/>
        <v>136.65115569513685</v>
      </c>
      <c r="U3412">
        <f t="shared" si="109"/>
        <v>3.7694446186008271E-2</v>
      </c>
    </row>
    <row r="3413" spans="1:21" x14ac:dyDescent="0.35">
      <c r="A3413" t="s">
        <v>27</v>
      </c>
      <c r="B3413" t="s">
        <v>68</v>
      </c>
      <c r="C3413" t="s">
        <v>76</v>
      </c>
      <c r="D3413" t="s">
        <v>77</v>
      </c>
      <c r="E3413" t="s">
        <v>1158</v>
      </c>
      <c r="F3413" t="s">
        <v>1159</v>
      </c>
      <c r="G3413" t="s">
        <v>920</v>
      </c>
      <c r="H3413" t="s">
        <v>41</v>
      </c>
      <c r="I3413" t="s">
        <v>921</v>
      </c>
      <c r="J3413" t="s">
        <v>145</v>
      </c>
      <c r="L3413" t="s">
        <v>1160</v>
      </c>
      <c r="M3413" t="s">
        <v>1160</v>
      </c>
      <c r="N3413" t="b">
        <v>0</v>
      </c>
      <c r="O3413">
        <v>54.427446869999997</v>
      </c>
      <c r="P3413">
        <v>9.487516324365536E-4</v>
      </c>
      <c r="Q3413">
        <v>0.90388290784104952</v>
      </c>
      <c r="R3413">
        <v>49.196038943219833</v>
      </c>
      <c r="S3413">
        <v>5.1638129067266288E-2</v>
      </c>
      <c r="T3413">
        <f t="shared" si="108"/>
        <v>49.196038943219826</v>
      </c>
      <c r="U3413">
        <f t="shared" si="109"/>
        <v>5.1638129067266288E-2</v>
      </c>
    </row>
    <row r="3414" spans="1:21" x14ac:dyDescent="0.35">
      <c r="A3414" t="s">
        <v>27</v>
      </c>
      <c r="B3414" t="s">
        <v>68</v>
      </c>
      <c r="C3414" t="s">
        <v>39</v>
      </c>
      <c r="D3414" t="s">
        <v>40</v>
      </c>
      <c r="E3414" t="s">
        <v>1158</v>
      </c>
      <c r="F3414" t="s">
        <v>1159</v>
      </c>
      <c r="G3414" t="s">
        <v>920</v>
      </c>
      <c r="H3414" t="s">
        <v>41</v>
      </c>
      <c r="I3414" t="s">
        <v>921</v>
      </c>
      <c r="J3414" t="s">
        <v>145</v>
      </c>
      <c r="L3414" t="s">
        <v>1160</v>
      </c>
      <c r="M3414" t="s">
        <v>1160</v>
      </c>
      <c r="N3414" t="b">
        <v>0</v>
      </c>
      <c r="O3414">
        <v>54.427446869999997</v>
      </c>
      <c r="P3414">
        <v>6.9256318923137231E-4</v>
      </c>
      <c r="Q3414">
        <v>2.5107030285937948</v>
      </c>
      <c r="R3414">
        <v>136.65115569513691</v>
      </c>
      <c r="S3414">
        <v>3.7694446186008271E-2</v>
      </c>
      <c r="T3414">
        <f t="shared" si="108"/>
        <v>136.65115569513685</v>
      </c>
      <c r="U3414">
        <f t="shared" si="109"/>
        <v>3.7694446186008271E-2</v>
      </c>
    </row>
    <row r="3415" spans="1:21" x14ac:dyDescent="0.35">
      <c r="A3415" t="s">
        <v>27</v>
      </c>
      <c r="B3415" t="s">
        <v>68</v>
      </c>
      <c r="C3415" t="s">
        <v>39</v>
      </c>
      <c r="D3415" t="s">
        <v>40</v>
      </c>
      <c r="E3415" t="s">
        <v>1161</v>
      </c>
      <c r="F3415" t="s">
        <v>1162</v>
      </c>
      <c r="G3415" t="s">
        <v>920</v>
      </c>
      <c r="H3415" t="s">
        <v>41</v>
      </c>
      <c r="I3415" t="s">
        <v>921</v>
      </c>
      <c r="J3415" t="s">
        <v>145</v>
      </c>
      <c r="L3415" t="s">
        <v>1163</v>
      </c>
      <c r="M3415" t="s">
        <v>1163</v>
      </c>
      <c r="N3415" t="b">
        <v>0</v>
      </c>
      <c r="O3415">
        <v>6.7813413599999999</v>
      </c>
      <c r="P3415">
        <v>2.8001909972241801E-3</v>
      </c>
      <c r="Q3415">
        <v>10.15134521540833</v>
      </c>
      <c r="R3415">
        <v>68.839737168886629</v>
      </c>
      <c r="S3415">
        <v>1.8989051025375979E-2</v>
      </c>
      <c r="T3415">
        <f t="shared" si="108"/>
        <v>68.839737168886614</v>
      </c>
      <c r="U3415">
        <f t="shared" si="109"/>
        <v>1.8989051025375979E-2</v>
      </c>
    </row>
    <row r="3416" spans="1:21" x14ac:dyDescent="0.35">
      <c r="A3416" t="s">
        <v>27</v>
      </c>
      <c r="B3416" t="s">
        <v>68</v>
      </c>
      <c r="C3416" t="s">
        <v>76</v>
      </c>
      <c r="D3416" t="s">
        <v>77</v>
      </c>
      <c r="E3416" t="s">
        <v>1161</v>
      </c>
      <c r="F3416" t="s">
        <v>1162</v>
      </c>
      <c r="G3416" t="s">
        <v>920</v>
      </c>
      <c r="H3416" t="s">
        <v>41</v>
      </c>
      <c r="I3416" t="s">
        <v>921</v>
      </c>
      <c r="J3416" t="s">
        <v>145</v>
      </c>
      <c r="L3416" t="s">
        <v>1163</v>
      </c>
      <c r="M3416" t="s">
        <v>1163</v>
      </c>
      <c r="N3416" t="b">
        <v>0</v>
      </c>
      <c r="O3416">
        <v>6.7813413599999999</v>
      </c>
      <c r="P3416">
        <v>5.7540289919951054E-3</v>
      </c>
      <c r="Q3416">
        <v>5.4819072550413201</v>
      </c>
      <c r="R3416">
        <v>37.174684400295767</v>
      </c>
      <c r="S3416">
        <v>3.9020034790055509E-2</v>
      </c>
      <c r="T3416">
        <f t="shared" si="108"/>
        <v>37.174684400295774</v>
      </c>
      <c r="U3416">
        <f t="shared" si="109"/>
        <v>3.9020034790055516E-2</v>
      </c>
    </row>
    <row r="3417" spans="1:21" x14ac:dyDescent="0.35">
      <c r="A3417" t="s">
        <v>27</v>
      </c>
      <c r="B3417" t="s">
        <v>68</v>
      </c>
      <c r="C3417" t="s">
        <v>39</v>
      </c>
      <c r="D3417" t="s">
        <v>40</v>
      </c>
      <c r="E3417" t="s">
        <v>1164</v>
      </c>
      <c r="F3417" t="s">
        <v>1164</v>
      </c>
      <c r="G3417" t="s">
        <v>920</v>
      </c>
      <c r="H3417" t="s">
        <v>41</v>
      </c>
      <c r="I3417" t="s">
        <v>921</v>
      </c>
      <c r="J3417" t="s">
        <v>145</v>
      </c>
      <c r="L3417" t="s">
        <v>1165</v>
      </c>
      <c r="M3417" t="s">
        <v>1165</v>
      </c>
      <c r="N3417" t="b">
        <v>0</v>
      </c>
      <c r="O3417">
        <v>6.7813413599999999</v>
      </c>
      <c r="P3417">
        <v>1.0307897061038629E-3</v>
      </c>
      <c r="Q3417">
        <v>3.736853008070681</v>
      </c>
      <c r="R3417">
        <v>25.34087585987012</v>
      </c>
      <c r="S3417">
        <v>6.990136867464373E-3</v>
      </c>
      <c r="T3417">
        <f t="shared" si="108"/>
        <v>25.340875859870124</v>
      </c>
      <c r="U3417">
        <f t="shared" si="109"/>
        <v>6.9901368674643704E-3</v>
      </c>
    </row>
    <row r="3418" spans="1:21" x14ac:dyDescent="0.35">
      <c r="A3418" t="s">
        <v>27</v>
      </c>
      <c r="B3418" t="s">
        <v>68</v>
      </c>
      <c r="C3418" t="s">
        <v>76</v>
      </c>
      <c r="D3418" t="s">
        <v>77</v>
      </c>
      <c r="E3418" t="s">
        <v>1164</v>
      </c>
      <c r="F3418" t="s">
        <v>1164</v>
      </c>
      <c r="G3418" t="s">
        <v>920</v>
      </c>
      <c r="H3418" t="s">
        <v>41</v>
      </c>
      <c r="I3418" t="s">
        <v>921</v>
      </c>
      <c r="J3418" t="s">
        <v>145</v>
      </c>
      <c r="L3418" t="s">
        <v>1165</v>
      </c>
      <c r="M3418" t="s">
        <v>1165</v>
      </c>
      <c r="N3418" t="b">
        <v>0</v>
      </c>
      <c r="O3418">
        <v>6.7813413599999999</v>
      </c>
      <c r="P3418">
        <v>4.7069677423071241E-4</v>
      </c>
      <c r="Q3418">
        <v>0.44843640259191858</v>
      </c>
      <c r="R3418">
        <v>3.041000324226188</v>
      </c>
      <c r="S3418">
        <v>3.1919555031093118E-3</v>
      </c>
      <c r="T3418">
        <f t="shared" si="108"/>
        <v>3.0410003242261885</v>
      </c>
      <c r="U3418">
        <f t="shared" si="109"/>
        <v>3.1919555031093122E-3</v>
      </c>
    </row>
    <row r="3419" spans="1:21" x14ac:dyDescent="0.35">
      <c r="A3419" t="s">
        <v>27</v>
      </c>
      <c r="B3419" t="s">
        <v>68</v>
      </c>
      <c r="C3419" t="s">
        <v>76</v>
      </c>
      <c r="D3419" t="s">
        <v>77</v>
      </c>
      <c r="E3419" t="s">
        <v>1166</v>
      </c>
      <c r="F3419" t="s">
        <v>1116</v>
      </c>
      <c r="G3419" t="s">
        <v>920</v>
      </c>
      <c r="H3419" t="s">
        <v>41</v>
      </c>
      <c r="I3419" t="s">
        <v>921</v>
      </c>
      <c r="J3419" t="s">
        <v>145</v>
      </c>
      <c r="L3419" t="s">
        <v>1167</v>
      </c>
      <c r="M3419" t="s">
        <v>1167</v>
      </c>
      <c r="N3419" t="b">
        <v>0</v>
      </c>
      <c r="O3419">
        <v>7.0978034900000004</v>
      </c>
      <c r="P3419">
        <v>2.8627192777683922E-3</v>
      </c>
      <c r="Q3419">
        <v>2.7273344642123321</v>
      </c>
      <c r="R3419">
        <v>19.358084078483579</v>
      </c>
      <c r="S3419">
        <v>2.0319018880634771E-2</v>
      </c>
      <c r="T3419">
        <f t="shared" si="108"/>
        <v>19.358084078483571</v>
      </c>
      <c r="U3419">
        <f t="shared" si="109"/>
        <v>2.0319018880634775E-2</v>
      </c>
    </row>
    <row r="3420" spans="1:21" x14ac:dyDescent="0.35">
      <c r="A3420" t="s">
        <v>27</v>
      </c>
      <c r="B3420" t="s">
        <v>68</v>
      </c>
      <c r="C3420" t="s">
        <v>39</v>
      </c>
      <c r="D3420" t="s">
        <v>40</v>
      </c>
      <c r="E3420" t="s">
        <v>1166</v>
      </c>
      <c r="F3420" t="s">
        <v>1116</v>
      </c>
      <c r="G3420" t="s">
        <v>920</v>
      </c>
      <c r="H3420" t="s">
        <v>41</v>
      </c>
      <c r="I3420" t="s">
        <v>921</v>
      </c>
      <c r="J3420" t="s">
        <v>145</v>
      </c>
      <c r="L3420" t="s">
        <v>1167</v>
      </c>
      <c r="M3420" t="s">
        <v>1167</v>
      </c>
      <c r="N3420" t="b">
        <v>0</v>
      </c>
      <c r="O3420">
        <v>7.0978034900000004</v>
      </c>
      <c r="P3420">
        <v>1.584933712317811E-3</v>
      </c>
      <c r="Q3420">
        <v>5.7457542264888204</v>
      </c>
      <c r="R3420">
        <v>40.782234401454588</v>
      </c>
      <c r="S3420">
        <v>1.1249548034708011E-2</v>
      </c>
      <c r="T3420">
        <f t="shared" si="108"/>
        <v>40.782234401454602</v>
      </c>
      <c r="U3420">
        <f t="shared" si="109"/>
        <v>1.1249548034708016E-2</v>
      </c>
    </row>
    <row r="3421" spans="1:21" x14ac:dyDescent="0.35">
      <c r="A3421" t="s">
        <v>27</v>
      </c>
      <c r="B3421" t="s">
        <v>68</v>
      </c>
      <c r="C3421" t="s">
        <v>39</v>
      </c>
      <c r="D3421" t="s">
        <v>40</v>
      </c>
      <c r="E3421" t="s">
        <v>1168</v>
      </c>
      <c r="F3421" t="s">
        <v>1169</v>
      </c>
      <c r="G3421" t="s">
        <v>920</v>
      </c>
      <c r="H3421" t="s">
        <v>41</v>
      </c>
      <c r="I3421" t="s">
        <v>921</v>
      </c>
      <c r="J3421" t="s">
        <v>145</v>
      </c>
      <c r="L3421" t="s">
        <v>1170</v>
      </c>
      <c r="M3421" t="s">
        <v>1170</v>
      </c>
      <c r="N3421" t="b">
        <v>0</v>
      </c>
      <c r="O3421">
        <v>7.0978034900000004</v>
      </c>
      <c r="P3421">
        <v>2.7600640734453631E-3</v>
      </c>
      <c r="Q3421">
        <v>10.005875761319331</v>
      </c>
      <c r="R3421">
        <v>71.01973989919874</v>
      </c>
      <c r="S3421">
        <v>1.959039241312412E-2</v>
      </c>
      <c r="T3421">
        <f t="shared" si="108"/>
        <v>71.019739899198754</v>
      </c>
      <c r="U3421">
        <f t="shared" si="109"/>
        <v>1.9590392413124116E-2</v>
      </c>
    </row>
    <row r="3422" spans="1:21" x14ac:dyDescent="0.35">
      <c r="A3422" t="s">
        <v>27</v>
      </c>
      <c r="B3422" t="s">
        <v>68</v>
      </c>
      <c r="C3422" t="s">
        <v>76</v>
      </c>
      <c r="D3422" t="s">
        <v>77</v>
      </c>
      <c r="E3422" t="s">
        <v>1171</v>
      </c>
      <c r="F3422" t="s">
        <v>1172</v>
      </c>
      <c r="G3422" t="s">
        <v>920</v>
      </c>
      <c r="H3422" t="s">
        <v>41</v>
      </c>
      <c r="I3422" t="s">
        <v>921</v>
      </c>
      <c r="J3422" t="s">
        <v>145</v>
      </c>
      <c r="L3422" t="s">
        <v>1173</v>
      </c>
      <c r="M3422" t="s">
        <v>1173</v>
      </c>
      <c r="N3422" t="b">
        <v>0</v>
      </c>
      <c r="O3422">
        <v>6.7813413599999999</v>
      </c>
      <c r="P3422">
        <v>1.853884332477844E-3</v>
      </c>
      <c r="Q3422">
        <v>1.7662097264987799</v>
      </c>
      <c r="R3422">
        <v>11.97727106874046</v>
      </c>
      <c r="S3422">
        <v>1.2571822500487989E-2</v>
      </c>
      <c r="T3422">
        <f t="shared" si="108"/>
        <v>11.977271068740464</v>
      </c>
      <c r="U3422">
        <f t="shared" si="109"/>
        <v>1.2571822500487995E-2</v>
      </c>
    </row>
    <row r="3423" spans="1:21" x14ac:dyDescent="0.35">
      <c r="A3423" t="s">
        <v>27</v>
      </c>
      <c r="B3423" t="s">
        <v>68</v>
      </c>
      <c r="C3423" t="s">
        <v>39</v>
      </c>
      <c r="D3423" t="s">
        <v>40</v>
      </c>
      <c r="E3423" t="s">
        <v>1171</v>
      </c>
      <c r="F3423" t="s">
        <v>1172</v>
      </c>
      <c r="G3423" t="s">
        <v>920</v>
      </c>
      <c r="H3423" t="s">
        <v>41</v>
      </c>
      <c r="I3423" t="s">
        <v>921</v>
      </c>
      <c r="J3423" t="s">
        <v>145</v>
      </c>
      <c r="L3423" t="s">
        <v>1173</v>
      </c>
      <c r="M3423" t="s">
        <v>1173</v>
      </c>
      <c r="N3423" t="b">
        <v>0</v>
      </c>
      <c r="O3423">
        <v>6.7813413599999999</v>
      </c>
      <c r="P3423">
        <v>1.578833352006458E-3</v>
      </c>
      <c r="Q3423">
        <v>5.7236389980917899</v>
      </c>
      <c r="R3423">
        <v>38.813949867468807</v>
      </c>
      <c r="S3423">
        <v>1.070660791050883E-2</v>
      </c>
      <c r="T3423">
        <f t="shared" si="108"/>
        <v>38.813949867468814</v>
      </c>
      <c r="U3423">
        <f t="shared" si="109"/>
        <v>1.0706607910508833E-2</v>
      </c>
    </row>
    <row r="3424" spans="1:21" x14ac:dyDescent="0.35">
      <c r="A3424" t="s">
        <v>27</v>
      </c>
      <c r="B3424" t="s">
        <v>68</v>
      </c>
      <c r="C3424" t="s">
        <v>39</v>
      </c>
      <c r="D3424" t="s">
        <v>40</v>
      </c>
      <c r="E3424" t="s">
        <v>1174</v>
      </c>
      <c r="F3424" t="s">
        <v>1175</v>
      </c>
      <c r="G3424" t="s">
        <v>920</v>
      </c>
      <c r="H3424" t="s">
        <v>41</v>
      </c>
      <c r="I3424" t="s">
        <v>921</v>
      </c>
      <c r="J3424" t="s">
        <v>145</v>
      </c>
      <c r="L3424" t="s">
        <v>1176</v>
      </c>
      <c r="M3424" t="s">
        <v>1176</v>
      </c>
      <c r="N3424" t="b">
        <v>0</v>
      </c>
      <c r="O3424">
        <v>54.427446869999997</v>
      </c>
      <c r="P3424">
        <v>1.4981463214867161E-4</v>
      </c>
      <c r="Q3424">
        <v>0.54311297006817061</v>
      </c>
      <c r="R3424">
        <v>29.56025232279325</v>
      </c>
      <c r="S3424">
        <v>8.1540279316204157E-3</v>
      </c>
      <c r="T3424">
        <f t="shared" si="108"/>
        <v>29.560252322793254</v>
      </c>
      <c r="U3424">
        <f t="shared" si="109"/>
        <v>8.1540279316204174E-3</v>
      </c>
    </row>
    <row r="3425" spans="1:21" x14ac:dyDescent="0.35">
      <c r="A3425" t="s">
        <v>27</v>
      </c>
      <c r="B3425" t="s">
        <v>68</v>
      </c>
      <c r="C3425" t="s">
        <v>76</v>
      </c>
      <c r="D3425" t="s">
        <v>77</v>
      </c>
      <c r="E3425" t="s">
        <v>1174</v>
      </c>
      <c r="F3425" t="s">
        <v>1175</v>
      </c>
      <c r="G3425" t="s">
        <v>920</v>
      </c>
      <c r="H3425" t="s">
        <v>41</v>
      </c>
      <c r="I3425" t="s">
        <v>921</v>
      </c>
      <c r="J3425" t="s">
        <v>145</v>
      </c>
      <c r="L3425" t="s">
        <v>1176</v>
      </c>
      <c r="M3425" t="s">
        <v>1176</v>
      </c>
      <c r="N3425" t="b">
        <v>0</v>
      </c>
      <c r="O3425">
        <v>54.427446869999997</v>
      </c>
      <c r="P3425">
        <v>4.6177451335916532E-4</v>
      </c>
      <c r="Q3425">
        <v>0.43993609668954142</v>
      </c>
      <c r="R3425">
        <v>23.944598528765201</v>
      </c>
      <c r="S3425">
        <v>2.5133207791776069E-2</v>
      </c>
      <c r="T3425">
        <f t="shared" si="108"/>
        <v>23.944598528765198</v>
      </c>
      <c r="U3425">
        <f t="shared" si="109"/>
        <v>2.5133207791776073E-2</v>
      </c>
    </row>
    <row r="3426" spans="1:21" x14ac:dyDescent="0.35">
      <c r="A3426" t="s">
        <v>27</v>
      </c>
      <c r="B3426" t="s">
        <v>68</v>
      </c>
      <c r="C3426" t="s">
        <v>29</v>
      </c>
      <c r="D3426" t="s">
        <v>30</v>
      </c>
      <c r="E3426" t="s">
        <v>643</v>
      </c>
      <c r="F3426" t="s">
        <v>644</v>
      </c>
      <c r="G3426" t="s">
        <v>452</v>
      </c>
      <c r="H3426" t="s">
        <v>46</v>
      </c>
      <c r="J3426" t="s">
        <v>36</v>
      </c>
      <c r="L3426" t="s">
        <v>646</v>
      </c>
      <c r="M3426" t="s">
        <v>646</v>
      </c>
      <c r="N3426" t="b">
        <v>0</v>
      </c>
      <c r="O3426">
        <v>8.0960233800000001</v>
      </c>
      <c r="P3426">
        <v>6.5020859698813645E-8</v>
      </c>
      <c r="Q3426">
        <v>8.4975897944733819E-5</v>
      </c>
      <c r="R3426">
        <v>6.8796685649705897E-4</v>
      </c>
      <c r="S3426">
        <v>5.2641040030929502E-7</v>
      </c>
      <c r="T3426">
        <f t="shared" si="108"/>
        <v>6.8796685649705897E-4</v>
      </c>
      <c r="U3426">
        <f t="shared" si="109"/>
        <v>5.2641040030929502E-7</v>
      </c>
    </row>
    <row r="3427" spans="1:21" x14ac:dyDescent="0.35">
      <c r="A3427" t="s">
        <v>27</v>
      </c>
      <c r="B3427" t="s">
        <v>68</v>
      </c>
      <c r="C3427" t="s">
        <v>39</v>
      </c>
      <c r="D3427" t="s">
        <v>40</v>
      </c>
      <c r="E3427" t="s">
        <v>643</v>
      </c>
      <c r="F3427" t="s">
        <v>644</v>
      </c>
      <c r="G3427" t="s">
        <v>452</v>
      </c>
      <c r="H3427" t="s">
        <v>46</v>
      </c>
      <c r="J3427" t="s">
        <v>36</v>
      </c>
      <c r="L3427" t="s">
        <v>646</v>
      </c>
      <c r="M3427" t="s">
        <v>646</v>
      </c>
      <c r="N3427" t="b">
        <v>0</v>
      </c>
      <c r="O3427">
        <v>8.0960233800000001</v>
      </c>
      <c r="P3427">
        <v>5.022108294453302E-3</v>
      </c>
      <c r="Q3427">
        <v>18.206313446725051</v>
      </c>
      <c r="R3427">
        <v>147.3987393282944</v>
      </c>
      <c r="S3427">
        <v>4.0659106168785861E-2</v>
      </c>
      <c r="T3427">
        <f t="shared" si="108"/>
        <v>147.3987393282944</v>
      </c>
      <c r="U3427">
        <f t="shared" si="109"/>
        <v>4.0659106168785861E-2</v>
      </c>
    </row>
    <row r="3428" spans="1:21" x14ac:dyDescent="0.35">
      <c r="A3428" t="s">
        <v>27</v>
      </c>
      <c r="B3428" t="s">
        <v>68</v>
      </c>
      <c r="C3428" t="s">
        <v>76</v>
      </c>
      <c r="D3428" t="s">
        <v>77</v>
      </c>
      <c r="E3428" t="s">
        <v>643</v>
      </c>
      <c r="F3428" t="s">
        <v>644</v>
      </c>
      <c r="G3428" t="s">
        <v>452</v>
      </c>
      <c r="H3428" t="s">
        <v>46</v>
      </c>
      <c r="J3428" t="s">
        <v>36</v>
      </c>
      <c r="L3428" t="s">
        <v>646</v>
      </c>
      <c r="M3428" t="s">
        <v>646</v>
      </c>
      <c r="N3428" t="b">
        <v>0</v>
      </c>
      <c r="O3428">
        <v>8.0960233800000001</v>
      </c>
      <c r="P3428">
        <v>1.0460460643227729E-2</v>
      </c>
      <c r="Q3428">
        <v>9.965760542909873</v>
      </c>
      <c r="R3428">
        <v>80.683030354879833</v>
      </c>
      <c r="S3428">
        <v>8.4688133933141549E-2</v>
      </c>
      <c r="T3428">
        <f t="shared" si="108"/>
        <v>80.683030354879833</v>
      </c>
      <c r="U3428">
        <f t="shared" si="109"/>
        <v>8.4688133933141535E-2</v>
      </c>
    </row>
    <row r="3429" spans="1:21" x14ac:dyDescent="0.35">
      <c r="A3429" t="s">
        <v>27</v>
      </c>
      <c r="B3429" t="s">
        <v>68</v>
      </c>
      <c r="C3429" t="s">
        <v>76</v>
      </c>
      <c r="D3429" t="s">
        <v>77</v>
      </c>
      <c r="E3429" t="s">
        <v>455</v>
      </c>
      <c r="F3429" t="s">
        <v>456</v>
      </c>
      <c r="G3429" t="s">
        <v>452</v>
      </c>
      <c r="H3429" t="s">
        <v>46</v>
      </c>
      <c r="J3429" t="s">
        <v>36</v>
      </c>
      <c r="L3429" t="s">
        <v>457</v>
      </c>
      <c r="M3429" t="s">
        <v>457</v>
      </c>
      <c r="N3429" t="b">
        <v>0</v>
      </c>
      <c r="O3429">
        <v>55.558979000000001</v>
      </c>
      <c r="P3429">
        <v>1.109430585373814E-2</v>
      </c>
      <c r="Q3429">
        <v>10.569629703615201</v>
      </c>
      <c r="R3429">
        <v>587.23783474093307</v>
      </c>
      <c r="S3429">
        <v>0.61638830594741434</v>
      </c>
      <c r="T3429">
        <f t="shared" si="108"/>
        <v>587.23783474093318</v>
      </c>
      <c r="U3429">
        <f t="shared" si="109"/>
        <v>0.61638830594741434</v>
      </c>
    </row>
    <row r="3430" spans="1:21" x14ac:dyDescent="0.35">
      <c r="A3430" t="s">
        <v>27</v>
      </c>
      <c r="B3430" t="s">
        <v>68</v>
      </c>
      <c r="C3430" t="s">
        <v>29</v>
      </c>
      <c r="D3430" t="s">
        <v>30</v>
      </c>
      <c r="E3430" t="s">
        <v>455</v>
      </c>
      <c r="F3430" t="s">
        <v>456</v>
      </c>
      <c r="G3430" t="s">
        <v>452</v>
      </c>
      <c r="H3430" t="s">
        <v>46</v>
      </c>
      <c r="J3430" t="s">
        <v>36</v>
      </c>
      <c r="L3430" t="s">
        <v>457</v>
      </c>
      <c r="M3430" t="s">
        <v>457</v>
      </c>
      <c r="N3430" t="b">
        <v>0</v>
      </c>
      <c r="O3430">
        <v>55.558979000000001</v>
      </c>
      <c r="P3430">
        <v>2.1918349860422199E-2</v>
      </c>
      <c r="Q3430">
        <v>28.6451374141119</v>
      </c>
      <c r="R3430">
        <v>1591.494588042757</v>
      </c>
      <c r="S3430">
        <v>1.21776113960985</v>
      </c>
      <c r="T3430">
        <f t="shared" si="108"/>
        <v>1591.4945880427574</v>
      </c>
      <c r="U3430">
        <f t="shared" si="109"/>
        <v>1.21776113960985</v>
      </c>
    </row>
    <row r="3431" spans="1:21" x14ac:dyDescent="0.35">
      <c r="A3431" t="s">
        <v>27</v>
      </c>
      <c r="B3431" t="s">
        <v>68</v>
      </c>
      <c r="C3431" t="s">
        <v>29</v>
      </c>
      <c r="D3431" t="s">
        <v>30</v>
      </c>
      <c r="E3431" t="s">
        <v>485</v>
      </c>
      <c r="F3431" t="s">
        <v>486</v>
      </c>
      <c r="G3431" t="s">
        <v>452</v>
      </c>
      <c r="H3431" t="s">
        <v>46</v>
      </c>
      <c r="J3431" t="s">
        <v>36</v>
      </c>
      <c r="L3431" t="s">
        <v>487</v>
      </c>
      <c r="M3431" t="s">
        <v>487</v>
      </c>
      <c r="N3431" t="b">
        <v>0</v>
      </c>
      <c r="O3431">
        <v>111.30548919</v>
      </c>
      <c r="P3431">
        <v>5.8119223543462501E-8</v>
      </c>
      <c r="Q3431">
        <v>7.5956135174671508E-5</v>
      </c>
      <c r="R3431">
        <v>8.4543347825985788E-3</v>
      </c>
      <c r="S3431">
        <v>6.4689886078480588E-6</v>
      </c>
      <c r="T3431">
        <f t="shared" si="108"/>
        <v>8.4543347825985788E-3</v>
      </c>
      <c r="U3431">
        <f t="shared" si="109"/>
        <v>6.4689886078480588E-6</v>
      </c>
    </row>
    <row r="3432" spans="1:21" x14ac:dyDescent="0.35">
      <c r="A3432" t="s">
        <v>27</v>
      </c>
      <c r="B3432" t="s">
        <v>68</v>
      </c>
      <c r="C3432" t="s">
        <v>29</v>
      </c>
      <c r="D3432" t="s">
        <v>30</v>
      </c>
      <c r="E3432" t="s">
        <v>491</v>
      </c>
      <c r="F3432" t="s">
        <v>492</v>
      </c>
      <c r="G3432" t="s">
        <v>452</v>
      </c>
      <c r="H3432" t="s">
        <v>46</v>
      </c>
      <c r="J3432" t="s">
        <v>36</v>
      </c>
      <c r="L3432" t="s">
        <v>493</v>
      </c>
      <c r="M3432" t="s">
        <v>493</v>
      </c>
      <c r="N3432" t="b">
        <v>0</v>
      </c>
      <c r="O3432">
        <v>46.205657029999998</v>
      </c>
      <c r="P3432">
        <v>3.4110217280793318E-3</v>
      </c>
      <c r="Q3432">
        <v>4.4578714522568426</v>
      </c>
      <c r="R3432">
        <v>205.97887940680769</v>
      </c>
      <c r="S3432">
        <v>0.15760850008951149</v>
      </c>
      <c r="T3432">
        <f t="shared" si="108"/>
        <v>205.97887940680766</v>
      </c>
      <c r="U3432">
        <f t="shared" si="109"/>
        <v>0.15760850008951152</v>
      </c>
    </row>
    <row r="3433" spans="1:21" x14ac:dyDescent="0.35">
      <c r="A3433" t="s">
        <v>27</v>
      </c>
      <c r="B3433" t="s">
        <v>68</v>
      </c>
      <c r="C3433" t="s">
        <v>29</v>
      </c>
      <c r="D3433" t="s">
        <v>30</v>
      </c>
      <c r="E3433" t="s">
        <v>504</v>
      </c>
      <c r="F3433" t="s">
        <v>505</v>
      </c>
      <c r="G3433" t="s">
        <v>452</v>
      </c>
      <c r="H3433" t="s">
        <v>46</v>
      </c>
      <c r="J3433" t="s">
        <v>36</v>
      </c>
      <c r="L3433" t="s">
        <v>506</v>
      </c>
      <c r="M3433" t="s">
        <v>506</v>
      </c>
      <c r="N3433" t="b">
        <v>0</v>
      </c>
      <c r="O3433">
        <v>2.7975900199999999</v>
      </c>
      <c r="P3433">
        <v>1.0936836286443631E-5</v>
      </c>
      <c r="Q3433">
        <v>1.4293374286652999E-2</v>
      </c>
      <c r="R3433">
        <v>3.9987001256465038E-2</v>
      </c>
      <c r="S3433">
        <v>3.0596784045328549E-5</v>
      </c>
      <c r="T3433">
        <f t="shared" si="108"/>
        <v>3.9987001256465052E-2</v>
      </c>
      <c r="U3433">
        <f t="shared" si="109"/>
        <v>3.0596784045328563E-5</v>
      </c>
    </row>
    <row r="3434" spans="1:21" x14ac:dyDescent="0.35">
      <c r="A3434" t="s">
        <v>27</v>
      </c>
      <c r="B3434" t="s">
        <v>68</v>
      </c>
      <c r="C3434" t="s">
        <v>39</v>
      </c>
      <c r="D3434" t="s">
        <v>40</v>
      </c>
      <c r="E3434" t="s">
        <v>504</v>
      </c>
      <c r="F3434" t="s">
        <v>505</v>
      </c>
      <c r="G3434" t="s">
        <v>452</v>
      </c>
      <c r="H3434" t="s">
        <v>46</v>
      </c>
      <c r="J3434" t="s">
        <v>36</v>
      </c>
      <c r="L3434" t="s">
        <v>506</v>
      </c>
      <c r="M3434" t="s">
        <v>506</v>
      </c>
      <c r="N3434" t="b">
        <v>0</v>
      </c>
      <c r="O3434">
        <v>2.7975900199999999</v>
      </c>
      <c r="P3434">
        <v>4.1351864541649858E-8</v>
      </c>
      <c r="Q3434">
        <v>1.4991014994306261E-4</v>
      </c>
      <c r="R3434">
        <v>4.1938713937741549E-4</v>
      </c>
      <c r="S3434">
        <v>1.156855635501115E-7</v>
      </c>
      <c r="T3434">
        <f t="shared" si="108"/>
        <v>4.1938713937741549E-4</v>
      </c>
      <c r="U3434">
        <f t="shared" si="109"/>
        <v>1.1568556355011151E-7</v>
      </c>
    </row>
    <row r="3435" spans="1:21" x14ac:dyDescent="0.35">
      <c r="A3435" t="s">
        <v>27</v>
      </c>
      <c r="B3435" t="s">
        <v>68</v>
      </c>
      <c r="C3435" t="s">
        <v>39</v>
      </c>
      <c r="D3435" t="s">
        <v>40</v>
      </c>
      <c r="E3435" t="s">
        <v>507</v>
      </c>
      <c r="F3435" t="s">
        <v>508</v>
      </c>
      <c r="G3435" t="s">
        <v>452</v>
      </c>
      <c r="H3435" t="s">
        <v>46</v>
      </c>
      <c r="J3435" t="s">
        <v>36</v>
      </c>
      <c r="L3435" t="s">
        <v>509</v>
      </c>
      <c r="M3435" t="s">
        <v>509</v>
      </c>
      <c r="N3435" t="b">
        <v>0</v>
      </c>
      <c r="O3435">
        <v>0.12</v>
      </c>
      <c r="P3435">
        <v>6.006933940670312E-10</v>
      </c>
      <c r="Q3435">
        <v>2.177653602141612E-6</v>
      </c>
      <c r="R3435">
        <v>2.6131843225699349E-7</v>
      </c>
      <c r="S3435">
        <v>7.2083207288043736E-11</v>
      </c>
      <c r="T3435">
        <f t="shared" si="108"/>
        <v>2.6131843225699344E-7</v>
      </c>
      <c r="U3435">
        <f t="shared" si="109"/>
        <v>7.2083207288043736E-11</v>
      </c>
    </row>
    <row r="3436" spans="1:21" x14ac:dyDescent="0.35">
      <c r="A3436" t="s">
        <v>27</v>
      </c>
      <c r="B3436" t="s">
        <v>68</v>
      </c>
      <c r="C3436" t="s">
        <v>29</v>
      </c>
      <c r="D3436" t="s">
        <v>30</v>
      </c>
      <c r="E3436" t="s">
        <v>507</v>
      </c>
      <c r="F3436" t="s">
        <v>508</v>
      </c>
      <c r="G3436" t="s">
        <v>452</v>
      </c>
      <c r="H3436" t="s">
        <v>46</v>
      </c>
      <c r="J3436" t="s">
        <v>36</v>
      </c>
      <c r="L3436" t="s">
        <v>509</v>
      </c>
      <c r="M3436" t="s">
        <v>509</v>
      </c>
      <c r="N3436" t="b">
        <v>0</v>
      </c>
      <c r="O3436">
        <v>0.12</v>
      </c>
      <c r="P3436">
        <v>8.8979728390890858E-9</v>
      </c>
      <c r="Q3436">
        <v>1.162877937006489E-5</v>
      </c>
      <c r="R3436">
        <v>1.395453524407786E-6</v>
      </c>
      <c r="S3436">
        <v>1.06775674069069E-9</v>
      </c>
      <c r="T3436">
        <f t="shared" si="108"/>
        <v>1.3954535244077869E-6</v>
      </c>
      <c r="U3436">
        <f t="shared" si="109"/>
        <v>1.0677567406906902E-9</v>
      </c>
    </row>
    <row r="3437" spans="1:21" x14ac:dyDescent="0.35">
      <c r="A3437" t="s">
        <v>27</v>
      </c>
      <c r="B3437" t="s">
        <v>68</v>
      </c>
      <c r="C3437" t="s">
        <v>76</v>
      </c>
      <c r="D3437" t="s">
        <v>77</v>
      </c>
      <c r="E3437" t="s">
        <v>510</v>
      </c>
      <c r="F3437" t="s">
        <v>511</v>
      </c>
      <c r="G3437" t="s">
        <v>452</v>
      </c>
      <c r="H3437" t="s">
        <v>46</v>
      </c>
      <c r="J3437" t="s">
        <v>36</v>
      </c>
      <c r="L3437" t="s">
        <v>512</v>
      </c>
      <c r="M3437" t="s">
        <v>512</v>
      </c>
      <c r="N3437" t="b">
        <v>0</v>
      </c>
      <c r="O3437">
        <v>130.42998961999999</v>
      </c>
      <c r="P3437">
        <v>1.046924595472107E-2</v>
      </c>
      <c r="Q3437">
        <v>9.9741303760963476</v>
      </c>
      <c r="R3437">
        <v>1300.925721422773</v>
      </c>
      <c r="S3437">
        <v>1.365503641203496</v>
      </c>
      <c r="T3437">
        <f t="shared" si="108"/>
        <v>1300.9257214227732</v>
      </c>
      <c r="U3437">
        <f t="shared" si="109"/>
        <v>1.365503641203496</v>
      </c>
    </row>
    <row r="3438" spans="1:21" x14ac:dyDescent="0.35">
      <c r="A3438" t="s">
        <v>27</v>
      </c>
      <c r="B3438" t="s">
        <v>68</v>
      </c>
      <c r="C3438" t="s">
        <v>29</v>
      </c>
      <c r="D3438" t="s">
        <v>30</v>
      </c>
      <c r="E3438" t="s">
        <v>533</v>
      </c>
      <c r="F3438" t="s">
        <v>534</v>
      </c>
      <c r="G3438" t="s">
        <v>452</v>
      </c>
      <c r="H3438" t="s">
        <v>46</v>
      </c>
      <c r="J3438" t="s">
        <v>36</v>
      </c>
      <c r="L3438" t="s">
        <v>535</v>
      </c>
      <c r="M3438" t="s">
        <v>535</v>
      </c>
      <c r="N3438" t="b">
        <v>0</v>
      </c>
      <c r="O3438">
        <v>415.65856077000001</v>
      </c>
      <c r="P3438">
        <v>2.5303540198812882E-9</v>
      </c>
      <c r="Q3438">
        <v>3.3069249768994131E-6</v>
      </c>
      <c r="R3438">
        <v>1.3745516764723761E-3</v>
      </c>
      <c r="S3438">
        <v>1.05176331014244E-6</v>
      </c>
      <c r="T3438">
        <f t="shared" si="108"/>
        <v>1.3745516764723756E-3</v>
      </c>
      <c r="U3438">
        <f t="shared" si="109"/>
        <v>1.0517633101424402E-6</v>
      </c>
    </row>
    <row r="3439" spans="1:21" x14ac:dyDescent="0.35">
      <c r="A3439" t="s">
        <v>27</v>
      </c>
      <c r="B3439" t="s">
        <v>68</v>
      </c>
      <c r="C3439" t="s">
        <v>39</v>
      </c>
      <c r="D3439" t="s">
        <v>40</v>
      </c>
      <c r="E3439" t="s">
        <v>539</v>
      </c>
      <c r="F3439" t="s">
        <v>540</v>
      </c>
      <c r="G3439" t="s">
        <v>452</v>
      </c>
      <c r="H3439" t="s">
        <v>46</v>
      </c>
      <c r="J3439" t="s">
        <v>36</v>
      </c>
      <c r="L3439" t="s">
        <v>541</v>
      </c>
      <c r="M3439" t="s">
        <v>541</v>
      </c>
      <c r="N3439" t="b">
        <v>0</v>
      </c>
      <c r="O3439">
        <v>101.99047464</v>
      </c>
      <c r="P3439">
        <v>3.8285359122504502E-3</v>
      </c>
      <c r="Q3439">
        <v>13.879335285831971</v>
      </c>
      <c r="R3439">
        <v>1415.5599934897029</v>
      </c>
      <c r="S3439">
        <v>0.39047419486670881</v>
      </c>
      <c r="T3439">
        <f t="shared" si="108"/>
        <v>1415.5599934897027</v>
      </c>
      <c r="U3439">
        <f t="shared" si="109"/>
        <v>0.39047419486670881</v>
      </c>
    </row>
    <row r="3440" spans="1:21" x14ac:dyDescent="0.35">
      <c r="A3440" t="s">
        <v>27</v>
      </c>
      <c r="B3440" t="s">
        <v>68</v>
      </c>
      <c r="C3440" t="s">
        <v>29</v>
      </c>
      <c r="D3440" t="s">
        <v>30</v>
      </c>
      <c r="E3440" t="s">
        <v>539</v>
      </c>
      <c r="F3440" t="s">
        <v>540</v>
      </c>
      <c r="G3440" t="s">
        <v>452</v>
      </c>
      <c r="H3440" t="s">
        <v>46</v>
      </c>
      <c r="J3440" t="s">
        <v>36</v>
      </c>
      <c r="L3440" t="s">
        <v>541</v>
      </c>
      <c r="M3440" t="s">
        <v>541</v>
      </c>
      <c r="N3440" t="b">
        <v>0</v>
      </c>
      <c r="O3440">
        <v>101.99047464</v>
      </c>
      <c r="P3440">
        <v>1.2453971697039009E-2</v>
      </c>
      <c r="Q3440">
        <v>16.276121737490651</v>
      </c>
      <c r="R3440">
        <v>1660.009381305093</v>
      </c>
      <c r="S3440">
        <v>1.2701864845341351</v>
      </c>
      <c r="T3440">
        <f t="shared" si="108"/>
        <v>1660.009381305093</v>
      </c>
      <c r="U3440">
        <f t="shared" si="109"/>
        <v>1.2701864845341349</v>
      </c>
    </row>
    <row r="3441" spans="1:21" x14ac:dyDescent="0.35">
      <c r="A3441" t="s">
        <v>27</v>
      </c>
      <c r="B3441" t="s">
        <v>68</v>
      </c>
      <c r="C3441" t="s">
        <v>29</v>
      </c>
      <c r="D3441" t="s">
        <v>30</v>
      </c>
      <c r="E3441" t="s">
        <v>547</v>
      </c>
      <c r="F3441" t="s">
        <v>548</v>
      </c>
      <c r="G3441" t="s">
        <v>452</v>
      </c>
      <c r="H3441" t="s">
        <v>46</v>
      </c>
      <c r="J3441" t="s">
        <v>36</v>
      </c>
      <c r="L3441" t="s">
        <v>549</v>
      </c>
      <c r="M3441" t="s">
        <v>549</v>
      </c>
      <c r="N3441" t="b">
        <v>0</v>
      </c>
      <c r="O3441">
        <v>129.96680204</v>
      </c>
      <c r="P3441">
        <v>1.053045643733193E-5</v>
      </c>
      <c r="Q3441">
        <v>1.37622756093228E-2</v>
      </c>
      <c r="R3441">
        <v>1.788638949736777</v>
      </c>
      <c r="S3441">
        <v>1.3686097471815629E-3</v>
      </c>
      <c r="T3441">
        <f t="shared" si="108"/>
        <v>1.7886389497367767</v>
      </c>
      <c r="U3441">
        <f t="shared" si="109"/>
        <v>1.3686097471815627E-3</v>
      </c>
    </row>
    <row r="3442" spans="1:21" x14ac:dyDescent="0.35">
      <c r="A3442" t="s">
        <v>27</v>
      </c>
      <c r="B3442" t="s">
        <v>68</v>
      </c>
      <c r="C3442" t="s">
        <v>29</v>
      </c>
      <c r="D3442" t="s">
        <v>30</v>
      </c>
      <c r="E3442" t="s">
        <v>550</v>
      </c>
      <c r="F3442" t="s">
        <v>551</v>
      </c>
      <c r="G3442" t="s">
        <v>452</v>
      </c>
      <c r="H3442" t="s">
        <v>46</v>
      </c>
      <c r="J3442" t="s">
        <v>36</v>
      </c>
      <c r="L3442" t="s">
        <v>552</v>
      </c>
      <c r="M3442" t="s">
        <v>552</v>
      </c>
      <c r="N3442" t="b">
        <v>0</v>
      </c>
      <c r="O3442">
        <v>434.14055299</v>
      </c>
      <c r="P3442">
        <v>7.5819329265204058E-8</v>
      </c>
      <c r="Q3442">
        <v>9.9088440474675909E-5</v>
      </c>
      <c r="R3442">
        <v>4.30183103425925E-2</v>
      </c>
      <c r="S3442">
        <v>3.2916245534526577E-5</v>
      </c>
      <c r="T3442">
        <f t="shared" si="108"/>
        <v>4.30183103425925E-2</v>
      </c>
      <c r="U3442">
        <f t="shared" si="109"/>
        <v>3.2916245534526584E-5</v>
      </c>
    </row>
    <row r="3443" spans="1:21" x14ac:dyDescent="0.35">
      <c r="A3443" t="s">
        <v>27</v>
      </c>
      <c r="B3443" t="s">
        <v>68</v>
      </c>
      <c r="C3443" t="s">
        <v>39</v>
      </c>
      <c r="D3443" t="s">
        <v>40</v>
      </c>
      <c r="E3443" t="s">
        <v>550</v>
      </c>
      <c r="F3443" t="s">
        <v>551</v>
      </c>
      <c r="G3443" t="s">
        <v>452</v>
      </c>
      <c r="H3443" t="s">
        <v>46</v>
      </c>
      <c r="J3443" t="s">
        <v>36</v>
      </c>
      <c r="L3443" t="s">
        <v>552</v>
      </c>
      <c r="M3443" t="s">
        <v>552</v>
      </c>
      <c r="N3443" t="b">
        <v>0</v>
      </c>
      <c r="O3443">
        <v>434.14055299</v>
      </c>
      <c r="P3443">
        <v>3.1591087655143701E-8</v>
      </c>
      <c r="Q3443">
        <v>1.145250580533575E-4</v>
      </c>
      <c r="R3443">
        <v>4.9719972034496483E-2</v>
      </c>
      <c r="S3443">
        <v>1.3714972264159651E-5</v>
      </c>
      <c r="T3443">
        <f t="shared" si="108"/>
        <v>4.9719972034496476E-2</v>
      </c>
      <c r="U3443">
        <f t="shared" si="109"/>
        <v>1.3714972264159649E-5</v>
      </c>
    </row>
    <row r="3444" spans="1:21" x14ac:dyDescent="0.35">
      <c r="A3444" t="s">
        <v>27</v>
      </c>
      <c r="B3444" t="s">
        <v>68</v>
      </c>
      <c r="C3444" t="s">
        <v>39</v>
      </c>
      <c r="D3444" t="s">
        <v>40</v>
      </c>
      <c r="E3444" t="s">
        <v>559</v>
      </c>
      <c r="F3444" t="s">
        <v>560</v>
      </c>
      <c r="G3444" t="s">
        <v>452</v>
      </c>
      <c r="H3444" t="s">
        <v>46</v>
      </c>
      <c r="J3444" t="s">
        <v>36</v>
      </c>
      <c r="L3444" t="s">
        <v>561</v>
      </c>
      <c r="M3444" t="s">
        <v>561</v>
      </c>
      <c r="N3444" t="b">
        <v>0</v>
      </c>
      <c r="O3444">
        <v>305.48687911000002</v>
      </c>
      <c r="P3444">
        <v>8.7435404224962543E-3</v>
      </c>
      <c r="Q3444">
        <v>31.697372544095352</v>
      </c>
      <c r="R3444">
        <v>9683.1314144826902</v>
      </c>
      <c r="S3444">
        <v>2.6710368760405121</v>
      </c>
      <c r="T3444">
        <f t="shared" si="108"/>
        <v>9683.1314144826902</v>
      </c>
      <c r="U3444">
        <f t="shared" si="109"/>
        <v>2.6710368760405117</v>
      </c>
    </row>
    <row r="3445" spans="1:21" x14ac:dyDescent="0.35">
      <c r="A3445" t="s">
        <v>27</v>
      </c>
      <c r="B3445" t="s">
        <v>68</v>
      </c>
      <c r="C3445" t="s">
        <v>29</v>
      </c>
      <c r="D3445" t="s">
        <v>30</v>
      </c>
      <c r="E3445" t="s">
        <v>559</v>
      </c>
      <c r="F3445" t="s">
        <v>560</v>
      </c>
      <c r="G3445" t="s">
        <v>452</v>
      </c>
      <c r="H3445" t="s">
        <v>46</v>
      </c>
      <c r="J3445" t="s">
        <v>36</v>
      </c>
      <c r="L3445" t="s">
        <v>561</v>
      </c>
      <c r="M3445" t="s">
        <v>561</v>
      </c>
      <c r="N3445" t="b">
        <v>0</v>
      </c>
      <c r="O3445">
        <v>305.48687911000002</v>
      </c>
      <c r="P3445">
        <v>2.47603692936679E-2</v>
      </c>
      <c r="Q3445">
        <v>32.359378573566197</v>
      </c>
      <c r="R3445">
        <v>9885.365570377744</v>
      </c>
      <c r="S3445">
        <v>7.5639679411336838</v>
      </c>
      <c r="T3445">
        <f t="shared" si="108"/>
        <v>9885.3655703777422</v>
      </c>
      <c r="U3445">
        <f t="shared" si="109"/>
        <v>7.563967941133682</v>
      </c>
    </row>
    <row r="3446" spans="1:21" x14ac:dyDescent="0.35">
      <c r="A3446" t="s">
        <v>27</v>
      </c>
      <c r="B3446" t="s">
        <v>68</v>
      </c>
      <c r="C3446" t="s">
        <v>29</v>
      </c>
      <c r="D3446" t="s">
        <v>30</v>
      </c>
      <c r="E3446" t="s">
        <v>562</v>
      </c>
      <c r="F3446" t="s">
        <v>563</v>
      </c>
      <c r="G3446" t="s">
        <v>452</v>
      </c>
      <c r="H3446" t="s">
        <v>46</v>
      </c>
      <c r="J3446" t="s">
        <v>36</v>
      </c>
      <c r="L3446" t="s">
        <v>564</v>
      </c>
      <c r="M3446" t="s">
        <v>564</v>
      </c>
      <c r="N3446" t="b">
        <v>0</v>
      </c>
      <c r="O3446">
        <v>43.013270409999997</v>
      </c>
      <c r="P3446">
        <v>3.8464857220349563E-2</v>
      </c>
      <c r="Q3446">
        <v>50.269802594978913</v>
      </c>
      <c r="R3446">
        <v>2162.2686124751481</v>
      </c>
      <c r="S3446">
        <v>1.6544993049009371</v>
      </c>
      <c r="T3446">
        <f t="shared" si="108"/>
        <v>2162.2686124751476</v>
      </c>
      <c r="U3446">
        <f t="shared" si="109"/>
        <v>1.6544993049009367</v>
      </c>
    </row>
    <row r="3447" spans="1:21" x14ac:dyDescent="0.35">
      <c r="A3447" t="s">
        <v>27</v>
      </c>
      <c r="B3447" t="s">
        <v>68</v>
      </c>
      <c r="C3447" t="s">
        <v>29</v>
      </c>
      <c r="D3447" t="s">
        <v>30</v>
      </c>
      <c r="E3447" t="s">
        <v>565</v>
      </c>
      <c r="F3447" t="s">
        <v>566</v>
      </c>
      <c r="G3447" t="s">
        <v>452</v>
      </c>
      <c r="H3447" t="s">
        <v>46</v>
      </c>
      <c r="J3447" t="s">
        <v>36</v>
      </c>
      <c r="L3447" t="s">
        <v>567</v>
      </c>
      <c r="M3447" t="s">
        <v>567</v>
      </c>
      <c r="N3447" t="b">
        <v>0</v>
      </c>
      <c r="O3447">
        <v>381.48971839000001</v>
      </c>
      <c r="P3447">
        <v>1.046701413708141E-7</v>
      </c>
      <c r="Q3447">
        <v>1.367936273403264E-4</v>
      </c>
      <c r="R3447">
        <v>5.2185362371607737E-2</v>
      </c>
      <c r="S3447">
        <v>3.9930582755393379E-5</v>
      </c>
      <c r="T3447">
        <f t="shared" si="108"/>
        <v>5.2185362371607723E-2</v>
      </c>
      <c r="U3447">
        <f t="shared" si="109"/>
        <v>3.9930582755393358E-5</v>
      </c>
    </row>
    <row r="3448" spans="1:21" x14ac:dyDescent="0.35">
      <c r="A3448" t="s">
        <v>27</v>
      </c>
      <c r="B3448" t="s">
        <v>68</v>
      </c>
      <c r="C3448" t="s">
        <v>39</v>
      </c>
      <c r="D3448" t="s">
        <v>40</v>
      </c>
      <c r="E3448" t="s">
        <v>565</v>
      </c>
      <c r="F3448" t="s">
        <v>566</v>
      </c>
      <c r="G3448" t="s">
        <v>452</v>
      </c>
      <c r="H3448" t="s">
        <v>46</v>
      </c>
      <c r="J3448" t="s">
        <v>36</v>
      </c>
      <c r="L3448" t="s">
        <v>567</v>
      </c>
      <c r="M3448" t="s">
        <v>567</v>
      </c>
      <c r="N3448" t="b">
        <v>0</v>
      </c>
      <c r="O3448">
        <v>381.48971839000001</v>
      </c>
      <c r="P3448">
        <v>6.9304202520326617E-4</v>
      </c>
      <c r="Q3448">
        <v>2.512438920630113</v>
      </c>
      <c r="R3448">
        <v>958.46961630325723</v>
      </c>
      <c r="S3448">
        <v>0.26438840702722932</v>
      </c>
      <c r="T3448">
        <f t="shared" si="108"/>
        <v>958.46961630325734</v>
      </c>
      <c r="U3448">
        <f t="shared" si="109"/>
        <v>0.26438840702722932</v>
      </c>
    </row>
    <row r="3449" spans="1:21" x14ac:dyDescent="0.35">
      <c r="A3449" t="s">
        <v>27</v>
      </c>
      <c r="B3449" t="s">
        <v>68</v>
      </c>
      <c r="C3449" t="s">
        <v>39</v>
      </c>
      <c r="D3449" t="s">
        <v>40</v>
      </c>
      <c r="E3449" t="s">
        <v>586</v>
      </c>
      <c r="F3449" t="s">
        <v>468</v>
      </c>
      <c r="G3449" t="s">
        <v>452</v>
      </c>
      <c r="H3449" t="s">
        <v>46</v>
      </c>
      <c r="J3449" t="s">
        <v>36</v>
      </c>
      <c r="L3449" t="s">
        <v>587</v>
      </c>
      <c r="M3449" t="s">
        <v>587</v>
      </c>
      <c r="N3449" t="b">
        <v>0</v>
      </c>
      <c r="O3449">
        <v>122.2271635</v>
      </c>
      <c r="P3449">
        <v>4.5293894590800552E-3</v>
      </c>
      <c r="Q3449">
        <v>16.420092793574611</v>
      </c>
      <c r="R3449">
        <v>2006.9813665654151</v>
      </c>
      <c r="S3449">
        <v>0.55361442597015453</v>
      </c>
      <c r="T3449">
        <f t="shared" si="108"/>
        <v>2006.9813665654158</v>
      </c>
      <c r="U3449">
        <f t="shared" si="109"/>
        <v>0.55361442597015453</v>
      </c>
    </row>
    <row r="3450" spans="1:21" x14ac:dyDescent="0.35">
      <c r="A3450" t="s">
        <v>27</v>
      </c>
      <c r="B3450" t="s">
        <v>68</v>
      </c>
      <c r="C3450" t="s">
        <v>29</v>
      </c>
      <c r="D3450" t="s">
        <v>30</v>
      </c>
      <c r="E3450" t="s">
        <v>586</v>
      </c>
      <c r="F3450" t="s">
        <v>468</v>
      </c>
      <c r="G3450" t="s">
        <v>452</v>
      </c>
      <c r="H3450" t="s">
        <v>46</v>
      </c>
      <c r="J3450" t="s">
        <v>36</v>
      </c>
      <c r="L3450" t="s">
        <v>587</v>
      </c>
      <c r="M3450" t="s">
        <v>587</v>
      </c>
      <c r="N3450" t="b">
        <v>0</v>
      </c>
      <c r="O3450">
        <v>122.2271635</v>
      </c>
      <c r="P3450">
        <v>1.129286458678483E-2</v>
      </c>
      <c r="Q3450">
        <v>14.758668419264771</v>
      </c>
      <c r="R3450">
        <v>1803.910177923761</v>
      </c>
      <c r="S3450">
        <v>1.380294806232309</v>
      </c>
      <c r="T3450">
        <f t="shared" si="108"/>
        <v>1803.9101779237617</v>
      </c>
      <c r="U3450">
        <f t="shared" si="109"/>
        <v>1.3802948062323095</v>
      </c>
    </row>
    <row r="3451" spans="1:21" x14ac:dyDescent="0.35">
      <c r="A3451" t="s">
        <v>27</v>
      </c>
      <c r="B3451" t="s">
        <v>68</v>
      </c>
      <c r="C3451" t="s">
        <v>29</v>
      </c>
      <c r="D3451" t="s">
        <v>30</v>
      </c>
      <c r="E3451" t="s">
        <v>611</v>
      </c>
      <c r="F3451" t="s">
        <v>612</v>
      </c>
      <c r="G3451" t="s">
        <v>452</v>
      </c>
      <c r="H3451" t="s">
        <v>46</v>
      </c>
      <c r="J3451" t="s">
        <v>36</v>
      </c>
      <c r="L3451" t="s">
        <v>613</v>
      </c>
      <c r="M3451" t="s">
        <v>613</v>
      </c>
      <c r="N3451" t="b">
        <v>0</v>
      </c>
      <c r="O3451">
        <v>716.43095192999999</v>
      </c>
      <c r="P3451">
        <v>3.3563100697031783E-8</v>
      </c>
      <c r="Q3451">
        <v>4.3863686711479059E-5</v>
      </c>
      <c r="R3451">
        <v>3.1425302825864233E-2</v>
      </c>
      <c r="S3451">
        <v>2.4045644182096921E-5</v>
      </c>
      <c r="T3451">
        <f t="shared" si="108"/>
        <v>3.1425302825864233E-2</v>
      </c>
      <c r="U3451">
        <f t="shared" si="109"/>
        <v>2.4045644182096928E-5</v>
      </c>
    </row>
    <row r="3452" spans="1:21" x14ac:dyDescent="0.35">
      <c r="A3452" t="s">
        <v>27</v>
      </c>
      <c r="B3452" t="s">
        <v>68</v>
      </c>
      <c r="C3452" t="s">
        <v>29</v>
      </c>
      <c r="D3452" t="s">
        <v>30</v>
      </c>
      <c r="E3452" t="s">
        <v>614</v>
      </c>
      <c r="F3452" t="s">
        <v>615</v>
      </c>
      <c r="G3452" t="s">
        <v>452</v>
      </c>
      <c r="H3452" t="s">
        <v>46</v>
      </c>
      <c r="J3452" t="s">
        <v>36</v>
      </c>
      <c r="L3452" t="s">
        <v>616</v>
      </c>
      <c r="M3452" t="s">
        <v>616</v>
      </c>
      <c r="N3452" t="b">
        <v>0</v>
      </c>
      <c r="O3452">
        <v>0.64173709999999995</v>
      </c>
      <c r="P3452">
        <v>1.3065530752446999E-7</v>
      </c>
      <c r="Q3452">
        <v>1.7075369549965751E-4</v>
      </c>
      <c r="R3452">
        <v>1.095789813642332E-4</v>
      </c>
      <c r="S3452">
        <v>8.384635815036154E-8</v>
      </c>
      <c r="T3452">
        <f t="shared" si="108"/>
        <v>1.0957898136423326E-4</v>
      </c>
      <c r="U3452">
        <f t="shared" si="109"/>
        <v>8.384635815036154E-8</v>
      </c>
    </row>
    <row r="3453" spans="1:21" x14ac:dyDescent="0.35">
      <c r="A3453" t="s">
        <v>27</v>
      </c>
      <c r="B3453" t="s">
        <v>68</v>
      </c>
      <c r="C3453" t="s">
        <v>39</v>
      </c>
      <c r="D3453" t="s">
        <v>40</v>
      </c>
      <c r="E3453" t="s">
        <v>614</v>
      </c>
      <c r="F3453" t="s">
        <v>615</v>
      </c>
      <c r="G3453" t="s">
        <v>452</v>
      </c>
      <c r="H3453" t="s">
        <v>46</v>
      </c>
      <c r="J3453" t="s">
        <v>36</v>
      </c>
      <c r="L3453" t="s">
        <v>616</v>
      </c>
      <c r="M3453" t="s">
        <v>616</v>
      </c>
      <c r="N3453" t="b">
        <v>0</v>
      </c>
      <c r="O3453">
        <v>0.64173709999999995</v>
      </c>
      <c r="P3453">
        <v>8.3875352543481794E-9</v>
      </c>
      <c r="Q3453">
        <v>3.04067708087412E-5</v>
      </c>
      <c r="R3453">
        <v>1.9513152919166229E-5</v>
      </c>
      <c r="S3453">
        <v>5.3825925502731616E-9</v>
      </c>
      <c r="T3453">
        <f t="shared" si="108"/>
        <v>1.9513152919166229E-5</v>
      </c>
      <c r="U3453">
        <f t="shared" si="109"/>
        <v>5.3825925502731624E-9</v>
      </c>
    </row>
    <row r="3454" spans="1:21" x14ac:dyDescent="0.35">
      <c r="A3454" t="s">
        <v>27</v>
      </c>
      <c r="B3454" t="s">
        <v>68</v>
      </c>
      <c r="C3454" t="s">
        <v>39</v>
      </c>
      <c r="D3454" t="s">
        <v>40</v>
      </c>
      <c r="E3454" t="s">
        <v>620</v>
      </c>
      <c r="F3454" t="s">
        <v>621</v>
      </c>
      <c r="G3454" t="s">
        <v>452</v>
      </c>
      <c r="H3454" t="s">
        <v>46</v>
      </c>
      <c r="J3454" t="s">
        <v>36</v>
      </c>
      <c r="L3454" t="s">
        <v>622</v>
      </c>
      <c r="M3454" t="s">
        <v>622</v>
      </c>
      <c r="N3454" t="b">
        <v>0</v>
      </c>
      <c r="O3454">
        <v>169.70566217000001</v>
      </c>
      <c r="P3454">
        <v>9.864506625619756E-3</v>
      </c>
      <c r="Q3454">
        <v>35.76113637805971</v>
      </c>
      <c r="R3454">
        <v>6068.867328990299</v>
      </c>
      <c r="S3454">
        <v>1.6740626288811531</v>
      </c>
      <c r="T3454">
        <f t="shared" si="108"/>
        <v>6068.867328990299</v>
      </c>
      <c r="U3454">
        <f t="shared" si="109"/>
        <v>1.6740626288811531</v>
      </c>
    </row>
    <row r="3455" spans="1:21" x14ac:dyDescent="0.35">
      <c r="A3455" t="s">
        <v>27</v>
      </c>
      <c r="B3455" t="s">
        <v>68</v>
      </c>
      <c r="C3455" t="s">
        <v>29</v>
      </c>
      <c r="D3455" t="s">
        <v>30</v>
      </c>
      <c r="E3455" t="s">
        <v>620</v>
      </c>
      <c r="F3455" t="s">
        <v>621</v>
      </c>
      <c r="G3455" t="s">
        <v>452</v>
      </c>
      <c r="H3455" t="s">
        <v>46</v>
      </c>
      <c r="J3455" t="s">
        <v>36</v>
      </c>
      <c r="L3455" t="s">
        <v>622</v>
      </c>
      <c r="M3455" t="s">
        <v>622</v>
      </c>
      <c r="N3455" t="b">
        <v>0</v>
      </c>
      <c r="O3455">
        <v>169.70566217000001</v>
      </c>
      <c r="P3455">
        <v>4.1052283021858503E-2</v>
      </c>
      <c r="Q3455">
        <v>53.651314803015843</v>
      </c>
      <c r="R3455">
        <v>9104.931904936926</v>
      </c>
      <c r="S3455">
        <v>6.9668048738147448</v>
      </c>
      <c r="T3455">
        <f t="shared" si="108"/>
        <v>9104.9319049369278</v>
      </c>
      <c r="U3455">
        <f t="shared" si="109"/>
        <v>6.9668048738147466</v>
      </c>
    </row>
    <row r="3456" spans="1:21" x14ac:dyDescent="0.35">
      <c r="A3456" t="s">
        <v>27</v>
      </c>
      <c r="B3456" t="s">
        <v>68</v>
      </c>
      <c r="C3456" t="s">
        <v>29</v>
      </c>
      <c r="D3456" t="s">
        <v>30</v>
      </c>
      <c r="E3456" t="s">
        <v>623</v>
      </c>
      <c r="F3456" t="s">
        <v>624</v>
      </c>
      <c r="G3456" t="s">
        <v>452</v>
      </c>
      <c r="H3456" t="s">
        <v>46</v>
      </c>
      <c r="J3456" t="s">
        <v>36</v>
      </c>
      <c r="L3456" t="s">
        <v>625</v>
      </c>
      <c r="M3456" t="s">
        <v>626</v>
      </c>
      <c r="N3456" t="b">
        <v>0</v>
      </c>
      <c r="O3456">
        <v>6.141282E-2</v>
      </c>
      <c r="P3456">
        <v>1.481839374834896E-2</v>
      </c>
      <c r="Q3456">
        <v>19.36618987656292</v>
      </c>
      <c r="R3456">
        <v>1.189332332975181</v>
      </c>
      <c r="S3456">
        <v>9.1003934795648022E-4</v>
      </c>
      <c r="T3456">
        <f t="shared" si="108"/>
        <v>1.1893323329751808</v>
      </c>
      <c r="U3456">
        <f t="shared" si="109"/>
        <v>9.1003934795648E-4</v>
      </c>
    </row>
    <row r="3457" spans="1:21" x14ac:dyDescent="0.35">
      <c r="A3457" t="s">
        <v>27</v>
      </c>
      <c r="B3457" t="s">
        <v>68</v>
      </c>
      <c r="C3457" t="s">
        <v>39</v>
      </c>
      <c r="D3457" t="s">
        <v>40</v>
      </c>
      <c r="E3457" t="s">
        <v>623</v>
      </c>
      <c r="F3457" t="s">
        <v>624</v>
      </c>
      <c r="G3457" t="s">
        <v>452</v>
      </c>
      <c r="H3457" t="s">
        <v>46</v>
      </c>
      <c r="J3457" t="s">
        <v>36</v>
      </c>
      <c r="L3457" t="s">
        <v>625</v>
      </c>
      <c r="M3457" t="s">
        <v>626</v>
      </c>
      <c r="N3457" t="b">
        <v>0</v>
      </c>
      <c r="O3457">
        <v>6.141282E-2</v>
      </c>
      <c r="P3457">
        <v>6.4272826797844582E-3</v>
      </c>
      <c r="Q3457">
        <v>23.30039820290278</v>
      </c>
      <c r="R3457">
        <v>1.4309431607631919</v>
      </c>
      <c r="S3457">
        <v>3.9471755430272058E-4</v>
      </c>
      <c r="T3457">
        <f t="shared" si="108"/>
        <v>1.4309431607631919</v>
      </c>
      <c r="U3457">
        <f t="shared" si="109"/>
        <v>3.9471755430272058E-4</v>
      </c>
    </row>
    <row r="3458" spans="1:21" x14ac:dyDescent="0.35">
      <c r="A3458" t="s">
        <v>27</v>
      </c>
      <c r="B3458" t="s">
        <v>68</v>
      </c>
      <c r="C3458" t="s">
        <v>29</v>
      </c>
      <c r="D3458" t="s">
        <v>30</v>
      </c>
      <c r="E3458" t="s">
        <v>629</v>
      </c>
      <c r="F3458" t="s">
        <v>630</v>
      </c>
      <c r="G3458" t="s">
        <v>452</v>
      </c>
      <c r="H3458" t="s">
        <v>46</v>
      </c>
      <c r="J3458" t="s">
        <v>36</v>
      </c>
      <c r="L3458" t="s">
        <v>631</v>
      </c>
      <c r="M3458" t="s">
        <v>631</v>
      </c>
      <c r="N3458" t="b">
        <v>0</v>
      </c>
      <c r="O3458">
        <v>31.33247536</v>
      </c>
      <c r="P3458">
        <v>4.6349370392289174E-3</v>
      </c>
      <c r="Q3458">
        <v>6.0574089399954412</v>
      </c>
      <c r="R3458">
        <v>189.79361635785091</v>
      </c>
      <c r="S3458">
        <v>0.14522405057679141</v>
      </c>
      <c r="T3458">
        <f t="shared" ref="T3458:T3521" si="110">O3458*Q3458</f>
        <v>189.79361635785088</v>
      </c>
      <c r="U3458">
        <f t="shared" ref="U3458:U3521" si="111">O3458*P3458</f>
        <v>0.14522405057679141</v>
      </c>
    </row>
    <row r="3459" spans="1:21" x14ac:dyDescent="0.35">
      <c r="A3459" t="s">
        <v>27</v>
      </c>
      <c r="B3459" t="s">
        <v>68</v>
      </c>
      <c r="C3459" t="s">
        <v>39</v>
      </c>
      <c r="D3459" t="s">
        <v>40</v>
      </c>
      <c r="E3459" t="s">
        <v>629</v>
      </c>
      <c r="F3459" t="s">
        <v>630</v>
      </c>
      <c r="G3459" t="s">
        <v>452</v>
      </c>
      <c r="H3459" t="s">
        <v>46</v>
      </c>
      <c r="J3459" t="s">
        <v>36</v>
      </c>
      <c r="L3459" t="s">
        <v>631</v>
      </c>
      <c r="M3459" t="s">
        <v>631</v>
      </c>
      <c r="N3459" t="b">
        <v>0</v>
      </c>
      <c r="O3459">
        <v>31.33247536</v>
      </c>
      <c r="P3459">
        <v>2.349954783086004E-3</v>
      </c>
      <c r="Q3459">
        <v>8.5191339688448462</v>
      </c>
      <c r="R3459">
        <v>266.92555516737008</v>
      </c>
      <c r="S3459">
        <v>7.3629900338156376E-2</v>
      </c>
      <c r="T3459">
        <f t="shared" si="110"/>
        <v>266.92555516737013</v>
      </c>
      <c r="U3459">
        <f t="shared" si="111"/>
        <v>7.3629900338156362E-2</v>
      </c>
    </row>
    <row r="3460" spans="1:21" x14ac:dyDescent="0.35">
      <c r="A3460" t="s">
        <v>27</v>
      </c>
      <c r="B3460" t="s">
        <v>68</v>
      </c>
      <c r="C3460" t="s">
        <v>29</v>
      </c>
      <c r="D3460" t="s">
        <v>30</v>
      </c>
      <c r="E3460" t="s">
        <v>647</v>
      </c>
      <c r="F3460" t="s">
        <v>648</v>
      </c>
      <c r="G3460" t="s">
        <v>452</v>
      </c>
      <c r="H3460" t="s">
        <v>46</v>
      </c>
      <c r="J3460" t="s">
        <v>36</v>
      </c>
      <c r="L3460" t="s">
        <v>649</v>
      </c>
      <c r="M3460" t="s">
        <v>649</v>
      </c>
      <c r="N3460" t="b">
        <v>0</v>
      </c>
      <c r="O3460">
        <v>81.866171690000002</v>
      </c>
      <c r="P3460">
        <v>3.5590132556829589E-3</v>
      </c>
      <c r="Q3460">
        <v>4.6512818901468318</v>
      </c>
      <c r="R3460">
        <v>380.78264179734828</v>
      </c>
      <c r="S3460">
        <v>0.29136279023672701</v>
      </c>
      <c r="T3460">
        <f t="shared" si="110"/>
        <v>380.78264179734828</v>
      </c>
      <c r="U3460">
        <f t="shared" si="111"/>
        <v>0.29136279023672701</v>
      </c>
    </row>
    <row r="3461" spans="1:21" x14ac:dyDescent="0.35">
      <c r="A3461" t="s">
        <v>27</v>
      </c>
      <c r="B3461" t="s">
        <v>68</v>
      </c>
      <c r="C3461" t="s">
        <v>39</v>
      </c>
      <c r="D3461" t="s">
        <v>40</v>
      </c>
      <c r="E3461" t="s">
        <v>647</v>
      </c>
      <c r="F3461" t="s">
        <v>648</v>
      </c>
      <c r="G3461" t="s">
        <v>452</v>
      </c>
      <c r="H3461" t="s">
        <v>46</v>
      </c>
      <c r="J3461" t="s">
        <v>36</v>
      </c>
      <c r="L3461" t="s">
        <v>649</v>
      </c>
      <c r="M3461" t="s">
        <v>649</v>
      </c>
      <c r="N3461" t="b">
        <v>0</v>
      </c>
      <c r="O3461">
        <v>81.866171690000002</v>
      </c>
      <c r="P3461">
        <v>2.378877138296551E-2</v>
      </c>
      <c r="Q3461">
        <v>86.239842495849729</v>
      </c>
      <c r="R3461">
        <v>7060.1257522837923</v>
      </c>
      <c r="S3461">
        <v>1.947495642332014</v>
      </c>
      <c r="T3461">
        <f t="shared" si="110"/>
        <v>7060.1257522837923</v>
      </c>
      <c r="U3461">
        <f t="shared" si="111"/>
        <v>1.9474956423320133</v>
      </c>
    </row>
    <row r="3462" spans="1:21" x14ac:dyDescent="0.35">
      <c r="A3462" t="s">
        <v>27</v>
      </c>
      <c r="B3462" t="s">
        <v>68</v>
      </c>
      <c r="C3462" t="s">
        <v>76</v>
      </c>
      <c r="D3462" t="s">
        <v>77</v>
      </c>
      <c r="E3462" t="s">
        <v>647</v>
      </c>
      <c r="F3462" t="s">
        <v>648</v>
      </c>
      <c r="G3462" t="s">
        <v>452</v>
      </c>
      <c r="H3462" t="s">
        <v>46</v>
      </c>
      <c r="J3462" t="s">
        <v>36</v>
      </c>
      <c r="L3462" t="s">
        <v>649</v>
      </c>
      <c r="M3462" t="s">
        <v>649</v>
      </c>
      <c r="N3462" t="b">
        <v>0</v>
      </c>
      <c r="O3462">
        <v>81.866171690000002</v>
      </c>
      <c r="P3462">
        <v>2.6196473456405672E-2</v>
      </c>
      <c r="Q3462">
        <v>24.95757982744794</v>
      </c>
      <c r="R3462">
        <v>2043.1815151207329</v>
      </c>
      <c r="S3462">
        <v>2.1446049936546339</v>
      </c>
      <c r="T3462">
        <f t="shared" si="110"/>
        <v>2043.1815151207336</v>
      </c>
      <c r="U3462">
        <f t="shared" si="111"/>
        <v>2.1446049936546343</v>
      </c>
    </row>
    <row r="3463" spans="1:21" x14ac:dyDescent="0.35">
      <c r="A3463" t="s">
        <v>27</v>
      </c>
      <c r="B3463" t="s">
        <v>68</v>
      </c>
      <c r="C3463" t="s">
        <v>39</v>
      </c>
      <c r="D3463" t="s">
        <v>40</v>
      </c>
      <c r="E3463" t="s">
        <v>650</v>
      </c>
      <c r="F3463" t="s">
        <v>651</v>
      </c>
      <c r="G3463" t="s">
        <v>452</v>
      </c>
      <c r="H3463" t="s">
        <v>46</v>
      </c>
      <c r="J3463" t="s">
        <v>36</v>
      </c>
      <c r="L3463" t="s">
        <v>652</v>
      </c>
      <c r="M3463" t="s">
        <v>652</v>
      </c>
      <c r="N3463" t="b">
        <v>0</v>
      </c>
      <c r="O3463">
        <v>45.028523870000001</v>
      </c>
      <c r="P3463">
        <v>1.1533721940713449E-11</v>
      </c>
      <c r="Q3463">
        <v>4.1812431064443609E-8</v>
      </c>
      <c r="R3463">
        <v>1.8827520502480289E-6</v>
      </c>
      <c r="S3463">
        <v>5.1934647371735853E-10</v>
      </c>
      <c r="T3463">
        <f t="shared" si="110"/>
        <v>1.8827520502480285E-6</v>
      </c>
      <c r="U3463">
        <f t="shared" si="111"/>
        <v>5.1934647371735832E-10</v>
      </c>
    </row>
    <row r="3464" spans="1:21" x14ac:dyDescent="0.35">
      <c r="A3464" t="s">
        <v>27</v>
      </c>
      <c r="B3464" t="s">
        <v>68</v>
      </c>
      <c r="C3464" t="s">
        <v>76</v>
      </c>
      <c r="D3464" t="s">
        <v>77</v>
      </c>
      <c r="E3464" t="s">
        <v>662</v>
      </c>
      <c r="F3464" t="s">
        <v>663</v>
      </c>
      <c r="G3464" t="s">
        <v>452</v>
      </c>
      <c r="H3464" t="s">
        <v>46</v>
      </c>
      <c r="J3464" t="s">
        <v>36</v>
      </c>
      <c r="L3464" t="s">
        <v>664</v>
      </c>
      <c r="M3464" t="s">
        <v>664</v>
      </c>
      <c r="N3464" t="b">
        <v>0</v>
      </c>
      <c r="O3464">
        <v>39.508152340000002</v>
      </c>
      <c r="P3464">
        <v>2.871419646490897E-2</v>
      </c>
      <c r="Q3464">
        <v>27.35623371773935</v>
      </c>
      <c r="R3464">
        <v>1080.794249169091</v>
      </c>
      <c r="S3464">
        <v>1.134444848256313</v>
      </c>
      <c r="T3464">
        <f t="shared" si="110"/>
        <v>1080.7942491690908</v>
      </c>
      <c r="U3464">
        <f t="shared" si="111"/>
        <v>1.1344448482563132</v>
      </c>
    </row>
    <row r="3465" spans="1:21" x14ac:dyDescent="0.35">
      <c r="A3465" t="s">
        <v>27</v>
      </c>
      <c r="B3465" t="s">
        <v>68</v>
      </c>
      <c r="C3465" t="s">
        <v>29</v>
      </c>
      <c r="D3465" t="s">
        <v>30</v>
      </c>
      <c r="E3465" t="s">
        <v>665</v>
      </c>
      <c r="F3465" t="s">
        <v>666</v>
      </c>
      <c r="G3465" t="s">
        <v>452</v>
      </c>
      <c r="H3465" t="s">
        <v>46</v>
      </c>
      <c r="J3465" t="s">
        <v>36</v>
      </c>
      <c r="L3465" t="s">
        <v>667</v>
      </c>
      <c r="M3465" t="s">
        <v>667</v>
      </c>
      <c r="N3465" t="b">
        <v>0</v>
      </c>
      <c r="O3465">
        <v>71.657646670000005</v>
      </c>
      <c r="P3465">
        <v>8.6337803209073968E-3</v>
      </c>
      <c r="Q3465">
        <v>11.283505613815571</v>
      </c>
      <c r="R3465">
        <v>808.54945847375745</v>
      </c>
      <c r="S3465">
        <v>0.61867637966198152</v>
      </c>
      <c r="T3465">
        <f t="shared" si="110"/>
        <v>808.54945847375768</v>
      </c>
      <c r="U3465">
        <f t="shared" si="111"/>
        <v>0.61867637966198152</v>
      </c>
    </row>
    <row r="3466" spans="1:21" x14ac:dyDescent="0.35">
      <c r="A3466" t="s">
        <v>27</v>
      </c>
      <c r="B3466" t="s">
        <v>68</v>
      </c>
      <c r="C3466" t="s">
        <v>76</v>
      </c>
      <c r="D3466" t="s">
        <v>77</v>
      </c>
      <c r="E3466" t="s">
        <v>665</v>
      </c>
      <c r="F3466" t="s">
        <v>666</v>
      </c>
      <c r="G3466" t="s">
        <v>452</v>
      </c>
      <c r="H3466" t="s">
        <v>46</v>
      </c>
      <c r="J3466" t="s">
        <v>36</v>
      </c>
      <c r="L3466" t="s">
        <v>667</v>
      </c>
      <c r="M3466" t="s">
        <v>667</v>
      </c>
      <c r="N3466" t="b">
        <v>0</v>
      </c>
      <c r="O3466">
        <v>71.657646670000005</v>
      </c>
      <c r="P3466">
        <v>2.0435196925818081E-2</v>
      </c>
      <c r="Q3466">
        <v>19.46876778717758</v>
      </c>
      <c r="R3466">
        <v>1395.0860831938489</v>
      </c>
      <c r="S3466">
        <v>1.464338120942142</v>
      </c>
      <c r="T3466">
        <f t="shared" si="110"/>
        <v>1395.0860831938489</v>
      </c>
      <c r="U3466">
        <f t="shared" si="111"/>
        <v>1.4643381209421424</v>
      </c>
    </row>
    <row r="3467" spans="1:21" x14ac:dyDescent="0.35">
      <c r="A3467" t="s">
        <v>27</v>
      </c>
      <c r="B3467" t="s">
        <v>68</v>
      </c>
      <c r="C3467" t="s">
        <v>39</v>
      </c>
      <c r="D3467" t="s">
        <v>40</v>
      </c>
      <c r="E3467" t="s">
        <v>665</v>
      </c>
      <c r="F3467" t="s">
        <v>666</v>
      </c>
      <c r="G3467" t="s">
        <v>452</v>
      </c>
      <c r="H3467" t="s">
        <v>46</v>
      </c>
      <c r="J3467" t="s">
        <v>36</v>
      </c>
      <c r="L3467" t="s">
        <v>667</v>
      </c>
      <c r="M3467" t="s">
        <v>667</v>
      </c>
      <c r="N3467" t="b">
        <v>0</v>
      </c>
      <c r="O3467">
        <v>71.657646670000005</v>
      </c>
      <c r="P3467">
        <v>1.24309537147332E-2</v>
      </c>
      <c r="Q3467">
        <v>45.065105430348112</v>
      </c>
      <c r="R3467">
        <v>3229.259402074184</v>
      </c>
      <c r="S3467">
        <v>0.89077288906147556</v>
      </c>
      <c r="T3467">
        <f t="shared" si="110"/>
        <v>3229.2594020741835</v>
      </c>
      <c r="U3467">
        <f t="shared" si="111"/>
        <v>0.89077288906147567</v>
      </c>
    </row>
    <row r="3468" spans="1:21" x14ac:dyDescent="0.35">
      <c r="A3468" t="s">
        <v>27</v>
      </c>
      <c r="B3468" t="s">
        <v>68</v>
      </c>
      <c r="C3468" t="s">
        <v>76</v>
      </c>
      <c r="D3468" t="s">
        <v>77</v>
      </c>
      <c r="E3468" t="s">
        <v>674</v>
      </c>
      <c r="F3468" t="s">
        <v>675</v>
      </c>
      <c r="G3468" t="s">
        <v>452</v>
      </c>
      <c r="H3468" t="s">
        <v>46</v>
      </c>
      <c r="J3468" t="s">
        <v>36</v>
      </c>
      <c r="L3468" t="s">
        <v>676</v>
      </c>
      <c r="M3468" t="s">
        <v>676</v>
      </c>
      <c r="N3468" t="b">
        <v>0</v>
      </c>
      <c r="O3468">
        <v>86.142033209999994</v>
      </c>
      <c r="P3468">
        <v>6.495076578175117E-3</v>
      </c>
      <c r="Q3468">
        <v>6.1879089357180304</v>
      </c>
      <c r="R3468">
        <v>533.03905704107831</v>
      </c>
      <c r="S3468">
        <v>0.55949910229865407</v>
      </c>
      <c r="T3468">
        <f t="shared" si="110"/>
        <v>533.03905704107831</v>
      </c>
      <c r="U3468">
        <f t="shared" si="111"/>
        <v>0.55949910229865407</v>
      </c>
    </row>
    <row r="3469" spans="1:21" x14ac:dyDescent="0.35">
      <c r="A3469" t="s">
        <v>27</v>
      </c>
      <c r="B3469" t="s">
        <v>68</v>
      </c>
      <c r="C3469" t="s">
        <v>39</v>
      </c>
      <c r="D3469" t="s">
        <v>40</v>
      </c>
      <c r="E3469" t="s">
        <v>674</v>
      </c>
      <c r="F3469" t="s">
        <v>675</v>
      </c>
      <c r="G3469" t="s">
        <v>452</v>
      </c>
      <c r="H3469" t="s">
        <v>46</v>
      </c>
      <c r="J3469" t="s">
        <v>36</v>
      </c>
      <c r="L3469" t="s">
        <v>676</v>
      </c>
      <c r="M3469" t="s">
        <v>676</v>
      </c>
      <c r="N3469" t="b">
        <v>0</v>
      </c>
      <c r="O3469">
        <v>86.142033209999994</v>
      </c>
      <c r="P3469">
        <v>3.5984263072217719E-3</v>
      </c>
      <c r="Q3469">
        <v>13.045134318704029</v>
      </c>
      <c r="R3469">
        <v>1123.734393710713</v>
      </c>
      <c r="S3469">
        <v>0.30997575846043562</v>
      </c>
      <c r="T3469">
        <f t="shared" si="110"/>
        <v>1123.7343937107132</v>
      </c>
      <c r="U3469">
        <f t="shared" si="111"/>
        <v>0.30997575846043551</v>
      </c>
    </row>
    <row r="3470" spans="1:21" x14ac:dyDescent="0.35">
      <c r="A3470" t="s">
        <v>27</v>
      </c>
      <c r="B3470" t="s">
        <v>68</v>
      </c>
      <c r="C3470" t="s">
        <v>39</v>
      </c>
      <c r="D3470" t="s">
        <v>40</v>
      </c>
      <c r="E3470" t="s">
        <v>677</v>
      </c>
      <c r="F3470" t="s">
        <v>678</v>
      </c>
      <c r="G3470" t="s">
        <v>452</v>
      </c>
      <c r="H3470" t="s">
        <v>46</v>
      </c>
      <c r="J3470" t="s">
        <v>36</v>
      </c>
      <c r="L3470" t="s">
        <v>679</v>
      </c>
      <c r="M3470" t="s">
        <v>679</v>
      </c>
      <c r="N3470" t="b">
        <v>0</v>
      </c>
      <c r="O3470">
        <v>64.771637100000007</v>
      </c>
      <c r="P3470">
        <v>1.198393565622927E-5</v>
      </c>
      <c r="Q3470">
        <v>4.3444560748255603E-2</v>
      </c>
      <c r="R3470">
        <v>2.8139753227549171</v>
      </c>
      <c r="S3470">
        <v>7.7621913135503262E-4</v>
      </c>
      <c r="T3470">
        <f t="shared" si="110"/>
        <v>2.8139753227549167</v>
      </c>
      <c r="U3470">
        <f t="shared" si="111"/>
        <v>7.7621913135503273E-4</v>
      </c>
    </row>
    <row r="3471" spans="1:21" x14ac:dyDescent="0.35">
      <c r="A3471" t="s">
        <v>27</v>
      </c>
      <c r="B3471" t="s">
        <v>68</v>
      </c>
      <c r="C3471" t="s">
        <v>76</v>
      </c>
      <c r="D3471" t="s">
        <v>77</v>
      </c>
      <c r="E3471" t="s">
        <v>680</v>
      </c>
      <c r="F3471" t="s">
        <v>681</v>
      </c>
      <c r="G3471" t="s">
        <v>452</v>
      </c>
      <c r="H3471" t="s">
        <v>46</v>
      </c>
      <c r="J3471" t="s">
        <v>36</v>
      </c>
      <c r="L3471" t="s">
        <v>682</v>
      </c>
      <c r="M3471" t="s">
        <v>682</v>
      </c>
      <c r="N3471" t="b">
        <v>0</v>
      </c>
      <c r="O3471">
        <v>57.560637040000003</v>
      </c>
      <c r="P3471">
        <v>9.8583736977626082E-3</v>
      </c>
      <c r="Q3471">
        <v>9.3921477232486179</v>
      </c>
      <c r="R3471">
        <v>540.6180061239761</v>
      </c>
      <c r="S3471">
        <v>0.56745427022159622</v>
      </c>
      <c r="T3471">
        <f t="shared" si="110"/>
        <v>540.6180061239761</v>
      </c>
      <c r="U3471">
        <f t="shared" si="111"/>
        <v>0.56745427022159622</v>
      </c>
    </row>
    <row r="3472" spans="1:21" x14ac:dyDescent="0.35">
      <c r="A3472" t="s">
        <v>27</v>
      </c>
      <c r="B3472" t="s">
        <v>68</v>
      </c>
      <c r="C3472" t="s">
        <v>76</v>
      </c>
      <c r="D3472" t="s">
        <v>77</v>
      </c>
      <c r="E3472" t="s">
        <v>695</v>
      </c>
      <c r="F3472" t="s">
        <v>696</v>
      </c>
      <c r="G3472" t="s">
        <v>452</v>
      </c>
      <c r="H3472" t="s">
        <v>46</v>
      </c>
      <c r="J3472" t="s">
        <v>36</v>
      </c>
      <c r="L3472" t="s">
        <v>697</v>
      </c>
      <c r="M3472" t="s">
        <v>697</v>
      </c>
      <c r="N3472" t="b">
        <v>0</v>
      </c>
      <c r="O3472">
        <v>209.88483607000001</v>
      </c>
      <c r="P3472">
        <v>1.524990214091099E-2</v>
      </c>
      <c r="Q3472">
        <v>14.528697943863479</v>
      </c>
      <c r="R3472">
        <v>3049.3533862583331</v>
      </c>
      <c r="S3472">
        <v>3.2007232109286461</v>
      </c>
      <c r="T3472">
        <f t="shared" si="110"/>
        <v>3049.3533862583326</v>
      </c>
      <c r="U3472">
        <f t="shared" si="111"/>
        <v>3.2007232109286452</v>
      </c>
    </row>
    <row r="3473" spans="1:21" x14ac:dyDescent="0.35">
      <c r="A3473" t="s">
        <v>27</v>
      </c>
      <c r="B3473" t="s">
        <v>68</v>
      </c>
      <c r="C3473" t="s">
        <v>29</v>
      </c>
      <c r="D3473" t="s">
        <v>30</v>
      </c>
      <c r="E3473" t="s">
        <v>695</v>
      </c>
      <c r="F3473" t="s">
        <v>696</v>
      </c>
      <c r="G3473" t="s">
        <v>452</v>
      </c>
      <c r="H3473" t="s">
        <v>46</v>
      </c>
      <c r="J3473" t="s">
        <v>36</v>
      </c>
      <c r="L3473" t="s">
        <v>697</v>
      </c>
      <c r="M3473" t="s">
        <v>697</v>
      </c>
      <c r="N3473" t="b">
        <v>0</v>
      </c>
      <c r="O3473">
        <v>209.88483607000001</v>
      </c>
      <c r="P3473">
        <v>3.8013599783203722E-10</v>
      </c>
      <c r="Q3473">
        <v>4.9680053303700208E-7</v>
      </c>
      <c r="R3473">
        <v>1.042708984359598E-4</v>
      </c>
      <c r="S3473">
        <v>7.9784781589283001E-8</v>
      </c>
      <c r="T3473">
        <f t="shared" si="110"/>
        <v>1.042708984359598E-4</v>
      </c>
      <c r="U3473">
        <f t="shared" si="111"/>
        <v>7.9784781589283014E-8</v>
      </c>
    </row>
    <row r="3474" spans="1:21" x14ac:dyDescent="0.35">
      <c r="A3474" t="s">
        <v>27</v>
      </c>
      <c r="B3474" t="s">
        <v>68</v>
      </c>
      <c r="C3474" t="s">
        <v>39</v>
      </c>
      <c r="D3474" t="s">
        <v>40</v>
      </c>
      <c r="E3474" t="s">
        <v>695</v>
      </c>
      <c r="F3474" t="s">
        <v>696</v>
      </c>
      <c r="G3474" t="s">
        <v>452</v>
      </c>
      <c r="H3474" t="s">
        <v>46</v>
      </c>
      <c r="J3474" t="s">
        <v>36</v>
      </c>
      <c r="L3474" t="s">
        <v>697</v>
      </c>
      <c r="M3474" t="s">
        <v>697</v>
      </c>
      <c r="N3474" t="b">
        <v>0</v>
      </c>
      <c r="O3474">
        <v>209.88483607000001</v>
      </c>
      <c r="P3474">
        <v>7.9197946361112114E-3</v>
      </c>
      <c r="Q3474">
        <v>28.711102016255669</v>
      </c>
      <c r="R3474">
        <v>6026.0249400708681</v>
      </c>
      <c r="S3474">
        <v>1.6622447989082669</v>
      </c>
      <c r="T3474">
        <f t="shared" si="110"/>
        <v>6026.0249400708681</v>
      </c>
      <c r="U3474">
        <f t="shared" si="111"/>
        <v>1.6622447989082669</v>
      </c>
    </row>
    <row r="3475" spans="1:21" x14ac:dyDescent="0.35">
      <c r="A3475" t="s">
        <v>27</v>
      </c>
      <c r="B3475" t="s">
        <v>68</v>
      </c>
      <c r="C3475" t="s">
        <v>39</v>
      </c>
      <c r="D3475" t="s">
        <v>40</v>
      </c>
      <c r="E3475" t="s">
        <v>719</v>
      </c>
      <c r="F3475" t="s">
        <v>720</v>
      </c>
      <c r="G3475" t="s">
        <v>452</v>
      </c>
      <c r="H3475" t="s">
        <v>46</v>
      </c>
      <c r="J3475" t="s">
        <v>36</v>
      </c>
      <c r="L3475" t="s">
        <v>721</v>
      </c>
      <c r="M3475" t="s">
        <v>721</v>
      </c>
      <c r="N3475" t="b">
        <v>0</v>
      </c>
      <c r="O3475">
        <v>0.42006296999999998</v>
      </c>
      <c r="P3475">
        <v>8.4059821470836675E-3</v>
      </c>
      <c r="Q3475">
        <v>30.473645095707759</v>
      </c>
      <c r="R3475">
        <v>12.80084986562894</v>
      </c>
      <c r="S3475">
        <v>3.531041826470942E-3</v>
      </c>
      <c r="T3475">
        <f t="shared" si="110"/>
        <v>12.800849865628935</v>
      </c>
      <c r="U3475">
        <f t="shared" si="111"/>
        <v>3.531041826470942E-3</v>
      </c>
    </row>
    <row r="3476" spans="1:21" x14ac:dyDescent="0.35">
      <c r="A3476" t="s">
        <v>27</v>
      </c>
      <c r="B3476" t="s">
        <v>68</v>
      </c>
      <c r="C3476" t="s">
        <v>76</v>
      </c>
      <c r="D3476" t="s">
        <v>77</v>
      </c>
      <c r="E3476" t="s">
        <v>719</v>
      </c>
      <c r="F3476" t="s">
        <v>720</v>
      </c>
      <c r="G3476" t="s">
        <v>452</v>
      </c>
      <c r="H3476" t="s">
        <v>46</v>
      </c>
      <c r="J3476" t="s">
        <v>36</v>
      </c>
      <c r="L3476" t="s">
        <v>721</v>
      </c>
      <c r="M3476" t="s">
        <v>721</v>
      </c>
      <c r="N3476" t="b">
        <v>0</v>
      </c>
      <c r="O3476">
        <v>0.42006296999999998</v>
      </c>
      <c r="P3476">
        <v>1.495131148546509E-2</v>
      </c>
      <c r="Q3476">
        <v>14.244228351747481</v>
      </c>
      <c r="R3476">
        <v>5.9834728667932522</v>
      </c>
      <c r="S3476">
        <v>6.2804923079795762E-3</v>
      </c>
      <c r="T3476">
        <f t="shared" si="110"/>
        <v>5.9834728667932513</v>
      </c>
      <c r="U3476">
        <f t="shared" si="111"/>
        <v>6.2804923079795771E-3</v>
      </c>
    </row>
    <row r="3477" spans="1:21" x14ac:dyDescent="0.35">
      <c r="A3477" t="s">
        <v>27</v>
      </c>
      <c r="B3477" t="s">
        <v>68</v>
      </c>
      <c r="C3477" t="s">
        <v>29</v>
      </c>
      <c r="D3477" t="s">
        <v>30</v>
      </c>
      <c r="E3477" t="s">
        <v>737</v>
      </c>
      <c r="F3477" t="s">
        <v>738</v>
      </c>
      <c r="G3477" t="s">
        <v>452</v>
      </c>
      <c r="H3477" t="s">
        <v>46</v>
      </c>
      <c r="J3477" t="s">
        <v>36</v>
      </c>
      <c r="L3477" t="s">
        <v>736</v>
      </c>
      <c r="M3477" t="s">
        <v>736</v>
      </c>
      <c r="N3477" t="b">
        <v>0</v>
      </c>
      <c r="O3477">
        <v>105.37258032</v>
      </c>
      <c r="P3477">
        <v>4.248135437717092E-10</v>
      </c>
      <c r="Q3477">
        <v>5.5518971155258539E-7</v>
      </c>
      <c r="R3477">
        <v>5.8501772473412433E-5</v>
      </c>
      <c r="S3477">
        <v>4.476369926210826E-8</v>
      </c>
      <c r="T3477">
        <f t="shared" si="110"/>
        <v>5.8501772473412433E-5</v>
      </c>
      <c r="U3477">
        <f t="shared" si="111"/>
        <v>4.476369926210826E-8</v>
      </c>
    </row>
    <row r="3478" spans="1:21" x14ac:dyDescent="0.35">
      <c r="A3478" t="s">
        <v>27</v>
      </c>
      <c r="B3478" t="s">
        <v>68</v>
      </c>
      <c r="C3478" t="s">
        <v>76</v>
      </c>
      <c r="D3478" t="s">
        <v>77</v>
      </c>
      <c r="E3478" t="s">
        <v>737</v>
      </c>
      <c r="F3478" t="s">
        <v>738</v>
      </c>
      <c r="G3478" t="s">
        <v>452</v>
      </c>
      <c r="H3478" t="s">
        <v>46</v>
      </c>
      <c r="J3478" t="s">
        <v>36</v>
      </c>
      <c r="L3478" t="s">
        <v>736</v>
      </c>
      <c r="M3478" t="s">
        <v>736</v>
      </c>
      <c r="N3478" t="b">
        <v>0</v>
      </c>
      <c r="O3478">
        <v>105.37258032</v>
      </c>
      <c r="P3478">
        <v>9.646757070453555E-3</v>
      </c>
      <c r="Q3478">
        <v>9.1905389503093904</v>
      </c>
      <c r="R3478">
        <v>968.43080372556472</v>
      </c>
      <c r="S3478">
        <v>1.016503684233895</v>
      </c>
      <c r="T3478">
        <f t="shared" si="110"/>
        <v>968.43080372556472</v>
      </c>
      <c r="U3478">
        <f t="shared" si="111"/>
        <v>1.016503684233895</v>
      </c>
    </row>
    <row r="3479" spans="1:21" x14ac:dyDescent="0.35">
      <c r="A3479" t="s">
        <v>27</v>
      </c>
      <c r="B3479" t="s">
        <v>68</v>
      </c>
      <c r="C3479" t="s">
        <v>39</v>
      </c>
      <c r="D3479" t="s">
        <v>40</v>
      </c>
      <c r="E3479" t="s">
        <v>737</v>
      </c>
      <c r="F3479" t="s">
        <v>738</v>
      </c>
      <c r="G3479" t="s">
        <v>452</v>
      </c>
      <c r="H3479" t="s">
        <v>46</v>
      </c>
      <c r="J3479" t="s">
        <v>36</v>
      </c>
      <c r="L3479" t="s">
        <v>736</v>
      </c>
      <c r="M3479" t="s">
        <v>736</v>
      </c>
      <c r="N3479" t="b">
        <v>0</v>
      </c>
      <c r="O3479">
        <v>105.37258032</v>
      </c>
      <c r="P3479">
        <v>4.5947581981062077E-3</v>
      </c>
      <c r="Q3479">
        <v>16.65706971293768</v>
      </c>
      <c r="R3479">
        <v>1755.198416222365</v>
      </c>
      <c r="S3479">
        <v>0.48416152728092482</v>
      </c>
      <c r="T3479">
        <f t="shared" si="110"/>
        <v>1755.198416222365</v>
      </c>
      <c r="U3479">
        <f t="shared" si="111"/>
        <v>0.48416152728092482</v>
      </c>
    </row>
    <row r="3480" spans="1:21" x14ac:dyDescent="0.35">
      <c r="A3480" t="s">
        <v>27</v>
      </c>
      <c r="B3480" t="s">
        <v>68</v>
      </c>
      <c r="C3480" t="s">
        <v>39</v>
      </c>
      <c r="D3480" t="s">
        <v>40</v>
      </c>
      <c r="E3480" t="s">
        <v>739</v>
      </c>
      <c r="F3480" t="s">
        <v>740</v>
      </c>
      <c r="G3480" t="s">
        <v>452</v>
      </c>
      <c r="H3480" t="s">
        <v>46</v>
      </c>
      <c r="J3480" t="s">
        <v>36</v>
      </c>
      <c r="L3480" t="s">
        <v>741</v>
      </c>
      <c r="M3480" t="s">
        <v>741</v>
      </c>
      <c r="N3480" t="b">
        <v>0</v>
      </c>
      <c r="O3480">
        <v>22.738107729999999</v>
      </c>
      <c r="P3480">
        <v>2.4050060045287961E-3</v>
      </c>
      <c r="Q3480">
        <v>8.7187074814908225</v>
      </c>
      <c r="R3480">
        <v>198.2469099804953</v>
      </c>
      <c r="S3480">
        <v>5.4685285622272629E-2</v>
      </c>
      <c r="T3480">
        <f t="shared" si="110"/>
        <v>198.2469099804953</v>
      </c>
      <c r="U3480">
        <f t="shared" si="111"/>
        <v>5.4685285622272629E-2</v>
      </c>
    </row>
    <row r="3481" spans="1:21" x14ac:dyDescent="0.35">
      <c r="A3481" t="s">
        <v>27</v>
      </c>
      <c r="B3481" t="s">
        <v>68</v>
      </c>
      <c r="C3481" t="s">
        <v>76</v>
      </c>
      <c r="D3481" t="s">
        <v>77</v>
      </c>
      <c r="E3481" t="s">
        <v>739</v>
      </c>
      <c r="F3481" t="s">
        <v>740</v>
      </c>
      <c r="G3481" t="s">
        <v>452</v>
      </c>
      <c r="H3481" t="s">
        <v>46</v>
      </c>
      <c r="J3481" t="s">
        <v>36</v>
      </c>
      <c r="L3481" t="s">
        <v>741</v>
      </c>
      <c r="M3481" t="s">
        <v>741</v>
      </c>
      <c r="N3481" t="b">
        <v>0</v>
      </c>
      <c r="O3481">
        <v>22.738107729999999</v>
      </c>
      <c r="P3481">
        <v>5.2752016427690578E-3</v>
      </c>
      <c r="Q3481">
        <v>5.0257247917123777</v>
      </c>
      <c r="R3481">
        <v>114.27547173528789</v>
      </c>
      <c r="S3481">
        <v>0.11994810325075581</v>
      </c>
      <c r="T3481">
        <f t="shared" si="110"/>
        <v>114.27547173528785</v>
      </c>
      <c r="U3481">
        <f t="shared" si="111"/>
        <v>0.11994810325075581</v>
      </c>
    </row>
    <row r="3482" spans="1:21" x14ac:dyDescent="0.35">
      <c r="A3482" t="s">
        <v>27</v>
      </c>
      <c r="B3482" t="s">
        <v>68</v>
      </c>
      <c r="C3482" t="s">
        <v>76</v>
      </c>
      <c r="D3482" t="s">
        <v>77</v>
      </c>
      <c r="E3482" t="s">
        <v>748</v>
      </c>
      <c r="F3482" t="s">
        <v>749</v>
      </c>
      <c r="G3482" t="s">
        <v>452</v>
      </c>
      <c r="H3482" t="s">
        <v>46</v>
      </c>
      <c r="J3482" t="s">
        <v>36</v>
      </c>
      <c r="L3482" t="s">
        <v>750</v>
      </c>
      <c r="M3482" t="s">
        <v>750</v>
      </c>
      <c r="N3482" t="b">
        <v>0</v>
      </c>
      <c r="O3482">
        <v>121.3874163</v>
      </c>
      <c r="P3482">
        <v>8.9338744696996511E-10</v>
      </c>
      <c r="Q3482">
        <v>8.5113702658098471E-7</v>
      </c>
      <c r="R3482">
        <v>1.0331732457393021E-4</v>
      </c>
      <c r="S3482">
        <v>1.0844599394253731E-7</v>
      </c>
      <c r="T3482">
        <f t="shared" si="110"/>
        <v>1.0331732457393015E-4</v>
      </c>
      <c r="U3482">
        <f t="shared" si="111"/>
        <v>1.0844599394253733E-7</v>
      </c>
    </row>
    <row r="3483" spans="1:21" x14ac:dyDescent="0.35">
      <c r="A3483" t="s">
        <v>27</v>
      </c>
      <c r="B3483" t="s">
        <v>68</v>
      </c>
      <c r="C3483" t="s">
        <v>76</v>
      </c>
      <c r="D3483" t="s">
        <v>77</v>
      </c>
      <c r="E3483" t="s">
        <v>760</v>
      </c>
      <c r="F3483" t="s">
        <v>761</v>
      </c>
      <c r="G3483" t="s">
        <v>452</v>
      </c>
      <c r="H3483" t="s">
        <v>46</v>
      </c>
      <c r="J3483" t="s">
        <v>36</v>
      </c>
      <c r="L3483" t="s">
        <v>762</v>
      </c>
      <c r="M3483" t="s">
        <v>762</v>
      </c>
      <c r="N3483" t="b">
        <v>0</v>
      </c>
      <c r="O3483">
        <v>22.706096800000001</v>
      </c>
      <c r="P3483">
        <v>2.0850415287307989E-3</v>
      </c>
      <c r="Q3483">
        <v>1.9864349483315109</v>
      </c>
      <c r="R3483">
        <v>45.104184223718278</v>
      </c>
      <c r="S3483">
        <v>4.7343154783381497E-2</v>
      </c>
      <c r="T3483">
        <f t="shared" si="110"/>
        <v>45.104184223718285</v>
      </c>
      <c r="U3483">
        <f t="shared" si="111"/>
        <v>4.7343154783381504E-2</v>
      </c>
    </row>
    <row r="3484" spans="1:21" x14ac:dyDescent="0.35">
      <c r="A3484" t="s">
        <v>27</v>
      </c>
      <c r="B3484" t="s">
        <v>68</v>
      </c>
      <c r="C3484" t="s">
        <v>39</v>
      </c>
      <c r="D3484" t="s">
        <v>40</v>
      </c>
      <c r="E3484" t="s">
        <v>760</v>
      </c>
      <c r="F3484" t="s">
        <v>761</v>
      </c>
      <c r="G3484" t="s">
        <v>452</v>
      </c>
      <c r="H3484" t="s">
        <v>46</v>
      </c>
      <c r="J3484" t="s">
        <v>36</v>
      </c>
      <c r="L3484" t="s">
        <v>762</v>
      </c>
      <c r="M3484" t="s">
        <v>762</v>
      </c>
      <c r="N3484" t="b">
        <v>0</v>
      </c>
      <c r="O3484">
        <v>22.706096800000001</v>
      </c>
      <c r="P3484">
        <v>7.6946782541398202E-3</v>
      </c>
      <c r="Q3484">
        <v>27.895002646855271</v>
      </c>
      <c r="R3484">
        <v>633.3866303357521</v>
      </c>
      <c r="S3484">
        <v>0.17471610928335379</v>
      </c>
      <c r="T3484">
        <f t="shared" si="110"/>
        <v>633.38663033575199</v>
      </c>
      <c r="U3484">
        <f t="shared" si="111"/>
        <v>0.17471610928335377</v>
      </c>
    </row>
    <row r="3485" spans="1:21" x14ac:dyDescent="0.35">
      <c r="A3485" t="s">
        <v>27</v>
      </c>
      <c r="B3485" t="s">
        <v>68</v>
      </c>
      <c r="C3485" t="s">
        <v>76</v>
      </c>
      <c r="D3485" t="s">
        <v>77</v>
      </c>
      <c r="E3485" t="s">
        <v>763</v>
      </c>
      <c r="F3485" t="s">
        <v>764</v>
      </c>
      <c r="G3485" t="s">
        <v>452</v>
      </c>
      <c r="H3485" t="s">
        <v>46</v>
      </c>
      <c r="J3485" t="s">
        <v>36</v>
      </c>
      <c r="L3485" t="s">
        <v>765</v>
      </c>
      <c r="M3485" t="s">
        <v>765</v>
      </c>
      <c r="N3485" t="b">
        <v>0</v>
      </c>
      <c r="O3485">
        <v>61.331053019999999</v>
      </c>
      <c r="P3485">
        <v>2.6828463808523799E-6</v>
      </c>
      <c r="Q3485">
        <v>2.5559681850432568E-3</v>
      </c>
      <c r="R3485">
        <v>0.15676022027432121</v>
      </c>
      <c r="S3485">
        <v>1.645417936285724E-4</v>
      </c>
      <c r="T3485">
        <f t="shared" si="110"/>
        <v>0.15676022027432115</v>
      </c>
      <c r="U3485">
        <f t="shared" si="111"/>
        <v>1.6454179362857243E-4</v>
      </c>
    </row>
    <row r="3486" spans="1:21" x14ac:dyDescent="0.35">
      <c r="A3486" t="s">
        <v>27</v>
      </c>
      <c r="B3486" t="s">
        <v>68</v>
      </c>
      <c r="C3486" t="s">
        <v>39</v>
      </c>
      <c r="D3486" t="s">
        <v>40</v>
      </c>
      <c r="E3486" t="s">
        <v>769</v>
      </c>
      <c r="F3486" t="s">
        <v>770</v>
      </c>
      <c r="G3486" t="s">
        <v>452</v>
      </c>
      <c r="H3486" t="s">
        <v>46</v>
      </c>
      <c r="J3486" t="s">
        <v>36</v>
      </c>
      <c r="L3486" t="s">
        <v>771</v>
      </c>
      <c r="M3486" t="s">
        <v>771</v>
      </c>
      <c r="N3486" t="b">
        <v>0</v>
      </c>
      <c r="O3486">
        <v>3.5921581499999999</v>
      </c>
      <c r="P3486">
        <v>6.4034054712894936E-3</v>
      </c>
      <c r="Q3486">
        <v>23.213837755257259</v>
      </c>
      <c r="R3486">
        <v>83.387776485325062</v>
      </c>
      <c r="S3486">
        <v>2.3002045151447149E-2</v>
      </c>
      <c r="T3486">
        <f t="shared" si="110"/>
        <v>83.387776485325062</v>
      </c>
      <c r="U3486">
        <f t="shared" si="111"/>
        <v>2.3002045151447145E-2</v>
      </c>
    </row>
    <row r="3487" spans="1:21" x14ac:dyDescent="0.35">
      <c r="A3487" t="s">
        <v>27</v>
      </c>
      <c r="B3487" t="s">
        <v>68</v>
      </c>
      <c r="C3487" t="s">
        <v>76</v>
      </c>
      <c r="D3487" t="s">
        <v>77</v>
      </c>
      <c r="E3487" t="s">
        <v>769</v>
      </c>
      <c r="F3487" t="s">
        <v>770</v>
      </c>
      <c r="G3487" t="s">
        <v>452</v>
      </c>
      <c r="H3487" t="s">
        <v>46</v>
      </c>
      <c r="J3487" t="s">
        <v>36</v>
      </c>
      <c r="L3487" t="s">
        <v>771</v>
      </c>
      <c r="M3487" t="s">
        <v>771</v>
      </c>
      <c r="N3487" t="b">
        <v>0</v>
      </c>
      <c r="O3487">
        <v>3.5921581499999999</v>
      </c>
      <c r="P3487">
        <v>8.5204670780929682E-3</v>
      </c>
      <c r="Q3487">
        <v>8.1175138944760974</v>
      </c>
      <c r="R3487">
        <v>29.159393693780551</v>
      </c>
      <c r="S3487">
        <v>3.0606865256378339E-2</v>
      </c>
      <c r="T3487">
        <f t="shared" si="110"/>
        <v>29.159393693780554</v>
      </c>
      <c r="U3487">
        <f t="shared" si="111"/>
        <v>3.0606865256378343E-2</v>
      </c>
    </row>
    <row r="3488" spans="1:21" x14ac:dyDescent="0.35">
      <c r="A3488" t="s">
        <v>27</v>
      </c>
      <c r="B3488" t="s">
        <v>68</v>
      </c>
      <c r="C3488" t="s">
        <v>76</v>
      </c>
      <c r="D3488" t="s">
        <v>77</v>
      </c>
      <c r="E3488" t="s">
        <v>772</v>
      </c>
      <c r="F3488" t="s">
        <v>773</v>
      </c>
      <c r="G3488" t="s">
        <v>452</v>
      </c>
      <c r="H3488" t="s">
        <v>46</v>
      </c>
      <c r="J3488" t="s">
        <v>36</v>
      </c>
      <c r="L3488" t="s">
        <v>774</v>
      </c>
      <c r="M3488" t="s">
        <v>774</v>
      </c>
      <c r="N3488" t="b">
        <v>0</v>
      </c>
      <c r="O3488">
        <v>0.93908736999999998</v>
      </c>
      <c r="P3488">
        <v>9.4082676585973985E-3</v>
      </c>
      <c r="Q3488">
        <v>8.9633282708144488</v>
      </c>
      <c r="R3488">
        <v>8.4173483722857885</v>
      </c>
      <c r="S3488">
        <v>8.8351853317682888E-3</v>
      </c>
      <c r="T3488">
        <f t="shared" si="110"/>
        <v>8.4173483722857885</v>
      </c>
      <c r="U3488">
        <f t="shared" si="111"/>
        <v>8.8351853317682888E-3</v>
      </c>
    </row>
    <row r="3489" spans="1:21" x14ac:dyDescent="0.35">
      <c r="A3489" t="s">
        <v>27</v>
      </c>
      <c r="B3489" t="s">
        <v>68</v>
      </c>
      <c r="C3489" t="s">
        <v>39</v>
      </c>
      <c r="D3489" t="s">
        <v>40</v>
      </c>
      <c r="E3489" t="s">
        <v>781</v>
      </c>
      <c r="F3489" t="s">
        <v>782</v>
      </c>
      <c r="G3489" t="s">
        <v>452</v>
      </c>
      <c r="H3489" t="s">
        <v>46</v>
      </c>
      <c r="J3489" t="s">
        <v>36</v>
      </c>
      <c r="L3489" t="s">
        <v>783</v>
      </c>
      <c r="M3489" t="s">
        <v>783</v>
      </c>
      <c r="N3489" t="b">
        <v>0</v>
      </c>
      <c r="O3489">
        <v>4.6044877199999998</v>
      </c>
      <c r="P3489">
        <v>6.7495666851303281E-8</v>
      </c>
      <c r="Q3489">
        <v>2.4468752861179149E-4</v>
      </c>
      <c r="R3489">
        <v>1.126660720730142E-3</v>
      </c>
      <c r="S3489">
        <v>3.10782969170037E-7</v>
      </c>
      <c r="T3489">
        <f t="shared" si="110"/>
        <v>1.1266607207301425E-3</v>
      </c>
      <c r="U3489">
        <f t="shared" si="111"/>
        <v>3.10782969170037E-7</v>
      </c>
    </row>
    <row r="3490" spans="1:21" x14ac:dyDescent="0.35">
      <c r="A3490" t="s">
        <v>27</v>
      </c>
      <c r="B3490" t="s">
        <v>68</v>
      </c>
      <c r="C3490" t="s">
        <v>76</v>
      </c>
      <c r="D3490" t="s">
        <v>77</v>
      </c>
      <c r="E3490" t="s">
        <v>781</v>
      </c>
      <c r="F3490" t="s">
        <v>782</v>
      </c>
      <c r="G3490" t="s">
        <v>452</v>
      </c>
      <c r="H3490" t="s">
        <v>46</v>
      </c>
      <c r="J3490" t="s">
        <v>36</v>
      </c>
      <c r="L3490" t="s">
        <v>783</v>
      </c>
      <c r="M3490" t="s">
        <v>783</v>
      </c>
      <c r="N3490" t="b">
        <v>0</v>
      </c>
      <c r="O3490">
        <v>4.6044877199999998</v>
      </c>
      <c r="P3490">
        <v>2.2347981097645441E-7</v>
      </c>
      <c r="Q3490">
        <v>2.1291091839325421E-4</v>
      </c>
      <c r="R3490">
        <v>9.8034570919566105E-4</v>
      </c>
      <c r="S3490">
        <v>1.029010045309006E-6</v>
      </c>
      <c r="T3490">
        <f t="shared" si="110"/>
        <v>9.8034570919566105E-4</v>
      </c>
      <c r="U3490">
        <f t="shared" si="111"/>
        <v>1.0290100453090054E-6</v>
      </c>
    </row>
    <row r="3491" spans="1:21" x14ac:dyDescent="0.35">
      <c r="A3491" t="s">
        <v>27</v>
      </c>
      <c r="B3491" t="s">
        <v>68</v>
      </c>
      <c r="C3491" t="s">
        <v>29</v>
      </c>
      <c r="D3491" t="s">
        <v>30</v>
      </c>
      <c r="E3491" t="s">
        <v>781</v>
      </c>
      <c r="F3491" t="s">
        <v>782</v>
      </c>
      <c r="G3491" t="s">
        <v>452</v>
      </c>
      <c r="H3491" t="s">
        <v>46</v>
      </c>
      <c r="J3491" t="s">
        <v>36</v>
      </c>
      <c r="L3491" t="s">
        <v>783</v>
      </c>
      <c r="M3491" t="s">
        <v>783</v>
      </c>
      <c r="N3491" t="b">
        <v>0</v>
      </c>
      <c r="O3491">
        <v>4.6044877199999998</v>
      </c>
      <c r="P3491">
        <v>2.4584887173087119E-7</v>
      </c>
      <c r="Q3491">
        <v>3.2130040622043089E-4</v>
      </c>
      <c r="R3491">
        <v>1.479423774872986E-3</v>
      </c>
      <c r="S3491">
        <v>1.1320081108606521E-6</v>
      </c>
      <c r="T3491">
        <f t="shared" si="110"/>
        <v>1.4794237748729855E-3</v>
      </c>
      <c r="U3491">
        <f t="shared" si="111"/>
        <v>1.1320081108606514E-6</v>
      </c>
    </row>
    <row r="3492" spans="1:21" x14ac:dyDescent="0.35">
      <c r="A3492" t="s">
        <v>27</v>
      </c>
      <c r="B3492" t="s">
        <v>68</v>
      </c>
      <c r="C3492" t="s">
        <v>76</v>
      </c>
      <c r="D3492" t="s">
        <v>77</v>
      </c>
      <c r="E3492" t="s">
        <v>784</v>
      </c>
      <c r="F3492" t="s">
        <v>785</v>
      </c>
      <c r="G3492" t="s">
        <v>452</v>
      </c>
      <c r="H3492" t="s">
        <v>46</v>
      </c>
      <c r="J3492" t="s">
        <v>36</v>
      </c>
      <c r="L3492" t="s">
        <v>786</v>
      </c>
      <c r="M3492" t="s">
        <v>786</v>
      </c>
      <c r="N3492" t="b">
        <v>0</v>
      </c>
      <c r="O3492">
        <v>3.6697682299999999</v>
      </c>
      <c r="P3492">
        <v>6.0652676078451166E-7</v>
      </c>
      <c r="Q3492">
        <v>5.7784266553868521E-4</v>
      </c>
      <c r="R3492">
        <v>2.1205486559323829E-3</v>
      </c>
      <c r="S3492">
        <v>2.225812637371811E-6</v>
      </c>
      <c r="T3492">
        <f t="shared" si="110"/>
        <v>2.1205486559323829E-3</v>
      </c>
      <c r="U3492">
        <f t="shared" si="111"/>
        <v>2.2258126373718105E-6</v>
      </c>
    </row>
    <row r="3493" spans="1:21" x14ac:dyDescent="0.35">
      <c r="A3493" t="s">
        <v>27</v>
      </c>
      <c r="B3493" t="s">
        <v>68</v>
      </c>
      <c r="C3493" t="s">
        <v>29</v>
      </c>
      <c r="D3493" t="s">
        <v>30</v>
      </c>
      <c r="E3493" t="s">
        <v>225</v>
      </c>
      <c r="F3493" t="s">
        <v>226</v>
      </c>
      <c r="G3493" t="s">
        <v>128</v>
      </c>
      <c r="H3493" t="s">
        <v>46</v>
      </c>
      <c r="J3493" t="s">
        <v>36</v>
      </c>
      <c r="L3493" t="s">
        <v>227</v>
      </c>
      <c r="M3493" t="s">
        <v>227</v>
      </c>
      <c r="N3493" t="b">
        <v>0</v>
      </c>
      <c r="O3493">
        <v>1.05</v>
      </c>
      <c r="P3493">
        <v>1.236062013935227E-2</v>
      </c>
      <c r="Q3493">
        <v>16.154120390911789</v>
      </c>
      <c r="R3493">
        <v>16.96182641045738</v>
      </c>
      <c r="S3493">
        <v>1.2978651146319889E-2</v>
      </c>
      <c r="T3493">
        <f t="shared" si="110"/>
        <v>16.96182641045738</v>
      </c>
      <c r="U3493">
        <f t="shared" si="111"/>
        <v>1.2978651146319884E-2</v>
      </c>
    </row>
    <row r="3494" spans="1:21" x14ac:dyDescent="0.35">
      <c r="A3494" t="s">
        <v>27</v>
      </c>
      <c r="B3494" t="s">
        <v>68</v>
      </c>
      <c r="C3494" t="s">
        <v>29</v>
      </c>
      <c r="D3494" t="s">
        <v>30</v>
      </c>
      <c r="E3494" t="s">
        <v>234</v>
      </c>
      <c r="F3494" t="s">
        <v>235</v>
      </c>
      <c r="G3494" t="s">
        <v>128</v>
      </c>
      <c r="H3494" t="s">
        <v>46</v>
      </c>
      <c r="J3494" t="s">
        <v>36</v>
      </c>
      <c r="L3494" t="s">
        <v>230</v>
      </c>
      <c r="M3494" t="s">
        <v>230</v>
      </c>
      <c r="N3494" t="b">
        <v>0</v>
      </c>
      <c r="O3494">
        <v>1.2</v>
      </c>
      <c r="P3494">
        <v>2.4682619463355831E-3</v>
      </c>
      <c r="Q3494">
        <v>3.225776715722346</v>
      </c>
      <c r="R3494">
        <v>3.8709320588668148</v>
      </c>
      <c r="S3494">
        <v>2.9619143356027001E-3</v>
      </c>
      <c r="T3494">
        <f t="shared" si="110"/>
        <v>3.8709320588668152</v>
      </c>
      <c r="U3494">
        <f t="shared" si="111"/>
        <v>2.9619143356026997E-3</v>
      </c>
    </row>
    <row r="3495" spans="1:21" x14ac:dyDescent="0.35">
      <c r="A3495" t="s">
        <v>27</v>
      </c>
      <c r="B3495" t="s">
        <v>68</v>
      </c>
      <c r="C3495" t="s">
        <v>76</v>
      </c>
      <c r="D3495" t="s">
        <v>77</v>
      </c>
      <c r="E3495" t="s">
        <v>790</v>
      </c>
      <c r="F3495" t="s">
        <v>791</v>
      </c>
      <c r="G3495" t="s">
        <v>452</v>
      </c>
      <c r="H3495" t="s">
        <v>46</v>
      </c>
      <c r="J3495" t="s">
        <v>36</v>
      </c>
      <c r="L3495" t="s">
        <v>792</v>
      </c>
      <c r="M3495" t="s">
        <v>792</v>
      </c>
      <c r="N3495" t="b">
        <v>0</v>
      </c>
      <c r="O3495">
        <v>9.1941971099999993</v>
      </c>
      <c r="P3495">
        <v>6.9494041518401661E-2</v>
      </c>
      <c r="Q3495">
        <v>66.207502762299754</v>
      </c>
      <c r="R3495">
        <v>608.7248305574534</v>
      </c>
      <c r="S3495">
        <v>0.63894191569070846</v>
      </c>
      <c r="T3495">
        <f t="shared" si="110"/>
        <v>608.7248305574534</v>
      </c>
      <c r="U3495">
        <f t="shared" si="111"/>
        <v>0.63894191569070846</v>
      </c>
    </row>
    <row r="3496" spans="1:21" x14ac:dyDescent="0.35">
      <c r="A3496" t="s">
        <v>27</v>
      </c>
      <c r="B3496" t="s">
        <v>68</v>
      </c>
      <c r="C3496" t="s">
        <v>39</v>
      </c>
      <c r="D3496" t="s">
        <v>40</v>
      </c>
      <c r="E3496" t="s">
        <v>790</v>
      </c>
      <c r="F3496" t="s">
        <v>791</v>
      </c>
      <c r="G3496" t="s">
        <v>452</v>
      </c>
      <c r="H3496" t="s">
        <v>46</v>
      </c>
      <c r="J3496" t="s">
        <v>36</v>
      </c>
      <c r="L3496" t="s">
        <v>792</v>
      </c>
      <c r="M3496" t="s">
        <v>792</v>
      </c>
      <c r="N3496" t="b">
        <v>0</v>
      </c>
      <c r="O3496">
        <v>9.1941971099999993</v>
      </c>
      <c r="P3496">
        <v>1.3454588741697349E-2</v>
      </c>
      <c r="Q3496">
        <v>48.776021058459833</v>
      </c>
      <c r="R3496">
        <v>448.45635185299051</v>
      </c>
      <c r="S3496">
        <v>0.12370414092515231</v>
      </c>
      <c r="T3496">
        <f t="shared" si="110"/>
        <v>448.45635185299051</v>
      </c>
      <c r="U3496">
        <f t="shared" si="111"/>
        <v>0.12370414092515229</v>
      </c>
    </row>
    <row r="3497" spans="1:21" x14ac:dyDescent="0.35">
      <c r="A3497" t="s">
        <v>27</v>
      </c>
      <c r="B3497" t="s">
        <v>68</v>
      </c>
      <c r="C3497" t="s">
        <v>29</v>
      </c>
      <c r="D3497" t="s">
        <v>30</v>
      </c>
      <c r="E3497" t="s">
        <v>236</v>
      </c>
      <c r="F3497" t="s">
        <v>237</v>
      </c>
      <c r="G3497" t="s">
        <v>128</v>
      </c>
      <c r="H3497" t="s">
        <v>46</v>
      </c>
      <c r="J3497" t="s">
        <v>36</v>
      </c>
      <c r="L3497" t="s">
        <v>230</v>
      </c>
      <c r="M3497" t="s">
        <v>230</v>
      </c>
      <c r="N3497" t="b">
        <v>0</v>
      </c>
      <c r="O3497">
        <v>1.2</v>
      </c>
      <c r="P3497">
        <v>2.1634621860604488E-3</v>
      </c>
      <c r="Q3497">
        <v>2.827433269592984</v>
      </c>
      <c r="R3497">
        <v>3.392919923511581</v>
      </c>
      <c r="S3497">
        <v>2.596154623272538E-3</v>
      </c>
      <c r="T3497">
        <f t="shared" si="110"/>
        <v>3.3929199235115806</v>
      </c>
      <c r="U3497">
        <f t="shared" si="111"/>
        <v>2.5961546232725384E-3</v>
      </c>
    </row>
    <row r="3498" spans="1:21" x14ac:dyDescent="0.35">
      <c r="A3498" t="s">
        <v>27</v>
      </c>
      <c r="B3498" t="s">
        <v>68</v>
      </c>
      <c r="C3498" t="s">
        <v>29</v>
      </c>
      <c r="D3498" t="s">
        <v>30</v>
      </c>
      <c r="E3498" t="s">
        <v>241</v>
      </c>
      <c r="F3498" t="s">
        <v>242</v>
      </c>
      <c r="G3498" t="s">
        <v>128</v>
      </c>
      <c r="H3498" t="s">
        <v>46</v>
      </c>
      <c r="J3498" t="s">
        <v>36</v>
      </c>
      <c r="L3498" t="s">
        <v>233</v>
      </c>
      <c r="M3498" t="s">
        <v>233</v>
      </c>
      <c r="N3498" t="b">
        <v>0</v>
      </c>
      <c r="O3498">
        <v>259.63</v>
      </c>
      <c r="P3498">
        <v>6.6348785749762544E-3</v>
      </c>
      <c r="Q3498">
        <v>8.6711367286515593</v>
      </c>
      <c r="R3498">
        <v>2251.2872288598041</v>
      </c>
      <c r="S3498">
        <v>1.722613524421085</v>
      </c>
      <c r="T3498">
        <f t="shared" si="110"/>
        <v>2251.2872288598041</v>
      </c>
      <c r="U3498">
        <f t="shared" si="111"/>
        <v>1.722613524421085</v>
      </c>
    </row>
    <row r="3499" spans="1:21" x14ac:dyDescent="0.35">
      <c r="A3499" t="s">
        <v>27</v>
      </c>
      <c r="B3499" t="s">
        <v>68</v>
      </c>
      <c r="C3499" t="s">
        <v>29</v>
      </c>
      <c r="D3499" t="s">
        <v>30</v>
      </c>
      <c r="E3499" t="s">
        <v>793</v>
      </c>
      <c r="F3499" t="s">
        <v>794</v>
      </c>
      <c r="G3499" t="s">
        <v>452</v>
      </c>
      <c r="H3499" t="s">
        <v>46</v>
      </c>
      <c r="J3499" t="s">
        <v>36</v>
      </c>
      <c r="L3499" t="s">
        <v>795</v>
      </c>
      <c r="M3499" t="s">
        <v>795</v>
      </c>
      <c r="N3499" t="b">
        <v>0</v>
      </c>
      <c r="O3499">
        <v>8.7603791399999995</v>
      </c>
      <c r="P3499">
        <v>3.2991269281007729E-4</v>
      </c>
      <c r="Q3499">
        <v>0.43116359034257667</v>
      </c>
      <c r="R3499">
        <v>3.777156522764614</v>
      </c>
      <c r="S3499">
        <v>2.8901602721146291E-3</v>
      </c>
      <c r="T3499">
        <f t="shared" si="110"/>
        <v>3.777156522764614</v>
      </c>
      <c r="U3499">
        <f t="shared" si="111"/>
        <v>2.8901602721146287E-3</v>
      </c>
    </row>
    <row r="3500" spans="1:21" x14ac:dyDescent="0.35">
      <c r="A3500" t="s">
        <v>27</v>
      </c>
      <c r="B3500" t="s">
        <v>68</v>
      </c>
      <c r="C3500" t="s">
        <v>39</v>
      </c>
      <c r="D3500" t="s">
        <v>40</v>
      </c>
      <c r="E3500" t="s">
        <v>793</v>
      </c>
      <c r="F3500" t="s">
        <v>794</v>
      </c>
      <c r="G3500" t="s">
        <v>452</v>
      </c>
      <c r="H3500" t="s">
        <v>46</v>
      </c>
      <c r="J3500" t="s">
        <v>36</v>
      </c>
      <c r="L3500" t="s">
        <v>795</v>
      </c>
      <c r="M3500" t="s">
        <v>795</v>
      </c>
      <c r="N3500" t="b">
        <v>0</v>
      </c>
      <c r="O3500">
        <v>8.7603791399999995</v>
      </c>
      <c r="P3500">
        <v>2.7624664208343652E-2</v>
      </c>
      <c r="Q3500">
        <v>100.1458483069969</v>
      </c>
      <c r="R3500">
        <v>877.31560046622008</v>
      </c>
      <c r="S3500">
        <v>0.24200253208027839</v>
      </c>
      <c r="T3500">
        <f t="shared" si="110"/>
        <v>877.31560046621985</v>
      </c>
      <c r="U3500">
        <f t="shared" si="111"/>
        <v>0.24200253208027833</v>
      </c>
    </row>
    <row r="3501" spans="1:21" x14ac:dyDescent="0.35">
      <c r="A3501" t="s">
        <v>27</v>
      </c>
      <c r="B3501" t="s">
        <v>68</v>
      </c>
      <c r="C3501" t="s">
        <v>39</v>
      </c>
      <c r="D3501" t="s">
        <v>40</v>
      </c>
      <c r="E3501" t="s">
        <v>241</v>
      </c>
      <c r="F3501" t="s">
        <v>242</v>
      </c>
      <c r="G3501" t="s">
        <v>128</v>
      </c>
      <c r="H3501" t="s">
        <v>46</v>
      </c>
      <c r="J3501" t="s">
        <v>36</v>
      </c>
      <c r="L3501" t="s">
        <v>233</v>
      </c>
      <c r="M3501" t="s">
        <v>233</v>
      </c>
      <c r="N3501" t="b">
        <v>0</v>
      </c>
      <c r="O3501">
        <v>259.63</v>
      </c>
      <c r="P3501">
        <v>9.4075002453637517E-4</v>
      </c>
      <c r="Q3501">
        <v>3.4104381700888848</v>
      </c>
      <c r="R3501">
        <v>885.45206210017727</v>
      </c>
      <c r="S3501">
        <v>0.2442469288703791</v>
      </c>
      <c r="T3501">
        <f t="shared" si="110"/>
        <v>885.45206210017716</v>
      </c>
      <c r="U3501">
        <f t="shared" si="111"/>
        <v>0.24424692887037908</v>
      </c>
    </row>
    <row r="3502" spans="1:21" x14ac:dyDescent="0.35">
      <c r="A3502" t="s">
        <v>27</v>
      </c>
      <c r="B3502" t="s">
        <v>68</v>
      </c>
      <c r="C3502" t="s">
        <v>39</v>
      </c>
      <c r="D3502" t="s">
        <v>40</v>
      </c>
      <c r="E3502" t="s">
        <v>243</v>
      </c>
      <c r="F3502" t="s">
        <v>244</v>
      </c>
      <c r="G3502" t="s">
        <v>128</v>
      </c>
      <c r="H3502" t="s">
        <v>46</v>
      </c>
      <c r="J3502" t="s">
        <v>36</v>
      </c>
      <c r="L3502" t="s">
        <v>233</v>
      </c>
      <c r="M3502" t="s">
        <v>233</v>
      </c>
      <c r="N3502" t="b">
        <v>0</v>
      </c>
      <c r="O3502">
        <v>259.63</v>
      </c>
      <c r="P3502">
        <v>8.1952124856702929E-4</v>
      </c>
      <c r="Q3502">
        <v>2.9709555933196028</v>
      </c>
      <c r="R3502">
        <v>771.3492006935686</v>
      </c>
      <c r="S3502">
        <v>0.21277230176545781</v>
      </c>
      <c r="T3502">
        <f t="shared" si="110"/>
        <v>771.34920069356849</v>
      </c>
      <c r="U3502">
        <f t="shared" si="111"/>
        <v>0.21277230176545781</v>
      </c>
    </row>
    <row r="3503" spans="1:21" x14ac:dyDescent="0.35">
      <c r="A3503" t="s">
        <v>27</v>
      </c>
      <c r="B3503" t="s">
        <v>68</v>
      </c>
      <c r="C3503" t="s">
        <v>76</v>
      </c>
      <c r="D3503" t="s">
        <v>77</v>
      </c>
      <c r="E3503" t="s">
        <v>793</v>
      </c>
      <c r="F3503" t="s">
        <v>794</v>
      </c>
      <c r="G3503" t="s">
        <v>452</v>
      </c>
      <c r="H3503" t="s">
        <v>46</v>
      </c>
      <c r="J3503" t="s">
        <v>36</v>
      </c>
      <c r="L3503" t="s">
        <v>795</v>
      </c>
      <c r="M3503" t="s">
        <v>795</v>
      </c>
      <c r="N3503" t="b">
        <v>0</v>
      </c>
      <c r="O3503">
        <v>8.7603791399999995</v>
      </c>
      <c r="P3503">
        <v>6.602019030123106E-2</v>
      </c>
      <c r="Q3503">
        <v>62.897938243797263</v>
      </c>
      <c r="R3503">
        <v>551.00978613996972</v>
      </c>
      <c r="S3503">
        <v>0.57836189793373483</v>
      </c>
      <c r="T3503">
        <f t="shared" si="110"/>
        <v>551.00978613996972</v>
      </c>
      <c r="U3503">
        <f t="shared" si="111"/>
        <v>0.57836189793373483</v>
      </c>
    </row>
    <row r="3504" spans="1:21" x14ac:dyDescent="0.35">
      <c r="A3504" t="s">
        <v>27</v>
      </c>
      <c r="B3504" t="s">
        <v>68</v>
      </c>
      <c r="C3504" t="s">
        <v>76</v>
      </c>
      <c r="D3504" t="s">
        <v>77</v>
      </c>
      <c r="E3504" t="s">
        <v>796</v>
      </c>
      <c r="F3504" t="s">
        <v>797</v>
      </c>
      <c r="G3504" t="s">
        <v>452</v>
      </c>
      <c r="H3504" t="s">
        <v>46</v>
      </c>
      <c r="J3504" t="s">
        <v>36</v>
      </c>
      <c r="L3504" t="s">
        <v>798</v>
      </c>
      <c r="M3504" t="s">
        <v>798</v>
      </c>
      <c r="N3504" t="b">
        <v>0</v>
      </c>
      <c r="O3504">
        <v>6.2709699299999997</v>
      </c>
      <c r="P3504">
        <v>3.942862284994713E-2</v>
      </c>
      <c r="Q3504">
        <v>37.563949357590758</v>
      </c>
      <c r="R3504">
        <v>235.56239687349441</v>
      </c>
      <c r="S3504">
        <v>0.24725570827332929</v>
      </c>
      <c r="T3504">
        <f t="shared" si="110"/>
        <v>235.56239687349444</v>
      </c>
      <c r="U3504">
        <f t="shared" si="111"/>
        <v>0.24725570827332935</v>
      </c>
    </row>
    <row r="3505" spans="1:21" x14ac:dyDescent="0.35">
      <c r="A3505" t="s">
        <v>27</v>
      </c>
      <c r="B3505" t="s">
        <v>68</v>
      </c>
      <c r="C3505" t="s">
        <v>29</v>
      </c>
      <c r="D3505" t="s">
        <v>30</v>
      </c>
      <c r="E3505" t="s">
        <v>243</v>
      </c>
      <c r="F3505" t="s">
        <v>244</v>
      </c>
      <c r="G3505" t="s">
        <v>128</v>
      </c>
      <c r="H3505" t="s">
        <v>46</v>
      </c>
      <c r="J3505" t="s">
        <v>36</v>
      </c>
      <c r="L3505" t="s">
        <v>233</v>
      </c>
      <c r="M3505" t="s">
        <v>233</v>
      </c>
      <c r="N3505" t="b">
        <v>0</v>
      </c>
      <c r="O3505">
        <v>259.63</v>
      </c>
      <c r="P3505">
        <v>6.8550555874318936E-3</v>
      </c>
      <c r="Q3505">
        <v>8.9588865281293462</v>
      </c>
      <c r="R3505">
        <v>2325.9957092982222</v>
      </c>
      <c r="S3505">
        <v>1.7797780821649429</v>
      </c>
      <c r="T3505">
        <f t="shared" si="110"/>
        <v>2325.9957092982222</v>
      </c>
      <c r="U3505">
        <f t="shared" si="111"/>
        <v>1.7797780821649425</v>
      </c>
    </row>
    <row r="3506" spans="1:21" x14ac:dyDescent="0.35">
      <c r="A3506" t="s">
        <v>27</v>
      </c>
      <c r="B3506" t="s">
        <v>68</v>
      </c>
      <c r="C3506" t="s">
        <v>29</v>
      </c>
      <c r="D3506" t="s">
        <v>30</v>
      </c>
      <c r="E3506" t="s">
        <v>796</v>
      </c>
      <c r="F3506" t="s">
        <v>797</v>
      </c>
      <c r="G3506" t="s">
        <v>452</v>
      </c>
      <c r="H3506" t="s">
        <v>46</v>
      </c>
      <c r="J3506" t="s">
        <v>36</v>
      </c>
      <c r="L3506" t="s">
        <v>798</v>
      </c>
      <c r="M3506" t="s">
        <v>798</v>
      </c>
      <c r="N3506" t="b">
        <v>0</v>
      </c>
      <c r="O3506">
        <v>6.2709699299999997</v>
      </c>
      <c r="P3506">
        <v>2.5323861401373858E-10</v>
      </c>
      <c r="Q3506">
        <v>3.3095807591252008E-7</v>
      </c>
      <c r="R3506">
        <v>2.0754281421380709E-6</v>
      </c>
      <c r="S3506">
        <v>1.5880517335950309E-9</v>
      </c>
      <c r="T3506">
        <f t="shared" si="110"/>
        <v>2.0754281421380705E-6</v>
      </c>
      <c r="U3506">
        <f t="shared" si="111"/>
        <v>1.5880517335950311E-9</v>
      </c>
    </row>
    <row r="3507" spans="1:21" x14ac:dyDescent="0.35">
      <c r="A3507" t="s">
        <v>27</v>
      </c>
      <c r="B3507" t="s">
        <v>68</v>
      </c>
      <c r="C3507" t="s">
        <v>39</v>
      </c>
      <c r="D3507" t="s">
        <v>40</v>
      </c>
      <c r="E3507" t="s">
        <v>796</v>
      </c>
      <c r="F3507" t="s">
        <v>797</v>
      </c>
      <c r="G3507" t="s">
        <v>452</v>
      </c>
      <c r="H3507" t="s">
        <v>46</v>
      </c>
      <c r="J3507" t="s">
        <v>36</v>
      </c>
      <c r="L3507" t="s">
        <v>798</v>
      </c>
      <c r="M3507" t="s">
        <v>798</v>
      </c>
      <c r="N3507" t="b">
        <v>0</v>
      </c>
      <c r="O3507">
        <v>6.2709699299999997</v>
      </c>
      <c r="P3507">
        <v>3.1245220415231499E-2</v>
      </c>
      <c r="Q3507">
        <v>113.2712086714655</v>
      </c>
      <c r="R3507">
        <v>710.32034351351513</v>
      </c>
      <c r="S3507">
        <v>0.19593783768013881</v>
      </c>
      <c r="T3507">
        <f t="shared" si="110"/>
        <v>710.32034351351535</v>
      </c>
      <c r="U3507">
        <f t="shared" si="111"/>
        <v>0.19593783768013884</v>
      </c>
    </row>
    <row r="3508" spans="1:21" x14ac:dyDescent="0.35">
      <c r="A3508" t="s">
        <v>27</v>
      </c>
      <c r="B3508" t="s">
        <v>68</v>
      </c>
      <c r="C3508" t="s">
        <v>29</v>
      </c>
      <c r="D3508" t="s">
        <v>30</v>
      </c>
      <c r="E3508" t="s">
        <v>799</v>
      </c>
      <c r="F3508" t="s">
        <v>800</v>
      </c>
      <c r="G3508" t="s">
        <v>452</v>
      </c>
      <c r="H3508" t="s">
        <v>46</v>
      </c>
      <c r="J3508" t="s">
        <v>36</v>
      </c>
      <c r="L3508" t="s">
        <v>801</v>
      </c>
      <c r="M3508" t="s">
        <v>801</v>
      </c>
      <c r="N3508" t="b">
        <v>0</v>
      </c>
      <c r="O3508">
        <v>8.4584609700000009</v>
      </c>
      <c r="P3508">
        <v>9.952939564651677E-3</v>
      </c>
      <c r="Q3508">
        <v>13.00751759687016</v>
      </c>
      <c r="R3508">
        <v>110.0235799097145</v>
      </c>
      <c r="S3508">
        <v>8.4186550844375013E-2</v>
      </c>
      <c r="T3508">
        <f t="shared" si="110"/>
        <v>110.02357990971446</v>
      </c>
      <c r="U3508">
        <f t="shared" si="111"/>
        <v>8.4186550844375013E-2</v>
      </c>
    </row>
    <row r="3509" spans="1:21" x14ac:dyDescent="0.35">
      <c r="A3509" t="s">
        <v>27</v>
      </c>
      <c r="B3509" t="s">
        <v>68</v>
      </c>
      <c r="C3509" t="s">
        <v>39</v>
      </c>
      <c r="D3509" t="s">
        <v>40</v>
      </c>
      <c r="E3509" t="s">
        <v>799</v>
      </c>
      <c r="F3509" t="s">
        <v>800</v>
      </c>
      <c r="G3509" t="s">
        <v>452</v>
      </c>
      <c r="H3509" t="s">
        <v>46</v>
      </c>
      <c r="J3509" t="s">
        <v>36</v>
      </c>
      <c r="L3509" t="s">
        <v>801</v>
      </c>
      <c r="M3509" t="s">
        <v>801</v>
      </c>
      <c r="N3509" t="b">
        <v>0</v>
      </c>
      <c r="O3509">
        <v>8.4584609700000009</v>
      </c>
      <c r="P3509">
        <v>2.3986781489981238E-2</v>
      </c>
      <c r="Q3509">
        <v>86.957675298843938</v>
      </c>
      <c r="R3509">
        <v>735.52810255720465</v>
      </c>
      <c r="S3509">
        <v>0.2028912550289248</v>
      </c>
      <c r="T3509">
        <f t="shared" si="110"/>
        <v>735.52810255720465</v>
      </c>
      <c r="U3509">
        <f t="shared" si="111"/>
        <v>0.20289125502892477</v>
      </c>
    </row>
    <row r="3510" spans="1:21" x14ac:dyDescent="0.35">
      <c r="A3510" t="s">
        <v>27</v>
      </c>
      <c r="B3510" t="s">
        <v>68</v>
      </c>
      <c r="C3510" t="s">
        <v>76</v>
      </c>
      <c r="D3510" t="s">
        <v>77</v>
      </c>
      <c r="E3510" t="s">
        <v>799</v>
      </c>
      <c r="F3510" t="s">
        <v>800</v>
      </c>
      <c r="G3510" t="s">
        <v>452</v>
      </c>
      <c r="H3510" t="s">
        <v>46</v>
      </c>
      <c r="J3510" t="s">
        <v>36</v>
      </c>
      <c r="L3510" t="s">
        <v>801</v>
      </c>
      <c r="M3510" t="s">
        <v>801</v>
      </c>
      <c r="N3510" t="b">
        <v>0</v>
      </c>
      <c r="O3510">
        <v>8.4584609700000009</v>
      </c>
      <c r="P3510">
        <v>3.0867172489749489E-2</v>
      </c>
      <c r="Q3510">
        <v>29.407390378041651</v>
      </c>
      <c r="R3510">
        <v>248.74126374221891</v>
      </c>
      <c r="S3510">
        <v>0.26108877375880379</v>
      </c>
      <c r="T3510">
        <f t="shared" si="110"/>
        <v>248.74126374221888</v>
      </c>
      <c r="U3510">
        <f t="shared" si="111"/>
        <v>0.26108877375880379</v>
      </c>
    </row>
    <row r="3511" spans="1:21" x14ac:dyDescent="0.35">
      <c r="A3511" t="s">
        <v>27</v>
      </c>
      <c r="B3511" t="s">
        <v>68</v>
      </c>
      <c r="C3511" t="s">
        <v>39</v>
      </c>
      <c r="D3511" t="s">
        <v>40</v>
      </c>
      <c r="E3511" t="s">
        <v>808</v>
      </c>
      <c r="F3511" t="s">
        <v>809</v>
      </c>
      <c r="G3511" t="s">
        <v>452</v>
      </c>
      <c r="H3511" t="s">
        <v>46</v>
      </c>
      <c r="J3511" t="s">
        <v>36</v>
      </c>
      <c r="L3511" t="s">
        <v>810</v>
      </c>
      <c r="M3511" t="s">
        <v>810</v>
      </c>
      <c r="N3511" t="b">
        <v>0</v>
      </c>
      <c r="O3511">
        <v>345.85716686000001</v>
      </c>
      <c r="P3511">
        <v>4.5686949210471717E-8</v>
      </c>
      <c r="Q3511">
        <v>1.65625842570765E-4</v>
      </c>
      <c r="R3511">
        <v>5.7282884670325183E-2</v>
      </c>
      <c r="S3511">
        <v>1.5801158816410459E-5</v>
      </c>
      <c r="T3511">
        <f t="shared" si="110"/>
        <v>5.7282884670325163E-2</v>
      </c>
      <c r="U3511">
        <f t="shared" si="111"/>
        <v>1.5801158816410462E-5</v>
      </c>
    </row>
    <row r="3512" spans="1:21" x14ac:dyDescent="0.35">
      <c r="A3512" t="s">
        <v>27</v>
      </c>
      <c r="B3512" t="s">
        <v>68</v>
      </c>
      <c r="C3512" t="s">
        <v>76</v>
      </c>
      <c r="D3512" t="s">
        <v>77</v>
      </c>
      <c r="E3512" t="s">
        <v>838</v>
      </c>
      <c r="F3512" t="s">
        <v>839</v>
      </c>
      <c r="G3512" t="s">
        <v>452</v>
      </c>
      <c r="H3512" t="s">
        <v>46</v>
      </c>
      <c r="J3512" t="s">
        <v>36</v>
      </c>
      <c r="L3512" t="s">
        <v>840</v>
      </c>
      <c r="M3512" t="s">
        <v>840</v>
      </c>
      <c r="N3512" t="b">
        <v>0</v>
      </c>
      <c r="O3512">
        <v>7.0893212800000001</v>
      </c>
      <c r="P3512">
        <v>1.6238873529089339E-2</v>
      </c>
      <c r="Q3512">
        <v>15.47089851939506</v>
      </c>
      <c r="R3512">
        <v>109.6781700942679</v>
      </c>
      <c r="S3512">
        <v>0.1151225916730018</v>
      </c>
      <c r="T3512">
        <f t="shared" si="110"/>
        <v>109.6781700942679</v>
      </c>
      <c r="U3512">
        <f t="shared" si="111"/>
        <v>0.11512259167300175</v>
      </c>
    </row>
    <row r="3513" spans="1:21" x14ac:dyDescent="0.35">
      <c r="A3513" t="s">
        <v>27</v>
      </c>
      <c r="B3513" t="s">
        <v>68</v>
      </c>
      <c r="C3513" t="s">
        <v>39</v>
      </c>
      <c r="D3513" t="s">
        <v>40</v>
      </c>
      <c r="E3513" t="s">
        <v>838</v>
      </c>
      <c r="F3513" t="s">
        <v>839</v>
      </c>
      <c r="G3513" t="s">
        <v>452</v>
      </c>
      <c r="H3513" t="s">
        <v>46</v>
      </c>
      <c r="J3513" t="s">
        <v>36</v>
      </c>
      <c r="L3513" t="s">
        <v>840</v>
      </c>
      <c r="M3513" t="s">
        <v>840</v>
      </c>
      <c r="N3513" t="b">
        <v>0</v>
      </c>
      <c r="O3513">
        <v>7.0893212800000001</v>
      </c>
      <c r="P3513">
        <v>9.2477556108658612E-3</v>
      </c>
      <c r="Q3513">
        <v>33.525270157174582</v>
      </c>
      <c r="R3513">
        <v>237.67141114300671</v>
      </c>
      <c r="S3513">
        <v>6.556031064435075E-2</v>
      </c>
      <c r="T3513">
        <f t="shared" si="110"/>
        <v>237.67141114300671</v>
      </c>
      <c r="U3513">
        <f t="shared" si="111"/>
        <v>6.556031064435075E-2</v>
      </c>
    </row>
    <row r="3514" spans="1:21" x14ac:dyDescent="0.35">
      <c r="A3514" t="s">
        <v>27</v>
      </c>
      <c r="B3514" t="s">
        <v>68</v>
      </c>
      <c r="C3514" t="s">
        <v>39</v>
      </c>
      <c r="D3514" t="s">
        <v>40</v>
      </c>
      <c r="E3514" t="s">
        <v>283</v>
      </c>
      <c r="F3514" t="s">
        <v>284</v>
      </c>
      <c r="G3514" t="s">
        <v>128</v>
      </c>
      <c r="H3514" t="s">
        <v>46</v>
      </c>
      <c r="J3514" t="s">
        <v>36</v>
      </c>
      <c r="L3514" t="s">
        <v>285</v>
      </c>
      <c r="M3514" t="s">
        <v>285</v>
      </c>
      <c r="N3514" t="b">
        <v>0</v>
      </c>
      <c r="O3514">
        <v>0.61</v>
      </c>
      <c r="P3514">
        <v>3.8259281000897192E-8</v>
      </c>
      <c r="Q3514">
        <v>1.3869881358751011E-4</v>
      </c>
      <c r="R3514">
        <v>8.4606276288381167E-5</v>
      </c>
      <c r="S3514">
        <v>2.333816141054728E-8</v>
      </c>
      <c r="T3514">
        <f t="shared" si="110"/>
        <v>8.4606276288381167E-5</v>
      </c>
      <c r="U3514">
        <f t="shared" si="111"/>
        <v>2.3338161410547286E-8</v>
      </c>
    </row>
    <row r="3515" spans="1:21" x14ac:dyDescent="0.35">
      <c r="A3515" t="s">
        <v>27</v>
      </c>
      <c r="B3515" t="s">
        <v>68</v>
      </c>
      <c r="C3515" t="s">
        <v>39</v>
      </c>
      <c r="D3515" t="s">
        <v>40</v>
      </c>
      <c r="E3515" t="s">
        <v>288</v>
      </c>
      <c r="F3515" t="s">
        <v>289</v>
      </c>
      <c r="G3515" t="s">
        <v>128</v>
      </c>
      <c r="H3515" t="s">
        <v>46</v>
      </c>
      <c r="J3515" t="s">
        <v>36</v>
      </c>
      <c r="L3515" t="s">
        <v>285</v>
      </c>
      <c r="M3515" t="s">
        <v>285</v>
      </c>
      <c r="N3515" t="b">
        <v>0</v>
      </c>
      <c r="O3515">
        <v>0.61</v>
      </c>
      <c r="P3515">
        <v>3.9618071055652702E-8</v>
      </c>
      <c r="Q3515">
        <v>1.4362474433107729E-4</v>
      </c>
      <c r="R3515">
        <v>8.7611094041957176E-5</v>
      </c>
      <c r="S3515">
        <v>2.4167023343948149E-8</v>
      </c>
      <c r="T3515">
        <f t="shared" si="110"/>
        <v>8.7611094041957149E-5</v>
      </c>
      <c r="U3515">
        <f t="shared" si="111"/>
        <v>2.4167023343948149E-8</v>
      </c>
    </row>
    <row r="3516" spans="1:21" x14ac:dyDescent="0.35">
      <c r="A3516" t="s">
        <v>27</v>
      </c>
      <c r="B3516" t="s">
        <v>68</v>
      </c>
      <c r="C3516" t="s">
        <v>39</v>
      </c>
      <c r="D3516" t="s">
        <v>40</v>
      </c>
      <c r="E3516" t="s">
        <v>844</v>
      </c>
      <c r="F3516" t="s">
        <v>845</v>
      </c>
      <c r="G3516" t="s">
        <v>452</v>
      </c>
      <c r="H3516" t="s">
        <v>46</v>
      </c>
      <c r="J3516" t="s">
        <v>36</v>
      </c>
      <c r="L3516" t="s">
        <v>846</v>
      </c>
      <c r="M3516" t="s">
        <v>846</v>
      </c>
      <c r="N3516" t="b">
        <v>0</v>
      </c>
      <c r="O3516">
        <v>32.022561840000002</v>
      </c>
      <c r="P3516">
        <v>2.164000964643206E-8</v>
      </c>
      <c r="Q3516">
        <v>7.8450080227906427E-5</v>
      </c>
      <c r="R3516">
        <v>2.5121725454510949E-3</v>
      </c>
      <c r="S3516">
        <v>6.9296854712106707E-7</v>
      </c>
      <c r="T3516">
        <f t="shared" si="110"/>
        <v>2.5121725454510949E-3</v>
      </c>
      <c r="U3516">
        <f t="shared" si="111"/>
        <v>6.9296854712106717E-7</v>
      </c>
    </row>
    <row r="3517" spans="1:21" x14ac:dyDescent="0.35">
      <c r="A3517" t="s">
        <v>27</v>
      </c>
      <c r="B3517" t="s">
        <v>68</v>
      </c>
      <c r="C3517" t="s">
        <v>76</v>
      </c>
      <c r="D3517" t="s">
        <v>77</v>
      </c>
      <c r="E3517" t="s">
        <v>844</v>
      </c>
      <c r="F3517" t="s">
        <v>845</v>
      </c>
      <c r="G3517" t="s">
        <v>452</v>
      </c>
      <c r="H3517" t="s">
        <v>46</v>
      </c>
      <c r="J3517" t="s">
        <v>36</v>
      </c>
      <c r="L3517" t="s">
        <v>846</v>
      </c>
      <c r="M3517" t="s">
        <v>846</v>
      </c>
      <c r="N3517" t="b">
        <v>0</v>
      </c>
      <c r="O3517">
        <v>32.022561840000002</v>
      </c>
      <c r="P3517">
        <v>7.7114370331223304E-8</v>
      </c>
      <c r="Q3517">
        <v>7.3467448074171211E-5</v>
      </c>
      <c r="R3517">
        <v>2.352615899182136E-3</v>
      </c>
      <c r="S3517">
        <v>2.4693996926842601E-6</v>
      </c>
      <c r="T3517">
        <f t="shared" si="110"/>
        <v>2.3526158991821365E-3</v>
      </c>
      <c r="U3517">
        <f t="shared" si="111"/>
        <v>2.4693996926842596E-6</v>
      </c>
    </row>
    <row r="3518" spans="1:21" x14ac:dyDescent="0.35">
      <c r="A3518" t="s">
        <v>27</v>
      </c>
      <c r="B3518" t="s">
        <v>68</v>
      </c>
      <c r="C3518" t="s">
        <v>29</v>
      </c>
      <c r="D3518" t="s">
        <v>30</v>
      </c>
      <c r="E3518" t="s">
        <v>134</v>
      </c>
      <c r="F3518" t="s">
        <v>135</v>
      </c>
      <c r="G3518" t="s">
        <v>128</v>
      </c>
      <c r="H3518" t="s">
        <v>46</v>
      </c>
      <c r="J3518" t="s">
        <v>36</v>
      </c>
      <c r="L3518" t="s">
        <v>136</v>
      </c>
      <c r="M3518" t="s">
        <v>136</v>
      </c>
      <c r="N3518" t="b">
        <v>0</v>
      </c>
      <c r="O3518">
        <v>58.4</v>
      </c>
      <c r="P3518">
        <v>1.158979530771766E-2</v>
      </c>
      <c r="Q3518">
        <v>15.146727801369559</v>
      </c>
      <c r="R3518">
        <v>884.56890359998249</v>
      </c>
      <c r="S3518">
        <v>0.67684404597071113</v>
      </c>
      <c r="T3518">
        <f t="shared" si="110"/>
        <v>884.56890359998226</v>
      </c>
      <c r="U3518">
        <f t="shared" si="111"/>
        <v>0.67684404597071135</v>
      </c>
    </row>
    <row r="3519" spans="1:21" x14ac:dyDescent="0.35">
      <c r="A3519" t="s">
        <v>27</v>
      </c>
      <c r="B3519" t="s">
        <v>68</v>
      </c>
      <c r="C3519" t="s">
        <v>39</v>
      </c>
      <c r="D3519" t="s">
        <v>40</v>
      </c>
      <c r="E3519" t="s">
        <v>134</v>
      </c>
      <c r="F3519" t="s">
        <v>135</v>
      </c>
      <c r="G3519" t="s">
        <v>128</v>
      </c>
      <c r="H3519" t="s">
        <v>46</v>
      </c>
      <c r="J3519" t="s">
        <v>36</v>
      </c>
      <c r="L3519" t="s">
        <v>136</v>
      </c>
      <c r="M3519" t="s">
        <v>136</v>
      </c>
      <c r="N3519" t="b">
        <v>0</v>
      </c>
      <c r="O3519">
        <v>58.4</v>
      </c>
      <c r="P3519">
        <v>2.3684807040603791E-3</v>
      </c>
      <c r="Q3519">
        <v>8.5862947516024075</v>
      </c>
      <c r="R3519">
        <v>501.43961349358062</v>
      </c>
      <c r="S3519">
        <v>0.13831927311712611</v>
      </c>
      <c r="T3519">
        <f t="shared" si="110"/>
        <v>501.43961349358057</v>
      </c>
      <c r="U3519">
        <f t="shared" si="111"/>
        <v>0.13831927311712613</v>
      </c>
    </row>
    <row r="3520" spans="1:21" x14ac:dyDescent="0.35">
      <c r="A3520" t="s">
        <v>27</v>
      </c>
      <c r="B3520" t="s">
        <v>68</v>
      </c>
      <c r="C3520" t="s">
        <v>39</v>
      </c>
      <c r="D3520" t="s">
        <v>40</v>
      </c>
      <c r="E3520" t="s">
        <v>853</v>
      </c>
      <c r="F3520" t="s">
        <v>854</v>
      </c>
      <c r="G3520" t="s">
        <v>452</v>
      </c>
      <c r="H3520" t="s">
        <v>46</v>
      </c>
      <c r="J3520" t="s">
        <v>36</v>
      </c>
      <c r="L3520" t="s">
        <v>855</v>
      </c>
      <c r="M3520" t="s">
        <v>855</v>
      </c>
      <c r="N3520" t="b">
        <v>0</v>
      </c>
      <c r="O3520">
        <v>26.159180240000001</v>
      </c>
      <c r="P3520">
        <v>4.9508019202172552E-3</v>
      </c>
      <c r="Q3520">
        <v>17.947811215396278</v>
      </c>
      <c r="R3520">
        <v>469.50002849704481</v>
      </c>
      <c r="S3520">
        <v>0.12950891976350129</v>
      </c>
      <c r="T3520">
        <f t="shared" si="110"/>
        <v>469.50002849704475</v>
      </c>
      <c r="U3520">
        <f t="shared" si="111"/>
        <v>0.12950891976350129</v>
      </c>
    </row>
    <row r="3521" spans="1:21" x14ac:dyDescent="0.35">
      <c r="A3521" t="s">
        <v>27</v>
      </c>
      <c r="B3521" t="s">
        <v>68</v>
      </c>
      <c r="C3521" t="s">
        <v>76</v>
      </c>
      <c r="D3521" t="s">
        <v>77</v>
      </c>
      <c r="E3521" t="s">
        <v>862</v>
      </c>
      <c r="F3521" t="s">
        <v>863</v>
      </c>
      <c r="G3521" t="s">
        <v>452</v>
      </c>
      <c r="H3521" t="s">
        <v>46</v>
      </c>
      <c r="J3521" t="s">
        <v>36</v>
      </c>
      <c r="L3521" t="s">
        <v>864</v>
      </c>
      <c r="M3521" t="s">
        <v>864</v>
      </c>
      <c r="N3521" t="b">
        <v>0</v>
      </c>
      <c r="O3521">
        <v>53.859106910000001</v>
      </c>
      <c r="P3521">
        <v>3.156901403584754E-8</v>
      </c>
      <c r="Q3521">
        <v>3.0076040165659479E-5</v>
      </c>
      <c r="R3521">
        <v>1.619868662711708E-3</v>
      </c>
      <c r="S3521">
        <v>1.7002789020000029E-6</v>
      </c>
      <c r="T3521">
        <f t="shared" si="110"/>
        <v>1.619868662711708E-3</v>
      </c>
      <c r="U3521">
        <f t="shared" si="111"/>
        <v>1.7002789020000034E-6</v>
      </c>
    </row>
    <row r="3522" spans="1:21" x14ac:dyDescent="0.35">
      <c r="A3522" t="s">
        <v>27</v>
      </c>
      <c r="B3522" t="s">
        <v>68</v>
      </c>
      <c r="C3522" t="s">
        <v>39</v>
      </c>
      <c r="D3522" t="s">
        <v>40</v>
      </c>
      <c r="E3522" t="s">
        <v>862</v>
      </c>
      <c r="F3522" t="s">
        <v>863</v>
      </c>
      <c r="G3522" t="s">
        <v>452</v>
      </c>
      <c r="H3522" t="s">
        <v>46</v>
      </c>
      <c r="J3522" t="s">
        <v>36</v>
      </c>
      <c r="L3522" t="s">
        <v>864</v>
      </c>
      <c r="M3522" t="s">
        <v>864</v>
      </c>
      <c r="N3522" t="b">
        <v>0</v>
      </c>
      <c r="O3522">
        <v>53.859106910000001</v>
      </c>
      <c r="P3522">
        <v>5.4728624558687071E-9</v>
      </c>
      <c r="Q3522">
        <v>1.9840402372925309E-5</v>
      </c>
      <c r="R3522">
        <v>1.0685863525408019E-3</v>
      </c>
      <c r="S3522">
        <v>2.9476348411435788E-7</v>
      </c>
      <c r="T3522">
        <f t="shared" ref="T3522:T3585" si="112">O3522*Q3522</f>
        <v>1.0685863525408019E-3</v>
      </c>
      <c r="U3522">
        <f t="shared" ref="U3522:U3585" si="113">O3522*P3522</f>
        <v>2.9476348411435788E-7</v>
      </c>
    </row>
    <row r="3523" spans="1:21" x14ac:dyDescent="0.35">
      <c r="A3523" t="s">
        <v>27</v>
      </c>
      <c r="B3523" t="s">
        <v>68</v>
      </c>
      <c r="C3523" t="s">
        <v>29</v>
      </c>
      <c r="D3523" t="s">
        <v>30</v>
      </c>
      <c r="E3523" t="s">
        <v>862</v>
      </c>
      <c r="F3523" t="s">
        <v>863</v>
      </c>
      <c r="G3523" t="s">
        <v>452</v>
      </c>
      <c r="H3523" t="s">
        <v>46</v>
      </c>
      <c r="J3523" t="s">
        <v>36</v>
      </c>
      <c r="L3523" t="s">
        <v>864</v>
      </c>
      <c r="M3523" t="s">
        <v>864</v>
      </c>
      <c r="N3523" t="b">
        <v>0</v>
      </c>
      <c r="O3523">
        <v>53.859106910000001</v>
      </c>
      <c r="P3523">
        <v>3.923588913754239E-8</v>
      </c>
      <c r="Q3523">
        <v>5.1277465825071601E-5</v>
      </c>
      <c r="R3523">
        <v>2.7617585139464028E-3</v>
      </c>
      <c r="S3523">
        <v>2.1132099477678029E-6</v>
      </c>
      <c r="T3523">
        <f t="shared" si="112"/>
        <v>2.7617585139464028E-3</v>
      </c>
      <c r="U3523">
        <f t="shared" si="113"/>
        <v>2.1132099477678033E-6</v>
      </c>
    </row>
    <row r="3524" spans="1:21" x14ac:dyDescent="0.35">
      <c r="A3524" t="s">
        <v>27</v>
      </c>
      <c r="B3524" t="s">
        <v>68</v>
      </c>
      <c r="C3524" t="s">
        <v>29</v>
      </c>
      <c r="D3524" t="s">
        <v>30</v>
      </c>
      <c r="E3524" t="s">
        <v>877</v>
      </c>
      <c r="F3524" t="s">
        <v>878</v>
      </c>
      <c r="G3524" t="s">
        <v>452</v>
      </c>
      <c r="H3524" t="s">
        <v>46</v>
      </c>
      <c r="J3524" t="s">
        <v>36</v>
      </c>
      <c r="L3524" t="s">
        <v>879</v>
      </c>
      <c r="M3524" t="s">
        <v>879</v>
      </c>
      <c r="N3524" t="b">
        <v>0</v>
      </c>
      <c r="O3524">
        <v>154.96276397</v>
      </c>
      <c r="P3524">
        <v>2.169901623124638E-7</v>
      </c>
      <c r="Q3524">
        <v>2.8358489834011809E-4</v>
      </c>
      <c r="R3524">
        <v>4.3945099666936167E-2</v>
      </c>
      <c r="S3524">
        <v>3.3625395306238323E-5</v>
      </c>
      <c r="T3524">
        <f t="shared" si="112"/>
        <v>4.394509966693616E-2</v>
      </c>
      <c r="U3524">
        <f t="shared" si="113"/>
        <v>3.3625395306238316E-5</v>
      </c>
    </row>
    <row r="3525" spans="1:21" x14ac:dyDescent="0.35">
      <c r="A3525" t="s">
        <v>27</v>
      </c>
      <c r="B3525" t="s">
        <v>68</v>
      </c>
      <c r="C3525" t="s">
        <v>76</v>
      </c>
      <c r="D3525" t="s">
        <v>77</v>
      </c>
      <c r="E3525" t="s">
        <v>880</v>
      </c>
      <c r="F3525" t="s">
        <v>881</v>
      </c>
      <c r="G3525" t="s">
        <v>452</v>
      </c>
      <c r="H3525" t="s">
        <v>46</v>
      </c>
      <c r="J3525" t="s">
        <v>36</v>
      </c>
      <c r="L3525" t="s">
        <v>882</v>
      </c>
      <c r="M3525" t="s">
        <v>882</v>
      </c>
      <c r="N3525" t="b">
        <v>0</v>
      </c>
      <c r="O3525">
        <v>100.58758148</v>
      </c>
      <c r="P3525">
        <v>1.8743476367959051E-2</v>
      </c>
      <c r="Q3525">
        <v>17.857052724126699</v>
      </c>
      <c r="R3525">
        <v>1796.197745880751</v>
      </c>
      <c r="S3525">
        <v>1.8853609563805349</v>
      </c>
      <c r="T3525">
        <f t="shared" si="112"/>
        <v>1796.1977458807503</v>
      </c>
      <c r="U3525">
        <f t="shared" si="113"/>
        <v>1.8853609563805354</v>
      </c>
    </row>
    <row r="3526" spans="1:21" x14ac:dyDescent="0.35">
      <c r="A3526" t="s">
        <v>27</v>
      </c>
      <c r="B3526" t="s">
        <v>68</v>
      </c>
      <c r="C3526" t="s">
        <v>39</v>
      </c>
      <c r="D3526" t="s">
        <v>40</v>
      </c>
      <c r="E3526" t="s">
        <v>307</v>
      </c>
      <c r="F3526" t="s">
        <v>308</v>
      </c>
      <c r="G3526" t="s">
        <v>128</v>
      </c>
      <c r="H3526" t="s">
        <v>46</v>
      </c>
      <c r="J3526" t="s">
        <v>36</v>
      </c>
      <c r="L3526" t="s">
        <v>309</v>
      </c>
      <c r="M3526" t="s">
        <v>309</v>
      </c>
      <c r="N3526" t="b">
        <v>0</v>
      </c>
      <c r="O3526">
        <v>128.26</v>
      </c>
      <c r="P3526">
        <v>7.1099188373900104E-3</v>
      </c>
      <c r="Q3526">
        <v>25.775113427415391</v>
      </c>
      <c r="R3526">
        <v>3305.916048200299</v>
      </c>
      <c r="S3526">
        <v>0.91191819008364272</v>
      </c>
      <c r="T3526">
        <f t="shared" si="112"/>
        <v>3305.9160482002981</v>
      </c>
      <c r="U3526">
        <f t="shared" si="113"/>
        <v>0.91191819008364272</v>
      </c>
    </row>
    <row r="3527" spans="1:21" x14ac:dyDescent="0.35">
      <c r="A3527" t="s">
        <v>27</v>
      </c>
      <c r="B3527" t="s">
        <v>68</v>
      </c>
      <c r="C3527" t="s">
        <v>29</v>
      </c>
      <c r="D3527" t="s">
        <v>30</v>
      </c>
      <c r="E3527" t="s">
        <v>307</v>
      </c>
      <c r="F3527" t="s">
        <v>308</v>
      </c>
      <c r="G3527" t="s">
        <v>128</v>
      </c>
      <c r="H3527" t="s">
        <v>46</v>
      </c>
      <c r="J3527" t="s">
        <v>36</v>
      </c>
      <c r="L3527" t="s">
        <v>309</v>
      </c>
      <c r="M3527" t="s">
        <v>309</v>
      </c>
      <c r="N3527" t="b">
        <v>0</v>
      </c>
      <c r="O3527">
        <v>128.26</v>
      </c>
      <c r="P3527">
        <v>3.1525898538444482E-3</v>
      </c>
      <c r="Q3527">
        <v>4.1201262936666003</v>
      </c>
      <c r="R3527">
        <v>528.4473984256781</v>
      </c>
      <c r="S3527">
        <v>0.40435117465408887</v>
      </c>
      <c r="T3527">
        <f t="shared" si="112"/>
        <v>528.4473984256781</v>
      </c>
      <c r="U3527">
        <f t="shared" si="113"/>
        <v>0.40435117465408887</v>
      </c>
    </row>
    <row r="3528" spans="1:21" x14ac:dyDescent="0.35">
      <c r="A3528" t="s">
        <v>27</v>
      </c>
      <c r="B3528" t="s">
        <v>68</v>
      </c>
      <c r="C3528" t="s">
        <v>29</v>
      </c>
      <c r="D3528" t="s">
        <v>30</v>
      </c>
      <c r="E3528" t="s">
        <v>310</v>
      </c>
      <c r="F3528" t="s">
        <v>311</v>
      </c>
      <c r="G3528" t="s">
        <v>128</v>
      </c>
      <c r="H3528" t="s">
        <v>46</v>
      </c>
      <c r="J3528" t="s">
        <v>36</v>
      </c>
      <c r="L3528" t="s">
        <v>312</v>
      </c>
      <c r="M3528" t="s">
        <v>312</v>
      </c>
      <c r="N3528" t="b">
        <v>0</v>
      </c>
      <c r="O3528">
        <v>21.25</v>
      </c>
      <c r="P3528">
        <v>1.505380893554429E-5</v>
      </c>
      <c r="Q3528">
        <v>1.9673854478575489E-2</v>
      </c>
      <c r="R3528">
        <v>0.41806940766972922</v>
      </c>
      <c r="S3528">
        <v>3.1989343988031611E-4</v>
      </c>
      <c r="T3528">
        <f t="shared" si="112"/>
        <v>0.41806940766972917</v>
      </c>
      <c r="U3528">
        <f t="shared" si="113"/>
        <v>3.1989343988031617E-4</v>
      </c>
    </row>
    <row r="3529" spans="1:21" x14ac:dyDescent="0.35">
      <c r="A3529" t="s">
        <v>27</v>
      </c>
      <c r="B3529" t="s">
        <v>68</v>
      </c>
      <c r="C3529" t="s">
        <v>76</v>
      </c>
      <c r="D3529" t="s">
        <v>77</v>
      </c>
      <c r="E3529" t="s">
        <v>886</v>
      </c>
      <c r="F3529" t="s">
        <v>887</v>
      </c>
      <c r="G3529" t="s">
        <v>452</v>
      </c>
      <c r="H3529" t="s">
        <v>46</v>
      </c>
      <c r="J3529" t="s">
        <v>36</v>
      </c>
      <c r="L3529" t="s">
        <v>888</v>
      </c>
      <c r="M3529" t="s">
        <v>888</v>
      </c>
      <c r="N3529" t="b">
        <v>0</v>
      </c>
      <c r="O3529">
        <v>91.695799449999996</v>
      </c>
      <c r="P3529">
        <v>1.934235681016656E-2</v>
      </c>
      <c r="Q3529">
        <v>18.427610683707201</v>
      </c>
      <c r="R3529">
        <v>1689.7344935958929</v>
      </c>
      <c r="S3529">
        <v>1.773612870955374</v>
      </c>
      <c r="T3529">
        <f t="shared" si="112"/>
        <v>1689.7344935958927</v>
      </c>
      <c r="U3529">
        <f t="shared" si="113"/>
        <v>1.7736128709553745</v>
      </c>
    </row>
    <row r="3530" spans="1:21" x14ac:dyDescent="0.35">
      <c r="A3530" t="s">
        <v>27</v>
      </c>
      <c r="B3530" t="s">
        <v>68</v>
      </c>
      <c r="C3530" t="s">
        <v>39</v>
      </c>
      <c r="D3530" t="s">
        <v>40</v>
      </c>
      <c r="E3530" t="s">
        <v>886</v>
      </c>
      <c r="F3530" t="s">
        <v>887</v>
      </c>
      <c r="G3530" t="s">
        <v>452</v>
      </c>
      <c r="H3530" t="s">
        <v>46</v>
      </c>
      <c r="J3530" t="s">
        <v>36</v>
      </c>
      <c r="L3530" t="s">
        <v>888</v>
      </c>
      <c r="M3530" t="s">
        <v>888</v>
      </c>
      <c r="N3530" t="b">
        <v>0</v>
      </c>
      <c r="O3530">
        <v>91.695799449999996</v>
      </c>
      <c r="P3530">
        <v>1.176616712400038E-2</v>
      </c>
      <c r="Q3530">
        <v>42.655099047286043</v>
      </c>
      <c r="R3530">
        <v>3911.2934077598261</v>
      </c>
      <c r="S3530">
        <v>1.0789081008975221</v>
      </c>
      <c r="T3530">
        <f t="shared" si="112"/>
        <v>3911.293407759827</v>
      </c>
      <c r="U3530">
        <f t="shared" si="113"/>
        <v>1.0789081008975221</v>
      </c>
    </row>
    <row r="3531" spans="1:21" x14ac:dyDescent="0.35">
      <c r="A3531" t="s">
        <v>27</v>
      </c>
      <c r="B3531" t="s">
        <v>68</v>
      </c>
      <c r="C3531" t="s">
        <v>39</v>
      </c>
      <c r="D3531" t="s">
        <v>40</v>
      </c>
      <c r="E3531" t="s">
        <v>189</v>
      </c>
      <c r="F3531" t="s">
        <v>190</v>
      </c>
      <c r="G3531" t="s">
        <v>128</v>
      </c>
      <c r="H3531" t="s">
        <v>46</v>
      </c>
      <c r="J3531" t="s">
        <v>36</v>
      </c>
      <c r="L3531" t="s">
        <v>191</v>
      </c>
      <c r="M3531" t="s">
        <v>191</v>
      </c>
      <c r="N3531" t="b">
        <v>0</v>
      </c>
      <c r="O3531">
        <v>32.630000000000003</v>
      </c>
      <c r="P3531">
        <v>2.3227569008920199E-3</v>
      </c>
      <c r="Q3531">
        <v>8.4205353048419855</v>
      </c>
      <c r="R3531">
        <v>274.76206699699401</v>
      </c>
      <c r="S3531">
        <v>7.5791557676106625E-2</v>
      </c>
      <c r="T3531">
        <f t="shared" si="112"/>
        <v>274.76206699699401</v>
      </c>
      <c r="U3531">
        <f t="shared" si="113"/>
        <v>7.5791557676106611E-2</v>
      </c>
    </row>
    <row r="3532" spans="1:21" x14ac:dyDescent="0.35">
      <c r="A3532" t="s">
        <v>27</v>
      </c>
      <c r="B3532" t="s">
        <v>68</v>
      </c>
      <c r="C3532" t="s">
        <v>29</v>
      </c>
      <c r="D3532" t="s">
        <v>30</v>
      </c>
      <c r="E3532" t="s">
        <v>189</v>
      </c>
      <c r="F3532" t="s">
        <v>190</v>
      </c>
      <c r="G3532" t="s">
        <v>128</v>
      </c>
      <c r="H3532" t="s">
        <v>46</v>
      </c>
      <c r="J3532" t="s">
        <v>36</v>
      </c>
      <c r="L3532" t="s">
        <v>191</v>
      </c>
      <c r="M3532" t="s">
        <v>191</v>
      </c>
      <c r="N3532" t="b">
        <v>0</v>
      </c>
      <c r="O3532">
        <v>32.630000000000003</v>
      </c>
      <c r="P3532">
        <v>6.631844474595556E-3</v>
      </c>
      <c r="Q3532">
        <v>8.667171456498922</v>
      </c>
      <c r="R3532">
        <v>282.80980462555982</v>
      </c>
      <c r="S3532">
        <v>0.216397085206053</v>
      </c>
      <c r="T3532">
        <f t="shared" si="112"/>
        <v>282.80980462555982</v>
      </c>
      <c r="U3532">
        <f t="shared" si="113"/>
        <v>0.216397085206053</v>
      </c>
    </row>
    <row r="3533" spans="1:21" x14ac:dyDescent="0.35">
      <c r="A3533" t="s">
        <v>27</v>
      </c>
      <c r="B3533" t="s">
        <v>68</v>
      </c>
      <c r="C3533" t="s">
        <v>39</v>
      </c>
      <c r="D3533" t="s">
        <v>40</v>
      </c>
      <c r="E3533" t="s">
        <v>322</v>
      </c>
      <c r="F3533" t="s">
        <v>323</v>
      </c>
      <c r="G3533" t="s">
        <v>128</v>
      </c>
      <c r="H3533" t="s">
        <v>46</v>
      </c>
      <c r="J3533" t="s">
        <v>36</v>
      </c>
      <c r="L3533" t="s">
        <v>324</v>
      </c>
      <c r="M3533" t="s">
        <v>324</v>
      </c>
      <c r="N3533" t="b">
        <v>0</v>
      </c>
      <c r="O3533">
        <v>21.55</v>
      </c>
      <c r="P3533">
        <v>2.2516075973751249E-8</v>
      </c>
      <c r="Q3533">
        <v>8.1626024914903807E-5</v>
      </c>
      <c r="R3533">
        <v>1.7590408369161769E-3</v>
      </c>
      <c r="S3533">
        <v>4.8522143723433947E-7</v>
      </c>
      <c r="T3533">
        <f t="shared" si="112"/>
        <v>1.7590408369161771E-3</v>
      </c>
      <c r="U3533">
        <f t="shared" si="113"/>
        <v>4.8522143723433947E-7</v>
      </c>
    </row>
    <row r="3534" spans="1:21" x14ac:dyDescent="0.35">
      <c r="A3534" t="s">
        <v>27</v>
      </c>
      <c r="B3534" t="s">
        <v>68</v>
      </c>
      <c r="C3534" t="s">
        <v>29</v>
      </c>
      <c r="D3534" t="s">
        <v>30</v>
      </c>
      <c r="E3534" t="s">
        <v>898</v>
      </c>
      <c r="F3534" t="s">
        <v>899</v>
      </c>
      <c r="G3534" t="s">
        <v>452</v>
      </c>
      <c r="H3534" t="s">
        <v>46</v>
      </c>
      <c r="J3534" t="s">
        <v>36</v>
      </c>
      <c r="L3534" t="s">
        <v>900</v>
      </c>
      <c r="M3534" t="s">
        <v>900</v>
      </c>
      <c r="N3534" t="b">
        <v>0</v>
      </c>
      <c r="O3534">
        <v>155.18575777000001</v>
      </c>
      <c r="P3534">
        <v>9.4360939151775424E-8</v>
      </c>
      <c r="Q3534">
        <v>1.233205093330504E-4</v>
      </c>
      <c r="R3534">
        <v>1.9137586689431781E-2</v>
      </c>
      <c r="S3534">
        <v>1.464347384615713E-5</v>
      </c>
      <c r="T3534">
        <f t="shared" si="112"/>
        <v>1.9137586689431784E-2</v>
      </c>
      <c r="U3534">
        <f t="shared" si="113"/>
        <v>1.4643473846157131E-5</v>
      </c>
    </row>
    <row r="3535" spans="1:21" x14ac:dyDescent="0.35">
      <c r="A3535" t="s">
        <v>27</v>
      </c>
      <c r="B3535" t="s">
        <v>68</v>
      </c>
      <c r="C3535" t="s">
        <v>76</v>
      </c>
      <c r="D3535" t="s">
        <v>77</v>
      </c>
      <c r="E3535" t="s">
        <v>898</v>
      </c>
      <c r="F3535" t="s">
        <v>899</v>
      </c>
      <c r="G3535" t="s">
        <v>452</v>
      </c>
      <c r="H3535" t="s">
        <v>46</v>
      </c>
      <c r="J3535" t="s">
        <v>36</v>
      </c>
      <c r="L3535" t="s">
        <v>900</v>
      </c>
      <c r="M3535" t="s">
        <v>900</v>
      </c>
      <c r="N3535" t="b">
        <v>0</v>
      </c>
      <c r="O3535">
        <v>155.18575777000001</v>
      </c>
      <c r="P3535">
        <v>5.5055991777196514E-3</v>
      </c>
      <c r="Q3535">
        <v>5.2452262784352266</v>
      </c>
      <c r="R3535">
        <v>813.98441469408772</v>
      </c>
      <c r="S3535">
        <v>0.85439058037231308</v>
      </c>
      <c r="T3535">
        <f t="shared" si="112"/>
        <v>813.98441469408772</v>
      </c>
      <c r="U3535">
        <f t="shared" si="113"/>
        <v>0.85439058037231308</v>
      </c>
    </row>
    <row r="3536" spans="1:21" x14ac:dyDescent="0.35">
      <c r="A3536" t="s">
        <v>27</v>
      </c>
      <c r="B3536" t="s">
        <v>68</v>
      </c>
      <c r="C3536" t="s">
        <v>29</v>
      </c>
      <c r="D3536" t="s">
        <v>30</v>
      </c>
      <c r="E3536" t="s">
        <v>325</v>
      </c>
      <c r="F3536" t="s">
        <v>326</v>
      </c>
      <c r="G3536" t="s">
        <v>128</v>
      </c>
      <c r="H3536" t="s">
        <v>46</v>
      </c>
      <c r="J3536" t="s">
        <v>36</v>
      </c>
      <c r="L3536" t="s">
        <v>327</v>
      </c>
      <c r="M3536" t="s">
        <v>327</v>
      </c>
      <c r="N3536" t="b">
        <v>0</v>
      </c>
      <c r="O3536">
        <v>36.6</v>
      </c>
      <c r="P3536">
        <v>1.700084717788591E-2</v>
      </c>
      <c r="Q3536">
        <v>22.218442842096231</v>
      </c>
      <c r="R3536">
        <v>813.19500802072196</v>
      </c>
      <c r="S3536">
        <v>0.62223100671062448</v>
      </c>
      <c r="T3536">
        <f t="shared" si="112"/>
        <v>813.19500802072207</v>
      </c>
      <c r="U3536">
        <f t="shared" si="113"/>
        <v>0.62223100671062437</v>
      </c>
    </row>
    <row r="3537" spans="1:21" x14ac:dyDescent="0.35">
      <c r="A3537" t="s">
        <v>27</v>
      </c>
      <c r="B3537" t="s">
        <v>68</v>
      </c>
      <c r="C3537" t="s">
        <v>39</v>
      </c>
      <c r="D3537" t="s">
        <v>40</v>
      </c>
      <c r="E3537" t="s">
        <v>325</v>
      </c>
      <c r="F3537" t="s">
        <v>326</v>
      </c>
      <c r="G3537" t="s">
        <v>128</v>
      </c>
      <c r="H3537" t="s">
        <v>46</v>
      </c>
      <c r="J3537" t="s">
        <v>36</v>
      </c>
      <c r="L3537" t="s">
        <v>327</v>
      </c>
      <c r="M3537" t="s">
        <v>327</v>
      </c>
      <c r="N3537" t="b">
        <v>0</v>
      </c>
      <c r="O3537">
        <v>36.6</v>
      </c>
      <c r="P3537">
        <v>6.3711715057659657E-3</v>
      </c>
      <c r="Q3537">
        <v>23.096982115047261</v>
      </c>
      <c r="R3537">
        <v>845.34954541072977</v>
      </c>
      <c r="S3537">
        <v>0.23318487711103439</v>
      </c>
      <c r="T3537">
        <f t="shared" si="112"/>
        <v>845.34954541072977</v>
      </c>
      <c r="U3537">
        <f t="shared" si="113"/>
        <v>0.23318487711103436</v>
      </c>
    </row>
    <row r="3538" spans="1:21" x14ac:dyDescent="0.35">
      <c r="A3538" t="s">
        <v>27</v>
      </c>
      <c r="B3538" t="s">
        <v>68</v>
      </c>
      <c r="C3538" t="s">
        <v>39</v>
      </c>
      <c r="D3538" t="s">
        <v>40</v>
      </c>
      <c r="E3538" t="s">
        <v>898</v>
      </c>
      <c r="F3538" t="s">
        <v>899</v>
      </c>
      <c r="G3538" t="s">
        <v>452</v>
      </c>
      <c r="H3538" t="s">
        <v>46</v>
      </c>
      <c r="J3538" t="s">
        <v>36</v>
      </c>
      <c r="L3538" t="s">
        <v>900</v>
      </c>
      <c r="M3538" t="s">
        <v>900</v>
      </c>
      <c r="N3538" t="b">
        <v>0</v>
      </c>
      <c r="O3538">
        <v>155.18575777000001</v>
      </c>
      <c r="P3538">
        <v>2.743608098563324E-3</v>
      </c>
      <c r="Q3538">
        <v>9.9462190157440187</v>
      </c>
      <c r="R3538">
        <v>1543.5115349046191</v>
      </c>
      <c r="S3538">
        <v>0.42576890179945831</v>
      </c>
      <c r="T3538">
        <f t="shared" si="112"/>
        <v>1543.5115349046191</v>
      </c>
      <c r="U3538">
        <f t="shared" si="113"/>
        <v>0.42576890179945831</v>
      </c>
    </row>
    <row r="3539" spans="1:21" x14ac:dyDescent="0.35">
      <c r="A3539" t="s">
        <v>27</v>
      </c>
      <c r="B3539" t="s">
        <v>68</v>
      </c>
      <c r="C3539" t="s">
        <v>39</v>
      </c>
      <c r="D3539" t="s">
        <v>40</v>
      </c>
      <c r="E3539" t="s">
        <v>901</v>
      </c>
      <c r="F3539" t="s">
        <v>630</v>
      </c>
      <c r="G3539" t="s">
        <v>452</v>
      </c>
      <c r="H3539" t="s">
        <v>46</v>
      </c>
      <c r="J3539" t="s">
        <v>36</v>
      </c>
      <c r="L3539" t="s">
        <v>902</v>
      </c>
      <c r="M3539" t="s">
        <v>902</v>
      </c>
      <c r="N3539" t="b">
        <v>0</v>
      </c>
      <c r="O3539">
        <v>31.33247536</v>
      </c>
      <c r="P3539">
        <v>2.0560479025583001E-2</v>
      </c>
      <c r="Q3539">
        <v>74.5365300401849</v>
      </c>
      <c r="R3539">
        <v>2335.4139909039932</v>
      </c>
      <c r="S3539">
        <v>0.64421070245887624</v>
      </c>
      <c r="T3539">
        <f t="shared" si="112"/>
        <v>2335.4139909039932</v>
      </c>
      <c r="U3539">
        <f t="shared" si="113"/>
        <v>0.64421070245887613</v>
      </c>
    </row>
    <row r="3540" spans="1:21" x14ac:dyDescent="0.35">
      <c r="A3540" t="s">
        <v>27</v>
      </c>
      <c r="B3540" t="s">
        <v>68</v>
      </c>
      <c r="C3540" t="s">
        <v>76</v>
      </c>
      <c r="D3540" t="s">
        <v>77</v>
      </c>
      <c r="E3540" t="s">
        <v>901</v>
      </c>
      <c r="F3540" t="s">
        <v>630</v>
      </c>
      <c r="G3540" t="s">
        <v>452</v>
      </c>
      <c r="H3540" t="s">
        <v>46</v>
      </c>
      <c r="J3540" t="s">
        <v>36</v>
      </c>
      <c r="L3540" t="s">
        <v>902</v>
      </c>
      <c r="M3540" t="s">
        <v>902</v>
      </c>
      <c r="N3540" t="b">
        <v>0</v>
      </c>
      <c r="O3540">
        <v>31.33247536</v>
      </c>
      <c r="P3540">
        <v>1.4740816517775869E-2</v>
      </c>
      <c r="Q3540">
        <v>14.04368819247291</v>
      </c>
      <c r="R3540">
        <v>440.02351425418038</v>
      </c>
      <c r="S3540">
        <v>0.46186627032949351</v>
      </c>
      <c r="T3540">
        <f t="shared" si="112"/>
        <v>440.02351425418038</v>
      </c>
      <c r="U3540">
        <f t="shared" si="113"/>
        <v>0.46186627032949346</v>
      </c>
    </row>
    <row r="3541" spans="1:21" x14ac:dyDescent="0.35">
      <c r="A3541" t="s">
        <v>27</v>
      </c>
      <c r="B3541" t="s">
        <v>68</v>
      </c>
      <c r="C3541" t="s">
        <v>39</v>
      </c>
      <c r="D3541" t="s">
        <v>40</v>
      </c>
      <c r="E3541" t="s">
        <v>903</v>
      </c>
      <c r="F3541" t="s">
        <v>904</v>
      </c>
      <c r="G3541" t="s">
        <v>452</v>
      </c>
      <c r="H3541" t="s">
        <v>46</v>
      </c>
      <c r="J3541" t="s">
        <v>36</v>
      </c>
      <c r="L3541" t="s">
        <v>905</v>
      </c>
      <c r="M3541" t="s">
        <v>905</v>
      </c>
      <c r="N3541" t="b">
        <v>0</v>
      </c>
      <c r="O3541">
        <v>120.63185874</v>
      </c>
      <c r="P3541">
        <v>9.0866179967674637E-3</v>
      </c>
      <c r="Q3541">
        <v>32.941108737642267</v>
      </c>
      <c r="R3541">
        <v>3973.747175978242</v>
      </c>
      <c r="S3541">
        <v>1.096135618610395</v>
      </c>
      <c r="T3541">
        <f t="shared" si="112"/>
        <v>3973.7471759782416</v>
      </c>
      <c r="U3541">
        <f t="shared" si="113"/>
        <v>1.0961356186103945</v>
      </c>
    </row>
    <row r="3542" spans="1:21" x14ac:dyDescent="0.35">
      <c r="A3542" t="s">
        <v>27</v>
      </c>
      <c r="B3542" t="s">
        <v>68</v>
      </c>
      <c r="C3542" t="s">
        <v>29</v>
      </c>
      <c r="D3542" t="s">
        <v>30</v>
      </c>
      <c r="E3542" t="s">
        <v>903</v>
      </c>
      <c r="F3542" t="s">
        <v>904</v>
      </c>
      <c r="G3542" t="s">
        <v>452</v>
      </c>
      <c r="H3542" t="s">
        <v>46</v>
      </c>
      <c r="J3542" t="s">
        <v>36</v>
      </c>
      <c r="L3542" t="s">
        <v>905</v>
      </c>
      <c r="M3542" t="s">
        <v>905</v>
      </c>
      <c r="N3542" t="b">
        <v>0</v>
      </c>
      <c r="O3542">
        <v>120.63185874</v>
      </c>
      <c r="P3542">
        <v>3.0172955393382691E-3</v>
      </c>
      <c r="Q3542">
        <v>3.943309870210582</v>
      </c>
      <c r="R3542">
        <v>475.68879923129072</v>
      </c>
      <c r="S3542">
        <v>0.36398196927828619</v>
      </c>
      <c r="T3542">
        <f t="shared" si="112"/>
        <v>475.68879923129066</v>
      </c>
      <c r="U3542">
        <f t="shared" si="113"/>
        <v>0.36398196927828619</v>
      </c>
    </row>
    <row r="3543" spans="1:21" x14ac:dyDescent="0.35">
      <c r="A3543" t="s">
        <v>27</v>
      </c>
      <c r="B3543" t="s">
        <v>68</v>
      </c>
      <c r="C3543" t="s">
        <v>76</v>
      </c>
      <c r="D3543" t="s">
        <v>77</v>
      </c>
      <c r="E3543" t="s">
        <v>903</v>
      </c>
      <c r="F3543" t="s">
        <v>904</v>
      </c>
      <c r="G3543" t="s">
        <v>452</v>
      </c>
      <c r="H3543" t="s">
        <v>46</v>
      </c>
      <c r="J3543" t="s">
        <v>36</v>
      </c>
      <c r="L3543" t="s">
        <v>905</v>
      </c>
      <c r="M3543" t="s">
        <v>905</v>
      </c>
      <c r="N3543" t="b">
        <v>0</v>
      </c>
      <c r="O3543">
        <v>120.63185874</v>
      </c>
      <c r="P3543">
        <v>2.197829266792704E-2</v>
      </c>
      <c r="Q3543">
        <v>20.938886856035019</v>
      </c>
      <c r="R3543">
        <v>2525.8968413900589</v>
      </c>
      <c r="S3543">
        <v>2.6512822964637528</v>
      </c>
      <c r="T3543">
        <f t="shared" si="112"/>
        <v>2525.8968413900593</v>
      </c>
      <c r="U3543">
        <f t="shared" si="113"/>
        <v>2.6512822964637524</v>
      </c>
    </row>
    <row r="3544" spans="1:21" x14ac:dyDescent="0.35">
      <c r="A3544" t="s">
        <v>27</v>
      </c>
      <c r="B3544" t="s">
        <v>68</v>
      </c>
      <c r="C3544" t="s">
        <v>39</v>
      </c>
      <c r="D3544" t="s">
        <v>40</v>
      </c>
      <c r="E3544" t="s">
        <v>347</v>
      </c>
      <c r="F3544" t="s">
        <v>348</v>
      </c>
      <c r="G3544" t="s">
        <v>128</v>
      </c>
      <c r="H3544" t="s">
        <v>46</v>
      </c>
      <c r="J3544" t="s">
        <v>36</v>
      </c>
      <c r="L3544" t="s">
        <v>349</v>
      </c>
      <c r="M3544" t="s">
        <v>349</v>
      </c>
      <c r="N3544" t="b">
        <v>0</v>
      </c>
      <c r="O3544">
        <v>0.31</v>
      </c>
      <c r="P3544">
        <v>1.670036886267077E-3</v>
      </c>
      <c r="Q3544">
        <v>6.0542730734325971</v>
      </c>
      <c r="R3544">
        <v>1.876824652764105</v>
      </c>
      <c r="S3544">
        <v>5.1771143474279397E-4</v>
      </c>
      <c r="T3544">
        <f t="shared" si="112"/>
        <v>1.876824652764105</v>
      </c>
      <c r="U3544">
        <f t="shared" si="113"/>
        <v>5.1771143474279387E-4</v>
      </c>
    </row>
    <row r="3545" spans="1:21" x14ac:dyDescent="0.35">
      <c r="A3545" t="s">
        <v>27</v>
      </c>
      <c r="B3545" t="s">
        <v>68</v>
      </c>
      <c r="C3545" t="s">
        <v>29</v>
      </c>
      <c r="D3545" t="s">
        <v>30</v>
      </c>
      <c r="E3545" t="s">
        <v>640</v>
      </c>
      <c r="F3545" t="s">
        <v>641</v>
      </c>
      <c r="G3545" t="s">
        <v>452</v>
      </c>
      <c r="H3545" t="s">
        <v>46</v>
      </c>
      <c r="J3545" t="s">
        <v>36</v>
      </c>
      <c r="L3545" t="s">
        <v>642</v>
      </c>
      <c r="M3545" t="s">
        <v>642</v>
      </c>
      <c r="N3545" t="b">
        <v>0</v>
      </c>
      <c r="O3545">
        <v>24.076028430000001</v>
      </c>
      <c r="P3545">
        <v>1.648107919545385E-2</v>
      </c>
      <c r="Q3545">
        <v>21.539156975457761</v>
      </c>
      <c r="R3545">
        <v>518.57735569935392</v>
      </c>
      <c r="S3545">
        <v>0.39679893126682853</v>
      </c>
      <c r="T3545">
        <f t="shared" si="112"/>
        <v>518.57735569935392</v>
      </c>
      <c r="U3545">
        <f t="shared" si="113"/>
        <v>0.39679893126682841</v>
      </c>
    </row>
    <row r="3546" spans="1:21" x14ac:dyDescent="0.35">
      <c r="A3546" t="s">
        <v>27</v>
      </c>
      <c r="B3546" t="s">
        <v>68</v>
      </c>
      <c r="C3546" t="s">
        <v>29</v>
      </c>
      <c r="D3546" t="s">
        <v>30</v>
      </c>
      <c r="E3546" t="s">
        <v>347</v>
      </c>
      <c r="F3546" t="s">
        <v>348</v>
      </c>
      <c r="G3546" t="s">
        <v>128</v>
      </c>
      <c r="H3546" t="s">
        <v>46</v>
      </c>
      <c r="J3546" t="s">
        <v>36</v>
      </c>
      <c r="L3546" t="s">
        <v>349</v>
      </c>
      <c r="M3546" t="s">
        <v>349</v>
      </c>
      <c r="N3546" t="b">
        <v>0</v>
      </c>
      <c r="O3546">
        <v>0.31</v>
      </c>
      <c r="P3546">
        <v>2.468491540573034E-3</v>
      </c>
      <c r="Q3546">
        <v>3.226076772912926</v>
      </c>
      <c r="R3546">
        <v>1.000083799603007</v>
      </c>
      <c r="S3546">
        <v>7.6523237757764051E-4</v>
      </c>
      <c r="T3546">
        <f t="shared" si="112"/>
        <v>1.000083799603007</v>
      </c>
      <c r="U3546">
        <f t="shared" si="113"/>
        <v>7.6523237757764051E-4</v>
      </c>
    </row>
    <row r="3547" spans="1:21" x14ac:dyDescent="0.35">
      <c r="A3547" t="s">
        <v>27</v>
      </c>
      <c r="B3547" t="s">
        <v>68</v>
      </c>
      <c r="C3547" t="s">
        <v>39</v>
      </c>
      <c r="D3547" t="s">
        <v>40</v>
      </c>
      <c r="E3547" t="s">
        <v>350</v>
      </c>
      <c r="F3547" t="s">
        <v>351</v>
      </c>
      <c r="G3547" t="s">
        <v>128</v>
      </c>
      <c r="H3547" t="s">
        <v>46</v>
      </c>
      <c r="J3547" t="s">
        <v>36</v>
      </c>
      <c r="L3547" t="s">
        <v>352</v>
      </c>
      <c r="M3547" t="s">
        <v>352</v>
      </c>
      <c r="N3547" t="b">
        <v>0</v>
      </c>
      <c r="O3547">
        <v>0.73</v>
      </c>
      <c r="P3547">
        <v>1.2067742036817869E-2</v>
      </c>
      <c r="Q3547">
        <v>43.748378416926087</v>
      </c>
      <c r="R3547">
        <v>31.93631624435605</v>
      </c>
      <c r="S3547">
        <v>8.8094516868770425E-3</v>
      </c>
      <c r="T3547">
        <f t="shared" si="112"/>
        <v>31.936316244356043</v>
      </c>
      <c r="U3547">
        <f t="shared" si="113"/>
        <v>8.8094516868770442E-3</v>
      </c>
    </row>
    <row r="3548" spans="1:21" x14ac:dyDescent="0.35">
      <c r="A3548" t="s">
        <v>27</v>
      </c>
      <c r="B3548" t="s">
        <v>68</v>
      </c>
      <c r="C3548" t="s">
        <v>29</v>
      </c>
      <c r="D3548" t="s">
        <v>30</v>
      </c>
      <c r="E3548" t="s">
        <v>906</v>
      </c>
      <c r="F3548" t="s">
        <v>907</v>
      </c>
      <c r="G3548" t="s">
        <v>452</v>
      </c>
      <c r="H3548" t="s">
        <v>46</v>
      </c>
      <c r="J3548" t="s">
        <v>36</v>
      </c>
      <c r="L3548" t="s">
        <v>908</v>
      </c>
      <c r="M3548" t="s">
        <v>908</v>
      </c>
      <c r="N3548" t="b">
        <v>0</v>
      </c>
      <c r="O3548">
        <v>23.072457109999998</v>
      </c>
      <c r="P3548">
        <v>4.3968689090880777E-21</v>
      </c>
      <c r="Q3548">
        <v>5.7462772012818956E-18</v>
      </c>
      <c r="R3548">
        <v>1.3258073426874741E-16</v>
      </c>
      <c r="S3548">
        <v>1.014465693232272E-19</v>
      </c>
      <c r="T3548">
        <f t="shared" si="112"/>
        <v>1.3258073426874736E-16</v>
      </c>
      <c r="U3548">
        <f t="shared" si="113"/>
        <v>1.0144656932322716E-19</v>
      </c>
    </row>
    <row r="3549" spans="1:21" x14ac:dyDescent="0.35">
      <c r="A3549" t="s">
        <v>27</v>
      </c>
      <c r="B3549" t="s">
        <v>68</v>
      </c>
      <c r="C3549" t="s">
        <v>39</v>
      </c>
      <c r="D3549" t="s">
        <v>40</v>
      </c>
      <c r="E3549" t="s">
        <v>912</v>
      </c>
      <c r="F3549" t="s">
        <v>913</v>
      </c>
      <c r="G3549" t="s">
        <v>452</v>
      </c>
      <c r="H3549" t="s">
        <v>46</v>
      </c>
      <c r="J3549" t="s">
        <v>36</v>
      </c>
      <c r="L3549" t="s">
        <v>914</v>
      </c>
      <c r="M3549" t="s">
        <v>914</v>
      </c>
      <c r="N3549" t="b">
        <v>0</v>
      </c>
      <c r="O3549">
        <v>226.25363250999999</v>
      </c>
      <c r="P3549">
        <v>2.203857050652129E-8</v>
      </c>
      <c r="Q3549">
        <v>7.9894956268193189E-5</v>
      </c>
      <c r="R3549">
        <v>1.80765240749063E-2</v>
      </c>
      <c r="S3549">
        <v>4.9863066324281933E-6</v>
      </c>
      <c r="T3549">
        <f t="shared" si="112"/>
        <v>1.8076524074906303E-2</v>
      </c>
      <c r="U3549">
        <f t="shared" si="113"/>
        <v>4.9863066324281925E-6</v>
      </c>
    </row>
    <row r="3550" spans="1:21" x14ac:dyDescent="0.35">
      <c r="A3550" t="s">
        <v>27</v>
      </c>
      <c r="B3550" t="s">
        <v>68</v>
      </c>
      <c r="C3550" t="s">
        <v>29</v>
      </c>
      <c r="D3550" t="s">
        <v>30</v>
      </c>
      <c r="E3550" t="s">
        <v>350</v>
      </c>
      <c r="F3550" t="s">
        <v>351</v>
      </c>
      <c r="G3550" t="s">
        <v>128</v>
      </c>
      <c r="H3550" t="s">
        <v>46</v>
      </c>
      <c r="J3550" t="s">
        <v>36</v>
      </c>
      <c r="L3550" t="s">
        <v>352</v>
      </c>
      <c r="M3550" t="s">
        <v>352</v>
      </c>
      <c r="N3550" t="b">
        <v>0</v>
      </c>
      <c r="O3550">
        <v>0.73</v>
      </c>
      <c r="P3550">
        <v>1.202471511204508E-2</v>
      </c>
      <c r="Q3550">
        <v>15.71512540604388</v>
      </c>
      <c r="R3550">
        <v>11.472041546412029</v>
      </c>
      <c r="S3550">
        <v>8.7780420317929084E-3</v>
      </c>
      <c r="T3550">
        <f t="shared" si="112"/>
        <v>11.472041546412033</v>
      </c>
      <c r="U3550">
        <f t="shared" si="113"/>
        <v>8.7780420317929084E-3</v>
      </c>
    </row>
    <row r="3551" spans="1:21" x14ac:dyDescent="0.35">
      <c r="A3551" t="s">
        <v>27</v>
      </c>
      <c r="B3551" t="s">
        <v>68</v>
      </c>
      <c r="C3551" t="s">
        <v>29</v>
      </c>
      <c r="D3551" t="s">
        <v>30</v>
      </c>
      <c r="E3551" t="s">
        <v>398</v>
      </c>
      <c r="F3551" t="s">
        <v>399</v>
      </c>
      <c r="G3551" t="s">
        <v>128</v>
      </c>
      <c r="H3551" t="s">
        <v>46</v>
      </c>
      <c r="J3551" t="s">
        <v>36</v>
      </c>
      <c r="L3551" t="s">
        <v>285</v>
      </c>
      <c r="M3551" t="s">
        <v>285</v>
      </c>
      <c r="N3551" t="b">
        <v>0</v>
      </c>
      <c r="O3551">
        <v>0.61</v>
      </c>
      <c r="P3551">
        <v>6.8929410269799346E-4</v>
      </c>
      <c r="Q3551">
        <v>0.90083990885528487</v>
      </c>
      <c r="R3551">
        <v>0.54951234440172381</v>
      </c>
      <c r="S3551">
        <v>4.2046940264577602E-4</v>
      </c>
      <c r="T3551">
        <f t="shared" si="112"/>
        <v>0.54951234440172381</v>
      </c>
      <c r="U3551">
        <f t="shared" si="113"/>
        <v>4.2046940264577602E-4</v>
      </c>
    </row>
    <row r="3552" spans="1:21" x14ac:dyDescent="0.35">
      <c r="A3552" t="s">
        <v>27</v>
      </c>
      <c r="B3552" t="s">
        <v>68</v>
      </c>
      <c r="C3552" t="s">
        <v>39</v>
      </c>
      <c r="D3552" t="s">
        <v>40</v>
      </c>
      <c r="E3552" t="s">
        <v>398</v>
      </c>
      <c r="F3552" t="s">
        <v>399</v>
      </c>
      <c r="G3552" t="s">
        <v>128</v>
      </c>
      <c r="H3552" t="s">
        <v>46</v>
      </c>
      <c r="J3552" t="s">
        <v>36</v>
      </c>
      <c r="L3552" t="s">
        <v>285</v>
      </c>
      <c r="M3552" t="s">
        <v>285</v>
      </c>
      <c r="N3552" t="b">
        <v>0</v>
      </c>
      <c r="O3552">
        <v>0.61</v>
      </c>
      <c r="P3552">
        <v>7.2607538680204923E-4</v>
      </c>
      <c r="Q3552">
        <v>2.6321925579880912</v>
      </c>
      <c r="R3552">
        <v>1.605637460372735</v>
      </c>
      <c r="S3552">
        <v>4.4290598594924998E-4</v>
      </c>
      <c r="T3552">
        <f t="shared" si="112"/>
        <v>1.6056374603727355</v>
      </c>
      <c r="U3552">
        <f t="shared" si="113"/>
        <v>4.4290598594925003E-4</v>
      </c>
    </row>
    <row r="3553" spans="1:21" x14ac:dyDescent="0.35">
      <c r="A3553" t="s">
        <v>27</v>
      </c>
      <c r="B3553" t="s">
        <v>68</v>
      </c>
      <c r="C3553" t="s">
        <v>39</v>
      </c>
      <c r="D3553" t="s">
        <v>40</v>
      </c>
      <c r="E3553" t="s">
        <v>402</v>
      </c>
      <c r="F3553" t="s">
        <v>403</v>
      </c>
      <c r="G3553" t="s">
        <v>128</v>
      </c>
      <c r="H3553" t="s">
        <v>46</v>
      </c>
      <c r="J3553" t="s">
        <v>36</v>
      </c>
      <c r="L3553" t="s">
        <v>404</v>
      </c>
      <c r="M3553" t="s">
        <v>404</v>
      </c>
      <c r="N3553" t="b">
        <v>0</v>
      </c>
      <c r="O3553">
        <v>27.41</v>
      </c>
      <c r="P3553">
        <v>3.6491777544194492E-3</v>
      </c>
      <c r="Q3553">
        <v>13.229120147240691</v>
      </c>
      <c r="R3553">
        <v>362.61018323586728</v>
      </c>
      <c r="S3553">
        <v>0.1000239622486371</v>
      </c>
      <c r="T3553">
        <f t="shared" si="112"/>
        <v>362.61018323586734</v>
      </c>
      <c r="U3553">
        <f t="shared" si="113"/>
        <v>0.1000239622486371</v>
      </c>
    </row>
    <row r="3554" spans="1:21" x14ac:dyDescent="0.35">
      <c r="A3554" t="s">
        <v>27</v>
      </c>
      <c r="B3554" t="s">
        <v>68</v>
      </c>
      <c r="C3554" t="s">
        <v>29</v>
      </c>
      <c r="D3554" t="s">
        <v>30</v>
      </c>
      <c r="E3554" t="s">
        <v>402</v>
      </c>
      <c r="F3554" t="s">
        <v>403</v>
      </c>
      <c r="G3554" t="s">
        <v>128</v>
      </c>
      <c r="H3554" t="s">
        <v>46</v>
      </c>
      <c r="J3554" t="s">
        <v>36</v>
      </c>
      <c r="L3554" t="s">
        <v>404</v>
      </c>
      <c r="M3554" t="s">
        <v>404</v>
      </c>
      <c r="N3554" t="b">
        <v>0</v>
      </c>
      <c r="O3554">
        <v>27.41</v>
      </c>
      <c r="P3554">
        <v>1.484690831069825E-3</v>
      </c>
      <c r="Q3554">
        <v>1.9403455617916641</v>
      </c>
      <c r="R3554">
        <v>53.184871848709513</v>
      </c>
      <c r="S3554">
        <v>4.0695375679623919E-2</v>
      </c>
      <c r="T3554">
        <f t="shared" si="112"/>
        <v>53.184871848709513</v>
      </c>
      <c r="U3554">
        <f t="shared" si="113"/>
        <v>4.0695375679623905E-2</v>
      </c>
    </row>
    <row r="3555" spans="1:21" x14ac:dyDescent="0.35">
      <c r="A3555" t="s">
        <v>27</v>
      </c>
      <c r="B3555" t="s">
        <v>68</v>
      </c>
      <c r="C3555" t="s">
        <v>39</v>
      </c>
      <c r="D3555" t="s">
        <v>40</v>
      </c>
      <c r="E3555" t="s">
        <v>408</v>
      </c>
      <c r="F3555" t="s">
        <v>409</v>
      </c>
      <c r="G3555" t="s">
        <v>128</v>
      </c>
      <c r="H3555" t="s">
        <v>46</v>
      </c>
      <c r="J3555" t="s">
        <v>36</v>
      </c>
      <c r="L3555" t="s">
        <v>410</v>
      </c>
      <c r="M3555" t="s">
        <v>410</v>
      </c>
      <c r="N3555" t="b">
        <v>0</v>
      </c>
      <c r="O3555">
        <v>2.4</v>
      </c>
      <c r="P3555">
        <v>6.8117189387275041E-6</v>
      </c>
      <c r="Q3555">
        <v>2.4694069270954761E-2</v>
      </c>
      <c r="R3555">
        <v>5.9265766250291417E-2</v>
      </c>
      <c r="S3555">
        <v>1.6348125452946009E-5</v>
      </c>
      <c r="T3555">
        <f t="shared" si="112"/>
        <v>5.9265766250291424E-2</v>
      </c>
      <c r="U3555">
        <f t="shared" si="113"/>
        <v>1.6348125452946009E-5</v>
      </c>
    </row>
    <row r="3556" spans="1:21" x14ac:dyDescent="0.35">
      <c r="A3556" t="s">
        <v>27</v>
      </c>
      <c r="B3556" t="s">
        <v>68</v>
      </c>
      <c r="C3556" t="s">
        <v>29</v>
      </c>
      <c r="D3556" t="s">
        <v>30</v>
      </c>
      <c r="E3556" t="s">
        <v>418</v>
      </c>
      <c r="F3556" t="s">
        <v>419</v>
      </c>
      <c r="G3556" t="s">
        <v>128</v>
      </c>
      <c r="H3556" t="s">
        <v>46</v>
      </c>
      <c r="J3556" t="s">
        <v>36</v>
      </c>
      <c r="L3556" t="s">
        <v>420</v>
      </c>
      <c r="M3556" t="s">
        <v>420</v>
      </c>
      <c r="N3556" t="b">
        <v>0</v>
      </c>
      <c r="O3556">
        <v>21.25</v>
      </c>
      <c r="P3556">
        <v>6.1626795913146478E-4</v>
      </c>
      <c r="Q3556">
        <v>0.80540188862990725</v>
      </c>
      <c r="R3556">
        <v>17.114790133385529</v>
      </c>
      <c r="S3556">
        <v>1.309569413154363E-2</v>
      </c>
      <c r="T3556">
        <f t="shared" si="112"/>
        <v>17.114790133385529</v>
      </c>
      <c r="U3556">
        <f t="shared" si="113"/>
        <v>1.3095694131543626E-2</v>
      </c>
    </row>
    <row r="3557" spans="1:21" x14ac:dyDescent="0.35">
      <c r="A3557" t="s">
        <v>27</v>
      </c>
      <c r="B3557" t="s">
        <v>68</v>
      </c>
      <c r="C3557" t="s">
        <v>39</v>
      </c>
      <c r="D3557" t="s">
        <v>40</v>
      </c>
      <c r="E3557" t="s">
        <v>418</v>
      </c>
      <c r="F3557" t="s">
        <v>419</v>
      </c>
      <c r="G3557" t="s">
        <v>128</v>
      </c>
      <c r="H3557" t="s">
        <v>46</v>
      </c>
      <c r="J3557" t="s">
        <v>36</v>
      </c>
      <c r="L3557" t="s">
        <v>420</v>
      </c>
      <c r="M3557" t="s">
        <v>420</v>
      </c>
      <c r="N3557" t="b">
        <v>0</v>
      </c>
      <c r="O3557">
        <v>21.25</v>
      </c>
      <c r="P3557">
        <v>7.2996949561118744E-3</v>
      </c>
      <c r="Q3557">
        <v>26.463096103131331</v>
      </c>
      <c r="R3557">
        <v>562.34079219154069</v>
      </c>
      <c r="S3557">
        <v>0.15511851781737729</v>
      </c>
      <c r="T3557">
        <f t="shared" si="112"/>
        <v>562.3407921915408</v>
      </c>
      <c r="U3557">
        <f t="shared" si="113"/>
        <v>0.15511851781737734</v>
      </c>
    </row>
    <row r="3558" spans="1:21" x14ac:dyDescent="0.35">
      <c r="A3558" t="s">
        <v>27</v>
      </c>
      <c r="B3558" t="s">
        <v>68</v>
      </c>
      <c r="C3558" t="s">
        <v>76</v>
      </c>
      <c r="D3558" t="s">
        <v>77</v>
      </c>
      <c r="E3558" t="s">
        <v>418</v>
      </c>
      <c r="F3558" t="s">
        <v>419</v>
      </c>
      <c r="G3558" t="s">
        <v>128</v>
      </c>
      <c r="H3558" t="s">
        <v>46</v>
      </c>
      <c r="J3558" t="s">
        <v>36</v>
      </c>
      <c r="L3558" t="s">
        <v>420</v>
      </c>
      <c r="M3558" t="s">
        <v>420</v>
      </c>
      <c r="N3558" t="b">
        <v>0</v>
      </c>
      <c r="O3558">
        <v>21.25</v>
      </c>
      <c r="P3558">
        <v>1.859121385040657E-2</v>
      </c>
      <c r="Q3558">
        <v>17.711991063713981</v>
      </c>
      <c r="R3558">
        <v>376.37981010392201</v>
      </c>
      <c r="S3558">
        <v>0.39506329432113962</v>
      </c>
      <c r="T3558">
        <f t="shared" si="112"/>
        <v>376.37981010392207</v>
      </c>
      <c r="U3558">
        <f t="shared" si="113"/>
        <v>0.39506329432113962</v>
      </c>
    </row>
    <row r="3559" spans="1:21" x14ac:dyDescent="0.35">
      <c r="A3559" t="s">
        <v>27</v>
      </c>
      <c r="B3559" t="s">
        <v>68</v>
      </c>
      <c r="C3559" t="s">
        <v>39</v>
      </c>
      <c r="D3559" t="s">
        <v>40</v>
      </c>
      <c r="E3559" t="s">
        <v>424</v>
      </c>
      <c r="F3559" t="s">
        <v>425</v>
      </c>
      <c r="G3559" t="s">
        <v>128</v>
      </c>
      <c r="H3559" t="s">
        <v>46</v>
      </c>
      <c r="J3559" t="s">
        <v>36</v>
      </c>
      <c r="L3559" t="s">
        <v>426</v>
      </c>
      <c r="M3559" t="s">
        <v>426</v>
      </c>
      <c r="N3559" t="b">
        <v>0</v>
      </c>
      <c r="O3559">
        <v>0.71</v>
      </c>
      <c r="P3559">
        <v>4.6654055410412336E-3</v>
      </c>
      <c r="Q3559">
        <v>16.91318280215043</v>
      </c>
      <c r="R3559">
        <v>12.0083597895268</v>
      </c>
      <c r="S3559">
        <v>3.312437934139276E-3</v>
      </c>
      <c r="T3559">
        <f t="shared" si="112"/>
        <v>12.008359789526805</v>
      </c>
      <c r="U3559">
        <f t="shared" si="113"/>
        <v>3.3124379341392756E-3</v>
      </c>
    </row>
    <row r="3560" spans="1:21" x14ac:dyDescent="0.35">
      <c r="A3560" t="s">
        <v>27</v>
      </c>
      <c r="B3560" t="s">
        <v>68</v>
      </c>
      <c r="C3560" t="s">
        <v>76</v>
      </c>
      <c r="D3560" t="s">
        <v>77</v>
      </c>
      <c r="E3560" t="s">
        <v>424</v>
      </c>
      <c r="F3560" t="s">
        <v>425</v>
      </c>
      <c r="G3560" t="s">
        <v>128</v>
      </c>
      <c r="H3560" t="s">
        <v>46</v>
      </c>
      <c r="J3560" t="s">
        <v>36</v>
      </c>
      <c r="L3560" t="s">
        <v>426</v>
      </c>
      <c r="M3560" t="s">
        <v>426</v>
      </c>
      <c r="N3560" t="b">
        <v>0</v>
      </c>
      <c r="O3560">
        <v>0.71</v>
      </c>
      <c r="P3560">
        <v>4.9228017402479377E-3</v>
      </c>
      <c r="Q3560">
        <v>4.6899907199873496</v>
      </c>
      <c r="R3560">
        <v>3.3298934111910179</v>
      </c>
      <c r="S3560">
        <v>3.4951892355760358E-3</v>
      </c>
      <c r="T3560">
        <f t="shared" si="112"/>
        <v>3.3298934111910179</v>
      </c>
      <c r="U3560">
        <f t="shared" si="113"/>
        <v>3.4951892355760358E-3</v>
      </c>
    </row>
    <row r="3561" spans="1:21" x14ac:dyDescent="0.35">
      <c r="A3561" t="s">
        <v>27</v>
      </c>
      <c r="B3561" t="s">
        <v>68</v>
      </c>
      <c r="C3561" t="s">
        <v>39</v>
      </c>
      <c r="D3561" t="s">
        <v>40</v>
      </c>
      <c r="E3561" t="s">
        <v>427</v>
      </c>
      <c r="F3561" t="s">
        <v>428</v>
      </c>
      <c r="G3561" t="s">
        <v>128</v>
      </c>
      <c r="H3561" t="s">
        <v>46</v>
      </c>
      <c r="J3561" t="s">
        <v>36</v>
      </c>
      <c r="L3561" t="s">
        <v>429</v>
      </c>
      <c r="M3561" t="s">
        <v>430</v>
      </c>
      <c r="N3561" t="b">
        <v>0</v>
      </c>
      <c r="O3561">
        <v>0.73</v>
      </c>
      <c r="P3561">
        <v>3.4680174537174903E-2</v>
      </c>
      <c r="Q3561">
        <v>125.7237182058162</v>
      </c>
      <c r="R3561">
        <v>91.778314290245845</v>
      </c>
      <c r="S3561">
        <v>2.531652741213768E-2</v>
      </c>
      <c r="T3561">
        <f t="shared" si="112"/>
        <v>91.778314290245817</v>
      </c>
      <c r="U3561">
        <f t="shared" si="113"/>
        <v>2.531652741213768E-2</v>
      </c>
    </row>
    <row r="3562" spans="1:21" x14ac:dyDescent="0.35">
      <c r="A3562" t="s">
        <v>27</v>
      </c>
      <c r="B3562" t="s">
        <v>68</v>
      </c>
      <c r="C3562" t="s">
        <v>76</v>
      </c>
      <c r="D3562" t="s">
        <v>77</v>
      </c>
      <c r="E3562" t="s">
        <v>427</v>
      </c>
      <c r="F3562" t="s">
        <v>428</v>
      </c>
      <c r="G3562" t="s">
        <v>128</v>
      </c>
      <c r="H3562" t="s">
        <v>46</v>
      </c>
      <c r="J3562" t="s">
        <v>36</v>
      </c>
      <c r="L3562" t="s">
        <v>429</v>
      </c>
      <c r="M3562" t="s">
        <v>430</v>
      </c>
      <c r="N3562" t="b">
        <v>0</v>
      </c>
      <c r="O3562">
        <v>0.73</v>
      </c>
      <c r="P3562">
        <v>6.9004254670951989E-2</v>
      </c>
      <c r="Q3562">
        <v>65.740879101523376</v>
      </c>
      <c r="R3562">
        <v>47.99084174411206</v>
      </c>
      <c r="S3562">
        <v>5.0373105909794949E-2</v>
      </c>
      <c r="T3562">
        <f t="shared" si="112"/>
        <v>47.99084174411206</v>
      </c>
      <c r="U3562">
        <f t="shared" si="113"/>
        <v>5.0373105909794949E-2</v>
      </c>
    </row>
    <row r="3563" spans="1:21" x14ac:dyDescent="0.35">
      <c r="A3563" t="s">
        <v>27</v>
      </c>
      <c r="B3563" t="s">
        <v>68</v>
      </c>
      <c r="C3563" t="s">
        <v>29</v>
      </c>
      <c r="D3563" t="s">
        <v>30</v>
      </c>
      <c r="E3563" t="s">
        <v>427</v>
      </c>
      <c r="F3563" t="s">
        <v>428</v>
      </c>
      <c r="G3563" t="s">
        <v>128</v>
      </c>
      <c r="H3563" t="s">
        <v>46</v>
      </c>
      <c r="J3563" t="s">
        <v>36</v>
      </c>
      <c r="L3563" t="s">
        <v>429</v>
      </c>
      <c r="M3563" t="s">
        <v>430</v>
      </c>
      <c r="N3563" t="b">
        <v>0</v>
      </c>
      <c r="O3563">
        <v>0.73</v>
      </c>
      <c r="P3563">
        <v>4.4048050215472574E-3</v>
      </c>
      <c r="Q3563">
        <v>5.7566489233036124</v>
      </c>
      <c r="R3563">
        <v>4.202353714011636</v>
      </c>
      <c r="S3563">
        <v>3.2155076657294978E-3</v>
      </c>
      <c r="T3563">
        <f t="shared" si="112"/>
        <v>4.2023537140116369</v>
      </c>
      <c r="U3563">
        <f t="shared" si="113"/>
        <v>3.2155076657294978E-3</v>
      </c>
    </row>
    <row r="3564" spans="1:21" x14ac:dyDescent="0.35">
      <c r="A3564" t="s">
        <v>27</v>
      </c>
      <c r="B3564" t="s">
        <v>68</v>
      </c>
      <c r="C3564" t="s">
        <v>29</v>
      </c>
      <c r="D3564" t="s">
        <v>30</v>
      </c>
      <c r="E3564" t="s">
        <v>431</v>
      </c>
      <c r="F3564" t="s">
        <v>432</v>
      </c>
      <c r="G3564" t="s">
        <v>128</v>
      </c>
      <c r="H3564" t="s">
        <v>46</v>
      </c>
      <c r="J3564" t="s">
        <v>36</v>
      </c>
      <c r="L3564" t="s">
        <v>433</v>
      </c>
      <c r="M3564" t="s">
        <v>433</v>
      </c>
      <c r="N3564" t="b">
        <v>0</v>
      </c>
      <c r="O3564">
        <v>128.26</v>
      </c>
      <c r="P3564">
        <v>5.1672567191631024E-4</v>
      </c>
      <c r="Q3564">
        <v>0.67530986464310838</v>
      </c>
      <c r="R3564">
        <v>86.615243239125078</v>
      </c>
      <c r="S3564">
        <v>6.6275234679985945E-2</v>
      </c>
      <c r="T3564">
        <f t="shared" si="112"/>
        <v>86.615243239125078</v>
      </c>
      <c r="U3564">
        <f t="shared" si="113"/>
        <v>6.6275234679985945E-2</v>
      </c>
    </row>
    <row r="3565" spans="1:21" x14ac:dyDescent="0.35">
      <c r="A3565" t="s">
        <v>27</v>
      </c>
      <c r="B3565" t="s">
        <v>68</v>
      </c>
      <c r="C3565" t="s">
        <v>39</v>
      </c>
      <c r="D3565" t="s">
        <v>40</v>
      </c>
      <c r="E3565" t="s">
        <v>431</v>
      </c>
      <c r="F3565" t="s">
        <v>432</v>
      </c>
      <c r="G3565" t="s">
        <v>128</v>
      </c>
      <c r="H3565" t="s">
        <v>46</v>
      </c>
      <c r="J3565" t="s">
        <v>36</v>
      </c>
      <c r="L3565" t="s">
        <v>433</v>
      </c>
      <c r="M3565" t="s">
        <v>433</v>
      </c>
      <c r="N3565" t="b">
        <v>0</v>
      </c>
      <c r="O3565">
        <v>128.26</v>
      </c>
      <c r="P3565">
        <v>1.465946979858155E-3</v>
      </c>
      <c r="Q3565">
        <v>5.3143995801633501</v>
      </c>
      <c r="R3565">
        <v>681.62489015175129</v>
      </c>
      <c r="S3565">
        <v>0.18802235963660691</v>
      </c>
      <c r="T3565">
        <f t="shared" si="112"/>
        <v>681.62489015175129</v>
      </c>
      <c r="U3565">
        <f t="shared" si="113"/>
        <v>0.18802235963660693</v>
      </c>
    </row>
    <row r="3566" spans="1:21" x14ac:dyDescent="0.35">
      <c r="A3566" t="s">
        <v>27</v>
      </c>
      <c r="B3566" t="s">
        <v>68</v>
      </c>
      <c r="C3566" t="s">
        <v>76</v>
      </c>
      <c r="D3566" t="s">
        <v>77</v>
      </c>
      <c r="E3566" t="s">
        <v>431</v>
      </c>
      <c r="F3566" t="s">
        <v>432</v>
      </c>
      <c r="G3566" t="s">
        <v>128</v>
      </c>
      <c r="H3566" t="s">
        <v>46</v>
      </c>
      <c r="J3566" t="s">
        <v>36</v>
      </c>
      <c r="L3566" t="s">
        <v>433</v>
      </c>
      <c r="M3566" t="s">
        <v>433</v>
      </c>
      <c r="N3566" t="b">
        <v>0</v>
      </c>
      <c r="O3566">
        <v>128.26</v>
      </c>
      <c r="P3566">
        <v>1.209222078150232E-2</v>
      </c>
      <c r="Q3566">
        <v>11.520350857442359</v>
      </c>
      <c r="R3566">
        <v>1477.6002009755571</v>
      </c>
      <c r="S3566">
        <v>1.5509482374354879</v>
      </c>
      <c r="T3566">
        <f t="shared" si="112"/>
        <v>1477.6002009755568</v>
      </c>
      <c r="U3566">
        <f t="shared" si="113"/>
        <v>1.5509482374354875</v>
      </c>
    </row>
    <row r="3567" spans="1:21" x14ac:dyDescent="0.35">
      <c r="A3567" t="s">
        <v>27</v>
      </c>
      <c r="B3567" t="s">
        <v>68</v>
      </c>
      <c r="C3567" t="s">
        <v>29</v>
      </c>
      <c r="D3567" t="s">
        <v>30</v>
      </c>
      <c r="E3567" t="s">
        <v>436</v>
      </c>
      <c r="F3567" t="s">
        <v>437</v>
      </c>
      <c r="G3567" t="s">
        <v>128</v>
      </c>
      <c r="H3567" t="s">
        <v>46</v>
      </c>
      <c r="J3567" t="s">
        <v>36</v>
      </c>
      <c r="L3567" t="s">
        <v>438</v>
      </c>
      <c r="M3567" t="s">
        <v>438</v>
      </c>
      <c r="N3567" t="b">
        <v>0</v>
      </c>
      <c r="O3567">
        <v>7.95</v>
      </c>
      <c r="P3567">
        <v>4.3508857066219394E-3</v>
      </c>
      <c r="Q3567">
        <v>5.686181657512793</v>
      </c>
      <c r="R3567">
        <v>45.205144177226707</v>
      </c>
      <c r="S3567">
        <v>3.4589541367644423E-2</v>
      </c>
      <c r="T3567">
        <f t="shared" si="112"/>
        <v>45.205144177226707</v>
      </c>
      <c r="U3567">
        <f t="shared" si="113"/>
        <v>3.4589541367644416E-2</v>
      </c>
    </row>
    <row r="3568" spans="1:21" x14ac:dyDescent="0.35">
      <c r="A3568" t="s">
        <v>27</v>
      </c>
      <c r="B3568" t="s">
        <v>68</v>
      </c>
      <c r="C3568" t="s">
        <v>76</v>
      </c>
      <c r="D3568" t="s">
        <v>77</v>
      </c>
      <c r="E3568" t="s">
        <v>436</v>
      </c>
      <c r="F3568" t="s">
        <v>437</v>
      </c>
      <c r="G3568" t="s">
        <v>128</v>
      </c>
      <c r="H3568" t="s">
        <v>46</v>
      </c>
      <c r="J3568" t="s">
        <v>36</v>
      </c>
      <c r="L3568" t="s">
        <v>438</v>
      </c>
      <c r="M3568" t="s">
        <v>438</v>
      </c>
      <c r="N3568" t="b">
        <v>0</v>
      </c>
      <c r="O3568">
        <v>7.95</v>
      </c>
      <c r="P3568">
        <v>1.206534826107219E-2</v>
      </c>
      <c r="Q3568">
        <v>11.494749202512891</v>
      </c>
      <c r="R3568">
        <v>91.383256159977492</v>
      </c>
      <c r="S3568">
        <v>9.5919518675523882E-2</v>
      </c>
      <c r="T3568">
        <f t="shared" si="112"/>
        <v>91.383256159977478</v>
      </c>
      <c r="U3568">
        <f t="shared" si="113"/>
        <v>9.591951867552391E-2</v>
      </c>
    </row>
    <row r="3569" spans="1:21" x14ac:dyDescent="0.35">
      <c r="A3569" t="s">
        <v>27</v>
      </c>
      <c r="B3569" t="s">
        <v>68</v>
      </c>
      <c r="C3569" t="s">
        <v>39</v>
      </c>
      <c r="D3569" t="s">
        <v>40</v>
      </c>
      <c r="E3569" t="s">
        <v>436</v>
      </c>
      <c r="F3569" t="s">
        <v>437</v>
      </c>
      <c r="G3569" t="s">
        <v>128</v>
      </c>
      <c r="H3569" t="s">
        <v>46</v>
      </c>
      <c r="J3569" t="s">
        <v>36</v>
      </c>
      <c r="L3569" t="s">
        <v>438</v>
      </c>
      <c r="M3569" t="s">
        <v>438</v>
      </c>
      <c r="N3569" t="b">
        <v>0</v>
      </c>
      <c r="O3569">
        <v>7.95</v>
      </c>
      <c r="P3569">
        <v>6.7664664177378986E-3</v>
      </c>
      <c r="Q3569">
        <v>24.530018331969391</v>
      </c>
      <c r="R3569">
        <v>195.01364573915669</v>
      </c>
      <c r="S3569">
        <v>5.3793408021016301E-2</v>
      </c>
      <c r="T3569">
        <f t="shared" si="112"/>
        <v>195.01364573915666</v>
      </c>
      <c r="U3569">
        <f t="shared" si="113"/>
        <v>5.3793408021016294E-2</v>
      </c>
    </row>
    <row r="3570" spans="1:21" x14ac:dyDescent="0.35">
      <c r="A3570" t="s">
        <v>27</v>
      </c>
      <c r="B3570" t="s">
        <v>68</v>
      </c>
      <c r="C3570" t="s">
        <v>29</v>
      </c>
      <c r="D3570" t="s">
        <v>30</v>
      </c>
      <c r="E3570" t="s">
        <v>159</v>
      </c>
      <c r="F3570" t="s">
        <v>160</v>
      </c>
      <c r="G3570" t="s">
        <v>128</v>
      </c>
      <c r="H3570" t="s">
        <v>46</v>
      </c>
      <c r="J3570" t="s">
        <v>36</v>
      </c>
      <c r="L3570" t="s">
        <v>161</v>
      </c>
      <c r="M3570" t="s">
        <v>161</v>
      </c>
      <c r="N3570" t="b">
        <v>0</v>
      </c>
      <c r="O3570">
        <v>277.81</v>
      </c>
      <c r="P3570">
        <v>9.7592325145579907E-4</v>
      </c>
      <c r="Q3570">
        <v>1.275436144673336</v>
      </c>
      <c r="R3570">
        <v>354.32891535169949</v>
      </c>
      <c r="S3570">
        <v>0.27112123848693548</v>
      </c>
      <c r="T3570">
        <f t="shared" si="112"/>
        <v>354.32891535169949</v>
      </c>
      <c r="U3570">
        <f t="shared" si="113"/>
        <v>0.27112123848693553</v>
      </c>
    </row>
    <row r="3571" spans="1:21" x14ac:dyDescent="0.35">
      <c r="A3571" t="s">
        <v>27</v>
      </c>
      <c r="B3571" t="s">
        <v>68</v>
      </c>
      <c r="C3571" t="s">
        <v>39</v>
      </c>
      <c r="D3571" t="s">
        <v>40</v>
      </c>
      <c r="E3571" t="s">
        <v>159</v>
      </c>
      <c r="F3571" t="s">
        <v>160</v>
      </c>
      <c r="G3571" t="s">
        <v>128</v>
      </c>
      <c r="H3571" t="s">
        <v>46</v>
      </c>
      <c r="J3571" t="s">
        <v>36</v>
      </c>
      <c r="L3571" t="s">
        <v>161</v>
      </c>
      <c r="M3571" t="s">
        <v>161</v>
      </c>
      <c r="N3571" t="b">
        <v>0</v>
      </c>
      <c r="O3571">
        <v>277.81</v>
      </c>
      <c r="P3571">
        <v>9.4116955948418983E-4</v>
      </c>
      <c r="Q3571">
        <v>3.4119590820871801</v>
      </c>
      <c r="R3571">
        <v>947.87635259463957</v>
      </c>
      <c r="S3571">
        <v>0.26146631532030279</v>
      </c>
      <c r="T3571">
        <f t="shared" si="112"/>
        <v>947.87635259463957</v>
      </c>
      <c r="U3571">
        <f t="shared" si="113"/>
        <v>0.26146631532030279</v>
      </c>
    </row>
    <row r="3572" spans="1:21" x14ac:dyDescent="0.35">
      <c r="A3572" t="s">
        <v>27</v>
      </c>
      <c r="B3572" t="s">
        <v>68</v>
      </c>
      <c r="C3572" t="s">
        <v>76</v>
      </c>
      <c r="D3572" t="s">
        <v>77</v>
      </c>
      <c r="E3572" t="s">
        <v>159</v>
      </c>
      <c r="F3572" t="s">
        <v>160</v>
      </c>
      <c r="G3572" t="s">
        <v>128</v>
      </c>
      <c r="H3572" t="s">
        <v>46</v>
      </c>
      <c r="J3572" t="s">
        <v>36</v>
      </c>
      <c r="L3572" t="s">
        <v>161</v>
      </c>
      <c r="M3572" t="s">
        <v>161</v>
      </c>
      <c r="N3572" t="b">
        <v>0</v>
      </c>
      <c r="O3572">
        <v>277.81</v>
      </c>
      <c r="P3572">
        <v>1.873394462693925E-4</v>
      </c>
      <c r="Q3572">
        <v>0.1784797176184405</v>
      </c>
      <c r="R3572">
        <v>49.583450351578954</v>
      </c>
      <c r="S3572">
        <v>5.2044771568099932E-2</v>
      </c>
      <c r="T3572">
        <f t="shared" si="112"/>
        <v>49.583450351578954</v>
      </c>
      <c r="U3572">
        <f t="shared" si="113"/>
        <v>5.2044771568099932E-2</v>
      </c>
    </row>
    <row r="3573" spans="1:21" x14ac:dyDescent="0.35">
      <c r="A3573" t="s">
        <v>27</v>
      </c>
      <c r="B3573" t="s">
        <v>68</v>
      </c>
      <c r="C3573" t="s">
        <v>29</v>
      </c>
      <c r="D3573" t="s">
        <v>30</v>
      </c>
      <c r="E3573" t="s">
        <v>162</v>
      </c>
      <c r="F3573" t="s">
        <v>163</v>
      </c>
      <c r="G3573" t="s">
        <v>128</v>
      </c>
      <c r="H3573" t="s">
        <v>46</v>
      </c>
      <c r="J3573" t="s">
        <v>36</v>
      </c>
      <c r="L3573" t="s">
        <v>139</v>
      </c>
      <c r="M3573" t="s">
        <v>139</v>
      </c>
      <c r="N3573" t="b">
        <v>0</v>
      </c>
      <c r="O3573">
        <v>114.2</v>
      </c>
      <c r="P3573">
        <v>7.6169621758524963E-3</v>
      </c>
      <c r="Q3573">
        <v>9.9546238469059958</v>
      </c>
      <c r="R3573">
        <v>1136.8180433166649</v>
      </c>
      <c r="S3573">
        <v>0.86985708048235511</v>
      </c>
      <c r="T3573">
        <f t="shared" si="112"/>
        <v>1136.8180433166647</v>
      </c>
      <c r="U3573">
        <f t="shared" si="113"/>
        <v>0.86985708048235511</v>
      </c>
    </row>
    <row r="3574" spans="1:21" x14ac:dyDescent="0.35">
      <c r="A3574" t="s">
        <v>27</v>
      </c>
      <c r="B3574" t="s">
        <v>68</v>
      </c>
      <c r="C3574" t="s">
        <v>76</v>
      </c>
      <c r="D3574" t="s">
        <v>77</v>
      </c>
      <c r="E3574" t="s">
        <v>162</v>
      </c>
      <c r="F3574" t="s">
        <v>163</v>
      </c>
      <c r="G3574" t="s">
        <v>128</v>
      </c>
      <c r="H3574" t="s">
        <v>46</v>
      </c>
      <c r="J3574" t="s">
        <v>36</v>
      </c>
      <c r="L3574" t="s">
        <v>139</v>
      </c>
      <c r="M3574" t="s">
        <v>139</v>
      </c>
      <c r="N3574" t="b">
        <v>0</v>
      </c>
      <c r="O3574">
        <v>114.2</v>
      </c>
      <c r="P3574">
        <v>4.1543827173539528E-2</v>
      </c>
      <c r="Q3574">
        <v>39.579120630368003</v>
      </c>
      <c r="R3574">
        <v>4519.9355759880264</v>
      </c>
      <c r="S3574">
        <v>4.7443050632182144</v>
      </c>
      <c r="T3574">
        <f t="shared" si="112"/>
        <v>4519.9355759880264</v>
      </c>
      <c r="U3574">
        <f t="shared" si="113"/>
        <v>4.7443050632182144</v>
      </c>
    </row>
    <row r="3575" spans="1:21" x14ac:dyDescent="0.35">
      <c r="A3575" t="s">
        <v>27</v>
      </c>
      <c r="B3575" t="s">
        <v>68</v>
      </c>
      <c r="C3575" t="s">
        <v>39</v>
      </c>
      <c r="D3575" t="s">
        <v>40</v>
      </c>
      <c r="E3575" t="s">
        <v>162</v>
      </c>
      <c r="F3575" t="s">
        <v>163</v>
      </c>
      <c r="G3575" t="s">
        <v>128</v>
      </c>
      <c r="H3575" t="s">
        <v>46</v>
      </c>
      <c r="J3575" t="s">
        <v>36</v>
      </c>
      <c r="L3575" t="s">
        <v>139</v>
      </c>
      <c r="M3575" t="s">
        <v>139</v>
      </c>
      <c r="N3575" t="b">
        <v>0</v>
      </c>
      <c r="O3575">
        <v>114.2</v>
      </c>
      <c r="P3575">
        <v>2.1074500546956879E-2</v>
      </c>
      <c r="Q3575">
        <v>76.399977896701913</v>
      </c>
      <c r="R3575">
        <v>8724.8774758033578</v>
      </c>
      <c r="S3575">
        <v>2.4067079624624759</v>
      </c>
      <c r="T3575">
        <f t="shared" si="112"/>
        <v>8724.8774758033578</v>
      </c>
      <c r="U3575">
        <f t="shared" si="113"/>
        <v>2.4067079624624754</v>
      </c>
    </row>
    <row r="3576" spans="1:21" x14ac:dyDescent="0.35">
      <c r="A3576" t="s">
        <v>27</v>
      </c>
      <c r="B3576" t="s">
        <v>68</v>
      </c>
      <c r="C3576" t="s">
        <v>76</v>
      </c>
      <c r="D3576" t="s">
        <v>77</v>
      </c>
      <c r="E3576" t="s">
        <v>167</v>
      </c>
      <c r="F3576" t="s">
        <v>168</v>
      </c>
      <c r="G3576" t="s">
        <v>128</v>
      </c>
      <c r="H3576" t="s">
        <v>46</v>
      </c>
      <c r="J3576" t="s">
        <v>36</v>
      </c>
      <c r="L3576" t="s">
        <v>169</v>
      </c>
      <c r="M3576" t="s">
        <v>169</v>
      </c>
      <c r="N3576" t="b">
        <v>0</v>
      </c>
      <c r="O3576">
        <v>214.26</v>
      </c>
      <c r="P3576">
        <v>3.1713084698371239E-3</v>
      </c>
      <c r="Q3576">
        <v>3.0213297383380491</v>
      </c>
      <c r="R3576">
        <v>647.3501097363104</v>
      </c>
      <c r="S3576">
        <v>0.67948455274730224</v>
      </c>
      <c r="T3576">
        <f t="shared" si="112"/>
        <v>647.3501097363104</v>
      </c>
      <c r="U3576">
        <f t="shared" si="113"/>
        <v>0.67948455274730213</v>
      </c>
    </row>
    <row r="3577" spans="1:21" x14ac:dyDescent="0.35">
      <c r="A3577" t="s">
        <v>27</v>
      </c>
      <c r="B3577" t="s">
        <v>68</v>
      </c>
      <c r="C3577" t="s">
        <v>39</v>
      </c>
      <c r="D3577" t="s">
        <v>40</v>
      </c>
      <c r="E3577" t="s">
        <v>170</v>
      </c>
      <c r="F3577" t="s">
        <v>171</v>
      </c>
      <c r="G3577" t="s">
        <v>128</v>
      </c>
      <c r="H3577" t="s">
        <v>46</v>
      </c>
      <c r="J3577" t="s">
        <v>36</v>
      </c>
      <c r="L3577" t="s">
        <v>172</v>
      </c>
      <c r="M3577" t="s">
        <v>172</v>
      </c>
      <c r="N3577" t="b">
        <v>0</v>
      </c>
      <c r="O3577">
        <v>72.64</v>
      </c>
      <c r="P3577">
        <v>1.3177114957273811E-2</v>
      </c>
      <c r="Q3577">
        <v>47.770113898304899</v>
      </c>
      <c r="R3577">
        <v>3470.0210735728679</v>
      </c>
      <c r="S3577">
        <v>0.95718563049636951</v>
      </c>
      <c r="T3577">
        <f t="shared" si="112"/>
        <v>3470.0210735728679</v>
      </c>
      <c r="U3577">
        <f t="shared" si="113"/>
        <v>0.95718563049636962</v>
      </c>
    </row>
    <row r="3578" spans="1:21" x14ac:dyDescent="0.35">
      <c r="A3578" t="s">
        <v>27</v>
      </c>
      <c r="B3578" t="s">
        <v>68</v>
      </c>
      <c r="C3578" t="s">
        <v>76</v>
      </c>
      <c r="D3578" t="s">
        <v>77</v>
      </c>
      <c r="E3578" t="s">
        <v>170</v>
      </c>
      <c r="F3578" t="s">
        <v>171</v>
      </c>
      <c r="G3578" t="s">
        <v>128</v>
      </c>
      <c r="H3578" t="s">
        <v>46</v>
      </c>
      <c r="J3578" t="s">
        <v>36</v>
      </c>
      <c r="L3578" t="s">
        <v>172</v>
      </c>
      <c r="M3578" t="s">
        <v>172</v>
      </c>
      <c r="N3578" t="b">
        <v>0</v>
      </c>
      <c r="O3578">
        <v>72.64</v>
      </c>
      <c r="P3578">
        <v>2.7344639338574561E-2</v>
      </c>
      <c r="Q3578">
        <v>26.05144621015279</v>
      </c>
      <c r="R3578">
        <v>1892.377052705499</v>
      </c>
      <c r="S3578">
        <v>1.986314601554056</v>
      </c>
      <c r="T3578">
        <f t="shared" si="112"/>
        <v>1892.3770527054987</v>
      </c>
      <c r="U3578">
        <f t="shared" si="113"/>
        <v>1.986314601554056</v>
      </c>
    </row>
    <row r="3579" spans="1:21" x14ac:dyDescent="0.35">
      <c r="A3579" t="s">
        <v>27</v>
      </c>
      <c r="B3579" t="s">
        <v>68</v>
      </c>
      <c r="C3579" t="s">
        <v>29</v>
      </c>
      <c r="D3579" t="s">
        <v>30</v>
      </c>
      <c r="E3579" t="s">
        <v>170</v>
      </c>
      <c r="F3579" t="s">
        <v>171</v>
      </c>
      <c r="G3579" t="s">
        <v>128</v>
      </c>
      <c r="H3579" t="s">
        <v>46</v>
      </c>
      <c r="J3579" t="s">
        <v>36</v>
      </c>
      <c r="L3579" t="s">
        <v>172</v>
      </c>
      <c r="M3579" t="s">
        <v>172</v>
      </c>
      <c r="N3579" t="b">
        <v>0</v>
      </c>
      <c r="O3579">
        <v>72.64</v>
      </c>
      <c r="P3579">
        <v>6.898736065819853E-3</v>
      </c>
      <c r="Q3579">
        <v>9.0159726369698916</v>
      </c>
      <c r="R3579">
        <v>654.9202523494929</v>
      </c>
      <c r="S3579">
        <v>0.50112418782115409</v>
      </c>
      <c r="T3579">
        <f t="shared" si="112"/>
        <v>654.9202523494929</v>
      </c>
      <c r="U3579">
        <f t="shared" si="113"/>
        <v>0.50112418782115409</v>
      </c>
    </row>
    <row r="3580" spans="1:21" x14ac:dyDescent="0.35">
      <c r="A3580" t="s">
        <v>27</v>
      </c>
      <c r="B3580" t="s">
        <v>68</v>
      </c>
      <c r="C3580" t="s">
        <v>29</v>
      </c>
      <c r="D3580" t="s">
        <v>30</v>
      </c>
      <c r="E3580" t="s">
        <v>173</v>
      </c>
      <c r="F3580" t="s">
        <v>174</v>
      </c>
      <c r="G3580" t="s">
        <v>128</v>
      </c>
      <c r="H3580" t="s">
        <v>46</v>
      </c>
      <c r="J3580" t="s">
        <v>36</v>
      </c>
      <c r="L3580" t="s">
        <v>175</v>
      </c>
      <c r="M3580" t="s">
        <v>136</v>
      </c>
      <c r="N3580" t="b">
        <v>0</v>
      </c>
      <c r="O3580">
        <v>58.4</v>
      </c>
      <c r="P3580">
        <v>1.4043597760882839E-3</v>
      </c>
      <c r="Q3580">
        <v>1.8353607375133589</v>
      </c>
      <c r="R3580">
        <v>107.18506707078021</v>
      </c>
      <c r="S3580">
        <v>8.2014610923555803E-2</v>
      </c>
      <c r="T3580">
        <f t="shared" si="112"/>
        <v>107.18506707078016</v>
      </c>
      <c r="U3580">
        <f t="shared" si="113"/>
        <v>8.2014610923555775E-2</v>
      </c>
    </row>
    <row r="3581" spans="1:21" x14ac:dyDescent="0.35">
      <c r="A3581" t="s">
        <v>27</v>
      </c>
      <c r="B3581" t="s">
        <v>68</v>
      </c>
      <c r="C3581" t="s">
        <v>76</v>
      </c>
      <c r="D3581" t="s">
        <v>77</v>
      </c>
      <c r="E3581" t="s">
        <v>173</v>
      </c>
      <c r="F3581" t="s">
        <v>174</v>
      </c>
      <c r="G3581" t="s">
        <v>128</v>
      </c>
      <c r="H3581" t="s">
        <v>46</v>
      </c>
      <c r="J3581" t="s">
        <v>36</v>
      </c>
      <c r="L3581" t="s">
        <v>175</v>
      </c>
      <c r="M3581" t="s">
        <v>136</v>
      </c>
      <c r="N3581" t="b">
        <v>0</v>
      </c>
      <c r="O3581">
        <v>58.4</v>
      </c>
      <c r="P3581">
        <v>5.0662062273154139E-2</v>
      </c>
      <c r="Q3581">
        <v>48.266132672762723</v>
      </c>
      <c r="R3581">
        <v>2818.7421480893431</v>
      </c>
      <c r="S3581">
        <v>2.9586644367522021</v>
      </c>
      <c r="T3581">
        <f t="shared" si="112"/>
        <v>2818.7421480893431</v>
      </c>
      <c r="U3581">
        <f t="shared" si="113"/>
        <v>2.9586644367522017</v>
      </c>
    </row>
    <row r="3582" spans="1:21" x14ac:dyDescent="0.35">
      <c r="A3582" t="s">
        <v>27</v>
      </c>
      <c r="B3582" t="s">
        <v>68</v>
      </c>
      <c r="C3582" t="s">
        <v>39</v>
      </c>
      <c r="D3582" t="s">
        <v>40</v>
      </c>
      <c r="E3582" t="s">
        <v>173</v>
      </c>
      <c r="F3582" t="s">
        <v>174</v>
      </c>
      <c r="G3582" t="s">
        <v>128</v>
      </c>
      <c r="H3582" t="s">
        <v>46</v>
      </c>
      <c r="J3582" t="s">
        <v>36</v>
      </c>
      <c r="L3582" t="s">
        <v>175</v>
      </c>
      <c r="M3582" t="s">
        <v>136</v>
      </c>
      <c r="N3582" t="b">
        <v>0</v>
      </c>
      <c r="O3582">
        <v>58.4</v>
      </c>
      <c r="P3582">
        <v>1.6226967578391861E-2</v>
      </c>
      <c r="Q3582">
        <v>58.826540707682533</v>
      </c>
      <c r="R3582">
        <v>3435.4699773286602</v>
      </c>
      <c r="S3582">
        <v>0.9476549065780846</v>
      </c>
      <c r="T3582">
        <f t="shared" si="112"/>
        <v>3435.4699773286598</v>
      </c>
      <c r="U3582">
        <f t="shared" si="113"/>
        <v>0.9476549065780846</v>
      </c>
    </row>
    <row r="3583" spans="1:21" x14ac:dyDescent="0.35">
      <c r="A3583" t="s">
        <v>73</v>
      </c>
      <c r="B3583" t="s">
        <v>28</v>
      </c>
      <c r="C3583" t="s">
        <v>39</v>
      </c>
      <c r="D3583" t="s">
        <v>40</v>
      </c>
      <c r="E3583" t="s">
        <v>1368</v>
      </c>
      <c r="F3583" t="s">
        <v>1369</v>
      </c>
      <c r="G3583" t="s">
        <v>33</v>
      </c>
      <c r="H3583" t="s">
        <v>34</v>
      </c>
      <c r="I3583" t="s">
        <v>35</v>
      </c>
      <c r="J3583" t="s">
        <v>36</v>
      </c>
      <c r="K3583" t="s">
        <v>1370</v>
      </c>
      <c r="L3583" t="s">
        <v>1371</v>
      </c>
      <c r="M3583" t="s">
        <v>1371</v>
      </c>
      <c r="N3583" t="b">
        <v>0</v>
      </c>
      <c r="O3583">
        <v>202.5917426</v>
      </c>
      <c r="P3583">
        <v>6.7661643033168684E-4</v>
      </c>
      <c r="Q3583">
        <v>9.4581485104702541</v>
      </c>
      <c r="R3583">
        <v>1916.1427885057631</v>
      </c>
      <c r="S3583">
        <v>0.13707690169268791</v>
      </c>
      <c r="T3583">
        <f t="shared" si="112"/>
        <v>1916.1427885057631</v>
      </c>
      <c r="U3583">
        <f t="shared" si="113"/>
        <v>0.13707690169268794</v>
      </c>
    </row>
    <row r="3584" spans="1:21" x14ac:dyDescent="0.35">
      <c r="A3584" t="s">
        <v>73</v>
      </c>
      <c r="B3584" t="s">
        <v>28</v>
      </c>
      <c r="C3584" t="s">
        <v>29</v>
      </c>
      <c r="D3584" t="s">
        <v>30</v>
      </c>
      <c r="E3584" t="s">
        <v>1372</v>
      </c>
      <c r="F3584" t="s">
        <v>1373</v>
      </c>
      <c r="G3584" t="s">
        <v>33</v>
      </c>
      <c r="H3584" t="s">
        <v>34</v>
      </c>
      <c r="I3584" t="s">
        <v>35</v>
      </c>
      <c r="J3584" t="s">
        <v>36</v>
      </c>
      <c r="K3584" t="s">
        <v>37</v>
      </c>
      <c r="L3584" t="s">
        <v>38</v>
      </c>
      <c r="M3584" t="s">
        <v>38</v>
      </c>
      <c r="N3584" t="b">
        <v>0</v>
      </c>
      <c r="O3584">
        <v>274.3982815</v>
      </c>
      <c r="P3584">
        <v>3.372835076009491E-3</v>
      </c>
      <c r="Q3584">
        <v>12.498937199715581</v>
      </c>
      <c r="R3584">
        <v>3429.6868881783762</v>
      </c>
      <c r="S3584">
        <v>0.92550014863992613</v>
      </c>
      <c r="T3584">
        <f t="shared" si="112"/>
        <v>3429.6868881783776</v>
      </c>
      <c r="U3584">
        <f t="shared" si="113"/>
        <v>0.92550014863992625</v>
      </c>
    </row>
    <row r="3585" spans="1:21" x14ac:dyDescent="0.35">
      <c r="A3585" t="s">
        <v>73</v>
      </c>
      <c r="B3585" t="s">
        <v>28</v>
      </c>
      <c r="C3585" t="s">
        <v>39</v>
      </c>
      <c r="D3585" t="s">
        <v>40</v>
      </c>
      <c r="E3585" t="s">
        <v>1372</v>
      </c>
      <c r="F3585" t="s">
        <v>1373</v>
      </c>
      <c r="G3585" t="s">
        <v>33</v>
      </c>
      <c r="H3585" t="s">
        <v>34</v>
      </c>
      <c r="I3585" t="s">
        <v>35</v>
      </c>
      <c r="J3585" t="s">
        <v>36</v>
      </c>
      <c r="K3585" t="s">
        <v>37</v>
      </c>
      <c r="L3585" t="s">
        <v>38</v>
      </c>
      <c r="M3585" t="s">
        <v>38</v>
      </c>
      <c r="N3585" t="b">
        <v>0</v>
      </c>
      <c r="O3585">
        <v>274.3982815</v>
      </c>
      <c r="P3585">
        <v>9.0969041880041644E-4</v>
      </c>
      <c r="Q3585">
        <v>12.716195903413739</v>
      </c>
      <c r="R3585">
        <v>3489.3023031140692</v>
      </c>
      <c r="S3585">
        <v>0.24961748761584959</v>
      </c>
      <c r="T3585">
        <f t="shared" si="112"/>
        <v>3489.3023031140701</v>
      </c>
      <c r="U3585">
        <f t="shared" si="113"/>
        <v>0.24961748761584956</v>
      </c>
    </row>
    <row r="3586" spans="1:21" x14ac:dyDescent="0.35">
      <c r="A3586" t="s">
        <v>73</v>
      </c>
      <c r="B3586" t="s">
        <v>28</v>
      </c>
      <c r="C3586" t="s">
        <v>29</v>
      </c>
      <c r="D3586" t="s">
        <v>30</v>
      </c>
      <c r="E3586" t="s">
        <v>1374</v>
      </c>
      <c r="F3586" t="s">
        <v>1375</v>
      </c>
      <c r="G3586" t="s">
        <v>33</v>
      </c>
      <c r="H3586" t="s">
        <v>34</v>
      </c>
      <c r="I3586" t="s">
        <v>35</v>
      </c>
      <c r="J3586" t="s">
        <v>36</v>
      </c>
      <c r="K3586" t="s">
        <v>57</v>
      </c>
      <c r="L3586" t="s">
        <v>1376</v>
      </c>
      <c r="M3586" t="s">
        <v>58</v>
      </c>
      <c r="N3586" t="b">
        <v>0</v>
      </c>
      <c r="O3586">
        <v>204.30314809999999</v>
      </c>
      <c r="P3586">
        <v>3.2830534071168079E-3</v>
      </c>
      <c r="Q3586">
        <v>12.16622735298836</v>
      </c>
      <c r="R3586">
        <v>2485.5985487158509</v>
      </c>
      <c r="S3586">
        <v>0.67073814645439478</v>
      </c>
      <c r="T3586">
        <f t="shared" ref="T3586:T3649" si="114">O3586*Q3586</f>
        <v>2485.5985487158518</v>
      </c>
      <c r="U3586">
        <f t="shared" ref="U3586:U3649" si="115">O3586*P3586</f>
        <v>0.67073814645439478</v>
      </c>
    </row>
    <row r="3587" spans="1:21" x14ac:dyDescent="0.35">
      <c r="A3587" t="s">
        <v>73</v>
      </c>
      <c r="B3587" t="s">
        <v>28</v>
      </c>
      <c r="C3587" t="s">
        <v>39</v>
      </c>
      <c r="D3587" t="s">
        <v>40</v>
      </c>
      <c r="E3587" t="s">
        <v>1374</v>
      </c>
      <c r="F3587" t="s">
        <v>1375</v>
      </c>
      <c r="G3587" t="s">
        <v>33</v>
      </c>
      <c r="H3587" t="s">
        <v>34</v>
      </c>
      <c r="I3587" t="s">
        <v>35</v>
      </c>
      <c r="J3587" t="s">
        <v>36</v>
      </c>
      <c r="K3587" t="s">
        <v>57</v>
      </c>
      <c r="L3587" t="s">
        <v>1376</v>
      </c>
      <c r="M3587" t="s">
        <v>58</v>
      </c>
      <c r="N3587" t="b">
        <v>0</v>
      </c>
      <c r="O3587">
        <v>204.30314809999999</v>
      </c>
      <c r="P3587">
        <v>1.61195897080087E-3</v>
      </c>
      <c r="Q3587">
        <v>22.53292508895407</v>
      </c>
      <c r="R3587">
        <v>4603.547531574789</v>
      </c>
      <c r="S3587">
        <v>0.32932829234265371</v>
      </c>
      <c r="T3587">
        <f t="shared" si="114"/>
        <v>4603.547531574789</v>
      </c>
      <c r="U3587">
        <f t="shared" si="115"/>
        <v>0.32932829234265371</v>
      </c>
    </row>
    <row r="3588" spans="1:21" x14ac:dyDescent="0.35">
      <c r="A3588" t="s">
        <v>73</v>
      </c>
      <c r="B3588" t="s">
        <v>28</v>
      </c>
      <c r="C3588" t="s">
        <v>39</v>
      </c>
      <c r="D3588" t="s">
        <v>40</v>
      </c>
      <c r="E3588" t="s">
        <v>1377</v>
      </c>
      <c r="F3588" t="s">
        <v>1378</v>
      </c>
      <c r="G3588" t="s">
        <v>33</v>
      </c>
      <c r="H3588" t="s">
        <v>34</v>
      </c>
      <c r="I3588" t="s">
        <v>35</v>
      </c>
      <c r="J3588" t="s">
        <v>36</v>
      </c>
      <c r="K3588" t="s">
        <v>57</v>
      </c>
      <c r="L3588" t="s">
        <v>58</v>
      </c>
      <c r="M3588" t="s">
        <v>58</v>
      </c>
      <c r="N3588" t="b">
        <v>0</v>
      </c>
      <c r="O3588">
        <v>204.30314809999999</v>
      </c>
      <c r="P3588">
        <v>4.9948210231130232E-4</v>
      </c>
      <c r="Q3588">
        <v>6.9820590961208806</v>
      </c>
      <c r="R3588">
        <v>1426.456653557736</v>
      </c>
      <c r="S3588">
        <v>0.1020457659218053</v>
      </c>
      <c r="T3588">
        <f t="shared" si="114"/>
        <v>1426.4566535577362</v>
      </c>
      <c r="U3588">
        <f t="shared" si="115"/>
        <v>0.10204576592180534</v>
      </c>
    </row>
    <row r="3589" spans="1:21" x14ac:dyDescent="0.35">
      <c r="A3589" t="s">
        <v>73</v>
      </c>
      <c r="B3589" t="s">
        <v>28</v>
      </c>
      <c r="C3589" t="s">
        <v>29</v>
      </c>
      <c r="D3589" t="s">
        <v>30</v>
      </c>
      <c r="E3589" t="s">
        <v>1377</v>
      </c>
      <c r="F3589" t="s">
        <v>1378</v>
      </c>
      <c r="G3589" t="s">
        <v>33</v>
      </c>
      <c r="H3589" t="s">
        <v>34</v>
      </c>
      <c r="I3589" t="s">
        <v>35</v>
      </c>
      <c r="J3589" t="s">
        <v>36</v>
      </c>
      <c r="K3589" t="s">
        <v>57</v>
      </c>
      <c r="L3589" t="s">
        <v>58</v>
      </c>
      <c r="M3589" t="s">
        <v>58</v>
      </c>
      <c r="N3589" t="b">
        <v>0</v>
      </c>
      <c r="O3589">
        <v>204.30314809999999</v>
      </c>
      <c r="P3589">
        <v>1.85191656380865E-3</v>
      </c>
      <c r="Q3589">
        <v>6.8627692456114184</v>
      </c>
      <c r="R3589">
        <v>1402.085361562275</v>
      </c>
      <c r="S3589">
        <v>0.37835238400464177</v>
      </c>
      <c r="T3589">
        <f t="shared" si="114"/>
        <v>1402.0853615622748</v>
      </c>
      <c r="U3589">
        <f t="shared" si="115"/>
        <v>0.37835238400464172</v>
      </c>
    </row>
    <row r="3590" spans="1:21" x14ac:dyDescent="0.35">
      <c r="A3590" t="s">
        <v>73</v>
      </c>
      <c r="B3590" t="s">
        <v>28</v>
      </c>
      <c r="C3590" t="s">
        <v>39</v>
      </c>
      <c r="D3590" t="s">
        <v>40</v>
      </c>
      <c r="E3590" t="s">
        <v>1379</v>
      </c>
      <c r="F3590" t="s">
        <v>1380</v>
      </c>
      <c r="G3590" t="s">
        <v>33</v>
      </c>
      <c r="H3590" t="s">
        <v>34</v>
      </c>
      <c r="I3590" t="s">
        <v>35</v>
      </c>
      <c r="J3590" t="s">
        <v>36</v>
      </c>
      <c r="K3590" t="s">
        <v>61</v>
      </c>
      <c r="L3590" t="s">
        <v>62</v>
      </c>
      <c r="M3590" t="s">
        <v>62</v>
      </c>
      <c r="N3590" t="b">
        <v>0</v>
      </c>
      <c r="O3590">
        <v>170.4198394</v>
      </c>
      <c r="P3590">
        <v>6.094032145747081E-7</v>
      </c>
      <c r="Q3590">
        <v>8.5186020436719984E-3</v>
      </c>
      <c r="R3590">
        <v>1.4517387921950939</v>
      </c>
      <c r="S3590">
        <v>1.038543979576655E-4</v>
      </c>
      <c r="T3590">
        <f t="shared" si="114"/>
        <v>1.4517387921950937</v>
      </c>
      <c r="U3590">
        <f t="shared" si="115"/>
        <v>1.0385439795766549E-4</v>
      </c>
    </row>
    <row r="3591" spans="1:21" x14ac:dyDescent="0.35">
      <c r="A3591" t="s">
        <v>73</v>
      </c>
      <c r="B3591" t="s">
        <v>28</v>
      </c>
      <c r="C3591" t="s">
        <v>29</v>
      </c>
      <c r="D3591" t="s">
        <v>30</v>
      </c>
      <c r="E3591" t="s">
        <v>64</v>
      </c>
      <c r="F3591" t="s">
        <v>65</v>
      </c>
      <c r="G3591" t="s">
        <v>33</v>
      </c>
      <c r="H3591" t="s">
        <v>34</v>
      </c>
      <c r="I3591" t="s">
        <v>35</v>
      </c>
      <c r="J3591" t="s">
        <v>36</v>
      </c>
      <c r="K3591" t="s">
        <v>61</v>
      </c>
      <c r="L3591" t="s">
        <v>62</v>
      </c>
      <c r="M3591" t="s">
        <v>62</v>
      </c>
      <c r="N3591" t="b">
        <v>0</v>
      </c>
      <c r="O3591">
        <v>170.4198394</v>
      </c>
      <c r="P3591">
        <v>5.8572117159783436E-7</v>
      </c>
      <c r="Q3591">
        <v>2.170545542655688E-3</v>
      </c>
      <c r="R3591">
        <v>0.36990402278976831</v>
      </c>
      <c r="S3591">
        <v>9.9818507996882771E-5</v>
      </c>
      <c r="T3591">
        <f t="shared" si="114"/>
        <v>0.36990402278976819</v>
      </c>
      <c r="U3591">
        <f t="shared" si="115"/>
        <v>9.9818507996882771E-5</v>
      </c>
    </row>
    <row r="3592" spans="1:21" x14ac:dyDescent="0.35">
      <c r="A3592" t="s">
        <v>73</v>
      </c>
      <c r="B3592" t="s">
        <v>28</v>
      </c>
      <c r="C3592" t="s">
        <v>29</v>
      </c>
      <c r="D3592" t="s">
        <v>30</v>
      </c>
      <c r="E3592" t="s">
        <v>69</v>
      </c>
      <c r="F3592" t="s">
        <v>70</v>
      </c>
      <c r="G3592" t="s">
        <v>33</v>
      </c>
      <c r="H3592" t="s">
        <v>34</v>
      </c>
      <c r="I3592" t="s">
        <v>35</v>
      </c>
      <c r="J3592" t="s">
        <v>36</v>
      </c>
      <c r="K3592" t="s">
        <v>37</v>
      </c>
      <c r="L3592" t="s">
        <v>38</v>
      </c>
      <c r="M3592" t="s">
        <v>38</v>
      </c>
      <c r="N3592" t="b">
        <v>0</v>
      </c>
      <c r="O3592">
        <v>274.3982815</v>
      </c>
      <c r="P3592">
        <v>4.6997123933603967E-2</v>
      </c>
      <c r="Q3592">
        <v>174.16033911398779</v>
      </c>
      <c r="R3592">
        <v>47789.297758335488</v>
      </c>
      <c r="S3592">
        <v>12.89593004282345</v>
      </c>
      <c r="T3592">
        <f t="shared" si="114"/>
        <v>47789.29775833548</v>
      </c>
      <c r="U3592">
        <f t="shared" si="115"/>
        <v>12.895930042823448</v>
      </c>
    </row>
    <row r="3593" spans="1:21" x14ac:dyDescent="0.35">
      <c r="A3593" t="s">
        <v>73</v>
      </c>
      <c r="B3593" t="s">
        <v>28</v>
      </c>
      <c r="C3593" t="s">
        <v>29</v>
      </c>
      <c r="D3593" t="s">
        <v>30</v>
      </c>
      <c r="E3593" t="s">
        <v>1381</v>
      </c>
      <c r="F3593" t="s">
        <v>1382</v>
      </c>
      <c r="G3593" t="s">
        <v>33</v>
      </c>
      <c r="H3593" t="s">
        <v>34</v>
      </c>
      <c r="I3593" t="s">
        <v>35</v>
      </c>
      <c r="J3593" t="s">
        <v>36</v>
      </c>
      <c r="K3593" t="s">
        <v>37</v>
      </c>
      <c r="L3593" t="s">
        <v>38</v>
      </c>
      <c r="M3593" t="s">
        <v>38</v>
      </c>
      <c r="N3593" t="b">
        <v>0</v>
      </c>
      <c r="O3593">
        <v>274.3982815</v>
      </c>
      <c r="P3593">
        <v>3.2273002731599172E-3</v>
      </c>
      <c r="Q3593">
        <v>11.95961929053931</v>
      </c>
      <c r="R3593">
        <v>3281.6989807182349</v>
      </c>
      <c r="S3593">
        <v>0.88556564883956168</v>
      </c>
      <c r="T3593">
        <f t="shared" si="114"/>
        <v>3281.6989807182358</v>
      </c>
      <c r="U3593">
        <f t="shared" si="115"/>
        <v>0.88556564883956179</v>
      </c>
    </row>
    <row r="3594" spans="1:21" x14ac:dyDescent="0.35">
      <c r="A3594" t="s">
        <v>73</v>
      </c>
      <c r="B3594" t="s">
        <v>28</v>
      </c>
      <c r="C3594" t="s">
        <v>29</v>
      </c>
      <c r="D3594" t="s">
        <v>30</v>
      </c>
      <c r="E3594" t="s">
        <v>71</v>
      </c>
      <c r="F3594" t="s">
        <v>72</v>
      </c>
      <c r="G3594" t="s">
        <v>33</v>
      </c>
      <c r="H3594" t="s">
        <v>34</v>
      </c>
      <c r="I3594" t="s">
        <v>35</v>
      </c>
      <c r="J3594" t="s">
        <v>36</v>
      </c>
      <c r="K3594" t="s">
        <v>37</v>
      </c>
      <c r="L3594" t="s">
        <v>38</v>
      </c>
      <c r="M3594" t="s">
        <v>38</v>
      </c>
      <c r="N3594" t="b">
        <v>0</v>
      </c>
      <c r="O3594">
        <v>274.3982815</v>
      </c>
      <c r="P3594">
        <v>1.2042696167777551E-2</v>
      </c>
      <c r="Q3594">
        <v>44.627412762320162</v>
      </c>
      <c r="R3594">
        <v>12245.68536977182</v>
      </c>
      <c r="S3594">
        <v>3.3044951330647958</v>
      </c>
      <c r="T3594">
        <f t="shared" si="114"/>
        <v>12245.68536977182</v>
      </c>
      <c r="U3594">
        <f t="shared" si="115"/>
        <v>3.3044951330647954</v>
      </c>
    </row>
    <row r="3595" spans="1:21" x14ac:dyDescent="0.35">
      <c r="A3595" t="s">
        <v>73</v>
      </c>
      <c r="B3595" t="s">
        <v>28</v>
      </c>
      <c r="C3595" t="s">
        <v>76</v>
      </c>
      <c r="D3595" t="s">
        <v>77</v>
      </c>
      <c r="E3595" t="s">
        <v>71</v>
      </c>
      <c r="F3595" t="s">
        <v>72</v>
      </c>
      <c r="G3595" t="s">
        <v>33</v>
      </c>
      <c r="H3595" t="s">
        <v>34</v>
      </c>
      <c r="I3595" t="s">
        <v>35</v>
      </c>
      <c r="J3595" t="s">
        <v>36</v>
      </c>
      <c r="K3595" t="s">
        <v>37</v>
      </c>
      <c r="L3595" t="s">
        <v>38</v>
      </c>
      <c r="M3595" t="s">
        <v>38</v>
      </c>
      <c r="N3595" t="b">
        <v>0</v>
      </c>
      <c r="O3595">
        <v>274.3982815</v>
      </c>
      <c r="P3595">
        <v>2.468478353600926E-3</v>
      </c>
      <c r="Q3595">
        <v>8.793513296369472</v>
      </c>
      <c r="R3595">
        <v>2412.924936871183</v>
      </c>
      <c r="S3595">
        <v>0.6773462181480433</v>
      </c>
      <c r="T3595">
        <f t="shared" si="114"/>
        <v>2412.9249368711835</v>
      </c>
      <c r="U3595">
        <f t="shared" si="115"/>
        <v>0.67734621814804341</v>
      </c>
    </row>
    <row r="3596" spans="1:21" x14ac:dyDescent="0.35">
      <c r="A3596" t="s">
        <v>73</v>
      </c>
      <c r="B3596" t="s">
        <v>28</v>
      </c>
      <c r="C3596" t="s">
        <v>29</v>
      </c>
      <c r="D3596" t="s">
        <v>30</v>
      </c>
      <c r="E3596" t="s">
        <v>78</v>
      </c>
      <c r="F3596" t="s">
        <v>79</v>
      </c>
      <c r="G3596" t="s">
        <v>33</v>
      </c>
      <c r="H3596" t="s">
        <v>34</v>
      </c>
      <c r="I3596" t="s">
        <v>35</v>
      </c>
      <c r="J3596" t="s">
        <v>36</v>
      </c>
      <c r="K3596" t="s">
        <v>37</v>
      </c>
      <c r="L3596" t="s">
        <v>38</v>
      </c>
      <c r="M3596" t="s">
        <v>38</v>
      </c>
      <c r="N3596" t="b">
        <v>0</v>
      </c>
      <c r="O3596">
        <v>274.3982815</v>
      </c>
      <c r="P3596">
        <v>3.1348976807912062E-3</v>
      </c>
      <c r="Q3596">
        <v>11.617196914976891</v>
      </c>
      <c r="R3596">
        <v>3187.7388693167591</v>
      </c>
      <c r="S3596">
        <v>0.86021053628744248</v>
      </c>
      <c r="T3596">
        <f t="shared" si="114"/>
        <v>3187.7388693167604</v>
      </c>
      <c r="U3596">
        <f t="shared" si="115"/>
        <v>0.86021053628744248</v>
      </c>
    </row>
    <row r="3597" spans="1:21" x14ac:dyDescent="0.35">
      <c r="A3597" t="s">
        <v>73</v>
      </c>
      <c r="B3597" t="s">
        <v>28</v>
      </c>
      <c r="C3597" t="s">
        <v>39</v>
      </c>
      <c r="D3597" t="s">
        <v>40</v>
      </c>
      <c r="E3597" t="s">
        <v>78</v>
      </c>
      <c r="F3597" t="s">
        <v>79</v>
      </c>
      <c r="G3597" t="s">
        <v>33</v>
      </c>
      <c r="H3597" t="s">
        <v>34</v>
      </c>
      <c r="I3597" t="s">
        <v>35</v>
      </c>
      <c r="J3597" t="s">
        <v>36</v>
      </c>
      <c r="K3597" t="s">
        <v>37</v>
      </c>
      <c r="L3597" t="s">
        <v>38</v>
      </c>
      <c r="M3597" t="s">
        <v>38</v>
      </c>
      <c r="N3597" t="b">
        <v>0</v>
      </c>
      <c r="O3597">
        <v>274.3982815</v>
      </c>
      <c r="P3597">
        <v>4.2586164327342918E-3</v>
      </c>
      <c r="Q3597">
        <v>59.529483566021071</v>
      </c>
      <c r="R3597">
        <v>16334.78798909867</v>
      </c>
      <c r="S3597">
        <v>1.16855703070995</v>
      </c>
      <c r="T3597">
        <f t="shared" si="114"/>
        <v>16334.787989098673</v>
      </c>
      <c r="U3597">
        <f t="shared" si="115"/>
        <v>1.16855703070995</v>
      </c>
    </row>
    <row r="3598" spans="1:21" x14ac:dyDescent="0.35">
      <c r="A3598" t="s">
        <v>73</v>
      </c>
      <c r="B3598" t="s">
        <v>28</v>
      </c>
      <c r="C3598" t="s">
        <v>76</v>
      </c>
      <c r="D3598" t="s">
        <v>77</v>
      </c>
      <c r="E3598" t="s">
        <v>78</v>
      </c>
      <c r="F3598" t="s">
        <v>79</v>
      </c>
      <c r="G3598" t="s">
        <v>33</v>
      </c>
      <c r="H3598" t="s">
        <v>34</v>
      </c>
      <c r="I3598" t="s">
        <v>35</v>
      </c>
      <c r="J3598" t="s">
        <v>36</v>
      </c>
      <c r="K3598" t="s">
        <v>37</v>
      </c>
      <c r="L3598" t="s">
        <v>38</v>
      </c>
      <c r="M3598" t="s">
        <v>38</v>
      </c>
      <c r="N3598" t="b">
        <v>0</v>
      </c>
      <c r="O3598">
        <v>274.3982815</v>
      </c>
      <c r="P3598">
        <v>2.7551000021804772E-4</v>
      </c>
      <c r="Q3598">
        <v>0.9814551732511696</v>
      </c>
      <c r="R3598">
        <v>269.3096129094057</v>
      </c>
      <c r="S3598">
        <v>7.5599470595896903E-2</v>
      </c>
      <c r="T3598">
        <f t="shared" si="114"/>
        <v>269.3096129094057</v>
      </c>
      <c r="U3598">
        <f t="shared" si="115"/>
        <v>7.5599470595896917E-2</v>
      </c>
    </row>
    <row r="3599" spans="1:21" x14ac:dyDescent="0.35">
      <c r="A3599" t="s">
        <v>73</v>
      </c>
      <c r="B3599" t="s">
        <v>28</v>
      </c>
      <c r="C3599" t="s">
        <v>39</v>
      </c>
      <c r="D3599" t="s">
        <v>40</v>
      </c>
      <c r="E3599" t="s">
        <v>80</v>
      </c>
      <c r="F3599" t="s">
        <v>81</v>
      </c>
      <c r="G3599" t="s">
        <v>33</v>
      </c>
      <c r="H3599" t="s">
        <v>34</v>
      </c>
      <c r="I3599" t="s">
        <v>35</v>
      </c>
      <c r="J3599" t="s">
        <v>36</v>
      </c>
      <c r="K3599" t="s">
        <v>37</v>
      </c>
      <c r="L3599" t="s">
        <v>38</v>
      </c>
      <c r="M3599" t="s">
        <v>38</v>
      </c>
      <c r="N3599" t="b">
        <v>0</v>
      </c>
      <c r="O3599">
        <v>274.3982815</v>
      </c>
      <c r="P3599">
        <v>1.657659261169309E-3</v>
      </c>
      <c r="Q3599">
        <v>23.171751038043752</v>
      </c>
      <c r="R3599">
        <v>6358.2886641850446</v>
      </c>
      <c r="S3599">
        <v>0.45485885257741798</v>
      </c>
      <c r="T3599">
        <f t="shared" si="114"/>
        <v>6358.2886641850464</v>
      </c>
      <c r="U3599">
        <f t="shared" si="115"/>
        <v>0.45485885257741804</v>
      </c>
    </row>
    <row r="3600" spans="1:21" x14ac:dyDescent="0.35">
      <c r="A3600" t="s">
        <v>73</v>
      </c>
      <c r="B3600" t="s">
        <v>28</v>
      </c>
      <c r="C3600" t="s">
        <v>29</v>
      </c>
      <c r="D3600" t="s">
        <v>30</v>
      </c>
      <c r="E3600" t="s">
        <v>80</v>
      </c>
      <c r="F3600" t="s">
        <v>81</v>
      </c>
      <c r="G3600" t="s">
        <v>33</v>
      </c>
      <c r="H3600" t="s">
        <v>34</v>
      </c>
      <c r="I3600" t="s">
        <v>35</v>
      </c>
      <c r="J3600" t="s">
        <v>36</v>
      </c>
      <c r="K3600" t="s">
        <v>37</v>
      </c>
      <c r="L3600" t="s">
        <v>38</v>
      </c>
      <c r="M3600" t="s">
        <v>38</v>
      </c>
      <c r="N3600" t="b">
        <v>0</v>
      </c>
      <c r="O3600">
        <v>274.3982815</v>
      </c>
      <c r="P3600">
        <v>2.0571428343324011E-2</v>
      </c>
      <c r="Q3600">
        <v>76.232897600158935</v>
      </c>
      <c r="R3600">
        <v>20918.17609524908</v>
      </c>
      <c r="S3600">
        <v>5.6447645854084998</v>
      </c>
      <c r="T3600">
        <f t="shared" si="114"/>
        <v>20918.176095249084</v>
      </c>
      <c r="U3600">
        <f t="shared" si="115"/>
        <v>5.6447645854085007</v>
      </c>
    </row>
    <row r="3601" spans="1:21" x14ac:dyDescent="0.35">
      <c r="A3601" t="s">
        <v>73</v>
      </c>
      <c r="B3601" t="s">
        <v>28</v>
      </c>
      <c r="C3601" t="s">
        <v>76</v>
      </c>
      <c r="D3601" t="s">
        <v>77</v>
      </c>
      <c r="E3601" t="s">
        <v>86</v>
      </c>
      <c r="F3601" t="s">
        <v>87</v>
      </c>
      <c r="G3601" t="s">
        <v>33</v>
      </c>
      <c r="H3601" t="s">
        <v>34</v>
      </c>
      <c r="I3601" t="s">
        <v>35</v>
      </c>
      <c r="J3601" t="s">
        <v>36</v>
      </c>
      <c r="K3601" t="s">
        <v>84</v>
      </c>
      <c r="L3601" t="s">
        <v>85</v>
      </c>
      <c r="M3601" t="s">
        <v>85</v>
      </c>
      <c r="N3601" t="b">
        <v>0</v>
      </c>
      <c r="O3601">
        <v>172.5413326</v>
      </c>
      <c r="P3601">
        <v>3.9152256880668314E-3</v>
      </c>
      <c r="Q3601">
        <v>13.947292305026631</v>
      </c>
      <c r="R3601">
        <v>2406.4844004710212</v>
      </c>
      <c r="S3601">
        <v>0.67553825764880304</v>
      </c>
      <c r="T3601">
        <f t="shared" si="114"/>
        <v>2406.4844004710208</v>
      </c>
      <c r="U3601">
        <f t="shared" si="115"/>
        <v>0.67553825764880304</v>
      </c>
    </row>
    <row r="3602" spans="1:21" x14ac:dyDescent="0.35">
      <c r="A3602" t="s">
        <v>73</v>
      </c>
      <c r="B3602" t="s">
        <v>28</v>
      </c>
      <c r="C3602" t="s">
        <v>39</v>
      </c>
      <c r="D3602" t="s">
        <v>40</v>
      </c>
      <c r="E3602" t="s">
        <v>86</v>
      </c>
      <c r="F3602" t="s">
        <v>87</v>
      </c>
      <c r="G3602" t="s">
        <v>33</v>
      </c>
      <c r="H3602" t="s">
        <v>34</v>
      </c>
      <c r="I3602" t="s">
        <v>35</v>
      </c>
      <c r="J3602" t="s">
        <v>36</v>
      </c>
      <c r="K3602" t="s">
        <v>84</v>
      </c>
      <c r="L3602" t="s">
        <v>85</v>
      </c>
      <c r="M3602" t="s">
        <v>85</v>
      </c>
      <c r="N3602" t="b">
        <v>0</v>
      </c>
      <c r="O3602">
        <v>172.5413326</v>
      </c>
      <c r="P3602">
        <v>2.6695244765657512E-3</v>
      </c>
      <c r="Q3602">
        <v>37.316207262831242</v>
      </c>
      <c r="R3602">
        <v>6438.5881287067014</v>
      </c>
      <c r="S3602">
        <v>0.46060331059497212</v>
      </c>
      <c r="T3602">
        <f t="shared" si="114"/>
        <v>6438.5881287067014</v>
      </c>
      <c r="U3602">
        <f t="shared" si="115"/>
        <v>0.46060331059497217</v>
      </c>
    </row>
    <row r="3603" spans="1:21" x14ac:dyDescent="0.35">
      <c r="A3603" t="s">
        <v>73</v>
      </c>
      <c r="B3603" t="s">
        <v>28</v>
      </c>
      <c r="C3603" t="s">
        <v>29</v>
      </c>
      <c r="D3603" t="s">
        <v>30</v>
      </c>
      <c r="E3603" t="s">
        <v>86</v>
      </c>
      <c r="F3603" t="s">
        <v>87</v>
      </c>
      <c r="G3603" t="s">
        <v>33</v>
      </c>
      <c r="H3603" t="s">
        <v>34</v>
      </c>
      <c r="I3603" t="s">
        <v>35</v>
      </c>
      <c r="J3603" t="s">
        <v>36</v>
      </c>
      <c r="K3603" t="s">
        <v>84</v>
      </c>
      <c r="L3603" t="s">
        <v>85</v>
      </c>
      <c r="M3603" t="s">
        <v>85</v>
      </c>
      <c r="N3603" t="b">
        <v>0</v>
      </c>
      <c r="O3603">
        <v>172.5413326</v>
      </c>
      <c r="P3603">
        <v>1.3449196954674E-2</v>
      </c>
      <c r="Q3603">
        <v>49.839575412018547</v>
      </c>
      <c r="R3603">
        <v>8599.3867578078753</v>
      </c>
      <c r="S3603">
        <v>2.320542364959314</v>
      </c>
      <c r="T3603">
        <f t="shared" si="114"/>
        <v>8599.3867578078753</v>
      </c>
      <c r="U3603">
        <f t="shared" si="115"/>
        <v>2.3205423649593135</v>
      </c>
    </row>
    <row r="3604" spans="1:21" x14ac:dyDescent="0.35">
      <c r="A3604" t="s">
        <v>73</v>
      </c>
      <c r="B3604" t="s">
        <v>28</v>
      </c>
      <c r="C3604" t="s">
        <v>76</v>
      </c>
      <c r="D3604" t="s">
        <v>77</v>
      </c>
      <c r="E3604" t="s">
        <v>88</v>
      </c>
      <c r="F3604" t="s">
        <v>89</v>
      </c>
      <c r="G3604" t="s">
        <v>33</v>
      </c>
      <c r="H3604" t="s">
        <v>34</v>
      </c>
      <c r="I3604" t="s">
        <v>35</v>
      </c>
      <c r="J3604" t="s">
        <v>36</v>
      </c>
      <c r="K3604" t="s">
        <v>44</v>
      </c>
      <c r="L3604" t="s">
        <v>45</v>
      </c>
      <c r="M3604" t="s">
        <v>45</v>
      </c>
      <c r="N3604" t="b">
        <v>0</v>
      </c>
      <c r="O3604">
        <v>191.40678779999999</v>
      </c>
      <c r="P3604">
        <v>3.367483748748836E-3</v>
      </c>
      <c r="Q3604">
        <v>11.996059465838171</v>
      </c>
      <c r="R3604">
        <v>2296.1272086138679</v>
      </c>
      <c r="S3604">
        <v>0.64455924731671699</v>
      </c>
      <c r="T3604">
        <f t="shared" si="114"/>
        <v>2296.1272086138679</v>
      </c>
      <c r="U3604">
        <f t="shared" si="115"/>
        <v>0.64455924731671699</v>
      </c>
    </row>
    <row r="3605" spans="1:21" x14ac:dyDescent="0.35">
      <c r="A3605" t="s">
        <v>73</v>
      </c>
      <c r="B3605" t="s">
        <v>28</v>
      </c>
      <c r="C3605" t="s">
        <v>29</v>
      </c>
      <c r="D3605" t="s">
        <v>30</v>
      </c>
      <c r="E3605" t="s">
        <v>88</v>
      </c>
      <c r="F3605" t="s">
        <v>89</v>
      </c>
      <c r="G3605" t="s">
        <v>33</v>
      </c>
      <c r="H3605" t="s">
        <v>34</v>
      </c>
      <c r="I3605" t="s">
        <v>35</v>
      </c>
      <c r="J3605" t="s">
        <v>36</v>
      </c>
      <c r="K3605" t="s">
        <v>44</v>
      </c>
      <c r="L3605" t="s">
        <v>45</v>
      </c>
      <c r="M3605" t="s">
        <v>45</v>
      </c>
      <c r="N3605" t="b">
        <v>0</v>
      </c>
      <c r="O3605">
        <v>191.40678779999999</v>
      </c>
      <c r="P3605">
        <v>5.8511954435353994E-3</v>
      </c>
      <c r="Q3605">
        <v>21.68316052931284</v>
      </c>
      <c r="R3605">
        <v>4150.3041062675175</v>
      </c>
      <c r="S3605">
        <v>1.1199585246371071</v>
      </c>
      <c r="T3605">
        <f t="shared" si="114"/>
        <v>4150.3041062675184</v>
      </c>
      <c r="U3605">
        <f t="shared" si="115"/>
        <v>1.1199585246371071</v>
      </c>
    </row>
    <row r="3606" spans="1:21" x14ac:dyDescent="0.35">
      <c r="A3606" t="s">
        <v>73</v>
      </c>
      <c r="B3606" t="s">
        <v>28</v>
      </c>
      <c r="C3606" t="s">
        <v>29</v>
      </c>
      <c r="D3606" t="s">
        <v>30</v>
      </c>
      <c r="E3606" t="s">
        <v>90</v>
      </c>
      <c r="F3606" t="s">
        <v>91</v>
      </c>
      <c r="G3606" t="s">
        <v>33</v>
      </c>
      <c r="H3606" t="s">
        <v>34</v>
      </c>
      <c r="I3606" t="s">
        <v>35</v>
      </c>
      <c r="J3606" t="s">
        <v>36</v>
      </c>
      <c r="K3606" t="s">
        <v>44</v>
      </c>
      <c r="L3606" t="s">
        <v>45</v>
      </c>
      <c r="M3606" t="s">
        <v>45</v>
      </c>
      <c r="N3606" t="b">
        <v>0</v>
      </c>
      <c r="O3606">
        <v>191.40678779999999</v>
      </c>
      <c r="P3606">
        <v>7.0733316141308377E-3</v>
      </c>
      <c r="Q3606">
        <v>26.212111071373169</v>
      </c>
      <c r="R3606">
        <v>5017.1759816283547</v>
      </c>
      <c r="S3606">
        <v>1.353883683304973</v>
      </c>
      <c r="T3606">
        <f t="shared" si="114"/>
        <v>5017.1759816283547</v>
      </c>
      <c r="U3606">
        <f t="shared" si="115"/>
        <v>1.3538836833049728</v>
      </c>
    </row>
    <row r="3607" spans="1:21" x14ac:dyDescent="0.35">
      <c r="A3607" t="s">
        <v>73</v>
      </c>
      <c r="B3607" t="s">
        <v>28</v>
      </c>
      <c r="C3607" t="s">
        <v>39</v>
      </c>
      <c r="D3607" t="s">
        <v>40</v>
      </c>
      <c r="E3607" t="s">
        <v>1183</v>
      </c>
      <c r="F3607" t="s">
        <v>1184</v>
      </c>
      <c r="G3607" t="s">
        <v>33</v>
      </c>
      <c r="H3607" t="s">
        <v>34</v>
      </c>
      <c r="I3607" t="s">
        <v>35</v>
      </c>
      <c r="J3607" t="s">
        <v>36</v>
      </c>
      <c r="K3607" t="s">
        <v>44</v>
      </c>
      <c r="L3607" t="s">
        <v>45</v>
      </c>
      <c r="M3607" t="s">
        <v>45</v>
      </c>
      <c r="N3607" t="b">
        <v>0</v>
      </c>
      <c r="O3607">
        <v>191.40678779999999</v>
      </c>
      <c r="P3607">
        <v>3.877368067993746E-3</v>
      </c>
      <c r="Q3607">
        <v>54.200166257952809</v>
      </c>
      <c r="R3607">
        <v>10374.27972166069</v>
      </c>
      <c r="S3607">
        <v>0.74215456701297478</v>
      </c>
      <c r="T3607">
        <f t="shared" si="114"/>
        <v>10374.279721660692</v>
      </c>
      <c r="U3607">
        <f t="shared" si="115"/>
        <v>0.74215456701297489</v>
      </c>
    </row>
    <row r="3608" spans="1:21" x14ac:dyDescent="0.35">
      <c r="A3608" t="s">
        <v>73</v>
      </c>
      <c r="B3608" t="s">
        <v>28</v>
      </c>
      <c r="C3608" t="s">
        <v>29</v>
      </c>
      <c r="D3608" t="s">
        <v>30</v>
      </c>
      <c r="E3608" t="s">
        <v>1383</v>
      </c>
      <c r="F3608" t="s">
        <v>1384</v>
      </c>
      <c r="G3608" t="s">
        <v>33</v>
      </c>
      <c r="H3608" t="s">
        <v>34</v>
      </c>
      <c r="I3608" t="s">
        <v>35</v>
      </c>
      <c r="J3608" t="s">
        <v>36</v>
      </c>
      <c r="K3608" t="s">
        <v>44</v>
      </c>
      <c r="L3608" t="s">
        <v>45</v>
      </c>
      <c r="M3608" t="s">
        <v>45</v>
      </c>
      <c r="N3608" t="b">
        <v>0</v>
      </c>
      <c r="O3608">
        <v>191.40678779999999</v>
      </c>
      <c r="P3608">
        <v>5.8015144503999506E-3</v>
      </c>
      <c r="Q3608">
        <v>21.499054399239579</v>
      </c>
      <c r="R3608">
        <v>4115.0649432959053</v>
      </c>
      <c r="S3608">
        <v>1.110449245326337</v>
      </c>
      <c r="T3608">
        <f t="shared" si="114"/>
        <v>4115.0649432959062</v>
      </c>
      <c r="U3608">
        <f t="shared" si="115"/>
        <v>1.1104492453263368</v>
      </c>
    </row>
    <row r="3609" spans="1:21" x14ac:dyDescent="0.35">
      <c r="A3609" t="s">
        <v>73</v>
      </c>
      <c r="B3609" t="s">
        <v>28</v>
      </c>
      <c r="C3609" t="s">
        <v>39</v>
      </c>
      <c r="D3609" t="s">
        <v>40</v>
      </c>
      <c r="E3609" t="s">
        <v>1383</v>
      </c>
      <c r="F3609" t="s">
        <v>1384</v>
      </c>
      <c r="G3609" t="s">
        <v>33</v>
      </c>
      <c r="H3609" t="s">
        <v>34</v>
      </c>
      <c r="I3609" t="s">
        <v>35</v>
      </c>
      <c r="J3609" t="s">
        <v>36</v>
      </c>
      <c r="K3609" t="s">
        <v>44</v>
      </c>
      <c r="L3609" t="s">
        <v>45</v>
      </c>
      <c r="M3609" t="s">
        <v>45</v>
      </c>
      <c r="N3609" t="b">
        <v>0</v>
      </c>
      <c r="O3609">
        <v>191.40678779999999</v>
      </c>
      <c r="P3609">
        <v>1.431563084760478E-3</v>
      </c>
      <c r="Q3609">
        <v>20.011243668933741</v>
      </c>
      <c r="R3609">
        <v>3830.2878705536941</v>
      </c>
      <c r="S3609">
        <v>0.27401089158706221</v>
      </c>
      <c r="T3609">
        <f t="shared" si="114"/>
        <v>3830.2878705536937</v>
      </c>
      <c r="U3609">
        <f t="shared" si="115"/>
        <v>0.27401089158706221</v>
      </c>
    </row>
    <row r="3610" spans="1:21" x14ac:dyDescent="0.35">
      <c r="A3610" t="s">
        <v>73</v>
      </c>
      <c r="B3610" t="s">
        <v>28</v>
      </c>
      <c r="C3610" t="s">
        <v>39</v>
      </c>
      <c r="D3610" t="s">
        <v>40</v>
      </c>
      <c r="E3610" t="s">
        <v>94</v>
      </c>
      <c r="F3610" t="s">
        <v>95</v>
      </c>
      <c r="G3610" t="s">
        <v>33</v>
      </c>
      <c r="H3610" t="s">
        <v>34</v>
      </c>
      <c r="I3610" t="s">
        <v>35</v>
      </c>
      <c r="J3610" t="s">
        <v>36</v>
      </c>
      <c r="K3610" t="s">
        <v>44</v>
      </c>
      <c r="L3610" t="s">
        <v>45</v>
      </c>
      <c r="M3610" t="s">
        <v>45</v>
      </c>
      <c r="N3610" t="b">
        <v>0</v>
      </c>
      <c r="O3610">
        <v>191.40678779999999</v>
      </c>
      <c r="P3610">
        <v>1.814323697914276E-9</v>
      </c>
      <c r="Q3610">
        <v>2.536170008837452E-5</v>
      </c>
      <c r="R3610">
        <v>4.8544015470627436E-3</v>
      </c>
      <c r="S3610">
        <v>3.4727387104718918E-7</v>
      </c>
      <c r="T3610">
        <f t="shared" si="114"/>
        <v>4.8544015470627427E-3</v>
      </c>
      <c r="U3610">
        <f t="shared" si="115"/>
        <v>3.4727387104718913E-7</v>
      </c>
    </row>
    <row r="3611" spans="1:21" x14ac:dyDescent="0.35">
      <c r="A3611" t="s">
        <v>73</v>
      </c>
      <c r="B3611" t="s">
        <v>28</v>
      </c>
      <c r="C3611" t="s">
        <v>29</v>
      </c>
      <c r="D3611" t="s">
        <v>30</v>
      </c>
      <c r="E3611" t="s">
        <v>96</v>
      </c>
      <c r="F3611" t="s">
        <v>97</v>
      </c>
      <c r="G3611" t="s">
        <v>33</v>
      </c>
      <c r="H3611" t="s">
        <v>34</v>
      </c>
      <c r="I3611" t="s">
        <v>35</v>
      </c>
      <c r="J3611" t="s">
        <v>36</v>
      </c>
      <c r="K3611" t="s">
        <v>44</v>
      </c>
      <c r="L3611" t="s">
        <v>45</v>
      </c>
      <c r="M3611" t="s">
        <v>45</v>
      </c>
      <c r="N3611" t="b">
        <v>0</v>
      </c>
      <c r="O3611">
        <v>191.40678779999999</v>
      </c>
      <c r="P3611">
        <v>3.4254926592451967E-2</v>
      </c>
      <c r="Q3611">
        <v>126.9407387587069</v>
      </c>
      <c r="R3611">
        <v>24297.319046763048</v>
      </c>
      <c r="S3611">
        <v>6.5566254653860314</v>
      </c>
      <c r="T3611">
        <f t="shared" si="114"/>
        <v>24297.319046763045</v>
      </c>
      <c r="U3611">
        <f t="shared" si="115"/>
        <v>6.5566254653860305</v>
      </c>
    </row>
    <row r="3612" spans="1:21" x14ac:dyDescent="0.35">
      <c r="A3612" t="s">
        <v>73</v>
      </c>
      <c r="B3612" t="s">
        <v>28</v>
      </c>
      <c r="C3612" t="s">
        <v>39</v>
      </c>
      <c r="D3612" t="s">
        <v>40</v>
      </c>
      <c r="E3612" t="s">
        <v>98</v>
      </c>
      <c r="F3612" t="s">
        <v>99</v>
      </c>
      <c r="G3612" t="s">
        <v>33</v>
      </c>
      <c r="H3612" t="s">
        <v>34</v>
      </c>
      <c r="I3612" t="s">
        <v>35</v>
      </c>
      <c r="J3612" t="s">
        <v>36</v>
      </c>
      <c r="K3612" t="s">
        <v>57</v>
      </c>
      <c r="L3612" t="s">
        <v>58</v>
      </c>
      <c r="M3612" t="s">
        <v>58</v>
      </c>
      <c r="N3612" t="b">
        <v>0</v>
      </c>
      <c r="O3612">
        <v>204.30314809999999</v>
      </c>
      <c r="P3612">
        <v>1.892327793493042E-3</v>
      </c>
      <c r="Q3612">
        <v>26.452087917187981</v>
      </c>
      <c r="R3612">
        <v>5404.2448352994761</v>
      </c>
      <c r="S3612">
        <v>0.38660852544775509</v>
      </c>
      <c r="T3612">
        <f t="shared" si="114"/>
        <v>5404.2448352994761</v>
      </c>
      <c r="U3612">
        <f t="shared" si="115"/>
        <v>0.38660852544775515</v>
      </c>
    </row>
    <row r="3613" spans="1:21" x14ac:dyDescent="0.35">
      <c r="A3613" t="s">
        <v>73</v>
      </c>
      <c r="B3613" t="s">
        <v>28</v>
      </c>
      <c r="C3613" t="s">
        <v>29</v>
      </c>
      <c r="D3613" t="s">
        <v>30</v>
      </c>
      <c r="E3613" t="s">
        <v>98</v>
      </c>
      <c r="F3613" t="s">
        <v>99</v>
      </c>
      <c r="G3613" t="s">
        <v>33</v>
      </c>
      <c r="H3613" t="s">
        <v>34</v>
      </c>
      <c r="I3613" t="s">
        <v>35</v>
      </c>
      <c r="J3613" t="s">
        <v>36</v>
      </c>
      <c r="K3613" t="s">
        <v>57</v>
      </c>
      <c r="L3613" t="s">
        <v>58</v>
      </c>
      <c r="M3613" t="s">
        <v>58</v>
      </c>
      <c r="N3613" t="b">
        <v>0</v>
      </c>
      <c r="O3613">
        <v>204.30314809999999</v>
      </c>
      <c r="P3613">
        <v>5.3587933642239112E-3</v>
      </c>
      <c r="Q3613">
        <v>19.858433696358642</v>
      </c>
      <c r="R3613">
        <v>4057.1405205011888</v>
      </c>
      <c r="S3613">
        <v>1.094818354328335</v>
      </c>
      <c r="T3613">
        <f t="shared" si="114"/>
        <v>4057.1405205011897</v>
      </c>
      <c r="U3613">
        <f t="shared" si="115"/>
        <v>1.094818354328335</v>
      </c>
    </row>
    <row r="3614" spans="1:21" x14ac:dyDescent="0.35">
      <c r="A3614" t="s">
        <v>73</v>
      </c>
      <c r="B3614" t="s">
        <v>28</v>
      </c>
      <c r="C3614" t="s">
        <v>29</v>
      </c>
      <c r="D3614" t="s">
        <v>30</v>
      </c>
      <c r="E3614" t="s">
        <v>1385</v>
      </c>
      <c r="F3614" t="s">
        <v>1386</v>
      </c>
      <c r="G3614" t="s">
        <v>33</v>
      </c>
      <c r="H3614" t="s">
        <v>34</v>
      </c>
      <c r="I3614" t="s">
        <v>35</v>
      </c>
      <c r="J3614" t="s">
        <v>36</v>
      </c>
      <c r="K3614" t="s">
        <v>57</v>
      </c>
      <c r="L3614" t="s">
        <v>1376</v>
      </c>
      <c r="M3614" t="s">
        <v>58</v>
      </c>
      <c r="N3614" t="b">
        <v>0</v>
      </c>
      <c r="O3614">
        <v>204.30314809999999</v>
      </c>
      <c r="P3614">
        <v>1.102763847694724E-3</v>
      </c>
      <c r="Q3614">
        <v>4.0865846588504473</v>
      </c>
      <c r="R3614">
        <v>834.90211078031086</v>
      </c>
      <c r="S3614">
        <v>0.2252981256949011</v>
      </c>
      <c r="T3614">
        <f t="shared" si="114"/>
        <v>834.90211078031086</v>
      </c>
      <c r="U3614">
        <f t="shared" si="115"/>
        <v>0.22529812569490101</v>
      </c>
    </row>
    <row r="3615" spans="1:21" x14ac:dyDescent="0.35">
      <c r="A3615" t="s">
        <v>73</v>
      </c>
      <c r="B3615" t="s">
        <v>28</v>
      </c>
      <c r="C3615" t="s">
        <v>29</v>
      </c>
      <c r="D3615" t="s">
        <v>30</v>
      </c>
      <c r="E3615" t="s">
        <v>100</v>
      </c>
      <c r="F3615" t="s">
        <v>101</v>
      </c>
      <c r="G3615" t="s">
        <v>33</v>
      </c>
      <c r="H3615" t="s">
        <v>34</v>
      </c>
      <c r="I3615" t="s">
        <v>35</v>
      </c>
      <c r="J3615" t="s">
        <v>36</v>
      </c>
      <c r="K3615" t="s">
        <v>57</v>
      </c>
      <c r="L3615" t="s">
        <v>58</v>
      </c>
      <c r="M3615" t="s">
        <v>58</v>
      </c>
      <c r="N3615" t="b">
        <v>0</v>
      </c>
      <c r="O3615">
        <v>204.30314809999999</v>
      </c>
      <c r="P3615">
        <v>2.5088377657285269E-3</v>
      </c>
      <c r="Q3615">
        <v>9.2971654324752873</v>
      </c>
      <c r="R3615">
        <v>1899.440166261199</v>
      </c>
      <c r="S3615">
        <v>0.51256345361050837</v>
      </c>
      <c r="T3615">
        <f t="shared" si="114"/>
        <v>1899.440166261199</v>
      </c>
      <c r="U3615">
        <f t="shared" si="115"/>
        <v>0.51256345361050826</v>
      </c>
    </row>
    <row r="3616" spans="1:21" x14ac:dyDescent="0.35">
      <c r="A3616" t="s">
        <v>73</v>
      </c>
      <c r="B3616" t="s">
        <v>28</v>
      </c>
      <c r="C3616" t="s">
        <v>29</v>
      </c>
      <c r="D3616" t="s">
        <v>30</v>
      </c>
      <c r="E3616" t="s">
        <v>102</v>
      </c>
      <c r="F3616" t="s">
        <v>103</v>
      </c>
      <c r="G3616" t="s">
        <v>33</v>
      </c>
      <c r="H3616" t="s">
        <v>34</v>
      </c>
      <c r="I3616" t="s">
        <v>35</v>
      </c>
      <c r="J3616" t="s">
        <v>36</v>
      </c>
      <c r="K3616" t="s">
        <v>61</v>
      </c>
      <c r="L3616" t="s">
        <v>62</v>
      </c>
      <c r="M3616" t="s">
        <v>62</v>
      </c>
      <c r="N3616" t="b">
        <v>0</v>
      </c>
      <c r="O3616">
        <v>170.4198394</v>
      </c>
      <c r="P3616">
        <v>2.9634114497040641E-2</v>
      </c>
      <c r="Q3616">
        <v>109.81709088068369</v>
      </c>
      <c r="R3616">
        <v>18715.010991261319</v>
      </c>
      <c r="S3616">
        <v>5.0502410333468779</v>
      </c>
      <c r="T3616">
        <f t="shared" si="114"/>
        <v>18715.010991261319</v>
      </c>
      <c r="U3616">
        <f t="shared" si="115"/>
        <v>5.0502410333468779</v>
      </c>
    </row>
    <row r="3617" spans="1:21" x14ac:dyDescent="0.35">
      <c r="A3617" t="s">
        <v>73</v>
      </c>
      <c r="B3617" t="s">
        <v>28</v>
      </c>
      <c r="C3617" t="s">
        <v>39</v>
      </c>
      <c r="D3617" t="s">
        <v>40</v>
      </c>
      <c r="E3617" t="s">
        <v>102</v>
      </c>
      <c r="F3617" t="s">
        <v>103</v>
      </c>
      <c r="G3617" t="s">
        <v>33</v>
      </c>
      <c r="H3617" t="s">
        <v>34</v>
      </c>
      <c r="I3617" t="s">
        <v>35</v>
      </c>
      <c r="J3617" t="s">
        <v>36</v>
      </c>
      <c r="K3617" t="s">
        <v>61</v>
      </c>
      <c r="L3617" t="s">
        <v>62</v>
      </c>
      <c r="M3617" t="s">
        <v>62</v>
      </c>
      <c r="N3617" t="b">
        <v>0</v>
      </c>
      <c r="O3617">
        <v>170.4198394</v>
      </c>
      <c r="P3617">
        <v>2.1383439925604621E-2</v>
      </c>
      <c r="Q3617">
        <v>298.91049258431809</v>
      </c>
      <c r="R3617">
        <v>50940.278141194387</v>
      </c>
      <c r="S3617">
        <v>3.6441623979410869</v>
      </c>
      <c r="T3617">
        <f t="shared" si="114"/>
        <v>50940.27814119438</v>
      </c>
      <c r="U3617">
        <f t="shared" si="115"/>
        <v>3.6441623979410873</v>
      </c>
    </row>
    <row r="3618" spans="1:21" x14ac:dyDescent="0.35">
      <c r="A3618" t="s">
        <v>73</v>
      </c>
      <c r="B3618" t="s">
        <v>28</v>
      </c>
      <c r="C3618" t="s">
        <v>76</v>
      </c>
      <c r="D3618" t="s">
        <v>77</v>
      </c>
      <c r="E3618" t="s">
        <v>102</v>
      </c>
      <c r="F3618" t="s">
        <v>103</v>
      </c>
      <c r="G3618" t="s">
        <v>33</v>
      </c>
      <c r="H3618" t="s">
        <v>34</v>
      </c>
      <c r="I3618" t="s">
        <v>35</v>
      </c>
      <c r="J3618" t="s">
        <v>36</v>
      </c>
      <c r="K3618" t="s">
        <v>61</v>
      </c>
      <c r="L3618" t="s">
        <v>62</v>
      </c>
      <c r="M3618" t="s">
        <v>62</v>
      </c>
      <c r="N3618" t="b">
        <v>0</v>
      </c>
      <c r="O3618">
        <v>170.4198394</v>
      </c>
      <c r="P3618">
        <v>3.564065345811513E-3</v>
      </c>
      <c r="Q3618">
        <v>12.69634629844114</v>
      </c>
      <c r="R3618">
        <v>2163.7092971471238</v>
      </c>
      <c r="S3618">
        <v>0.60738744384430354</v>
      </c>
      <c r="T3618">
        <f t="shared" si="114"/>
        <v>2163.7092971471238</v>
      </c>
      <c r="U3618">
        <f t="shared" si="115"/>
        <v>0.60738744384430354</v>
      </c>
    </row>
    <row r="3619" spans="1:21" x14ac:dyDescent="0.35">
      <c r="A3619" t="s">
        <v>73</v>
      </c>
      <c r="B3619" t="s">
        <v>28</v>
      </c>
      <c r="C3619" t="s">
        <v>29</v>
      </c>
      <c r="D3619" t="s">
        <v>30</v>
      </c>
      <c r="E3619" t="s">
        <v>104</v>
      </c>
      <c r="F3619" t="s">
        <v>105</v>
      </c>
      <c r="G3619" t="s">
        <v>33</v>
      </c>
      <c r="H3619" t="s">
        <v>34</v>
      </c>
      <c r="I3619" t="s">
        <v>35</v>
      </c>
      <c r="J3619" t="s">
        <v>36</v>
      </c>
      <c r="K3619" t="s">
        <v>61</v>
      </c>
      <c r="L3619" t="s">
        <v>62</v>
      </c>
      <c r="M3619" t="s">
        <v>62</v>
      </c>
      <c r="N3619" t="b">
        <v>0</v>
      </c>
      <c r="O3619">
        <v>170.4198394</v>
      </c>
      <c r="P3619">
        <v>5.9718029773700725E-4</v>
      </c>
      <c r="Q3619">
        <v>2.2130103815076958</v>
      </c>
      <c r="R3619">
        <v>377.14087380707429</v>
      </c>
      <c r="S3619">
        <v>0.101771370433185</v>
      </c>
      <c r="T3619">
        <f t="shared" si="114"/>
        <v>377.14087380707423</v>
      </c>
      <c r="U3619">
        <f t="shared" si="115"/>
        <v>0.10177137043318496</v>
      </c>
    </row>
    <row r="3620" spans="1:21" x14ac:dyDescent="0.35">
      <c r="A3620" t="s">
        <v>73</v>
      </c>
      <c r="B3620" t="s">
        <v>28</v>
      </c>
      <c r="C3620" t="s">
        <v>39</v>
      </c>
      <c r="D3620" t="s">
        <v>40</v>
      </c>
      <c r="E3620" t="s">
        <v>104</v>
      </c>
      <c r="F3620" t="s">
        <v>105</v>
      </c>
      <c r="G3620" t="s">
        <v>33</v>
      </c>
      <c r="H3620" t="s">
        <v>34</v>
      </c>
      <c r="I3620" t="s">
        <v>35</v>
      </c>
      <c r="J3620" t="s">
        <v>36</v>
      </c>
      <c r="K3620" t="s">
        <v>61</v>
      </c>
      <c r="L3620" t="s">
        <v>62</v>
      </c>
      <c r="M3620" t="s">
        <v>62</v>
      </c>
      <c r="N3620" t="b">
        <v>0</v>
      </c>
      <c r="O3620">
        <v>170.4198394</v>
      </c>
      <c r="P3620">
        <v>2.2468290731103121E-4</v>
      </c>
      <c r="Q3620">
        <v>3.1407518497152211</v>
      </c>
      <c r="R3620">
        <v>535.24642582372087</v>
      </c>
      <c r="S3620">
        <v>3.8290424979871007E-2</v>
      </c>
      <c r="T3620">
        <f t="shared" si="114"/>
        <v>535.24642582372087</v>
      </c>
      <c r="U3620">
        <f t="shared" si="115"/>
        <v>3.8290424979871028E-2</v>
      </c>
    </row>
    <row r="3621" spans="1:21" x14ac:dyDescent="0.35">
      <c r="A3621" t="s">
        <v>73</v>
      </c>
      <c r="B3621" t="s">
        <v>28</v>
      </c>
      <c r="C3621" t="s">
        <v>39</v>
      </c>
      <c r="D3621" t="s">
        <v>40</v>
      </c>
      <c r="E3621" t="s">
        <v>106</v>
      </c>
      <c r="F3621" t="s">
        <v>107</v>
      </c>
      <c r="G3621" t="s">
        <v>33</v>
      </c>
      <c r="H3621" t="s">
        <v>34</v>
      </c>
      <c r="I3621" t="s">
        <v>35</v>
      </c>
      <c r="J3621" t="s">
        <v>36</v>
      </c>
      <c r="K3621" t="s">
        <v>61</v>
      </c>
      <c r="L3621" t="s">
        <v>62</v>
      </c>
      <c r="M3621" t="s">
        <v>62</v>
      </c>
      <c r="N3621" t="b">
        <v>0</v>
      </c>
      <c r="O3621">
        <v>170.4198394</v>
      </c>
      <c r="P3621">
        <v>3.6909891367446499E-3</v>
      </c>
      <c r="Q3621">
        <v>51.59485025917855</v>
      </c>
      <c r="R3621">
        <v>8792.7860950362574</v>
      </c>
      <c r="S3621">
        <v>0.62901777591116792</v>
      </c>
      <c r="T3621">
        <f t="shared" si="114"/>
        <v>8792.7860950362574</v>
      </c>
      <c r="U3621">
        <f t="shared" si="115"/>
        <v>0.62901777591116792</v>
      </c>
    </row>
    <row r="3622" spans="1:21" x14ac:dyDescent="0.35">
      <c r="A3622" t="s">
        <v>73</v>
      </c>
      <c r="B3622" t="s">
        <v>28</v>
      </c>
      <c r="C3622" t="s">
        <v>29</v>
      </c>
      <c r="D3622" t="s">
        <v>30</v>
      </c>
      <c r="E3622" t="s">
        <v>106</v>
      </c>
      <c r="F3622" t="s">
        <v>107</v>
      </c>
      <c r="G3622" t="s">
        <v>33</v>
      </c>
      <c r="H3622" t="s">
        <v>34</v>
      </c>
      <c r="I3622" t="s">
        <v>35</v>
      </c>
      <c r="J3622" t="s">
        <v>36</v>
      </c>
      <c r="K3622" t="s">
        <v>61</v>
      </c>
      <c r="L3622" t="s">
        <v>62</v>
      </c>
      <c r="M3622" t="s">
        <v>62</v>
      </c>
      <c r="N3622" t="b">
        <v>0</v>
      </c>
      <c r="O3622">
        <v>170.4198394</v>
      </c>
      <c r="P3622">
        <v>2.66788268116046E-3</v>
      </c>
      <c r="Q3622">
        <v>9.8865486561192224</v>
      </c>
      <c r="R3622">
        <v>1684.8640341961241</v>
      </c>
      <c r="S3622">
        <v>0.45466013806140709</v>
      </c>
      <c r="T3622">
        <f t="shared" si="114"/>
        <v>1684.8640341961236</v>
      </c>
      <c r="U3622">
        <f t="shared" si="115"/>
        <v>0.45466013806140698</v>
      </c>
    </row>
    <row r="3623" spans="1:21" x14ac:dyDescent="0.35">
      <c r="A3623" t="s">
        <v>73</v>
      </c>
      <c r="B3623" t="s">
        <v>28</v>
      </c>
      <c r="C3623" t="s">
        <v>29</v>
      </c>
      <c r="D3623" t="s">
        <v>30</v>
      </c>
      <c r="E3623" t="s">
        <v>108</v>
      </c>
      <c r="F3623" t="s">
        <v>109</v>
      </c>
      <c r="G3623" t="s">
        <v>33</v>
      </c>
      <c r="H3623" t="s">
        <v>34</v>
      </c>
      <c r="I3623" t="s">
        <v>35</v>
      </c>
      <c r="J3623" t="s">
        <v>36</v>
      </c>
      <c r="K3623" t="s">
        <v>61</v>
      </c>
      <c r="L3623" t="s">
        <v>62</v>
      </c>
      <c r="M3623" t="s">
        <v>62</v>
      </c>
      <c r="N3623" t="b">
        <v>0</v>
      </c>
      <c r="O3623">
        <v>170.4198394</v>
      </c>
      <c r="P3623">
        <v>3.5739113405950898E-3</v>
      </c>
      <c r="Q3623">
        <v>13.24407876364354</v>
      </c>
      <c r="R3623">
        <v>2257.0537759010822</v>
      </c>
      <c r="S3623">
        <v>0.60906539669405402</v>
      </c>
      <c r="T3623">
        <f t="shared" si="114"/>
        <v>2257.0537759010826</v>
      </c>
      <c r="U3623">
        <f t="shared" si="115"/>
        <v>0.60906539669405391</v>
      </c>
    </row>
    <row r="3624" spans="1:21" x14ac:dyDescent="0.35">
      <c r="A3624" t="s">
        <v>73</v>
      </c>
      <c r="B3624" t="s">
        <v>28</v>
      </c>
      <c r="C3624" t="s">
        <v>39</v>
      </c>
      <c r="D3624" t="s">
        <v>40</v>
      </c>
      <c r="E3624" t="s">
        <v>108</v>
      </c>
      <c r="F3624" t="s">
        <v>109</v>
      </c>
      <c r="G3624" t="s">
        <v>33</v>
      </c>
      <c r="H3624" t="s">
        <v>34</v>
      </c>
      <c r="I3624" t="s">
        <v>35</v>
      </c>
      <c r="J3624" t="s">
        <v>36</v>
      </c>
      <c r="K3624" t="s">
        <v>61</v>
      </c>
      <c r="L3624" t="s">
        <v>62</v>
      </c>
      <c r="M3624" t="s">
        <v>62</v>
      </c>
      <c r="N3624" t="b">
        <v>0</v>
      </c>
      <c r="O3624">
        <v>170.4198394</v>
      </c>
      <c r="P3624">
        <v>9.2751752060578297E-4</v>
      </c>
      <c r="Q3624">
        <v>12.96539377805561</v>
      </c>
      <c r="R3624">
        <v>2209.560325413996</v>
      </c>
      <c r="S3624">
        <v>0.15806738690232369</v>
      </c>
      <c r="T3624">
        <f t="shared" si="114"/>
        <v>2209.5603254139965</v>
      </c>
      <c r="U3624">
        <f t="shared" si="115"/>
        <v>0.15806738690232372</v>
      </c>
    </row>
    <row r="3625" spans="1:21" x14ac:dyDescent="0.35">
      <c r="A3625" t="s">
        <v>73</v>
      </c>
      <c r="B3625" t="s">
        <v>28</v>
      </c>
      <c r="C3625" t="s">
        <v>39</v>
      </c>
      <c r="D3625" t="s">
        <v>40</v>
      </c>
      <c r="E3625" t="s">
        <v>110</v>
      </c>
      <c r="F3625" t="s">
        <v>111</v>
      </c>
      <c r="G3625" t="s">
        <v>33</v>
      </c>
      <c r="H3625" t="s">
        <v>34</v>
      </c>
      <c r="I3625" t="s">
        <v>35</v>
      </c>
      <c r="J3625" t="s">
        <v>36</v>
      </c>
      <c r="K3625" t="s">
        <v>61</v>
      </c>
      <c r="L3625" t="s">
        <v>62</v>
      </c>
      <c r="M3625" t="s">
        <v>62</v>
      </c>
      <c r="N3625" t="b">
        <v>0</v>
      </c>
      <c r="O3625">
        <v>170.4198394</v>
      </c>
      <c r="P3625">
        <v>2.8040401094184771E-2</v>
      </c>
      <c r="Q3625">
        <v>391.96547106008398</v>
      </c>
      <c r="R3625">
        <v>66798.692628404868</v>
      </c>
      <c r="S3625">
        <v>4.7786406511825534</v>
      </c>
      <c r="T3625">
        <f t="shared" si="114"/>
        <v>66798.692628404868</v>
      </c>
      <c r="U3625">
        <f t="shared" si="115"/>
        <v>4.7786406511825525</v>
      </c>
    </row>
    <row r="3626" spans="1:21" x14ac:dyDescent="0.35">
      <c r="A3626" t="s">
        <v>73</v>
      </c>
      <c r="B3626" t="s">
        <v>28</v>
      </c>
      <c r="C3626" t="s">
        <v>76</v>
      </c>
      <c r="D3626" t="s">
        <v>77</v>
      </c>
      <c r="E3626" t="s">
        <v>110</v>
      </c>
      <c r="F3626" t="s">
        <v>111</v>
      </c>
      <c r="G3626" t="s">
        <v>33</v>
      </c>
      <c r="H3626" t="s">
        <v>34</v>
      </c>
      <c r="I3626" t="s">
        <v>35</v>
      </c>
      <c r="J3626" t="s">
        <v>36</v>
      </c>
      <c r="K3626" t="s">
        <v>61</v>
      </c>
      <c r="L3626" t="s">
        <v>62</v>
      </c>
      <c r="M3626" t="s">
        <v>62</v>
      </c>
      <c r="N3626" t="b">
        <v>0</v>
      </c>
      <c r="O3626">
        <v>170.4198394</v>
      </c>
      <c r="P3626">
        <v>1.5165200920071429E-3</v>
      </c>
      <c r="Q3626">
        <v>5.4023319968849943</v>
      </c>
      <c r="R3626">
        <v>920.66455129462202</v>
      </c>
      <c r="S3626">
        <v>0.25844511052673058</v>
      </c>
      <c r="T3626">
        <f t="shared" si="114"/>
        <v>920.66455129462202</v>
      </c>
      <c r="U3626">
        <f t="shared" si="115"/>
        <v>0.25844511052673053</v>
      </c>
    </row>
    <row r="3627" spans="1:21" x14ac:dyDescent="0.35">
      <c r="A3627" t="s">
        <v>73</v>
      </c>
      <c r="B3627" t="s">
        <v>28</v>
      </c>
      <c r="C3627" t="s">
        <v>29</v>
      </c>
      <c r="D3627" t="s">
        <v>30</v>
      </c>
      <c r="E3627" t="s">
        <v>110</v>
      </c>
      <c r="F3627" t="s">
        <v>111</v>
      </c>
      <c r="G3627" t="s">
        <v>33</v>
      </c>
      <c r="H3627" t="s">
        <v>34</v>
      </c>
      <c r="I3627" t="s">
        <v>35</v>
      </c>
      <c r="J3627" t="s">
        <v>36</v>
      </c>
      <c r="K3627" t="s">
        <v>61</v>
      </c>
      <c r="L3627" t="s">
        <v>62</v>
      </c>
      <c r="M3627" t="s">
        <v>62</v>
      </c>
      <c r="N3627" t="b">
        <v>0</v>
      </c>
      <c r="O3627">
        <v>170.4198394</v>
      </c>
      <c r="P3627">
        <v>3.3168425122959713E-2</v>
      </c>
      <c r="Q3627">
        <v>122.91441866639769</v>
      </c>
      <c r="R3627">
        <v>20947.055489071859</v>
      </c>
      <c r="S3627">
        <v>5.6525576826057193</v>
      </c>
      <c r="T3627">
        <f t="shared" si="114"/>
        <v>20947.055489071856</v>
      </c>
      <c r="U3627">
        <f t="shared" si="115"/>
        <v>5.6525576826057193</v>
      </c>
    </row>
    <row r="3628" spans="1:21" x14ac:dyDescent="0.35">
      <c r="A3628" t="s">
        <v>73</v>
      </c>
      <c r="B3628" t="s">
        <v>28</v>
      </c>
      <c r="C3628" t="s">
        <v>29</v>
      </c>
      <c r="D3628" t="s">
        <v>30</v>
      </c>
      <c r="E3628" t="s">
        <v>112</v>
      </c>
      <c r="F3628" t="s">
        <v>113</v>
      </c>
      <c r="G3628" t="s">
        <v>33</v>
      </c>
      <c r="H3628" t="s">
        <v>34</v>
      </c>
      <c r="I3628" t="s">
        <v>35</v>
      </c>
      <c r="J3628" t="s">
        <v>36</v>
      </c>
      <c r="K3628" t="s">
        <v>61</v>
      </c>
      <c r="L3628" t="s">
        <v>62</v>
      </c>
      <c r="M3628" t="s">
        <v>62</v>
      </c>
      <c r="N3628" t="b">
        <v>0</v>
      </c>
      <c r="O3628">
        <v>170.4198394</v>
      </c>
      <c r="P3628">
        <v>4.5579207879166778E-2</v>
      </c>
      <c r="Q3628">
        <v>168.90587415513579</v>
      </c>
      <c r="R3628">
        <v>28784.911947234861</v>
      </c>
      <c r="S3628">
        <v>7.7676012867468183</v>
      </c>
      <c r="T3628">
        <f t="shared" si="114"/>
        <v>28784.911947234854</v>
      </c>
      <c r="U3628">
        <f t="shared" si="115"/>
        <v>7.7676012867468165</v>
      </c>
    </row>
    <row r="3629" spans="1:21" x14ac:dyDescent="0.35">
      <c r="A3629" t="s">
        <v>73</v>
      </c>
      <c r="B3629" t="s">
        <v>28</v>
      </c>
      <c r="C3629" t="s">
        <v>76</v>
      </c>
      <c r="D3629" t="s">
        <v>77</v>
      </c>
      <c r="E3629" t="s">
        <v>112</v>
      </c>
      <c r="F3629" t="s">
        <v>113</v>
      </c>
      <c r="G3629" t="s">
        <v>33</v>
      </c>
      <c r="H3629" t="s">
        <v>34</v>
      </c>
      <c r="I3629" t="s">
        <v>35</v>
      </c>
      <c r="J3629" t="s">
        <v>36</v>
      </c>
      <c r="K3629" t="s">
        <v>61</v>
      </c>
      <c r="L3629" t="s">
        <v>62</v>
      </c>
      <c r="M3629" t="s">
        <v>62</v>
      </c>
      <c r="N3629" t="b">
        <v>0</v>
      </c>
      <c r="O3629">
        <v>170.4198394</v>
      </c>
      <c r="P3629">
        <v>5.4155191063857818E-3</v>
      </c>
      <c r="Q3629">
        <v>19.291819674771659</v>
      </c>
      <c r="R3629">
        <v>3287.7088107083468</v>
      </c>
      <c r="S3629">
        <v>0.9229118963778965</v>
      </c>
      <c r="T3629">
        <f t="shared" si="114"/>
        <v>3287.7088107083464</v>
      </c>
      <c r="U3629">
        <f t="shared" si="115"/>
        <v>0.9229118963778965</v>
      </c>
    </row>
    <row r="3630" spans="1:21" x14ac:dyDescent="0.35">
      <c r="A3630" t="s">
        <v>73</v>
      </c>
      <c r="B3630" t="s">
        <v>28</v>
      </c>
      <c r="C3630" t="s">
        <v>39</v>
      </c>
      <c r="D3630" t="s">
        <v>40</v>
      </c>
      <c r="E3630" t="s">
        <v>112</v>
      </c>
      <c r="F3630" t="s">
        <v>113</v>
      </c>
      <c r="G3630" t="s">
        <v>33</v>
      </c>
      <c r="H3630" t="s">
        <v>34</v>
      </c>
      <c r="I3630" t="s">
        <v>35</v>
      </c>
      <c r="J3630" t="s">
        <v>36</v>
      </c>
      <c r="K3630" t="s">
        <v>61</v>
      </c>
      <c r="L3630" t="s">
        <v>62</v>
      </c>
      <c r="M3630" t="s">
        <v>62</v>
      </c>
      <c r="N3630" t="b">
        <v>0</v>
      </c>
      <c r="O3630">
        <v>170.4198394</v>
      </c>
      <c r="P3630">
        <v>3.2165722859334257E-2</v>
      </c>
      <c r="Q3630">
        <v>449.63168216455279</v>
      </c>
      <c r="R3630">
        <v>76626.159063634943</v>
      </c>
      <c r="S3630">
        <v>5.4816773238726544</v>
      </c>
      <c r="T3630">
        <f t="shared" si="114"/>
        <v>76626.159063634928</v>
      </c>
      <c r="U3630">
        <f t="shared" si="115"/>
        <v>5.4816773238726526</v>
      </c>
    </row>
    <row r="3631" spans="1:21" x14ac:dyDescent="0.35">
      <c r="A3631" t="s">
        <v>73</v>
      </c>
      <c r="B3631" t="s">
        <v>28</v>
      </c>
      <c r="C3631" t="s">
        <v>39</v>
      </c>
      <c r="D3631" t="s">
        <v>40</v>
      </c>
      <c r="E3631" t="s">
        <v>114</v>
      </c>
      <c r="F3631" t="s">
        <v>115</v>
      </c>
      <c r="G3631" t="s">
        <v>33</v>
      </c>
      <c r="H3631" t="s">
        <v>34</v>
      </c>
      <c r="I3631" t="s">
        <v>35</v>
      </c>
      <c r="J3631" t="s">
        <v>36</v>
      </c>
      <c r="K3631" t="s">
        <v>61</v>
      </c>
      <c r="L3631" t="s">
        <v>62</v>
      </c>
      <c r="M3631" t="s">
        <v>62</v>
      </c>
      <c r="N3631" t="b">
        <v>0</v>
      </c>
      <c r="O3631">
        <v>170.4198394</v>
      </c>
      <c r="P3631">
        <v>4.9220134738685008E-2</v>
      </c>
      <c r="Q3631">
        <v>688.02843560217548</v>
      </c>
      <c r="R3631">
        <v>117253.695497956</v>
      </c>
      <c r="S3631">
        <v>8.3880874574130608</v>
      </c>
      <c r="T3631">
        <f t="shared" si="114"/>
        <v>117253.69549795598</v>
      </c>
      <c r="U3631">
        <f t="shared" si="115"/>
        <v>8.3880874574130608</v>
      </c>
    </row>
    <row r="3632" spans="1:21" x14ac:dyDescent="0.35">
      <c r="A3632" t="s">
        <v>73</v>
      </c>
      <c r="B3632" t="s">
        <v>28</v>
      </c>
      <c r="C3632" t="s">
        <v>76</v>
      </c>
      <c r="D3632" t="s">
        <v>77</v>
      </c>
      <c r="E3632" t="s">
        <v>114</v>
      </c>
      <c r="F3632" t="s">
        <v>115</v>
      </c>
      <c r="G3632" t="s">
        <v>33</v>
      </c>
      <c r="H3632" t="s">
        <v>34</v>
      </c>
      <c r="I3632" t="s">
        <v>35</v>
      </c>
      <c r="J3632" t="s">
        <v>36</v>
      </c>
      <c r="K3632" t="s">
        <v>61</v>
      </c>
      <c r="L3632" t="s">
        <v>62</v>
      </c>
      <c r="M3632" t="s">
        <v>62</v>
      </c>
      <c r="N3632" t="b">
        <v>0</v>
      </c>
      <c r="O3632">
        <v>170.4198394</v>
      </c>
      <c r="P3632">
        <v>7.6322913989573049E-3</v>
      </c>
      <c r="Q3632">
        <v>27.188675080173589</v>
      </c>
      <c r="R3632">
        <v>4633.4896406619646</v>
      </c>
      <c r="S3632">
        <v>1.3006938744643051</v>
      </c>
      <c r="T3632">
        <f t="shared" si="114"/>
        <v>4633.4896406619655</v>
      </c>
      <c r="U3632">
        <f t="shared" si="115"/>
        <v>1.3006938744643053</v>
      </c>
    </row>
    <row r="3633" spans="1:21" x14ac:dyDescent="0.35">
      <c r="A3633" t="s">
        <v>73</v>
      </c>
      <c r="B3633" t="s">
        <v>28</v>
      </c>
      <c r="C3633" t="s">
        <v>29</v>
      </c>
      <c r="D3633" t="s">
        <v>30</v>
      </c>
      <c r="E3633" t="s">
        <v>114</v>
      </c>
      <c r="F3633" t="s">
        <v>115</v>
      </c>
      <c r="G3633" t="s">
        <v>33</v>
      </c>
      <c r="H3633" t="s">
        <v>34</v>
      </c>
      <c r="I3633" t="s">
        <v>35</v>
      </c>
      <c r="J3633" t="s">
        <v>36</v>
      </c>
      <c r="K3633" t="s">
        <v>61</v>
      </c>
      <c r="L3633" t="s">
        <v>62</v>
      </c>
      <c r="M3633" t="s">
        <v>62</v>
      </c>
      <c r="N3633" t="b">
        <v>0</v>
      </c>
      <c r="O3633">
        <v>170.4198394</v>
      </c>
      <c r="P3633">
        <v>5.6286187494223899E-2</v>
      </c>
      <c r="Q3633">
        <v>208.58343406878791</v>
      </c>
      <c r="R3633">
        <v>35546.755335503323</v>
      </c>
      <c r="S3633">
        <v>9.5922830332039251</v>
      </c>
      <c r="T3633">
        <f t="shared" si="114"/>
        <v>35546.755335503323</v>
      </c>
      <c r="U3633">
        <f t="shared" si="115"/>
        <v>9.5922830332039251</v>
      </c>
    </row>
    <row r="3634" spans="1:21" x14ac:dyDescent="0.35">
      <c r="A3634" t="s">
        <v>73</v>
      </c>
      <c r="B3634" t="s">
        <v>28</v>
      </c>
      <c r="C3634" t="s">
        <v>29</v>
      </c>
      <c r="D3634" t="s">
        <v>30</v>
      </c>
      <c r="E3634" t="s">
        <v>116</v>
      </c>
      <c r="F3634" t="s">
        <v>117</v>
      </c>
      <c r="G3634" t="s">
        <v>33</v>
      </c>
      <c r="H3634" t="s">
        <v>34</v>
      </c>
      <c r="I3634" t="s">
        <v>35</v>
      </c>
      <c r="J3634" t="s">
        <v>36</v>
      </c>
      <c r="K3634" t="s">
        <v>61</v>
      </c>
      <c r="L3634" t="s">
        <v>62</v>
      </c>
      <c r="M3634" t="s">
        <v>62</v>
      </c>
      <c r="N3634" t="b">
        <v>0</v>
      </c>
      <c r="O3634">
        <v>170.4198394</v>
      </c>
      <c r="P3634">
        <v>3.5658897629349748E-2</v>
      </c>
      <c r="Q3634">
        <v>132.14352674713319</v>
      </c>
      <c r="R3634">
        <v>22519.87860599604</v>
      </c>
      <c r="S3634">
        <v>6.0769836071748244</v>
      </c>
      <c r="T3634">
        <f t="shared" si="114"/>
        <v>22519.878605996044</v>
      </c>
      <c r="U3634">
        <f t="shared" si="115"/>
        <v>6.0769836071748244</v>
      </c>
    </row>
    <row r="3635" spans="1:21" x14ac:dyDescent="0.35">
      <c r="A3635" t="s">
        <v>73</v>
      </c>
      <c r="B3635" t="s">
        <v>28</v>
      </c>
      <c r="C3635" t="s">
        <v>76</v>
      </c>
      <c r="D3635" t="s">
        <v>77</v>
      </c>
      <c r="E3635" t="s">
        <v>116</v>
      </c>
      <c r="F3635" t="s">
        <v>117</v>
      </c>
      <c r="G3635" t="s">
        <v>33</v>
      </c>
      <c r="H3635" t="s">
        <v>34</v>
      </c>
      <c r="I3635" t="s">
        <v>35</v>
      </c>
      <c r="J3635" t="s">
        <v>36</v>
      </c>
      <c r="K3635" t="s">
        <v>61</v>
      </c>
      <c r="L3635" t="s">
        <v>62</v>
      </c>
      <c r="M3635" t="s">
        <v>62</v>
      </c>
      <c r="N3635" t="b">
        <v>0</v>
      </c>
      <c r="O3635">
        <v>170.4198394</v>
      </c>
      <c r="P3635">
        <v>9.377776862356902E-3</v>
      </c>
      <c r="Q3635">
        <v>33.406655322387792</v>
      </c>
      <c r="R3635">
        <v>5693.1568349324834</v>
      </c>
      <c r="S3635">
        <v>1.5981592268118989</v>
      </c>
      <c r="T3635">
        <f t="shared" si="114"/>
        <v>5693.1568349324825</v>
      </c>
      <c r="U3635">
        <f t="shared" si="115"/>
        <v>1.5981592268118991</v>
      </c>
    </row>
    <row r="3636" spans="1:21" x14ac:dyDescent="0.35">
      <c r="A3636" t="s">
        <v>73</v>
      </c>
      <c r="B3636" t="s">
        <v>28</v>
      </c>
      <c r="C3636" t="s">
        <v>39</v>
      </c>
      <c r="D3636" t="s">
        <v>40</v>
      </c>
      <c r="E3636" t="s">
        <v>116</v>
      </c>
      <c r="F3636" t="s">
        <v>117</v>
      </c>
      <c r="G3636" t="s">
        <v>33</v>
      </c>
      <c r="H3636" t="s">
        <v>34</v>
      </c>
      <c r="I3636" t="s">
        <v>35</v>
      </c>
      <c r="J3636" t="s">
        <v>36</v>
      </c>
      <c r="K3636" t="s">
        <v>61</v>
      </c>
      <c r="L3636" t="s">
        <v>62</v>
      </c>
      <c r="M3636" t="s">
        <v>62</v>
      </c>
      <c r="N3636" t="b">
        <v>0</v>
      </c>
      <c r="O3636">
        <v>170.4198394</v>
      </c>
      <c r="P3636">
        <v>4.5422814355785698E-2</v>
      </c>
      <c r="Q3636">
        <v>634.94722368763303</v>
      </c>
      <c r="R3636">
        <v>108207.60388832229</v>
      </c>
      <c r="S3636">
        <v>7.7409487276090134</v>
      </c>
      <c r="T3636">
        <f t="shared" si="114"/>
        <v>108207.60388832229</v>
      </c>
      <c r="U3636">
        <f t="shared" si="115"/>
        <v>7.7409487276090134</v>
      </c>
    </row>
    <row r="3637" spans="1:21" x14ac:dyDescent="0.35">
      <c r="A3637" t="s">
        <v>73</v>
      </c>
      <c r="B3637" t="s">
        <v>28</v>
      </c>
      <c r="C3637" t="s">
        <v>39</v>
      </c>
      <c r="D3637" t="s">
        <v>40</v>
      </c>
      <c r="E3637" t="s">
        <v>118</v>
      </c>
      <c r="F3637" t="s">
        <v>119</v>
      </c>
      <c r="G3637" t="s">
        <v>33</v>
      </c>
      <c r="H3637" t="s">
        <v>34</v>
      </c>
      <c r="I3637" t="s">
        <v>35</v>
      </c>
      <c r="J3637" t="s">
        <v>36</v>
      </c>
      <c r="K3637" t="s">
        <v>61</v>
      </c>
      <c r="L3637" t="s">
        <v>62</v>
      </c>
      <c r="M3637" t="s">
        <v>62</v>
      </c>
      <c r="N3637" t="b">
        <v>0</v>
      </c>
      <c r="O3637">
        <v>170.4198394</v>
      </c>
      <c r="P3637">
        <v>2.5123968969680509E-2</v>
      </c>
      <c r="Q3637">
        <v>351.19784125135249</v>
      </c>
      <c r="R3637">
        <v>59851.079703682197</v>
      </c>
      <c r="S3637">
        <v>4.2816227569035359</v>
      </c>
      <c r="T3637">
        <f t="shared" si="114"/>
        <v>59851.07970368219</v>
      </c>
      <c r="U3637">
        <f t="shared" si="115"/>
        <v>4.2816227569035359</v>
      </c>
    </row>
    <row r="3638" spans="1:21" x14ac:dyDescent="0.35">
      <c r="A3638" t="s">
        <v>73</v>
      </c>
      <c r="B3638" t="s">
        <v>28</v>
      </c>
      <c r="C3638" t="s">
        <v>29</v>
      </c>
      <c r="D3638" t="s">
        <v>30</v>
      </c>
      <c r="E3638" t="s">
        <v>118</v>
      </c>
      <c r="F3638" t="s">
        <v>119</v>
      </c>
      <c r="G3638" t="s">
        <v>33</v>
      </c>
      <c r="H3638" t="s">
        <v>34</v>
      </c>
      <c r="I3638" t="s">
        <v>35</v>
      </c>
      <c r="J3638" t="s">
        <v>36</v>
      </c>
      <c r="K3638" t="s">
        <v>61</v>
      </c>
      <c r="L3638" t="s">
        <v>62</v>
      </c>
      <c r="M3638" t="s">
        <v>62</v>
      </c>
      <c r="N3638" t="b">
        <v>0</v>
      </c>
      <c r="O3638">
        <v>170.4198394</v>
      </c>
      <c r="P3638">
        <v>2.6531659622917599E-2</v>
      </c>
      <c r="Q3638">
        <v>98.320119412249397</v>
      </c>
      <c r="R3638">
        <v>16755.698960024369</v>
      </c>
      <c r="S3638">
        <v>4.521521171953081</v>
      </c>
      <c r="T3638">
        <f t="shared" si="114"/>
        <v>16755.698960024365</v>
      </c>
      <c r="U3638">
        <f t="shared" si="115"/>
        <v>4.5215211719530819</v>
      </c>
    </row>
    <row r="3639" spans="1:21" x14ac:dyDescent="0.35">
      <c r="A3639" t="s">
        <v>73</v>
      </c>
      <c r="B3639" t="s">
        <v>28</v>
      </c>
      <c r="C3639" t="s">
        <v>76</v>
      </c>
      <c r="D3639" t="s">
        <v>77</v>
      </c>
      <c r="E3639" t="s">
        <v>118</v>
      </c>
      <c r="F3639" t="s">
        <v>119</v>
      </c>
      <c r="G3639" t="s">
        <v>33</v>
      </c>
      <c r="H3639" t="s">
        <v>34</v>
      </c>
      <c r="I3639" t="s">
        <v>35</v>
      </c>
      <c r="J3639" t="s">
        <v>36</v>
      </c>
      <c r="K3639" t="s">
        <v>61</v>
      </c>
      <c r="L3639" t="s">
        <v>62</v>
      </c>
      <c r="M3639" t="s">
        <v>62</v>
      </c>
      <c r="N3639" t="b">
        <v>0</v>
      </c>
      <c r="O3639">
        <v>170.4198394</v>
      </c>
      <c r="P3639">
        <v>1.450118377321034E-2</v>
      </c>
      <c r="Q3639">
        <v>51.657877468038649</v>
      </c>
      <c r="R3639">
        <v>8803.5271818480251</v>
      </c>
      <c r="S3639">
        <v>2.4712894097403928</v>
      </c>
      <c r="T3639">
        <f t="shared" si="114"/>
        <v>8803.5271818480251</v>
      </c>
      <c r="U3639">
        <f t="shared" si="115"/>
        <v>2.4712894097403924</v>
      </c>
    </row>
    <row r="3640" spans="1:21" x14ac:dyDescent="0.35">
      <c r="A3640" t="s">
        <v>73</v>
      </c>
      <c r="B3640" t="s">
        <v>28</v>
      </c>
      <c r="C3640" t="s">
        <v>39</v>
      </c>
      <c r="D3640" t="s">
        <v>40</v>
      </c>
      <c r="E3640" t="s">
        <v>120</v>
      </c>
      <c r="F3640" t="s">
        <v>121</v>
      </c>
      <c r="G3640" t="s">
        <v>33</v>
      </c>
      <c r="H3640" t="s">
        <v>34</v>
      </c>
      <c r="I3640" t="s">
        <v>35</v>
      </c>
      <c r="J3640" t="s">
        <v>36</v>
      </c>
      <c r="K3640" t="s">
        <v>61</v>
      </c>
      <c r="L3640" t="s">
        <v>62</v>
      </c>
      <c r="M3640" t="s">
        <v>62</v>
      </c>
      <c r="N3640" t="b">
        <v>0</v>
      </c>
      <c r="O3640">
        <v>170.4198394</v>
      </c>
      <c r="P3640">
        <v>1.167687586632605E-4</v>
      </c>
      <c r="Q3640">
        <v>1.6322634380589569</v>
      </c>
      <c r="R3640">
        <v>278.17007297249938</v>
      </c>
      <c r="S3640">
        <v>1.9899713098330218E-2</v>
      </c>
      <c r="T3640">
        <f t="shared" si="114"/>
        <v>278.17007297249927</v>
      </c>
      <c r="U3640">
        <f t="shared" si="115"/>
        <v>1.9899713098330215E-2</v>
      </c>
    </row>
    <row r="3641" spans="1:21" x14ac:dyDescent="0.35">
      <c r="A3641" t="s">
        <v>73</v>
      </c>
      <c r="B3641" t="s">
        <v>28</v>
      </c>
      <c r="C3641" t="s">
        <v>29</v>
      </c>
      <c r="D3641" t="s">
        <v>30</v>
      </c>
      <c r="E3641" t="s">
        <v>122</v>
      </c>
      <c r="F3641" t="s">
        <v>123</v>
      </c>
      <c r="G3641" t="s">
        <v>33</v>
      </c>
      <c r="H3641" t="s">
        <v>34</v>
      </c>
      <c r="I3641" t="s">
        <v>35</v>
      </c>
      <c r="J3641" t="s">
        <v>36</v>
      </c>
      <c r="K3641" t="s">
        <v>61</v>
      </c>
      <c r="L3641" t="s">
        <v>62</v>
      </c>
      <c r="M3641" t="s">
        <v>62</v>
      </c>
      <c r="N3641" t="b">
        <v>0</v>
      </c>
      <c r="O3641">
        <v>170.4198394</v>
      </c>
      <c r="P3641">
        <v>6.0760325685607812E-3</v>
      </c>
      <c r="Q3641">
        <v>22.516354279533719</v>
      </c>
      <c r="R3641">
        <v>3837.233480191639</v>
      </c>
      <c r="S3641">
        <v>1.0354764945232979</v>
      </c>
      <c r="T3641">
        <f t="shared" si="114"/>
        <v>3837.233480191639</v>
      </c>
      <c r="U3641">
        <f t="shared" si="115"/>
        <v>1.0354764945232979</v>
      </c>
    </row>
    <row r="3642" spans="1:21" x14ac:dyDescent="0.35">
      <c r="A3642" t="s">
        <v>73</v>
      </c>
      <c r="B3642" t="s">
        <v>28</v>
      </c>
      <c r="C3642" t="s">
        <v>39</v>
      </c>
      <c r="D3642" t="s">
        <v>40</v>
      </c>
      <c r="E3642" t="s">
        <v>122</v>
      </c>
      <c r="F3642" t="s">
        <v>123</v>
      </c>
      <c r="G3642" t="s">
        <v>33</v>
      </c>
      <c r="H3642" t="s">
        <v>34</v>
      </c>
      <c r="I3642" t="s">
        <v>35</v>
      </c>
      <c r="J3642" t="s">
        <v>36</v>
      </c>
      <c r="K3642" t="s">
        <v>61</v>
      </c>
      <c r="L3642" t="s">
        <v>62</v>
      </c>
      <c r="M3642" t="s">
        <v>62</v>
      </c>
      <c r="N3642" t="b">
        <v>0</v>
      </c>
      <c r="O3642">
        <v>170.4198394</v>
      </c>
      <c r="P3642">
        <v>6.7333520752753846E-3</v>
      </c>
      <c r="Q3642">
        <v>94.122816187035809</v>
      </c>
      <c r="R3642">
        <v>16040.395218470359</v>
      </c>
      <c r="S3642">
        <v>1.147496779292088</v>
      </c>
      <c r="T3642">
        <f t="shared" si="114"/>
        <v>16040.395218470363</v>
      </c>
      <c r="U3642">
        <f t="shared" si="115"/>
        <v>1.1474967792920878</v>
      </c>
    </row>
    <row r="3643" spans="1:21" x14ac:dyDescent="0.35">
      <c r="A3643" t="s">
        <v>73</v>
      </c>
      <c r="B3643" t="s">
        <v>28</v>
      </c>
      <c r="C3643" t="s">
        <v>76</v>
      </c>
      <c r="D3643" t="s">
        <v>77</v>
      </c>
      <c r="E3643" t="s">
        <v>122</v>
      </c>
      <c r="F3643" t="s">
        <v>123</v>
      </c>
      <c r="G3643" t="s">
        <v>33</v>
      </c>
      <c r="H3643" t="s">
        <v>34</v>
      </c>
      <c r="I3643" t="s">
        <v>35</v>
      </c>
      <c r="J3643" t="s">
        <v>36</v>
      </c>
      <c r="K3643" t="s">
        <v>61</v>
      </c>
      <c r="L3643" t="s">
        <v>62</v>
      </c>
      <c r="M3643" t="s">
        <v>62</v>
      </c>
      <c r="N3643" t="b">
        <v>0</v>
      </c>
      <c r="O3643">
        <v>170.4198394</v>
      </c>
      <c r="P3643">
        <v>2.6084524185961979E-3</v>
      </c>
      <c r="Q3643">
        <v>9.2921459053560085</v>
      </c>
      <c r="R3643">
        <v>1583.566012872139</v>
      </c>
      <c r="S3643">
        <v>0.44453204225970572</v>
      </c>
      <c r="T3643">
        <f t="shared" si="114"/>
        <v>1583.5660128721386</v>
      </c>
      <c r="U3643">
        <f t="shared" si="115"/>
        <v>0.44453204225970561</v>
      </c>
    </row>
    <row r="3644" spans="1:21" x14ac:dyDescent="0.35">
      <c r="A3644" t="s">
        <v>73</v>
      </c>
      <c r="B3644" t="s">
        <v>28</v>
      </c>
      <c r="C3644" t="s">
        <v>39</v>
      </c>
      <c r="D3644" t="s">
        <v>40</v>
      </c>
      <c r="E3644" t="s">
        <v>124</v>
      </c>
      <c r="F3644" t="s">
        <v>125</v>
      </c>
      <c r="G3644" t="s">
        <v>33</v>
      </c>
      <c r="H3644" t="s">
        <v>34</v>
      </c>
      <c r="I3644" t="s">
        <v>35</v>
      </c>
      <c r="J3644" t="s">
        <v>36</v>
      </c>
      <c r="K3644" t="s">
        <v>61</v>
      </c>
      <c r="L3644" t="s">
        <v>62</v>
      </c>
      <c r="M3644" t="s">
        <v>62</v>
      </c>
      <c r="N3644" t="b">
        <v>0</v>
      </c>
      <c r="O3644">
        <v>170.4198394</v>
      </c>
      <c r="P3644">
        <v>3.6317378316102551E-4</v>
      </c>
      <c r="Q3644">
        <v>5.0766600133585866</v>
      </c>
      <c r="R3644">
        <v>865.16358416497224</v>
      </c>
      <c r="S3644">
        <v>6.1892017800592378E-2</v>
      </c>
      <c r="T3644">
        <f t="shared" si="114"/>
        <v>865.16358416497224</v>
      </c>
      <c r="U3644">
        <f t="shared" si="115"/>
        <v>6.1892017800592392E-2</v>
      </c>
    </row>
    <row r="3645" spans="1:21" x14ac:dyDescent="0.35">
      <c r="A3645" t="s">
        <v>73</v>
      </c>
      <c r="B3645" t="s">
        <v>28</v>
      </c>
      <c r="C3645" t="s">
        <v>76</v>
      </c>
      <c r="D3645" t="s">
        <v>77</v>
      </c>
      <c r="E3645" t="s">
        <v>134</v>
      </c>
      <c r="F3645" t="s">
        <v>135</v>
      </c>
      <c r="G3645" t="s">
        <v>128</v>
      </c>
      <c r="H3645" t="s">
        <v>41</v>
      </c>
      <c r="I3645" t="s">
        <v>129</v>
      </c>
      <c r="J3645" t="s">
        <v>36</v>
      </c>
      <c r="L3645" t="s">
        <v>136</v>
      </c>
      <c r="M3645" t="s">
        <v>136</v>
      </c>
      <c r="N3645" t="b">
        <v>0</v>
      </c>
      <c r="O3645">
        <v>32.130000000000003</v>
      </c>
      <c r="P3645">
        <v>5.8775142104819465E-4</v>
      </c>
      <c r="Q3645">
        <v>2.0937594726759019</v>
      </c>
      <c r="R3645">
        <v>67.27249185707673</v>
      </c>
      <c r="S3645">
        <v>1.88844531582785E-2</v>
      </c>
      <c r="T3645">
        <f t="shared" si="114"/>
        <v>67.27249185707673</v>
      </c>
      <c r="U3645">
        <f t="shared" si="115"/>
        <v>1.8884453158278497E-2</v>
      </c>
    </row>
    <row r="3646" spans="1:21" x14ac:dyDescent="0.35">
      <c r="A3646" t="s">
        <v>73</v>
      </c>
      <c r="B3646" t="s">
        <v>28</v>
      </c>
      <c r="C3646" t="s">
        <v>29</v>
      </c>
      <c r="D3646" t="s">
        <v>30</v>
      </c>
      <c r="E3646" t="s">
        <v>134</v>
      </c>
      <c r="F3646" t="s">
        <v>135</v>
      </c>
      <c r="G3646" t="s">
        <v>128</v>
      </c>
      <c r="H3646" t="s">
        <v>41</v>
      </c>
      <c r="I3646" t="s">
        <v>129</v>
      </c>
      <c r="J3646" t="s">
        <v>36</v>
      </c>
      <c r="L3646" t="s">
        <v>136</v>
      </c>
      <c r="M3646" t="s">
        <v>136</v>
      </c>
      <c r="N3646" t="b">
        <v>0</v>
      </c>
      <c r="O3646">
        <v>32.130000000000003</v>
      </c>
      <c r="P3646">
        <v>1.067063523411989E-2</v>
      </c>
      <c r="Q3646">
        <v>39.54287614623987</v>
      </c>
      <c r="R3646">
        <v>1270.5126105786869</v>
      </c>
      <c r="S3646">
        <v>0.34284751007227221</v>
      </c>
      <c r="T3646">
        <f t="shared" si="114"/>
        <v>1270.5126105786871</v>
      </c>
      <c r="U3646">
        <f t="shared" si="115"/>
        <v>0.3428475100722721</v>
      </c>
    </row>
    <row r="3647" spans="1:21" x14ac:dyDescent="0.35">
      <c r="A3647" t="s">
        <v>73</v>
      </c>
      <c r="B3647" t="s">
        <v>28</v>
      </c>
      <c r="C3647" t="s">
        <v>39</v>
      </c>
      <c r="D3647" t="s">
        <v>40</v>
      </c>
      <c r="E3647" t="s">
        <v>134</v>
      </c>
      <c r="F3647" t="s">
        <v>135</v>
      </c>
      <c r="G3647" t="s">
        <v>128</v>
      </c>
      <c r="H3647" t="s">
        <v>41</v>
      </c>
      <c r="I3647" t="s">
        <v>129</v>
      </c>
      <c r="J3647" t="s">
        <v>36</v>
      </c>
      <c r="L3647" t="s">
        <v>136</v>
      </c>
      <c r="M3647" t="s">
        <v>136</v>
      </c>
      <c r="N3647" t="b">
        <v>0</v>
      </c>
      <c r="O3647">
        <v>32.130000000000003</v>
      </c>
      <c r="P3647">
        <v>2.2021118106039551E-3</v>
      </c>
      <c r="Q3647">
        <v>30.782433898542219</v>
      </c>
      <c r="R3647">
        <v>989.03960116016162</v>
      </c>
      <c r="S3647">
        <v>7.0753852474705073E-2</v>
      </c>
      <c r="T3647">
        <f t="shared" si="114"/>
        <v>989.03960116016162</v>
      </c>
      <c r="U3647">
        <f t="shared" si="115"/>
        <v>7.0753852474705087E-2</v>
      </c>
    </row>
    <row r="3648" spans="1:21" x14ac:dyDescent="0.35">
      <c r="A3648" t="s">
        <v>73</v>
      </c>
      <c r="B3648" t="s">
        <v>28</v>
      </c>
      <c r="C3648" t="s">
        <v>76</v>
      </c>
      <c r="D3648" t="s">
        <v>77</v>
      </c>
      <c r="E3648" t="s">
        <v>1387</v>
      </c>
      <c r="F3648" t="s">
        <v>1388</v>
      </c>
      <c r="G3648" t="s">
        <v>128</v>
      </c>
      <c r="H3648" t="s">
        <v>41</v>
      </c>
      <c r="I3648" t="s">
        <v>129</v>
      </c>
      <c r="J3648" t="s">
        <v>36</v>
      </c>
      <c r="L3648" t="s">
        <v>1389</v>
      </c>
      <c r="M3648" t="s">
        <v>1389</v>
      </c>
      <c r="N3648" t="b">
        <v>0</v>
      </c>
      <c r="O3648">
        <v>116.89</v>
      </c>
      <c r="P3648">
        <v>2.8132428782843671E-4</v>
      </c>
      <c r="Q3648">
        <v>1.002167534506551</v>
      </c>
      <c r="R3648">
        <v>117.14336310847079</v>
      </c>
      <c r="S3648">
        <v>3.2883996004265961E-2</v>
      </c>
      <c r="T3648">
        <f t="shared" si="114"/>
        <v>117.14336310847075</v>
      </c>
      <c r="U3648">
        <f t="shared" si="115"/>
        <v>3.2883996004265968E-2</v>
      </c>
    </row>
    <row r="3649" spans="1:21" x14ac:dyDescent="0.35">
      <c r="A3649" t="s">
        <v>73</v>
      </c>
      <c r="B3649" t="s">
        <v>28</v>
      </c>
      <c r="C3649" t="s">
        <v>29</v>
      </c>
      <c r="D3649" t="s">
        <v>30</v>
      </c>
      <c r="E3649" t="s">
        <v>1387</v>
      </c>
      <c r="F3649" t="s">
        <v>1388</v>
      </c>
      <c r="G3649" t="s">
        <v>128</v>
      </c>
      <c r="H3649" t="s">
        <v>41</v>
      </c>
      <c r="I3649" t="s">
        <v>129</v>
      </c>
      <c r="J3649" t="s">
        <v>36</v>
      </c>
      <c r="L3649" t="s">
        <v>1389</v>
      </c>
      <c r="M3649" t="s">
        <v>1389</v>
      </c>
      <c r="N3649" t="b">
        <v>0</v>
      </c>
      <c r="O3649">
        <v>116.89</v>
      </c>
      <c r="P3649">
        <v>1.9779426449418121E-3</v>
      </c>
      <c r="Q3649">
        <v>7.3297923991636837</v>
      </c>
      <c r="R3649">
        <v>856.77943353824298</v>
      </c>
      <c r="S3649">
        <v>0.23120171576724841</v>
      </c>
      <c r="T3649">
        <f t="shared" si="114"/>
        <v>856.77943353824298</v>
      </c>
      <c r="U3649">
        <f t="shared" si="115"/>
        <v>0.23120171576724841</v>
      </c>
    </row>
    <row r="3650" spans="1:21" x14ac:dyDescent="0.35">
      <c r="A3650" t="s">
        <v>73</v>
      </c>
      <c r="B3650" t="s">
        <v>28</v>
      </c>
      <c r="C3650" t="s">
        <v>39</v>
      </c>
      <c r="D3650" t="s">
        <v>40</v>
      </c>
      <c r="E3650" t="s">
        <v>1387</v>
      </c>
      <c r="F3650" t="s">
        <v>1388</v>
      </c>
      <c r="G3650" t="s">
        <v>128</v>
      </c>
      <c r="H3650" t="s">
        <v>41</v>
      </c>
      <c r="I3650" t="s">
        <v>129</v>
      </c>
      <c r="J3650" t="s">
        <v>36</v>
      </c>
      <c r="L3650" t="s">
        <v>1389</v>
      </c>
      <c r="M3650" t="s">
        <v>1389</v>
      </c>
      <c r="N3650" t="b">
        <v>0</v>
      </c>
      <c r="O3650">
        <v>116.89</v>
      </c>
      <c r="P3650">
        <v>9.7475393005290358E-4</v>
      </c>
      <c r="Q3650">
        <v>13.625692516933761</v>
      </c>
      <c r="R3650">
        <v>1592.707198304387</v>
      </c>
      <c r="S3650">
        <v>0.1139389868838839</v>
      </c>
      <c r="T3650">
        <f t="shared" ref="T3650:T3713" si="116">O3650*Q3650</f>
        <v>1592.7071983043872</v>
      </c>
      <c r="U3650">
        <f t="shared" ref="U3650:U3713" si="117">O3650*P3650</f>
        <v>0.1139389868838839</v>
      </c>
    </row>
    <row r="3651" spans="1:21" x14ac:dyDescent="0.35">
      <c r="A3651" t="s">
        <v>73</v>
      </c>
      <c r="B3651" t="s">
        <v>28</v>
      </c>
      <c r="C3651" t="s">
        <v>39</v>
      </c>
      <c r="D3651" t="s">
        <v>40</v>
      </c>
      <c r="E3651" t="s">
        <v>319</v>
      </c>
      <c r="F3651" t="s">
        <v>320</v>
      </c>
      <c r="G3651" t="s">
        <v>128</v>
      </c>
      <c r="H3651" t="s">
        <v>41</v>
      </c>
      <c r="I3651" t="s">
        <v>129</v>
      </c>
      <c r="J3651" t="s">
        <v>36</v>
      </c>
      <c r="L3651" t="s">
        <v>321</v>
      </c>
      <c r="M3651" t="s">
        <v>321</v>
      </c>
      <c r="N3651" t="b">
        <v>0</v>
      </c>
      <c r="O3651">
        <v>113.85</v>
      </c>
      <c r="P3651">
        <v>4.6521504320193004E-3</v>
      </c>
      <c r="Q3651">
        <v>65.030536810223666</v>
      </c>
      <c r="R3651">
        <v>7403.7266158439643</v>
      </c>
      <c r="S3651">
        <v>0.52964732668539738</v>
      </c>
      <c r="T3651">
        <f t="shared" si="116"/>
        <v>7403.7266158439643</v>
      </c>
      <c r="U3651">
        <f t="shared" si="117"/>
        <v>0.52964732668539738</v>
      </c>
    </row>
    <row r="3652" spans="1:21" x14ac:dyDescent="0.35">
      <c r="A3652" t="s">
        <v>73</v>
      </c>
      <c r="B3652" t="s">
        <v>28</v>
      </c>
      <c r="C3652" t="s">
        <v>29</v>
      </c>
      <c r="D3652" t="s">
        <v>30</v>
      </c>
      <c r="E3652" t="s">
        <v>319</v>
      </c>
      <c r="F3652" t="s">
        <v>320</v>
      </c>
      <c r="G3652" t="s">
        <v>128</v>
      </c>
      <c r="H3652" t="s">
        <v>41</v>
      </c>
      <c r="I3652" t="s">
        <v>129</v>
      </c>
      <c r="J3652" t="s">
        <v>36</v>
      </c>
      <c r="L3652" t="s">
        <v>321</v>
      </c>
      <c r="M3652" t="s">
        <v>321</v>
      </c>
      <c r="N3652" t="b">
        <v>0</v>
      </c>
      <c r="O3652">
        <v>113.85</v>
      </c>
      <c r="P3652">
        <v>8.3787140053500145E-3</v>
      </c>
      <c r="Q3652">
        <v>31.04955261884631</v>
      </c>
      <c r="R3652">
        <v>3534.9915656556518</v>
      </c>
      <c r="S3652">
        <v>0.95391658950909908</v>
      </c>
      <c r="T3652">
        <f t="shared" si="116"/>
        <v>3534.9915656556523</v>
      </c>
      <c r="U3652">
        <f t="shared" si="117"/>
        <v>0.95391658950909908</v>
      </c>
    </row>
    <row r="3653" spans="1:21" x14ac:dyDescent="0.35">
      <c r="A3653" t="s">
        <v>73</v>
      </c>
      <c r="B3653" t="s">
        <v>28</v>
      </c>
      <c r="C3653" t="s">
        <v>76</v>
      </c>
      <c r="D3653" t="s">
        <v>77</v>
      </c>
      <c r="E3653" t="s">
        <v>143</v>
      </c>
      <c r="F3653" t="s">
        <v>144</v>
      </c>
      <c r="G3653" t="s">
        <v>128</v>
      </c>
      <c r="H3653" t="s">
        <v>41</v>
      </c>
      <c r="I3653" t="s">
        <v>129</v>
      </c>
      <c r="J3653" t="s">
        <v>145</v>
      </c>
      <c r="L3653" t="s">
        <v>146</v>
      </c>
      <c r="M3653" t="s">
        <v>147</v>
      </c>
      <c r="N3653" t="b">
        <v>0</v>
      </c>
      <c r="O3653">
        <v>207.50297707999999</v>
      </c>
      <c r="P3653">
        <v>3.8034847384877152E-3</v>
      </c>
      <c r="Q3653">
        <v>13.5492351276406</v>
      </c>
      <c r="R3653">
        <v>2811.5066261423381</v>
      </c>
      <c r="S3653">
        <v>0.78923440651454602</v>
      </c>
      <c r="T3653">
        <f t="shared" si="116"/>
        <v>2811.5066261423381</v>
      </c>
      <c r="U3653">
        <f t="shared" si="117"/>
        <v>0.78923440651454613</v>
      </c>
    </row>
    <row r="3654" spans="1:21" x14ac:dyDescent="0.35">
      <c r="A3654" t="s">
        <v>73</v>
      </c>
      <c r="B3654" t="s">
        <v>28</v>
      </c>
      <c r="C3654" t="s">
        <v>29</v>
      </c>
      <c r="D3654" t="s">
        <v>30</v>
      </c>
      <c r="E3654" t="s">
        <v>143</v>
      </c>
      <c r="F3654" t="s">
        <v>144</v>
      </c>
      <c r="G3654" t="s">
        <v>128</v>
      </c>
      <c r="H3654" t="s">
        <v>41</v>
      </c>
      <c r="I3654" t="s">
        <v>129</v>
      </c>
      <c r="J3654" t="s">
        <v>145</v>
      </c>
      <c r="L3654" t="s">
        <v>146</v>
      </c>
      <c r="M3654" t="s">
        <v>147</v>
      </c>
      <c r="N3654" t="b">
        <v>0</v>
      </c>
      <c r="O3654">
        <v>207.50297707999999</v>
      </c>
      <c r="P3654">
        <v>2.2168161521131491E-4</v>
      </c>
      <c r="Q3654">
        <v>0.82150016956534444</v>
      </c>
      <c r="R3654">
        <v>170.4637308565338</v>
      </c>
      <c r="S3654">
        <v>4.5999595120250862E-2</v>
      </c>
      <c r="T3654">
        <f t="shared" si="116"/>
        <v>170.46373085653377</v>
      </c>
      <c r="U3654">
        <f t="shared" si="117"/>
        <v>4.5999595120250855E-2</v>
      </c>
    </row>
    <row r="3655" spans="1:21" x14ac:dyDescent="0.35">
      <c r="A3655" t="s">
        <v>73</v>
      </c>
      <c r="B3655" t="s">
        <v>28</v>
      </c>
      <c r="C3655" t="s">
        <v>39</v>
      </c>
      <c r="D3655" t="s">
        <v>40</v>
      </c>
      <c r="E3655" t="s">
        <v>143</v>
      </c>
      <c r="F3655" t="s">
        <v>144</v>
      </c>
      <c r="G3655" t="s">
        <v>128</v>
      </c>
      <c r="H3655" t="s">
        <v>41</v>
      </c>
      <c r="I3655" t="s">
        <v>129</v>
      </c>
      <c r="J3655" t="s">
        <v>145</v>
      </c>
      <c r="L3655" t="s">
        <v>146</v>
      </c>
      <c r="M3655" t="s">
        <v>147</v>
      </c>
      <c r="N3655" t="b">
        <v>0</v>
      </c>
      <c r="O3655">
        <v>207.50297707999999</v>
      </c>
      <c r="P3655">
        <v>2.0321880271229691E-3</v>
      </c>
      <c r="Q3655">
        <v>28.407137781602959</v>
      </c>
      <c r="R3655">
        <v>5894.5656600043612</v>
      </c>
      <c r="S3655">
        <v>0.42168506561434782</v>
      </c>
      <c r="T3655">
        <f t="shared" si="116"/>
        <v>5894.5656600043603</v>
      </c>
      <c r="U3655">
        <f t="shared" si="117"/>
        <v>0.42168506561434788</v>
      </c>
    </row>
    <row r="3656" spans="1:21" x14ac:dyDescent="0.35">
      <c r="A3656" t="s">
        <v>73</v>
      </c>
      <c r="B3656" t="s">
        <v>28</v>
      </c>
      <c r="C3656" t="s">
        <v>39</v>
      </c>
      <c r="D3656" t="s">
        <v>40</v>
      </c>
      <c r="E3656" t="s">
        <v>148</v>
      </c>
      <c r="F3656" t="s">
        <v>149</v>
      </c>
      <c r="G3656" t="s">
        <v>128</v>
      </c>
      <c r="H3656" t="s">
        <v>41</v>
      </c>
      <c r="I3656" t="s">
        <v>129</v>
      </c>
      <c r="J3656" t="s">
        <v>145</v>
      </c>
      <c r="L3656" t="s">
        <v>150</v>
      </c>
      <c r="M3656" t="s">
        <v>150</v>
      </c>
      <c r="N3656" t="b">
        <v>0</v>
      </c>
      <c r="O3656">
        <v>207.50297707999999</v>
      </c>
      <c r="P3656">
        <v>4.243397402219776E-3</v>
      </c>
      <c r="Q3656">
        <v>59.316742869314787</v>
      </c>
      <c r="R3656">
        <v>12308.400736071681</v>
      </c>
      <c r="S3656">
        <v>0.88051759389414175</v>
      </c>
      <c r="T3656">
        <f t="shared" si="116"/>
        <v>12308.400736071679</v>
      </c>
      <c r="U3656">
        <f t="shared" si="117"/>
        <v>0.88051759389414175</v>
      </c>
    </row>
    <row r="3657" spans="1:21" x14ac:dyDescent="0.35">
      <c r="A3657" t="s">
        <v>73</v>
      </c>
      <c r="B3657" t="s">
        <v>28</v>
      </c>
      <c r="C3657" t="s">
        <v>76</v>
      </c>
      <c r="D3657" t="s">
        <v>77</v>
      </c>
      <c r="E3657" t="s">
        <v>148</v>
      </c>
      <c r="F3657" t="s">
        <v>149</v>
      </c>
      <c r="G3657" t="s">
        <v>128</v>
      </c>
      <c r="H3657" t="s">
        <v>41</v>
      </c>
      <c r="I3657" t="s">
        <v>129</v>
      </c>
      <c r="J3657" t="s">
        <v>145</v>
      </c>
      <c r="L3657" t="s">
        <v>150</v>
      </c>
      <c r="M3657" t="s">
        <v>150</v>
      </c>
      <c r="N3657" t="b">
        <v>0</v>
      </c>
      <c r="O3657">
        <v>207.50297707999999</v>
      </c>
      <c r="P3657">
        <v>1.0996803135182351E-2</v>
      </c>
      <c r="Q3657">
        <v>39.174147282158799</v>
      </c>
      <c r="R3657">
        <v>8128.7521856183412</v>
      </c>
      <c r="S3657">
        <v>2.2818693889130159</v>
      </c>
      <c r="T3657">
        <f t="shared" si="116"/>
        <v>8128.7521856183412</v>
      </c>
      <c r="U3657">
        <f t="shared" si="117"/>
        <v>2.2818693889130155</v>
      </c>
    </row>
    <row r="3658" spans="1:21" x14ac:dyDescent="0.35">
      <c r="A3658" t="s">
        <v>73</v>
      </c>
      <c r="B3658" t="s">
        <v>28</v>
      </c>
      <c r="C3658" t="s">
        <v>29</v>
      </c>
      <c r="D3658" t="s">
        <v>30</v>
      </c>
      <c r="E3658" t="s">
        <v>148</v>
      </c>
      <c r="F3658" t="s">
        <v>149</v>
      </c>
      <c r="G3658" t="s">
        <v>128</v>
      </c>
      <c r="H3658" t="s">
        <v>41</v>
      </c>
      <c r="I3658" t="s">
        <v>129</v>
      </c>
      <c r="J3658" t="s">
        <v>145</v>
      </c>
      <c r="L3658" t="s">
        <v>150</v>
      </c>
      <c r="M3658" t="s">
        <v>150</v>
      </c>
      <c r="N3658" t="b">
        <v>0</v>
      </c>
      <c r="O3658">
        <v>207.50297707999999</v>
      </c>
      <c r="P3658">
        <v>1.8313413466918139E-3</v>
      </c>
      <c r="Q3658">
        <v>6.7865223077035859</v>
      </c>
      <c r="R3658">
        <v>1408.223582868326</v>
      </c>
      <c r="S3658">
        <v>0.38000878148824779</v>
      </c>
      <c r="T3658">
        <f t="shared" si="116"/>
        <v>1408.2235828683258</v>
      </c>
      <c r="U3658">
        <f t="shared" si="117"/>
        <v>0.38000878148824779</v>
      </c>
    </row>
    <row r="3659" spans="1:21" x14ac:dyDescent="0.35">
      <c r="A3659" t="s">
        <v>73</v>
      </c>
      <c r="B3659" t="s">
        <v>28</v>
      </c>
      <c r="C3659" t="s">
        <v>76</v>
      </c>
      <c r="D3659" t="s">
        <v>77</v>
      </c>
      <c r="E3659" t="s">
        <v>151</v>
      </c>
      <c r="F3659" t="s">
        <v>152</v>
      </c>
      <c r="G3659" t="s">
        <v>128</v>
      </c>
      <c r="H3659" t="s">
        <v>41</v>
      </c>
      <c r="I3659" t="s">
        <v>129</v>
      </c>
      <c r="J3659" t="s">
        <v>145</v>
      </c>
      <c r="L3659" t="s">
        <v>150</v>
      </c>
      <c r="M3659" t="s">
        <v>150</v>
      </c>
      <c r="N3659" t="b">
        <v>0</v>
      </c>
      <c r="O3659">
        <v>207.50297707999999</v>
      </c>
      <c r="P3659">
        <v>1.593911486229125E-3</v>
      </c>
      <c r="Q3659">
        <v>5.6780250176979266</v>
      </c>
      <c r="R3659">
        <v>1178.2070951070391</v>
      </c>
      <c r="S3659">
        <v>0.33074137859455088</v>
      </c>
      <c r="T3659">
        <f t="shared" si="116"/>
        <v>1178.2070951070393</v>
      </c>
      <c r="U3659">
        <f t="shared" si="117"/>
        <v>0.33074137859455088</v>
      </c>
    </row>
    <row r="3660" spans="1:21" x14ac:dyDescent="0.35">
      <c r="A3660" t="s">
        <v>73</v>
      </c>
      <c r="B3660" t="s">
        <v>28</v>
      </c>
      <c r="C3660" t="s">
        <v>39</v>
      </c>
      <c r="D3660" t="s">
        <v>40</v>
      </c>
      <c r="E3660" t="s">
        <v>151</v>
      </c>
      <c r="F3660" t="s">
        <v>152</v>
      </c>
      <c r="G3660" t="s">
        <v>128</v>
      </c>
      <c r="H3660" t="s">
        <v>41</v>
      </c>
      <c r="I3660" t="s">
        <v>129</v>
      </c>
      <c r="J3660" t="s">
        <v>145</v>
      </c>
      <c r="L3660" t="s">
        <v>150</v>
      </c>
      <c r="M3660" t="s">
        <v>150</v>
      </c>
      <c r="N3660" t="b">
        <v>0</v>
      </c>
      <c r="O3660">
        <v>207.50297707999999</v>
      </c>
      <c r="P3660">
        <v>6.1946691987006634E-4</v>
      </c>
      <c r="Q3660">
        <v>8.6592785259182907</v>
      </c>
      <c r="R3660">
        <v>1796.826073492959</v>
      </c>
      <c r="S3660">
        <v>0.1285412300756166</v>
      </c>
      <c r="T3660">
        <f t="shared" si="116"/>
        <v>1796.8260734929593</v>
      </c>
      <c r="U3660">
        <f t="shared" si="117"/>
        <v>0.12854123007561657</v>
      </c>
    </row>
    <row r="3661" spans="1:21" x14ac:dyDescent="0.35">
      <c r="A3661" t="s">
        <v>73</v>
      </c>
      <c r="B3661" t="s">
        <v>28</v>
      </c>
      <c r="C3661" t="s">
        <v>29</v>
      </c>
      <c r="D3661" t="s">
        <v>30</v>
      </c>
      <c r="E3661" t="s">
        <v>151</v>
      </c>
      <c r="F3661" t="s">
        <v>152</v>
      </c>
      <c r="G3661" t="s">
        <v>128</v>
      </c>
      <c r="H3661" t="s">
        <v>41</v>
      </c>
      <c r="I3661" t="s">
        <v>129</v>
      </c>
      <c r="J3661" t="s">
        <v>145</v>
      </c>
      <c r="L3661" t="s">
        <v>150</v>
      </c>
      <c r="M3661" t="s">
        <v>150</v>
      </c>
      <c r="N3661" t="b">
        <v>0</v>
      </c>
      <c r="O3661">
        <v>207.50297707999999</v>
      </c>
      <c r="P3661">
        <v>7.8967365560559776E-4</v>
      </c>
      <c r="Q3661">
        <v>2.926345702429602</v>
      </c>
      <c r="R3661">
        <v>607.22544521940608</v>
      </c>
      <c r="S3661">
        <v>0.1638596344598082</v>
      </c>
      <c r="T3661">
        <f t="shared" si="116"/>
        <v>607.2254452194062</v>
      </c>
      <c r="U3661">
        <f t="shared" si="117"/>
        <v>0.16385963445980817</v>
      </c>
    </row>
    <row r="3662" spans="1:21" x14ac:dyDescent="0.35">
      <c r="A3662" t="s">
        <v>73</v>
      </c>
      <c r="B3662" t="s">
        <v>28</v>
      </c>
      <c r="C3662" t="s">
        <v>76</v>
      </c>
      <c r="D3662" t="s">
        <v>77</v>
      </c>
      <c r="E3662" t="s">
        <v>1390</v>
      </c>
      <c r="F3662" t="s">
        <v>1391</v>
      </c>
      <c r="G3662" t="s">
        <v>128</v>
      </c>
      <c r="H3662" t="s">
        <v>41</v>
      </c>
      <c r="I3662" t="s">
        <v>129</v>
      </c>
      <c r="J3662" t="s">
        <v>36</v>
      </c>
      <c r="L3662" t="s">
        <v>1392</v>
      </c>
      <c r="M3662" t="s">
        <v>1392</v>
      </c>
      <c r="N3662" t="b">
        <v>0</v>
      </c>
      <c r="O3662">
        <v>46.98</v>
      </c>
      <c r="P3662">
        <v>1.2567153267656149E-4</v>
      </c>
      <c r="Q3662">
        <v>0.44768239184856662</v>
      </c>
      <c r="R3662">
        <v>21.03211876904566</v>
      </c>
      <c r="S3662">
        <v>5.904048605144859E-3</v>
      </c>
      <c r="T3662">
        <f t="shared" si="116"/>
        <v>21.03211876904566</v>
      </c>
      <c r="U3662">
        <f t="shared" si="117"/>
        <v>5.904048605144859E-3</v>
      </c>
    </row>
    <row r="3663" spans="1:21" x14ac:dyDescent="0.35">
      <c r="A3663" t="s">
        <v>73</v>
      </c>
      <c r="B3663" t="s">
        <v>28</v>
      </c>
      <c r="C3663" t="s">
        <v>39</v>
      </c>
      <c r="D3663" t="s">
        <v>40</v>
      </c>
      <c r="E3663" t="s">
        <v>153</v>
      </c>
      <c r="F3663" t="s">
        <v>154</v>
      </c>
      <c r="G3663" t="s">
        <v>128</v>
      </c>
      <c r="H3663" t="s">
        <v>41</v>
      </c>
      <c r="I3663" t="s">
        <v>129</v>
      </c>
      <c r="J3663" t="s">
        <v>36</v>
      </c>
      <c r="L3663" t="s">
        <v>155</v>
      </c>
      <c r="M3663" t="s">
        <v>156</v>
      </c>
      <c r="N3663" t="b">
        <v>0</v>
      </c>
      <c r="O3663">
        <v>113.85</v>
      </c>
      <c r="P3663">
        <v>2.3743506429639141E-8</v>
      </c>
      <c r="Q3663">
        <v>3.3190091151163022E-4</v>
      </c>
      <c r="R3663">
        <v>3.7786918775599102E-2</v>
      </c>
      <c r="S3663">
        <v>2.7031982070144158E-6</v>
      </c>
      <c r="T3663">
        <f t="shared" si="116"/>
        <v>3.7786918775599102E-2</v>
      </c>
      <c r="U3663">
        <f t="shared" si="117"/>
        <v>2.7031982070144163E-6</v>
      </c>
    </row>
    <row r="3664" spans="1:21" x14ac:dyDescent="0.35">
      <c r="A3664" t="s">
        <v>73</v>
      </c>
      <c r="B3664" t="s">
        <v>28</v>
      </c>
      <c r="C3664" t="s">
        <v>39</v>
      </c>
      <c r="D3664" t="s">
        <v>40</v>
      </c>
      <c r="E3664" t="s">
        <v>157</v>
      </c>
      <c r="F3664" t="s">
        <v>158</v>
      </c>
      <c r="G3664" t="s">
        <v>128</v>
      </c>
      <c r="H3664" t="s">
        <v>41</v>
      </c>
      <c r="I3664" t="s">
        <v>129</v>
      </c>
      <c r="J3664" t="s">
        <v>36</v>
      </c>
      <c r="L3664" t="s">
        <v>155</v>
      </c>
      <c r="M3664" t="s">
        <v>156</v>
      </c>
      <c r="N3664" t="b">
        <v>0</v>
      </c>
      <c r="O3664">
        <v>113.85</v>
      </c>
      <c r="P3664">
        <v>1.2788069610084E-3</v>
      </c>
      <c r="Q3664">
        <v>17.875927351500138</v>
      </c>
      <c r="R3664">
        <v>2035.1743289682911</v>
      </c>
      <c r="S3664">
        <v>0.14559217251080631</v>
      </c>
      <c r="T3664">
        <f t="shared" si="116"/>
        <v>2035.1743289682906</v>
      </c>
      <c r="U3664">
        <f t="shared" si="117"/>
        <v>0.14559217251080633</v>
      </c>
    </row>
    <row r="3665" spans="1:21" x14ac:dyDescent="0.35">
      <c r="A3665" t="s">
        <v>73</v>
      </c>
      <c r="B3665" t="s">
        <v>28</v>
      </c>
      <c r="C3665" t="s">
        <v>29</v>
      </c>
      <c r="D3665" t="s">
        <v>30</v>
      </c>
      <c r="E3665" t="s">
        <v>157</v>
      </c>
      <c r="F3665" t="s">
        <v>158</v>
      </c>
      <c r="G3665" t="s">
        <v>128</v>
      </c>
      <c r="H3665" t="s">
        <v>41</v>
      </c>
      <c r="I3665" t="s">
        <v>129</v>
      </c>
      <c r="J3665" t="s">
        <v>36</v>
      </c>
      <c r="L3665" t="s">
        <v>155</v>
      </c>
      <c r="M3665" t="s">
        <v>156</v>
      </c>
      <c r="N3665" t="b">
        <v>0</v>
      </c>
      <c r="O3665">
        <v>113.85</v>
      </c>
      <c r="P3665">
        <v>1.210398450166504E-3</v>
      </c>
      <c r="Q3665">
        <v>4.4854532979903166</v>
      </c>
      <c r="R3665">
        <v>510.66885797619761</v>
      </c>
      <c r="S3665">
        <v>0.13780386355145649</v>
      </c>
      <c r="T3665">
        <f t="shared" si="116"/>
        <v>510.6688579761975</v>
      </c>
      <c r="U3665">
        <f t="shared" si="117"/>
        <v>0.13780386355145646</v>
      </c>
    </row>
    <row r="3666" spans="1:21" x14ac:dyDescent="0.35">
      <c r="A3666" t="s">
        <v>73</v>
      </c>
      <c r="B3666" t="s">
        <v>28</v>
      </c>
      <c r="C3666" t="s">
        <v>76</v>
      </c>
      <c r="D3666" t="s">
        <v>77</v>
      </c>
      <c r="E3666" t="s">
        <v>157</v>
      </c>
      <c r="F3666" t="s">
        <v>158</v>
      </c>
      <c r="G3666" t="s">
        <v>128</v>
      </c>
      <c r="H3666" t="s">
        <v>41</v>
      </c>
      <c r="I3666" t="s">
        <v>129</v>
      </c>
      <c r="J3666" t="s">
        <v>36</v>
      </c>
      <c r="L3666" t="s">
        <v>155</v>
      </c>
      <c r="M3666" t="s">
        <v>156</v>
      </c>
      <c r="N3666" t="b">
        <v>0</v>
      </c>
      <c r="O3666">
        <v>113.85</v>
      </c>
      <c r="P3666">
        <v>7.0655660466168472E-3</v>
      </c>
      <c r="Q3666">
        <v>25.169817222284848</v>
      </c>
      <c r="R3666">
        <v>2865.5836907571302</v>
      </c>
      <c r="S3666">
        <v>0.80441469440732805</v>
      </c>
      <c r="T3666">
        <f t="shared" si="116"/>
        <v>2865.5836907571297</v>
      </c>
      <c r="U3666">
        <f t="shared" si="117"/>
        <v>0.80441469440732805</v>
      </c>
    </row>
    <row r="3667" spans="1:21" x14ac:dyDescent="0.35">
      <c r="A3667" t="s">
        <v>73</v>
      </c>
      <c r="B3667" t="s">
        <v>28</v>
      </c>
      <c r="C3667" t="s">
        <v>76</v>
      </c>
      <c r="D3667" t="s">
        <v>77</v>
      </c>
      <c r="E3667" t="s">
        <v>159</v>
      </c>
      <c r="F3667" t="s">
        <v>160</v>
      </c>
      <c r="G3667" t="s">
        <v>128</v>
      </c>
      <c r="H3667" t="s">
        <v>41</v>
      </c>
      <c r="I3667" t="s">
        <v>129</v>
      </c>
      <c r="J3667" t="s">
        <v>36</v>
      </c>
      <c r="L3667" t="s">
        <v>161</v>
      </c>
      <c r="M3667" t="s">
        <v>161</v>
      </c>
      <c r="N3667" t="b">
        <v>0</v>
      </c>
      <c r="O3667">
        <v>167.61</v>
      </c>
      <c r="P3667">
        <v>2.8773300733234801E-3</v>
      </c>
      <c r="Q3667">
        <v>10.249974532247521</v>
      </c>
      <c r="R3667">
        <v>1717.998231350007</v>
      </c>
      <c r="S3667">
        <v>0.48226929358974852</v>
      </c>
      <c r="T3667">
        <f t="shared" si="116"/>
        <v>1717.998231350007</v>
      </c>
      <c r="U3667">
        <f t="shared" si="117"/>
        <v>0.48226929358974852</v>
      </c>
    </row>
    <row r="3668" spans="1:21" x14ac:dyDescent="0.35">
      <c r="A3668" t="s">
        <v>73</v>
      </c>
      <c r="B3668" t="s">
        <v>28</v>
      </c>
      <c r="C3668" t="s">
        <v>29</v>
      </c>
      <c r="D3668" t="s">
        <v>30</v>
      </c>
      <c r="E3668" t="s">
        <v>159</v>
      </c>
      <c r="F3668" t="s">
        <v>160</v>
      </c>
      <c r="G3668" t="s">
        <v>128</v>
      </c>
      <c r="H3668" t="s">
        <v>41</v>
      </c>
      <c r="I3668" t="s">
        <v>129</v>
      </c>
      <c r="J3668" t="s">
        <v>36</v>
      </c>
      <c r="L3668" t="s">
        <v>161</v>
      </c>
      <c r="M3668" t="s">
        <v>161</v>
      </c>
      <c r="N3668" t="b">
        <v>0</v>
      </c>
      <c r="O3668">
        <v>167.61</v>
      </c>
      <c r="P3668">
        <v>5.6109197279765206E-6</v>
      </c>
      <c r="Q3668">
        <v>2.0792754976800529E-2</v>
      </c>
      <c r="R3668">
        <v>3.485073661661537</v>
      </c>
      <c r="S3668">
        <v>9.4044625560614481E-4</v>
      </c>
      <c r="T3668">
        <f t="shared" si="116"/>
        <v>3.485073661661537</v>
      </c>
      <c r="U3668">
        <f t="shared" si="117"/>
        <v>9.404462556061447E-4</v>
      </c>
    </row>
    <row r="3669" spans="1:21" x14ac:dyDescent="0.35">
      <c r="A3669" t="s">
        <v>73</v>
      </c>
      <c r="B3669" t="s">
        <v>28</v>
      </c>
      <c r="C3669" t="s">
        <v>39</v>
      </c>
      <c r="D3669" t="s">
        <v>40</v>
      </c>
      <c r="E3669" t="s">
        <v>159</v>
      </c>
      <c r="F3669" t="s">
        <v>160</v>
      </c>
      <c r="G3669" t="s">
        <v>128</v>
      </c>
      <c r="H3669" t="s">
        <v>41</v>
      </c>
      <c r="I3669" t="s">
        <v>129</v>
      </c>
      <c r="J3669" t="s">
        <v>36</v>
      </c>
      <c r="L3669" t="s">
        <v>161</v>
      </c>
      <c r="M3669" t="s">
        <v>161</v>
      </c>
      <c r="N3669" t="b">
        <v>0</v>
      </c>
      <c r="O3669">
        <v>167.61</v>
      </c>
      <c r="P3669">
        <v>4.0533811742382049E-4</v>
      </c>
      <c r="Q3669">
        <v>5.6660582564771111</v>
      </c>
      <c r="R3669">
        <v>949.68802436812871</v>
      </c>
      <c r="S3669">
        <v>6.7938721861406565E-2</v>
      </c>
      <c r="T3669">
        <f t="shared" si="116"/>
        <v>949.68802436812871</v>
      </c>
      <c r="U3669">
        <f t="shared" si="117"/>
        <v>6.7938721861406565E-2</v>
      </c>
    </row>
    <row r="3670" spans="1:21" x14ac:dyDescent="0.35">
      <c r="A3670" t="s">
        <v>73</v>
      </c>
      <c r="B3670" t="s">
        <v>28</v>
      </c>
      <c r="C3670" t="s">
        <v>39</v>
      </c>
      <c r="D3670" t="s">
        <v>40</v>
      </c>
      <c r="E3670" t="s">
        <v>162</v>
      </c>
      <c r="F3670" t="s">
        <v>163</v>
      </c>
      <c r="G3670" t="s">
        <v>128</v>
      </c>
      <c r="H3670" t="s">
        <v>41</v>
      </c>
      <c r="I3670" t="s">
        <v>129</v>
      </c>
      <c r="J3670" t="s">
        <v>36</v>
      </c>
      <c r="L3670" t="s">
        <v>139</v>
      </c>
      <c r="M3670" t="s">
        <v>139</v>
      </c>
      <c r="N3670" t="b">
        <v>0</v>
      </c>
      <c r="O3670">
        <v>116.89</v>
      </c>
      <c r="P3670">
        <v>3.009023210287981E-2</v>
      </c>
      <c r="Q3670">
        <v>420.61923297375893</v>
      </c>
      <c r="R3670">
        <v>49166.182142302678</v>
      </c>
      <c r="S3670">
        <v>3.517247230505621</v>
      </c>
      <c r="T3670">
        <f t="shared" si="116"/>
        <v>49166.182142302678</v>
      </c>
      <c r="U3670">
        <f t="shared" si="117"/>
        <v>3.517247230505621</v>
      </c>
    </row>
    <row r="3671" spans="1:21" x14ac:dyDescent="0.35">
      <c r="A3671" t="s">
        <v>73</v>
      </c>
      <c r="B3671" t="s">
        <v>28</v>
      </c>
      <c r="C3671" t="s">
        <v>76</v>
      </c>
      <c r="D3671" t="s">
        <v>77</v>
      </c>
      <c r="E3671" t="s">
        <v>162</v>
      </c>
      <c r="F3671" t="s">
        <v>163</v>
      </c>
      <c r="G3671" t="s">
        <v>128</v>
      </c>
      <c r="H3671" t="s">
        <v>41</v>
      </c>
      <c r="I3671" t="s">
        <v>129</v>
      </c>
      <c r="J3671" t="s">
        <v>36</v>
      </c>
      <c r="L3671" t="s">
        <v>139</v>
      </c>
      <c r="M3671" t="s">
        <v>139</v>
      </c>
      <c r="N3671" t="b">
        <v>0</v>
      </c>
      <c r="O3671">
        <v>116.89</v>
      </c>
      <c r="P3671">
        <v>5.4646862795154891E-2</v>
      </c>
      <c r="Q3671">
        <v>194.66968948424511</v>
      </c>
      <c r="R3671">
        <v>22754.940003813412</v>
      </c>
      <c r="S3671">
        <v>6.3876717921256549</v>
      </c>
      <c r="T3671">
        <f t="shared" si="116"/>
        <v>22754.940003813412</v>
      </c>
      <c r="U3671">
        <f t="shared" si="117"/>
        <v>6.3876717921256549</v>
      </c>
    </row>
    <row r="3672" spans="1:21" x14ac:dyDescent="0.35">
      <c r="A3672" t="s">
        <v>73</v>
      </c>
      <c r="B3672" t="s">
        <v>28</v>
      </c>
      <c r="C3672" t="s">
        <v>29</v>
      </c>
      <c r="D3672" t="s">
        <v>30</v>
      </c>
      <c r="E3672" t="s">
        <v>162</v>
      </c>
      <c r="F3672" t="s">
        <v>163</v>
      </c>
      <c r="G3672" t="s">
        <v>128</v>
      </c>
      <c r="H3672" t="s">
        <v>41</v>
      </c>
      <c r="I3672" t="s">
        <v>129</v>
      </c>
      <c r="J3672" t="s">
        <v>36</v>
      </c>
      <c r="L3672" t="s">
        <v>139</v>
      </c>
      <c r="M3672" t="s">
        <v>139</v>
      </c>
      <c r="N3672" t="b">
        <v>0</v>
      </c>
      <c r="O3672">
        <v>116.89</v>
      </c>
      <c r="P3672">
        <v>9.8299849561757167E-3</v>
      </c>
      <c r="Q3672">
        <v>36.427623015221343</v>
      </c>
      <c r="R3672">
        <v>4258.0248542492218</v>
      </c>
      <c r="S3672">
        <v>1.1490269415273791</v>
      </c>
      <c r="T3672">
        <f t="shared" si="116"/>
        <v>4258.0248542492227</v>
      </c>
      <c r="U3672">
        <f t="shared" si="117"/>
        <v>1.1490269415273795</v>
      </c>
    </row>
    <row r="3673" spans="1:21" x14ac:dyDescent="0.35">
      <c r="A3673" t="s">
        <v>73</v>
      </c>
      <c r="B3673" t="s">
        <v>28</v>
      </c>
      <c r="C3673" t="s">
        <v>29</v>
      </c>
      <c r="D3673" t="s">
        <v>30</v>
      </c>
      <c r="E3673" t="s">
        <v>167</v>
      </c>
      <c r="F3673" t="s">
        <v>168</v>
      </c>
      <c r="G3673" t="s">
        <v>128</v>
      </c>
      <c r="H3673" t="s">
        <v>41</v>
      </c>
      <c r="I3673" t="s">
        <v>129</v>
      </c>
      <c r="J3673" t="s">
        <v>36</v>
      </c>
      <c r="L3673" t="s">
        <v>169</v>
      </c>
      <c r="M3673" t="s">
        <v>169</v>
      </c>
      <c r="N3673" t="b">
        <v>0</v>
      </c>
      <c r="O3673">
        <v>206.9</v>
      </c>
      <c r="P3673">
        <v>2.193703350908875E-4</v>
      </c>
      <c r="Q3673">
        <v>0.81293510651744927</v>
      </c>
      <c r="R3673">
        <v>168.19627353846019</v>
      </c>
      <c r="S3673">
        <v>4.5387722330304622E-2</v>
      </c>
      <c r="T3673">
        <f t="shared" si="116"/>
        <v>168.19627353846025</v>
      </c>
      <c r="U3673">
        <f t="shared" si="117"/>
        <v>4.5387722330304622E-2</v>
      </c>
    </row>
    <row r="3674" spans="1:21" x14ac:dyDescent="0.35">
      <c r="A3674" t="s">
        <v>73</v>
      </c>
      <c r="B3674" t="s">
        <v>28</v>
      </c>
      <c r="C3674" t="s">
        <v>76</v>
      </c>
      <c r="D3674" t="s">
        <v>77</v>
      </c>
      <c r="E3674" t="s">
        <v>167</v>
      </c>
      <c r="F3674" t="s">
        <v>168</v>
      </c>
      <c r="G3674" t="s">
        <v>128</v>
      </c>
      <c r="H3674" t="s">
        <v>41</v>
      </c>
      <c r="I3674" t="s">
        <v>129</v>
      </c>
      <c r="J3674" t="s">
        <v>36</v>
      </c>
      <c r="L3674" t="s">
        <v>169</v>
      </c>
      <c r="M3674" t="s">
        <v>169</v>
      </c>
      <c r="N3674" t="b">
        <v>0</v>
      </c>
      <c r="O3674">
        <v>206.9</v>
      </c>
      <c r="P3674">
        <v>8.8783088042479058E-3</v>
      </c>
      <c r="Q3674">
        <v>31.627389563915049</v>
      </c>
      <c r="R3674">
        <v>6543.7069007740238</v>
      </c>
      <c r="S3674">
        <v>1.836922091598892</v>
      </c>
      <c r="T3674">
        <f t="shared" si="116"/>
        <v>6543.7069007740238</v>
      </c>
      <c r="U3674">
        <f t="shared" si="117"/>
        <v>1.8369220915988917</v>
      </c>
    </row>
    <row r="3675" spans="1:21" x14ac:dyDescent="0.35">
      <c r="A3675" t="s">
        <v>73</v>
      </c>
      <c r="B3675" t="s">
        <v>28</v>
      </c>
      <c r="C3675" t="s">
        <v>39</v>
      </c>
      <c r="D3675" t="s">
        <v>40</v>
      </c>
      <c r="E3675" t="s">
        <v>167</v>
      </c>
      <c r="F3675" t="s">
        <v>168</v>
      </c>
      <c r="G3675" t="s">
        <v>128</v>
      </c>
      <c r="H3675" t="s">
        <v>41</v>
      </c>
      <c r="I3675" t="s">
        <v>129</v>
      </c>
      <c r="J3675" t="s">
        <v>36</v>
      </c>
      <c r="L3675" t="s">
        <v>169</v>
      </c>
      <c r="M3675" t="s">
        <v>169</v>
      </c>
      <c r="N3675" t="b">
        <v>0</v>
      </c>
      <c r="O3675">
        <v>206.9</v>
      </c>
      <c r="P3675">
        <v>3.2966427016296032E-3</v>
      </c>
      <c r="Q3675">
        <v>46.082440301790669</v>
      </c>
      <c r="R3675">
        <v>9534.4568984404905</v>
      </c>
      <c r="S3675">
        <v>0.68207537496716497</v>
      </c>
      <c r="T3675">
        <f t="shared" si="116"/>
        <v>9534.4568984404905</v>
      </c>
      <c r="U3675">
        <f t="shared" si="117"/>
        <v>0.68207537496716497</v>
      </c>
    </row>
    <row r="3676" spans="1:21" x14ac:dyDescent="0.35">
      <c r="A3676" t="s">
        <v>73</v>
      </c>
      <c r="B3676" t="s">
        <v>28</v>
      </c>
      <c r="C3676" t="s">
        <v>39</v>
      </c>
      <c r="D3676" t="s">
        <v>40</v>
      </c>
      <c r="E3676" t="s">
        <v>170</v>
      </c>
      <c r="F3676" t="s">
        <v>171</v>
      </c>
      <c r="G3676" t="s">
        <v>128</v>
      </c>
      <c r="H3676" t="s">
        <v>41</v>
      </c>
      <c r="I3676" t="s">
        <v>129</v>
      </c>
      <c r="J3676" t="s">
        <v>36</v>
      </c>
      <c r="L3676" t="s">
        <v>172</v>
      </c>
      <c r="M3676" t="s">
        <v>172</v>
      </c>
      <c r="N3676" t="b">
        <v>0</v>
      </c>
      <c r="O3676">
        <v>31.79</v>
      </c>
      <c r="P3676">
        <v>7.3822023415600633E-3</v>
      </c>
      <c r="Q3676">
        <v>103.1928326756544</v>
      </c>
      <c r="R3676">
        <v>3280.5001507590532</v>
      </c>
      <c r="S3676">
        <v>0.2346802124381944</v>
      </c>
      <c r="T3676">
        <f t="shared" si="116"/>
        <v>3280.5001507590532</v>
      </c>
      <c r="U3676">
        <f t="shared" si="117"/>
        <v>0.2346802124381944</v>
      </c>
    </row>
    <row r="3677" spans="1:21" x14ac:dyDescent="0.35">
      <c r="A3677" t="s">
        <v>73</v>
      </c>
      <c r="B3677" t="s">
        <v>28</v>
      </c>
      <c r="C3677" t="s">
        <v>29</v>
      </c>
      <c r="D3677" t="s">
        <v>30</v>
      </c>
      <c r="E3677" t="s">
        <v>170</v>
      </c>
      <c r="F3677" t="s">
        <v>171</v>
      </c>
      <c r="G3677" t="s">
        <v>128</v>
      </c>
      <c r="H3677" t="s">
        <v>41</v>
      </c>
      <c r="I3677" t="s">
        <v>129</v>
      </c>
      <c r="J3677" t="s">
        <v>36</v>
      </c>
      <c r="L3677" t="s">
        <v>172</v>
      </c>
      <c r="M3677" t="s">
        <v>172</v>
      </c>
      <c r="N3677" t="b">
        <v>0</v>
      </c>
      <c r="O3677">
        <v>31.79</v>
      </c>
      <c r="P3677">
        <v>1.40607365931766E-3</v>
      </c>
      <c r="Q3677">
        <v>5.2105798148833804</v>
      </c>
      <c r="R3677">
        <v>165.64433231514269</v>
      </c>
      <c r="S3677">
        <v>4.4699081629708412E-2</v>
      </c>
      <c r="T3677">
        <f t="shared" si="116"/>
        <v>165.64433231514266</v>
      </c>
      <c r="U3677">
        <f t="shared" si="117"/>
        <v>4.4699081629708412E-2</v>
      </c>
    </row>
    <row r="3678" spans="1:21" x14ac:dyDescent="0.35">
      <c r="A3678" t="s">
        <v>73</v>
      </c>
      <c r="B3678" t="s">
        <v>28</v>
      </c>
      <c r="C3678" t="s">
        <v>76</v>
      </c>
      <c r="D3678" t="s">
        <v>77</v>
      </c>
      <c r="E3678" t="s">
        <v>170</v>
      </c>
      <c r="F3678" t="s">
        <v>171</v>
      </c>
      <c r="G3678" t="s">
        <v>128</v>
      </c>
      <c r="H3678" t="s">
        <v>41</v>
      </c>
      <c r="I3678" t="s">
        <v>129</v>
      </c>
      <c r="J3678" t="s">
        <v>36</v>
      </c>
      <c r="L3678" t="s">
        <v>172</v>
      </c>
      <c r="M3678" t="s">
        <v>172</v>
      </c>
      <c r="N3678" t="b">
        <v>0</v>
      </c>
      <c r="O3678">
        <v>31.79</v>
      </c>
      <c r="P3678">
        <v>1.5761449364473341E-2</v>
      </c>
      <c r="Q3678">
        <v>56.147348569764873</v>
      </c>
      <c r="R3678">
        <v>1784.924211032825</v>
      </c>
      <c r="S3678">
        <v>0.50105647529660735</v>
      </c>
      <c r="T3678">
        <f t="shared" si="116"/>
        <v>1784.9242110328253</v>
      </c>
      <c r="U3678">
        <f t="shared" si="117"/>
        <v>0.50105647529660746</v>
      </c>
    </row>
    <row r="3679" spans="1:21" x14ac:dyDescent="0.35">
      <c r="A3679" t="s">
        <v>73</v>
      </c>
      <c r="B3679" t="s">
        <v>28</v>
      </c>
      <c r="C3679" t="s">
        <v>29</v>
      </c>
      <c r="D3679" t="s">
        <v>30</v>
      </c>
      <c r="E3679" t="s">
        <v>173</v>
      </c>
      <c r="F3679" t="s">
        <v>174</v>
      </c>
      <c r="G3679" t="s">
        <v>128</v>
      </c>
      <c r="H3679" t="s">
        <v>41</v>
      </c>
      <c r="I3679" t="s">
        <v>129</v>
      </c>
      <c r="J3679" t="s">
        <v>36</v>
      </c>
      <c r="L3679" t="s">
        <v>175</v>
      </c>
      <c r="M3679" t="s">
        <v>136</v>
      </c>
      <c r="N3679" t="b">
        <v>0</v>
      </c>
      <c r="O3679">
        <v>32.130000000000003</v>
      </c>
      <c r="P3679">
        <v>3.8732374903041621E-3</v>
      </c>
      <c r="Q3679">
        <v>14.35331140121227</v>
      </c>
      <c r="R3679">
        <v>461.17189532095028</v>
      </c>
      <c r="S3679">
        <v>0.12444712056347269</v>
      </c>
      <c r="T3679">
        <f t="shared" si="116"/>
        <v>461.17189532095028</v>
      </c>
      <c r="U3679">
        <f t="shared" si="117"/>
        <v>0.12444712056347274</v>
      </c>
    </row>
    <row r="3680" spans="1:21" x14ac:dyDescent="0.35">
      <c r="A3680" t="s">
        <v>73</v>
      </c>
      <c r="B3680" t="s">
        <v>28</v>
      </c>
      <c r="C3680" t="s">
        <v>76</v>
      </c>
      <c r="D3680" t="s">
        <v>77</v>
      </c>
      <c r="E3680" t="s">
        <v>173</v>
      </c>
      <c r="F3680" t="s">
        <v>174</v>
      </c>
      <c r="G3680" t="s">
        <v>128</v>
      </c>
      <c r="H3680" t="s">
        <v>41</v>
      </c>
      <c r="I3680" t="s">
        <v>129</v>
      </c>
      <c r="J3680" t="s">
        <v>36</v>
      </c>
      <c r="L3680" t="s">
        <v>175</v>
      </c>
      <c r="M3680" t="s">
        <v>136</v>
      </c>
      <c r="N3680" t="b">
        <v>0</v>
      </c>
      <c r="O3680">
        <v>32.130000000000003</v>
      </c>
      <c r="P3680">
        <v>5.3958465635142727E-2</v>
      </c>
      <c r="Q3680">
        <v>192.2173975405384</v>
      </c>
      <c r="R3680">
        <v>6175.9449829775003</v>
      </c>
      <c r="S3680">
        <v>1.7336855008571359</v>
      </c>
      <c r="T3680">
        <f t="shared" si="116"/>
        <v>6175.9449829774994</v>
      </c>
      <c r="U3680">
        <f t="shared" si="117"/>
        <v>1.7336855008571359</v>
      </c>
    </row>
    <row r="3681" spans="1:21" x14ac:dyDescent="0.35">
      <c r="A3681" t="s">
        <v>73</v>
      </c>
      <c r="B3681" t="s">
        <v>28</v>
      </c>
      <c r="C3681" t="s">
        <v>39</v>
      </c>
      <c r="D3681" t="s">
        <v>40</v>
      </c>
      <c r="E3681" t="s">
        <v>173</v>
      </c>
      <c r="F3681" t="s">
        <v>174</v>
      </c>
      <c r="G3681" t="s">
        <v>128</v>
      </c>
      <c r="H3681" t="s">
        <v>41</v>
      </c>
      <c r="I3681" t="s">
        <v>129</v>
      </c>
      <c r="J3681" t="s">
        <v>36</v>
      </c>
      <c r="L3681" t="s">
        <v>175</v>
      </c>
      <c r="M3681" t="s">
        <v>136</v>
      </c>
      <c r="N3681" t="b">
        <v>0</v>
      </c>
      <c r="O3681">
        <v>32.130000000000003</v>
      </c>
      <c r="P3681">
        <v>3.774245917648119E-2</v>
      </c>
      <c r="Q3681">
        <v>527.58663260146727</v>
      </c>
      <c r="R3681">
        <v>16951.35850548515</v>
      </c>
      <c r="S3681">
        <v>1.2126652133403411</v>
      </c>
      <c r="T3681">
        <f t="shared" si="116"/>
        <v>16951.358505485146</v>
      </c>
      <c r="U3681">
        <f t="shared" si="117"/>
        <v>1.2126652133403408</v>
      </c>
    </row>
    <row r="3682" spans="1:21" x14ac:dyDescent="0.35">
      <c r="A3682" t="s">
        <v>73</v>
      </c>
      <c r="B3682" t="s">
        <v>28</v>
      </c>
      <c r="C3682" t="s">
        <v>76</v>
      </c>
      <c r="D3682" t="s">
        <v>77</v>
      </c>
      <c r="E3682" t="s">
        <v>176</v>
      </c>
      <c r="F3682" t="s">
        <v>177</v>
      </c>
      <c r="G3682" t="s">
        <v>128</v>
      </c>
      <c r="H3682" t="s">
        <v>41</v>
      </c>
      <c r="I3682" t="s">
        <v>129</v>
      </c>
      <c r="J3682" t="s">
        <v>145</v>
      </c>
      <c r="L3682" t="s">
        <v>178</v>
      </c>
      <c r="M3682" t="s">
        <v>178</v>
      </c>
      <c r="N3682" t="b">
        <v>0</v>
      </c>
      <c r="O3682">
        <v>207.50297707999999</v>
      </c>
      <c r="P3682">
        <v>1.3427795265159869E-7</v>
      </c>
      <c r="Q3682">
        <v>4.7834122601424998E-4</v>
      </c>
      <c r="R3682">
        <v>9.9257228458054014E-2</v>
      </c>
      <c r="S3682">
        <v>2.786307493141402E-5</v>
      </c>
      <c r="T3682">
        <f t="shared" si="116"/>
        <v>9.9257228458054014E-2</v>
      </c>
      <c r="U3682">
        <f t="shared" si="117"/>
        <v>2.7863074931414007E-5</v>
      </c>
    </row>
    <row r="3683" spans="1:21" x14ac:dyDescent="0.35">
      <c r="A3683" t="s">
        <v>73</v>
      </c>
      <c r="B3683" t="s">
        <v>28</v>
      </c>
      <c r="C3683" t="s">
        <v>29</v>
      </c>
      <c r="D3683" t="s">
        <v>30</v>
      </c>
      <c r="E3683" t="s">
        <v>176</v>
      </c>
      <c r="F3683" t="s">
        <v>177</v>
      </c>
      <c r="G3683" t="s">
        <v>128</v>
      </c>
      <c r="H3683" t="s">
        <v>41</v>
      </c>
      <c r="I3683" t="s">
        <v>129</v>
      </c>
      <c r="J3683" t="s">
        <v>145</v>
      </c>
      <c r="L3683" t="s">
        <v>178</v>
      </c>
      <c r="M3683" t="s">
        <v>178</v>
      </c>
      <c r="N3683" t="b">
        <v>0</v>
      </c>
      <c r="O3683">
        <v>207.50297707999999</v>
      </c>
      <c r="P3683">
        <v>1.8764965190704761E-8</v>
      </c>
      <c r="Q3683">
        <v>6.9538568055619833E-5</v>
      </c>
      <c r="R3683">
        <v>1.4429459893421301E-2</v>
      </c>
      <c r="S3683">
        <v>3.8937861418738088E-6</v>
      </c>
      <c r="T3683">
        <f t="shared" si="116"/>
        <v>1.4429459893421303E-2</v>
      </c>
      <c r="U3683">
        <f t="shared" si="117"/>
        <v>3.893786141873808E-6</v>
      </c>
    </row>
    <row r="3684" spans="1:21" x14ac:dyDescent="0.35">
      <c r="A3684" t="s">
        <v>73</v>
      </c>
      <c r="B3684" t="s">
        <v>28</v>
      </c>
      <c r="C3684" t="s">
        <v>39</v>
      </c>
      <c r="D3684" t="s">
        <v>40</v>
      </c>
      <c r="E3684" t="s">
        <v>176</v>
      </c>
      <c r="F3684" t="s">
        <v>177</v>
      </c>
      <c r="G3684" t="s">
        <v>128</v>
      </c>
      <c r="H3684" t="s">
        <v>41</v>
      </c>
      <c r="I3684" t="s">
        <v>129</v>
      </c>
      <c r="J3684" t="s">
        <v>145</v>
      </c>
      <c r="L3684" t="s">
        <v>178</v>
      </c>
      <c r="M3684" t="s">
        <v>178</v>
      </c>
      <c r="N3684" t="b">
        <v>0</v>
      </c>
      <c r="O3684">
        <v>207.50297707999999</v>
      </c>
      <c r="P3684">
        <v>4.9032961028338722E-8</v>
      </c>
      <c r="Q3684">
        <v>6.8541200970657142E-4</v>
      </c>
      <c r="R3684">
        <v>0.1422250325404994</v>
      </c>
      <c r="S3684">
        <v>1.01744853884279E-5</v>
      </c>
      <c r="T3684">
        <f t="shared" si="116"/>
        <v>0.14222503254049942</v>
      </c>
      <c r="U3684">
        <f t="shared" si="117"/>
        <v>1.0174485388427903E-5</v>
      </c>
    </row>
    <row r="3685" spans="1:21" x14ac:dyDescent="0.35">
      <c r="A3685" t="s">
        <v>73</v>
      </c>
      <c r="B3685" t="s">
        <v>28</v>
      </c>
      <c r="C3685" t="s">
        <v>29</v>
      </c>
      <c r="D3685" t="s">
        <v>30</v>
      </c>
      <c r="E3685" t="s">
        <v>179</v>
      </c>
      <c r="F3685" t="s">
        <v>180</v>
      </c>
      <c r="G3685" t="s">
        <v>128</v>
      </c>
      <c r="H3685" t="s">
        <v>41</v>
      </c>
      <c r="I3685" t="s">
        <v>181</v>
      </c>
      <c r="J3685" t="s">
        <v>36</v>
      </c>
      <c r="L3685" t="s">
        <v>182</v>
      </c>
      <c r="M3685" t="s">
        <v>182</v>
      </c>
      <c r="N3685" t="b">
        <v>0</v>
      </c>
      <c r="O3685">
        <v>23.88</v>
      </c>
      <c r="P3685">
        <v>2.11434980046245E-3</v>
      </c>
      <c r="Q3685">
        <v>7.8352853841516898</v>
      </c>
      <c r="R3685">
        <v>187.10661497354229</v>
      </c>
      <c r="S3685">
        <v>5.0490673235043297E-2</v>
      </c>
      <c r="T3685">
        <f t="shared" si="116"/>
        <v>187.10661497354235</v>
      </c>
      <c r="U3685">
        <f t="shared" si="117"/>
        <v>5.0490673235043304E-2</v>
      </c>
    </row>
    <row r="3686" spans="1:21" x14ac:dyDescent="0.35">
      <c r="A3686" t="s">
        <v>73</v>
      </c>
      <c r="B3686" t="s">
        <v>28</v>
      </c>
      <c r="C3686" t="s">
        <v>39</v>
      </c>
      <c r="D3686" t="s">
        <v>40</v>
      </c>
      <c r="E3686" t="s">
        <v>179</v>
      </c>
      <c r="F3686" t="s">
        <v>180</v>
      </c>
      <c r="G3686" t="s">
        <v>128</v>
      </c>
      <c r="H3686" t="s">
        <v>41</v>
      </c>
      <c r="I3686" t="s">
        <v>181</v>
      </c>
      <c r="J3686" t="s">
        <v>36</v>
      </c>
      <c r="L3686" t="s">
        <v>182</v>
      </c>
      <c r="M3686" t="s">
        <v>182</v>
      </c>
      <c r="N3686" t="b">
        <v>0</v>
      </c>
      <c r="O3686">
        <v>23.88</v>
      </c>
      <c r="P3686">
        <v>2.722669894841145E-4</v>
      </c>
      <c r="Q3686">
        <v>3.8059105655726202</v>
      </c>
      <c r="R3686">
        <v>90.885144305874164</v>
      </c>
      <c r="S3686">
        <v>6.5017357088806536E-3</v>
      </c>
      <c r="T3686">
        <f t="shared" si="116"/>
        <v>90.885144305874164</v>
      </c>
      <c r="U3686">
        <f t="shared" si="117"/>
        <v>6.5017357088806536E-3</v>
      </c>
    </row>
    <row r="3687" spans="1:21" x14ac:dyDescent="0.35">
      <c r="A3687" t="s">
        <v>73</v>
      </c>
      <c r="B3687" t="s">
        <v>28</v>
      </c>
      <c r="C3687" t="s">
        <v>39</v>
      </c>
      <c r="D3687" t="s">
        <v>40</v>
      </c>
      <c r="E3687" t="s">
        <v>183</v>
      </c>
      <c r="F3687" t="s">
        <v>184</v>
      </c>
      <c r="G3687" t="s">
        <v>128</v>
      </c>
      <c r="H3687" t="s">
        <v>41</v>
      </c>
      <c r="I3687" t="s">
        <v>181</v>
      </c>
      <c r="J3687" t="s">
        <v>36</v>
      </c>
      <c r="L3687" t="s">
        <v>185</v>
      </c>
      <c r="M3687" t="s">
        <v>185</v>
      </c>
      <c r="N3687" t="b">
        <v>0</v>
      </c>
      <c r="O3687">
        <v>898.1</v>
      </c>
      <c r="P3687">
        <v>1.1939128945831609E-8</v>
      </c>
      <c r="Q3687">
        <v>1.66892273957896E-4</v>
      </c>
      <c r="R3687">
        <v>0.14988595124158641</v>
      </c>
      <c r="S3687">
        <v>1.072253170625137E-5</v>
      </c>
      <c r="T3687">
        <f t="shared" si="116"/>
        <v>0.14988595124158641</v>
      </c>
      <c r="U3687">
        <f t="shared" si="117"/>
        <v>1.0722531706251368E-5</v>
      </c>
    </row>
    <row r="3688" spans="1:21" x14ac:dyDescent="0.35">
      <c r="A3688" t="s">
        <v>73</v>
      </c>
      <c r="B3688" t="s">
        <v>28</v>
      </c>
      <c r="C3688" t="s">
        <v>39</v>
      </c>
      <c r="D3688" t="s">
        <v>40</v>
      </c>
      <c r="E3688" t="s">
        <v>186</v>
      </c>
      <c r="F3688" t="s">
        <v>187</v>
      </c>
      <c r="G3688" t="s">
        <v>128</v>
      </c>
      <c r="H3688" t="s">
        <v>41</v>
      </c>
      <c r="I3688" t="s">
        <v>181</v>
      </c>
      <c r="J3688" t="s">
        <v>36</v>
      </c>
      <c r="L3688" t="s">
        <v>188</v>
      </c>
      <c r="M3688" t="s">
        <v>188</v>
      </c>
      <c r="N3688" t="b">
        <v>0</v>
      </c>
      <c r="O3688">
        <v>26.11</v>
      </c>
      <c r="P3688">
        <v>6.259984615378589E-6</v>
      </c>
      <c r="Q3688">
        <v>8.7505803157167175E-2</v>
      </c>
      <c r="R3688">
        <v>2.2847765204336352</v>
      </c>
      <c r="S3688">
        <v>1.6344819830753501E-4</v>
      </c>
      <c r="T3688">
        <f t="shared" si="116"/>
        <v>2.2847765204336348</v>
      </c>
      <c r="U3688">
        <f t="shared" si="117"/>
        <v>1.6344819830753496E-4</v>
      </c>
    </row>
    <row r="3689" spans="1:21" x14ac:dyDescent="0.35">
      <c r="A3689" t="s">
        <v>73</v>
      </c>
      <c r="B3689" t="s">
        <v>28</v>
      </c>
      <c r="C3689" t="s">
        <v>29</v>
      </c>
      <c r="D3689" t="s">
        <v>30</v>
      </c>
      <c r="E3689" t="s">
        <v>186</v>
      </c>
      <c r="F3689" t="s">
        <v>187</v>
      </c>
      <c r="G3689" t="s">
        <v>128</v>
      </c>
      <c r="H3689" t="s">
        <v>41</v>
      </c>
      <c r="I3689" t="s">
        <v>181</v>
      </c>
      <c r="J3689" t="s">
        <v>36</v>
      </c>
      <c r="L3689" t="s">
        <v>188</v>
      </c>
      <c r="M3689" t="s">
        <v>188</v>
      </c>
      <c r="N3689" t="b">
        <v>0</v>
      </c>
      <c r="O3689">
        <v>26.11</v>
      </c>
      <c r="P3689">
        <v>1.547331945730938E-5</v>
      </c>
      <c r="Q3689">
        <v>5.7340499552935402E-2</v>
      </c>
      <c r="R3689">
        <v>1.497160443327143</v>
      </c>
      <c r="S3689">
        <v>4.0400837103034802E-4</v>
      </c>
      <c r="T3689">
        <f t="shared" si="116"/>
        <v>1.4971604433271433</v>
      </c>
      <c r="U3689">
        <f t="shared" si="117"/>
        <v>4.0400837103034791E-4</v>
      </c>
    </row>
    <row r="3690" spans="1:21" x14ac:dyDescent="0.35">
      <c r="A3690" t="s">
        <v>73</v>
      </c>
      <c r="B3690" t="s">
        <v>28</v>
      </c>
      <c r="C3690" t="s">
        <v>29</v>
      </c>
      <c r="D3690" t="s">
        <v>30</v>
      </c>
      <c r="E3690" t="s">
        <v>189</v>
      </c>
      <c r="F3690" t="s">
        <v>190</v>
      </c>
      <c r="G3690" t="s">
        <v>128</v>
      </c>
      <c r="H3690" t="s">
        <v>41</v>
      </c>
      <c r="I3690" t="s">
        <v>181</v>
      </c>
      <c r="J3690" t="s">
        <v>36</v>
      </c>
      <c r="L3690" t="s">
        <v>191</v>
      </c>
      <c r="M3690" t="s">
        <v>191</v>
      </c>
      <c r="N3690" t="b">
        <v>0</v>
      </c>
      <c r="O3690">
        <v>32.630000000000003</v>
      </c>
      <c r="P3690">
        <v>1.3109600137374789E-2</v>
      </c>
      <c r="Q3690">
        <v>48.581109107858772</v>
      </c>
      <c r="R3690">
        <v>1585.201590189432</v>
      </c>
      <c r="S3690">
        <v>0.42776625248253952</v>
      </c>
      <c r="T3690">
        <f t="shared" si="116"/>
        <v>1585.201590189432</v>
      </c>
      <c r="U3690">
        <f t="shared" si="117"/>
        <v>0.42776625248253941</v>
      </c>
    </row>
    <row r="3691" spans="1:21" x14ac:dyDescent="0.35">
      <c r="A3691" t="s">
        <v>73</v>
      </c>
      <c r="B3691" t="s">
        <v>28</v>
      </c>
      <c r="C3691" t="s">
        <v>39</v>
      </c>
      <c r="D3691" t="s">
        <v>40</v>
      </c>
      <c r="E3691" t="s">
        <v>189</v>
      </c>
      <c r="F3691" t="s">
        <v>190</v>
      </c>
      <c r="G3691" t="s">
        <v>128</v>
      </c>
      <c r="H3691" t="s">
        <v>41</v>
      </c>
      <c r="I3691" t="s">
        <v>181</v>
      </c>
      <c r="J3691" t="s">
        <v>36</v>
      </c>
      <c r="L3691" t="s">
        <v>191</v>
      </c>
      <c r="M3691" t="s">
        <v>191</v>
      </c>
      <c r="N3691" t="b">
        <v>0</v>
      </c>
      <c r="O3691">
        <v>32.630000000000003</v>
      </c>
      <c r="P3691">
        <v>4.2139531920966141E-3</v>
      </c>
      <c r="Q3691">
        <v>58.905154117351103</v>
      </c>
      <c r="R3691">
        <v>1922.0751788491659</v>
      </c>
      <c r="S3691">
        <v>0.13750129265811251</v>
      </c>
      <c r="T3691">
        <f t="shared" si="116"/>
        <v>1922.0751788491666</v>
      </c>
      <c r="U3691">
        <f t="shared" si="117"/>
        <v>0.13750129265811253</v>
      </c>
    </row>
    <row r="3692" spans="1:21" x14ac:dyDescent="0.35">
      <c r="A3692" t="s">
        <v>73</v>
      </c>
      <c r="B3692" t="s">
        <v>28</v>
      </c>
      <c r="C3692" t="s">
        <v>29</v>
      </c>
      <c r="D3692" t="s">
        <v>30</v>
      </c>
      <c r="E3692" t="s">
        <v>192</v>
      </c>
      <c r="F3692" t="s">
        <v>193</v>
      </c>
      <c r="G3692" t="s">
        <v>128</v>
      </c>
      <c r="H3692" t="s">
        <v>41</v>
      </c>
      <c r="I3692" t="s">
        <v>181</v>
      </c>
      <c r="J3692" t="s">
        <v>145</v>
      </c>
      <c r="L3692" t="s">
        <v>194</v>
      </c>
      <c r="M3692" t="s">
        <v>194</v>
      </c>
      <c r="N3692" t="b">
        <v>0</v>
      </c>
      <c r="O3692">
        <v>250.58497259000001</v>
      </c>
      <c r="P3692">
        <v>5.4531165021282479E-6</v>
      </c>
      <c r="Q3692">
        <v>2.0207973164069949E-2</v>
      </c>
      <c r="R3692">
        <v>5.0638144014179236</v>
      </c>
      <c r="S3692">
        <v>1.3664690492158839E-3</v>
      </c>
      <c r="T3692">
        <f t="shared" si="116"/>
        <v>5.0638144014179236</v>
      </c>
      <c r="U3692">
        <f t="shared" si="117"/>
        <v>1.3664690492158837E-3</v>
      </c>
    </row>
    <row r="3693" spans="1:21" x14ac:dyDescent="0.35">
      <c r="A3693" t="s">
        <v>73</v>
      </c>
      <c r="B3693" t="s">
        <v>28</v>
      </c>
      <c r="C3693" t="s">
        <v>29</v>
      </c>
      <c r="D3693" t="s">
        <v>30</v>
      </c>
      <c r="E3693" t="s">
        <v>195</v>
      </c>
      <c r="F3693" t="s">
        <v>196</v>
      </c>
      <c r="G3693" t="s">
        <v>128</v>
      </c>
      <c r="H3693" t="s">
        <v>41</v>
      </c>
      <c r="I3693" t="s">
        <v>181</v>
      </c>
      <c r="J3693" t="s">
        <v>145</v>
      </c>
      <c r="L3693" t="s">
        <v>197</v>
      </c>
      <c r="M3693" t="s">
        <v>197</v>
      </c>
      <c r="N3693" t="b">
        <v>0</v>
      </c>
      <c r="O3693">
        <v>250.58497259000001</v>
      </c>
      <c r="P3693">
        <v>1.48486451051885E-6</v>
      </c>
      <c r="Q3693">
        <v>5.5025602642331172E-3</v>
      </c>
      <c r="R3693">
        <v>1.3788589129876789</v>
      </c>
      <c r="S3693">
        <v>3.7208473266822981E-4</v>
      </c>
      <c r="T3693">
        <f t="shared" si="116"/>
        <v>1.3788589129876789</v>
      </c>
      <c r="U3693">
        <f t="shared" si="117"/>
        <v>3.7208473266822981E-4</v>
      </c>
    </row>
    <row r="3694" spans="1:21" x14ac:dyDescent="0.35">
      <c r="A3694" t="s">
        <v>73</v>
      </c>
      <c r="B3694" t="s">
        <v>28</v>
      </c>
      <c r="C3694" t="s">
        <v>39</v>
      </c>
      <c r="D3694" t="s">
        <v>40</v>
      </c>
      <c r="E3694" t="s">
        <v>198</v>
      </c>
      <c r="F3694" t="s">
        <v>199</v>
      </c>
      <c r="G3694" t="s">
        <v>128</v>
      </c>
      <c r="H3694" t="s">
        <v>41</v>
      </c>
      <c r="I3694" t="s">
        <v>181</v>
      </c>
      <c r="J3694" t="s">
        <v>145</v>
      </c>
      <c r="L3694" t="s">
        <v>194</v>
      </c>
      <c r="M3694" t="s">
        <v>194</v>
      </c>
      <c r="N3694" t="b">
        <v>0</v>
      </c>
      <c r="O3694">
        <v>250.58497259000001</v>
      </c>
      <c r="P3694">
        <v>4.0912261153995279E-7</v>
      </c>
      <c r="Q3694">
        <v>5.7189601751754708E-3</v>
      </c>
      <c r="R3694">
        <v>1.433085478739647</v>
      </c>
      <c r="S3694">
        <v>1.0251997839868831E-4</v>
      </c>
      <c r="T3694">
        <f t="shared" si="116"/>
        <v>1.433085478739647</v>
      </c>
      <c r="U3694">
        <f t="shared" si="117"/>
        <v>1.0251997839868829E-4</v>
      </c>
    </row>
    <row r="3695" spans="1:21" x14ac:dyDescent="0.35">
      <c r="A3695" t="s">
        <v>73</v>
      </c>
      <c r="B3695" t="s">
        <v>28</v>
      </c>
      <c r="C3695" t="s">
        <v>29</v>
      </c>
      <c r="D3695" t="s">
        <v>30</v>
      </c>
      <c r="E3695" t="s">
        <v>200</v>
      </c>
      <c r="F3695" t="s">
        <v>201</v>
      </c>
      <c r="G3695" t="s">
        <v>128</v>
      </c>
      <c r="H3695" t="s">
        <v>41</v>
      </c>
      <c r="I3695" t="s">
        <v>181</v>
      </c>
      <c r="J3695" t="s">
        <v>145</v>
      </c>
      <c r="L3695" t="s">
        <v>202</v>
      </c>
      <c r="M3695" t="s">
        <v>202</v>
      </c>
      <c r="N3695" t="b">
        <v>0</v>
      </c>
      <c r="O3695">
        <v>250.58497259000001</v>
      </c>
      <c r="P3695">
        <v>2.6103923279885669E-6</v>
      </c>
      <c r="Q3695">
        <v>9.6735028659482025E-3</v>
      </c>
      <c r="R3695">
        <v>2.424034450512917</v>
      </c>
      <c r="S3695">
        <v>6.5412508995816134E-4</v>
      </c>
      <c r="T3695">
        <f t="shared" si="116"/>
        <v>2.424034450512917</v>
      </c>
      <c r="U3695">
        <f t="shared" si="117"/>
        <v>6.5412508995816134E-4</v>
      </c>
    </row>
    <row r="3696" spans="1:21" x14ac:dyDescent="0.35">
      <c r="A3696" t="s">
        <v>73</v>
      </c>
      <c r="B3696" t="s">
        <v>28</v>
      </c>
      <c r="C3696" t="s">
        <v>29</v>
      </c>
      <c r="D3696" t="s">
        <v>30</v>
      </c>
      <c r="E3696" t="s">
        <v>203</v>
      </c>
      <c r="F3696" t="s">
        <v>204</v>
      </c>
      <c r="G3696" t="s">
        <v>128</v>
      </c>
      <c r="H3696" t="s">
        <v>41</v>
      </c>
      <c r="I3696" t="s">
        <v>181</v>
      </c>
      <c r="J3696" t="s">
        <v>145</v>
      </c>
      <c r="L3696" t="s">
        <v>205</v>
      </c>
      <c r="M3696" t="s">
        <v>205</v>
      </c>
      <c r="N3696" t="b">
        <v>0</v>
      </c>
      <c r="O3696">
        <v>250.58497259000001</v>
      </c>
      <c r="P3696">
        <v>7.735490551842708E-7</v>
      </c>
      <c r="Q3696">
        <v>2.8665917080910701E-3</v>
      </c>
      <c r="R3696">
        <v>0.71832480459872194</v>
      </c>
      <c r="S3696">
        <v>1.9383976879037089E-4</v>
      </c>
      <c r="T3696">
        <f t="shared" si="116"/>
        <v>0.71832480459872206</v>
      </c>
      <c r="U3696">
        <f t="shared" si="117"/>
        <v>1.9383976879037089E-4</v>
      </c>
    </row>
    <row r="3697" spans="1:21" x14ac:dyDescent="0.35">
      <c r="A3697" t="s">
        <v>73</v>
      </c>
      <c r="B3697" t="s">
        <v>28</v>
      </c>
      <c r="C3697" t="s">
        <v>39</v>
      </c>
      <c r="D3697" t="s">
        <v>40</v>
      </c>
      <c r="E3697" t="s">
        <v>206</v>
      </c>
      <c r="F3697" t="s">
        <v>207</v>
      </c>
      <c r="G3697" t="s">
        <v>128</v>
      </c>
      <c r="H3697" t="s">
        <v>41</v>
      </c>
      <c r="I3697" t="s">
        <v>181</v>
      </c>
      <c r="J3697" t="s">
        <v>145</v>
      </c>
      <c r="L3697" t="s">
        <v>205</v>
      </c>
      <c r="M3697" t="s">
        <v>205</v>
      </c>
      <c r="N3697" t="b">
        <v>0</v>
      </c>
      <c r="O3697">
        <v>250.58497259000001</v>
      </c>
      <c r="P3697">
        <v>2.16920799192872E-7</v>
      </c>
      <c r="Q3697">
        <v>3.0322484672302779E-3</v>
      </c>
      <c r="R3697">
        <v>0.75983589904696869</v>
      </c>
      <c r="S3697">
        <v>5.4357092519946729E-5</v>
      </c>
      <c r="T3697">
        <f t="shared" si="116"/>
        <v>0.75983589904696869</v>
      </c>
      <c r="U3697">
        <f t="shared" si="117"/>
        <v>5.4357092519946722E-5</v>
      </c>
    </row>
    <row r="3698" spans="1:21" x14ac:dyDescent="0.35">
      <c r="A3698" t="s">
        <v>73</v>
      </c>
      <c r="B3698" t="s">
        <v>28</v>
      </c>
      <c r="C3698" t="s">
        <v>29</v>
      </c>
      <c r="D3698" t="s">
        <v>30</v>
      </c>
      <c r="E3698" t="s">
        <v>208</v>
      </c>
      <c r="F3698" t="s">
        <v>209</v>
      </c>
      <c r="G3698" t="s">
        <v>128</v>
      </c>
      <c r="H3698" t="s">
        <v>41</v>
      </c>
      <c r="I3698" t="s">
        <v>181</v>
      </c>
      <c r="J3698" t="s">
        <v>145</v>
      </c>
      <c r="L3698" t="s">
        <v>210</v>
      </c>
      <c r="M3698" t="s">
        <v>210</v>
      </c>
      <c r="N3698" t="b">
        <v>0</v>
      </c>
      <c r="O3698">
        <v>250.58497259000001</v>
      </c>
      <c r="P3698">
        <v>1.8016104497001419E-6</v>
      </c>
      <c r="Q3698">
        <v>6.6763465635549047E-3</v>
      </c>
      <c r="R3698">
        <v>1.672992120629746</v>
      </c>
      <c r="S3698">
        <v>4.5145650515596771E-4</v>
      </c>
      <c r="T3698">
        <f t="shared" si="116"/>
        <v>1.6729921206297464</v>
      </c>
      <c r="U3698">
        <f t="shared" si="117"/>
        <v>4.5145650515596766E-4</v>
      </c>
    </row>
    <row r="3699" spans="1:21" x14ac:dyDescent="0.35">
      <c r="A3699" t="s">
        <v>73</v>
      </c>
      <c r="B3699" t="s">
        <v>28</v>
      </c>
      <c r="C3699" t="s">
        <v>29</v>
      </c>
      <c r="D3699" t="s">
        <v>30</v>
      </c>
      <c r="E3699" t="s">
        <v>211</v>
      </c>
      <c r="F3699" t="s">
        <v>212</v>
      </c>
      <c r="G3699" t="s">
        <v>128</v>
      </c>
      <c r="H3699" t="s">
        <v>41</v>
      </c>
      <c r="I3699" t="s">
        <v>181</v>
      </c>
      <c r="J3699" t="s">
        <v>145</v>
      </c>
      <c r="L3699" t="s">
        <v>213</v>
      </c>
      <c r="M3699" t="s">
        <v>213</v>
      </c>
      <c r="N3699" t="b">
        <v>0</v>
      </c>
      <c r="O3699">
        <v>250.58497259000001</v>
      </c>
      <c r="P3699">
        <v>3.173362431912906E-4</v>
      </c>
      <c r="Q3699">
        <v>1.1759738277906979</v>
      </c>
      <c r="R3699">
        <v>294.6813694034895</v>
      </c>
      <c r="S3699">
        <v>7.951969380190313E-2</v>
      </c>
      <c r="T3699">
        <f t="shared" si="116"/>
        <v>294.68136940348944</v>
      </c>
      <c r="U3699">
        <f t="shared" si="117"/>
        <v>7.951969380190313E-2</v>
      </c>
    </row>
    <row r="3700" spans="1:21" x14ac:dyDescent="0.35">
      <c r="A3700" t="s">
        <v>73</v>
      </c>
      <c r="B3700" t="s">
        <v>28</v>
      </c>
      <c r="C3700" t="s">
        <v>76</v>
      </c>
      <c r="D3700" t="s">
        <v>77</v>
      </c>
      <c r="E3700" t="s">
        <v>211</v>
      </c>
      <c r="F3700" t="s">
        <v>212</v>
      </c>
      <c r="G3700" t="s">
        <v>128</v>
      </c>
      <c r="H3700" t="s">
        <v>41</v>
      </c>
      <c r="I3700" t="s">
        <v>181</v>
      </c>
      <c r="J3700" t="s">
        <v>145</v>
      </c>
      <c r="L3700" t="s">
        <v>213</v>
      </c>
      <c r="M3700" t="s">
        <v>213</v>
      </c>
      <c r="N3700" t="b">
        <v>0</v>
      </c>
      <c r="O3700">
        <v>250.58497259000001</v>
      </c>
      <c r="P3700">
        <v>8.7710662849700704E-4</v>
      </c>
      <c r="Q3700">
        <v>3.1245357241115812</v>
      </c>
      <c r="R3700">
        <v>782.96169878297633</v>
      </c>
      <c r="S3700">
        <v>0.21978974046042979</v>
      </c>
      <c r="T3700">
        <f t="shared" si="116"/>
        <v>782.96169878297644</v>
      </c>
      <c r="U3700">
        <f t="shared" si="117"/>
        <v>0.21978974046042982</v>
      </c>
    </row>
    <row r="3701" spans="1:21" x14ac:dyDescent="0.35">
      <c r="A3701" t="s">
        <v>73</v>
      </c>
      <c r="B3701" t="s">
        <v>28</v>
      </c>
      <c r="C3701" t="s">
        <v>39</v>
      </c>
      <c r="D3701" t="s">
        <v>40</v>
      </c>
      <c r="E3701" t="s">
        <v>211</v>
      </c>
      <c r="F3701" t="s">
        <v>212</v>
      </c>
      <c r="G3701" t="s">
        <v>128</v>
      </c>
      <c r="H3701" t="s">
        <v>41</v>
      </c>
      <c r="I3701" t="s">
        <v>181</v>
      </c>
      <c r="J3701" t="s">
        <v>145</v>
      </c>
      <c r="L3701" t="s">
        <v>213</v>
      </c>
      <c r="M3701" t="s">
        <v>213</v>
      </c>
      <c r="N3701" t="b">
        <v>0</v>
      </c>
      <c r="O3701">
        <v>250.58497259000001</v>
      </c>
      <c r="P3701">
        <v>7.2926614096247369E-4</v>
      </c>
      <c r="Q3701">
        <v>10.19411760589283</v>
      </c>
      <c r="R3701">
        <v>2554.4926808518921</v>
      </c>
      <c r="S3701">
        <v>0.18274313594389649</v>
      </c>
      <c r="T3701">
        <f t="shared" si="116"/>
        <v>2554.4926808518912</v>
      </c>
      <c r="U3701">
        <f t="shared" si="117"/>
        <v>0.18274313594389655</v>
      </c>
    </row>
    <row r="3702" spans="1:21" x14ac:dyDescent="0.35">
      <c r="A3702" t="s">
        <v>73</v>
      </c>
      <c r="B3702" t="s">
        <v>28</v>
      </c>
      <c r="C3702" t="s">
        <v>39</v>
      </c>
      <c r="D3702" t="s">
        <v>40</v>
      </c>
      <c r="E3702" t="s">
        <v>214</v>
      </c>
      <c r="F3702" t="s">
        <v>215</v>
      </c>
      <c r="G3702" t="s">
        <v>128</v>
      </c>
      <c r="H3702" t="s">
        <v>41</v>
      </c>
      <c r="I3702" t="s">
        <v>181</v>
      </c>
      <c r="J3702" t="s">
        <v>145</v>
      </c>
      <c r="L3702" t="s">
        <v>216</v>
      </c>
      <c r="M3702" t="s">
        <v>216</v>
      </c>
      <c r="N3702" t="b">
        <v>0</v>
      </c>
      <c r="O3702">
        <v>250.58497259000001</v>
      </c>
      <c r="P3702">
        <v>1.1002313158277009E-3</v>
      </c>
      <c r="Q3702">
        <v>15.37969034518901</v>
      </c>
      <c r="R3702">
        <v>3853.9192835918761</v>
      </c>
      <c r="S3702">
        <v>0.27570143411934411</v>
      </c>
      <c r="T3702">
        <f t="shared" si="116"/>
        <v>3853.9192835918757</v>
      </c>
      <c r="U3702">
        <f t="shared" si="117"/>
        <v>0.27570143411934406</v>
      </c>
    </row>
    <row r="3703" spans="1:21" x14ac:dyDescent="0.35">
      <c r="A3703" t="s">
        <v>73</v>
      </c>
      <c r="B3703" t="s">
        <v>28</v>
      </c>
      <c r="C3703" t="s">
        <v>76</v>
      </c>
      <c r="D3703" t="s">
        <v>77</v>
      </c>
      <c r="E3703" t="s">
        <v>214</v>
      </c>
      <c r="F3703" t="s">
        <v>215</v>
      </c>
      <c r="G3703" t="s">
        <v>128</v>
      </c>
      <c r="H3703" t="s">
        <v>41</v>
      </c>
      <c r="I3703" t="s">
        <v>181</v>
      </c>
      <c r="J3703" t="s">
        <v>145</v>
      </c>
      <c r="L3703" t="s">
        <v>216</v>
      </c>
      <c r="M3703" t="s">
        <v>216</v>
      </c>
      <c r="N3703" t="b">
        <v>0</v>
      </c>
      <c r="O3703">
        <v>250.58497259000001</v>
      </c>
      <c r="P3703">
        <v>5.4523074147581306E-3</v>
      </c>
      <c r="Q3703">
        <v>19.4228714534317</v>
      </c>
      <c r="R3703">
        <v>4867.079710777276</v>
      </c>
      <c r="S3703">
        <v>1.3662663040794201</v>
      </c>
      <c r="T3703">
        <f t="shared" si="116"/>
        <v>4867.079710777276</v>
      </c>
      <c r="U3703">
        <f t="shared" si="117"/>
        <v>1.3662663040794198</v>
      </c>
    </row>
    <row r="3704" spans="1:21" x14ac:dyDescent="0.35">
      <c r="A3704" t="s">
        <v>73</v>
      </c>
      <c r="B3704" t="s">
        <v>28</v>
      </c>
      <c r="C3704" t="s">
        <v>29</v>
      </c>
      <c r="D3704" t="s">
        <v>30</v>
      </c>
      <c r="E3704" t="s">
        <v>214</v>
      </c>
      <c r="F3704" t="s">
        <v>215</v>
      </c>
      <c r="G3704" t="s">
        <v>128</v>
      </c>
      <c r="H3704" t="s">
        <v>41</v>
      </c>
      <c r="I3704" t="s">
        <v>181</v>
      </c>
      <c r="J3704" t="s">
        <v>145</v>
      </c>
      <c r="L3704" t="s">
        <v>216</v>
      </c>
      <c r="M3704" t="s">
        <v>216</v>
      </c>
      <c r="N3704" t="b">
        <v>0</v>
      </c>
      <c r="O3704">
        <v>250.58497259000001</v>
      </c>
      <c r="P3704">
        <v>3.0515837197410742E-4</v>
      </c>
      <c r="Q3704">
        <v>1.130845487940211</v>
      </c>
      <c r="R3704">
        <v>283.37288559902299</v>
      </c>
      <c r="S3704">
        <v>7.6468102276740724E-2</v>
      </c>
      <c r="T3704">
        <f t="shared" si="116"/>
        <v>283.37288559902294</v>
      </c>
      <c r="U3704">
        <f t="shared" si="117"/>
        <v>7.6468102276740738E-2</v>
      </c>
    </row>
    <row r="3705" spans="1:21" x14ac:dyDescent="0.35">
      <c r="A3705" t="s">
        <v>73</v>
      </c>
      <c r="B3705" t="s">
        <v>28</v>
      </c>
      <c r="C3705" t="s">
        <v>76</v>
      </c>
      <c r="D3705" t="s">
        <v>77</v>
      </c>
      <c r="E3705" t="s">
        <v>217</v>
      </c>
      <c r="F3705" t="s">
        <v>218</v>
      </c>
      <c r="G3705" t="s">
        <v>128</v>
      </c>
      <c r="H3705" t="s">
        <v>41</v>
      </c>
      <c r="I3705" t="s">
        <v>181</v>
      </c>
      <c r="J3705" t="s">
        <v>145</v>
      </c>
      <c r="L3705" t="s">
        <v>202</v>
      </c>
      <c r="M3705" t="s">
        <v>202</v>
      </c>
      <c r="N3705" t="b">
        <v>0</v>
      </c>
      <c r="O3705">
        <v>250.58497259000001</v>
      </c>
      <c r="P3705">
        <v>8.8238973350768541E-3</v>
      </c>
      <c r="Q3705">
        <v>31.433558422178411</v>
      </c>
      <c r="R3705">
        <v>7876.7773756277411</v>
      </c>
      <c r="S3705">
        <v>2.211136071847208</v>
      </c>
      <c r="T3705">
        <f t="shared" si="116"/>
        <v>7876.7773756277411</v>
      </c>
      <c r="U3705">
        <f t="shared" si="117"/>
        <v>2.2111360718472075</v>
      </c>
    </row>
    <row r="3706" spans="1:21" x14ac:dyDescent="0.35">
      <c r="A3706" t="s">
        <v>73</v>
      </c>
      <c r="B3706" t="s">
        <v>28</v>
      </c>
      <c r="C3706" t="s">
        <v>29</v>
      </c>
      <c r="D3706" t="s">
        <v>30</v>
      </c>
      <c r="E3706" t="s">
        <v>217</v>
      </c>
      <c r="F3706" t="s">
        <v>218</v>
      </c>
      <c r="G3706" t="s">
        <v>128</v>
      </c>
      <c r="H3706" t="s">
        <v>41</v>
      </c>
      <c r="I3706" t="s">
        <v>181</v>
      </c>
      <c r="J3706" t="s">
        <v>145</v>
      </c>
      <c r="L3706" t="s">
        <v>202</v>
      </c>
      <c r="M3706" t="s">
        <v>202</v>
      </c>
      <c r="N3706" t="b">
        <v>0</v>
      </c>
      <c r="O3706">
        <v>250.58497259000001</v>
      </c>
      <c r="P3706">
        <v>1.787335364266704E-3</v>
      </c>
      <c r="Q3706">
        <v>6.6234464387838416</v>
      </c>
      <c r="R3706">
        <v>1659.7361443139821</v>
      </c>
      <c r="S3706">
        <v>0.44787938326390958</v>
      </c>
      <c r="T3706">
        <f t="shared" si="116"/>
        <v>1659.7361443139821</v>
      </c>
      <c r="U3706">
        <f t="shared" si="117"/>
        <v>0.44787938326390969</v>
      </c>
    </row>
    <row r="3707" spans="1:21" x14ac:dyDescent="0.35">
      <c r="A3707" t="s">
        <v>73</v>
      </c>
      <c r="B3707" t="s">
        <v>28</v>
      </c>
      <c r="C3707" t="s">
        <v>39</v>
      </c>
      <c r="D3707" t="s">
        <v>40</v>
      </c>
      <c r="E3707" t="s">
        <v>217</v>
      </c>
      <c r="F3707" t="s">
        <v>218</v>
      </c>
      <c r="G3707" t="s">
        <v>128</v>
      </c>
      <c r="H3707" t="s">
        <v>41</v>
      </c>
      <c r="I3707" t="s">
        <v>181</v>
      </c>
      <c r="J3707" t="s">
        <v>145</v>
      </c>
      <c r="L3707" t="s">
        <v>202</v>
      </c>
      <c r="M3707" t="s">
        <v>202</v>
      </c>
      <c r="N3707" t="b">
        <v>0</v>
      </c>
      <c r="O3707">
        <v>250.58497259000001</v>
      </c>
      <c r="P3707">
        <v>5.8518190401845062E-3</v>
      </c>
      <c r="Q3707">
        <v>81.80022100753672</v>
      </c>
      <c r="R3707">
        <v>20497.906139029528</v>
      </c>
      <c r="S3707">
        <v>1.4663779137862749</v>
      </c>
      <c r="T3707">
        <f t="shared" si="116"/>
        <v>20497.906139029532</v>
      </c>
      <c r="U3707">
        <f t="shared" si="117"/>
        <v>1.4663779137862747</v>
      </c>
    </row>
    <row r="3708" spans="1:21" x14ac:dyDescent="0.35">
      <c r="A3708" t="s">
        <v>73</v>
      </c>
      <c r="B3708" t="s">
        <v>28</v>
      </c>
      <c r="C3708" t="s">
        <v>29</v>
      </c>
      <c r="D3708" t="s">
        <v>30</v>
      </c>
      <c r="E3708" t="s">
        <v>219</v>
      </c>
      <c r="F3708" t="s">
        <v>220</v>
      </c>
      <c r="G3708" t="s">
        <v>128</v>
      </c>
      <c r="H3708" t="s">
        <v>41</v>
      </c>
      <c r="I3708" t="s">
        <v>221</v>
      </c>
      <c r="J3708" t="s">
        <v>36</v>
      </c>
      <c r="L3708" t="s">
        <v>222</v>
      </c>
      <c r="M3708" t="s">
        <v>222</v>
      </c>
      <c r="N3708" t="b">
        <v>0</v>
      </c>
      <c r="O3708">
        <v>0.11</v>
      </c>
      <c r="P3708">
        <v>1.288712508385241E-3</v>
      </c>
      <c r="Q3708">
        <v>4.7756668641659186</v>
      </c>
      <c r="R3708">
        <v>0.52532335505825101</v>
      </c>
      <c r="S3708">
        <v>1.4175837592237661E-4</v>
      </c>
      <c r="T3708">
        <f t="shared" si="116"/>
        <v>0.52532335505825101</v>
      </c>
      <c r="U3708">
        <f t="shared" si="117"/>
        <v>1.4175837592237653E-4</v>
      </c>
    </row>
    <row r="3709" spans="1:21" x14ac:dyDescent="0.35">
      <c r="A3709" t="s">
        <v>73</v>
      </c>
      <c r="B3709" t="s">
        <v>28</v>
      </c>
      <c r="C3709" t="s">
        <v>29</v>
      </c>
      <c r="D3709" t="s">
        <v>30</v>
      </c>
      <c r="E3709" t="s">
        <v>223</v>
      </c>
      <c r="F3709" t="s">
        <v>224</v>
      </c>
      <c r="G3709" t="s">
        <v>128</v>
      </c>
      <c r="H3709" t="s">
        <v>41</v>
      </c>
      <c r="I3709" t="s">
        <v>221</v>
      </c>
      <c r="J3709" t="s">
        <v>36</v>
      </c>
      <c r="L3709" t="s">
        <v>222</v>
      </c>
      <c r="M3709" t="s">
        <v>222</v>
      </c>
      <c r="N3709" t="b">
        <v>0</v>
      </c>
      <c r="O3709">
        <v>0.11</v>
      </c>
      <c r="P3709">
        <v>3.9598517913952943E-3</v>
      </c>
      <c r="Q3709">
        <v>14.674283724358339</v>
      </c>
      <c r="R3709">
        <v>1.6141712096794181</v>
      </c>
      <c r="S3709">
        <v>4.3558369705348239E-4</v>
      </c>
      <c r="T3709">
        <f t="shared" si="116"/>
        <v>1.6141712096794174</v>
      </c>
      <c r="U3709">
        <f t="shared" si="117"/>
        <v>4.3558369705348239E-4</v>
      </c>
    </row>
    <row r="3710" spans="1:21" x14ac:dyDescent="0.35">
      <c r="A3710" t="s">
        <v>73</v>
      </c>
      <c r="B3710" t="s">
        <v>28</v>
      </c>
      <c r="C3710" t="s">
        <v>29</v>
      </c>
      <c r="D3710" t="s">
        <v>30</v>
      </c>
      <c r="E3710" t="s">
        <v>225</v>
      </c>
      <c r="F3710" t="s">
        <v>226</v>
      </c>
      <c r="G3710" t="s">
        <v>128</v>
      </c>
      <c r="H3710" t="s">
        <v>41</v>
      </c>
      <c r="I3710" t="s">
        <v>221</v>
      </c>
      <c r="J3710" t="s">
        <v>36</v>
      </c>
      <c r="L3710" t="s">
        <v>227</v>
      </c>
      <c r="M3710" t="s">
        <v>227</v>
      </c>
      <c r="N3710" t="b">
        <v>0</v>
      </c>
      <c r="O3710">
        <v>1.26</v>
      </c>
      <c r="P3710">
        <v>8.8869518611966753E-3</v>
      </c>
      <c r="Q3710">
        <v>32.932963132431603</v>
      </c>
      <c r="R3710">
        <v>41.495533546863818</v>
      </c>
      <c r="S3710">
        <v>1.119755934510781E-2</v>
      </c>
      <c r="T3710">
        <f t="shared" si="116"/>
        <v>41.495533546863818</v>
      </c>
      <c r="U3710">
        <f t="shared" si="117"/>
        <v>1.1197559345107811E-2</v>
      </c>
    </row>
    <row r="3711" spans="1:21" x14ac:dyDescent="0.35">
      <c r="A3711" t="s">
        <v>73</v>
      </c>
      <c r="B3711" t="s">
        <v>28</v>
      </c>
      <c r="C3711" t="s">
        <v>39</v>
      </c>
      <c r="D3711" t="s">
        <v>40</v>
      </c>
      <c r="E3711" t="s">
        <v>225</v>
      </c>
      <c r="F3711" t="s">
        <v>226</v>
      </c>
      <c r="G3711" t="s">
        <v>128</v>
      </c>
      <c r="H3711" t="s">
        <v>41</v>
      </c>
      <c r="I3711" t="s">
        <v>221</v>
      </c>
      <c r="J3711" t="s">
        <v>36</v>
      </c>
      <c r="L3711" t="s">
        <v>227</v>
      </c>
      <c r="M3711" t="s">
        <v>227</v>
      </c>
      <c r="N3711" t="b">
        <v>0</v>
      </c>
      <c r="O3711">
        <v>1.26</v>
      </c>
      <c r="P3711">
        <v>2.0543810102505201E-3</v>
      </c>
      <c r="Q3711">
        <v>28.717364552489752</v>
      </c>
      <c r="R3711">
        <v>36.183879336137082</v>
      </c>
      <c r="S3711">
        <v>2.5885200729156548E-3</v>
      </c>
      <c r="T3711">
        <f t="shared" si="116"/>
        <v>36.183879336137089</v>
      </c>
      <c r="U3711">
        <f t="shared" si="117"/>
        <v>2.5885200729156553E-3</v>
      </c>
    </row>
    <row r="3712" spans="1:21" x14ac:dyDescent="0.35">
      <c r="A3712" t="s">
        <v>73</v>
      </c>
      <c r="B3712" t="s">
        <v>28</v>
      </c>
      <c r="C3712" t="s">
        <v>29</v>
      </c>
      <c r="D3712" t="s">
        <v>30</v>
      </c>
      <c r="E3712" t="s">
        <v>1194</v>
      </c>
      <c r="F3712" t="s">
        <v>1195</v>
      </c>
      <c r="G3712" t="s">
        <v>128</v>
      </c>
      <c r="H3712" t="s">
        <v>41</v>
      </c>
      <c r="I3712" t="s">
        <v>221</v>
      </c>
      <c r="J3712" t="s">
        <v>36</v>
      </c>
      <c r="L3712" t="s">
        <v>230</v>
      </c>
      <c r="M3712" t="s">
        <v>230</v>
      </c>
      <c r="N3712" t="b">
        <v>0</v>
      </c>
      <c r="O3712">
        <v>0.77</v>
      </c>
      <c r="P3712">
        <v>8.7879106290263619E-4</v>
      </c>
      <c r="Q3712">
        <v>3.2565939511892221</v>
      </c>
      <c r="R3712">
        <v>2.5075773424157011</v>
      </c>
      <c r="S3712">
        <v>6.7666911843502987E-4</v>
      </c>
      <c r="T3712">
        <f t="shared" si="116"/>
        <v>2.5075773424157011</v>
      </c>
      <c r="U3712">
        <f t="shared" si="117"/>
        <v>6.7666911843502987E-4</v>
      </c>
    </row>
    <row r="3713" spans="1:21" x14ac:dyDescent="0.35">
      <c r="A3713" t="s">
        <v>73</v>
      </c>
      <c r="B3713" t="s">
        <v>28</v>
      </c>
      <c r="C3713" t="s">
        <v>76</v>
      </c>
      <c r="D3713" t="s">
        <v>77</v>
      </c>
      <c r="E3713" t="s">
        <v>1194</v>
      </c>
      <c r="F3713" t="s">
        <v>1195</v>
      </c>
      <c r="G3713" t="s">
        <v>128</v>
      </c>
      <c r="H3713" t="s">
        <v>41</v>
      </c>
      <c r="I3713" t="s">
        <v>221</v>
      </c>
      <c r="J3713" t="s">
        <v>36</v>
      </c>
      <c r="L3713" t="s">
        <v>230</v>
      </c>
      <c r="M3713" t="s">
        <v>230</v>
      </c>
      <c r="N3713" t="b">
        <v>0</v>
      </c>
      <c r="O3713">
        <v>0.77</v>
      </c>
      <c r="P3713">
        <v>1.184883358790614E-3</v>
      </c>
      <c r="Q3713">
        <v>4.2209353608359237</v>
      </c>
      <c r="R3713">
        <v>3.2501202278436612</v>
      </c>
      <c r="S3713">
        <v>9.1236018626877316E-4</v>
      </c>
      <c r="T3713">
        <f t="shared" si="116"/>
        <v>3.2501202278436612</v>
      </c>
      <c r="U3713">
        <f t="shared" si="117"/>
        <v>9.1236018626877284E-4</v>
      </c>
    </row>
    <row r="3714" spans="1:21" x14ac:dyDescent="0.35">
      <c r="A3714" t="s">
        <v>73</v>
      </c>
      <c r="B3714" t="s">
        <v>28</v>
      </c>
      <c r="C3714" t="s">
        <v>39</v>
      </c>
      <c r="D3714" t="s">
        <v>40</v>
      </c>
      <c r="E3714" t="s">
        <v>1196</v>
      </c>
      <c r="F3714" t="s">
        <v>1197</v>
      </c>
      <c r="G3714" t="s">
        <v>128</v>
      </c>
      <c r="H3714" t="s">
        <v>41</v>
      </c>
      <c r="I3714" t="s">
        <v>221</v>
      </c>
      <c r="J3714" t="s">
        <v>36</v>
      </c>
      <c r="L3714" t="s">
        <v>230</v>
      </c>
      <c r="M3714" t="s">
        <v>230</v>
      </c>
      <c r="N3714" t="b">
        <v>0</v>
      </c>
      <c r="O3714">
        <v>0.77</v>
      </c>
      <c r="P3714">
        <v>9.4025979175800664E-4</v>
      </c>
      <c r="Q3714">
        <v>13.1435128533777</v>
      </c>
      <c r="R3714">
        <v>10.12050489710083</v>
      </c>
      <c r="S3714">
        <v>7.2400003965366515E-4</v>
      </c>
      <c r="T3714">
        <f t="shared" ref="T3714:T3777" si="118">O3714*Q3714</f>
        <v>10.12050489710083</v>
      </c>
      <c r="U3714">
        <f t="shared" ref="U3714:U3777" si="119">O3714*P3714</f>
        <v>7.2400003965366515E-4</v>
      </c>
    </row>
    <row r="3715" spans="1:21" x14ac:dyDescent="0.35">
      <c r="A3715" t="s">
        <v>73</v>
      </c>
      <c r="B3715" t="s">
        <v>28</v>
      </c>
      <c r="C3715" t="s">
        <v>29</v>
      </c>
      <c r="D3715" t="s">
        <v>30</v>
      </c>
      <c r="E3715" t="s">
        <v>228</v>
      </c>
      <c r="F3715" t="s">
        <v>229</v>
      </c>
      <c r="G3715" t="s">
        <v>128</v>
      </c>
      <c r="H3715" t="s">
        <v>41</v>
      </c>
      <c r="I3715" t="s">
        <v>221</v>
      </c>
      <c r="J3715" t="s">
        <v>36</v>
      </c>
      <c r="L3715" t="s">
        <v>230</v>
      </c>
      <c r="M3715" t="s">
        <v>230</v>
      </c>
      <c r="N3715" t="b">
        <v>0</v>
      </c>
      <c r="O3715">
        <v>0.77</v>
      </c>
      <c r="P3715">
        <v>4.3266562133063438E-3</v>
      </c>
      <c r="Q3715">
        <v>16.03357504181832</v>
      </c>
      <c r="R3715">
        <v>12.34585278220011</v>
      </c>
      <c r="S3715">
        <v>3.3315252842458852E-3</v>
      </c>
      <c r="T3715">
        <f t="shared" si="118"/>
        <v>12.345852782200106</v>
      </c>
      <c r="U3715">
        <f t="shared" si="119"/>
        <v>3.3315252842458848E-3</v>
      </c>
    </row>
    <row r="3716" spans="1:21" x14ac:dyDescent="0.35">
      <c r="A3716" t="s">
        <v>73</v>
      </c>
      <c r="B3716" t="s">
        <v>28</v>
      </c>
      <c r="C3716" t="s">
        <v>76</v>
      </c>
      <c r="D3716" t="s">
        <v>77</v>
      </c>
      <c r="E3716" t="s">
        <v>228</v>
      </c>
      <c r="F3716" t="s">
        <v>229</v>
      </c>
      <c r="G3716" t="s">
        <v>128</v>
      </c>
      <c r="H3716" t="s">
        <v>41</v>
      </c>
      <c r="I3716" t="s">
        <v>221</v>
      </c>
      <c r="J3716" t="s">
        <v>36</v>
      </c>
      <c r="L3716" t="s">
        <v>230</v>
      </c>
      <c r="M3716" t="s">
        <v>230</v>
      </c>
      <c r="N3716" t="b">
        <v>0</v>
      </c>
      <c r="O3716">
        <v>0.77</v>
      </c>
      <c r="P3716">
        <v>2.7853241806448202E-4</v>
      </c>
      <c r="Q3716">
        <v>0.99222199706432312</v>
      </c>
      <c r="R3716">
        <v>0.76401093773952877</v>
      </c>
      <c r="S3716">
        <v>2.1446996190965109E-4</v>
      </c>
      <c r="T3716">
        <f t="shared" si="118"/>
        <v>0.76401093773952877</v>
      </c>
      <c r="U3716">
        <f t="shared" si="119"/>
        <v>2.1446996190965117E-4</v>
      </c>
    </row>
    <row r="3717" spans="1:21" x14ac:dyDescent="0.35">
      <c r="A3717" t="s">
        <v>73</v>
      </c>
      <c r="B3717" t="s">
        <v>28</v>
      </c>
      <c r="C3717" t="s">
        <v>39</v>
      </c>
      <c r="D3717" t="s">
        <v>40</v>
      </c>
      <c r="E3717" t="s">
        <v>228</v>
      </c>
      <c r="F3717" t="s">
        <v>229</v>
      </c>
      <c r="G3717" t="s">
        <v>128</v>
      </c>
      <c r="H3717" t="s">
        <v>41</v>
      </c>
      <c r="I3717" t="s">
        <v>221</v>
      </c>
      <c r="J3717" t="s">
        <v>36</v>
      </c>
      <c r="L3717" t="s">
        <v>230</v>
      </c>
      <c r="M3717" t="s">
        <v>230</v>
      </c>
      <c r="N3717" t="b">
        <v>0</v>
      </c>
      <c r="O3717">
        <v>0.77</v>
      </c>
      <c r="P3717">
        <v>5.454963168695108E-4</v>
      </c>
      <c r="Q3717">
        <v>7.6252732649976744</v>
      </c>
      <c r="R3717">
        <v>5.8714604140482098</v>
      </c>
      <c r="S3717">
        <v>4.2003216398952327E-4</v>
      </c>
      <c r="T3717">
        <f t="shared" si="118"/>
        <v>5.8714604140482098</v>
      </c>
      <c r="U3717">
        <f t="shared" si="119"/>
        <v>4.2003216398952333E-4</v>
      </c>
    </row>
    <row r="3718" spans="1:21" x14ac:dyDescent="0.35">
      <c r="A3718" t="s">
        <v>73</v>
      </c>
      <c r="B3718" t="s">
        <v>28</v>
      </c>
      <c r="C3718" t="s">
        <v>39</v>
      </c>
      <c r="D3718" t="s">
        <v>40</v>
      </c>
      <c r="E3718" t="s">
        <v>231</v>
      </c>
      <c r="F3718" t="s">
        <v>232</v>
      </c>
      <c r="G3718" t="s">
        <v>128</v>
      </c>
      <c r="H3718" t="s">
        <v>41</v>
      </c>
      <c r="I3718" t="s">
        <v>221</v>
      </c>
      <c r="J3718" t="s">
        <v>36</v>
      </c>
      <c r="L3718" t="s">
        <v>233</v>
      </c>
      <c r="M3718" t="s">
        <v>233</v>
      </c>
      <c r="N3718" t="b">
        <v>0</v>
      </c>
      <c r="O3718">
        <v>226.35</v>
      </c>
      <c r="P3718">
        <v>1.0953930765915619E-3</v>
      </c>
      <c r="Q3718">
        <v>15.312058547950279</v>
      </c>
      <c r="R3718">
        <v>3465.8844523285452</v>
      </c>
      <c r="S3718">
        <v>0.2479422228865</v>
      </c>
      <c r="T3718">
        <f t="shared" si="118"/>
        <v>3465.8844523285456</v>
      </c>
      <c r="U3718">
        <f t="shared" si="119"/>
        <v>0.24794222288650003</v>
      </c>
    </row>
    <row r="3719" spans="1:21" x14ac:dyDescent="0.35">
      <c r="A3719" t="s">
        <v>73</v>
      </c>
      <c r="B3719" t="s">
        <v>28</v>
      </c>
      <c r="C3719" t="s">
        <v>29</v>
      </c>
      <c r="D3719" t="s">
        <v>30</v>
      </c>
      <c r="E3719" t="s">
        <v>231</v>
      </c>
      <c r="F3719" t="s">
        <v>232</v>
      </c>
      <c r="G3719" t="s">
        <v>128</v>
      </c>
      <c r="H3719" t="s">
        <v>41</v>
      </c>
      <c r="I3719" t="s">
        <v>221</v>
      </c>
      <c r="J3719" t="s">
        <v>36</v>
      </c>
      <c r="L3719" t="s">
        <v>233</v>
      </c>
      <c r="M3719" t="s">
        <v>233</v>
      </c>
      <c r="N3719" t="b">
        <v>0</v>
      </c>
      <c r="O3719">
        <v>226.35</v>
      </c>
      <c r="P3719">
        <v>1.6227032153606029E-3</v>
      </c>
      <c r="Q3719">
        <v>6.0133582358746924</v>
      </c>
      <c r="R3719">
        <v>1361.123636690236</v>
      </c>
      <c r="S3719">
        <v>0.36729887279687251</v>
      </c>
      <c r="T3719">
        <f t="shared" si="118"/>
        <v>1361.1236366902367</v>
      </c>
      <c r="U3719">
        <f t="shared" si="119"/>
        <v>0.36729887279687246</v>
      </c>
    </row>
    <row r="3720" spans="1:21" x14ac:dyDescent="0.35">
      <c r="A3720" t="s">
        <v>73</v>
      </c>
      <c r="B3720" t="s">
        <v>28</v>
      </c>
      <c r="C3720" t="s">
        <v>29</v>
      </c>
      <c r="D3720" t="s">
        <v>30</v>
      </c>
      <c r="E3720" t="s">
        <v>234</v>
      </c>
      <c r="F3720" t="s">
        <v>235</v>
      </c>
      <c r="G3720" t="s">
        <v>128</v>
      </c>
      <c r="H3720" t="s">
        <v>41</v>
      </c>
      <c r="I3720" t="s">
        <v>221</v>
      </c>
      <c r="J3720" t="s">
        <v>36</v>
      </c>
      <c r="L3720" t="s">
        <v>230</v>
      </c>
      <c r="M3720" t="s">
        <v>230</v>
      </c>
      <c r="N3720" t="b">
        <v>0</v>
      </c>
      <c r="O3720">
        <v>0.77</v>
      </c>
      <c r="P3720">
        <v>1.1906972442697779E-3</v>
      </c>
      <c r="Q3720">
        <v>4.4124452410552637</v>
      </c>
      <c r="R3720">
        <v>3.3975828356125528</v>
      </c>
      <c r="S3720">
        <v>9.1683687808772881E-4</v>
      </c>
      <c r="T3720">
        <f t="shared" si="118"/>
        <v>3.3975828356125533</v>
      </c>
      <c r="U3720">
        <f t="shared" si="119"/>
        <v>9.1683687808772902E-4</v>
      </c>
    </row>
    <row r="3721" spans="1:21" x14ac:dyDescent="0.35">
      <c r="A3721" t="s">
        <v>73</v>
      </c>
      <c r="B3721" t="s">
        <v>28</v>
      </c>
      <c r="C3721" t="s">
        <v>39</v>
      </c>
      <c r="D3721" t="s">
        <v>40</v>
      </c>
      <c r="E3721" t="s">
        <v>234</v>
      </c>
      <c r="F3721" t="s">
        <v>235</v>
      </c>
      <c r="G3721" t="s">
        <v>128</v>
      </c>
      <c r="H3721" t="s">
        <v>41</v>
      </c>
      <c r="I3721" t="s">
        <v>221</v>
      </c>
      <c r="J3721" t="s">
        <v>36</v>
      </c>
      <c r="L3721" t="s">
        <v>230</v>
      </c>
      <c r="M3721" t="s">
        <v>230</v>
      </c>
      <c r="N3721" t="b">
        <v>0</v>
      </c>
      <c r="O3721">
        <v>0.77</v>
      </c>
      <c r="P3721">
        <v>1.594356213224711E-3</v>
      </c>
      <c r="Q3721">
        <v>22.286863231917131</v>
      </c>
      <c r="R3721">
        <v>17.160884688576189</v>
      </c>
      <c r="S3721">
        <v>1.2276542841830271E-3</v>
      </c>
      <c r="T3721">
        <f t="shared" si="118"/>
        <v>17.160884688576193</v>
      </c>
      <c r="U3721">
        <f t="shared" si="119"/>
        <v>1.2276542841830275E-3</v>
      </c>
    </row>
    <row r="3722" spans="1:21" x14ac:dyDescent="0.35">
      <c r="A3722" t="s">
        <v>73</v>
      </c>
      <c r="B3722" t="s">
        <v>28</v>
      </c>
      <c r="C3722" t="s">
        <v>29</v>
      </c>
      <c r="D3722" t="s">
        <v>30</v>
      </c>
      <c r="E3722" t="s">
        <v>236</v>
      </c>
      <c r="F3722" t="s">
        <v>237</v>
      </c>
      <c r="G3722" t="s">
        <v>128</v>
      </c>
      <c r="H3722" t="s">
        <v>41</v>
      </c>
      <c r="I3722" t="s">
        <v>221</v>
      </c>
      <c r="J3722" t="s">
        <v>36</v>
      </c>
      <c r="L3722" t="s">
        <v>230</v>
      </c>
      <c r="M3722" t="s">
        <v>230</v>
      </c>
      <c r="N3722" t="b">
        <v>0</v>
      </c>
      <c r="O3722">
        <v>0.77</v>
      </c>
      <c r="P3722">
        <v>9.7482992492080116E-4</v>
      </c>
      <c r="Q3722">
        <v>3.6124914908096319</v>
      </c>
      <c r="R3722">
        <v>2.7816184479234169</v>
      </c>
      <c r="S3722">
        <v>7.5061904218901693E-4</v>
      </c>
      <c r="T3722">
        <f t="shared" si="118"/>
        <v>2.7816184479234165</v>
      </c>
      <c r="U3722">
        <f t="shared" si="119"/>
        <v>7.5061904218901693E-4</v>
      </c>
    </row>
    <row r="3723" spans="1:21" x14ac:dyDescent="0.35">
      <c r="A3723" t="s">
        <v>73</v>
      </c>
      <c r="B3723" t="s">
        <v>28</v>
      </c>
      <c r="C3723" t="s">
        <v>29</v>
      </c>
      <c r="D3723" t="s">
        <v>30</v>
      </c>
      <c r="E3723" t="s">
        <v>238</v>
      </c>
      <c r="F3723" t="s">
        <v>239</v>
      </c>
      <c r="G3723" t="s">
        <v>128</v>
      </c>
      <c r="H3723" t="s">
        <v>41</v>
      </c>
      <c r="I3723" t="s">
        <v>221</v>
      </c>
      <c r="J3723" t="s">
        <v>36</v>
      </c>
      <c r="L3723" t="s">
        <v>240</v>
      </c>
      <c r="M3723" t="s">
        <v>240</v>
      </c>
      <c r="N3723" t="b">
        <v>0</v>
      </c>
      <c r="O3723">
        <v>0.6</v>
      </c>
      <c r="P3723">
        <v>9.539435734755772E-4</v>
      </c>
      <c r="Q3723">
        <v>3.5350915619183829</v>
      </c>
      <c r="R3723">
        <v>2.1210549371510301</v>
      </c>
      <c r="S3723">
        <v>5.7236614408534634E-4</v>
      </c>
      <c r="T3723">
        <f t="shared" si="118"/>
        <v>2.1210549371510297</v>
      </c>
      <c r="U3723">
        <f t="shared" si="119"/>
        <v>5.7236614408534634E-4</v>
      </c>
    </row>
    <row r="3724" spans="1:21" x14ac:dyDescent="0.35">
      <c r="A3724" t="s">
        <v>73</v>
      </c>
      <c r="B3724" t="s">
        <v>28</v>
      </c>
      <c r="C3724" t="s">
        <v>39</v>
      </c>
      <c r="D3724" t="s">
        <v>40</v>
      </c>
      <c r="E3724" t="s">
        <v>238</v>
      </c>
      <c r="F3724" t="s">
        <v>239</v>
      </c>
      <c r="G3724" t="s">
        <v>128</v>
      </c>
      <c r="H3724" t="s">
        <v>41</v>
      </c>
      <c r="I3724" t="s">
        <v>221</v>
      </c>
      <c r="J3724" t="s">
        <v>36</v>
      </c>
      <c r="L3724" t="s">
        <v>240</v>
      </c>
      <c r="M3724" t="s">
        <v>240</v>
      </c>
      <c r="N3724" t="b">
        <v>0</v>
      </c>
      <c r="O3724">
        <v>0.6</v>
      </c>
      <c r="P3724">
        <v>2.8181725573788509E-4</v>
      </c>
      <c r="Q3724">
        <v>3.9394098902910799</v>
      </c>
      <c r="R3724">
        <v>2.3636459341746479</v>
      </c>
      <c r="S3724">
        <v>1.6909035344273111E-4</v>
      </c>
      <c r="T3724">
        <f t="shared" si="118"/>
        <v>2.3636459341746479</v>
      </c>
      <c r="U3724">
        <f t="shared" si="119"/>
        <v>1.6909035344273105E-4</v>
      </c>
    </row>
    <row r="3725" spans="1:21" x14ac:dyDescent="0.35">
      <c r="A3725" t="s">
        <v>73</v>
      </c>
      <c r="B3725" t="s">
        <v>28</v>
      </c>
      <c r="C3725" t="s">
        <v>39</v>
      </c>
      <c r="D3725" t="s">
        <v>40</v>
      </c>
      <c r="E3725" t="s">
        <v>241</v>
      </c>
      <c r="F3725" t="s">
        <v>242</v>
      </c>
      <c r="G3725" t="s">
        <v>128</v>
      </c>
      <c r="H3725" t="s">
        <v>41</v>
      </c>
      <c r="I3725" t="s">
        <v>221</v>
      </c>
      <c r="J3725" t="s">
        <v>36</v>
      </c>
      <c r="L3725" t="s">
        <v>233</v>
      </c>
      <c r="M3725" t="s">
        <v>233</v>
      </c>
      <c r="N3725" t="b">
        <v>0</v>
      </c>
      <c r="O3725">
        <v>226.35</v>
      </c>
      <c r="P3725">
        <v>1.939616937368505E-4</v>
      </c>
      <c r="Q3725">
        <v>2.7113123809396309</v>
      </c>
      <c r="R3725">
        <v>613.70555742568558</v>
      </c>
      <c r="S3725">
        <v>4.3903229377336109E-2</v>
      </c>
      <c r="T3725">
        <f t="shared" si="118"/>
        <v>613.70555742568547</v>
      </c>
      <c r="U3725">
        <f t="shared" si="119"/>
        <v>4.3903229377336109E-2</v>
      </c>
    </row>
    <row r="3726" spans="1:21" x14ac:dyDescent="0.35">
      <c r="A3726" t="s">
        <v>73</v>
      </c>
      <c r="B3726" t="s">
        <v>28</v>
      </c>
      <c r="C3726" t="s">
        <v>29</v>
      </c>
      <c r="D3726" t="s">
        <v>30</v>
      </c>
      <c r="E3726" t="s">
        <v>241</v>
      </c>
      <c r="F3726" t="s">
        <v>242</v>
      </c>
      <c r="G3726" t="s">
        <v>128</v>
      </c>
      <c r="H3726" t="s">
        <v>41</v>
      </c>
      <c r="I3726" t="s">
        <v>221</v>
      </c>
      <c r="J3726" t="s">
        <v>36</v>
      </c>
      <c r="L3726" t="s">
        <v>233</v>
      </c>
      <c r="M3726" t="s">
        <v>233</v>
      </c>
      <c r="N3726" t="b">
        <v>0</v>
      </c>
      <c r="O3726">
        <v>226.35</v>
      </c>
      <c r="P3726">
        <v>1.849528781647552E-3</v>
      </c>
      <c r="Q3726">
        <v>6.8539206839101778</v>
      </c>
      <c r="R3726">
        <v>1551.3849468030689</v>
      </c>
      <c r="S3726">
        <v>0.41864083972592331</v>
      </c>
      <c r="T3726">
        <f t="shared" si="118"/>
        <v>1551.3849468030687</v>
      </c>
      <c r="U3726">
        <f t="shared" si="119"/>
        <v>0.41864083972592342</v>
      </c>
    </row>
    <row r="3727" spans="1:21" x14ac:dyDescent="0.35">
      <c r="A3727" t="s">
        <v>73</v>
      </c>
      <c r="B3727" t="s">
        <v>28</v>
      </c>
      <c r="C3727" t="s">
        <v>39</v>
      </c>
      <c r="D3727" t="s">
        <v>40</v>
      </c>
      <c r="E3727" t="s">
        <v>243</v>
      </c>
      <c r="F3727" t="s">
        <v>244</v>
      </c>
      <c r="G3727" t="s">
        <v>128</v>
      </c>
      <c r="H3727" t="s">
        <v>41</v>
      </c>
      <c r="I3727" t="s">
        <v>221</v>
      </c>
      <c r="J3727" t="s">
        <v>36</v>
      </c>
      <c r="L3727" t="s">
        <v>233</v>
      </c>
      <c r="M3727" t="s">
        <v>233</v>
      </c>
      <c r="N3727" t="b">
        <v>0</v>
      </c>
      <c r="O3727">
        <v>226.35</v>
      </c>
      <c r="P3727">
        <v>1.5394831557053849E-3</v>
      </c>
      <c r="Q3727">
        <v>21.519814865995929</v>
      </c>
      <c r="R3727">
        <v>4871.0100949181788</v>
      </c>
      <c r="S3727">
        <v>0.34846201229391388</v>
      </c>
      <c r="T3727">
        <f t="shared" si="118"/>
        <v>4871.0100949181788</v>
      </c>
      <c r="U3727">
        <f t="shared" si="119"/>
        <v>0.34846201229391388</v>
      </c>
    </row>
    <row r="3728" spans="1:21" x14ac:dyDescent="0.35">
      <c r="A3728" t="s">
        <v>73</v>
      </c>
      <c r="B3728" t="s">
        <v>28</v>
      </c>
      <c r="C3728" t="s">
        <v>29</v>
      </c>
      <c r="D3728" t="s">
        <v>30</v>
      </c>
      <c r="E3728" t="s">
        <v>243</v>
      </c>
      <c r="F3728" t="s">
        <v>244</v>
      </c>
      <c r="G3728" t="s">
        <v>128</v>
      </c>
      <c r="H3728" t="s">
        <v>41</v>
      </c>
      <c r="I3728" t="s">
        <v>221</v>
      </c>
      <c r="J3728" t="s">
        <v>36</v>
      </c>
      <c r="L3728" t="s">
        <v>233</v>
      </c>
      <c r="M3728" t="s">
        <v>233</v>
      </c>
      <c r="N3728" t="b">
        <v>0</v>
      </c>
      <c r="O3728">
        <v>226.35</v>
      </c>
      <c r="P3728">
        <v>9.5448814193204346E-4</v>
      </c>
      <c r="Q3728">
        <v>3.5371096051327489</v>
      </c>
      <c r="R3728">
        <v>800.62475912179775</v>
      </c>
      <c r="S3728">
        <v>0.216048390926318</v>
      </c>
      <c r="T3728">
        <f t="shared" si="118"/>
        <v>800.62475912179764</v>
      </c>
      <c r="U3728">
        <f t="shared" si="119"/>
        <v>0.21604839092631803</v>
      </c>
    </row>
    <row r="3729" spans="1:21" x14ac:dyDescent="0.35">
      <c r="A3729" t="s">
        <v>73</v>
      </c>
      <c r="B3729" t="s">
        <v>28</v>
      </c>
      <c r="C3729" t="s">
        <v>39</v>
      </c>
      <c r="D3729" t="s">
        <v>40</v>
      </c>
      <c r="E3729" t="s">
        <v>245</v>
      </c>
      <c r="F3729" t="s">
        <v>246</v>
      </c>
      <c r="G3729" t="s">
        <v>128</v>
      </c>
      <c r="H3729" t="s">
        <v>41</v>
      </c>
      <c r="I3729" t="s">
        <v>221</v>
      </c>
      <c r="J3729" t="s">
        <v>36</v>
      </c>
      <c r="L3729" t="s">
        <v>233</v>
      </c>
      <c r="M3729" t="s">
        <v>233</v>
      </c>
      <c r="N3729" t="b">
        <v>0</v>
      </c>
      <c r="O3729">
        <v>226.35</v>
      </c>
      <c r="P3729">
        <v>6.9125132352600941E-4</v>
      </c>
      <c r="Q3729">
        <v>9.662723786892256</v>
      </c>
      <c r="R3729">
        <v>2187.157529163062</v>
      </c>
      <c r="S3729">
        <v>0.15646473708011219</v>
      </c>
      <c r="T3729">
        <f t="shared" si="118"/>
        <v>2187.157529163062</v>
      </c>
      <c r="U3729">
        <f t="shared" si="119"/>
        <v>0.15646473708011222</v>
      </c>
    </row>
    <row r="3730" spans="1:21" x14ac:dyDescent="0.35">
      <c r="A3730" t="s">
        <v>73</v>
      </c>
      <c r="B3730" t="s">
        <v>28</v>
      </c>
      <c r="C3730" t="s">
        <v>29</v>
      </c>
      <c r="D3730" t="s">
        <v>30</v>
      </c>
      <c r="E3730" t="s">
        <v>245</v>
      </c>
      <c r="F3730" t="s">
        <v>246</v>
      </c>
      <c r="G3730" t="s">
        <v>128</v>
      </c>
      <c r="H3730" t="s">
        <v>41</v>
      </c>
      <c r="I3730" t="s">
        <v>221</v>
      </c>
      <c r="J3730" t="s">
        <v>36</v>
      </c>
      <c r="L3730" t="s">
        <v>233</v>
      </c>
      <c r="M3730" t="s">
        <v>233</v>
      </c>
      <c r="N3730" t="b">
        <v>0</v>
      </c>
      <c r="O3730">
        <v>226.35</v>
      </c>
      <c r="P3730">
        <v>3.682587214158818E-3</v>
      </c>
      <c r="Q3730">
        <v>13.646806109685119</v>
      </c>
      <c r="R3730">
        <v>3088.954562927227</v>
      </c>
      <c r="S3730">
        <v>0.83355361592484856</v>
      </c>
      <c r="T3730">
        <f t="shared" si="118"/>
        <v>3088.9545629272266</v>
      </c>
      <c r="U3730">
        <f t="shared" si="119"/>
        <v>0.83355361592484845</v>
      </c>
    </row>
    <row r="3731" spans="1:21" x14ac:dyDescent="0.35">
      <c r="A3731" t="s">
        <v>73</v>
      </c>
      <c r="B3731" t="s">
        <v>28</v>
      </c>
      <c r="C3731" t="s">
        <v>39</v>
      </c>
      <c r="D3731" t="s">
        <v>40</v>
      </c>
      <c r="E3731" t="s">
        <v>247</v>
      </c>
      <c r="F3731" t="s">
        <v>248</v>
      </c>
      <c r="G3731" t="s">
        <v>128</v>
      </c>
      <c r="H3731" t="s">
        <v>41</v>
      </c>
      <c r="I3731" t="s">
        <v>221</v>
      </c>
      <c r="J3731" t="s">
        <v>36</v>
      </c>
      <c r="L3731" t="s">
        <v>233</v>
      </c>
      <c r="M3731" t="s">
        <v>233</v>
      </c>
      <c r="N3731" t="b">
        <v>0</v>
      </c>
      <c r="O3731">
        <v>226.35</v>
      </c>
      <c r="P3731">
        <v>3.4673480634275532E-8</v>
      </c>
      <c r="Q3731">
        <v>4.846866178717064E-4</v>
      </c>
      <c r="R3731">
        <v>0.10970881595526071</v>
      </c>
      <c r="S3731">
        <v>7.848342341568266E-6</v>
      </c>
      <c r="T3731">
        <f t="shared" si="118"/>
        <v>0.10970881595526075</v>
      </c>
      <c r="U3731">
        <f t="shared" si="119"/>
        <v>7.848342341568266E-6</v>
      </c>
    </row>
    <row r="3732" spans="1:21" x14ac:dyDescent="0.35">
      <c r="A3732" t="s">
        <v>73</v>
      </c>
      <c r="B3732" t="s">
        <v>28</v>
      </c>
      <c r="C3732" t="s">
        <v>29</v>
      </c>
      <c r="D3732" t="s">
        <v>30</v>
      </c>
      <c r="E3732" t="s">
        <v>247</v>
      </c>
      <c r="F3732" t="s">
        <v>248</v>
      </c>
      <c r="G3732" t="s">
        <v>128</v>
      </c>
      <c r="H3732" t="s">
        <v>41</v>
      </c>
      <c r="I3732" t="s">
        <v>221</v>
      </c>
      <c r="J3732" t="s">
        <v>36</v>
      </c>
      <c r="L3732" t="s">
        <v>233</v>
      </c>
      <c r="M3732" t="s">
        <v>233</v>
      </c>
      <c r="N3732" t="b">
        <v>0</v>
      </c>
      <c r="O3732">
        <v>226.35</v>
      </c>
      <c r="P3732">
        <v>1.6026238065912561E-3</v>
      </c>
      <c r="Q3732">
        <v>5.9389486476322633</v>
      </c>
      <c r="R3732">
        <v>1344.281026391563</v>
      </c>
      <c r="S3732">
        <v>0.3627538986219308</v>
      </c>
      <c r="T3732">
        <f t="shared" si="118"/>
        <v>1344.2810263915628</v>
      </c>
      <c r="U3732">
        <f t="shared" si="119"/>
        <v>0.3627538986219308</v>
      </c>
    </row>
    <row r="3733" spans="1:21" x14ac:dyDescent="0.35">
      <c r="A3733" t="s">
        <v>73</v>
      </c>
      <c r="B3733" t="s">
        <v>28</v>
      </c>
      <c r="C3733" t="s">
        <v>29</v>
      </c>
      <c r="D3733" t="s">
        <v>30</v>
      </c>
      <c r="E3733" t="s">
        <v>249</v>
      </c>
      <c r="F3733" t="s">
        <v>250</v>
      </c>
      <c r="G3733" t="s">
        <v>128</v>
      </c>
      <c r="H3733" t="s">
        <v>41</v>
      </c>
      <c r="I3733" t="s">
        <v>221</v>
      </c>
      <c r="J3733" t="s">
        <v>36</v>
      </c>
      <c r="L3733" t="s">
        <v>233</v>
      </c>
      <c r="M3733" t="s">
        <v>233</v>
      </c>
      <c r="N3733" t="b">
        <v>0</v>
      </c>
      <c r="O3733">
        <v>226.35</v>
      </c>
      <c r="P3733">
        <v>1.9937232115962889E-3</v>
      </c>
      <c r="Q3733">
        <v>7.3882714849017246</v>
      </c>
      <c r="R3733">
        <v>1672.335250607505</v>
      </c>
      <c r="S3733">
        <v>0.45127924894482002</v>
      </c>
      <c r="T3733">
        <f t="shared" si="118"/>
        <v>1672.3352506075053</v>
      </c>
      <c r="U3733">
        <f t="shared" si="119"/>
        <v>0.45127924894481997</v>
      </c>
    </row>
    <row r="3734" spans="1:21" x14ac:dyDescent="0.35">
      <c r="A3734" t="s">
        <v>73</v>
      </c>
      <c r="B3734" t="s">
        <v>28</v>
      </c>
      <c r="C3734" t="s">
        <v>39</v>
      </c>
      <c r="D3734" t="s">
        <v>40</v>
      </c>
      <c r="E3734" t="s">
        <v>251</v>
      </c>
      <c r="F3734" t="s">
        <v>252</v>
      </c>
      <c r="G3734" t="s">
        <v>128</v>
      </c>
      <c r="H3734" t="s">
        <v>41</v>
      </c>
      <c r="I3734" t="s">
        <v>221</v>
      </c>
      <c r="J3734" t="s">
        <v>145</v>
      </c>
      <c r="L3734" t="s">
        <v>253</v>
      </c>
      <c r="M3734" t="s">
        <v>253</v>
      </c>
      <c r="N3734" t="b">
        <v>0</v>
      </c>
      <c r="O3734">
        <v>3.5359830099999998</v>
      </c>
      <c r="P3734">
        <v>3.326667893442195E-3</v>
      </c>
      <c r="Q3734">
        <v>46.502150362747408</v>
      </c>
      <c r="R3734">
        <v>164.4308136111402</v>
      </c>
      <c r="S3734">
        <v>1.1763041151124091E-2</v>
      </c>
      <c r="T3734">
        <f t="shared" si="118"/>
        <v>164.43081361114017</v>
      </c>
      <c r="U3734">
        <f t="shared" si="119"/>
        <v>1.1763041151124091E-2</v>
      </c>
    </row>
    <row r="3735" spans="1:21" x14ac:dyDescent="0.35">
      <c r="A3735" t="s">
        <v>73</v>
      </c>
      <c r="B3735" t="s">
        <v>28</v>
      </c>
      <c r="C3735" t="s">
        <v>29</v>
      </c>
      <c r="D3735" t="s">
        <v>30</v>
      </c>
      <c r="E3735" t="s">
        <v>251</v>
      </c>
      <c r="F3735" t="s">
        <v>252</v>
      </c>
      <c r="G3735" t="s">
        <v>128</v>
      </c>
      <c r="H3735" t="s">
        <v>41</v>
      </c>
      <c r="I3735" t="s">
        <v>221</v>
      </c>
      <c r="J3735" t="s">
        <v>145</v>
      </c>
      <c r="L3735" t="s">
        <v>253</v>
      </c>
      <c r="M3735" t="s">
        <v>253</v>
      </c>
      <c r="N3735" t="b">
        <v>0</v>
      </c>
      <c r="O3735">
        <v>3.5359830099999998</v>
      </c>
      <c r="P3735">
        <v>8.4799495003318199E-3</v>
      </c>
      <c r="Q3735">
        <v>31.42470766368081</v>
      </c>
      <c r="R3735">
        <v>111.11723239299209</v>
      </c>
      <c r="S3735">
        <v>2.9984957358831301E-2</v>
      </c>
      <c r="T3735">
        <f t="shared" si="118"/>
        <v>111.11723239299214</v>
      </c>
      <c r="U3735">
        <f t="shared" si="119"/>
        <v>2.9984957358831305E-2</v>
      </c>
    </row>
    <row r="3736" spans="1:21" x14ac:dyDescent="0.35">
      <c r="A3736" t="s">
        <v>73</v>
      </c>
      <c r="B3736" t="s">
        <v>28</v>
      </c>
      <c r="C3736" t="s">
        <v>39</v>
      </c>
      <c r="D3736" t="s">
        <v>40</v>
      </c>
      <c r="E3736" t="s">
        <v>254</v>
      </c>
      <c r="F3736" t="s">
        <v>255</v>
      </c>
      <c r="G3736" t="s">
        <v>128</v>
      </c>
      <c r="H3736" t="s">
        <v>41</v>
      </c>
      <c r="I3736" t="s">
        <v>221</v>
      </c>
      <c r="J3736" t="s">
        <v>36</v>
      </c>
      <c r="L3736" t="s">
        <v>256</v>
      </c>
      <c r="M3736" t="s">
        <v>256</v>
      </c>
      <c r="N3736" t="b">
        <v>0</v>
      </c>
      <c r="O3736">
        <v>336.19</v>
      </c>
      <c r="P3736">
        <v>1.5549654721569281E-3</v>
      </c>
      <c r="Q3736">
        <v>21.736235930753409</v>
      </c>
      <c r="R3736">
        <v>7307.5051575599882</v>
      </c>
      <c r="S3736">
        <v>0.5227638420844376</v>
      </c>
      <c r="T3736">
        <f t="shared" si="118"/>
        <v>7307.5051575599882</v>
      </c>
      <c r="U3736">
        <f t="shared" si="119"/>
        <v>0.5227638420844376</v>
      </c>
    </row>
    <row r="3737" spans="1:21" x14ac:dyDescent="0.35">
      <c r="A3737" t="s">
        <v>73</v>
      </c>
      <c r="B3737" t="s">
        <v>28</v>
      </c>
      <c r="C3737" t="s">
        <v>29</v>
      </c>
      <c r="D3737" t="s">
        <v>30</v>
      </c>
      <c r="E3737" t="s">
        <v>254</v>
      </c>
      <c r="F3737" t="s">
        <v>255</v>
      </c>
      <c r="G3737" t="s">
        <v>128</v>
      </c>
      <c r="H3737" t="s">
        <v>41</v>
      </c>
      <c r="I3737" t="s">
        <v>221</v>
      </c>
      <c r="J3737" t="s">
        <v>36</v>
      </c>
      <c r="L3737" t="s">
        <v>256</v>
      </c>
      <c r="M3737" t="s">
        <v>256</v>
      </c>
      <c r="N3737" t="b">
        <v>0</v>
      </c>
      <c r="O3737">
        <v>336.19</v>
      </c>
      <c r="P3737">
        <v>2.138904686071899E-3</v>
      </c>
      <c r="Q3737">
        <v>7.9262800418394326</v>
      </c>
      <c r="R3737">
        <v>2664.7360872659988</v>
      </c>
      <c r="S3737">
        <v>0.71907836641051159</v>
      </c>
      <c r="T3737">
        <f t="shared" si="118"/>
        <v>2664.7360872659988</v>
      </c>
      <c r="U3737">
        <f t="shared" si="119"/>
        <v>0.7190783664105117</v>
      </c>
    </row>
    <row r="3738" spans="1:21" x14ac:dyDescent="0.35">
      <c r="A3738" t="s">
        <v>73</v>
      </c>
      <c r="B3738" t="s">
        <v>28</v>
      </c>
      <c r="C3738" t="s">
        <v>39</v>
      </c>
      <c r="D3738" t="s">
        <v>40</v>
      </c>
      <c r="E3738" t="s">
        <v>257</v>
      </c>
      <c r="F3738" t="s">
        <v>258</v>
      </c>
      <c r="G3738" t="s">
        <v>128</v>
      </c>
      <c r="H3738" t="s">
        <v>41</v>
      </c>
      <c r="I3738" t="s">
        <v>221</v>
      </c>
      <c r="J3738" t="s">
        <v>145</v>
      </c>
      <c r="L3738" t="s">
        <v>259</v>
      </c>
      <c r="M3738" t="s">
        <v>259</v>
      </c>
      <c r="N3738" t="b">
        <v>0</v>
      </c>
      <c r="O3738">
        <v>29.001318260000001</v>
      </c>
      <c r="P3738">
        <v>3.3909825452022317E-4</v>
      </c>
      <c r="Q3738">
        <v>4.7401178971094096</v>
      </c>
      <c r="R3738">
        <v>137.46966772399199</v>
      </c>
      <c r="S3738">
        <v>9.8342964007514765E-3</v>
      </c>
      <c r="T3738">
        <f t="shared" si="118"/>
        <v>137.46966772399193</v>
      </c>
      <c r="U3738">
        <f t="shared" si="119"/>
        <v>9.8342964007514765E-3</v>
      </c>
    </row>
    <row r="3739" spans="1:21" x14ac:dyDescent="0.35">
      <c r="A3739" t="s">
        <v>73</v>
      </c>
      <c r="B3739" t="s">
        <v>28</v>
      </c>
      <c r="C3739" t="s">
        <v>29</v>
      </c>
      <c r="D3739" t="s">
        <v>30</v>
      </c>
      <c r="E3739" t="s">
        <v>257</v>
      </c>
      <c r="F3739" t="s">
        <v>258</v>
      </c>
      <c r="G3739" t="s">
        <v>128</v>
      </c>
      <c r="H3739" t="s">
        <v>41</v>
      </c>
      <c r="I3739" t="s">
        <v>221</v>
      </c>
      <c r="J3739" t="s">
        <v>145</v>
      </c>
      <c r="L3739" t="s">
        <v>259</v>
      </c>
      <c r="M3739" t="s">
        <v>259</v>
      </c>
      <c r="N3739" t="b">
        <v>0</v>
      </c>
      <c r="O3739">
        <v>29.001318260000001</v>
      </c>
      <c r="P3739">
        <v>1.4368749926000411E-3</v>
      </c>
      <c r="Q3739">
        <v>5.3247223453327122</v>
      </c>
      <c r="R3739">
        <v>154.4239673831276</v>
      </c>
      <c r="S3739">
        <v>4.1671268960228942E-2</v>
      </c>
      <c r="T3739">
        <f t="shared" si="118"/>
        <v>154.42396738312763</v>
      </c>
      <c r="U3739">
        <f t="shared" si="119"/>
        <v>4.1671268960228942E-2</v>
      </c>
    </row>
    <row r="3740" spans="1:21" x14ac:dyDescent="0.35">
      <c r="A3740" t="s">
        <v>73</v>
      </c>
      <c r="B3740" t="s">
        <v>28</v>
      </c>
      <c r="C3740" t="s">
        <v>29</v>
      </c>
      <c r="D3740" t="s">
        <v>30</v>
      </c>
      <c r="E3740" t="s">
        <v>260</v>
      </c>
      <c r="F3740" t="s">
        <v>261</v>
      </c>
      <c r="G3740" t="s">
        <v>128</v>
      </c>
      <c r="H3740" t="s">
        <v>41</v>
      </c>
      <c r="I3740" t="s">
        <v>221</v>
      </c>
      <c r="J3740" t="s">
        <v>145</v>
      </c>
      <c r="L3740" t="s">
        <v>262</v>
      </c>
      <c r="M3740" t="s">
        <v>262</v>
      </c>
      <c r="N3740" t="b">
        <v>0</v>
      </c>
      <c r="O3740">
        <v>3.5359830099999998</v>
      </c>
      <c r="P3740">
        <v>7.9480906742039018E-4</v>
      </c>
      <c r="Q3740">
        <v>2.9453763363981351</v>
      </c>
      <c r="R3740">
        <v>10.41480068355985</v>
      </c>
      <c r="S3740">
        <v>2.8104313585924439E-3</v>
      </c>
      <c r="T3740">
        <f t="shared" si="118"/>
        <v>10.41480068355985</v>
      </c>
      <c r="U3740">
        <f t="shared" si="119"/>
        <v>2.8104313585924439E-3</v>
      </c>
    </row>
    <row r="3741" spans="1:21" x14ac:dyDescent="0.35">
      <c r="A3741" t="s">
        <v>73</v>
      </c>
      <c r="B3741" t="s">
        <v>28</v>
      </c>
      <c r="C3741" t="s">
        <v>29</v>
      </c>
      <c r="D3741" t="s">
        <v>30</v>
      </c>
      <c r="E3741" t="s">
        <v>263</v>
      </c>
      <c r="F3741" t="s">
        <v>264</v>
      </c>
      <c r="G3741" t="s">
        <v>128</v>
      </c>
      <c r="H3741" t="s">
        <v>41</v>
      </c>
      <c r="I3741" t="s">
        <v>221</v>
      </c>
      <c r="J3741" t="s">
        <v>145</v>
      </c>
      <c r="L3741" t="s">
        <v>265</v>
      </c>
      <c r="M3741" t="s">
        <v>265</v>
      </c>
      <c r="N3741" t="b">
        <v>0</v>
      </c>
      <c r="O3741">
        <v>11.69139653</v>
      </c>
      <c r="P3741">
        <v>1.94622803335635E-3</v>
      </c>
      <c r="Q3741">
        <v>7.2122654731246394</v>
      </c>
      <c r="R3741">
        <v>84.321455525928215</v>
      </c>
      <c r="S3741">
        <v>2.2754123675771159E-2</v>
      </c>
      <c r="T3741">
        <f t="shared" si="118"/>
        <v>84.321455525928215</v>
      </c>
      <c r="U3741">
        <f t="shared" si="119"/>
        <v>2.2754123675771155E-2</v>
      </c>
    </row>
    <row r="3742" spans="1:21" x14ac:dyDescent="0.35">
      <c r="A3742" t="s">
        <v>73</v>
      </c>
      <c r="B3742" t="s">
        <v>28</v>
      </c>
      <c r="C3742" t="s">
        <v>39</v>
      </c>
      <c r="D3742" t="s">
        <v>40</v>
      </c>
      <c r="E3742" t="s">
        <v>263</v>
      </c>
      <c r="F3742" t="s">
        <v>264</v>
      </c>
      <c r="G3742" t="s">
        <v>128</v>
      </c>
      <c r="H3742" t="s">
        <v>41</v>
      </c>
      <c r="I3742" t="s">
        <v>221</v>
      </c>
      <c r="J3742" t="s">
        <v>145</v>
      </c>
      <c r="L3742" t="s">
        <v>265</v>
      </c>
      <c r="M3742" t="s">
        <v>265</v>
      </c>
      <c r="N3742" t="b">
        <v>0</v>
      </c>
      <c r="O3742">
        <v>11.69139653</v>
      </c>
      <c r="P3742">
        <v>3.4159583597776567E-4</v>
      </c>
      <c r="Q3742">
        <v>4.7750305821750896</v>
      </c>
      <c r="R3742">
        <v>55.826775979085717</v>
      </c>
      <c r="S3742">
        <v>3.9937323714128994E-3</v>
      </c>
      <c r="T3742">
        <f t="shared" si="118"/>
        <v>55.826775979085724</v>
      </c>
      <c r="U3742">
        <f t="shared" si="119"/>
        <v>3.9937323714128985E-3</v>
      </c>
    </row>
    <row r="3743" spans="1:21" x14ac:dyDescent="0.35">
      <c r="A3743" t="s">
        <v>73</v>
      </c>
      <c r="B3743" t="s">
        <v>28</v>
      </c>
      <c r="C3743" t="s">
        <v>39</v>
      </c>
      <c r="D3743" t="s">
        <v>40</v>
      </c>
      <c r="E3743" t="s">
        <v>266</v>
      </c>
      <c r="F3743" t="s">
        <v>267</v>
      </c>
      <c r="G3743" t="s">
        <v>128</v>
      </c>
      <c r="H3743" t="s">
        <v>41</v>
      </c>
      <c r="I3743" t="s">
        <v>221</v>
      </c>
      <c r="J3743" t="s">
        <v>145</v>
      </c>
      <c r="L3743" t="s">
        <v>268</v>
      </c>
      <c r="M3743" t="s">
        <v>268</v>
      </c>
      <c r="N3743" t="b">
        <v>0</v>
      </c>
      <c r="O3743">
        <v>3.5359830099999998</v>
      </c>
      <c r="P3743">
        <v>2.1880526953896789E-4</v>
      </c>
      <c r="Q3743">
        <v>3.0585907190556059</v>
      </c>
      <c r="R3743">
        <v>10.81512481712431</v>
      </c>
      <c r="S3743">
        <v>7.7369171558826081E-4</v>
      </c>
      <c r="T3743">
        <f t="shared" si="118"/>
        <v>10.815124817124305</v>
      </c>
      <c r="U3743">
        <f t="shared" si="119"/>
        <v>7.7369171558826092E-4</v>
      </c>
    </row>
    <row r="3744" spans="1:21" x14ac:dyDescent="0.35">
      <c r="A3744" t="s">
        <v>73</v>
      </c>
      <c r="B3744" t="s">
        <v>28</v>
      </c>
      <c r="C3744" t="s">
        <v>39</v>
      </c>
      <c r="D3744" t="s">
        <v>40</v>
      </c>
      <c r="E3744" t="s">
        <v>269</v>
      </c>
      <c r="F3744" t="s">
        <v>270</v>
      </c>
      <c r="G3744" t="s">
        <v>128</v>
      </c>
      <c r="H3744" t="s">
        <v>41</v>
      </c>
      <c r="I3744" t="s">
        <v>221</v>
      </c>
      <c r="J3744" t="s">
        <v>145</v>
      </c>
      <c r="L3744" t="s">
        <v>271</v>
      </c>
      <c r="M3744" t="s">
        <v>271</v>
      </c>
      <c r="N3744" t="b">
        <v>0</v>
      </c>
      <c r="O3744">
        <v>11.69139653</v>
      </c>
      <c r="P3744">
        <v>1.0256011174385219E-3</v>
      </c>
      <c r="Q3744">
        <v>14.33646486604319</v>
      </c>
      <c r="R3744">
        <v>167.61329558732419</v>
      </c>
      <c r="S3744">
        <v>1.199070934558486E-2</v>
      </c>
      <c r="T3744">
        <f t="shared" si="118"/>
        <v>167.61329558732427</v>
      </c>
      <c r="U3744">
        <f t="shared" si="119"/>
        <v>1.1990709345584858E-2</v>
      </c>
    </row>
    <row r="3745" spans="1:21" x14ac:dyDescent="0.35">
      <c r="A3745" t="s">
        <v>73</v>
      </c>
      <c r="B3745" t="s">
        <v>28</v>
      </c>
      <c r="C3745" t="s">
        <v>29</v>
      </c>
      <c r="D3745" t="s">
        <v>30</v>
      </c>
      <c r="E3745" t="s">
        <v>269</v>
      </c>
      <c r="F3745" t="s">
        <v>270</v>
      </c>
      <c r="G3745" t="s">
        <v>128</v>
      </c>
      <c r="H3745" t="s">
        <v>41</v>
      </c>
      <c r="I3745" t="s">
        <v>221</v>
      </c>
      <c r="J3745" t="s">
        <v>145</v>
      </c>
      <c r="L3745" t="s">
        <v>271</v>
      </c>
      <c r="M3745" t="s">
        <v>271</v>
      </c>
      <c r="N3745" t="b">
        <v>0</v>
      </c>
      <c r="O3745">
        <v>11.69139653</v>
      </c>
      <c r="P3745">
        <v>2.7885690095156811E-3</v>
      </c>
      <c r="Q3745">
        <v>10.33378393593043</v>
      </c>
      <c r="R3745">
        <v>120.81636565030681</v>
      </c>
      <c r="S3745">
        <v>3.2602266041517169E-2</v>
      </c>
      <c r="T3745">
        <f t="shared" si="118"/>
        <v>120.81636565030678</v>
      </c>
      <c r="U3745">
        <f t="shared" si="119"/>
        <v>3.2602266041517169E-2</v>
      </c>
    </row>
    <row r="3746" spans="1:21" x14ac:dyDescent="0.35">
      <c r="A3746" t="s">
        <v>73</v>
      </c>
      <c r="B3746" t="s">
        <v>28</v>
      </c>
      <c r="C3746" t="s">
        <v>39</v>
      </c>
      <c r="D3746" t="s">
        <v>40</v>
      </c>
      <c r="E3746" t="s">
        <v>272</v>
      </c>
      <c r="F3746" t="s">
        <v>273</v>
      </c>
      <c r="G3746" t="s">
        <v>128</v>
      </c>
      <c r="H3746" t="s">
        <v>41</v>
      </c>
      <c r="I3746" t="s">
        <v>221</v>
      </c>
      <c r="J3746" t="s">
        <v>145</v>
      </c>
      <c r="L3746" t="s">
        <v>274</v>
      </c>
      <c r="M3746" t="s">
        <v>274</v>
      </c>
      <c r="N3746" t="b">
        <v>0</v>
      </c>
      <c r="O3746">
        <v>11.69139653</v>
      </c>
      <c r="P3746">
        <v>1.449517662696403E-5</v>
      </c>
      <c r="Q3746">
        <v>0.20262223481052019</v>
      </c>
      <c r="R3746">
        <v>2.368936892964562</v>
      </c>
      <c r="S3746">
        <v>1.6946885771822439E-4</v>
      </c>
      <c r="T3746">
        <f t="shared" si="118"/>
        <v>2.3689368929645611</v>
      </c>
      <c r="U3746">
        <f t="shared" si="119"/>
        <v>1.6946885771822436E-4</v>
      </c>
    </row>
    <row r="3747" spans="1:21" x14ac:dyDescent="0.35">
      <c r="A3747" t="s">
        <v>73</v>
      </c>
      <c r="B3747" t="s">
        <v>28</v>
      </c>
      <c r="C3747" t="s">
        <v>39</v>
      </c>
      <c r="D3747" t="s">
        <v>40</v>
      </c>
      <c r="E3747" t="s">
        <v>275</v>
      </c>
      <c r="F3747" t="s">
        <v>276</v>
      </c>
      <c r="G3747" t="s">
        <v>128</v>
      </c>
      <c r="H3747" t="s">
        <v>41</v>
      </c>
      <c r="I3747" t="s">
        <v>221</v>
      </c>
      <c r="J3747" t="s">
        <v>145</v>
      </c>
      <c r="L3747" t="s">
        <v>277</v>
      </c>
      <c r="M3747" t="s">
        <v>277</v>
      </c>
      <c r="N3747" t="b">
        <v>0</v>
      </c>
      <c r="O3747">
        <v>3.5359830099999998</v>
      </c>
      <c r="P3747">
        <v>1.561545500054234E-3</v>
      </c>
      <c r="Q3747">
        <v>21.82821549002194</v>
      </c>
      <c r="R3747">
        <v>77.184199111336397</v>
      </c>
      <c r="S3747">
        <v>5.5215983575337248E-3</v>
      </c>
      <c r="T3747">
        <f t="shared" si="118"/>
        <v>77.184199111336397</v>
      </c>
      <c r="U3747">
        <f t="shared" si="119"/>
        <v>5.5215983575337257E-3</v>
      </c>
    </row>
    <row r="3748" spans="1:21" x14ac:dyDescent="0.35">
      <c r="A3748" t="s">
        <v>73</v>
      </c>
      <c r="B3748" t="s">
        <v>28</v>
      </c>
      <c r="C3748" t="s">
        <v>29</v>
      </c>
      <c r="D3748" t="s">
        <v>30</v>
      </c>
      <c r="E3748" t="s">
        <v>275</v>
      </c>
      <c r="F3748" t="s">
        <v>276</v>
      </c>
      <c r="G3748" t="s">
        <v>128</v>
      </c>
      <c r="H3748" t="s">
        <v>41</v>
      </c>
      <c r="I3748" t="s">
        <v>221</v>
      </c>
      <c r="J3748" t="s">
        <v>145</v>
      </c>
      <c r="L3748" t="s">
        <v>277</v>
      </c>
      <c r="M3748" t="s">
        <v>277</v>
      </c>
      <c r="N3748" t="b">
        <v>0</v>
      </c>
      <c r="O3748">
        <v>3.5359830099999998</v>
      </c>
      <c r="P3748">
        <v>1.366073409069829E-3</v>
      </c>
      <c r="Q3748">
        <v>5.0623482516573288</v>
      </c>
      <c r="R3748">
        <v>17.900377408563521</v>
      </c>
      <c r="S3748">
        <v>4.8304123648836954E-3</v>
      </c>
      <c r="T3748">
        <f t="shared" si="118"/>
        <v>17.900377408563518</v>
      </c>
      <c r="U3748">
        <f t="shared" si="119"/>
        <v>4.8304123648836954E-3</v>
      </c>
    </row>
    <row r="3749" spans="1:21" x14ac:dyDescent="0.35">
      <c r="A3749" t="s">
        <v>73</v>
      </c>
      <c r="B3749" t="s">
        <v>28</v>
      </c>
      <c r="C3749" t="s">
        <v>29</v>
      </c>
      <c r="D3749" t="s">
        <v>30</v>
      </c>
      <c r="E3749" t="s">
        <v>278</v>
      </c>
      <c r="F3749" t="s">
        <v>279</v>
      </c>
      <c r="G3749" t="s">
        <v>128</v>
      </c>
      <c r="H3749" t="s">
        <v>41</v>
      </c>
      <c r="I3749" t="s">
        <v>221</v>
      </c>
      <c r="J3749" t="s">
        <v>145</v>
      </c>
      <c r="L3749" t="s">
        <v>277</v>
      </c>
      <c r="M3749" t="s">
        <v>277</v>
      </c>
      <c r="N3749" t="b">
        <v>0</v>
      </c>
      <c r="O3749">
        <v>3.5359830099999998</v>
      </c>
      <c r="P3749">
        <v>5.4105578318623841E-6</v>
      </c>
      <c r="Q3749">
        <v>2.0050260695191759E-2</v>
      </c>
      <c r="R3749">
        <v>7.0897381164268844E-2</v>
      </c>
      <c r="S3749">
        <v>1.9131640568087821E-5</v>
      </c>
      <c r="T3749">
        <f t="shared" si="118"/>
        <v>7.0897381164268844E-2</v>
      </c>
      <c r="U3749">
        <f t="shared" si="119"/>
        <v>1.9131640568087824E-5</v>
      </c>
    </row>
    <row r="3750" spans="1:21" x14ac:dyDescent="0.35">
      <c r="A3750" t="s">
        <v>73</v>
      </c>
      <c r="B3750" t="s">
        <v>28</v>
      </c>
      <c r="C3750" t="s">
        <v>39</v>
      </c>
      <c r="D3750" t="s">
        <v>40</v>
      </c>
      <c r="E3750" t="s">
        <v>278</v>
      </c>
      <c r="F3750" t="s">
        <v>279</v>
      </c>
      <c r="G3750" t="s">
        <v>128</v>
      </c>
      <c r="H3750" t="s">
        <v>41</v>
      </c>
      <c r="I3750" t="s">
        <v>221</v>
      </c>
      <c r="J3750" t="s">
        <v>145</v>
      </c>
      <c r="L3750" t="s">
        <v>277</v>
      </c>
      <c r="M3750" t="s">
        <v>277</v>
      </c>
      <c r="N3750" t="b">
        <v>0</v>
      </c>
      <c r="O3750">
        <v>3.5359830099999998</v>
      </c>
      <c r="P3750">
        <v>1.082790566910517E-4</v>
      </c>
      <c r="Q3750">
        <v>1.5135893141932091</v>
      </c>
      <c r="R3750">
        <v>5.3520260991047381</v>
      </c>
      <c r="S3750">
        <v>3.8287290479838571E-4</v>
      </c>
      <c r="T3750">
        <f t="shared" si="118"/>
        <v>5.352026099104739</v>
      </c>
      <c r="U3750">
        <f t="shared" si="119"/>
        <v>3.828729047983856E-4</v>
      </c>
    </row>
    <row r="3751" spans="1:21" x14ac:dyDescent="0.35">
      <c r="A3751" t="s">
        <v>73</v>
      </c>
      <c r="B3751" t="s">
        <v>28</v>
      </c>
      <c r="C3751" t="s">
        <v>39</v>
      </c>
      <c r="D3751" t="s">
        <v>40</v>
      </c>
      <c r="E3751" t="s">
        <v>280</v>
      </c>
      <c r="F3751" t="s">
        <v>281</v>
      </c>
      <c r="G3751" t="s">
        <v>128</v>
      </c>
      <c r="H3751" t="s">
        <v>41</v>
      </c>
      <c r="I3751" t="s">
        <v>221</v>
      </c>
      <c r="J3751" t="s">
        <v>145</v>
      </c>
      <c r="L3751" t="s">
        <v>282</v>
      </c>
      <c r="M3751" t="s">
        <v>282</v>
      </c>
      <c r="N3751" t="b">
        <v>0</v>
      </c>
      <c r="O3751">
        <v>3.9577318099999999</v>
      </c>
      <c r="P3751">
        <v>1.032062810046201E-4</v>
      </c>
      <c r="Q3751">
        <v>1.442679026396839</v>
      </c>
      <c r="R3751">
        <v>5.709736674390598</v>
      </c>
      <c r="S3751">
        <v>4.0846278132378378E-4</v>
      </c>
      <c r="T3751">
        <f t="shared" si="118"/>
        <v>5.7097366743905988</v>
      </c>
      <c r="U3751">
        <f t="shared" si="119"/>
        <v>4.0846278132378373E-4</v>
      </c>
    </row>
    <row r="3752" spans="1:21" x14ac:dyDescent="0.35">
      <c r="A3752" t="s">
        <v>73</v>
      </c>
      <c r="B3752" t="s">
        <v>28</v>
      </c>
      <c r="C3752" t="s">
        <v>29</v>
      </c>
      <c r="D3752" t="s">
        <v>30</v>
      </c>
      <c r="E3752" t="s">
        <v>280</v>
      </c>
      <c r="F3752" t="s">
        <v>281</v>
      </c>
      <c r="G3752" t="s">
        <v>128</v>
      </c>
      <c r="H3752" t="s">
        <v>41</v>
      </c>
      <c r="I3752" t="s">
        <v>221</v>
      </c>
      <c r="J3752" t="s">
        <v>145</v>
      </c>
      <c r="L3752" t="s">
        <v>282</v>
      </c>
      <c r="M3752" t="s">
        <v>282</v>
      </c>
      <c r="N3752" t="b">
        <v>0</v>
      </c>
      <c r="O3752">
        <v>3.9577318099999999</v>
      </c>
      <c r="P3752">
        <v>2.733251393180399E-5</v>
      </c>
      <c r="Q3752">
        <v>0.1012878979983093</v>
      </c>
      <c r="R3752">
        <v>0.40087033587594401</v>
      </c>
      <c r="S3752">
        <v>1.0817475983516879E-4</v>
      </c>
      <c r="T3752">
        <f t="shared" si="118"/>
        <v>0.40087033587594401</v>
      </c>
      <c r="U3752">
        <f t="shared" si="119"/>
        <v>1.0817475983516882E-4</v>
      </c>
    </row>
    <row r="3753" spans="1:21" x14ac:dyDescent="0.35">
      <c r="A3753" t="s">
        <v>73</v>
      </c>
      <c r="B3753" t="s">
        <v>28</v>
      </c>
      <c r="C3753" t="s">
        <v>76</v>
      </c>
      <c r="D3753" t="s">
        <v>77</v>
      </c>
      <c r="E3753" t="s">
        <v>280</v>
      </c>
      <c r="F3753" t="s">
        <v>281</v>
      </c>
      <c r="G3753" t="s">
        <v>128</v>
      </c>
      <c r="H3753" t="s">
        <v>41</v>
      </c>
      <c r="I3753" t="s">
        <v>221</v>
      </c>
      <c r="J3753" t="s">
        <v>145</v>
      </c>
      <c r="L3753" t="s">
        <v>282</v>
      </c>
      <c r="M3753" t="s">
        <v>282</v>
      </c>
      <c r="N3753" t="b">
        <v>0</v>
      </c>
      <c r="O3753">
        <v>3.9577318099999999</v>
      </c>
      <c r="P3753">
        <v>2.9786210877508082E-5</v>
      </c>
      <c r="Q3753">
        <v>0.10610805681878679</v>
      </c>
      <c r="R3753">
        <v>0.41994723176900001</v>
      </c>
      <c r="S3753">
        <v>1.178858342892817E-4</v>
      </c>
      <c r="T3753">
        <f t="shared" si="118"/>
        <v>0.4199472317689999</v>
      </c>
      <c r="U3753">
        <f t="shared" si="119"/>
        <v>1.1788583428928174E-4</v>
      </c>
    </row>
    <row r="3754" spans="1:21" x14ac:dyDescent="0.35">
      <c r="A3754" t="s">
        <v>73</v>
      </c>
      <c r="B3754" t="s">
        <v>28</v>
      </c>
      <c r="C3754" t="s">
        <v>29</v>
      </c>
      <c r="D3754" t="s">
        <v>30</v>
      </c>
      <c r="E3754" t="s">
        <v>1393</v>
      </c>
      <c r="F3754" t="s">
        <v>1394</v>
      </c>
      <c r="G3754" t="s">
        <v>128</v>
      </c>
      <c r="H3754" t="s">
        <v>41</v>
      </c>
      <c r="I3754" t="s">
        <v>221</v>
      </c>
      <c r="J3754" t="s">
        <v>36</v>
      </c>
      <c r="L3754" t="s">
        <v>1395</v>
      </c>
      <c r="M3754" t="s">
        <v>1395</v>
      </c>
      <c r="N3754" t="b">
        <v>0</v>
      </c>
      <c r="O3754">
        <v>0.44</v>
      </c>
      <c r="P3754">
        <v>5.0591033955645428E-4</v>
      </c>
      <c r="Q3754">
        <v>1.874785283093134</v>
      </c>
      <c r="R3754">
        <v>0.82490552456097888</v>
      </c>
      <c r="S3754">
        <v>2.2260054940483989E-4</v>
      </c>
      <c r="T3754">
        <f t="shared" si="118"/>
        <v>0.82490552456097899</v>
      </c>
      <c r="U3754">
        <f t="shared" si="119"/>
        <v>2.2260054940483989E-4</v>
      </c>
    </row>
    <row r="3755" spans="1:21" x14ac:dyDescent="0.35">
      <c r="A3755" t="s">
        <v>73</v>
      </c>
      <c r="B3755" t="s">
        <v>28</v>
      </c>
      <c r="C3755" t="s">
        <v>76</v>
      </c>
      <c r="D3755" t="s">
        <v>77</v>
      </c>
      <c r="E3755" t="s">
        <v>1393</v>
      </c>
      <c r="F3755" t="s">
        <v>1394</v>
      </c>
      <c r="G3755" t="s">
        <v>128</v>
      </c>
      <c r="H3755" t="s">
        <v>41</v>
      </c>
      <c r="I3755" t="s">
        <v>221</v>
      </c>
      <c r="J3755" t="s">
        <v>36</v>
      </c>
      <c r="L3755" t="s">
        <v>1395</v>
      </c>
      <c r="M3755" t="s">
        <v>1395</v>
      </c>
      <c r="N3755" t="b">
        <v>0</v>
      </c>
      <c r="O3755">
        <v>0.44</v>
      </c>
      <c r="P3755">
        <v>5.5858862099865674E-4</v>
      </c>
      <c r="Q3755">
        <v>1.9898722055986411</v>
      </c>
      <c r="R3755">
        <v>0.87554377046340204</v>
      </c>
      <c r="S3755">
        <v>2.457789932394089E-4</v>
      </c>
      <c r="T3755">
        <f t="shared" si="118"/>
        <v>0.87554377046340204</v>
      </c>
      <c r="U3755">
        <f t="shared" si="119"/>
        <v>2.4577899323940895E-4</v>
      </c>
    </row>
    <row r="3756" spans="1:21" x14ac:dyDescent="0.35">
      <c r="A3756" t="s">
        <v>73</v>
      </c>
      <c r="B3756" t="s">
        <v>28</v>
      </c>
      <c r="C3756" t="s">
        <v>39</v>
      </c>
      <c r="D3756" t="s">
        <v>40</v>
      </c>
      <c r="E3756" t="s">
        <v>283</v>
      </c>
      <c r="F3756" t="s">
        <v>284</v>
      </c>
      <c r="G3756" t="s">
        <v>128</v>
      </c>
      <c r="H3756" t="s">
        <v>41</v>
      </c>
      <c r="I3756" t="s">
        <v>221</v>
      </c>
      <c r="J3756" t="s">
        <v>36</v>
      </c>
      <c r="L3756" t="s">
        <v>285</v>
      </c>
      <c r="M3756" t="s">
        <v>285</v>
      </c>
      <c r="N3756" t="b">
        <v>0</v>
      </c>
      <c r="O3756">
        <v>0.44</v>
      </c>
      <c r="P3756">
        <v>7.7234824219778728E-4</v>
      </c>
      <c r="Q3756">
        <v>10.79634494380563</v>
      </c>
      <c r="R3756">
        <v>4.7503917752744762</v>
      </c>
      <c r="S3756">
        <v>3.3983322656702642E-4</v>
      </c>
      <c r="T3756">
        <f t="shared" si="118"/>
        <v>4.7503917752744771</v>
      </c>
      <c r="U3756">
        <f t="shared" si="119"/>
        <v>3.3983322656702642E-4</v>
      </c>
    </row>
    <row r="3757" spans="1:21" x14ac:dyDescent="0.35">
      <c r="A3757" t="s">
        <v>73</v>
      </c>
      <c r="B3757" t="s">
        <v>28</v>
      </c>
      <c r="C3757" t="s">
        <v>39</v>
      </c>
      <c r="D3757" t="s">
        <v>40</v>
      </c>
      <c r="E3757" t="s">
        <v>286</v>
      </c>
      <c r="F3757" t="s">
        <v>287</v>
      </c>
      <c r="G3757" t="s">
        <v>128</v>
      </c>
      <c r="H3757" t="s">
        <v>41</v>
      </c>
      <c r="I3757" t="s">
        <v>221</v>
      </c>
      <c r="J3757" t="s">
        <v>36</v>
      </c>
      <c r="L3757" t="s">
        <v>285</v>
      </c>
      <c r="M3757" t="s">
        <v>285</v>
      </c>
      <c r="N3757" t="b">
        <v>0</v>
      </c>
      <c r="O3757">
        <v>0.44</v>
      </c>
      <c r="P3757">
        <v>2.465275047381909E-3</v>
      </c>
      <c r="Q3757">
        <v>34.461086772404258</v>
      </c>
      <c r="R3757">
        <v>15.162878179857881</v>
      </c>
      <c r="S3757">
        <v>1.08472102084804E-3</v>
      </c>
      <c r="T3757">
        <f t="shared" si="118"/>
        <v>15.162878179857874</v>
      </c>
      <c r="U3757">
        <f t="shared" si="119"/>
        <v>1.08472102084804E-3</v>
      </c>
    </row>
    <row r="3758" spans="1:21" x14ac:dyDescent="0.35">
      <c r="A3758" t="s">
        <v>73</v>
      </c>
      <c r="B3758" t="s">
        <v>28</v>
      </c>
      <c r="C3758" t="s">
        <v>29</v>
      </c>
      <c r="D3758" t="s">
        <v>30</v>
      </c>
      <c r="E3758" t="s">
        <v>286</v>
      </c>
      <c r="F3758" t="s">
        <v>287</v>
      </c>
      <c r="G3758" t="s">
        <v>128</v>
      </c>
      <c r="H3758" t="s">
        <v>41</v>
      </c>
      <c r="I3758" t="s">
        <v>221</v>
      </c>
      <c r="J3758" t="s">
        <v>36</v>
      </c>
      <c r="L3758" t="s">
        <v>285</v>
      </c>
      <c r="M3758" t="s">
        <v>285</v>
      </c>
      <c r="N3758" t="b">
        <v>0</v>
      </c>
      <c r="O3758">
        <v>0.44</v>
      </c>
      <c r="P3758">
        <v>1.318428689954063E-3</v>
      </c>
      <c r="Q3758">
        <v>4.8857880764024451</v>
      </c>
      <c r="R3758">
        <v>2.1497467536170758</v>
      </c>
      <c r="S3758">
        <v>5.801086235797876E-4</v>
      </c>
      <c r="T3758">
        <f t="shared" si="118"/>
        <v>2.1497467536170758</v>
      </c>
      <c r="U3758">
        <f t="shared" si="119"/>
        <v>5.8010862357978771E-4</v>
      </c>
    </row>
    <row r="3759" spans="1:21" x14ac:dyDescent="0.35">
      <c r="A3759" t="s">
        <v>73</v>
      </c>
      <c r="B3759" t="s">
        <v>28</v>
      </c>
      <c r="C3759" t="s">
        <v>29</v>
      </c>
      <c r="D3759" t="s">
        <v>30</v>
      </c>
      <c r="E3759" t="s">
        <v>288</v>
      </c>
      <c r="F3759" t="s">
        <v>289</v>
      </c>
      <c r="G3759" t="s">
        <v>128</v>
      </c>
      <c r="H3759" t="s">
        <v>41</v>
      </c>
      <c r="I3759" t="s">
        <v>221</v>
      </c>
      <c r="J3759" t="s">
        <v>36</v>
      </c>
      <c r="L3759" t="s">
        <v>285</v>
      </c>
      <c r="M3759" t="s">
        <v>285</v>
      </c>
      <c r="N3759" t="b">
        <v>0</v>
      </c>
      <c r="O3759">
        <v>0.44</v>
      </c>
      <c r="P3759">
        <v>4.1819299217627972E-3</v>
      </c>
      <c r="Q3759">
        <v>15.497253286266989</v>
      </c>
      <c r="R3759">
        <v>6.8187914459574772</v>
      </c>
      <c r="S3759">
        <v>1.840049165575631E-3</v>
      </c>
      <c r="T3759">
        <f t="shared" si="118"/>
        <v>6.8187914459574754</v>
      </c>
      <c r="U3759">
        <f t="shared" si="119"/>
        <v>1.8400491655756307E-3</v>
      </c>
    </row>
    <row r="3760" spans="1:21" x14ac:dyDescent="0.35">
      <c r="A3760" t="s">
        <v>73</v>
      </c>
      <c r="B3760" t="s">
        <v>28</v>
      </c>
      <c r="C3760" t="s">
        <v>39</v>
      </c>
      <c r="D3760" t="s">
        <v>40</v>
      </c>
      <c r="E3760" t="s">
        <v>288</v>
      </c>
      <c r="F3760" t="s">
        <v>289</v>
      </c>
      <c r="G3760" t="s">
        <v>128</v>
      </c>
      <c r="H3760" t="s">
        <v>41</v>
      </c>
      <c r="I3760" t="s">
        <v>221</v>
      </c>
      <c r="J3760" t="s">
        <v>36</v>
      </c>
      <c r="L3760" t="s">
        <v>285</v>
      </c>
      <c r="M3760" t="s">
        <v>285</v>
      </c>
      <c r="N3760" t="b">
        <v>0</v>
      </c>
      <c r="O3760">
        <v>0.44</v>
      </c>
      <c r="P3760">
        <v>1.22549037246496E-3</v>
      </c>
      <c r="Q3760">
        <v>17.13063623838265</v>
      </c>
      <c r="R3760">
        <v>7.5374799448883643</v>
      </c>
      <c r="S3760">
        <v>5.3921576388458255E-4</v>
      </c>
      <c r="T3760">
        <f t="shared" si="118"/>
        <v>7.537479944888366</v>
      </c>
      <c r="U3760">
        <f t="shared" si="119"/>
        <v>5.3921576388458244E-4</v>
      </c>
    </row>
    <row r="3761" spans="1:21" x14ac:dyDescent="0.35">
      <c r="A3761" t="s">
        <v>73</v>
      </c>
      <c r="B3761" t="s">
        <v>28</v>
      </c>
      <c r="C3761" t="s">
        <v>39</v>
      </c>
      <c r="D3761" t="s">
        <v>40</v>
      </c>
      <c r="E3761" t="s">
        <v>290</v>
      </c>
      <c r="F3761" t="s">
        <v>291</v>
      </c>
      <c r="G3761" t="s">
        <v>128</v>
      </c>
      <c r="H3761" t="s">
        <v>41</v>
      </c>
      <c r="I3761" t="s">
        <v>221</v>
      </c>
      <c r="J3761" t="s">
        <v>145</v>
      </c>
      <c r="L3761" t="s">
        <v>292</v>
      </c>
      <c r="M3761" t="s">
        <v>292</v>
      </c>
      <c r="N3761" t="b">
        <v>0</v>
      </c>
      <c r="O3761">
        <v>3.5359830099999998</v>
      </c>
      <c r="P3761">
        <v>5.8530198621386377E-5</v>
      </c>
      <c r="Q3761">
        <v>0.8181700681389269</v>
      </c>
      <c r="R3761">
        <v>2.8930354602297879</v>
      </c>
      <c r="S3761">
        <v>2.069617878971477E-4</v>
      </c>
      <c r="T3761">
        <f t="shared" si="118"/>
        <v>2.8930354602297879</v>
      </c>
      <c r="U3761">
        <f t="shared" si="119"/>
        <v>2.0696178789714764E-4</v>
      </c>
    </row>
    <row r="3762" spans="1:21" x14ac:dyDescent="0.35">
      <c r="A3762" t="s">
        <v>73</v>
      </c>
      <c r="B3762" t="s">
        <v>28</v>
      </c>
      <c r="C3762" t="s">
        <v>29</v>
      </c>
      <c r="D3762" t="s">
        <v>30</v>
      </c>
      <c r="E3762" t="s">
        <v>290</v>
      </c>
      <c r="F3762" t="s">
        <v>291</v>
      </c>
      <c r="G3762" t="s">
        <v>128</v>
      </c>
      <c r="H3762" t="s">
        <v>41</v>
      </c>
      <c r="I3762" t="s">
        <v>221</v>
      </c>
      <c r="J3762" t="s">
        <v>145</v>
      </c>
      <c r="L3762" t="s">
        <v>292</v>
      </c>
      <c r="M3762" t="s">
        <v>292</v>
      </c>
      <c r="N3762" t="b">
        <v>0</v>
      </c>
      <c r="O3762">
        <v>3.5359830099999998</v>
      </c>
      <c r="P3762">
        <v>6.4799599875937659E-4</v>
      </c>
      <c r="Q3762">
        <v>2.401321473370976</v>
      </c>
      <c r="R3762">
        <v>8.4910319313879405</v>
      </c>
      <c r="S3762">
        <v>2.2913028421611371E-3</v>
      </c>
      <c r="T3762">
        <f t="shared" si="118"/>
        <v>8.4910319313879388</v>
      </c>
      <c r="U3762">
        <f t="shared" si="119"/>
        <v>2.2913028421611367E-3</v>
      </c>
    </row>
    <row r="3763" spans="1:21" x14ac:dyDescent="0.35">
      <c r="A3763" t="s">
        <v>73</v>
      </c>
      <c r="B3763" t="s">
        <v>28</v>
      </c>
      <c r="C3763" t="s">
        <v>29</v>
      </c>
      <c r="D3763" t="s">
        <v>30</v>
      </c>
      <c r="E3763" t="s">
        <v>293</v>
      </c>
      <c r="F3763" t="s">
        <v>294</v>
      </c>
      <c r="G3763" t="s">
        <v>128</v>
      </c>
      <c r="H3763" t="s">
        <v>41</v>
      </c>
      <c r="I3763" t="s">
        <v>221</v>
      </c>
      <c r="J3763" t="s">
        <v>36</v>
      </c>
      <c r="L3763" t="s">
        <v>295</v>
      </c>
      <c r="M3763" t="s">
        <v>295</v>
      </c>
      <c r="N3763" t="b">
        <v>0</v>
      </c>
      <c r="O3763">
        <v>0.48</v>
      </c>
      <c r="P3763">
        <v>8.7420033233765674E-4</v>
      </c>
      <c r="Q3763">
        <v>3.239581778420793</v>
      </c>
      <c r="R3763">
        <v>1.554999253641981</v>
      </c>
      <c r="S3763">
        <v>4.1961615952207523E-4</v>
      </c>
      <c r="T3763">
        <f t="shared" si="118"/>
        <v>1.5549992536419806</v>
      </c>
      <c r="U3763">
        <f t="shared" si="119"/>
        <v>4.1961615952207523E-4</v>
      </c>
    </row>
    <row r="3764" spans="1:21" x14ac:dyDescent="0.35">
      <c r="A3764" t="s">
        <v>73</v>
      </c>
      <c r="B3764" t="s">
        <v>28</v>
      </c>
      <c r="C3764" t="s">
        <v>39</v>
      </c>
      <c r="D3764" t="s">
        <v>40</v>
      </c>
      <c r="E3764" t="s">
        <v>293</v>
      </c>
      <c r="F3764" t="s">
        <v>294</v>
      </c>
      <c r="G3764" t="s">
        <v>128</v>
      </c>
      <c r="H3764" t="s">
        <v>41</v>
      </c>
      <c r="I3764" t="s">
        <v>221</v>
      </c>
      <c r="J3764" t="s">
        <v>36</v>
      </c>
      <c r="L3764" t="s">
        <v>295</v>
      </c>
      <c r="M3764" t="s">
        <v>295</v>
      </c>
      <c r="N3764" t="b">
        <v>0</v>
      </c>
      <c r="O3764">
        <v>0.48</v>
      </c>
      <c r="P3764">
        <v>4.5506927220437379E-4</v>
      </c>
      <c r="Q3764">
        <v>6.3612300353845157</v>
      </c>
      <c r="R3764">
        <v>3.053390416984568</v>
      </c>
      <c r="S3764">
        <v>2.1843325065809939E-4</v>
      </c>
      <c r="T3764">
        <f t="shared" si="118"/>
        <v>3.0533904169845676</v>
      </c>
      <c r="U3764">
        <f t="shared" si="119"/>
        <v>2.1843325065809942E-4</v>
      </c>
    </row>
    <row r="3765" spans="1:21" x14ac:dyDescent="0.35">
      <c r="A3765" t="s">
        <v>73</v>
      </c>
      <c r="B3765" t="s">
        <v>28</v>
      </c>
      <c r="C3765" t="s">
        <v>29</v>
      </c>
      <c r="D3765" t="s">
        <v>30</v>
      </c>
      <c r="E3765" t="s">
        <v>296</v>
      </c>
      <c r="F3765" t="s">
        <v>297</v>
      </c>
      <c r="G3765" t="s">
        <v>128</v>
      </c>
      <c r="H3765" t="s">
        <v>41</v>
      </c>
      <c r="I3765" t="s">
        <v>221</v>
      </c>
      <c r="J3765" t="s">
        <v>36</v>
      </c>
      <c r="L3765" t="s">
        <v>295</v>
      </c>
      <c r="M3765" t="s">
        <v>295</v>
      </c>
      <c r="N3765" t="b">
        <v>0</v>
      </c>
      <c r="O3765">
        <v>0.48</v>
      </c>
      <c r="P3765">
        <v>4.7768290894122477E-5</v>
      </c>
      <c r="Q3765">
        <v>0.1770181033369039</v>
      </c>
      <c r="R3765">
        <v>8.4968689601713887E-2</v>
      </c>
      <c r="S3765">
        <v>2.2928779629178789E-5</v>
      </c>
      <c r="T3765">
        <f t="shared" si="118"/>
        <v>8.4968689601713873E-2</v>
      </c>
      <c r="U3765">
        <f t="shared" si="119"/>
        <v>2.2928779629178789E-5</v>
      </c>
    </row>
    <row r="3766" spans="1:21" x14ac:dyDescent="0.35">
      <c r="A3766" t="s">
        <v>73</v>
      </c>
      <c r="B3766" t="s">
        <v>28</v>
      </c>
      <c r="C3766" t="s">
        <v>39</v>
      </c>
      <c r="D3766" t="s">
        <v>40</v>
      </c>
      <c r="E3766" t="s">
        <v>1201</v>
      </c>
      <c r="F3766" t="s">
        <v>1202</v>
      </c>
      <c r="G3766" t="s">
        <v>128</v>
      </c>
      <c r="H3766" t="s">
        <v>41</v>
      </c>
      <c r="I3766" t="s">
        <v>221</v>
      </c>
      <c r="J3766" t="s">
        <v>36</v>
      </c>
      <c r="L3766" t="s">
        <v>1203</v>
      </c>
      <c r="M3766" t="s">
        <v>1203</v>
      </c>
      <c r="N3766" t="b">
        <v>0</v>
      </c>
      <c r="O3766">
        <v>4.3</v>
      </c>
      <c r="P3766">
        <v>2.3431020791982041E-3</v>
      </c>
      <c r="Q3766">
        <v>32.753280066498561</v>
      </c>
      <c r="R3766">
        <v>140.83910428594379</v>
      </c>
      <c r="S3766">
        <v>1.007533894055228E-2</v>
      </c>
      <c r="T3766">
        <f t="shared" si="118"/>
        <v>140.83910428594382</v>
      </c>
      <c r="U3766">
        <f t="shared" si="119"/>
        <v>1.0075338940552278E-2</v>
      </c>
    </row>
    <row r="3767" spans="1:21" x14ac:dyDescent="0.35">
      <c r="A3767" t="s">
        <v>73</v>
      </c>
      <c r="B3767" t="s">
        <v>28</v>
      </c>
      <c r="C3767" t="s">
        <v>29</v>
      </c>
      <c r="D3767" t="s">
        <v>30</v>
      </c>
      <c r="E3767" t="s">
        <v>1201</v>
      </c>
      <c r="F3767" t="s">
        <v>1202</v>
      </c>
      <c r="G3767" t="s">
        <v>128</v>
      </c>
      <c r="H3767" t="s">
        <v>41</v>
      </c>
      <c r="I3767" t="s">
        <v>221</v>
      </c>
      <c r="J3767" t="s">
        <v>36</v>
      </c>
      <c r="L3767" t="s">
        <v>1203</v>
      </c>
      <c r="M3767" t="s">
        <v>1203</v>
      </c>
      <c r="N3767" t="b">
        <v>0</v>
      </c>
      <c r="O3767">
        <v>4.3</v>
      </c>
      <c r="P3767">
        <v>4.9497639731370894E-3</v>
      </c>
      <c r="Q3767">
        <v>18.342666528139791</v>
      </c>
      <c r="R3767">
        <v>78.873466071001104</v>
      </c>
      <c r="S3767">
        <v>2.128398508448948E-2</v>
      </c>
      <c r="T3767">
        <f t="shared" si="118"/>
        <v>78.873466071001104</v>
      </c>
      <c r="U3767">
        <f t="shared" si="119"/>
        <v>2.1283985084489483E-2</v>
      </c>
    </row>
    <row r="3768" spans="1:21" x14ac:dyDescent="0.35">
      <c r="A3768" t="s">
        <v>73</v>
      </c>
      <c r="B3768" t="s">
        <v>28</v>
      </c>
      <c r="C3768" t="s">
        <v>29</v>
      </c>
      <c r="D3768" t="s">
        <v>30</v>
      </c>
      <c r="E3768" t="s">
        <v>298</v>
      </c>
      <c r="F3768" t="s">
        <v>299</v>
      </c>
      <c r="G3768" t="s">
        <v>128</v>
      </c>
      <c r="H3768" t="s">
        <v>41</v>
      </c>
      <c r="I3768" t="s">
        <v>221</v>
      </c>
      <c r="J3768" t="s">
        <v>145</v>
      </c>
      <c r="L3768" t="s">
        <v>300</v>
      </c>
      <c r="M3768" t="s">
        <v>300</v>
      </c>
      <c r="N3768" t="b">
        <v>0</v>
      </c>
      <c r="O3768">
        <v>208.84838500999999</v>
      </c>
      <c r="P3768">
        <v>1.1941002586695689E-2</v>
      </c>
      <c r="Q3768">
        <v>44.25056015763834</v>
      </c>
      <c r="R3768">
        <v>9241.6580247106176</v>
      </c>
      <c r="S3768">
        <v>2.493859105631627</v>
      </c>
      <c r="T3768">
        <f t="shared" si="118"/>
        <v>9241.6580247106176</v>
      </c>
      <c r="U3768">
        <f t="shared" si="119"/>
        <v>2.493859105631627</v>
      </c>
    </row>
    <row r="3769" spans="1:21" x14ac:dyDescent="0.35">
      <c r="A3769" t="s">
        <v>73</v>
      </c>
      <c r="B3769" t="s">
        <v>28</v>
      </c>
      <c r="C3769" t="s">
        <v>39</v>
      </c>
      <c r="D3769" t="s">
        <v>40</v>
      </c>
      <c r="E3769" t="s">
        <v>298</v>
      </c>
      <c r="F3769" t="s">
        <v>299</v>
      </c>
      <c r="G3769" t="s">
        <v>128</v>
      </c>
      <c r="H3769" t="s">
        <v>41</v>
      </c>
      <c r="I3769" t="s">
        <v>221</v>
      </c>
      <c r="J3769" t="s">
        <v>145</v>
      </c>
      <c r="L3769" t="s">
        <v>300</v>
      </c>
      <c r="M3769" t="s">
        <v>300</v>
      </c>
      <c r="N3769" t="b">
        <v>0</v>
      </c>
      <c r="O3769">
        <v>208.84838500999999</v>
      </c>
      <c r="P3769">
        <v>2.9656746459550791E-3</v>
      </c>
      <c r="Q3769">
        <v>41.45597117916428</v>
      </c>
      <c r="R3769">
        <v>8658.012629789564</v>
      </c>
      <c r="S3769">
        <v>0.61937636027282172</v>
      </c>
      <c r="T3769">
        <f t="shared" si="118"/>
        <v>8658.012629789564</v>
      </c>
      <c r="U3769">
        <f t="shared" si="119"/>
        <v>0.61937636027282172</v>
      </c>
    </row>
    <row r="3770" spans="1:21" x14ac:dyDescent="0.35">
      <c r="A3770" t="s">
        <v>73</v>
      </c>
      <c r="B3770" t="s">
        <v>28</v>
      </c>
      <c r="C3770" t="s">
        <v>39</v>
      </c>
      <c r="D3770" t="s">
        <v>40</v>
      </c>
      <c r="E3770" t="s">
        <v>301</v>
      </c>
      <c r="F3770" t="s">
        <v>302</v>
      </c>
      <c r="G3770" t="s">
        <v>128</v>
      </c>
      <c r="H3770" t="s">
        <v>41</v>
      </c>
      <c r="I3770" t="s">
        <v>221</v>
      </c>
      <c r="J3770" t="s">
        <v>36</v>
      </c>
      <c r="L3770" t="s">
        <v>303</v>
      </c>
      <c r="M3770" t="s">
        <v>303</v>
      </c>
      <c r="N3770" t="b">
        <v>0</v>
      </c>
      <c r="O3770">
        <v>23.09</v>
      </c>
      <c r="P3770">
        <v>4.0204729879649473E-5</v>
      </c>
      <c r="Q3770">
        <v>0.56200572285638351</v>
      </c>
      <c r="R3770">
        <v>12.976712140753889</v>
      </c>
      <c r="S3770">
        <v>9.2832721292110615E-4</v>
      </c>
      <c r="T3770">
        <f t="shared" si="118"/>
        <v>12.976712140753895</v>
      </c>
      <c r="U3770">
        <f t="shared" si="119"/>
        <v>9.2832721292110637E-4</v>
      </c>
    </row>
    <row r="3771" spans="1:21" x14ac:dyDescent="0.35">
      <c r="A3771" t="s">
        <v>73</v>
      </c>
      <c r="B3771" t="s">
        <v>28</v>
      </c>
      <c r="C3771" t="s">
        <v>39</v>
      </c>
      <c r="D3771" t="s">
        <v>40</v>
      </c>
      <c r="E3771" t="s">
        <v>304</v>
      </c>
      <c r="F3771" t="s">
        <v>305</v>
      </c>
      <c r="G3771" t="s">
        <v>128</v>
      </c>
      <c r="H3771" t="s">
        <v>41</v>
      </c>
      <c r="I3771" t="s">
        <v>221</v>
      </c>
      <c r="J3771" t="s">
        <v>145</v>
      </c>
      <c r="L3771" t="s">
        <v>306</v>
      </c>
      <c r="M3771" t="s">
        <v>306</v>
      </c>
      <c r="N3771" t="b">
        <v>0</v>
      </c>
      <c r="O3771">
        <v>250.58497259000001</v>
      </c>
      <c r="P3771">
        <v>6.6921332913510469E-4</v>
      </c>
      <c r="Q3771">
        <v>9.3546635411191694</v>
      </c>
      <c r="R3771">
        <v>2344.1381070400189</v>
      </c>
      <c r="S3771">
        <v>0.16769480373818291</v>
      </c>
      <c r="T3771">
        <f t="shared" si="118"/>
        <v>2344.1381070400193</v>
      </c>
      <c r="U3771">
        <f t="shared" si="119"/>
        <v>0.16769480373818285</v>
      </c>
    </row>
    <row r="3772" spans="1:21" x14ac:dyDescent="0.35">
      <c r="A3772" t="s">
        <v>73</v>
      </c>
      <c r="B3772" t="s">
        <v>28</v>
      </c>
      <c r="C3772" t="s">
        <v>29</v>
      </c>
      <c r="D3772" t="s">
        <v>30</v>
      </c>
      <c r="E3772" t="s">
        <v>307</v>
      </c>
      <c r="F3772" t="s">
        <v>308</v>
      </c>
      <c r="G3772" t="s">
        <v>128</v>
      </c>
      <c r="H3772" t="s">
        <v>41</v>
      </c>
      <c r="I3772" t="s">
        <v>221</v>
      </c>
      <c r="J3772" t="s">
        <v>36</v>
      </c>
      <c r="L3772" t="s">
        <v>309</v>
      </c>
      <c r="M3772" t="s">
        <v>309</v>
      </c>
      <c r="N3772" t="b">
        <v>0</v>
      </c>
      <c r="O3772">
        <v>140.61000000000001</v>
      </c>
      <c r="P3772">
        <v>9.9470922175858307E-3</v>
      </c>
      <c r="Q3772">
        <v>36.861595110805517</v>
      </c>
      <c r="R3772">
        <v>5183.1088885303652</v>
      </c>
      <c r="S3772">
        <v>1.3986606367147441</v>
      </c>
      <c r="T3772">
        <f t="shared" si="118"/>
        <v>5183.1088885303643</v>
      </c>
      <c r="U3772">
        <f t="shared" si="119"/>
        <v>1.3986606367147438</v>
      </c>
    </row>
    <row r="3773" spans="1:21" x14ac:dyDescent="0.35">
      <c r="A3773" t="s">
        <v>73</v>
      </c>
      <c r="B3773" t="s">
        <v>28</v>
      </c>
      <c r="C3773" t="s">
        <v>39</v>
      </c>
      <c r="D3773" t="s">
        <v>40</v>
      </c>
      <c r="E3773" t="s">
        <v>307</v>
      </c>
      <c r="F3773" t="s">
        <v>308</v>
      </c>
      <c r="G3773" t="s">
        <v>128</v>
      </c>
      <c r="H3773" t="s">
        <v>41</v>
      </c>
      <c r="I3773" t="s">
        <v>221</v>
      </c>
      <c r="J3773" t="s">
        <v>36</v>
      </c>
      <c r="L3773" t="s">
        <v>309</v>
      </c>
      <c r="M3773" t="s">
        <v>309</v>
      </c>
      <c r="N3773" t="b">
        <v>0</v>
      </c>
      <c r="O3773">
        <v>140.61000000000001</v>
      </c>
      <c r="P3773">
        <v>2.330357383838228E-3</v>
      </c>
      <c r="Q3773">
        <v>32.575127104152863</v>
      </c>
      <c r="R3773">
        <v>4580.3886221149342</v>
      </c>
      <c r="S3773">
        <v>0.32767155174149321</v>
      </c>
      <c r="T3773">
        <f t="shared" si="118"/>
        <v>4580.3886221149342</v>
      </c>
      <c r="U3773">
        <f t="shared" si="119"/>
        <v>0.32767155174149326</v>
      </c>
    </row>
    <row r="3774" spans="1:21" x14ac:dyDescent="0.35">
      <c r="A3774" t="s">
        <v>73</v>
      </c>
      <c r="B3774" t="s">
        <v>28</v>
      </c>
      <c r="C3774" t="s">
        <v>39</v>
      </c>
      <c r="D3774" t="s">
        <v>40</v>
      </c>
      <c r="E3774" t="s">
        <v>1396</v>
      </c>
      <c r="F3774" t="s">
        <v>1397</v>
      </c>
      <c r="G3774" t="s">
        <v>128</v>
      </c>
      <c r="H3774" t="s">
        <v>41</v>
      </c>
      <c r="I3774" t="s">
        <v>221</v>
      </c>
      <c r="J3774" t="s">
        <v>36</v>
      </c>
      <c r="L3774" t="s">
        <v>349</v>
      </c>
      <c r="M3774" t="s">
        <v>349</v>
      </c>
      <c r="N3774" t="b">
        <v>0</v>
      </c>
      <c r="O3774">
        <v>0.31</v>
      </c>
      <c r="P3774">
        <v>3.5512434245019771E-4</v>
      </c>
      <c r="Q3774">
        <v>4.9641401243102026</v>
      </c>
      <c r="R3774">
        <v>1.5388834385361629</v>
      </c>
      <c r="S3774">
        <v>1.100885461595613E-4</v>
      </c>
      <c r="T3774">
        <f t="shared" si="118"/>
        <v>1.5388834385361627</v>
      </c>
      <c r="U3774">
        <f t="shared" si="119"/>
        <v>1.100885461595613E-4</v>
      </c>
    </row>
    <row r="3775" spans="1:21" x14ac:dyDescent="0.35">
      <c r="A3775" t="s">
        <v>73</v>
      </c>
      <c r="B3775" t="s">
        <v>28</v>
      </c>
      <c r="C3775" t="s">
        <v>29</v>
      </c>
      <c r="D3775" t="s">
        <v>30</v>
      </c>
      <c r="E3775" t="s">
        <v>1396</v>
      </c>
      <c r="F3775" t="s">
        <v>1397</v>
      </c>
      <c r="G3775" t="s">
        <v>128</v>
      </c>
      <c r="H3775" t="s">
        <v>41</v>
      </c>
      <c r="I3775" t="s">
        <v>221</v>
      </c>
      <c r="J3775" t="s">
        <v>36</v>
      </c>
      <c r="L3775" t="s">
        <v>349</v>
      </c>
      <c r="M3775" t="s">
        <v>349</v>
      </c>
      <c r="N3775" t="b">
        <v>0</v>
      </c>
      <c r="O3775">
        <v>0.31</v>
      </c>
      <c r="P3775">
        <v>1.095453474113576E-3</v>
      </c>
      <c r="Q3775">
        <v>4.059494125741625</v>
      </c>
      <c r="R3775">
        <v>1.258443178979904</v>
      </c>
      <c r="S3775">
        <v>3.3959057697520852E-4</v>
      </c>
      <c r="T3775">
        <f t="shared" si="118"/>
        <v>1.2584431789799038</v>
      </c>
      <c r="U3775">
        <f t="shared" si="119"/>
        <v>3.3959057697520857E-4</v>
      </c>
    </row>
    <row r="3776" spans="1:21" x14ac:dyDescent="0.35">
      <c r="A3776" t="s">
        <v>73</v>
      </c>
      <c r="B3776" t="s">
        <v>28</v>
      </c>
      <c r="C3776" t="s">
        <v>39</v>
      </c>
      <c r="D3776" t="s">
        <v>40</v>
      </c>
      <c r="E3776" t="s">
        <v>310</v>
      </c>
      <c r="F3776" t="s">
        <v>311</v>
      </c>
      <c r="G3776" t="s">
        <v>128</v>
      </c>
      <c r="H3776" t="s">
        <v>41</v>
      </c>
      <c r="I3776" t="s">
        <v>221</v>
      </c>
      <c r="J3776" t="s">
        <v>36</v>
      </c>
      <c r="L3776" t="s">
        <v>312</v>
      </c>
      <c r="M3776" t="s">
        <v>312</v>
      </c>
      <c r="N3776" t="b">
        <v>0</v>
      </c>
      <c r="O3776">
        <v>23.09</v>
      </c>
      <c r="P3776">
        <v>8.3691070387980943E-4</v>
      </c>
      <c r="Q3776">
        <v>11.69883758722365</v>
      </c>
      <c r="R3776">
        <v>270.1261598889941</v>
      </c>
      <c r="S3776">
        <v>1.9324268152584801E-2</v>
      </c>
      <c r="T3776">
        <f t="shared" si="118"/>
        <v>270.1261598889941</v>
      </c>
      <c r="U3776">
        <f t="shared" si="119"/>
        <v>1.9324268152584801E-2</v>
      </c>
    </row>
    <row r="3777" spans="1:21" x14ac:dyDescent="0.35">
      <c r="A3777" t="s">
        <v>73</v>
      </c>
      <c r="B3777" t="s">
        <v>28</v>
      </c>
      <c r="C3777" t="s">
        <v>29</v>
      </c>
      <c r="D3777" t="s">
        <v>30</v>
      </c>
      <c r="E3777" t="s">
        <v>310</v>
      </c>
      <c r="F3777" t="s">
        <v>311</v>
      </c>
      <c r="G3777" t="s">
        <v>128</v>
      </c>
      <c r="H3777" t="s">
        <v>41</v>
      </c>
      <c r="I3777" t="s">
        <v>221</v>
      </c>
      <c r="J3777" t="s">
        <v>36</v>
      </c>
      <c r="L3777" t="s">
        <v>312</v>
      </c>
      <c r="M3777" t="s">
        <v>312</v>
      </c>
      <c r="N3777" t="b">
        <v>0</v>
      </c>
      <c r="O3777">
        <v>23.09</v>
      </c>
      <c r="P3777">
        <v>2.9657289017711539E-4</v>
      </c>
      <c r="Q3777">
        <v>1.099029702290572</v>
      </c>
      <c r="R3777">
        <v>25.376595825889311</v>
      </c>
      <c r="S3777">
        <v>6.8478680341895956E-3</v>
      </c>
      <c r="T3777">
        <f t="shared" si="118"/>
        <v>25.376595825889307</v>
      </c>
      <c r="U3777">
        <f t="shared" si="119"/>
        <v>6.8478680341895939E-3</v>
      </c>
    </row>
    <row r="3778" spans="1:21" x14ac:dyDescent="0.35">
      <c r="A3778" t="s">
        <v>73</v>
      </c>
      <c r="B3778" t="s">
        <v>28</v>
      </c>
      <c r="C3778" t="s">
        <v>39</v>
      </c>
      <c r="D3778" t="s">
        <v>40</v>
      </c>
      <c r="E3778" t="s">
        <v>313</v>
      </c>
      <c r="F3778" t="s">
        <v>314</v>
      </c>
      <c r="G3778" t="s">
        <v>128</v>
      </c>
      <c r="H3778" t="s">
        <v>41</v>
      </c>
      <c r="I3778" t="s">
        <v>221</v>
      </c>
      <c r="J3778" t="s">
        <v>145</v>
      </c>
      <c r="L3778" t="s">
        <v>315</v>
      </c>
      <c r="M3778" t="s">
        <v>315</v>
      </c>
      <c r="N3778" t="b">
        <v>0</v>
      </c>
      <c r="O3778">
        <v>250.58497259000001</v>
      </c>
      <c r="P3778">
        <v>1.2831897003786549E-3</v>
      </c>
      <c r="Q3778">
        <v>17.9371918996079</v>
      </c>
      <c r="R3778">
        <v>4494.7907405048154</v>
      </c>
      <c r="S3778">
        <v>0.32154805589715563</v>
      </c>
      <c r="T3778">
        <f t="shared" ref="T3778:T3841" si="120">O3778*Q3778</f>
        <v>4494.7907405048154</v>
      </c>
      <c r="U3778">
        <f t="shared" ref="U3778:U3841" si="121">O3778*P3778</f>
        <v>0.32154805589715557</v>
      </c>
    </row>
    <row r="3779" spans="1:21" x14ac:dyDescent="0.35">
      <c r="A3779" t="s">
        <v>73</v>
      </c>
      <c r="B3779" t="s">
        <v>28</v>
      </c>
      <c r="C3779" t="s">
        <v>29</v>
      </c>
      <c r="D3779" t="s">
        <v>30</v>
      </c>
      <c r="E3779" t="s">
        <v>313</v>
      </c>
      <c r="F3779" t="s">
        <v>314</v>
      </c>
      <c r="G3779" t="s">
        <v>128</v>
      </c>
      <c r="H3779" t="s">
        <v>41</v>
      </c>
      <c r="I3779" t="s">
        <v>221</v>
      </c>
      <c r="J3779" t="s">
        <v>145</v>
      </c>
      <c r="L3779" t="s">
        <v>315</v>
      </c>
      <c r="M3779" t="s">
        <v>315</v>
      </c>
      <c r="N3779" t="b">
        <v>0</v>
      </c>
      <c r="O3779">
        <v>250.58497259000001</v>
      </c>
      <c r="P3779">
        <v>5.5055723365385924E-3</v>
      </c>
      <c r="Q3779">
        <v>20.40236220630835</v>
      </c>
      <c r="R3779">
        <v>5112.5253742390296</v>
      </c>
      <c r="S3779">
        <v>1.379613693043785</v>
      </c>
      <c r="T3779">
        <f t="shared" si="120"/>
        <v>5112.5253742390296</v>
      </c>
      <c r="U3779">
        <f t="shared" si="121"/>
        <v>1.3796136930437854</v>
      </c>
    </row>
    <row r="3780" spans="1:21" x14ac:dyDescent="0.35">
      <c r="A3780" t="s">
        <v>73</v>
      </c>
      <c r="B3780" t="s">
        <v>28</v>
      </c>
      <c r="C3780" t="s">
        <v>76</v>
      </c>
      <c r="D3780" t="s">
        <v>77</v>
      </c>
      <c r="E3780" t="s">
        <v>316</v>
      </c>
      <c r="F3780" t="s">
        <v>317</v>
      </c>
      <c r="G3780" t="s">
        <v>128</v>
      </c>
      <c r="H3780" t="s">
        <v>41</v>
      </c>
      <c r="I3780" t="s">
        <v>221</v>
      </c>
      <c r="J3780" t="s">
        <v>36</v>
      </c>
      <c r="L3780" t="s">
        <v>318</v>
      </c>
      <c r="M3780" t="s">
        <v>318</v>
      </c>
      <c r="N3780" t="b">
        <v>0</v>
      </c>
      <c r="O3780">
        <v>968.15</v>
      </c>
      <c r="P3780">
        <v>3.7627554370050498E-19</v>
      </c>
      <c r="Q3780">
        <v>1.34041442648355E-15</v>
      </c>
      <c r="R3780">
        <v>1.2977222270000489E-12</v>
      </c>
      <c r="S3780">
        <v>3.6429116763364392E-16</v>
      </c>
      <c r="T3780">
        <f t="shared" si="120"/>
        <v>1.2977222270000489E-12</v>
      </c>
      <c r="U3780">
        <f t="shared" si="121"/>
        <v>3.6429116763364387E-16</v>
      </c>
    </row>
    <row r="3781" spans="1:21" x14ac:dyDescent="0.35">
      <c r="A3781" t="s">
        <v>73</v>
      </c>
      <c r="B3781" t="s">
        <v>28</v>
      </c>
      <c r="C3781" t="s">
        <v>39</v>
      </c>
      <c r="D3781" t="s">
        <v>40</v>
      </c>
      <c r="E3781" t="s">
        <v>1398</v>
      </c>
      <c r="F3781" t="s">
        <v>1399</v>
      </c>
      <c r="G3781" t="s">
        <v>128</v>
      </c>
      <c r="H3781" t="s">
        <v>41</v>
      </c>
      <c r="I3781" t="s">
        <v>221</v>
      </c>
      <c r="J3781" t="s">
        <v>145</v>
      </c>
      <c r="L3781" t="s">
        <v>1400</v>
      </c>
      <c r="M3781" t="s">
        <v>1400</v>
      </c>
      <c r="N3781" t="b">
        <v>0</v>
      </c>
      <c r="O3781">
        <v>3.5359830099999998</v>
      </c>
      <c r="P3781">
        <v>1.3773404878770839E-3</v>
      </c>
      <c r="Q3781">
        <v>19.253287830209729</v>
      </c>
      <c r="R3781">
        <v>68.079298654261351</v>
      </c>
      <c r="S3781">
        <v>4.8702525641184788E-3</v>
      </c>
      <c r="T3781">
        <f t="shared" si="120"/>
        <v>68.079298654261365</v>
      </c>
      <c r="U3781">
        <f t="shared" si="121"/>
        <v>4.8702525641184796E-3</v>
      </c>
    </row>
    <row r="3782" spans="1:21" x14ac:dyDescent="0.35">
      <c r="A3782" t="s">
        <v>73</v>
      </c>
      <c r="B3782" t="s">
        <v>28</v>
      </c>
      <c r="C3782" t="s">
        <v>29</v>
      </c>
      <c r="D3782" t="s">
        <v>30</v>
      </c>
      <c r="E3782" t="s">
        <v>1398</v>
      </c>
      <c r="F3782" t="s">
        <v>1399</v>
      </c>
      <c r="G3782" t="s">
        <v>128</v>
      </c>
      <c r="H3782" t="s">
        <v>41</v>
      </c>
      <c r="I3782" t="s">
        <v>221</v>
      </c>
      <c r="J3782" t="s">
        <v>145</v>
      </c>
      <c r="L3782" t="s">
        <v>1400</v>
      </c>
      <c r="M3782" t="s">
        <v>1400</v>
      </c>
      <c r="N3782" t="b">
        <v>0</v>
      </c>
      <c r="O3782">
        <v>3.5359830099999998</v>
      </c>
      <c r="P3782">
        <v>3.9129323902608506E-3</v>
      </c>
      <c r="Q3782">
        <v>14.50041140774287</v>
      </c>
      <c r="R3782">
        <v>51.273208375788982</v>
      </c>
      <c r="S3782">
        <v>1.383606245124106E-2</v>
      </c>
      <c r="T3782">
        <f t="shared" si="120"/>
        <v>51.273208375788968</v>
      </c>
      <c r="U3782">
        <f t="shared" si="121"/>
        <v>1.3836062451241056E-2</v>
      </c>
    </row>
    <row r="3783" spans="1:21" x14ac:dyDescent="0.35">
      <c r="A3783" t="s">
        <v>73</v>
      </c>
      <c r="B3783" t="s">
        <v>28</v>
      </c>
      <c r="C3783" t="s">
        <v>29</v>
      </c>
      <c r="D3783" t="s">
        <v>30</v>
      </c>
      <c r="E3783" t="s">
        <v>325</v>
      </c>
      <c r="F3783" t="s">
        <v>326</v>
      </c>
      <c r="G3783" t="s">
        <v>128</v>
      </c>
      <c r="H3783" t="s">
        <v>41</v>
      </c>
      <c r="I3783" t="s">
        <v>221</v>
      </c>
      <c r="J3783" t="s">
        <v>36</v>
      </c>
      <c r="L3783" t="s">
        <v>327</v>
      </c>
      <c r="M3783" t="s">
        <v>327</v>
      </c>
      <c r="N3783" t="b">
        <v>0</v>
      </c>
      <c r="O3783">
        <v>35.74</v>
      </c>
      <c r="P3783">
        <v>1.754672893373966E-2</v>
      </c>
      <c r="Q3783">
        <v>65.024069680490669</v>
      </c>
      <c r="R3783">
        <v>2323.9602503807369</v>
      </c>
      <c r="S3783">
        <v>0.62712009209185537</v>
      </c>
      <c r="T3783">
        <f t="shared" si="120"/>
        <v>2323.9602503807369</v>
      </c>
      <c r="U3783">
        <f t="shared" si="121"/>
        <v>0.62712009209185549</v>
      </c>
    </row>
    <row r="3784" spans="1:21" x14ac:dyDescent="0.35">
      <c r="A3784" t="s">
        <v>73</v>
      </c>
      <c r="B3784" t="s">
        <v>28</v>
      </c>
      <c r="C3784" t="s">
        <v>39</v>
      </c>
      <c r="D3784" t="s">
        <v>40</v>
      </c>
      <c r="E3784" t="s">
        <v>325</v>
      </c>
      <c r="F3784" t="s">
        <v>326</v>
      </c>
      <c r="G3784" t="s">
        <v>128</v>
      </c>
      <c r="H3784" t="s">
        <v>41</v>
      </c>
      <c r="I3784" t="s">
        <v>221</v>
      </c>
      <c r="J3784" t="s">
        <v>36</v>
      </c>
      <c r="L3784" t="s">
        <v>327</v>
      </c>
      <c r="M3784" t="s">
        <v>327</v>
      </c>
      <c r="N3784" t="b">
        <v>0</v>
      </c>
      <c r="O3784">
        <v>35.74</v>
      </c>
      <c r="P3784">
        <v>3.061505406137944E-3</v>
      </c>
      <c r="Q3784">
        <v>42.795550771159228</v>
      </c>
      <c r="R3784">
        <v>1529.512984561231</v>
      </c>
      <c r="S3784">
        <v>0.1094182032153701</v>
      </c>
      <c r="T3784">
        <f t="shared" si="120"/>
        <v>1529.512984561231</v>
      </c>
      <c r="U3784">
        <f t="shared" si="121"/>
        <v>0.10941820321537013</v>
      </c>
    </row>
    <row r="3785" spans="1:21" x14ac:dyDescent="0.35">
      <c r="A3785" t="s">
        <v>73</v>
      </c>
      <c r="B3785" t="s">
        <v>28</v>
      </c>
      <c r="C3785" t="s">
        <v>39</v>
      </c>
      <c r="D3785" t="s">
        <v>40</v>
      </c>
      <c r="E3785" t="s">
        <v>1401</v>
      </c>
      <c r="F3785" t="s">
        <v>1402</v>
      </c>
      <c r="G3785" t="s">
        <v>128</v>
      </c>
      <c r="H3785" t="s">
        <v>41</v>
      </c>
      <c r="I3785" t="s">
        <v>221</v>
      </c>
      <c r="J3785" t="s">
        <v>145</v>
      </c>
      <c r="L3785" t="s">
        <v>292</v>
      </c>
      <c r="M3785" t="s">
        <v>292</v>
      </c>
      <c r="N3785" t="b">
        <v>0</v>
      </c>
      <c r="O3785">
        <v>3.5359830099999998</v>
      </c>
      <c r="P3785">
        <v>6.1384827228974702E-4</v>
      </c>
      <c r="Q3785">
        <v>8.5807377148170829</v>
      </c>
      <c r="R3785">
        <v>30.341342772859431</v>
      </c>
      <c r="S3785">
        <v>2.1705570615343991E-3</v>
      </c>
      <c r="T3785">
        <f t="shared" si="120"/>
        <v>30.341342772859427</v>
      </c>
      <c r="U3785">
        <f t="shared" si="121"/>
        <v>2.1705570615343991E-3</v>
      </c>
    </row>
    <row r="3786" spans="1:21" x14ac:dyDescent="0.35">
      <c r="A3786" t="s">
        <v>73</v>
      </c>
      <c r="B3786" t="s">
        <v>28</v>
      </c>
      <c r="C3786" t="s">
        <v>29</v>
      </c>
      <c r="D3786" t="s">
        <v>30</v>
      </c>
      <c r="E3786" t="s">
        <v>1401</v>
      </c>
      <c r="F3786" t="s">
        <v>1402</v>
      </c>
      <c r="G3786" t="s">
        <v>128</v>
      </c>
      <c r="H3786" t="s">
        <v>41</v>
      </c>
      <c r="I3786" t="s">
        <v>221</v>
      </c>
      <c r="J3786" t="s">
        <v>145</v>
      </c>
      <c r="L3786" t="s">
        <v>292</v>
      </c>
      <c r="M3786" t="s">
        <v>292</v>
      </c>
      <c r="N3786" t="b">
        <v>0</v>
      </c>
      <c r="O3786">
        <v>3.5359830099999998</v>
      </c>
      <c r="P3786">
        <v>2.754849671710068E-3</v>
      </c>
      <c r="Q3786">
        <v>10.20882796383262</v>
      </c>
      <c r="R3786">
        <v>36.098242232125017</v>
      </c>
      <c r="S3786">
        <v>9.7411016342708757E-3</v>
      </c>
      <c r="T3786">
        <f t="shared" si="120"/>
        <v>36.098242232125038</v>
      </c>
      <c r="U3786">
        <f t="shared" si="121"/>
        <v>9.7411016342708774E-3</v>
      </c>
    </row>
    <row r="3787" spans="1:21" x14ac:dyDescent="0.35">
      <c r="A3787" t="s">
        <v>73</v>
      </c>
      <c r="B3787" t="s">
        <v>28</v>
      </c>
      <c r="C3787" t="s">
        <v>39</v>
      </c>
      <c r="D3787" t="s">
        <v>40</v>
      </c>
      <c r="E3787" t="s">
        <v>328</v>
      </c>
      <c r="F3787" t="s">
        <v>329</v>
      </c>
      <c r="G3787" t="s">
        <v>128</v>
      </c>
      <c r="H3787" t="s">
        <v>41</v>
      </c>
      <c r="I3787" t="s">
        <v>221</v>
      </c>
      <c r="J3787" t="s">
        <v>145</v>
      </c>
      <c r="L3787" t="s">
        <v>330</v>
      </c>
      <c r="M3787" t="s">
        <v>330</v>
      </c>
      <c r="N3787" t="b">
        <v>0</v>
      </c>
      <c r="O3787">
        <v>3.5359830099999998</v>
      </c>
      <c r="P3787">
        <v>3.7998988389297298E-4</v>
      </c>
      <c r="Q3787">
        <v>5.3117255112682642</v>
      </c>
      <c r="R3787">
        <v>18.782171161628149</v>
      </c>
      <c r="S3787">
        <v>1.3436377734174249E-3</v>
      </c>
      <c r="T3787">
        <f t="shared" si="120"/>
        <v>18.782171161628145</v>
      </c>
      <c r="U3787">
        <f t="shared" si="121"/>
        <v>1.3436377734174251E-3</v>
      </c>
    </row>
    <row r="3788" spans="1:21" x14ac:dyDescent="0.35">
      <c r="A3788" t="s">
        <v>73</v>
      </c>
      <c r="B3788" t="s">
        <v>28</v>
      </c>
      <c r="C3788" t="s">
        <v>39</v>
      </c>
      <c r="D3788" t="s">
        <v>40</v>
      </c>
      <c r="E3788" t="s">
        <v>331</v>
      </c>
      <c r="F3788" t="s">
        <v>332</v>
      </c>
      <c r="G3788" t="s">
        <v>128</v>
      </c>
      <c r="H3788" t="s">
        <v>41</v>
      </c>
      <c r="I3788" t="s">
        <v>221</v>
      </c>
      <c r="J3788" t="s">
        <v>36</v>
      </c>
      <c r="L3788" t="s">
        <v>333</v>
      </c>
      <c r="M3788" t="s">
        <v>334</v>
      </c>
      <c r="N3788" t="b">
        <v>0</v>
      </c>
      <c r="O3788">
        <v>23.88</v>
      </c>
      <c r="P3788">
        <v>1.8059142899497439E-6</v>
      </c>
      <c r="Q3788">
        <v>2.524414836209633E-2</v>
      </c>
      <c r="R3788">
        <v>0.60283026288686037</v>
      </c>
      <c r="S3788">
        <v>4.3125233243999891E-5</v>
      </c>
      <c r="T3788">
        <f t="shared" si="120"/>
        <v>0.60283026288686037</v>
      </c>
      <c r="U3788">
        <f t="shared" si="121"/>
        <v>4.3125233243999884E-5</v>
      </c>
    </row>
    <row r="3789" spans="1:21" x14ac:dyDescent="0.35">
      <c r="A3789" t="s">
        <v>73</v>
      </c>
      <c r="B3789" t="s">
        <v>28</v>
      </c>
      <c r="C3789" t="s">
        <v>29</v>
      </c>
      <c r="D3789" t="s">
        <v>30</v>
      </c>
      <c r="E3789" t="s">
        <v>335</v>
      </c>
      <c r="F3789" t="s">
        <v>336</v>
      </c>
      <c r="G3789" t="s">
        <v>128</v>
      </c>
      <c r="H3789" t="s">
        <v>41</v>
      </c>
      <c r="I3789" t="s">
        <v>221</v>
      </c>
      <c r="J3789" t="s">
        <v>36</v>
      </c>
      <c r="L3789" t="s">
        <v>337</v>
      </c>
      <c r="M3789" t="s">
        <v>338</v>
      </c>
      <c r="N3789" t="b">
        <v>0</v>
      </c>
      <c r="O3789">
        <v>0.05</v>
      </c>
      <c r="P3789">
        <v>5.040389666014832E-6</v>
      </c>
      <c r="Q3789">
        <v>1.867850413016681E-2</v>
      </c>
      <c r="R3789">
        <v>9.3392520650834032E-4</v>
      </c>
      <c r="S3789">
        <v>2.5201948330074162E-7</v>
      </c>
      <c r="T3789">
        <f t="shared" si="120"/>
        <v>9.3392520650834054E-4</v>
      </c>
      <c r="U3789">
        <f t="shared" si="121"/>
        <v>2.5201948330074162E-7</v>
      </c>
    </row>
    <row r="3790" spans="1:21" x14ac:dyDescent="0.35">
      <c r="A3790" t="s">
        <v>73</v>
      </c>
      <c r="B3790" t="s">
        <v>28</v>
      </c>
      <c r="C3790" t="s">
        <v>39</v>
      </c>
      <c r="D3790" t="s">
        <v>40</v>
      </c>
      <c r="E3790" t="s">
        <v>335</v>
      </c>
      <c r="F3790" t="s">
        <v>336</v>
      </c>
      <c r="G3790" t="s">
        <v>128</v>
      </c>
      <c r="H3790" t="s">
        <v>41</v>
      </c>
      <c r="I3790" t="s">
        <v>221</v>
      </c>
      <c r="J3790" t="s">
        <v>36</v>
      </c>
      <c r="L3790" t="s">
        <v>337</v>
      </c>
      <c r="M3790" t="s">
        <v>338</v>
      </c>
      <c r="N3790" t="b">
        <v>0</v>
      </c>
      <c r="O3790">
        <v>0.05</v>
      </c>
      <c r="P3790">
        <v>2.8234691002880669E-6</v>
      </c>
      <c r="Q3790">
        <v>3.946813714257176E-2</v>
      </c>
      <c r="R3790">
        <v>1.9734068571285882E-3</v>
      </c>
      <c r="S3790">
        <v>1.4117345501440329E-7</v>
      </c>
      <c r="T3790">
        <f t="shared" si="120"/>
        <v>1.9734068571285882E-3</v>
      </c>
      <c r="U3790">
        <f t="shared" si="121"/>
        <v>1.4117345501440334E-7</v>
      </c>
    </row>
    <row r="3791" spans="1:21" x14ac:dyDescent="0.35">
      <c r="A3791" t="s">
        <v>73</v>
      </c>
      <c r="B3791" t="s">
        <v>28</v>
      </c>
      <c r="C3791" t="s">
        <v>39</v>
      </c>
      <c r="D3791" t="s">
        <v>40</v>
      </c>
      <c r="E3791" t="s">
        <v>339</v>
      </c>
      <c r="F3791" t="s">
        <v>340</v>
      </c>
      <c r="G3791" t="s">
        <v>128</v>
      </c>
      <c r="H3791" t="s">
        <v>41</v>
      </c>
      <c r="I3791" t="s">
        <v>221</v>
      </c>
      <c r="J3791" t="s">
        <v>145</v>
      </c>
      <c r="L3791" t="s">
        <v>205</v>
      </c>
      <c r="M3791" t="s">
        <v>205</v>
      </c>
      <c r="N3791" t="b">
        <v>0</v>
      </c>
      <c r="O3791">
        <v>250.58497259000001</v>
      </c>
      <c r="P3791">
        <v>6.6752627533511024E-3</v>
      </c>
      <c r="Q3791">
        <v>93.31080895664229</v>
      </c>
      <c r="R3791">
        <v>23382.28650475094</v>
      </c>
      <c r="S3791">
        <v>1.6727205340795339</v>
      </c>
      <c r="T3791">
        <f t="shared" si="120"/>
        <v>23382.286504750937</v>
      </c>
      <c r="U3791">
        <f t="shared" si="121"/>
        <v>1.6727205340795339</v>
      </c>
    </row>
    <row r="3792" spans="1:21" x14ac:dyDescent="0.35">
      <c r="A3792" t="s">
        <v>73</v>
      </c>
      <c r="B3792" t="s">
        <v>28</v>
      </c>
      <c r="C3792" t="s">
        <v>29</v>
      </c>
      <c r="D3792" t="s">
        <v>30</v>
      </c>
      <c r="E3792" t="s">
        <v>339</v>
      </c>
      <c r="F3792" t="s">
        <v>340</v>
      </c>
      <c r="G3792" t="s">
        <v>128</v>
      </c>
      <c r="H3792" t="s">
        <v>41</v>
      </c>
      <c r="I3792" t="s">
        <v>221</v>
      </c>
      <c r="J3792" t="s">
        <v>145</v>
      </c>
      <c r="L3792" t="s">
        <v>205</v>
      </c>
      <c r="M3792" t="s">
        <v>205</v>
      </c>
      <c r="N3792" t="b">
        <v>0</v>
      </c>
      <c r="O3792">
        <v>250.58497259000001</v>
      </c>
      <c r="P3792">
        <v>1.4285567811096571E-2</v>
      </c>
      <c r="Q3792">
        <v>52.938970008704914</v>
      </c>
      <c r="R3792">
        <v>13265.71034857415</v>
      </c>
      <c r="S3792">
        <v>3.5797486183762208</v>
      </c>
      <c r="T3792">
        <f t="shared" si="120"/>
        <v>13265.710348574154</v>
      </c>
      <c r="U3792">
        <f t="shared" si="121"/>
        <v>3.5797486183762208</v>
      </c>
    </row>
    <row r="3793" spans="1:21" x14ac:dyDescent="0.35">
      <c r="A3793" t="s">
        <v>73</v>
      </c>
      <c r="B3793" t="s">
        <v>28</v>
      </c>
      <c r="C3793" t="s">
        <v>29</v>
      </c>
      <c r="D3793" t="s">
        <v>30</v>
      </c>
      <c r="E3793" t="s">
        <v>341</v>
      </c>
      <c r="F3793" t="s">
        <v>342</v>
      </c>
      <c r="G3793" t="s">
        <v>128</v>
      </c>
      <c r="H3793" t="s">
        <v>41</v>
      </c>
      <c r="I3793" t="s">
        <v>221</v>
      </c>
      <c r="J3793" t="s">
        <v>145</v>
      </c>
      <c r="L3793" t="s">
        <v>343</v>
      </c>
      <c r="M3793" t="s">
        <v>343</v>
      </c>
      <c r="N3793" t="b">
        <v>0</v>
      </c>
      <c r="O3793">
        <v>11.69139653</v>
      </c>
      <c r="P3793">
        <v>5.7200790522417288E-4</v>
      </c>
      <c r="Q3793">
        <v>2.1197273877964369</v>
      </c>
      <c r="R3793">
        <v>24.782573426229231</v>
      </c>
      <c r="S3793">
        <v>6.6875712382704639E-3</v>
      </c>
      <c r="T3793">
        <f t="shared" si="120"/>
        <v>24.782573426229227</v>
      </c>
      <c r="U3793">
        <f t="shared" si="121"/>
        <v>6.6875712382704639E-3</v>
      </c>
    </row>
    <row r="3794" spans="1:21" x14ac:dyDescent="0.35">
      <c r="A3794" t="s">
        <v>73</v>
      </c>
      <c r="B3794" t="s">
        <v>28</v>
      </c>
      <c r="C3794" t="s">
        <v>29</v>
      </c>
      <c r="D3794" t="s">
        <v>30</v>
      </c>
      <c r="E3794" t="s">
        <v>344</v>
      </c>
      <c r="F3794" t="s">
        <v>345</v>
      </c>
      <c r="G3794" t="s">
        <v>128</v>
      </c>
      <c r="H3794" t="s">
        <v>41</v>
      </c>
      <c r="I3794" t="s">
        <v>221</v>
      </c>
      <c r="J3794" t="s">
        <v>145</v>
      </c>
      <c r="L3794" t="s">
        <v>346</v>
      </c>
      <c r="M3794" t="s">
        <v>346</v>
      </c>
      <c r="N3794" t="b">
        <v>0</v>
      </c>
      <c r="O3794">
        <v>7.0978034900000004</v>
      </c>
      <c r="P3794">
        <v>4.3831886208664516E-21</v>
      </c>
      <c r="Q3794">
        <v>1.624307090981034E-17</v>
      </c>
      <c r="R3794">
        <v>1.152901253919693E-16</v>
      </c>
      <c r="S3794">
        <v>3.1111011490514189E-20</v>
      </c>
      <c r="T3794">
        <f t="shared" si="120"/>
        <v>1.152901253919693E-16</v>
      </c>
      <c r="U3794">
        <f t="shared" si="121"/>
        <v>3.1111011490514189E-20</v>
      </c>
    </row>
    <row r="3795" spans="1:21" x14ac:dyDescent="0.35">
      <c r="A3795" t="s">
        <v>73</v>
      </c>
      <c r="B3795" t="s">
        <v>28</v>
      </c>
      <c r="C3795" t="s">
        <v>39</v>
      </c>
      <c r="D3795" t="s">
        <v>40</v>
      </c>
      <c r="E3795" t="s">
        <v>344</v>
      </c>
      <c r="F3795" t="s">
        <v>345</v>
      </c>
      <c r="G3795" t="s">
        <v>128</v>
      </c>
      <c r="H3795" t="s">
        <v>41</v>
      </c>
      <c r="I3795" t="s">
        <v>221</v>
      </c>
      <c r="J3795" t="s">
        <v>145</v>
      </c>
      <c r="L3795" t="s">
        <v>346</v>
      </c>
      <c r="M3795" t="s">
        <v>346</v>
      </c>
      <c r="N3795" t="b">
        <v>0</v>
      </c>
      <c r="O3795">
        <v>7.0978034900000004</v>
      </c>
      <c r="P3795">
        <v>7.3414727218631547E-4</v>
      </c>
      <c r="Q3795">
        <v>10.26234897294899</v>
      </c>
      <c r="R3795">
        <v>72.840136355795281</v>
      </c>
      <c r="S3795">
        <v>5.2108330706980106E-3</v>
      </c>
      <c r="T3795">
        <f t="shared" si="120"/>
        <v>72.840136355795266</v>
      </c>
      <c r="U3795">
        <f t="shared" si="121"/>
        <v>5.2108330706980106E-3</v>
      </c>
    </row>
    <row r="3796" spans="1:21" x14ac:dyDescent="0.35">
      <c r="A3796" t="s">
        <v>73</v>
      </c>
      <c r="B3796" t="s">
        <v>28</v>
      </c>
      <c r="C3796" t="s">
        <v>29</v>
      </c>
      <c r="D3796" t="s">
        <v>30</v>
      </c>
      <c r="E3796" t="s">
        <v>347</v>
      </c>
      <c r="F3796" t="s">
        <v>348</v>
      </c>
      <c r="G3796" t="s">
        <v>128</v>
      </c>
      <c r="H3796" t="s">
        <v>41</v>
      </c>
      <c r="I3796" t="s">
        <v>221</v>
      </c>
      <c r="J3796" t="s">
        <v>36</v>
      </c>
      <c r="L3796" t="s">
        <v>349</v>
      </c>
      <c r="M3796" t="s">
        <v>349</v>
      </c>
      <c r="N3796" t="b">
        <v>0</v>
      </c>
      <c r="O3796">
        <v>0.31</v>
      </c>
      <c r="P3796">
        <v>1.5732810404371111E-3</v>
      </c>
      <c r="Q3796">
        <v>5.8302112255047271</v>
      </c>
      <c r="R3796">
        <v>1.8073654799064649</v>
      </c>
      <c r="S3796">
        <v>4.8771712253550429E-4</v>
      </c>
      <c r="T3796">
        <f t="shared" si="120"/>
        <v>1.8073654799064653</v>
      </c>
      <c r="U3796">
        <f t="shared" si="121"/>
        <v>4.877171225355044E-4</v>
      </c>
    </row>
    <row r="3797" spans="1:21" x14ac:dyDescent="0.35">
      <c r="A3797" t="s">
        <v>73</v>
      </c>
      <c r="B3797" t="s">
        <v>28</v>
      </c>
      <c r="C3797" t="s">
        <v>29</v>
      </c>
      <c r="D3797" t="s">
        <v>30</v>
      </c>
      <c r="E3797" t="s">
        <v>350</v>
      </c>
      <c r="F3797" t="s">
        <v>351</v>
      </c>
      <c r="G3797" t="s">
        <v>128</v>
      </c>
      <c r="H3797" t="s">
        <v>41</v>
      </c>
      <c r="I3797" t="s">
        <v>221</v>
      </c>
      <c r="J3797" t="s">
        <v>36</v>
      </c>
      <c r="L3797" t="s">
        <v>352</v>
      </c>
      <c r="M3797" t="s">
        <v>352</v>
      </c>
      <c r="N3797" t="b">
        <v>0</v>
      </c>
      <c r="O3797">
        <v>0.47</v>
      </c>
      <c r="P3797">
        <v>4.2804385534328856E-3</v>
      </c>
      <c r="Q3797">
        <v>15.8623032140361</v>
      </c>
      <c r="R3797">
        <v>7.4552825105969651</v>
      </c>
      <c r="S3797">
        <v>2.011806120113457E-3</v>
      </c>
      <c r="T3797">
        <f t="shared" si="120"/>
        <v>7.4552825105969669</v>
      </c>
      <c r="U3797">
        <f t="shared" si="121"/>
        <v>2.0118061201134562E-3</v>
      </c>
    </row>
    <row r="3798" spans="1:21" x14ac:dyDescent="0.35">
      <c r="A3798" t="s">
        <v>73</v>
      </c>
      <c r="B3798" t="s">
        <v>28</v>
      </c>
      <c r="C3798" t="s">
        <v>39</v>
      </c>
      <c r="D3798" t="s">
        <v>40</v>
      </c>
      <c r="E3798" t="s">
        <v>350</v>
      </c>
      <c r="F3798" t="s">
        <v>351</v>
      </c>
      <c r="G3798" t="s">
        <v>128</v>
      </c>
      <c r="H3798" t="s">
        <v>41</v>
      </c>
      <c r="I3798" t="s">
        <v>221</v>
      </c>
      <c r="J3798" t="s">
        <v>36</v>
      </c>
      <c r="L3798" t="s">
        <v>352</v>
      </c>
      <c r="M3798" t="s">
        <v>352</v>
      </c>
      <c r="N3798" t="b">
        <v>0</v>
      </c>
      <c r="O3798">
        <v>0.47</v>
      </c>
      <c r="P3798">
        <v>3.3550527512983771E-3</v>
      </c>
      <c r="Q3798">
        <v>46.898930856122</v>
      </c>
      <c r="R3798">
        <v>22.042497502377341</v>
      </c>
      <c r="S3798">
        <v>1.576874793110237E-3</v>
      </c>
      <c r="T3798">
        <f t="shared" si="120"/>
        <v>22.042497502377337</v>
      </c>
      <c r="U3798">
        <f t="shared" si="121"/>
        <v>1.5768747931102372E-3</v>
      </c>
    </row>
    <row r="3799" spans="1:21" x14ac:dyDescent="0.35">
      <c r="A3799" t="s">
        <v>73</v>
      </c>
      <c r="B3799" t="s">
        <v>28</v>
      </c>
      <c r="C3799" t="s">
        <v>39</v>
      </c>
      <c r="D3799" t="s">
        <v>40</v>
      </c>
      <c r="E3799" t="s">
        <v>353</v>
      </c>
      <c r="F3799" t="s">
        <v>354</v>
      </c>
      <c r="G3799" t="s">
        <v>128</v>
      </c>
      <c r="H3799" t="s">
        <v>41</v>
      </c>
      <c r="I3799" t="s">
        <v>221</v>
      </c>
      <c r="J3799" t="s">
        <v>36</v>
      </c>
      <c r="L3799" t="s">
        <v>355</v>
      </c>
      <c r="M3799" t="s">
        <v>355</v>
      </c>
      <c r="N3799" t="b">
        <v>0</v>
      </c>
      <c r="O3799">
        <v>0.31</v>
      </c>
      <c r="P3799">
        <v>2.9705952776272769E-4</v>
      </c>
      <c r="Q3799">
        <v>4.1524754707075591</v>
      </c>
      <c r="R3799">
        <v>1.287267395919343</v>
      </c>
      <c r="S3799">
        <v>9.2088453606445581E-5</v>
      </c>
      <c r="T3799">
        <f t="shared" si="120"/>
        <v>1.2872673959193432</v>
      </c>
      <c r="U3799">
        <f t="shared" si="121"/>
        <v>9.2088453606445581E-5</v>
      </c>
    </row>
    <row r="3800" spans="1:21" x14ac:dyDescent="0.35">
      <c r="A3800" t="s">
        <v>73</v>
      </c>
      <c r="B3800" t="s">
        <v>28</v>
      </c>
      <c r="C3800" t="s">
        <v>29</v>
      </c>
      <c r="D3800" t="s">
        <v>30</v>
      </c>
      <c r="E3800" t="s">
        <v>356</v>
      </c>
      <c r="F3800" t="s">
        <v>357</v>
      </c>
      <c r="G3800" t="s">
        <v>128</v>
      </c>
      <c r="H3800" t="s">
        <v>41</v>
      </c>
      <c r="I3800" t="s">
        <v>221</v>
      </c>
      <c r="J3800" t="s">
        <v>36</v>
      </c>
      <c r="L3800" t="s">
        <v>355</v>
      </c>
      <c r="M3800" t="s">
        <v>355</v>
      </c>
      <c r="N3800" t="b">
        <v>0</v>
      </c>
      <c r="O3800">
        <v>0.31</v>
      </c>
      <c r="P3800">
        <v>9.4536532734109996E-4</v>
      </c>
      <c r="Q3800">
        <v>3.5033025899401302</v>
      </c>
      <c r="R3800">
        <v>1.08602380288144</v>
      </c>
      <c r="S3800">
        <v>2.9306325147574098E-4</v>
      </c>
      <c r="T3800">
        <f t="shared" si="120"/>
        <v>1.0860238028814404</v>
      </c>
      <c r="U3800">
        <f t="shared" si="121"/>
        <v>2.9306325147574098E-4</v>
      </c>
    </row>
    <row r="3801" spans="1:21" x14ac:dyDescent="0.35">
      <c r="A3801" t="s">
        <v>73</v>
      </c>
      <c r="B3801" t="s">
        <v>28</v>
      </c>
      <c r="C3801" t="s">
        <v>39</v>
      </c>
      <c r="D3801" t="s">
        <v>40</v>
      </c>
      <c r="E3801" t="s">
        <v>356</v>
      </c>
      <c r="F3801" t="s">
        <v>357</v>
      </c>
      <c r="G3801" t="s">
        <v>128</v>
      </c>
      <c r="H3801" t="s">
        <v>41</v>
      </c>
      <c r="I3801" t="s">
        <v>221</v>
      </c>
      <c r="J3801" t="s">
        <v>36</v>
      </c>
      <c r="L3801" t="s">
        <v>355</v>
      </c>
      <c r="M3801" t="s">
        <v>355</v>
      </c>
      <c r="N3801" t="b">
        <v>0</v>
      </c>
      <c r="O3801">
        <v>0.31</v>
      </c>
      <c r="P3801">
        <v>3.0996092563965311E-4</v>
      </c>
      <c r="Q3801">
        <v>4.3328189144114146</v>
      </c>
      <c r="R3801">
        <v>1.343173863467539</v>
      </c>
      <c r="S3801">
        <v>9.6087886948292443E-5</v>
      </c>
      <c r="T3801">
        <f t="shared" si="120"/>
        <v>1.3431738634675385</v>
      </c>
      <c r="U3801">
        <f t="shared" si="121"/>
        <v>9.6087886948292457E-5</v>
      </c>
    </row>
    <row r="3802" spans="1:21" x14ac:dyDescent="0.35">
      <c r="A3802" t="s">
        <v>73</v>
      </c>
      <c r="B3802" t="s">
        <v>28</v>
      </c>
      <c r="C3802" t="s">
        <v>39</v>
      </c>
      <c r="D3802" t="s">
        <v>40</v>
      </c>
      <c r="E3802" t="s">
        <v>358</v>
      </c>
      <c r="F3802" t="s">
        <v>359</v>
      </c>
      <c r="G3802" t="s">
        <v>128</v>
      </c>
      <c r="H3802" t="s">
        <v>41</v>
      </c>
      <c r="I3802" t="s">
        <v>221</v>
      </c>
      <c r="J3802" t="s">
        <v>145</v>
      </c>
      <c r="L3802" t="s">
        <v>360</v>
      </c>
      <c r="M3802" t="s">
        <v>360</v>
      </c>
      <c r="N3802" t="b">
        <v>0</v>
      </c>
      <c r="O3802">
        <v>3.5359830099999998</v>
      </c>
      <c r="P3802">
        <v>1.690874810140217E-3</v>
      </c>
      <c r="Q3802">
        <v>23.636057816508529</v>
      </c>
      <c r="R3802">
        <v>83.576698862551865</v>
      </c>
      <c r="S3802">
        <v>5.9789046006927821E-3</v>
      </c>
      <c r="T3802">
        <f t="shared" si="120"/>
        <v>83.576698862551851</v>
      </c>
      <c r="U3802">
        <f t="shared" si="121"/>
        <v>5.978904600692783E-3</v>
      </c>
    </row>
    <row r="3803" spans="1:21" x14ac:dyDescent="0.35">
      <c r="A3803" t="s">
        <v>73</v>
      </c>
      <c r="B3803" t="s">
        <v>28</v>
      </c>
      <c r="C3803" t="s">
        <v>29</v>
      </c>
      <c r="D3803" t="s">
        <v>30</v>
      </c>
      <c r="E3803" t="s">
        <v>358</v>
      </c>
      <c r="F3803" t="s">
        <v>359</v>
      </c>
      <c r="G3803" t="s">
        <v>128</v>
      </c>
      <c r="H3803" t="s">
        <v>41</v>
      </c>
      <c r="I3803" t="s">
        <v>221</v>
      </c>
      <c r="J3803" t="s">
        <v>145</v>
      </c>
      <c r="L3803" t="s">
        <v>360</v>
      </c>
      <c r="M3803" t="s">
        <v>360</v>
      </c>
      <c r="N3803" t="b">
        <v>0</v>
      </c>
      <c r="O3803">
        <v>3.5359830099999998</v>
      </c>
      <c r="P3803">
        <v>7.5878115026907749E-4</v>
      </c>
      <c r="Q3803">
        <v>2.8118653096913122</v>
      </c>
      <c r="R3803">
        <v>9.9427079614768665</v>
      </c>
      <c r="S3803">
        <v>2.6830372556597148E-3</v>
      </c>
      <c r="T3803">
        <f t="shared" si="120"/>
        <v>9.9427079614768683</v>
      </c>
      <c r="U3803">
        <f t="shared" si="121"/>
        <v>2.6830372556597148E-3</v>
      </c>
    </row>
    <row r="3804" spans="1:21" x14ac:dyDescent="0.35">
      <c r="A3804" t="s">
        <v>73</v>
      </c>
      <c r="B3804" t="s">
        <v>28</v>
      </c>
      <c r="C3804" t="s">
        <v>39</v>
      </c>
      <c r="D3804" t="s">
        <v>40</v>
      </c>
      <c r="E3804" t="s">
        <v>361</v>
      </c>
      <c r="F3804" t="s">
        <v>362</v>
      </c>
      <c r="G3804" t="s">
        <v>128</v>
      </c>
      <c r="H3804" t="s">
        <v>41</v>
      </c>
      <c r="I3804" t="s">
        <v>221</v>
      </c>
      <c r="J3804" t="s">
        <v>145</v>
      </c>
      <c r="L3804" t="s">
        <v>363</v>
      </c>
      <c r="M3804" t="s">
        <v>363</v>
      </c>
      <c r="N3804" t="b">
        <v>0</v>
      </c>
      <c r="O3804">
        <v>3.5359830099999998</v>
      </c>
      <c r="P3804">
        <v>1.63500118451333E-3</v>
      </c>
      <c r="Q3804">
        <v>22.855022912082021</v>
      </c>
      <c r="R3804">
        <v>80.814972710282746</v>
      </c>
      <c r="S3804">
        <v>5.7813364097690084E-3</v>
      </c>
      <c r="T3804">
        <f t="shared" si="120"/>
        <v>80.814972710282746</v>
      </c>
      <c r="U3804">
        <f t="shared" si="121"/>
        <v>5.7813364097690102E-3</v>
      </c>
    </row>
    <row r="3805" spans="1:21" x14ac:dyDescent="0.35">
      <c r="A3805" t="s">
        <v>73</v>
      </c>
      <c r="B3805" t="s">
        <v>28</v>
      </c>
      <c r="C3805" t="s">
        <v>29</v>
      </c>
      <c r="D3805" t="s">
        <v>30</v>
      </c>
      <c r="E3805" t="s">
        <v>361</v>
      </c>
      <c r="F3805" t="s">
        <v>362</v>
      </c>
      <c r="G3805" t="s">
        <v>128</v>
      </c>
      <c r="H3805" t="s">
        <v>41</v>
      </c>
      <c r="I3805" t="s">
        <v>221</v>
      </c>
      <c r="J3805" t="s">
        <v>145</v>
      </c>
      <c r="L3805" t="s">
        <v>363</v>
      </c>
      <c r="M3805" t="s">
        <v>363</v>
      </c>
      <c r="N3805" t="b">
        <v>0</v>
      </c>
      <c r="O3805">
        <v>3.5359830099999998</v>
      </c>
      <c r="P3805">
        <v>3.950361313557277E-4</v>
      </c>
      <c r="Q3805">
        <v>1.463911423524326</v>
      </c>
      <c r="R3805">
        <v>5.1763659217269318</v>
      </c>
      <c r="S3805">
        <v>1.396841048809981E-3</v>
      </c>
      <c r="T3805">
        <f t="shared" si="120"/>
        <v>5.1763659217269309</v>
      </c>
      <c r="U3805">
        <f t="shared" si="121"/>
        <v>1.3968410488099815E-3</v>
      </c>
    </row>
    <row r="3806" spans="1:21" x14ac:dyDescent="0.35">
      <c r="A3806" t="s">
        <v>73</v>
      </c>
      <c r="B3806" t="s">
        <v>28</v>
      </c>
      <c r="C3806" t="s">
        <v>76</v>
      </c>
      <c r="D3806" t="s">
        <v>77</v>
      </c>
      <c r="E3806" t="s">
        <v>361</v>
      </c>
      <c r="F3806" t="s">
        <v>362</v>
      </c>
      <c r="G3806" t="s">
        <v>128</v>
      </c>
      <c r="H3806" t="s">
        <v>41</v>
      </c>
      <c r="I3806" t="s">
        <v>221</v>
      </c>
      <c r="J3806" t="s">
        <v>145</v>
      </c>
      <c r="L3806" t="s">
        <v>363</v>
      </c>
      <c r="M3806" t="s">
        <v>363</v>
      </c>
      <c r="N3806" t="b">
        <v>0</v>
      </c>
      <c r="O3806">
        <v>3.5359830099999998</v>
      </c>
      <c r="P3806">
        <v>2.0776995711619531E-4</v>
      </c>
      <c r="Q3806">
        <v>0.7401433671971146</v>
      </c>
      <c r="R3806">
        <v>2.6171343713731878</v>
      </c>
      <c r="S3806">
        <v>7.3467103835129523E-4</v>
      </c>
      <c r="T3806">
        <f t="shared" si="120"/>
        <v>2.6171343713731883</v>
      </c>
      <c r="U3806">
        <f t="shared" si="121"/>
        <v>7.3467103835129512E-4</v>
      </c>
    </row>
    <row r="3807" spans="1:21" x14ac:dyDescent="0.35">
      <c r="A3807" t="s">
        <v>73</v>
      </c>
      <c r="B3807" t="s">
        <v>28</v>
      </c>
      <c r="C3807" t="s">
        <v>76</v>
      </c>
      <c r="D3807" t="s">
        <v>77</v>
      </c>
      <c r="E3807" t="s">
        <v>364</v>
      </c>
      <c r="F3807" t="s">
        <v>365</v>
      </c>
      <c r="G3807" t="s">
        <v>128</v>
      </c>
      <c r="H3807" t="s">
        <v>41</v>
      </c>
      <c r="I3807" t="s">
        <v>221</v>
      </c>
      <c r="J3807" t="s">
        <v>145</v>
      </c>
      <c r="L3807" t="s">
        <v>363</v>
      </c>
      <c r="M3807" t="s">
        <v>363</v>
      </c>
      <c r="N3807" t="b">
        <v>0</v>
      </c>
      <c r="O3807">
        <v>3.5359830099999998</v>
      </c>
      <c r="P3807">
        <v>3.5108906492147632E-5</v>
      </c>
      <c r="Q3807">
        <v>0.1250692093812886</v>
      </c>
      <c r="R3807">
        <v>0.44224259944636912</v>
      </c>
      <c r="S3807">
        <v>1.2414449685591269E-4</v>
      </c>
      <c r="T3807">
        <f t="shared" si="120"/>
        <v>0.44224259944636907</v>
      </c>
      <c r="U3807">
        <f t="shared" si="121"/>
        <v>1.2414449685591272E-4</v>
      </c>
    </row>
    <row r="3808" spans="1:21" x14ac:dyDescent="0.35">
      <c r="A3808" t="s">
        <v>73</v>
      </c>
      <c r="B3808" t="s">
        <v>28</v>
      </c>
      <c r="C3808" t="s">
        <v>29</v>
      </c>
      <c r="D3808" t="s">
        <v>30</v>
      </c>
      <c r="E3808" t="s">
        <v>364</v>
      </c>
      <c r="F3808" t="s">
        <v>365</v>
      </c>
      <c r="G3808" t="s">
        <v>128</v>
      </c>
      <c r="H3808" t="s">
        <v>41</v>
      </c>
      <c r="I3808" t="s">
        <v>221</v>
      </c>
      <c r="J3808" t="s">
        <v>145</v>
      </c>
      <c r="L3808" t="s">
        <v>363</v>
      </c>
      <c r="M3808" t="s">
        <v>363</v>
      </c>
      <c r="N3808" t="b">
        <v>0</v>
      </c>
      <c r="O3808">
        <v>3.5359830099999998</v>
      </c>
      <c r="P3808">
        <v>3.2857855331140011E-4</v>
      </c>
      <c r="Q3808">
        <v>1.2176351972334121</v>
      </c>
      <c r="R3808">
        <v>4.3055373697953421</v>
      </c>
      <c r="S3808">
        <v>1.1618481819594901E-3</v>
      </c>
      <c r="T3808">
        <f t="shared" si="120"/>
        <v>4.3055373697953438</v>
      </c>
      <c r="U3808">
        <f t="shared" si="121"/>
        <v>1.1618481819594901E-3</v>
      </c>
    </row>
    <row r="3809" spans="1:21" x14ac:dyDescent="0.35">
      <c r="A3809" t="s">
        <v>73</v>
      </c>
      <c r="B3809" t="s">
        <v>28</v>
      </c>
      <c r="C3809" t="s">
        <v>39</v>
      </c>
      <c r="D3809" t="s">
        <v>40</v>
      </c>
      <c r="E3809" t="s">
        <v>364</v>
      </c>
      <c r="F3809" t="s">
        <v>365</v>
      </c>
      <c r="G3809" t="s">
        <v>128</v>
      </c>
      <c r="H3809" t="s">
        <v>41</v>
      </c>
      <c r="I3809" t="s">
        <v>221</v>
      </c>
      <c r="J3809" t="s">
        <v>145</v>
      </c>
      <c r="L3809" t="s">
        <v>363</v>
      </c>
      <c r="M3809" t="s">
        <v>363</v>
      </c>
      <c r="N3809" t="b">
        <v>0</v>
      </c>
      <c r="O3809">
        <v>3.5359830099999998</v>
      </c>
      <c r="P3809">
        <v>1.8499321398455869E-4</v>
      </c>
      <c r="Q3809">
        <v>2.5859456153576339</v>
      </c>
      <c r="R3809">
        <v>9.1438597606885885</v>
      </c>
      <c r="S3809">
        <v>6.5413286161469407E-4</v>
      </c>
      <c r="T3809">
        <f t="shared" si="120"/>
        <v>9.1438597606885885</v>
      </c>
      <c r="U3809">
        <f t="shared" si="121"/>
        <v>6.5413286161469385E-4</v>
      </c>
    </row>
    <row r="3810" spans="1:21" x14ac:dyDescent="0.35">
      <c r="A3810" t="s">
        <v>73</v>
      </c>
      <c r="B3810" t="s">
        <v>28</v>
      </c>
      <c r="C3810" t="s">
        <v>76</v>
      </c>
      <c r="D3810" t="s">
        <v>77</v>
      </c>
      <c r="E3810" t="s">
        <v>366</v>
      </c>
      <c r="F3810" t="s">
        <v>367</v>
      </c>
      <c r="G3810" t="s">
        <v>128</v>
      </c>
      <c r="H3810" t="s">
        <v>41</v>
      </c>
      <c r="I3810" t="s">
        <v>221</v>
      </c>
      <c r="J3810" t="s">
        <v>145</v>
      </c>
      <c r="L3810" t="s">
        <v>368</v>
      </c>
      <c r="M3810" t="s">
        <v>368</v>
      </c>
      <c r="N3810" t="b">
        <v>0</v>
      </c>
      <c r="O3810">
        <v>29.001318260000001</v>
      </c>
      <c r="P3810">
        <v>4.2683621512271232E-3</v>
      </c>
      <c r="Q3810">
        <v>15.20527788942643</v>
      </c>
      <c r="R3810">
        <v>440.973103302997</v>
      </c>
      <c r="S3810">
        <v>0.1237881291966761</v>
      </c>
      <c r="T3810">
        <f t="shared" si="120"/>
        <v>440.973103302997</v>
      </c>
      <c r="U3810">
        <f t="shared" si="121"/>
        <v>0.12378812919667606</v>
      </c>
    </row>
    <row r="3811" spans="1:21" x14ac:dyDescent="0.35">
      <c r="A3811" t="s">
        <v>73</v>
      </c>
      <c r="B3811" t="s">
        <v>28</v>
      </c>
      <c r="C3811" t="s">
        <v>29</v>
      </c>
      <c r="D3811" t="s">
        <v>30</v>
      </c>
      <c r="E3811" t="s">
        <v>366</v>
      </c>
      <c r="F3811" t="s">
        <v>367</v>
      </c>
      <c r="G3811" t="s">
        <v>128</v>
      </c>
      <c r="H3811" t="s">
        <v>41</v>
      </c>
      <c r="I3811" t="s">
        <v>221</v>
      </c>
      <c r="J3811" t="s">
        <v>145</v>
      </c>
      <c r="L3811" t="s">
        <v>368</v>
      </c>
      <c r="M3811" t="s">
        <v>368</v>
      </c>
      <c r="N3811" t="b">
        <v>0</v>
      </c>
      <c r="O3811">
        <v>29.001318260000001</v>
      </c>
      <c r="P3811">
        <v>2.8556944738731441E-3</v>
      </c>
      <c r="Q3811">
        <v>10.5825351925434</v>
      </c>
      <c r="R3811">
        <v>306.90747111660158</v>
      </c>
      <c r="S3811">
        <v>8.2818904290118303E-2</v>
      </c>
      <c r="T3811">
        <f t="shared" si="120"/>
        <v>306.90747111660153</v>
      </c>
      <c r="U3811">
        <f t="shared" si="121"/>
        <v>8.2818904290118303E-2</v>
      </c>
    </row>
    <row r="3812" spans="1:21" x14ac:dyDescent="0.35">
      <c r="A3812" t="s">
        <v>73</v>
      </c>
      <c r="B3812" t="s">
        <v>28</v>
      </c>
      <c r="C3812" t="s">
        <v>39</v>
      </c>
      <c r="D3812" t="s">
        <v>40</v>
      </c>
      <c r="E3812" t="s">
        <v>366</v>
      </c>
      <c r="F3812" t="s">
        <v>367</v>
      </c>
      <c r="G3812" t="s">
        <v>128</v>
      </c>
      <c r="H3812" t="s">
        <v>41</v>
      </c>
      <c r="I3812" t="s">
        <v>221</v>
      </c>
      <c r="J3812" t="s">
        <v>145</v>
      </c>
      <c r="L3812" t="s">
        <v>368</v>
      </c>
      <c r="M3812" t="s">
        <v>368</v>
      </c>
      <c r="N3812" t="b">
        <v>0</v>
      </c>
      <c r="O3812">
        <v>29.001318260000001</v>
      </c>
      <c r="P3812">
        <v>5.8350829458764754E-3</v>
      </c>
      <c r="Q3812">
        <v>81.56627388719707</v>
      </c>
      <c r="R3812">
        <v>2365.5294682849299</v>
      </c>
      <c r="S3812">
        <v>0.16922509758686199</v>
      </c>
      <c r="T3812">
        <f t="shared" si="120"/>
        <v>2365.5294682849299</v>
      </c>
      <c r="U3812">
        <f t="shared" si="121"/>
        <v>0.16922509758686202</v>
      </c>
    </row>
    <row r="3813" spans="1:21" x14ac:dyDescent="0.35">
      <c r="A3813" t="s">
        <v>73</v>
      </c>
      <c r="B3813" t="s">
        <v>28</v>
      </c>
      <c r="C3813" t="s">
        <v>39</v>
      </c>
      <c r="D3813" t="s">
        <v>40</v>
      </c>
      <c r="E3813" t="s">
        <v>369</v>
      </c>
      <c r="F3813" t="s">
        <v>370</v>
      </c>
      <c r="G3813" t="s">
        <v>128</v>
      </c>
      <c r="H3813" t="s">
        <v>41</v>
      </c>
      <c r="I3813" t="s">
        <v>221</v>
      </c>
      <c r="J3813" t="s">
        <v>145</v>
      </c>
      <c r="L3813" t="s">
        <v>274</v>
      </c>
      <c r="M3813" t="s">
        <v>274</v>
      </c>
      <c r="N3813" t="b">
        <v>0</v>
      </c>
      <c r="O3813">
        <v>11.69139653</v>
      </c>
      <c r="P3813">
        <v>3.8142727164087651E-4</v>
      </c>
      <c r="Q3813">
        <v>5.331818175556859</v>
      </c>
      <c r="R3813">
        <v>62.336400516296393</v>
      </c>
      <c r="S3813">
        <v>4.4594174801095114E-3</v>
      </c>
      <c r="T3813">
        <f t="shared" si="120"/>
        <v>62.336400516296393</v>
      </c>
      <c r="U3813">
        <f t="shared" si="121"/>
        <v>4.4594174801095114E-3</v>
      </c>
    </row>
    <row r="3814" spans="1:21" x14ac:dyDescent="0.35">
      <c r="A3814" t="s">
        <v>73</v>
      </c>
      <c r="B3814" t="s">
        <v>28</v>
      </c>
      <c r="C3814" t="s">
        <v>39</v>
      </c>
      <c r="D3814" t="s">
        <v>40</v>
      </c>
      <c r="E3814" t="s">
        <v>371</v>
      </c>
      <c r="F3814" t="s">
        <v>372</v>
      </c>
      <c r="G3814" t="s">
        <v>128</v>
      </c>
      <c r="H3814" t="s">
        <v>41</v>
      </c>
      <c r="I3814" t="s">
        <v>221</v>
      </c>
      <c r="J3814" t="s">
        <v>145</v>
      </c>
      <c r="L3814" t="s">
        <v>274</v>
      </c>
      <c r="M3814" t="s">
        <v>274</v>
      </c>
      <c r="N3814" t="b">
        <v>0</v>
      </c>
      <c r="O3814">
        <v>11.69139653</v>
      </c>
      <c r="P3814">
        <v>1.3650154941879599E-4</v>
      </c>
      <c r="Q3814">
        <v>1.908100170844766</v>
      </c>
      <c r="R3814">
        <v>22.308355716306909</v>
      </c>
      <c r="S3814">
        <v>1.5958937412145361E-3</v>
      </c>
      <c r="T3814">
        <f t="shared" si="120"/>
        <v>22.308355716306906</v>
      </c>
      <c r="U3814">
        <f t="shared" si="121"/>
        <v>1.595893741214535E-3</v>
      </c>
    </row>
    <row r="3815" spans="1:21" x14ac:dyDescent="0.35">
      <c r="A3815" t="s">
        <v>73</v>
      </c>
      <c r="B3815" t="s">
        <v>28</v>
      </c>
      <c r="C3815" t="s">
        <v>76</v>
      </c>
      <c r="D3815" t="s">
        <v>77</v>
      </c>
      <c r="E3815" t="s">
        <v>371</v>
      </c>
      <c r="F3815" t="s">
        <v>372</v>
      </c>
      <c r="G3815" t="s">
        <v>128</v>
      </c>
      <c r="H3815" t="s">
        <v>41</v>
      </c>
      <c r="I3815" t="s">
        <v>221</v>
      </c>
      <c r="J3815" t="s">
        <v>145</v>
      </c>
      <c r="L3815" t="s">
        <v>274</v>
      </c>
      <c r="M3815" t="s">
        <v>274</v>
      </c>
      <c r="N3815" t="b">
        <v>0</v>
      </c>
      <c r="O3815">
        <v>11.69139653</v>
      </c>
      <c r="P3815">
        <v>4.4214936756921558E-5</v>
      </c>
      <c r="Q3815">
        <v>0.1575078159802176</v>
      </c>
      <c r="R3815">
        <v>1.841486333198995</v>
      </c>
      <c r="S3815">
        <v>5.1693435817404222E-4</v>
      </c>
      <c r="T3815">
        <f t="shared" si="120"/>
        <v>1.8414863331989946</v>
      </c>
      <c r="U3815">
        <f t="shared" si="121"/>
        <v>5.1693435817404222E-4</v>
      </c>
    </row>
    <row r="3816" spans="1:21" x14ac:dyDescent="0.35">
      <c r="A3816" t="s">
        <v>73</v>
      </c>
      <c r="B3816" t="s">
        <v>28</v>
      </c>
      <c r="C3816" t="s">
        <v>76</v>
      </c>
      <c r="D3816" t="s">
        <v>77</v>
      </c>
      <c r="E3816" t="s">
        <v>373</v>
      </c>
      <c r="F3816" t="s">
        <v>374</v>
      </c>
      <c r="G3816" t="s">
        <v>128</v>
      </c>
      <c r="H3816" t="s">
        <v>41</v>
      </c>
      <c r="I3816" t="s">
        <v>221</v>
      </c>
      <c r="J3816" t="s">
        <v>145</v>
      </c>
      <c r="L3816" t="s">
        <v>375</v>
      </c>
      <c r="M3816" t="s">
        <v>375</v>
      </c>
      <c r="N3816" t="b">
        <v>0</v>
      </c>
      <c r="O3816">
        <v>29.001318260000001</v>
      </c>
      <c r="P3816">
        <v>6.6383876014996716E-6</v>
      </c>
      <c r="Q3816">
        <v>2.3648070300104788E-2</v>
      </c>
      <c r="R3816">
        <v>0.68582521300819277</v>
      </c>
      <c r="S3816">
        <v>1.9252199156432999E-4</v>
      </c>
      <c r="T3816">
        <f t="shared" si="120"/>
        <v>0.68582521300819277</v>
      </c>
      <c r="U3816">
        <f t="shared" si="121"/>
        <v>1.9252199156433004E-4</v>
      </c>
    </row>
    <row r="3817" spans="1:21" x14ac:dyDescent="0.35">
      <c r="A3817" t="s">
        <v>73</v>
      </c>
      <c r="B3817" t="s">
        <v>28</v>
      </c>
      <c r="C3817" t="s">
        <v>29</v>
      </c>
      <c r="D3817" t="s">
        <v>30</v>
      </c>
      <c r="E3817" t="s">
        <v>373</v>
      </c>
      <c r="F3817" t="s">
        <v>374</v>
      </c>
      <c r="G3817" t="s">
        <v>128</v>
      </c>
      <c r="H3817" t="s">
        <v>41</v>
      </c>
      <c r="I3817" t="s">
        <v>221</v>
      </c>
      <c r="J3817" t="s">
        <v>145</v>
      </c>
      <c r="L3817" t="s">
        <v>375</v>
      </c>
      <c r="M3817" t="s">
        <v>375</v>
      </c>
      <c r="N3817" t="b">
        <v>0</v>
      </c>
      <c r="O3817">
        <v>29.001318260000001</v>
      </c>
      <c r="P3817">
        <v>6.091537535568683E-6</v>
      </c>
      <c r="Q3817">
        <v>2.257381205750035E-2</v>
      </c>
      <c r="R3817">
        <v>0.654670307820993</v>
      </c>
      <c r="S3817">
        <v>1.7666261876176349E-4</v>
      </c>
      <c r="T3817">
        <f t="shared" si="120"/>
        <v>0.65467030782099311</v>
      </c>
      <c r="U3817">
        <f t="shared" si="121"/>
        <v>1.7666261876176346E-4</v>
      </c>
    </row>
    <row r="3818" spans="1:21" x14ac:dyDescent="0.35">
      <c r="A3818" t="s">
        <v>73</v>
      </c>
      <c r="B3818" t="s">
        <v>28</v>
      </c>
      <c r="C3818" t="s">
        <v>39</v>
      </c>
      <c r="D3818" t="s">
        <v>40</v>
      </c>
      <c r="E3818" t="s">
        <v>373</v>
      </c>
      <c r="F3818" t="s">
        <v>374</v>
      </c>
      <c r="G3818" t="s">
        <v>128</v>
      </c>
      <c r="H3818" t="s">
        <v>41</v>
      </c>
      <c r="I3818" t="s">
        <v>221</v>
      </c>
      <c r="J3818" t="s">
        <v>145</v>
      </c>
      <c r="L3818" t="s">
        <v>375</v>
      </c>
      <c r="M3818" t="s">
        <v>375</v>
      </c>
      <c r="N3818" t="b">
        <v>0</v>
      </c>
      <c r="O3818">
        <v>29.001318260000001</v>
      </c>
      <c r="P3818">
        <v>2.46443120119565E-5</v>
      </c>
      <c r="Q3818">
        <v>0.34449290986502762</v>
      </c>
      <c r="R3818">
        <v>9.9907485173091608</v>
      </c>
      <c r="S3818">
        <v>7.1471753595749141E-4</v>
      </c>
      <c r="T3818">
        <f t="shared" si="120"/>
        <v>9.9907485173091608</v>
      </c>
      <c r="U3818">
        <f t="shared" si="121"/>
        <v>7.1471753595749141E-4</v>
      </c>
    </row>
    <row r="3819" spans="1:21" x14ac:dyDescent="0.35">
      <c r="A3819" t="s">
        <v>73</v>
      </c>
      <c r="B3819" t="s">
        <v>28</v>
      </c>
      <c r="C3819" t="s">
        <v>29</v>
      </c>
      <c r="D3819" t="s">
        <v>30</v>
      </c>
      <c r="E3819" t="s">
        <v>376</v>
      </c>
      <c r="F3819" t="s">
        <v>377</v>
      </c>
      <c r="G3819" t="s">
        <v>128</v>
      </c>
      <c r="H3819" t="s">
        <v>41</v>
      </c>
      <c r="I3819" t="s">
        <v>221</v>
      </c>
      <c r="J3819" t="s">
        <v>145</v>
      </c>
      <c r="L3819" t="s">
        <v>378</v>
      </c>
      <c r="M3819" t="s">
        <v>378</v>
      </c>
      <c r="N3819" t="b">
        <v>0</v>
      </c>
      <c r="O3819">
        <v>208.84838500999999</v>
      </c>
      <c r="P3819">
        <v>5.0042438700586601E-4</v>
      </c>
      <c r="Q3819">
        <v>1.8544556272204999</v>
      </c>
      <c r="R3819">
        <v>387.30006281770801</v>
      </c>
      <c r="S3819">
        <v>0.1045128250457943</v>
      </c>
      <c r="T3819">
        <f t="shared" si="120"/>
        <v>387.30006281770801</v>
      </c>
      <c r="U3819">
        <f t="shared" si="121"/>
        <v>0.10451282504579434</v>
      </c>
    </row>
    <row r="3820" spans="1:21" x14ac:dyDescent="0.35">
      <c r="A3820" t="s">
        <v>73</v>
      </c>
      <c r="B3820" t="s">
        <v>28</v>
      </c>
      <c r="C3820" t="s">
        <v>39</v>
      </c>
      <c r="D3820" t="s">
        <v>40</v>
      </c>
      <c r="E3820" t="s">
        <v>376</v>
      </c>
      <c r="F3820" t="s">
        <v>377</v>
      </c>
      <c r="G3820" t="s">
        <v>128</v>
      </c>
      <c r="H3820" t="s">
        <v>41</v>
      </c>
      <c r="I3820" t="s">
        <v>221</v>
      </c>
      <c r="J3820" t="s">
        <v>145</v>
      </c>
      <c r="L3820" t="s">
        <v>378</v>
      </c>
      <c r="M3820" t="s">
        <v>378</v>
      </c>
      <c r="N3820" t="b">
        <v>0</v>
      </c>
      <c r="O3820">
        <v>208.84838500999999</v>
      </c>
      <c r="P3820">
        <v>4.5814809635833263E-5</v>
      </c>
      <c r="Q3820">
        <v>0.64042676779547536</v>
      </c>
      <c r="R3820">
        <v>133.7520961712593</v>
      </c>
      <c r="S3820">
        <v>9.5683490019843626E-3</v>
      </c>
      <c r="T3820">
        <f t="shared" si="120"/>
        <v>133.7520961712593</v>
      </c>
      <c r="U3820">
        <f t="shared" si="121"/>
        <v>9.5683490019843626E-3</v>
      </c>
    </row>
    <row r="3821" spans="1:21" x14ac:dyDescent="0.35">
      <c r="A3821" t="s">
        <v>73</v>
      </c>
      <c r="B3821" t="s">
        <v>28</v>
      </c>
      <c r="C3821" t="s">
        <v>39</v>
      </c>
      <c r="D3821" t="s">
        <v>40</v>
      </c>
      <c r="E3821" t="s">
        <v>379</v>
      </c>
      <c r="F3821" t="s">
        <v>380</v>
      </c>
      <c r="G3821" t="s">
        <v>128</v>
      </c>
      <c r="H3821" t="s">
        <v>41</v>
      </c>
      <c r="I3821" t="s">
        <v>221</v>
      </c>
      <c r="J3821" t="s">
        <v>145</v>
      </c>
      <c r="L3821" t="s">
        <v>378</v>
      </c>
      <c r="M3821" t="s">
        <v>378</v>
      </c>
      <c r="N3821" t="b">
        <v>0</v>
      </c>
      <c r="O3821">
        <v>208.84838500999999</v>
      </c>
      <c r="P3821">
        <v>1.9700538608669499E-4</v>
      </c>
      <c r="Q3821">
        <v>2.753858930172703</v>
      </c>
      <c r="R3821">
        <v>575.1389901119353</v>
      </c>
      <c r="S3821">
        <v>4.1144256722477783E-2</v>
      </c>
      <c r="T3821">
        <f t="shared" si="120"/>
        <v>575.1389901119353</v>
      </c>
      <c r="U3821">
        <f t="shared" si="121"/>
        <v>4.1144256722477769E-2</v>
      </c>
    </row>
    <row r="3822" spans="1:21" x14ac:dyDescent="0.35">
      <c r="A3822" t="s">
        <v>73</v>
      </c>
      <c r="B3822" t="s">
        <v>28</v>
      </c>
      <c r="C3822" t="s">
        <v>29</v>
      </c>
      <c r="D3822" t="s">
        <v>30</v>
      </c>
      <c r="E3822" t="s">
        <v>379</v>
      </c>
      <c r="F3822" t="s">
        <v>380</v>
      </c>
      <c r="G3822" t="s">
        <v>128</v>
      </c>
      <c r="H3822" t="s">
        <v>41</v>
      </c>
      <c r="I3822" t="s">
        <v>221</v>
      </c>
      <c r="J3822" t="s">
        <v>145</v>
      </c>
      <c r="L3822" t="s">
        <v>378</v>
      </c>
      <c r="M3822" t="s">
        <v>378</v>
      </c>
      <c r="N3822" t="b">
        <v>0</v>
      </c>
      <c r="O3822">
        <v>208.84838500999999</v>
      </c>
      <c r="P3822">
        <v>2.6371428512232558E-3</v>
      </c>
      <c r="Q3822">
        <v>9.7726340426689742</v>
      </c>
      <c r="R3822">
        <v>2040.998837105162</v>
      </c>
      <c r="S3822">
        <v>0.55076302551864365</v>
      </c>
      <c r="T3822">
        <f t="shared" si="120"/>
        <v>2040.9988371051625</v>
      </c>
      <c r="U3822">
        <f t="shared" si="121"/>
        <v>0.55076302551864365</v>
      </c>
    </row>
    <row r="3823" spans="1:21" x14ac:dyDescent="0.35">
      <c r="A3823" t="s">
        <v>73</v>
      </c>
      <c r="B3823" t="s">
        <v>28</v>
      </c>
      <c r="C3823" t="s">
        <v>39</v>
      </c>
      <c r="D3823" t="s">
        <v>40</v>
      </c>
      <c r="E3823" t="s">
        <v>381</v>
      </c>
      <c r="F3823" t="s">
        <v>382</v>
      </c>
      <c r="G3823" t="s">
        <v>128</v>
      </c>
      <c r="H3823" t="s">
        <v>41</v>
      </c>
      <c r="I3823" t="s">
        <v>221</v>
      </c>
      <c r="J3823" t="s">
        <v>145</v>
      </c>
      <c r="L3823" t="s">
        <v>268</v>
      </c>
      <c r="M3823" t="s">
        <v>268</v>
      </c>
      <c r="N3823" t="b">
        <v>0</v>
      </c>
      <c r="O3823">
        <v>3.5359830099999998</v>
      </c>
      <c r="P3823">
        <v>2.210015896356941E-3</v>
      </c>
      <c r="Q3823">
        <v>30.892921929189949</v>
      </c>
      <c r="R3823">
        <v>109.2368470708721</v>
      </c>
      <c r="S3823">
        <v>7.8145786613480657E-3</v>
      </c>
      <c r="T3823">
        <f t="shared" si="120"/>
        <v>109.23684707087207</v>
      </c>
      <c r="U3823">
        <f t="shared" si="121"/>
        <v>7.814578661348064E-3</v>
      </c>
    </row>
    <row r="3824" spans="1:21" x14ac:dyDescent="0.35">
      <c r="A3824" t="s">
        <v>73</v>
      </c>
      <c r="B3824" t="s">
        <v>28</v>
      </c>
      <c r="C3824" t="s">
        <v>29</v>
      </c>
      <c r="D3824" t="s">
        <v>30</v>
      </c>
      <c r="E3824" t="s">
        <v>383</v>
      </c>
      <c r="F3824" t="s">
        <v>384</v>
      </c>
      <c r="G3824" t="s">
        <v>128</v>
      </c>
      <c r="H3824" t="s">
        <v>41</v>
      </c>
      <c r="I3824" t="s">
        <v>221</v>
      </c>
      <c r="J3824" t="s">
        <v>145</v>
      </c>
      <c r="L3824" t="s">
        <v>378</v>
      </c>
      <c r="M3824" t="s">
        <v>378</v>
      </c>
      <c r="N3824" t="b">
        <v>0</v>
      </c>
      <c r="O3824">
        <v>208.84838500999999</v>
      </c>
      <c r="P3824">
        <v>1.4100739853176759E-3</v>
      </c>
      <c r="Q3824">
        <v>5.2254040865497382</v>
      </c>
      <c r="R3824">
        <v>1091.317204500567</v>
      </c>
      <c r="S3824">
        <v>0.29449167457821102</v>
      </c>
      <c r="T3824">
        <f t="shared" si="120"/>
        <v>1091.317204500567</v>
      </c>
      <c r="U3824">
        <f t="shared" si="121"/>
        <v>0.29449167457821107</v>
      </c>
    </row>
    <row r="3825" spans="1:21" x14ac:dyDescent="0.35">
      <c r="A3825" t="s">
        <v>73</v>
      </c>
      <c r="B3825" t="s">
        <v>28</v>
      </c>
      <c r="C3825" t="s">
        <v>39</v>
      </c>
      <c r="D3825" t="s">
        <v>40</v>
      </c>
      <c r="E3825" t="s">
        <v>383</v>
      </c>
      <c r="F3825" t="s">
        <v>384</v>
      </c>
      <c r="G3825" t="s">
        <v>128</v>
      </c>
      <c r="H3825" t="s">
        <v>41</v>
      </c>
      <c r="I3825" t="s">
        <v>221</v>
      </c>
      <c r="J3825" t="s">
        <v>145</v>
      </c>
      <c r="L3825" t="s">
        <v>378</v>
      </c>
      <c r="M3825" t="s">
        <v>378</v>
      </c>
      <c r="N3825" t="b">
        <v>0</v>
      </c>
      <c r="O3825">
        <v>208.84838500999999</v>
      </c>
      <c r="P3825">
        <v>1.3579372640414619E-4</v>
      </c>
      <c r="Q3825">
        <v>1.898205798063417</v>
      </c>
      <c r="R3825">
        <v>396.43721534216292</v>
      </c>
      <c r="S3825">
        <v>2.8360300453995721E-2</v>
      </c>
      <c r="T3825">
        <f t="shared" si="120"/>
        <v>396.4372153421628</v>
      </c>
      <c r="U3825">
        <f t="shared" si="121"/>
        <v>2.8360300453995724E-2</v>
      </c>
    </row>
    <row r="3826" spans="1:21" x14ac:dyDescent="0.35">
      <c r="A3826" t="s">
        <v>73</v>
      </c>
      <c r="B3826" t="s">
        <v>28</v>
      </c>
      <c r="C3826" t="s">
        <v>39</v>
      </c>
      <c r="D3826" t="s">
        <v>40</v>
      </c>
      <c r="E3826" t="s">
        <v>385</v>
      </c>
      <c r="F3826" t="s">
        <v>386</v>
      </c>
      <c r="G3826" t="s">
        <v>128</v>
      </c>
      <c r="H3826" t="s">
        <v>41</v>
      </c>
      <c r="I3826" t="s">
        <v>221</v>
      </c>
      <c r="J3826" t="s">
        <v>145</v>
      </c>
      <c r="L3826" t="s">
        <v>378</v>
      </c>
      <c r="M3826" t="s">
        <v>378</v>
      </c>
      <c r="N3826" t="b">
        <v>0</v>
      </c>
      <c r="O3826">
        <v>208.84838500999999</v>
      </c>
      <c r="P3826">
        <v>1.8084610516926739E-4</v>
      </c>
      <c r="Q3826">
        <v>2.527974851855959</v>
      </c>
      <c r="R3826">
        <v>527.9634651560109</v>
      </c>
      <c r="S3826">
        <v>3.7769416999950123E-2</v>
      </c>
      <c r="T3826">
        <f t="shared" si="120"/>
        <v>527.96346515601101</v>
      </c>
      <c r="U3826">
        <f t="shared" si="121"/>
        <v>3.7769416999950102E-2</v>
      </c>
    </row>
    <row r="3827" spans="1:21" x14ac:dyDescent="0.35">
      <c r="A3827" t="s">
        <v>73</v>
      </c>
      <c r="B3827" t="s">
        <v>28</v>
      </c>
      <c r="C3827" t="s">
        <v>29</v>
      </c>
      <c r="D3827" t="s">
        <v>30</v>
      </c>
      <c r="E3827" t="s">
        <v>385</v>
      </c>
      <c r="F3827" t="s">
        <v>386</v>
      </c>
      <c r="G3827" t="s">
        <v>128</v>
      </c>
      <c r="H3827" t="s">
        <v>41</v>
      </c>
      <c r="I3827" t="s">
        <v>221</v>
      </c>
      <c r="J3827" t="s">
        <v>145</v>
      </c>
      <c r="L3827" t="s">
        <v>378</v>
      </c>
      <c r="M3827" t="s">
        <v>378</v>
      </c>
      <c r="N3827" t="b">
        <v>0</v>
      </c>
      <c r="O3827">
        <v>208.84838500999999</v>
      </c>
      <c r="P3827">
        <v>2.6697078570912417E-4</v>
      </c>
      <c r="Q3827">
        <v>0.98933123308389048</v>
      </c>
      <c r="R3827">
        <v>206.62023026952241</v>
      </c>
      <c r="S3827">
        <v>5.5756417440201371E-2</v>
      </c>
      <c r="T3827">
        <f t="shared" si="120"/>
        <v>206.62023026952241</v>
      </c>
      <c r="U3827">
        <f t="shared" si="121"/>
        <v>5.5756417440201371E-2</v>
      </c>
    </row>
    <row r="3828" spans="1:21" x14ac:dyDescent="0.35">
      <c r="A3828" t="s">
        <v>73</v>
      </c>
      <c r="B3828" t="s">
        <v>28</v>
      </c>
      <c r="C3828" t="s">
        <v>29</v>
      </c>
      <c r="D3828" t="s">
        <v>30</v>
      </c>
      <c r="E3828" t="s">
        <v>387</v>
      </c>
      <c r="F3828" t="s">
        <v>388</v>
      </c>
      <c r="G3828" t="s">
        <v>128</v>
      </c>
      <c r="H3828" t="s">
        <v>41</v>
      </c>
      <c r="I3828" t="s">
        <v>221</v>
      </c>
      <c r="J3828" t="s">
        <v>145</v>
      </c>
      <c r="L3828" t="s">
        <v>378</v>
      </c>
      <c r="M3828" t="s">
        <v>378</v>
      </c>
      <c r="N3828" t="b">
        <v>0</v>
      </c>
      <c r="O3828">
        <v>208.84838500999999</v>
      </c>
      <c r="P3828">
        <v>3.9150348280292911E-4</v>
      </c>
      <c r="Q3828">
        <v>1.4508202549925</v>
      </c>
      <c r="R3828">
        <v>303.00146719498002</v>
      </c>
      <c r="S3828">
        <v>8.1764870109182042E-2</v>
      </c>
      <c r="T3828">
        <f t="shared" si="120"/>
        <v>303.00146719498002</v>
      </c>
      <c r="U3828">
        <f t="shared" si="121"/>
        <v>8.1764870109182042E-2</v>
      </c>
    </row>
    <row r="3829" spans="1:21" x14ac:dyDescent="0.35">
      <c r="A3829" t="s">
        <v>73</v>
      </c>
      <c r="B3829" t="s">
        <v>28</v>
      </c>
      <c r="C3829" t="s">
        <v>39</v>
      </c>
      <c r="D3829" t="s">
        <v>40</v>
      </c>
      <c r="E3829" t="s">
        <v>387</v>
      </c>
      <c r="F3829" t="s">
        <v>388</v>
      </c>
      <c r="G3829" t="s">
        <v>128</v>
      </c>
      <c r="H3829" t="s">
        <v>41</v>
      </c>
      <c r="I3829" t="s">
        <v>221</v>
      </c>
      <c r="J3829" t="s">
        <v>145</v>
      </c>
      <c r="L3829" t="s">
        <v>378</v>
      </c>
      <c r="M3829" t="s">
        <v>378</v>
      </c>
      <c r="N3829" t="b">
        <v>0</v>
      </c>
      <c r="O3829">
        <v>208.84838500999999</v>
      </c>
      <c r="P3829">
        <v>4.7109844949600003E-4</v>
      </c>
      <c r="Q3829">
        <v>6.5852954475273124</v>
      </c>
      <c r="R3829">
        <v>1375.3283190297841</v>
      </c>
      <c r="S3829">
        <v>9.8388150357954632E-2</v>
      </c>
      <c r="T3829">
        <f t="shared" si="120"/>
        <v>1375.3283190297843</v>
      </c>
      <c r="U3829">
        <f t="shared" si="121"/>
        <v>9.8388150357954646E-2</v>
      </c>
    </row>
    <row r="3830" spans="1:21" x14ac:dyDescent="0.35">
      <c r="A3830" t="s">
        <v>73</v>
      </c>
      <c r="B3830" t="s">
        <v>28</v>
      </c>
      <c r="C3830" t="s">
        <v>29</v>
      </c>
      <c r="D3830" t="s">
        <v>30</v>
      </c>
      <c r="E3830" t="s">
        <v>1403</v>
      </c>
      <c r="F3830" t="s">
        <v>1404</v>
      </c>
      <c r="G3830" t="s">
        <v>128</v>
      </c>
      <c r="H3830" t="s">
        <v>41</v>
      </c>
      <c r="I3830" t="s">
        <v>221</v>
      </c>
      <c r="J3830" t="s">
        <v>145</v>
      </c>
      <c r="L3830" t="s">
        <v>1216</v>
      </c>
      <c r="M3830" t="s">
        <v>1216</v>
      </c>
      <c r="N3830" t="b">
        <v>0</v>
      </c>
      <c r="O3830">
        <v>250.58497259000001</v>
      </c>
      <c r="P3830">
        <v>2.3430428391145201E-3</v>
      </c>
      <c r="Q3830">
        <v>8.6827682475907881</v>
      </c>
      <c r="R3830">
        <v>2175.7712433278598</v>
      </c>
      <c r="S3830">
        <v>0.58713132561670778</v>
      </c>
      <c r="T3830">
        <f t="shared" si="120"/>
        <v>2175.7712433278602</v>
      </c>
      <c r="U3830">
        <f t="shared" si="121"/>
        <v>0.58713132561670778</v>
      </c>
    </row>
    <row r="3831" spans="1:21" x14ac:dyDescent="0.35">
      <c r="A3831" t="s">
        <v>73</v>
      </c>
      <c r="B3831" t="s">
        <v>28</v>
      </c>
      <c r="C3831" t="s">
        <v>39</v>
      </c>
      <c r="D3831" t="s">
        <v>40</v>
      </c>
      <c r="E3831" t="s">
        <v>389</v>
      </c>
      <c r="F3831" t="s">
        <v>390</v>
      </c>
      <c r="G3831" t="s">
        <v>128</v>
      </c>
      <c r="H3831" t="s">
        <v>41</v>
      </c>
      <c r="I3831" t="s">
        <v>221</v>
      </c>
      <c r="J3831" t="s">
        <v>145</v>
      </c>
      <c r="L3831" t="s">
        <v>303</v>
      </c>
      <c r="M3831" t="s">
        <v>303</v>
      </c>
      <c r="N3831" t="b">
        <v>0</v>
      </c>
      <c r="O3831">
        <v>11.69139653</v>
      </c>
      <c r="P3831">
        <v>3.7117140865142E-3</v>
      </c>
      <c r="Q3831">
        <v>51.884555983138512</v>
      </c>
      <c r="R3831">
        <v>606.60291778185638</v>
      </c>
      <c r="S3831">
        <v>4.3395121191424239E-2</v>
      </c>
      <c r="T3831">
        <f t="shared" si="120"/>
        <v>606.60291778185638</v>
      </c>
      <c r="U3831">
        <f t="shared" si="121"/>
        <v>4.3395121191424239E-2</v>
      </c>
    </row>
    <row r="3832" spans="1:21" x14ac:dyDescent="0.35">
      <c r="A3832" t="s">
        <v>73</v>
      </c>
      <c r="B3832" t="s">
        <v>28</v>
      </c>
      <c r="C3832" t="s">
        <v>29</v>
      </c>
      <c r="D3832" t="s">
        <v>30</v>
      </c>
      <c r="E3832" t="s">
        <v>389</v>
      </c>
      <c r="F3832" t="s">
        <v>390</v>
      </c>
      <c r="G3832" t="s">
        <v>128</v>
      </c>
      <c r="H3832" t="s">
        <v>41</v>
      </c>
      <c r="I3832" t="s">
        <v>221</v>
      </c>
      <c r="J3832" t="s">
        <v>145</v>
      </c>
      <c r="L3832" t="s">
        <v>303</v>
      </c>
      <c r="M3832" t="s">
        <v>303</v>
      </c>
      <c r="N3832" t="b">
        <v>0</v>
      </c>
      <c r="O3832">
        <v>11.69139653</v>
      </c>
      <c r="P3832">
        <v>2.4816403984174069E-3</v>
      </c>
      <c r="Q3832">
        <v>9.1963783562149573</v>
      </c>
      <c r="R3832">
        <v>107.5185060024187</v>
      </c>
      <c r="S3832">
        <v>2.901384194276509E-2</v>
      </c>
      <c r="T3832">
        <f t="shared" si="120"/>
        <v>107.51850600241866</v>
      </c>
      <c r="U3832">
        <f t="shared" si="121"/>
        <v>2.901384194276509E-2</v>
      </c>
    </row>
    <row r="3833" spans="1:21" x14ac:dyDescent="0.35">
      <c r="A3833" t="s">
        <v>73</v>
      </c>
      <c r="B3833" t="s">
        <v>28</v>
      </c>
      <c r="C3833" t="s">
        <v>29</v>
      </c>
      <c r="D3833" t="s">
        <v>30</v>
      </c>
      <c r="E3833" t="s">
        <v>391</v>
      </c>
      <c r="F3833" t="s">
        <v>392</v>
      </c>
      <c r="G3833" t="s">
        <v>128</v>
      </c>
      <c r="H3833" t="s">
        <v>41</v>
      </c>
      <c r="I3833" t="s">
        <v>221</v>
      </c>
      <c r="J3833" t="s">
        <v>145</v>
      </c>
      <c r="L3833" t="s">
        <v>343</v>
      </c>
      <c r="M3833" t="s">
        <v>343</v>
      </c>
      <c r="N3833" t="b">
        <v>0</v>
      </c>
      <c r="O3833">
        <v>11.69139653</v>
      </c>
      <c r="P3833">
        <v>1.755581216339177E-3</v>
      </c>
      <c r="Q3833">
        <v>6.5057730003166974</v>
      </c>
      <c r="R3833">
        <v>76.061571880870332</v>
      </c>
      <c r="S3833">
        <v>2.0525196140841039E-2</v>
      </c>
      <c r="T3833">
        <f t="shared" si="120"/>
        <v>76.061571880870332</v>
      </c>
      <c r="U3833">
        <f t="shared" si="121"/>
        <v>2.0525196140841036E-2</v>
      </c>
    </row>
    <row r="3834" spans="1:21" x14ac:dyDescent="0.35">
      <c r="A3834" t="s">
        <v>73</v>
      </c>
      <c r="B3834" t="s">
        <v>28</v>
      </c>
      <c r="C3834" t="s">
        <v>29</v>
      </c>
      <c r="D3834" t="s">
        <v>30</v>
      </c>
      <c r="E3834" t="s">
        <v>393</v>
      </c>
      <c r="F3834" t="s">
        <v>394</v>
      </c>
      <c r="G3834" t="s">
        <v>128</v>
      </c>
      <c r="H3834" t="s">
        <v>41</v>
      </c>
      <c r="I3834" t="s">
        <v>221</v>
      </c>
      <c r="J3834" t="s">
        <v>145</v>
      </c>
      <c r="L3834" t="s">
        <v>395</v>
      </c>
      <c r="M3834" t="s">
        <v>395</v>
      </c>
      <c r="N3834" t="b">
        <v>0</v>
      </c>
      <c r="O3834">
        <v>11.69139653</v>
      </c>
      <c r="P3834">
        <v>7.0420005864195326E-4</v>
      </c>
      <c r="Q3834">
        <v>2.6096005617373481</v>
      </c>
      <c r="R3834">
        <v>30.509874952182081</v>
      </c>
      <c r="S3834">
        <v>8.2330821220323296E-3</v>
      </c>
      <c r="T3834">
        <f t="shared" si="120"/>
        <v>30.509874952182084</v>
      </c>
      <c r="U3834">
        <f t="shared" si="121"/>
        <v>8.2330821220323296E-3</v>
      </c>
    </row>
    <row r="3835" spans="1:21" x14ac:dyDescent="0.35">
      <c r="A3835" t="s">
        <v>73</v>
      </c>
      <c r="B3835" t="s">
        <v>28</v>
      </c>
      <c r="C3835" t="s">
        <v>39</v>
      </c>
      <c r="D3835" t="s">
        <v>40</v>
      </c>
      <c r="E3835" t="s">
        <v>396</v>
      </c>
      <c r="F3835" t="s">
        <v>397</v>
      </c>
      <c r="G3835" t="s">
        <v>128</v>
      </c>
      <c r="H3835" t="s">
        <v>41</v>
      </c>
      <c r="I3835" t="s">
        <v>221</v>
      </c>
      <c r="J3835" t="s">
        <v>145</v>
      </c>
      <c r="L3835" t="s">
        <v>312</v>
      </c>
      <c r="M3835" t="s">
        <v>312</v>
      </c>
      <c r="N3835" t="b">
        <v>0</v>
      </c>
      <c r="O3835">
        <v>11.69139653</v>
      </c>
      <c r="P3835">
        <v>5.4810483565633557E-4</v>
      </c>
      <c r="Q3835">
        <v>7.6617366982992374</v>
      </c>
      <c r="R3835">
        <v>89.576401848269356</v>
      </c>
      <c r="S3835">
        <v>6.4081109736687019E-3</v>
      </c>
      <c r="T3835">
        <f t="shared" si="120"/>
        <v>89.57640184826937</v>
      </c>
      <c r="U3835">
        <f t="shared" si="121"/>
        <v>6.4081109736687019E-3</v>
      </c>
    </row>
    <row r="3836" spans="1:21" x14ac:dyDescent="0.35">
      <c r="A3836" t="s">
        <v>73</v>
      </c>
      <c r="B3836" t="s">
        <v>28</v>
      </c>
      <c r="C3836" t="s">
        <v>29</v>
      </c>
      <c r="D3836" t="s">
        <v>30</v>
      </c>
      <c r="E3836" t="s">
        <v>398</v>
      </c>
      <c r="F3836" t="s">
        <v>399</v>
      </c>
      <c r="G3836" t="s">
        <v>128</v>
      </c>
      <c r="H3836" t="s">
        <v>41</v>
      </c>
      <c r="I3836" t="s">
        <v>221</v>
      </c>
      <c r="J3836" t="s">
        <v>36</v>
      </c>
      <c r="L3836" t="s">
        <v>285</v>
      </c>
      <c r="M3836" t="s">
        <v>285</v>
      </c>
      <c r="N3836" t="b">
        <v>0</v>
      </c>
      <c r="O3836">
        <v>0.44</v>
      </c>
      <c r="P3836">
        <v>4.8684780961135684E-3</v>
      </c>
      <c r="Q3836">
        <v>18.041440097186388</v>
      </c>
      <c r="R3836">
        <v>7.9382336427620128</v>
      </c>
      <c r="S3836">
        <v>2.1421303622899701E-3</v>
      </c>
      <c r="T3836">
        <f t="shared" si="120"/>
        <v>7.938233642762011</v>
      </c>
      <c r="U3836">
        <f t="shared" si="121"/>
        <v>2.1421303622899701E-3</v>
      </c>
    </row>
    <row r="3837" spans="1:21" x14ac:dyDescent="0.35">
      <c r="A3837" t="s">
        <v>73</v>
      </c>
      <c r="B3837" t="s">
        <v>28</v>
      </c>
      <c r="C3837" t="s">
        <v>39</v>
      </c>
      <c r="D3837" t="s">
        <v>40</v>
      </c>
      <c r="E3837" t="s">
        <v>398</v>
      </c>
      <c r="F3837" t="s">
        <v>399</v>
      </c>
      <c r="G3837" t="s">
        <v>128</v>
      </c>
      <c r="H3837" t="s">
        <v>41</v>
      </c>
      <c r="I3837" t="s">
        <v>221</v>
      </c>
      <c r="J3837" t="s">
        <v>36</v>
      </c>
      <c r="L3837" t="s">
        <v>285</v>
      </c>
      <c r="M3837" t="s">
        <v>285</v>
      </c>
      <c r="N3837" t="b">
        <v>0</v>
      </c>
      <c r="O3837">
        <v>0.44</v>
      </c>
      <c r="P3837">
        <v>4.1462022864957714E-3</v>
      </c>
      <c r="Q3837">
        <v>57.958091500829212</v>
      </c>
      <c r="R3837">
        <v>25.501560260364851</v>
      </c>
      <c r="S3837">
        <v>1.824329006058139E-3</v>
      </c>
      <c r="T3837">
        <f t="shared" si="120"/>
        <v>25.501560260364855</v>
      </c>
      <c r="U3837">
        <f t="shared" si="121"/>
        <v>1.8243290060581394E-3</v>
      </c>
    </row>
    <row r="3838" spans="1:21" x14ac:dyDescent="0.35">
      <c r="A3838" t="s">
        <v>73</v>
      </c>
      <c r="B3838" t="s">
        <v>28</v>
      </c>
      <c r="C3838" t="s">
        <v>29</v>
      </c>
      <c r="D3838" t="s">
        <v>30</v>
      </c>
      <c r="E3838" t="s">
        <v>400</v>
      </c>
      <c r="F3838" t="s">
        <v>401</v>
      </c>
      <c r="G3838" t="s">
        <v>128</v>
      </c>
      <c r="H3838" t="s">
        <v>41</v>
      </c>
      <c r="I3838" t="s">
        <v>221</v>
      </c>
      <c r="J3838" t="s">
        <v>145</v>
      </c>
      <c r="L3838" t="s">
        <v>312</v>
      </c>
      <c r="M3838" t="s">
        <v>312</v>
      </c>
      <c r="N3838" t="b">
        <v>0</v>
      </c>
      <c r="O3838">
        <v>11.69139653</v>
      </c>
      <c r="P3838">
        <v>3.651124879043371E-3</v>
      </c>
      <c r="Q3838">
        <v>13.530214061185189</v>
      </c>
      <c r="R3838">
        <v>158.18709772509769</v>
      </c>
      <c r="S3838">
        <v>4.2686748741444347E-2</v>
      </c>
      <c r="T3838">
        <f t="shared" si="120"/>
        <v>158.18709772509774</v>
      </c>
      <c r="U3838">
        <f t="shared" si="121"/>
        <v>4.268674874144434E-2</v>
      </c>
    </row>
    <row r="3839" spans="1:21" x14ac:dyDescent="0.35">
      <c r="A3839" t="s">
        <v>73</v>
      </c>
      <c r="B3839" t="s">
        <v>28</v>
      </c>
      <c r="C3839" t="s">
        <v>39</v>
      </c>
      <c r="D3839" t="s">
        <v>40</v>
      </c>
      <c r="E3839" t="s">
        <v>400</v>
      </c>
      <c r="F3839" t="s">
        <v>401</v>
      </c>
      <c r="G3839" t="s">
        <v>128</v>
      </c>
      <c r="H3839" t="s">
        <v>41</v>
      </c>
      <c r="I3839" t="s">
        <v>221</v>
      </c>
      <c r="J3839" t="s">
        <v>145</v>
      </c>
      <c r="L3839" t="s">
        <v>312</v>
      </c>
      <c r="M3839" t="s">
        <v>312</v>
      </c>
      <c r="N3839" t="b">
        <v>0</v>
      </c>
      <c r="O3839">
        <v>11.69139653</v>
      </c>
      <c r="P3839">
        <v>1.6980513599493641E-3</v>
      </c>
      <c r="Q3839">
        <v>23.736375915278941</v>
      </c>
      <c r="R3839">
        <v>277.51138301066783</v>
      </c>
      <c r="S3839">
        <v>1.9852591777473779E-2</v>
      </c>
      <c r="T3839">
        <f t="shared" si="120"/>
        <v>277.51138301066777</v>
      </c>
      <c r="U3839">
        <f t="shared" si="121"/>
        <v>1.9852591777473776E-2</v>
      </c>
    </row>
    <row r="3840" spans="1:21" x14ac:dyDescent="0.35">
      <c r="A3840" t="s">
        <v>73</v>
      </c>
      <c r="B3840" t="s">
        <v>28</v>
      </c>
      <c r="C3840" t="s">
        <v>39</v>
      </c>
      <c r="D3840" t="s">
        <v>40</v>
      </c>
      <c r="E3840" t="s">
        <v>405</v>
      </c>
      <c r="F3840" t="s">
        <v>406</v>
      </c>
      <c r="G3840" t="s">
        <v>128</v>
      </c>
      <c r="H3840" t="s">
        <v>41</v>
      </c>
      <c r="I3840" t="s">
        <v>221</v>
      </c>
      <c r="J3840" t="s">
        <v>145</v>
      </c>
      <c r="L3840" t="s">
        <v>407</v>
      </c>
      <c r="M3840" t="s">
        <v>407</v>
      </c>
      <c r="N3840" t="b">
        <v>0</v>
      </c>
      <c r="O3840">
        <v>3.9577318099999999</v>
      </c>
      <c r="P3840">
        <v>2.3337742194420121E-3</v>
      </c>
      <c r="Q3840">
        <v>32.622889672615187</v>
      </c>
      <c r="R3840">
        <v>129.1126481914296</v>
      </c>
      <c r="S3840">
        <v>9.2364524656435697E-3</v>
      </c>
      <c r="T3840">
        <f t="shared" si="120"/>
        <v>129.1126481914296</v>
      </c>
      <c r="U3840">
        <f t="shared" si="121"/>
        <v>9.2364524656435715E-3</v>
      </c>
    </row>
    <row r="3841" spans="1:21" x14ac:dyDescent="0.35">
      <c r="A3841" t="s">
        <v>73</v>
      </c>
      <c r="B3841" t="s">
        <v>28</v>
      </c>
      <c r="C3841" t="s">
        <v>29</v>
      </c>
      <c r="D3841" t="s">
        <v>30</v>
      </c>
      <c r="E3841" t="s">
        <v>405</v>
      </c>
      <c r="F3841" t="s">
        <v>406</v>
      </c>
      <c r="G3841" t="s">
        <v>128</v>
      </c>
      <c r="H3841" t="s">
        <v>41</v>
      </c>
      <c r="I3841" t="s">
        <v>221</v>
      </c>
      <c r="J3841" t="s">
        <v>145</v>
      </c>
      <c r="L3841" t="s">
        <v>407</v>
      </c>
      <c r="M3841" t="s">
        <v>407</v>
      </c>
      <c r="N3841" t="b">
        <v>0</v>
      </c>
      <c r="O3841">
        <v>3.9577318099999999</v>
      </c>
      <c r="P3841">
        <v>1.555917401698363E-2</v>
      </c>
      <c r="Q3841">
        <v>57.658656452248501</v>
      </c>
      <c r="R3841">
        <v>228.19749876292559</v>
      </c>
      <c r="S3841">
        <v>6.157903794434158E-2</v>
      </c>
      <c r="T3841">
        <f t="shared" si="120"/>
        <v>228.19749876292562</v>
      </c>
      <c r="U3841">
        <f t="shared" si="121"/>
        <v>6.1579037944341587E-2</v>
      </c>
    </row>
    <row r="3842" spans="1:21" x14ac:dyDescent="0.35">
      <c r="A3842" t="s">
        <v>73</v>
      </c>
      <c r="B3842" t="s">
        <v>28</v>
      </c>
      <c r="C3842" t="s">
        <v>29</v>
      </c>
      <c r="D3842" t="s">
        <v>30</v>
      </c>
      <c r="E3842" t="s">
        <v>408</v>
      </c>
      <c r="F3842" t="s">
        <v>409</v>
      </c>
      <c r="G3842" t="s">
        <v>128</v>
      </c>
      <c r="H3842" t="s">
        <v>41</v>
      </c>
      <c r="I3842" t="s">
        <v>221</v>
      </c>
      <c r="J3842" t="s">
        <v>36</v>
      </c>
      <c r="L3842" t="s">
        <v>410</v>
      </c>
      <c r="M3842" t="s">
        <v>410</v>
      </c>
      <c r="N3842" t="b">
        <v>0</v>
      </c>
      <c r="O3842">
        <v>2.4</v>
      </c>
      <c r="P3842">
        <v>3.3326407881588221E-3</v>
      </c>
      <c r="Q3842">
        <v>12.34998657855826</v>
      </c>
      <c r="R3842">
        <v>29.63996778853981</v>
      </c>
      <c r="S3842">
        <v>7.9983378915811712E-3</v>
      </c>
      <c r="T3842">
        <f t="shared" ref="T3842:T3905" si="122">O3842*Q3842</f>
        <v>29.639967788539824</v>
      </c>
      <c r="U3842">
        <f t="shared" ref="U3842:U3905" si="123">O3842*P3842</f>
        <v>7.9983378915811729E-3</v>
      </c>
    </row>
    <row r="3843" spans="1:21" x14ac:dyDescent="0.35">
      <c r="A3843" t="s">
        <v>73</v>
      </c>
      <c r="B3843" t="s">
        <v>28</v>
      </c>
      <c r="C3843" t="s">
        <v>39</v>
      </c>
      <c r="D3843" t="s">
        <v>40</v>
      </c>
      <c r="E3843" t="s">
        <v>408</v>
      </c>
      <c r="F3843" t="s">
        <v>409</v>
      </c>
      <c r="G3843" t="s">
        <v>128</v>
      </c>
      <c r="H3843" t="s">
        <v>41</v>
      </c>
      <c r="I3843" t="s">
        <v>221</v>
      </c>
      <c r="J3843" t="s">
        <v>36</v>
      </c>
      <c r="L3843" t="s">
        <v>410</v>
      </c>
      <c r="M3843" t="s">
        <v>410</v>
      </c>
      <c r="N3843" t="b">
        <v>0</v>
      </c>
      <c r="O3843">
        <v>2.4</v>
      </c>
      <c r="P3843">
        <v>4.0694478405936619E-3</v>
      </c>
      <c r="Q3843">
        <v>56.885172021435046</v>
      </c>
      <c r="R3843">
        <v>136.52441285144411</v>
      </c>
      <c r="S3843">
        <v>9.7666748174247888E-3</v>
      </c>
      <c r="T3843">
        <f t="shared" si="122"/>
        <v>136.52441285144411</v>
      </c>
      <c r="U3843">
        <f t="shared" si="123"/>
        <v>9.7666748174247888E-3</v>
      </c>
    </row>
    <row r="3844" spans="1:21" x14ac:dyDescent="0.35">
      <c r="A3844" t="s">
        <v>73</v>
      </c>
      <c r="B3844" t="s">
        <v>28</v>
      </c>
      <c r="C3844" t="s">
        <v>39</v>
      </c>
      <c r="D3844" t="s">
        <v>40</v>
      </c>
      <c r="E3844" t="s">
        <v>411</v>
      </c>
      <c r="F3844" t="s">
        <v>412</v>
      </c>
      <c r="G3844" t="s">
        <v>128</v>
      </c>
      <c r="H3844" t="s">
        <v>41</v>
      </c>
      <c r="I3844" t="s">
        <v>221</v>
      </c>
      <c r="J3844" t="s">
        <v>145</v>
      </c>
      <c r="L3844" t="s">
        <v>413</v>
      </c>
      <c r="M3844" t="s">
        <v>413</v>
      </c>
      <c r="N3844" t="b">
        <v>0</v>
      </c>
      <c r="O3844">
        <v>250.58497259000001</v>
      </c>
      <c r="P3844">
        <v>8.2642029770106477E-6</v>
      </c>
      <c r="Q3844">
        <v>0.11552196425221301</v>
      </c>
      <c r="R3844">
        <v>28.948068245683761</v>
      </c>
      <c r="S3844">
        <v>2.0708850764724102E-3</v>
      </c>
      <c r="T3844">
        <f t="shared" si="122"/>
        <v>28.948068245683757</v>
      </c>
      <c r="U3844">
        <f t="shared" si="123"/>
        <v>2.0708850764724097E-3</v>
      </c>
    </row>
    <row r="3845" spans="1:21" x14ac:dyDescent="0.35">
      <c r="A3845" t="s">
        <v>73</v>
      </c>
      <c r="B3845" t="s">
        <v>28</v>
      </c>
      <c r="C3845" t="s">
        <v>76</v>
      </c>
      <c r="D3845" t="s">
        <v>77</v>
      </c>
      <c r="E3845" t="s">
        <v>411</v>
      </c>
      <c r="F3845" t="s">
        <v>412</v>
      </c>
      <c r="G3845" t="s">
        <v>128</v>
      </c>
      <c r="H3845" t="s">
        <v>41</v>
      </c>
      <c r="I3845" t="s">
        <v>221</v>
      </c>
      <c r="J3845" t="s">
        <v>145</v>
      </c>
      <c r="L3845" t="s">
        <v>413</v>
      </c>
      <c r="M3845" t="s">
        <v>413</v>
      </c>
      <c r="N3845" t="b">
        <v>0</v>
      </c>
      <c r="O3845">
        <v>250.58497259000001</v>
      </c>
      <c r="P3845">
        <v>2.0749714500405581E-6</v>
      </c>
      <c r="Q3845">
        <v>7.3917152276833523E-3</v>
      </c>
      <c r="R3845">
        <v>1.8522527577221179</v>
      </c>
      <c r="S3845">
        <v>5.1995666393344579E-4</v>
      </c>
      <c r="T3845">
        <f t="shared" si="122"/>
        <v>1.8522527577221184</v>
      </c>
      <c r="U3845">
        <f t="shared" si="123"/>
        <v>5.1995666393344579E-4</v>
      </c>
    </row>
    <row r="3846" spans="1:21" x14ac:dyDescent="0.35">
      <c r="A3846" t="s">
        <v>73</v>
      </c>
      <c r="B3846" t="s">
        <v>28</v>
      </c>
      <c r="C3846" t="s">
        <v>29</v>
      </c>
      <c r="D3846" t="s">
        <v>30</v>
      </c>
      <c r="E3846" t="s">
        <v>411</v>
      </c>
      <c r="F3846" t="s">
        <v>412</v>
      </c>
      <c r="G3846" t="s">
        <v>128</v>
      </c>
      <c r="H3846" t="s">
        <v>41</v>
      </c>
      <c r="I3846" t="s">
        <v>221</v>
      </c>
      <c r="J3846" t="s">
        <v>145</v>
      </c>
      <c r="L3846" t="s">
        <v>413</v>
      </c>
      <c r="M3846" t="s">
        <v>413</v>
      </c>
      <c r="N3846" t="b">
        <v>0</v>
      </c>
      <c r="O3846">
        <v>250.58497259000001</v>
      </c>
      <c r="P3846">
        <v>8.2743538311822754E-6</v>
      </c>
      <c r="Q3846">
        <v>3.06628182444466E-2</v>
      </c>
      <c r="R3846">
        <v>7.683641469316802</v>
      </c>
      <c r="S3846">
        <v>2.073428727986772E-3</v>
      </c>
      <c r="T3846">
        <f t="shared" si="122"/>
        <v>7.6836414693168029</v>
      </c>
      <c r="U3846">
        <f t="shared" si="123"/>
        <v>2.073428727986772E-3</v>
      </c>
    </row>
    <row r="3847" spans="1:21" x14ac:dyDescent="0.35">
      <c r="A3847" t="s">
        <v>73</v>
      </c>
      <c r="B3847" t="s">
        <v>28</v>
      </c>
      <c r="C3847" t="s">
        <v>39</v>
      </c>
      <c r="D3847" t="s">
        <v>40</v>
      </c>
      <c r="E3847" t="s">
        <v>1405</v>
      </c>
      <c r="F3847" t="s">
        <v>1406</v>
      </c>
      <c r="G3847" t="s">
        <v>128</v>
      </c>
      <c r="H3847" t="s">
        <v>41</v>
      </c>
      <c r="I3847" t="s">
        <v>221</v>
      </c>
      <c r="J3847" t="s">
        <v>145</v>
      </c>
      <c r="L3847" t="s">
        <v>1407</v>
      </c>
      <c r="M3847" t="s">
        <v>1407</v>
      </c>
      <c r="N3847" t="b">
        <v>0</v>
      </c>
      <c r="O3847">
        <v>111.51933579999999</v>
      </c>
      <c r="P3847">
        <v>5.7447091342878497E-3</v>
      </c>
      <c r="Q3847">
        <v>80.302974781315982</v>
      </c>
      <c r="R3847">
        <v>8955.3344103765085</v>
      </c>
      <c r="S3847">
        <v>0.64064614701997391</v>
      </c>
      <c r="T3847">
        <f t="shared" si="122"/>
        <v>8955.3344103765085</v>
      </c>
      <c r="U3847">
        <f t="shared" si="123"/>
        <v>0.64064614701997391</v>
      </c>
    </row>
    <row r="3848" spans="1:21" x14ac:dyDescent="0.35">
      <c r="A3848" t="s">
        <v>73</v>
      </c>
      <c r="B3848" t="s">
        <v>28</v>
      </c>
      <c r="C3848" t="s">
        <v>76</v>
      </c>
      <c r="D3848" t="s">
        <v>77</v>
      </c>
      <c r="E3848" t="s">
        <v>1405</v>
      </c>
      <c r="F3848" t="s">
        <v>1406</v>
      </c>
      <c r="G3848" t="s">
        <v>128</v>
      </c>
      <c r="H3848" t="s">
        <v>41</v>
      </c>
      <c r="I3848" t="s">
        <v>221</v>
      </c>
      <c r="J3848" t="s">
        <v>145</v>
      </c>
      <c r="L3848" t="s">
        <v>1407</v>
      </c>
      <c r="M3848" t="s">
        <v>1407</v>
      </c>
      <c r="N3848" t="b">
        <v>0</v>
      </c>
      <c r="O3848">
        <v>111.51933579999999</v>
      </c>
      <c r="P3848">
        <v>9.0267350756064336E-3</v>
      </c>
      <c r="Q3848">
        <v>32.156131648615847</v>
      </c>
      <c r="R3848">
        <v>3586.0304433509982</v>
      </c>
      <c r="S3848">
        <v>1.0066555000741919</v>
      </c>
      <c r="T3848">
        <f t="shared" si="122"/>
        <v>3586.0304433509982</v>
      </c>
      <c r="U3848">
        <f t="shared" si="123"/>
        <v>1.0066555000741921</v>
      </c>
    </row>
    <row r="3849" spans="1:21" x14ac:dyDescent="0.35">
      <c r="A3849" t="s">
        <v>73</v>
      </c>
      <c r="B3849" t="s">
        <v>28</v>
      </c>
      <c r="C3849" t="s">
        <v>39</v>
      </c>
      <c r="D3849" t="s">
        <v>40</v>
      </c>
      <c r="E3849" t="s">
        <v>418</v>
      </c>
      <c r="F3849" t="s">
        <v>419</v>
      </c>
      <c r="G3849" t="s">
        <v>128</v>
      </c>
      <c r="H3849" t="s">
        <v>41</v>
      </c>
      <c r="I3849" t="s">
        <v>221</v>
      </c>
      <c r="J3849" t="s">
        <v>36</v>
      </c>
      <c r="L3849" t="s">
        <v>420</v>
      </c>
      <c r="M3849" t="s">
        <v>420</v>
      </c>
      <c r="N3849" t="b">
        <v>0</v>
      </c>
      <c r="O3849">
        <v>23.09</v>
      </c>
      <c r="P3849">
        <v>1.917354322979065E-2</v>
      </c>
      <c r="Q3849">
        <v>268.01923691149949</v>
      </c>
      <c r="R3849">
        <v>6188.564180286523</v>
      </c>
      <c r="S3849">
        <v>0.44271711317586609</v>
      </c>
      <c r="T3849">
        <f t="shared" si="122"/>
        <v>6188.564180286523</v>
      </c>
      <c r="U3849">
        <f t="shared" si="123"/>
        <v>0.44271711317586609</v>
      </c>
    </row>
    <row r="3850" spans="1:21" x14ac:dyDescent="0.35">
      <c r="A3850" t="s">
        <v>73</v>
      </c>
      <c r="B3850" t="s">
        <v>28</v>
      </c>
      <c r="C3850" t="s">
        <v>76</v>
      </c>
      <c r="D3850" t="s">
        <v>77</v>
      </c>
      <c r="E3850" t="s">
        <v>418</v>
      </c>
      <c r="F3850" t="s">
        <v>419</v>
      </c>
      <c r="G3850" t="s">
        <v>128</v>
      </c>
      <c r="H3850" t="s">
        <v>41</v>
      </c>
      <c r="I3850" t="s">
        <v>221</v>
      </c>
      <c r="J3850" t="s">
        <v>36</v>
      </c>
      <c r="L3850" t="s">
        <v>420</v>
      </c>
      <c r="M3850" t="s">
        <v>420</v>
      </c>
      <c r="N3850" t="b">
        <v>0</v>
      </c>
      <c r="O3850">
        <v>23.09</v>
      </c>
      <c r="P3850">
        <v>3.5809632157483007E-2</v>
      </c>
      <c r="Q3850">
        <v>127.5654194234975</v>
      </c>
      <c r="R3850">
        <v>2945.4855344885582</v>
      </c>
      <c r="S3850">
        <v>0.82684440651628277</v>
      </c>
      <c r="T3850">
        <f t="shared" si="122"/>
        <v>2945.4855344885573</v>
      </c>
      <c r="U3850">
        <f t="shared" si="123"/>
        <v>0.82684440651628266</v>
      </c>
    </row>
    <row r="3851" spans="1:21" x14ac:dyDescent="0.35">
      <c r="A3851" t="s">
        <v>73</v>
      </c>
      <c r="B3851" t="s">
        <v>28</v>
      </c>
      <c r="C3851" t="s">
        <v>29</v>
      </c>
      <c r="D3851" t="s">
        <v>30</v>
      </c>
      <c r="E3851" t="s">
        <v>418</v>
      </c>
      <c r="F3851" t="s">
        <v>419</v>
      </c>
      <c r="G3851" t="s">
        <v>128</v>
      </c>
      <c r="H3851" t="s">
        <v>41</v>
      </c>
      <c r="I3851" t="s">
        <v>221</v>
      </c>
      <c r="J3851" t="s">
        <v>36</v>
      </c>
      <c r="L3851" t="s">
        <v>420</v>
      </c>
      <c r="M3851" t="s">
        <v>420</v>
      </c>
      <c r="N3851" t="b">
        <v>0</v>
      </c>
      <c r="O3851">
        <v>23.09</v>
      </c>
      <c r="P3851">
        <v>1.8703661740490389E-3</v>
      </c>
      <c r="Q3851">
        <v>6.9311391820468149</v>
      </c>
      <c r="R3851">
        <v>160.04000371346089</v>
      </c>
      <c r="S3851">
        <v>4.318675495879231E-2</v>
      </c>
      <c r="T3851">
        <f t="shared" si="122"/>
        <v>160.04000371346095</v>
      </c>
      <c r="U3851">
        <f t="shared" si="123"/>
        <v>4.318675495879231E-2</v>
      </c>
    </row>
    <row r="3852" spans="1:21" x14ac:dyDescent="0.35">
      <c r="A3852" t="s">
        <v>73</v>
      </c>
      <c r="B3852" t="s">
        <v>28</v>
      </c>
      <c r="C3852" t="s">
        <v>76</v>
      </c>
      <c r="D3852" t="s">
        <v>77</v>
      </c>
      <c r="E3852" t="s">
        <v>421</v>
      </c>
      <c r="F3852" t="s">
        <v>422</v>
      </c>
      <c r="G3852" t="s">
        <v>128</v>
      </c>
      <c r="H3852" t="s">
        <v>41</v>
      </c>
      <c r="I3852" t="s">
        <v>221</v>
      </c>
      <c r="J3852" t="s">
        <v>145</v>
      </c>
      <c r="L3852" t="s">
        <v>423</v>
      </c>
      <c r="M3852" t="s">
        <v>423</v>
      </c>
      <c r="N3852" t="b">
        <v>0</v>
      </c>
      <c r="O3852">
        <v>3.5359830099999998</v>
      </c>
      <c r="P3852">
        <v>4.0977083223456218E-3</v>
      </c>
      <c r="Q3852">
        <v>14.59735410060456</v>
      </c>
      <c r="R3852">
        <v>51.61599609069156</v>
      </c>
      <c r="S3852">
        <v>1.448942700774972E-2</v>
      </c>
      <c r="T3852">
        <f t="shared" si="122"/>
        <v>51.615996090691553</v>
      </c>
      <c r="U3852">
        <f t="shared" si="123"/>
        <v>1.4489427007749722E-2</v>
      </c>
    </row>
    <row r="3853" spans="1:21" x14ac:dyDescent="0.35">
      <c r="A3853" t="s">
        <v>73</v>
      </c>
      <c r="B3853" t="s">
        <v>28</v>
      </c>
      <c r="C3853" t="s">
        <v>29</v>
      </c>
      <c r="D3853" t="s">
        <v>30</v>
      </c>
      <c r="E3853" t="s">
        <v>421</v>
      </c>
      <c r="F3853" t="s">
        <v>422</v>
      </c>
      <c r="G3853" t="s">
        <v>128</v>
      </c>
      <c r="H3853" t="s">
        <v>41</v>
      </c>
      <c r="I3853" t="s">
        <v>221</v>
      </c>
      <c r="J3853" t="s">
        <v>145</v>
      </c>
      <c r="L3853" t="s">
        <v>423</v>
      </c>
      <c r="M3853" t="s">
        <v>423</v>
      </c>
      <c r="N3853" t="b">
        <v>0</v>
      </c>
      <c r="O3853">
        <v>3.5359830099999998</v>
      </c>
      <c r="P3853">
        <v>7.2571965829712221E-4</v>
      </c>
      <c r="Q3853">
        <v>2.6893471602491279</v>
      </c>
      <c r="R3853">
        <v>9.5094858666326623</v>
      </c>
      <c r="S3853">
        <v>2.5661323817616302E-3</v>
      </c>
      <c r="T3853">
        <f t="shared" si="122"/>
        <v>9.5094858666326623</v>
      </c>
      <c r="U3853">
        <f t="shared" si="123"/>
        <v>2.5661323817616297E-3</v>
      </c>
    </row>
    <row r="3854" spans="1:21" x14ac:dyDescent="0.35">
      <c r="A3854" t="s">
        <v>73</v>
      </c>
      <c r="B3854" t="s">
        <v>28</v>
      </c>
      <c r="C3854" t="s">
        <v>39</v>
      </c>
      <c r="D3854" t="s">
        <v>40</v>
      </c>
      <c r="E3854" t="s">
        <v>421</v>
      </c>
      <c r="F3854" t="s">
        <v>422</v>
      </c>
      <c r="G3854" t="s">
        <v>128</v>
      </c>
      <c r="H3854" t="s">
        <v>41</v>
      </c>
      <c r="I3854" t="s">
        <v>221</v>
      </c>
      <c r="J3854" t="s">
        <v>145</v>
      </c>
      <c r="L3854" t="s">
        <v>423</v>
      </c>
      <c r="M3854" t="s">
        <v>423</v>
      </c>
      <c r="N3854" t="b">
        <v>0</v>
      </c>
      <c r="O3854">
        <v>3.5359830099999998</v>
      </c>
      <c r="P3854">
        <v>1.277476064056495E-3</v>
      </c>
      <c r="Q3854">
        <v>17.857323279149909</v>
      </c>
      <c r="R3854">
        <v>63.143191719151567</v>
      </c>
      <c r="S3854">
        <v>4.5171336581854389E-3</v>
      </c>
      <c r="T3854">
        <f t="shared" si="122"/>
        <v>63.143191719151567</v>
      </c>
      <c r="U3854">
        <f t="shared" si="123"/>
        <v>4.517133658185438E-3</v>
      </c>
    </row>
    <row r="3855" spans="1:21" x14ac:dyDescent="0.35">
      <c r="A3855" t="s">
        <v>73</v>
      </c>
      <c r="B3855" t="s">
        <v>28</v>
      </c>
      <c r="C3855" t="s">
        <v>39</v>
      </c>
      <c r="D3855" t="s">
        <v>40</v>
      </c>
      <c r="E3855" t="s">
        <v>424</v>
      </c>
      <c r="F3855" t="s">
        <v>425</v>
      </c>
      <c r="G3855" t="s">
        <v>128</v>
      </c>
      <c r="H3855" t="s">
        <v>41</v>
      </c>
      <c r="I3855" t="s">
        <v>221</v>
      </c>
      <c r="J3855" t="s">
        <v>36</v>
      </c>
      <c r="L3855" t="s">
        <v>426</v>
      </c>
      <c r="M3855" t="s">
        <v>426</v>
      </c>
      <c r="N3855" t="b">
        <v>0</v>
      </c>
      <c r="O3855">
        <v>0.34</v>
      </c>
      <c r="P3855">
        <v>1.0894505975843641E-2</v>
      </c>
      <c r="Q3855">
        <v>152.28991027785449</v>
      </c>
      <c r="R3855">
        <v>51.778569494470531</v>
      </c>
      <c r="S3855">
        <v>3.7041320317868368E-3</v>
      </c>
      <c r="T3855">
        <f t="shared" si="122"/>
        <v>51.778569494470531</v>
      </c>
      <c r="U3855">
        <f t="shared" si="123"/>
        <v>3.7041320317868381E-3</v>
      </c>
    </row>
    <row r="3856" spans="1:21" x14ac:dyDescent="0.35">
      <c r="A3856" t="s">
        <v>73</v>
      </c>
      <c r="B3856" t="s">
        <v>28</v>
      </c>
      <c r="C3856" t="s">
        <v>76</v>
      </c>
      <c r="D3856" t="s">
        <v>77</v>
      </c>
      <c r="E3856" t="s">
        <v>424</v>
      </c>
      <c r="F3856" t="s">
        <v>425</v>
      </c>
      <c r="G3856" t="s">
        <v>128</v>
      </c>
      <c r="H3856" t="s">
        <v>41</v>
      </c>
      <c r="I3856" t="s">
        <v>221</v>
      </c>
      <c r="J3856" t="s">
        <v>36</v>
      </c>
      <c r="L3856" t="s">
        <v>426</v>
      </c>
      <c r="M3856" t="s">
        <v>426</v>
      </c>
      <c r="N3856" t="b">
        <v>0</v>
      </c>
      <c r="O3856">
        <v>0.34</v>
      </c>
      <c r="P3856">
        <v>3.9906085331674083E-3</v>
      </c>
      <c r="Q3856">
        <v>14.215830228295481</v>
      </c>
      <c r="R3856">
        <v>4.833382277620462</v>
      </c>
      <c r="S3856">
        <v>1.3568069012769191E-3</v>
      </c>
      <c r="T3856">
        <f t="shared" si="122"/>
        <v>4.8333822776204638</v>
      </c>
      <c r="U3856">
        <f t="shared" si="123"/>
        <v>1.3568069012769189E-3</v>
      </c>
    </row>
    <row r="3857" spans="1:21" x14ac:dyDescent="0.35">
      <c r="A3857" t="s">
        <v>73</v>
      </c>
      <c r="B3857" t="s">
        <v>28</v>
      </c>
      <c r="C3857" t="s">
        <v>29</v>
      </c>
      <c r="D3857" t="s">
        <v>30</v>
      </c>
      <c r="E3857" t="s">
        <v>424</v>
      </c>
      <c r="F3857" t="s">
        <v>425</v>
      </c>
      <c r="G3857" t="s">
        <v>128</v>
      </c>
      <c r="H3857" t="s">
        <v>41</v>
      </c>
      <c r="I3857" t="s">
        <v>221</v>
      </c>
      <c r="J3857" t="s">
        <v>36</v>
      </c>
      <c r="L3857" t="s">
        <v>426</v>
      </c>
      <c r="M3857" t="s">
        <v>426</v>
      </c>
      <c r="N3857" t="b">
        <v>0</v>
      </c>
      <c r="O3857">
        <v>0.34</v>
      </c>
      <c r="P3857">
        <v>1.0378392631715931E-3</v>
      </c>
      <c r="Q3857">
        <v>3.845989347670173</v>
      </c>
      <c r="R3857">
        <v>1.3076363782078591</v>
      </c>
      <c r="S3857">
        <v>3.5286534947834151E-4</v>
      </c>
      <c r="T3857">
        <f t="shared" si="122"/>
        <v>1.3076363782078588</v>
      </c>
      <c r="U3857">
        <f t="shared" si="123"/>
        <v>3.5286534947834167E-4</v>
      </c>
    </row>
    <row r="3858" spans="1:21" x14ac:dyDescent="0.35">
      <c r="A3858" t="s">
        <v>73</v>
      </c>
      <c r="B3858" t="s">
        <v>28</v>
      </c>
      <c r="C3858" t="s">
        <v>39</v>
      </c>
      <c r="D3858" t="s">
        <v>40</v>
      </c>
      <c r="E3858" t="s">
        <v>427</v>
      </c>
      <c r="F3858" t="s">
        <v>428</v>
      </c>
      <c r="G3858" t="s">
        <v>128</v>
      </c>
      <c r="H3858" t="s">
        <v>41</v>
      </c>
      <c r="I3858" t="s">
        <v>221</v>
      </c>
      <c r="J3858" t="s">
        <v>36</v>
      </c>
      <c r="L3858" t="s">
        <v>429</v>
      </c>
      <c r="M3858" t="s">
        <v>430</v>
      </c>
      <c r="N3858" t="b">
        <v>0</v>
      </c>
      <c r="O3858">
        <v>0.47</v>
      </c>
      <c r="P3858">
        <v>4.5371982976998043E-2</v>
      </c>
      <c r="Q3858">
        <v>634.23667232054618</v>
      </c>
      <c r="R3858">
        <v>298.09123599065668</v>
      </c>
      <c r="S3858">
        <v>2.1324831999189081E-2</v>
      </c>
      <c r="T3858">
        <f t="shared" si="122"/>
        <v>298.09123599065668</v>
      </c>
      <c r="U3858">
        <f t="shared" si="123"/>
        <v>2.1324831999189078E-2</v>
      </c>
    </row>
    <row r="3859" spans="1:21" x14ac:dyDescent="0.35">
      <c r="A3859" t="s">
        <v>73</v>
      </c>
      <c r="B3859" t="s">
        <v>28</v>
      </c>
      <c r="C3859" t="s">
        <v>76</v>
      </c>
      <c r="D3859" t="s">
        <v>77</v>
      </c>
      <c r="E3859" t="s">
        <v>427</v>
      </c>
      <c r="F3859" t="s">
        <v>428</v>
      </c>
      <c r="G3859" t="s">
        <v>128</v>
      </c>
      <c r="H3859" t="s">
        <v>41</v>
      </c>
      <c r="I3859" t="s">
        <v>221</v>
      </c>
      <c r="J3859" t="s">
        <v>36</v>
      </c>
      <c r="L3859" t="s">
        <v>429</v>
      </c>
      <c r="M3859" t="s">
        <v>430</v>
      </c>
      <c r="N3859" t="b">
        <v>0</v>
      </c>
      <c r="O3859">
        <v>0.47</v>
      </c>
      <c r="P3859">
        <v>6.2540078112880718E-2</v>
      </c>
      <c r="Q3859">
        <v>222.7878594273916</v>
      </c>
      <c r="R3859">
        <v>104.710293930874</v>
      </c>
      <c r="S3859">
        <v>2.9393836713053931E-2</v>
      </c>
      <c r="T3859">
        <f t="shared" si="122"/>
        <v>104.71029393087404</v>
      </c>
      <c r="U3859">
        <f t="shared" si="123"/>
        <v>2.9393836713053935E-2</v>
      </c>
    </row>
    <row r="3860" spans="1:21" x14ac:dyDescent="0.35">
      <c r="A3860" t="s">
        <v>73</v>
      </c>
      <c r="B3860" t="s">
        <v>28</v>
      </c>
      <c r="C3860" t="s">
        <v>29</v>
      </c>
      <c r="D3860" t="s">
        <v>30</v>
      </c>
      <c r="E3860" t="s">
        <v>427</v>
      </c>
      <c r="F3860" t="s">
        <v>428</v>
      </c>
      <c r="G3860" t="s">
        <v>128</v>
      </c>
      <c r="H3860" t="s">
        <v>41</v>
      </c>
      <c r="I3860" t="s">
        <v>221</v>
      </c>
      <c r="J3860" t="s">
        <v>36</v>
      </c>
      <c r="L3860" t="s">
        <v>429</v>
      </c>
      <c r="M3860" t="s">
        <v>430</v>
      </c>
      <c r="N3860" t="b">
        <v>0</v>
      </c>
      <c r="O3860">
        <v>0.47</v>
      </c>
      <c r="P3860">
        <v>4.2915164449230494E-3</v>
      </c>
      <c r="Q3860">
        <v>15.90335528652718</v>
      </c>
      <c r="R3860">
        <v>7.474576984667773</v>
      </c>
      <c r="S3860">
        <v>2.017012729113833E-3</v>
      </c>
      <c r="T3860">
        <f t="shared" si="122"/>
        <v>7.4745769846677739</v>
      </c>
      <c r="U3860">
        <f t="shared" si="123"/>
        <v>2.017012729113833E-3</v>
      </c>
    </row>
    <row r="3861" spans="1:21" x14ac:dyDescent="0.35">
      <c r="A3861" t="s">
        <v>73</v>
      </c>
      <c r="B3861" t="s">
        <v>28</v>
      </c>
      <c r="C3861" t="s">
        <v>76</v>
      </c>
      <c r="D3861" t="s">
        <v>77</v>
      </c>
      <c r="E3861" t="s">
        <v>1408</v>
      </c>
      <c r="F3861" t="s">
        <v>1409</v>
      </c>
      <c r="G3861" t="s">
        <v>128</v>
      </c>
      <c r="H3861" t="s">
        <v>41</v>
      </c>
      <c r="I3861" t="s">
        <v>221</v>
      </c>
      <c r="J3861" t="s">
        <v>145</v>
      </c>
      <c r="L3861" t="s">
        <v>1410</v>
      </c>
      <c r="M3861" t="s">
        <v>1410</v>
      </c>
      <c r="N3861" t="b">
        <v>0</v>
      </c>
      <c r="O3861">
        <v>29.001318260000001</v>
      </c>
      <c r="P3861">
        <v>1.707319370953912E-3</v>
      </c>
      <c r="Q3861">
        <v>6.0820203538473354</v>
      </c>
      <c r="R3861">
        <v>176.38660794572439</v>
      </c>
      <c r="S3861">
        <v>4.9514512448497403E-2</v>
      </c>
      <c r="T3861">
        <f t="shared" si="122"/>
        <v>176.38660794572439</v>
      </c>
      <c r="U3861">
        <f t="shared" si="123"/>
        <v>4.9514512448497403E-2</v>
      </c>
    </row>
    <row r="3862" spans="1:21" x14ac:dyDescent="0.35">
      <c r="A3862" t="s">
        <v>73</v>
      </c>
      <c r="B3862" t="s">
        <v>28</v>
      </c>
      <c r="C3862" t="s">
        <v>29</v>
      </c>
      <c r="D3862" t="s">
        <v>30</v>
      </c>
      <c r="E3862" t="s">
        <v>1408</v>
      </c>
      <c r="F3862" t="s">
        <v>1409</v>
      </c>
      <c r="G3862" t="s">
        <v>128</v>
      </c>
      <c r="H3862" t="s">
        <v>41</v>
      </c>
      <c r="I3862" t="s">
        <v>221</v>
      </c>
      <c r="J3862" t="s">
        <v>145</v>
      </c>
      <c r="L3862" t="s">
        <v>1410</v>
      </c>
      <c r="M3862" t="s">
        <v>1410</v>
      </c>
      <c r="N3862" t="b">
        <v>0</v>
      </c>
      <c r="O3862">
        <v>29.001318260000001</v>
      </c>
      <c r="P3862">
        <v>1.169859798615028E-4</v>
      </c>
      <c r="Q3862">
        <v>0.43352265455745032</v>
      </c>
      <c r="R3862">
        <v>12.572728477740659</v>
      </c>
      <c r="S3862">
        <v>3.392747633921393E-3</v>
      </c>
      <c r="T3862">
        <f t="shared" si="122"/>
        <v>12.572728477740657</v>
      </c>
      <c r="U3862">
        <f t="shared" si="123"/>
        <v>3.3927476339213935E-3</v>
      </c>
    </row>
    <row r="3863" spans="1:21" x14ac:dyDescent="0.35">
      <c r="A3863" t="s">
        <v>73</v>
      </c>
      <c r="B3863" t="s">
        <v>28</v>
      </c>
      <c r="C3863" t="s">
        <v>39</v>
      </c>
      <c r="D3863" t="s">
        <v>40</v>
      </c>
      <c r="E3863" t="s">
        <v>1408</v>
      </c>
      <c r="F3863" t="s">
        <v>1409</v>
      </c>
      <c r="G3863" t="s">
        <v>128</v>
      </c>
      <c r="H3863" t="s">
        <v>41</v>
      </c>
      <c r="I3863" t="s">
        <v>221</v>
      </c>
      <c r="J3863" t="s">
        <v>145</v>
      </c>
      <c r="L3863" t="s">
        <v>1410</v>
      </c>
      <c r="M3863" t="s">
        <v>1410</v>
      </c>
      <c r="N3863" t="b">
        <v>0</v>
      </c>
      <c r="O3863">
        <v>29.001318260000001</v>
      </c>
      <c r="P3863">
        <v>2.8170069628556319E-4</v>
      </c>
      <c r="Q3863">
        <v>3.93778055266205</v>
      </c>
      <c r="R3863">
        <v>114.2008270457908</v>
      </c>
      <c r="S3863">
        <v>8.1696915470412176E-3</v>
      </c>
      <c r="T3863">
        <f t="shared" si="122"/>
        <v>114.2008270457908</v>
      </c>
      <c r="U3863">
        <f t="shared" si="123"/>
        <v>8.1696915470412176E-3</v>
      </c>
    </row>
    <row r="3864" spans="1:21" x14ac:dyDescent="0.35">
      <c r="A3864" t="s">
        <v>73</v>
      </c>
      <c r="B3864" t="s">
        <v>28</v>
      </c>
      <c r="C3864" t="s">
        <v>39</v>
      </c>
      <c r="D3864" t="s">
        <v>40</v>
      </c>
      <c r="E3864" t="s">
        <v>431</v>
      </c>
      <c r="F3864" t="s">
        <v>432</v>
      </c>
      <c r="G3864" t="s">
        <v>128</v>
      </c>
      <c r="H3864" t="s">
        <v>41</v>
      </c>
      <c r="I3864" t="s">
        <v>221</v>
      </c>
      <c r="J3864" t="s">
        <v>36</v>
      </c>
      <c r="L3864" t="s">
        <v>433</v>
      </c>
      <c r="M3864" t="s">
        <v>433</v>
      </c>
      <c r="N3864" t="b">
        <v>0</v>
      </c>
      <c r="O3864">
        <v>140.61000000000001</v>
      </c>
      <c r="P3864">
        <v>1.946626409180889E-3</v>
      </c>
      <c r="Q3864">
        <v>27.211106392155919</v>
      </c>
      <c r="R3864">
        <v>3826.1536698010441</v>
      </c>
      <c r="S3864">
        <v>0.27371513939492481</v>
      </c>
      <c r="T3864">
        <f t="shared" si="122"/>
        <v>3826.1536698010441</v>
      </c>
      <c r="U3864">
        <f t="shared" si="123"/>
        <v>0.27371513939492481</v>
      </c>
    </row>
    <row r="3865" spans="1:21" x14ac:dyDescent="0.35">
      <c r="A3865" t="s">
        <v>73</v>
      </c>
      <c r="B3865" t="s">
        <v>28</v>
      </c>
      <c r="C3865" t="s">
        <v>76</v>
      </c>
      <c r="D3865" t="s">
        <v>77</v>
      </c>
      <c r="E3865" t="s">
        <v>431</v>
      </c>
      <c r="F3865" t="s">
        <v>432</v>
      </c>
      <c r="G3865" t="s">
        <v>128</v>
      </c>
      <c r="H3865" t="s">
        <v>41</v>
      </c>
      <c r="I3865" t="s">
        <v>221</v>
      </c>
      <c r="J3865" t="s">
        <v>36</v>
      </c>
      <c r="L3865" t="s">
        <v>433</v>
      </c>
      <c r="M3865" t="s">
        <v>433</v>
      </c>
      <c r="N3865" t="b">
        <v>0</v>
      </c>
      <c r="O3865">
        <v>140.61000000000001</v>
      </c>
      <c r="P3865">
        <v>1.168868554122977E-2</v>
      </c>
      <c r="Q3865">
        <v>41.638854792446203</v>
      </c>
      <c r="R3865">
        <v>5854.8393723658601</v>
      </c>
      <c r="S3865">
        <v>1.643546073952318</v>
      </c>
      <c r="T3865">
        <f t="shared" si="122"/>
        <v>5854.839372365861</v>
      </c>
      <c r="U3865">
        <f t="shared" si="123"/>
        <v>1.6435460739523182</v>
      </c>
    </row>
    <row r="3866" spans="1:21" x14ac:dyDescent="0.35">
      <c r="A3866" t="s">
        <v>73</v>
      </c>
      <c r="B3866" t="s">
        <v>28</v>
      </c>
      <c r="C3866" t="s">
        <v>29</v>
      </c>
      <c r="D3866" t="s">
        <v>30</v>
      </c>
      <c r="E3866" t="s">
        <v>431</v>
      </c>
      <c r="F3866" t="s">
        <v>432</v>
      </c>
      <c r="G3866" t="s">
        <v>128</v>
      </c>
      <c r="H3866" t="s">
        <v>41</v>
      </c>
      <c r="I3866" t="s">
        <v>221</v>
      </c>
      <c r="J3866" t="s">
        <v>36</v>
      </c>
      <c r="L3866" t="s">
        <v>433</v>
      </c>
      <c r="M3866" t="s">
        <v>433</v>
      </c>
      <c r="N3866" t="b">
        <v>0</v>
      </c>
      <c r="O3866">
        <v>140.61000000000001</v>
      </c>
      <c r="P3866">
        <v>8.0824235326537467E-4</v>
      </c>
      <c r="Q3866">
        <v>2.9951569489624879</v>
      </c>
      <c r="R3866">
        <v>421.14901859361549</v>
      </c>
      <c r="S3866">
        <v>0.1136469572926443</v>
      </c>
      <c r="T3866">
        <f t="shared" si="122"/>
        <v>421.14901859361544</v>
      </c>
      <c r="U3866">
        <f t="shared" si="123"/>
        <v>0.11364695729264435</v>
      </c>
    </row>
    <row r="3867" spans="1:21" x14ac:dyDescent="0.35">
      <c r="A3867" t="s">
        <v>73</v>
      </c>
      <c r="B3867" t="s">
        <v>28</v>
      </c>
      <c r="C3867" t="s">
        <v>76</v>
      </c>
      <c r="D3867" t="s">
        <v>77</v>
      </c>
      <c r="E3867" t="s">
        <v>434</v>
      </c>
      <c r="F3867" t="s">
        <v>435</v>
      </c>
      <c r="G3867" t="s">
        <v>128</v>
      </c>
      <c r="H3867" t="s">
        <v>41</v>
      </c>
      <c r="I3867" t="s">
        <v>221</v>
      </c>
      <c r="J3867" t="s">
        <v>145</v>
      </c>
      <c r="L3867" t="s">
        <v>300</v>
      </c>
      <c r="M3867" t="s">
        <v>300</v>
      </c>
      <c r="N3867" t="b">
        <v>0</v>
      </c>
      <c r="O3867">
        <v>207.50297707999999</v>
      </c>
      <c r="P3867">
        <v>2.2855208771519708E-13</v>
      </c>
      <c r="Q3867">
        <v>8.1417599603610081E-10</v>
      </c>
      <c r="R3867">
        <v>1.6894394304456519E-7</v>
      </c>
      <c r="S3867">
        <v>4.7425238618752697E-11</v>
      </c>
      <c r="T3867">
        <f t="shared" si="122"/>
        <v>1.6894394304456519E-7</v>
      </c>
      <c r="U3867">
        <f t="shared" si="123"/>
        <v>4.7425238618752684E-11</v>
      </c>
    </row>
    <row r="3868" spans="1:21" x14ac:dyDescent="0.35">
      <c r="A3868" t="s">
        <v>73</v>
      </c>
      <c r="B3868" t="s">
        <v>28</v>
      </c>
      <c r="C3868" t="s">
        <v>29</v>
      </c>
      <c r="D3868" t="s">
        <v>30</v>
      </c>
      <c r="E3868" t="s">
        <v>436</v>
      </c>
      <c r="F3868" t="s">
        <v>437</v>
      </c>
      <c r="G3868" t="s">
        <v>128</v>
      </c>
      <c r="H3868" t="s">
        <v>41</v>
      </c>
      <c r="I3868" t="s">
        <v>221</v>
      </c>
      <c r="J3868" t="s">
        <v>36</v>
      </c>
      <c r="L3868" t="s">
        <v>438</v>
      </c>
      <c r="M3868" t="s">
        <v>438</v>
      </c>
      <c r="N3868" t="b">
        <v>0</v>
      </c>
      <c r="O3868">
        <v>6.24</v>
      </c>
      <c r="P3868">
        <v>6.9320200476893209E-3</v>
      </c>
      <c r="Q3868">
        <v>25.688443487651391</v>
      </c>
      <c r="R3868">
        <v>160.29588736294471</v>
      </c>
      <c r="S3868">
        <v>4.3255805097581361E-2</v>
      </c>
      <c r="T3868">
        <f t="shared" si="122"/>
        <v>160.29588736294468</v>
      </c>
      <c r="U3868">
        <f t="shared" si="123"/>
        <v>4.3255805097581361E-2</v>
      </c>
    </row>
    <row r="3869" spans="1:21" x14ac:dyDescent="0.35">
      <c r="A3869" t="s">
        <v>73</v>
      </c>
      <c r="B3869" t="s">
        <v>28</v>
      </c>
      <c r="C3869" t="s">
        <v>76</v>
      </c>
      <c r="D3869" t="s">
        <v>77</v>
      </c>
      <c r="E3869" t="s">
        <v>436</v>
      </c>
      <c r="F3869" t="s">
        <v>437</v>
      </c>
      <c r="G3869" t="s">
        <v>128</v>
      </c>
      <c r="H3869" t="s">
        <v>41</v>
      </c>
      <c r="I3869" t="s">
        <v>221</v>
      </c>
      <c r="J3869" t="s">
        <v>36</v>
      </c>
      <c r="L3869" t="s">
        <v>438</v>
      </c>
      <c r="M3869" t="s">
        <v>438</v>
      </c>
      <c r="N3869" t="b">
        <v>0</v>
      </c>
      <c r="O3869">
        <v>6.24</v>
      </c>
      <c r="P3869">
        <v>2.5458101314548641E-2</v>
      </c>
      <c r="Q3869">
        <v>90.689939445179633</v>
      </c>
      <c r="R3869">
        <v>565.90522213792087</v>
      </c>
      <c r="S3869">
        <v>0.1588585522027835</v>
      </c>
      <c r="T3869">
        <f t="shared" si="122"/>
        <v>565.90522213792087</v>
      </c>
      <c r="U3869">
        <f t="shared" si="123"/>
        <v>0.15885855220278353</v>
      </c>
    </row>
    <row r="3870" spans="1:21" x14ac:dyDescent="0.35">
      <c r="A3870" t="s">
        <v>73</v>
      </c>
      <c r="B3870" t="s">
        <v>28</v>
      </c>
      <c r="C3870" t="s">
        <v>39</v>
      </c>
      <c r="D3870" t="s">
        <v>40</v>
      </c>
      <c r="E3870" t="s">
        <v>436</v>
      </c>
      <c r="F3870" t="s">
        <v>437</v>
      </c>
      <c r="G3870" t="s">
        <v>128</v>
      </c>
      <c r="H3870" t="s">
        <v>41</v>
      </c>
      <c r="I3870" t="s">
        <v>221</v>
      </c>
      <c r="J3870" t="s">
        <v>36</v>
      </c>
      <c r="L3870" t="s">
        <v>438</v>
      </c>
      <c r="M3870" t="s">
        <v>438</v>
      </c>
      <c r="N3870" t="b">
        <v>0</v>
      </c>
      <c r="O3870">
        <v>6.24</v>
      </c>
      <c r="P3870">
        <v>1.219641760577707E-2</v>
      </c>
      <c r="Q3870">
        <v>170.48880848873961</v>
      </c>
      <c r="R3870">
        <v>1063.850164969735</v>
      </c>
      <c r="S3870">
        <v>7.6105645860048907E-2</v>
      </c>
      <c r="T3870">
        <f t="shared" si="122"/>
        <v>1063.8501649697353</v>
      </c>
      <c r="U3870">
        <f t="shared" si="123"/>
        <v>7.6105645860048921E-2</v>
      </c>
    </row>
    <row r="3871" spans="1:21" x14ac:dyDescent="0.35">
      <c r="A3871" t="s">
        <v>73</v>
      </c>
      <c r="B3871" t="s">
        <v>28</v>
      </c>
      <c r="C3871" t="s">
        <v>39</v>
      </c>
      <c r="D3871" t="s">
        <v>40</v>
      </c>
      <c r="E3871" t="s">
        <v>439</v>
      </c>
      <c r="F3871" t="s">
        <v>440</v>
      </c>
      <c r="G3871" t="s">
        <v>128</v>
      </c>
      <c r="H3871" t="s">
        <v>41</v>
      </c>
      <c r="I3871" t="s">
        <v>221</v>
      </c>
      <c r="J3871" t="s">
        <v>145</v>
      </c>
      <c r="L3871" t="s">
        <v>441</v>
      </c>
      <c r="M3871" t="s">
        <v>441</v>
      </c>
      <c r="N3871" t="b">
        <v>0</v>
      </c>
      <c r="O3871">
        <v>29.001318260000001</v>
      </c>
      <c r="P3871">
        <v>2.1290235932829E-8</v>
      </c>
      <c r="Q3871">
        <v>2.9760763151573838E-4</v>
      </c>
      <c r="R3871">
        <v>8.6310136381927346E-3</v>
      </c>
      <c r="S3871">
        <v>6.1744490811846197E-7</v>
      </c>
      <c r="T3871">
        <f t="shared" si="122"/>
        <v>8.6310136381927346E-3</v>
      </c>
      <c r="U3871">
        <f t="shared" si="123"/>
        <v>6.1744490811846186E-7</v>
      </c>
    </row>
    <row r="3872" spans="1:21" x14ac:dyDescent="0.35">
      <c r="A3872" t="s">
        <v>73</v>
      </c>
      <c r="B3872" t="s">
        <v>28</v>
      </c>
      <c r="C3872" t="s">
        <v>29</v>
      </c>
      <c r="D3872" t="s">
        <v>30</v>
      </c>
      <c r="E3872" t="s">
        <v>442</v>
      </c>
      <c r="F3872" t="s">
        <v>443</v>
      </c>
      <c r="G3872" t="s">
        <v>128</v>
      </c>
      <c r="H3872" t="s">
        <v>41</v>
      </c>
      <c r="I3872" t="s">
        <v>221</v>
      </c>
      <c r="J3872" t="s">
        <v>145</v>
      </c>
      <c r="L3872" t="s">
        <v>444</v>
      </c>
      <c r="M3872" t="s">
        <v>444</v>
      </c>
      <c r="N3872" t="b">
        <v>0</v>
      </c>
      <c r="O3872">
        <v>29.001318260000001</v>
      </c>
      <c r="P3872">
        <v>6.9515995420468184E-4</v>
      </c>
      <c r="Q3872">
        <v>2.576100051011514</v>
      </c>
      <c r="R3872">
        <v>74.710297448987149</v>
      </c>
      <c r="S3872">
        <v>2.0160555073497E-2</v>
      </c>
      <c r="T3872">
        <f t="shared" si="122"/>
        <v>74.710297448987149</v>
      </c>
      <c r="U3872">
        <f t="shared" si="123"/>
        <v>2.0160555073497004E-2</v>
      </c>
    </row>
    <row r="3873" spans="1:21" x14ac:dyDescent="0.35">
      <c r="A3873" t="s">
        <v>73</v>
      </c>
      <c r="B3873" t="s">
        <v>28</v>
      </c>
      <c r="C3873" t="s">
        <v>39</v>
      </c>
      <c r="D3873" t="s">
        <v>40</v>
      </c>
      <c r="E3873" t="s">
        <v>442</v>
      </c>
      <c r="F3873" t="s">
        <v>443</v>
      </c>
      <c r="G3873" t="s">
        <v>128</v>
      </c>
      <c r="H3873" t="s">
        <v>41</v>
      </c>
      <c r="I3873" t="s">
        <v>221</v>
      </c>
      <c r="J3873" t="s">
        <v>145</v>
      </c>
      <c r="L3873" t="s">
        <v>444</v>
      </c>
      <c r="M3873" t="s">
        <v>444</v>
      </c>
      <c r="N3873" t="b">
        <v>0</v>
      </c>
      <c r="O3873">
        <v>29.001318260000001</v>
      </c>
      <c r="P3873">
        <v>1.1459388001035171E-3</v>
      </c>
      <c r="Q3873">
        <v>16.01861685501191</v>
      </c>
      <c r="R3873">
        <v>464.56100549720082</v>
      </c>
      <c r="S3873">
        <v>3.323373584828463E-2</v>
      </c>
      <c r="T3873">
        <f t="shared" si="122"/>
        <v>464.56100549720071</v>
      </c>
      <c r="U3873">
        <f t="shared" si="123"/>
        <v>3.3233735848284623E-2</v>
      </c>
    </row>
    <row r="3874" spans="1:21" x14ac:dyDescent="0.35">
      <c r="A3874" t="s">
        <v>73</v>
      </c>
      <c r="B3874" t="s">
        <v>28</v>
      </c>
      <c r="C3874" t="s">
        <v>76</v>
      </c>
      <c r="D3874" t="s">
        <v>77</v>
      </c>
      <c r="E3874" t="s">
        <v>442</v>
      </c>
      <c r="F3874" t="s">
        <v>443</v>
      </c>
      <c r="G3874" t="s">
        <v>128</v>
      </c>
      <c r="H3874" t="s">
        <v>41</v>
      </c>
      <c r="I3874" t="s">
        <v>221</v>
      </c>
      <c r="J3874" t="s">
        <v>145</v>
      </c>
      <c r="L3874" t="s">
        <v>444</v>
      </c>
      <c r="M3874" t="s">
        <v>444</v>
      </c>
      <c r="N3874" t="b">
        <v>0</v>
      </c>
      <c r="O3874">
        <v>29.001318260000001</v>
      </c>
      <c r="P3874">
        <v>4.0907497697762951E-3</v>
      </c>
      <c r="Q3874">
        <v>14.5725654997839</v>
      </c>
      <c r="R3874">
        <v>422.62360992392888</v>
      </c>
      <c r="S3874">
        <v>0.11863713599530409</v>
      </c>
      <c r="T3874">
        <f t="shared" si="122"/>
        <v>422.62360992392888</v>
      </c>
      <c r="U3874">
        <f t="shared" si="123"/>
        <v>0.11863713599530407</v>
      </c>
    </row>
    <row r="3875" spans="1:21" x14ac:dyDescent="0.35">
      <c r="A3875" t="s">
        <v>73</v>
      </c>
      <c r="B3875" t="s">
        <v>28</v>
      </c>
      <c r="C3875" t="s">
        <v>39</v>
      </c>
      <c r="D3875" t="s">
        <v>40</v>
      </c>
      <c r="E3875" t="s">
        <v>445</v>
      </c>
      <c r="F3875" t="s">
        <v>446</v>
      </c>
      <c r="G3875" t="s">
        <v>128</v>
      </c>
      <c r="H3875" t="s">
        <v>41</v>
      </c>
      <c r="I3875" t="s">
        <v>221</v>
      </c>
      <c r="J3875" t="s">
        <v>145</v>
      </c>
      <c r="L3875" t="s">
        <v>447</v>
      </c>
      <c r="M3875" t="s">
        <v>447</v>
      </c>
      <c r="N3875" t="b">
        <v>0</v>
      </c>
      <c r="O3875">
        <v>2.75246871</v>
      </c>
      <c r="P3875">
        <v>1.209639556592639E-5</v>
      </c>
      <c r="Q3875">
        <v>0.16909064068668939</v>
      </c>
      <c r="R3875">
        <v>0.46541669764396548</v>
      </c>
      <c r="S3875">
        <v>3.3294950298995131E-5</v>
      </c>
      <c r="T3875">
        <f t="shared" si="122"/>
        <v>0.46541669764396548</v>
      </c>
      <c r="U3875">
        <f t="shared" si="123"/>
        <v>3.3294950298995131E-5</v>
      </c>
    </row>
    <row r="3876" spans="1:21" x14ac:dyDescent="0.35">
      <c r="A3876" t="s">
        <v>73</v>
      </c>
      <c r="B3876" t="s">
        <v>28</v>
      </c>
      <c r="C3876" t="s">
        <v>39</v>
      </c>
      <c r="D3876" t="s">
        <v>40</v>
      </c>
      <c r="E3876" t="s">
        <v>448</v>
      </c>
      <c r="F3876" t="s">
        <v>449</v>
      </c>
      <c r="G3876" t="s">
        <v>128</v>
      </c>
      <c r="H3876" t="s">
        <v>41</v>
      </c>
      <c r="I3876" t="s">
        <v>221</v>
      </c>
      <c r="J3876" t="s">
        <v>145</v>
      </c>
      <c r="L3876" t="s">
        <v>178</v>
      </c>
      <c r="M3876" t="s">
        <v>178</v>
      </c>
      <c r="N3876" t="b">
        <v>0</v>
      </c>
      <c r="O3876">
        <v>207.50297707999999</v>
      </c>
      <c r="P3876">
        <v>6.7647124476251519E-9</v>
      </c>
      <c r="Q3876">
        <v>9.4561190198855666E-5</v>
      </c>
      <c r="R3876">
        <v>1.962172848249067E-2</v>
      </c>
      <c r="S3876">
        <v>1.4036979719723521E-6</v>
      </c>
      <c r="T3876">
        <f t="shared" si="122"/>
        <v>1.9621728482490667E-2</v>
      </c>
      <c r="U3876">
        <f t="shared" si="123"/>
        <v>1.4036979719723525E-6</v>
      </c>
    </row>
    <row r="3877" spans="1:21" x14ac:dyDescent="0.35">
      <c r="A3877" t="s">
        <v>73</v>
      </c>
      <c r="B3877" t="s">
        <v>28</v>
      </c>
      <c r="C3877" t="s">
        <v>29</v>
      </c>
      <c r="D3877" t="s">
        <v>30</v>
      </c>
      <c r="E3877" t="s">
        <v>448</v>
      </c>
      <c r="F3877" t="s">
        <v>449</v>
      </c>
      <c r="G3877" t="s">
        <v>128</v>
      </c>
      <c r="H3877" t="s">
        <v>41</v>
      </c>
      <c r="I3877" t="s">
        <v>221</v>
      </c>
      <c r="J3877" t="s">
        <v>145</v>
      </c>
      <c r="L3877" t="s">
        <v>178</v>
      </c>
      <c r="M3877" t="s">
        <v>178</v>
      </c>
      <c r="N3877" t="b">
        <v>0</v>
      </c>
      <c r="O3877">
        <v>207.50297707999999</v>
      </c>
      <c r="P3877">
        <v>9.3466675201876617E-10</v>
      </c>
      <c r="Q3877">
        <v>3.4636561743678381E-6</v>
      </c>
      <c r="R3877">
        <v>7.1871896776284992E-4</v>
      </c>
      <c r="S3877">
        <v>1.939461336215881E-7</v>
      </c>
      <c r="T3877">
        <f t="shared" si="122"/>
        <v>7.1871896776284992E-4</v>
      </c>
      <c r="U3877">
        <f t="shared" si="123"/>
        <v>1.9394613362158808E-7</v>
      </c>
    </row>
    <row r="3878" spans="1:21" x14ac:dyDescent="0.35">
      <c r="A3878" t="s">
        <v>73</v>
      </c>
      <c r="B3878" t="s">
        <v>28</v>
      </c>
      <c r="C3878" t="s">
        <v>76</v>
      </c>
      <c r="D3878" t="s">
        <v>77</v>
      </c>
      <c r="E3878" t="s">
        <v>448</v>
      </c>
      <c r="F3878" t="s">
        <v>449</v>
      </c>
      <c r="G3878" t="s">
        <v>128</v>
      </c>
      <c r="H3878" t="s">
        <v>41</v>
      </c>
      <c r="I3878" t="s">
        <v>221</v>
      </c>
      <c r="J3878" t="s">
        <v>145</v>
      </c>
      <c r="L3878" t="s">
        <v>178</v>
      </c>
      <c r="M3878" t="s">
        <v>178</v>
      </c>
      <c r="N3878" t="b">
        <v>0</v>
      </c>
      <c r="O3878">
        <v>207.50297707999999</v>
      </c>
      <c r="P3878">
        <v>2.711311397811709E-10</v>
      </c>
      <c r="Q3878">
        <v>9.6585626495268199E-7</v>
      </c>
      <c r="R3878">
        <v>2.004180504090508E-4</v>
      </c>
      <c r="S3878">
        <v>5.6260518683686569E-8</v>
      </c>
      <c r="T3878">
        <f t="shared" si="122"/>
        <v>2.0041805040905077E-4</v>
      </c>
      <c r="U3878">
        <f t="shared" si="123"/>
        <v>5.6260518683686583E-8</v>
      </c>
    </row>
    <row r="3879" spans="1:21" x14ac:dyDescent="0.35">
      <c r="A3879" t="s">
        <v>73</v>
      </c>
      <c r="B3879" t="s">
        <v>28</v>
      </c>
      <c r="C3879" t="s">
        <v>29</v>
      </c>
      <c r="D3879" t="s">
        <v>30</v>
      </c>
      <c r="E3879" t="s">
        <v>450</v>
      </c>
      <c r="F3879" t="s">
        <v>451</v>
      </c>
      <c r="G3879" t="s">
        <v>452</v>
      </c>
      <c r="H3879" t="s">
        <v>41</v>
      </c>
      <c r="I3879" t="s">
        <v>453</v>
      </c>
      <c r="J3879" t="s">
        <v>36</v>
      </c>
      <c r="L3879" t="s">
        <v>454</v>
      </c>
      <c r="M3879" t="s">
        <v>454</v>
      </c>
      <c r="N3879" t="b">
        <v>0</v>
      </c>
      <c r="O3879">
        <v>26.44816823</v>
      </c>
      <c r="P3879">
        <v>1.2408160587691461E-3</v>
      </c>
      <c r="Q3879">
        <v>4.5981738346077696</v>
      </c>
      <c r="R3879">
        <v>121.6132751284905</v>
      </c>
      <c r="S3879">
        <v>3.2817311864811953E-2</v>
      </c>
      <c r="T3879">
        <f t="shared" si="122"/>
        <v>121.61327512849049</v>
      </c>
      <c r="U3879">
        <f t="shared" si="123"/>
        <v>3.2817311864811939E-2</v>
      </c>
    </row>
    <row r="3880" spans="1:21" x14ac:dyDescent="0.35">
      <c r="A3880" t="s">
        <v>73</v>
      </c>
      <c r="B3880" t="s">
        <v>28</v>
      </c>
      <c r="C3880" t="s">
        <v>29</v>
      </c>
      <c r="D3880" t="s">
        <v>30</v>
      </c>
      <c r="E3880" t="s">
        <v>455</v>
      </c>
      <c r="F3880" t="s">
        <v>456</v>
      </c>
      <c r="G3880" t="s">
        <v>452</v>
      </c>
      <c r="H3880" t="s">
        <v>41</v>
      </c>
      <c r="I3880" t="s">
        <v>453</v>
      </c>
      <c r="J3880" t="s">
        <v>36</v>
      </c>
      <c r="L3880" t="s">
        <v>457</v>
      </c>
      <c r="M3880" t="s">
        <v>457</v>
      </c>
      <c r="N3880" t="b">
        <v>0</v>
      </c>
      <c r="O3880">
        <v>46.738496959999999</v>
      </c>
      <c r="P3880">
        <v>2.1572075146913988E-3</v>
      </c>
      <c r="Q3880">
        <v>7.9941060399498882</v>
      </c>
      <c r="R3880">
        <v>373.63250084611548</v>
      </c>
      <c r="S3880">
        <v>0.1008246368674931</v>
      </c>
      <c r="T3880">
        <f t="shared" si="122"/>
        <v>373.63250084611548</v>
      </c>
      <c r="U3880">
        <f t="shared" si="123"/>
        <v>0.1008246368674931</v>
      </c>
    </row>
    <row r="3881" spans="1:21" x14ac:dyDescent="0.35">
      <c r="A3881" t="s">
        <v>73</v>
      </c>
      <c r="B3881" t="s">
        <v>28</v>
      </c>
      <c r="C3881" t="s">
        <v>76</v>
      </c>
      <c r="D3881" t="s">
        <v>77</v>
      </c>
      <c r="E3881" t="s">
        <v>1228</v>
      </c>
      <c r="F3881" t="s">
        <v>1229</v>
      </c>
      <c r="G3881" t="s">
        <v>452</v>
      </c>
      <c r="H3881" t="s">
        <v>41</v>
      </c>
      <c r="I3881" t="s">
        <v>453</v>
      </c>
      <c r="J3881" t="s">
        <v>36</v>
      </c>
      <c r="L3881" t="s">
        <v>1230</v>
      </c>
      <c r="M3881" t="s">
        <v>1230</v>
      </c>
      <c r="N3881" t="b">
        <v>0</v>
      </c>
      <c r="O3881">
        <v>46.54267703</v>
      </c>
      <c r="P3881">
        <v>4.7151392030556523E-3</v>
      </c>
      <c r="Q3881">
        <v>16.796841347957809</v>
      </c>
      <c r="R3881">
        <v>781.76996198214999</v>
      </c>
      <c r="S3881">
        <v>0.2194552010793108</v>
      </c>
      <c r="T3881">
        <f t="shared" si="122"/>
        <v>781.76996198215011</v>
      </c>
      <c r="U3881">
        <f t="shared" si="123"/>
        <v>0.21945520107931082</v>
      </c>
    </row>
    <row r="3882" spans="1:21" x14ac:dyDescent="0.35">
      <c r="A3882" t="s">
        <v>73</v>
      </c>
      <c r="B3882" t="s">
        <v>28</v>
      </c>
      <c r="C3882" t="s">
        <v>39</v>
      </c>
      <c r="D3882" t="s">
        <v>40</v>
      </c>
      <c r="E3882" t="s">
        <v>1228</v>
      </c>
      <c r="F3882" t="s">
        <v>1229</v>
      </c>
      <c r="G3882" t="s">
        <v>452</v>
      </c>
      <c r="H3882" t="s">
        <v>41</v>
      </c>
      <c r="I3882" t="s">
        <v>453</v>
      </c>
      <c r="J3882" t="s">
        <v>36</v>
      </c>
      <c r="L3882" t="s">
        <v>1230</v>
      </c>
      <c r="M3882" t="s">
        <v>1230</v>
      </c>
      <c r="N3882" t="b">
        <v>0</v>
      </c>
      <c r="O3882">
        <v>46.54267703</v>
      </c>
      <c r="P3882">
        <v>9.3800247851979386E-3</v>
      </c>
      <c r="Q3882">
        <v>131.11958780960029</v>
      </c>
      <c r="R3882">
        <v>6102.6566277289539</v>
      </c>
      <c r="S3882">
        <v>0.43657146411086278</v>
      </c>
      <c r="T3882">
        <f t="shared" si="122"/>
        <v>6102.6566277289512</v>
      </c>
      <c r="U3882">
        <f t="shared" si="123"/>
        <v>0.43657146411086278</v>
      </c>
    </row>
    <row r="3883" spans="1:21" x14ac:dyDescent="0.35">
      <c r="A3883" t="s">
        <v>73</v>
      </c>
      <c r="B3883" t="s">
        <v>28</v>
      </c>
      <c r="C3883" t="s">
        <v>29</v>
      </c>
      <c r="D3883" t="s">
        <v>30</v>
      </c>
      <c r="E3883" t="s">
        <v>1411</v>
      </c>
      <c r="F3883" t="s">
        <v>1412</v>
      </c>
      <c r="G3883" t="s">
        <v>452</v>
      </c>
      <c r="H3883" t="s">
        <v>41</v>
      </c>
      <c r="I3883" t="s">
        <v>453</v>
      </c>
      <c r="J3883" t="s">
        <v>36</v>
      </c>
      <c r="L3883" t="s">
        <v>1413</v>
      </c>
      <c r="M3883" t="s">
        <v>1413</v>
      </c>
      <c r="N3883" t="b">
        <v>0</v>
      </c>
      <c r="O3883">
        <v>170.71664711</v>
      </c>
      <c r="P3883">
        <v>1.350929092621042E-3</v>
      </c>
      <c r="Q3883">
        <v>5.0062269602332723</v>
      </c>
      <c r="R3883">
        <v>854.6462813227115</v>
      </c>
      <c r="S3883">
        <v>0.230626085175619</v>
      </c>
      <c r="T3883">
        <f t="shared" si="122"/>
        <v>854.6462813227115</v>
      </c>
      <c r="U3883">
        <f t="shared" si="123"/>
        <v>0.23062608517561892</v>
      </c>
    </row>
    <row r="3884" spans="1:21" x14ac:dyDescent="0.35">
      <c r="A3884" t="s">
        <v>73</v>
      </c>
      <c r="B3884" t="s">
        <v>28</v>
      </c>
      <c r="C3884" t="s">
        <v>39</v>
      </c>
      <c r="D3884" t="s">
        <v>40</v>
      </c>
      <c r="E3884" t="s">
        <v>1411</v>
      </c>
      <c r="F3884" t="s">
        <v>1412</v>
      </c>
      <c r="G3884" t="s">
        <v>452</v>
      </c>
      <c r="H3884" t="s">
        <v>41</v>
      </c>
      <c r="I3884" t="s">
        <v>453</v>
      </c>
      <c r="J3884" t="s">
        <v>36</v>
      </c>
      <c r="L3884" t="s">
        <v>1413</v>
      </c>
      <c r="M3884" t="s">
        <v>1413</v>
      </c>
      <c r="N3884" t="b">
        <v>0</v>
      </c>
      <c r="O3884">
        <v>170.71664711</v>
      </c>
      <c r="P3884">
        <v>7.2872063076982675E-4</v>
      </c>
      <c r="Q3884">
        <v>10.18649213866393</v>
      </c>
      <c r="R3884">
        <v>1739.00378372508</v>
      </c>
      <c r="S3884">
        <v>0.12440474276490909</v>
      </c>
      <c r="T3884">
        <f t="shared" si="122"/>
        <v>1739.0037837250793</v>
      </c>
      <c r="U3884">
        <f t="shared" si="123"/>
        <v>0.12440474276490912</v>
      </c>
    </row>
    <row r="3885" spans="1:21" x14ac:dyDescent="0.35">
      <c r="A3885" t="s">
        <v>73</v>
      </c>
      <c r="B3885" t="s">
        <v>28</v>
      </c>
      <c r="C3885" t="s">
        <v>29</v>
      </c>
      <c r="D3885" t="s">
        <v>30</v>
      </c>
      <c r="E3885" t="s">
        <v>458</v>
      </c>
      <c r="F3885" t="s">
        <v>459</v>
      </c>
      <c r="G3885" t="s">
        <v>452</v>
      </c>
      <c r="H3885" t="s">
        <v>41</v>
      </c>
      <c r="I3885" t="s">
        <v>453</v>
      </c>
      <c r="J3885" t="s">
        <v>36</v>
      </c>
      <c r="L3885" t="s">
        <v>460</v>
      </c>
      <c r="M3885" t="s">
        <v>460</v>
      </c>
      <c r="N3885" t="b">
        <v>0</v>
      </c>
      <c r="O3885">
        <v>69.314872579999999</v>
      </c>
      <c r="P3885">
        <v>6.145952606218093E-4</v>
      </c>
      <c r="Q3885">
        <v>2.2775461570576971</v>
      </c>
      <c r="R3885">
        <v>157.8678216715229</v>
      </c>
      <c r="S3885">
        <v>4.2600592178272598E-2</v>
      </c>
      <c r="T3885">
        <f t="shared" si="122"/>
        <v>157.86782167152293</v>
      </c>
      <c r="U3885">
        <f t="shared" si="123"/>
        <v>4.2600592178272605E-2</v>
      </c>
    </row>
    <row r="3886" spans="1:21" x14ac:dyDescent="0.35">
      <c r="A3886" t="s">
        <v>73</v>
      </c>
      <c r="B3886" t="s">
        <v>28</v>
      </c>
      <c r="C3886" t="s">
        <v>39</v>
      </c>
      <c r="D3886" t="s">
        <v>40</v>
      </c>
      <c r="E3886" t="s">
        <v>1414</v>
      </c>
      <c r="F3886" t="s">
        <v>1415</v>
      </c>
      <c r="G3886" t="s">
        <v>452</v>
      </c>
      <c r="H3886" t="s">
        <v>41</v>
      </c>
      <c r="I3886" t="s">
        <v>453</v>
      </c>
      <c r="J3886" t="s">
        <v>145</v>
      </c>
      <c r="L3886" t="s">
        <v>1416</v>
      </c>
      <c r="M3886" t="s">
        <v>1416</v>
      </c>
      <c r="N3886" t="b">
        <v>0</v>
      </c>
      <c r="O3886">
        <v>94.323511679999996</v>
      </c>
      <c r="P3886">
        <v>8.7026593872903391E-4</v>
      </c>
      <c r="Q3886">
        <v>12.16509697831016</v>
      </c>
      <c r="R3886">
        <v>1147.454666921971</v>
      </c>
      <c r="S3886">
        <v>8.2086539436414196E-2</v>
      </c>
      <c r="T3886">
        <f t="shared" si="122"/>
        <v>1147.454666921971</v>
      </c>
      <c r="U3886">
        <f t="shared" si="123"/>
        <v>8.2086539436414196E-2</v>
      </c>
    </row>
    <row r="3887" spans="1:21" x14ac:dyDescent="0.35">
      <c r="A3887" t="s">
        <v>73</v>
      </c>
      <c r="B3887" t="s">
        <v>28</v>
      </c>
      <c r="C3887" t="s">
        <v>29</v>
      </c>
      <c r="D3887" t="s">
        <v>30</v>
      </c>
      <c r="E3887" t="s">
        <v>1417</v>
      </c>
      <c r="F3887" t="s">
        <v>1418</v>
      </c>
      <c r="G3887" t="s">
        <v>452</v>
      </c>
      <c r="H3887" t="s">
        <v>41</v>
      </c>
      <c r="I3887" t="s">
        <v>453</v>
      </c>
      <c r="J3887" t="s">
        <v>145</v>
      </c>
      <c r="L3887" t="s">
        <v>1419</v>
      </c>
      <c r="M3887" t="s">
        <v>1419</v>
      </c>
      <c r="N3887" t="b">
        <v>0</v>
      </c>
      <c r="O3887">
        <v>94.323511679999996</v>
      </c>
      <c r="P3887">
        <v>1.126905247057528E-8</v>
      </c>
      <c r="Q3887">
        <v>4.1760470333066398E-5</v>
      </c>
      <c r="R3887">
        <v>3.9389942112232823E-3</v>
      </c>
      <c r="S3887">
        <v>1.0629366023308409E-6</v>
      </c>
      <c r="T3887">
        <f t="shared" si="122"/>
        <v>3.9389942112232814E-3</v>
      </c>
      <c r="U3887">
        <f t="shared" si="123"/>
        <v>1.0629366023308403E-6</v>
      </c>
    </row>
    <row r="3888" spans="1:21" x14ac:dyDescent="0.35">
      <c r="A3888" t="s">
        <v>73</v>
      </c>
      <c r="B3888" t="s">
        <v>28</v>
      </c>
      <c r="C3888" t="s">
        <v>29</v>
      </c>
      <c r="D3888" t="s">
        <v>30</v>
      </c>
      <c r="E3888" t="s">
        <v>461</v>
      </c>
      <c r="F3888" t="s">
        <v>462</v>
      </c>
      <c r="G3888" t="s">
        <v>452</v>
      </c>
      <c r="H3888" t="s">
        <v>41</v>
      </c>
      <c r="I3888" t="s">
        <v>453</v>
      </c>
      <c r="J3888" t="s">
        <v>36</v>
      </c>
      <c r="L3888" t="s">
        <v>463</v>
      </c>
      <c r="M3888" t="s">
        <v>463</v>
      </c>
      <c r="N3888" t="b">
        <v>0</v>
      </c>
      <c r="O3888">
        <v>44.519856140000002</v>
      </c>
      <c r="P3888">
        <v>3.685388625975373E-5</v>
      </c>
      <c r="Q3888">
        <v>0.1365718748605739</v>
      </c>
      <c r="R3888">
        <v>6.0801602215628341</v>
      </c>
      <c r="S3888">
        <v>1.640729714484159E-3</v>
      </c>
      <c r="T3888">
        <f t="shared" si="122"/>
        <v>6.0801602215628332</v>
      </c>
      <c r="U3888">
        <f t="shared" si="123"/>
        <v>1.6407297144841587E-3</v>
      </c>
    </row>
    <row r="3889" spans="1:21" x14ac:dyDescent="0.35">
      <c r="A3889" t="s">
        <v>73</v>
      </c>
      <c r="B3889" t="s">
        <v>28</v>
      </c>
      <c r="C3889" t="s">
        <v>29</v>
      </c>
      <c r="D3889" t="s">
        <v>30</v>
      </c>
      <c r="E3889" t="s">
        <v>1420</v>
      </c>
      <c r="F3889" t="s">
        <v>1421</v>
      </c>
      <c r="G3889" t="s">
        <v>452</v>
      </c>
      <c r="H3889" t="s">
        <v>41</v>
      </c>
      <c r="I3889" t="s">
        <v>453</v>
      </c>
      <c r="J3889" t="s">
        <v>36</v>
      </c>
      <c r="L3889" t="s">
        <v>1422</v>
      </c>
      <c r="M3889" t="s">
        <v>1422</v>
      </c>
      <c r="N3889" t="b">
        <v>0</v>
      </c>
      <c r="O3889">
        <v>79.752637359999994</v>
      </c>
      <c r="P3889">
        <v>1.6365128544511329E-7</v>
      </c>
      <c r="Q3889">
        <v>6.0645335254614838E-4</v>
      </c>
      <c r="R3889">
        <v>4.8366254301369198E-2</v>
      </c>
      <c r="S3889">
        <v>1.305162162160197E-5</v>
      </c>
      <c r="T3889">
        <f t="shared" si="122"/>
        <v>4.8366254301369198E-2</v>
      </c>
      <c r="U3889">
        <f t="shared" si="123"/>
        <v>1.3051621621601965E-5</v>
      </c>
    </row>
    <row r="3890" spans="1:21" x14ac:dyDescent="0.35">
      <c r="A3890" t="s">
        <v>73</v>
      </c>
      <c r="B3890" t="s">
        <v>28</v>
      </c>
      <c r="C3890" t="s">
        <v>29</v>
      </c>
      <c r="D3890" t="s">
        <v>30</v>
      </c>
      <c r="E3890" t="s">
        <v>1423</v>
      </c>
      <c r="F3890" t="s">
        <v>1424</v>
      </c>
      <c r="G3890" t="s">
        <v>452</v>
      </c>
      <c r="H3890" t="s">
        <v>41</v>
      </c>
      <c r="I3890" t="s">
        <v>453</v>
      </c>
      <c r="J3890" t="s">
        <v>36</v>
      </c>
      <c r="L3890" t="s">
        <v>1425</v>
      </c>
      <c r="M3890" t="s">
        <v>1425</v>
      </c>
      <c r="N3890" t="b">
        <v>0</v>
      </c>
      <c r="O3890">
        <v>73.754749660000002</v>
      </c>
      <c r="P3890">
        <v>1.1050682243339561E-7</v>
      </c>
      <c r="Q3890">
        <v>4.0951241392131579E-4</v>
      </c>
      <c r="R3890">
        <v>3.0203485571428951E-2</v>
      </c>
      <c r="S3890">
        <v>8.1504030242971628E-6</v>
      </c>
      <c r="T3890">
        <f t="shared" si="122"/>
        <v>3.0203485571428944E-2</v>
      </c>
      <c r="U3890">
        <f t="shared" si="123"/>
        <v>8.1504030242971645E-6</v>
      </c>
    </row>
    <row r="3891" spans="1:21" x14ac:dyDescent="0.35">
      <c r="A3891" t="s">
        <v>73</v>
      </c>
      <c r="B3891" t="s">
        <v>28</v>
      </c>
      <c r="C3891" t="s">
        <v>39</v>
      </c>
      <c r="D3891" t="s">
        <v>40</v>
      </c>
      <c r="E3891" t="s">
        <v>464</v>
      </c>
      <c r="F3891" t="s">
        <v>465</v>
      </c>
      <c r="G3891" t="s">
        <v>452</v>
      </c>
      <c r="H3891" t="s">
        <v>41</v>
      </c>
      <c r="I3891" t="s">
        <v>453</v>
      </c>
      <c r="J3891" t="s">
        <v>145</v>
      </c>
      <c r="L3891" t="s">
        <v>466</v>
      </c>
      <c r="M3891" t="s">
        <v>466</v>
      </c>
      <c r="N3891" t="b">
        <v>0</v>
      </c>
      <c r="O3891">
        <v>91.455062609999999</v>
      </c>
      <c r="P3891">
        <v>6.685975820328008E-4</v>
      </c>
      <c r="Q3891">
        <v>9.346056260424513</v>
      </c>
      <c r="R3891">
        <v>854.74416045370629</v>
      </c>
      <c r="S3891">
        <v>6.1146633725704412E-2</v>
      </c>
      <c r="T3891">
        <f t="shared" si="122"/>
        <v>854.74416045370629</v>
      </c>
      <c r="U3891">
        <f t="shared" si="123"/>
        <v>6.1146633725704405E-2</v>
      </c>
    </row>
    <row r="3892" spans="1:21" x14ac:dyDescent="0.35">
      <c r="A3892" t="s">
        <v>73</v>
      </c>
      <c r="B3892" t="s">
        <v>28</v>
      </c>
      <c r="C3892" t="s">
        <v>39</v>
      </c>
      <c r="D3892" t="s">
        <v>40</v>
      </c>
      <c r="E3892" t="s">
        <v>467</v>
      </c>
      <c r="F3892" t="s">
        <v>468</v>
      </c>
      <c r="G3892" t="s">
        <v>452</v>
      </c>
      <c r="H3892" t="s">
        <v>41</v>
      </c>
      <c r="I3892" t="s">
        <v>453</v>
      </c>
      <c r="J3892" t="s">
        <v>36</v>
      </c>
      <c r="L3892" t="s">
        <v>469</v>
      </c>
      <c r="M3892" t="s">
        <v>469</v>
      </c>
      <c r="N3892" t="b">
        <v>0</v>
      </c>
      <c r="O3892">
        <v>96.089047769999993</v>
      </c>
      <c r="P3892">
        <v>1.0459662741685539E-3</v>
      </c>
      <c r="Q3892">
        <v>14.621141188043261</v>
      </c>
      <c r="R3892">
        <v>1404.9315340698031</v>
      </c>
      <c r="S3892">
        <v>0.1005059032843911</v>
      </c>
      <c r="T3892">
        <f t="shared" si="122"/>
        <v>1404.9315340698033</v>
      </c>
      <c r="U3892">
        <f t="shared" si="123"/>
        <v>0.10050590328439109</v>
      </c>
    </row>
    <row r="3893" spans="1:21" x14ac:dyDescent="0.35">
      <c r="A3893" t="s">
        <v>73</v>
      </c>
      <c r="B3893" t="s">
        <v>28</v>
      </c>
      <c r="C3893" t="s">
        <v>76</v>
      </c>
      <c r="D3893" t="s">
        <v>77</v>
      </c>
      <c r="E3893" t="s">
        <v>467</v>
      </c>
      <c r="F3893" t="s">
        <v>468</v>
      </c>
      <c r="G3893" t="s">
        <v>452</v>
      </c>
      <c r="H3893" t="s">
        <v>41</v>
      </c>
      <c r="I3893" t="s">
        <v>453</v>
      </c>
      <c r="J3893" t="s">
        <v>36</v>
      </c>
      <c r="L3893" t="s">
        <v>469</v>
      </c>
      <c r="M3893" t="s">
        <v>469</v>
      </c>
      <c r="N3893" t="b">
        <v>0</v>
      </c>
      <c r="O3893">
        <v>96.089047769999993</v>
      </c>
      <c r="P3893">
        <v>7.8964083743173624E-3</v>
      </c>
      <c r="Q3893">
        <v>28.129544637015179</v>
      </c>
      <c r="R3893">
        <v>2702.9411583744991</v>
      </c>
      <c r="S3893">
        <v>0.75875836149120901</v>
      </c>
      <c r="T3893">
        <f t="shared" si="122"/>
        <v>2702.9411583744986</v>
      </c>
      <c r="U3893">
        <f t="shared" si="123"/>
        <v>0.75875836149120901</v>
      </c>
    </row>
    <row r="3894" spans="1:21" x14ac:dyDescent="0.35">
      <c r="A3894" t="s">
        <v>73</v>
      </c>
      <c r="B3894" t="s">
        <v>28</v>
      </c>
      <c r="C3894" t="s">
        <v>29</v>
      </c>
      <c r="D3894" t="s">
        <v>30</v>
      </c>
      <c r="E3894" t="s">
        <v>467</v>
      </c>
      <c r="F3894" t="s">
        <v>468</v>
      </c>
      <c r="G3894" t="s">
        <v>452</v>
      </c>
      <c r="H3894" t="s">
        <v>41</v>
      </c>
      <c r="I3894" t="s">
        <v>453</v>
      </c>
      <c r="J3894" t="s">
        <v>36</v>
      </c>
      <c r="L3894" t="s">
        <v>469</v>
      </c>
      <c r="M3894" t="s">
        <v>469</v>
      </c>
      <c r="N3894" t="b">
        <v>0</v>
      </c>
      <c r="O3894">
        <v>96.089047769999993</v>
      </c>
      <c r="P3894">
        <v>1.8288310025014839E-2</v>
      </c>
      <c r="Q3894">
        <v>67.772195598141963</v>
      </c>
      <c r="R3894">
        <v>6512.165740307646</v>
      </c>
      <c r="S3894">
        <v>1.7573062956262211</v>
      </c>
      <c r="T3894">
        <f t="shared" si="122"/>
        <v>6512.165740307646</v>
      </c>
      <c r="U3894">
        <f t="shared" si="123"/>
        <v>1.7573062956262206</v>
      </c>
    </row>
    <row r="3895" spans="1:21" x14ac:dyDescent="0.35">
      <c r="A3895" t="s">
        <v>73</v>
      </c>
      <c r="B3895" t="s">
        <v>28</v>
      </c>
      <c r="C3895" t="s">
        <v>39</v>
      </c>
      <c r="D3895" t="s">
        <v>40</v>
      </c>
      <c r="E3895" t="s">
        <v>470</v>
      </c>
      <c r="F3895" t="s">
        <v>471</v>
      </c>
      <c r="G3895" t="s">
        <v>452</v>
      </c>
      <c r="H3895" t="s">
        <v>41</v>
      </c>
      <c r="I3895" t="s">
        <v>453</v>
      </c>
      <c r="J3895" t="s">
        <v>36</v>
      </c>
      <c r="L3895" t="s">
        <v>472</v>
      </c>
      <c r="M3895" t="s">
        <v>472</v>
      </c>
      <c r="N3895" t="b">
        <v>0</v>
      </c>
      <c r="O3895">
        <v>122.34383932999999</v>
      </c>
      <c r="P3895">
        <v>3.7304677209013157E-8</v>
      </c>
      <c r="Q3895">
        <v>5.2146705483494937E-4</v>
      </c>
      <c r="R3895">
        <v>6.3798281572615342E-2</v>
      </c>
      <c r="S3895">
        <v>4.563997434717019E-6</v>
      </c>
      <c r="T3895">
        <f t="shared" si="122"/>
        <v>6.3798281572615342E-2</v>
      </c>
      <c r="U3895">
        <f t="shared" si="123"/>
        <v>4.5639974347170181E-6</v>
      </c>
    </row>
    <row r="3896" spans="1:21" x14ac:dyDescent="0.35">
      <c r="A3896" t="s">
        <v>73</v>
      </c>
      <c r="B3896" t="s">
        <v>28</v>
      </c>
      <c r="C3896" t="s">
        <v>29</v>
      </c>
      <c r="D3896" t="s">
        <v>30</v>
      </c>
      <c r="E3896" t="s">
        <v>470</v>
      </c>
      <c r="F3896" t="s">
        <v>471</v>
      </c>
      <c r="G3896" t="s">
        <v>452</v>
      </c>
      <c r="H3896" t="s">
        <v>41</v>
      </c>
      <c r="I3896" t="s">
        <v>453</v>
      </c>
      <c r="J3896" t="s">
        <v>36</v>
      </c>
      <c r="L3896" t="s">
        <v>472</v>
      </c>
      <c r="M3896" t="s">
        <v>472</v>
      </c>
      <c r="N3896" t="b">
        <v>0</v>
      </c>
      <c r="O3896">
        <v>122.34383932999999</v>
      </c>
      <c r="P3896">
        <v>1.9359345400979071E-7</v>
      </c>
      <c r="Q3896">
        <v>7.1741201968500586E-4</v>
      </c>
      <c r="R3896">
        <v>8.777094086975315E-2</v>
      </c>
      <c r="S3896">
        <v>2.3684966432713569E-5</v>
      </c>
      <c r="T3896">
        <f t="shared" si="122"/>
        <v>8.777094086975315E-2</v>
      </c>
      <c r="U3896">
        <f t="shared" si="123"/>
        <v>2.3684966432713576E-5</v>
      </c>
    </row>
    <row r="3897" spans="1:21" x14ac:dyDescent="0.35">
      <c r="A3897" t="s">
        <v>73</v>
      </c>
      <c r="B3897" t="s">
        <v>28</v>
      </c>
      <c r="C3897" t="s">
        <v>29</v>
      </c>
      <c r="D3897" t="s">
        <v>30</v>
      </c>
      <c r="E3897" t="s">
        <v>473</v>
      </c>
      <c r="F3897" t="s">
        <v>474</v>
      </c>
      <c r="G3897" t="s">
        <v>452</v>
      </c>
      <c r="H3897" t="s">
        <v>41</v>
      </c>
      <c r="I3897" t="s">
        <v>453</v>
      </c>
      <c r="J3897" t="s">
        <v>36</v>
      </c>
      <c r="L3897" t="s">
        <v>475</v>
      </c>
      <c r="M3897" t="s">
        <v>475</v>
      </c>
      <c r="N3897" t="b">
        <v>0</v>
      </c>
      <c r="O3897">
        <v>98.824054419999996</v>
      </c>
      <c r="P3897">
        <v>4.6321686106836248E-8</v>
      </c>
      <c r="Q3897">
        <v>1.7165732465024169E-4</v>
      </c>
      <c r="R3897">
        <v>1.696387279282709E-2</v>
      </c>
      <c r="S3897">
        <v>4.5776968286481438E-6</v>
      </c>
      <c r="T3897">
        <f t="shared" si="122"/>
        <v>1.6963872792827094E-2</v>
      </c>
      <c r="U3897">
        <f t="shared" si="123"/>
        <v>4.577696828648143E-6</v>
      </c>
    </row>
    <row r="3898" spans="1:21" x14ac:dyDescent="0.35">
      <c r="A3898" t="s">
        <v>73</v>
      </c>
      <c r="B3898" t="s">
        <v>28</v>
      </c>
      <c r="C3898" t="s">
        <v>29</v>
      </c>
      <c r="D3898" t="s">
        <v>30</v>
      </c>
      <c r="E3898" t="s">
        <v>476</v>
      </c>
      <c r="F3898" t="s">
        <v>477</v>
      </c>
      <c r="G3898" t="s">
        <v>452</v>
      </c>
      <c r="H3898" t="s">
        <v>41</v>
      </c>
      <c r="I3898" t="s">
        <v>453</v>
      </c>
      <c r="J3898" t="s">
        <v>36</v>
      </c>
      <c r="L3898" t="s">
        <v>478</v>
      </c>
      <c r="M3898" t="s">
        <v>478</v>
      </c>
      <c r="N3898" t="b">
        <v>0</v>
      </c>
      <c r="O3898">
        <v>0.45011048999999997</v>
      </c>
      <c r="P3898">
        <v>5.5374545648279093E-4</v>
      </c>
      <c r="Q3898">
        <v>2.052051028061225</v>
      </c>
      <c r="R3898">
        <v>0.92364969374564188</v>
      </c>
      <c r="S3898">
        <v>2.4924663875274271E-4</v>
      </c>
      <c r="T3898">
        <f t="shared" si="122"/>
        <v>0.92364969374564165</v>
      </c>
      <c r="U3898">
        <f t="shared" si="123"/>
        <v>2.4924663875274271E-4</v>
      </c>
    </row>
    <row r="3899" spans="1:21" x14ac:dyDescent="0.35">
      <c r="A3899" t="s">
        <v>73</v>
      </c>
      <c r="B3899" t="s">
        <v>28</v>
      </c>
      <c r="C3899" t="s">
        <v>39</v>
      </c>
      <c r="D3899" t="s">
        <v>40</v>
      </c>
      <c r="E3899" t="s">
        <v>476</v>
      </c>
      <c r="F3899" t="s">
        <v>477</v>
      </c>
      <c r="G3899" t="s">
        <v>452</v>
      </c>
      <c r="H3899" t="s">
        <v>41</v>
      </c>
      <c r="I3899" t="s">
        <v>453</v>
      </c>
      <c r="J3899" t="s">
        <v>36</v>
      </c>
      <c r="L3899" t="s">
        <v>478</v>
      </c>
      <c r="M3899" t="s">
        <v>478</v>
      </c>
      <c r="N3899" t="b">
        <v>0</v>
      </c>
      <c r="O3899">
        <v>0.45011048999999997</v>
      </c>
      <c r="P3899">
        <v>1.391459933555404E-8</v>
      </c>
      <c r="Q3899">
        <v>1.9450657873449159E-4</v>
      </c>
      <c r="R3899">
        <v>8.7549451462405571E-5</v>
      </c>
      <c r="S3899">
        <v>6.263107125079905E-9</v>
      </c>
      <c r="T3899">
        <f t="shared" si="122"/>
        <v>8.7549451462405584E-5</v>
      </c>
      <c r="U3899">
        <f t="shared" si="123"/>
        <v>6.2631071250799026E-9</v>
      </c>
    </row>
    <row r="3900" spans="1:21" x14ac:dyDescent="0.35">
      <c r="A3900" t="s">
        <v>73</v>
      </c>
      <c r="B3900" t="s">
        <v>28</v>
      </c>
      <c r="C3900" t="s">
        <v>29</v>
      </c>
      <c r="D3900" t="s">
        <v>30</v>
      </c>
      <c r="E3900" t="s">
        <v>1426</v>
      </c>
      <c r="F3900" t="s">
        <v>1427</v>
      </c>
      <c r="G3900" t="s">
        <v>452</v>
      </c>
      <c r="H3900" t="s">
        <v>41</v>
      </c>
      <c r="I3900" t="s">
        <v>453</v>
      </c>
      <c r="J3900" t="s">
        <v>36</v>
      </c>
      <c r="L3900" t="s">
        <v>484</v>
      </c>
      <c r="M3900" t="s">
        <v>484</v>
      </c>
      <c r="N3900" t="b">
        <v>0</v>
      </c>
      <c r="O3900">
        <v>284.23704650000002</v>
      </c>
      <c r="P3900">
        <v>2.6793839827306621E-3</v>
      </c>
      <c r="Q3900">
        <v>9.9291697872452094</v>
      </c>
      <c r="R3900">
        <v>2822.2378945236119</v>
      </c>
      <c r="S3900">
        <v>0.76158018969077035</v>
      </c>
      <c r="T3900">
        <f t="shared" si="122"/>
        <v>2822.2378945236119</v>
      </c>
      <c r="U3900">
        <f t="shared" si="123"/>
        <v>0.76158018969077046</v>
      </c>
    </row>
    <row r="3901" spans="1:21" x14ac:dyDescent="0.35">
      <c r="A3901" t="s">
        <v>73</v>
      </c>
      <c r="B3901" t="s">
        <v>28</v>
      </c>
      <c r="C3901" t="s">
        <v>39</v>
      </c>
      <c r="D3901" t="s">
        <v>40</v>
      </c>
      <c r="E3901" t="s">
        <v>1426</v>
      </c>
      <c r="F3901" t="s">
        <v>1427</v>
      </c>
      <c r="G3901" t="s">
        <v>452</v>
      </c>
      <c r="H3901" t="s">
        <v>41</v>
      </c>
      <c r="I3901" t="s">
        <v>453</v>
      </c>
      <c r="J3901" t="s">
        <v>36</v>
      </c>
      <c r="L3901" t="s">
        <v>484</v>
      </c>
      <c r="M3901" t="s">
        <v>484</v>
      </c>
      <c r="N3901" t="b">
        <v>0</v>
      </c>
      <c r="O3901">
        <v>284.23704650000002</v>
      </c>
      <c r="P3901">
        <v>1.179105114840159E-2</v>
      </c>
      <c r="Q3901">
        <v>164.82235407949469</v>
      </c>
      <c r="R3901">
        <v>46848.619120732823</v>
      </c>
      <c r="S3901">
        <v>3.3514535535521022</v>
      </c>
      <c r="T3901">
        <f t="shared" si="122"/>
        <v>46848.619120732801</v>
      </c>
      <c r="U3901">
        <f t="shared" si="123"/>
        <v>3.3514535535521013</v>
      </c>
    </row>
    <row r="3902" spans="1:21" x14ac:dyDescent="0.35">
      <c r="A3902" t="s">
        <v>73</v>
      </c>
      <c r="B3902" t="s">
        <v>28</v>
      </c>
      <c r="C3902" t="s">
        <v>29</v>
      </c>
      <c r="D3902" t="s">
        <v>30</v>
      </c>
      <c r="E3902" t="s">
        <v>488</v>
      </c>
      <c r="F3902" t="s">
        <v>489</v>
      </c>
      <c r="G3902" t="s">
        <v>452</v>
      </c>
      <c r="H3902" t="s">
        <v>41</v>
      </c>
      <c r="I3902" t="s">
        <v>453</v>
      </c>
      <c r="J3902" t="s">
        <v>36</v>
      </c>
      <c r="L3902" t="s">
        <v>490</v>
      </c>
      <c r="M3902" t="s">
        <v>490</v>
      </c>
      <c r="N3902" t="b">
        <v>0</v>
      </c>
      <c r="O3902">
        <v>91.364929739999994</v>
      </c>
      <c r="P3902">
        <v>8.9199017476673034E-9</v>
      </c>
      <c r="Q3902">
        <v>3.3055067698013083E-5</v>
      </c>
      <c r="R3902">
        <v>3.0200739377799091E-3</v>
      </c>
      <c r="S3902">
        <v>8.149661964633263E-7</v>
      </c>
      <c r="T3902">
        <f t="shared" si="122"/>
        <v>3.0200739377799087E-3</v>
      </c>
      <c r="U3902">
        <f t="shared" si="123"/>
        <v>8.149661964633263E-7</v>
      </c>
    </row>
    <row r="3903" spans="1:21" x14ac:dyDescent="0.35">
      <c r="A3903" t="s">
        <v>73</v>
      </c>
      <c r="B3903" t="s">
        <v>28</v>
      </c>
      <c r="C3903" t="s">
        <v>29</v>
      </c>
      <c r="D3903" t="s">
        <v>30</v>
      </c>
      <c r="E3903" t="s">
        <v>491</v>
      </c>
      <c r="F3903" t="s">
        <v>492</v>
      </c>
      <c r="G3903" t="s">
        <v>452</v>
      </c>
      <c r="H3903" t="s">
        <v>41</v>
      </c>
      <c r="I3903" t="s">
        <v>453</v>
      </c>
      <c r="J3903" t="s">
        <v>36</v>
      </c>
      <c r="L3903" t="s">
        <v>493</v>
      </c>
      <c r="M3903" t="s">
        <v>493</v>
      </c>
      <c r="N3903" t="b">
        <v>0</v>
      </c>
      <c r="O3903">
        <v>68.497267890000003</v>
      </c>
      <c r="P3903">
        <v>1.3210854019701939E-3</v>
      </c>
      <c r="Q3903">
        <v>4.8956332291890581</v>
      </c>
      <c r="R3903">
        <v>335.3375007909487</v>
      </c>
      <c r="S3903">
        <v>9.0490740684320739E-2</v>
      </c>
      <c r="T3903">
        <f t="shared" si="122"/>
        <v>335.3375007909487</v>
      </c>
      <c r="U3903">
        <f t="shared" si="123"/>
        <v>9.0490740684320711E-2</v>
      </c>
    </row>
    <row r="3904" spans="1:21" x14ac:dyDescent="0.35">
      <c r="A3904" t="s">
        <v>73</v>
      </c>
      <c r="B3904" t="s">
        <v>28</v>
      </c>
      <c r="C3904" t="s">
        <v>29</v>
      </c>
      <c r="D3904" t="s">
        <v>30</v>
      </c>
      <c r="E3904" t="s">
        <v>494</v>
      </c>
      <c r="F3904" t="s">
        <v>495</v>
      </c>
      <c r="G3904" t="s">
        <v>452</v>
      </c>
      <c r="H3904" t="s">
        <v>41</v>
      </c>
      <c r="I3904" t="s">
        <v>453</v>
      </c>
      <c r="J3904" t="s">
        <v>145</v>
      </c>
      <c r="L3904" t="s">
        <v>496</v>
      </c>
      <c r="M3904" t="s">
        <v>496</v>
      </c>
      <c r="N3904" t="b">
        <v>0</v>
      </c>
      <c r="O3904">
        <v>94.323511679999996</v>
      </c>
      <c r="P3904">
        <v>3.107698240462121E-3</v>
      </c>
      <c r="Q3904">
        <v>11.51640215659728</v>
      </c>
      <c r="R3904">
        <v>1086.2674933293799</v>
      </c>
      <c r="S3904">
        <v>0.2931290112821443</v>
      </c>
      <c r="T3904">
        <f t="shared" si="122"/>
        <v>1086.2674933293806</v>
      </c>
      <c r="U3904">
        <f t="shared" si="123"/>
        <v>0.2931290112821443</v>
      </c>
    </row>
    <row r="3905" spans="1:21" x14ac:dyDescent="0.35">
      <c r="A3905" t="s">
        <v>73</v>
      </c>
      <c r="B3905" t="s">
        <v>28</v>
      </c>
      <c r="C3905" t="s">
        <v>39</v>
      </c>
      <c r="D3905" t="s">
        <v>40</v>
      </c>
      <c r="E3905" t="s">
        <v>494</v>
      </c>
      <c r="F3905" t="s">
        <v>495</v>
      </c>
      <c r="G3905" t="s">
        <v>452</v>
      </c>
      <c r="H3905" t="s">
        <v>41</v>
      </c>
      <c r="I3905" t="s">
        <v>453</v>
      </c>
      <c r="J3905" t="s">
        <v>145</v>
      </c>
      <c r="L3905" t="s">
        <v>496</v>
      </c>
      <c r="M3905" t="s">
        <v>496</v>
      </c>
      <c r="N3905" t="b">
        <v>0</v>
      </c>
      <c r="O3905">
        <v>94.323511679999996</v>
      </c>
      <c r="P3905">
        <v>7.4236503265909021E-4</v>
      </c>
      <c r="Q3905">
        <v>10.37722173614346</v>
      </c>
      <c r="R3905">
        <v>978.81599563507712</v>
      </c>
      <c r="S3905">
        <v>7.0022476828843272E-2</v>
      </c>
      <c r="T3905">
        <f t="shared" si="122"/>
        <v>978.81599563507746</v>
      </c>
      <c r="U3905">
        <f t="shared" si="123"/>
        <v>7.0022476828843272E-2</v>
      </c>
    </row>
    <row r="3906" spans="1:21" x14ac:dyDescent="0.35">
      <c r="A3906" t="s">
        <v>73</v>
      </c>
      <c r="B3906" t="s">
        <v>28</v>
      </c>
      <c r="C3906" t="s">
        <v>29</v>
      </c>
      <c r="D3906" t="s">
        <v>30</v>
      </c>
      <c r="E3906" t="s">
        <v>501</v>
      </c>
      <c r="F3906" t="s">
        <v>502</v>
      </c>
      <c r="G3906" t="s">
        <v>452</v>
      </c>
      <c r="H3906" t="s">
        <v>41</v>
      </c>
      <c r="I3906" t="s">
        <v>453</v>
      </c>
      <c r="J3906" t="s">
        <v>36</v>
      </c>
      <c r="L3906" t="s">
        <v>503</v>
      </c>
      <c r="M3906" t="s">
        <v>503</v>
      </c>
      <c r="N3906" t="b">
        <v>0</v>
      </c>
      <c r="O3906">
        <v>102.23762884</v>
      </c>
      <c r="P3906">
        <v>4.5676426140908964E-3</v>
      </c>
      <c r="Q3906">
        <v>16.926614227403199</v>
      </c>
      <c r="R3906">
        <v>1730.536902899112</v>
      </c>
      <c r="S3906">
        <v>0.46698495025319231</v>
      </c>
      <c r="T3906">
        <f t="shared" ref="T3906:T3969" si="124">O3906*Q3906</f>
        <v>1730.5369028991117</v>
      </c>
      <c r="U3906">
        <f t="shared" ref="U3906:U3969" si="125">O3906*P3906</f>
        <v>0.46698495025319242</v>
      </c>
    </row>
    <row r="3907" spans="1:21" x14ac:dyDescent="0.35">
      <c r="A3907" t="s">
        <v>73</v>
      </c>
      <c r="B3907" t="s">
        <v>28</v>
      </c>
      <c r="C3907" t="s">
        <v>39</v>
      </c>
      <c r="D3907" t="s">
        <v>40</v>
      </c>
      <c r="E3907" t="s">
        <v>501</v>
      </c>
      <c r="F3907" t="s">
        <v>502</v>
      </c>
      <c r="G3907" t="s">
        <v>452</v>
      </c>
      <c r="H3907" t="s">
        <v>41</v>
      </c>
      <c r="I3907" t="s">
        <v>453</v>
      </c>
      <c r="J3907" t="s">
        <v>36</v>
      </c>
      <c r="L3907" t="s">
        <v>503</v>
      </c>
      <c r="M3907" t="s">
        <v>503</v>
      </c>
      <c r="N3907" t="b">
        <v>0</v>
      </c>
      <c r="O3907">
        <v>102.23762884</v>
      </c>
      <c r="P3907">
        <v>1.2463432426042199E-3</v>
      </c>
      <c r="Q3907">
        <v>17.42213010965914</v>
      </c>
      <c r="R3907">
        <v>1781.19727175352</v>
      </c>
      <c r="S3907">
        <v>0.1274231778446123</v>
      </c>
      <c r="T3907">
        <f t="shared" si="124"/>
        <v>1781.1972717535195</v>
      </c>
      <c r="U3907">
        <f t="shared" si="125"/>
        <v>0.12742317784461232</v>
      </c>
    </row>
    <row r="3908" spans="1:21" x14ac:dyDescent="0.35">
      <c r="A3908" t="s">
        <v>73</v>
      </c>
      <c r="B3908" t="s">
        <v>28</v>
      </c>
      <c r="C3908" t="s">
        <v>39</v>
      </c>
      <c r="D3908" t="s">
        <v>40</v>
      </c>
      <c r="E3908" t="s">
        <v>1428</v>
      </c>
      <c r="F3908" t="s">
        <v>1429</v>
      </c>
      <c r="G3908" t="s">
        <v>452</v>
      </c>
      <c r="H3908" t="s">
        <v>41</v>
      </c>
      <c r="I3908" t="s">
        <v>453</v>
      </c>
      <c r="J3908" t="s">
        <v>36</v>
      </c>
      <c r="L3908" t="s">
        <v>506</v>
      </c>
      <c r="M3908" t="s">
        <v>506</v>
      </c>
      <c r="N3908" t="b">
        <v>0</v>
      </c>
      <c r="O3908">
        <v>1.5282003</v>
      </c>
      <c r="P3908">
        <v>1.1106174209636401E-8</v>
      </c>
      <c r="Q3908">
        <v>1.552487352493077E-4</v>
      </c>
      <c r="R3908">
        <v>2.3725116378261259E-4</v>
      </c>
      <c r="S3908">
        <v>1.6972458759018609E-8</v>
      </c>
      <c r="T3908">
        <f t="shared" si="124"/>
        <v>2.3725116378261259E-4</v>
      </c>
      <c r="U3908">
        <f t="shared" si="125"/>
        <v>1.6972458759018609E-8</v>
      </c>
    </row>
    <row r="3909" spans="1:21" x14ac:dyDescent="0.35">
      <c r="A3909" t="s">
        <v>73</v>
      </c>
      <c r="B3909" t="s">
        <v>28</v>
      </c>
      <c r="C3909" t="s">
        <v>29</v>
      </c>
      <c r="D3909" t="s">
        <v>30</v>
      </c>
      <c r="E3909" t="s">
        <v>1428</v>
      </c>
      <c r="F3909" t="s">
        <v>1429</v>
      </c>
      <c r="G3909" t="s">
        <v>452</v>
      </c>
      <c r="H3909" t="s">
        <v>41</v>
      </c>
      <c r="I3909" t="s">
        <v>453</v>
      </c>
      <c r="J3909" t="s">
        <v>36</v>
      </c>
      <c r="L3909" t="s">
        <v>506</v>
      </c>
      <c r="M3909" t="s">
        <v>506</v>
      </c>
      <c r="N3909" t="b">
        <v>0</v>
      </c>
      <c r="O3909">
        <v>1.5282003</v>
      </c>
      <c r="P3909">
        <v>4.8699928434622101E-7</v>
      </c>
      <c r="Q3909">
        <v>1.804705339625304E-3</v>
      </c>
      <c r="R3909">
        <v>2.7579512414269911E-3</v>
      </c>
      <c r="S3909">
        <v>7.4423245243768023E-7</v>
      </c>
      <c r="T3909">
        <f t="shared" si="124"/>
        <v>2.7579512414269915E-3</v>
      </c>
      <c r="U3909">
        <f t="shared" si="125"/>
        <v>7.4423245243768023E-7</v>
      </c>
    </row>
    <row r="3910" spans="1:21" x14ac:dyDescent="0.35">
      <c r="A3910" t="s">
        <v>73</v>
      </c>
      <c r="B3910" t="s">
        <v>28</v>
      </c>
      <c r="C3910" t="s">
        <v>39</v>
      </c>
      <c r="D3910" t="s">
        <v>40</v>
      </c>
      <c r="E3910" t="s">
        <v>1430</v>
      </c>
      <c r="F3910" t="s">
        <v>1431</v>
      </c>
      <c r="G3910" t="s">
        <v>452</v>
      </c>
      <c r="H3910" t="s">
        <v>41</v>
      </c>
      <c r="I3910" t="s">
        <v>453</v>
      </c>
      <c r="J3910" t="s">
        <v>36</v>
      </c>
      <c r="L3910" t="s">
        <v>1432</v>
      </c>
      <c r="M3910" t="s">
        <v>1432</v>
      </c>
      <c r="N3910" t="b">
        <v>0</v>
      </c>
      <c r="O3910">
        <v>202.59174264999999</v>
      </c>
      <c r="P3910">
        <v>2.3950043011444899E-4</v>
      </c>
      <c r="Q3910">
        <v>3.3478800318719921</v>
      </c>
      <c r="R3910">
        <v>678.25284984008442</v>
      </c>
      <c r="S3910">
        <v>4.8520809502310761E-2</v>
      </c>
      <c r="T3910">
        <f t="shared" si="124"/>
        <v>678.25284984008442</v>
      </c>
      <c r="U3910">
        <f t="shared" si="125"/>
        <v>4.8520809502310754E-2</v>
      </c>
    </row>
    <row r="3911" spans="1:21" x14ac:dyDescent="0.35">
      <c r="A3911" t="s">
        <v>73</v>
      </c>
      <c r="B3911" t="s">
        <v>28</v>
      </c>
      <c r="C3911" t="s">
        <v>29</v>
      </c>
      <c r="D3911" t="s">
        <v>30</v>
      </c>
      <c r="E3911" t="s">
        <v>1433</v>
      </c>
      <c r="F3911" t="s">
        <v>1434</v>
      </c>
      <c r="G3911" t="s">
        <v>452</v>
      </c>
      <c r="H3911" t="s">
        <v>41</v>
      </c>
      <c r="I3911" t="s">
        <v>453</v>
      </c>
      <c r="J3911" t="s">
        <v>36</v>
      </c>
      <c r="L3911" t="s">
        <v>1435</v>
      </c>
      <c r="M3911" t="s">
        <v>1435</v>
      </c>
      <c r="N3911" t="b">
        <v>0</v>
      </c>
      <c r="O3911">
        <v>202.59174264999999</v>
      </c>
      <c r="P3911">
        <v>5.781114791484342E-3</v>
      </c>
      <c r="Q3911">
        <v>21.423458038926739</v>
      </c>
      <c r="R3911">
        <v>4340.2156976953183</v>
      </c>
      <c r="S3911">
        <v>1.171206120066504</v>
      </c>
      <c r="T3911">
        <f t="shared" si="124"/>
        <v>4340.2156976953192</v>
      </c>
      <c r="U3911">
        <f t="shared" si="125"/>
        <v>1.171206120066504</v>
      </c>
    </row>
    <row r="3912" spans="1:21" x14ac:dyDescent="0.35">
      <c r="A3912" t="s">
        <v>73</v>
      </c>
      <c r="B3912" t="s">
        <v>28</v>
      </c>
      <c r="C3912" t="s">
        <v>39</v>
      </c>
      <c r="D3912" t="s">
        <v>40</v>
      </c>
      <c r="E3912" t="s">
        <v>513</v>
      </c>
      <c r="F3912" t="s">
        <v>514</v>
      </c>
      <c r="G3912" t="s">
        <v>452</v>
      </c>
      <c r="H3912" t="s">
        <v>41</v>
      </c>
      <c r="I3912" t="s">
        <v>453</v>
      </c>
      <c r="J3912" t="s">
        <v>145</v>
      </c>
      <c r="L3912" t="s">
        <v>515</v>
      </c>
      <c r="M3912" t="s">
        <v>515</v>
      </c>
      <c r="N3912" t="b">
        <v>0</v>
      </c>
      <c r="O3912">
        <v>111.51933579999999</v>
      </c>
      <c r="P3912">
        <v>4.2155578508408438E-4</v>
      </c>
      <c r="Q3912">
        <v>5.8927584995513653</v>
      </c>
      <c r="R3912">
        <v>657.15651389977279</v>
      </c>
      <c r="S3912">
        <v>4.7011621155224642E-2</v>
      </c>
      <c r="T3912">
        <f t="shared" si="124"/>
        <v>657.15651389977279</v>
      </c>
      <c r="U3912">
        <f t="shared" si="125"/>
        <v>4.7011621155224635E-2</v>
      </c>
    </row>
    <row r="3913" spans="1:21" x14ac:dyDescent="0.35">
      <c r="A3913" t="s">
        <v>73</v>
      </c>
      <c r="B3913" t="s">
        <v>28</v>
      </c>
      <c r="C3913" t="s">
        <v>29</v>
      </c>
      <c r="D3913" t="s">
        <v>30</v>
      </c>
      <c r="E3913" t="s">
        <v>513</v>
      </c>
      <c r="F3913" t="s">
        <v>514</v>
      </c>
      <c r="G3913" t="s">
        <v>452</v>
      </c>
      <c r="H3913" t="s">
        <v>41</v>
      </c>
      <c r="I3913" t="s">
        <v>453</v>
      </c>
      <c r="J3913" t="s">
        <v>145</v>
      </c>
      <c r="L3913" t="s">
        <v>515</v>
      </c>
      <c r="M3913" t="s">
        <v>515</v>
      </c>
      <c r="N3913" t="b">
        <v>0</v>
      </c>
      <c r="O3913">
        <v>111.51933579999999</v>
      </c>
      <c r="P3913">
        <v>3.8610963943452349E-3</v>
      </c>
      <c r="Q3913">
        <v>14.30831934185967</v>
      </c>
      <c r="R3913">
        <v>1595.654269418483</v>
      </c>
      <c r="S3913">
        <v>0.43058690535715538</v>
      </c>
      <c r="T3913">
        <f t="shared" si="124"/>
        <v>1595.6542694184834</v>
      </c>
      <c r="U3913">
        <f t="shared" si="125"/>
        <v>0.43058690535715544</v>
      </c>
    </row>
    <row r="3914" spans="1:21" x14ac:dyDescent="0.35">
      <c r="A3914" t="s">
        <v>73</v>
      </c>
      <c r="B3914" t="s">
        <v>28</v>
      </c>
      <c r="C3914" t="s">
        <v>29</v>
      </c>
      <c r="D3914" t="s">
        <v>30</v>
      </c>
      <c r="E3914" t="s">
        <v>516</v>
      </c>
      <c r="F3914" t="s">
        <v>517</v>
      </c>
      <c r="G3914" t="s">
        <v>452</v>
      </c>
      <c r="H3914" t="s">
        <v>41</v>
      </c>
      <c r="I3914" t="s">
        <v>453</v>
      </c>
      <c r="J3914" t="s">
        <v>36</v>
      </c>
      <c r="L3914" t="s">
        <v>518</v>
      </c>
      <c r="M3914" t="s">
        <v>518</v>
      </c>
      <c r="N3914" t="b">
        <v>0</v>
      </c>
      <c r="O3914">
        <v>346.48616000999999</v>
      </c>
      <c r="P3914">
        <v>9.2286198923906288E-3</v>
      </c>
      <c r="Q3914">
        <v>34.199104870407183</v>
      </c>
      <c r="R3914">
        <v>11849.51652232667</v>
      </c>
      <c r="S3914">
        <v>3.197589068706328</v>
      </c>
      <c r="T3914">
        <f t="shared" si="124"/>
        <v>11849.516522326674</v>
      </c>
      <c r="U3914">
        <f t="shared" si="125"/>
        <v>3.1975890687063284</v>
      </c>
    </row>
    <row r="3915" spans="1:21" x14ac:dyDescent="0.35">
      <c r="A3915" t="s">
        <v>73</v>
      </c>
      <c r="B3915" t="s">
        <v>28</v>
      </c>
      <c r="C3915" t="s">
        <v>76</v>
      </c>
      <c r="D3915" t="s">
        <v>77</v>
      </c>
      <c r="E3915" t="s">
        <v>516</v>
      </c>
      <c r="F3915" t="s">
        <v>517</v>
      </c>
      <c r="G3915" t="s">
        <v>452</v>
      </c>
      <c r="H3915" t="s">
        <v>41</v>
      </c>
      <c r="I3915" t="s">
        <v>453</v>
      </c>
      <c r="J3915" t="s">
        <v>36</v>
      </c>
      <c r="L3915" t="s">
        <v>518</v>
      </c>
      <c r="M3915" t="s">
        <v>518</v>
      </c>
      <c r="N3915" t="b">
        <v>0</v>
      </c>
      <c r="O3915">
        <v>346.48616000999999</v>
      </c>
      <c r="P3915">
        <v>7.1342465672536428E-8</v>
      </c>
      <c r="Q3915">
        <v>2.5414479311600011E-4</v>
      </c>
      <c r="R3915">
        <v>8.8057653453298759E-2</v>
      </c>
      <c r="S3915">
        <v>2.4719176976522391E-5</v>
      </c>
      <c r="T3915">
        <f t="shared" si="124"/>
        <v>8.8057653453298759E-2</v>
      </c>
      <c r="U3915">
        <f t="shared" si="125"/>
        <v>2.4719176976522387E-5</v>
      </c>
    </row>
    <row r="3916" spans="1:21" x14ac:dyDescent="0.35">
      <c r="A3916" t="s">
        <v>73</v>
      </c>
      <c r="B3916" t="s">
        <v>28</v>
      </c>
      <c r="C3916" t="s">
        <v>39</v>
      </c>
      <c r="D3916" t="s">
        <v>40</v>
      </c>
      <c r="E3916" t="s">
        <v>516</v>
      </c>
      <c r="F3916" t="s">
        <v>517</v>
      </c>
      <c r="G3916" t="s">
        <v>452</v>
      </c>
      <c r="H3916" t="s">
        <v>41</v>
      </c>
      <c r="I3916" t="s">
        <v>453</v>
      </c>
      <c r="J3916" t="s">
        <v>36</v>
      </c>
      <c r="L3916" t="s">
        <v>518</v>
      </c>
      <c r="M3916" t="s">
        <v>518</v>
      </c>
      <c r="N3916" t="b">
        <v>0</v>
      </c>
      <c r="O3916">
        <v>346.48616000999999</v>
      </c>
      <c r="P3916">
        <v>8.4150266709527447E-4</v>
      </c>
      <c r="Q3916">
        <v>11.76302679117957</v>
      </c>
      <c r="R3916">
        <v>4075.7259829705599</v>
      </c>
      <c r="S3916">
        <v>0.29156902776001498</v>
      </c>
      <c r="T3916">
        <f t="shared" si="124"/>
        <v>4075.7259829705613</v>
      </c>
      <c r="U3916">
        <f t="shared" si="125"/>
        <v>0.29156902776001503</v>
      </c>
    </row>
    <row r="3917" spans="1:21" x14ac:dyDescent="0.35">
      <c r="A3917" t="s">
        <v>73</v>
      </c>
      <c r="B3917" t="s">
        <v>28</v>
      </c>
      <c r="C3917" t="s">
        <v>39</v>
      </c>
      <c r="D3917" t="s">
        <v>40</v>
      </c>
      <c r="E3917" t="s">
        <v>519</v>
      </c>
      <c r="F3917" t="s">
        <v>520</v>
      </c>
      <c r="G3917" t="s">
        <v>452</v>
      </c>
      <c r="H3917" t="s">
        <v>41</v>
      </c>
      <c r="I3917" t="s">
        <v>453</v>
      </c>
      <c r="J3917" t="s">
        <v>145</v>
      </c>
      <c r="L3917" t="s">
        <v>521</v>
      </c>
      <c r="M3917" t="s">
        <v>521</v>
      </c>
      <c r="N3917" t="b">
        <v>0</v>
      </c>
      <c r="O3917">
        <v>111.51933579999999</v>
      </c>
      <c r="P3917">
        <v>2.1061859020853699E-3</v>
      </c>
      <c r="Q3917">
        <v>29.44152426629195</v>
      </c>
      <c r="R3917">
        <v>3283.2992311164599</v>
      </c>
      <c r="S3917">
        <v>0.2348804528718843</v>
      </c>
      <c r="T3917">
        <f t="shared" si="124"/>
        <v>3283.2992311164603</v>
      </c>
      <c r="U3917">
        <f t="shared" si="125"/>
        <v>0.23488045287188428</v>
      </c>
    </row>
    <row r="3918" spans="1:21" x14ac:dyDescent="0.35">
      <c r="A3918" t="s">
        <v>73</v>
      </c>
      <c r="B3918" t="s">
        <v>28</v>
      </c>
      <c r="C3918" t="s">
        <v>29</v>
      </c>
      <c r="D3918" t="s">
        <v>30</v>
      </c>
      <c r="E3918" t="s">
        <v>519</v>
      </c>
      <c r="F3918" t="s">
        <v>520</v>
      </c>
      <c r="G3918" t="s">
        <v>452</v>
      </c>
      <c r="H3918" t="s">
        <v>41</v>
      </c>
      <c r="I3918" t="s">
        <v>453</v>
      </c>
      <c r="J3918" t="s">
        <v>145</v>
      </c>
      <c r="L3918" t="s">
        <v>521</v>
      </c>
      <c r="M3918" t="s">
        <v>521</v>
      </c>
      <c r="N3918" t="b">
        <v>0</v>
      </c>
      <c r="O3918">
        <v>111.51933579999999</v>
      </c>
      <c r="P3918">
        <v>6.0604351798709379E-3</v>
      </c>
      <c r="Q3918">
        <v>22.458554008450029</v>
      </c>
      <c r="R3918">
        <v>2504.5630260507751</v>
      </c>
      <c r="S3918">
        <v>0.67585570591816047</v>
      </c>
      <c r="T3918">
        <f t="shared" si="124"/>
        <v>2504.5630260507746</v>
      </c>
      <c r="U3918">
        <f t="shared" si="125"/>
        <v>0.67585570591816047</v>
      </c>
    </row>
    <row r="3919" spans="1:21" x14ac:dyDescent="0.35">
      <c r="A3919" t="s">
        <v>73</v>
      </c>
      <c r="B3919" t="s">
        <v>28</v>
      </c>
      <c r="C3919" t="s">
        <v>39</v>
      </c>
      <c r="D3919" t="s">
        <v>40</v>
      </c>
      <c r="E3919" t="s">
        <v>522</v>
      </c>
      <c r="F3919" t="s">
        <v>523</v>
      </c>
      <c r="G3919" t="s">
        <v>452</v>
      </c>
      <c r="H3919" t="s">
        <v>41</v>
      </c>
      <c r="I3919" t="s">
        <v>453</v>
      </c>
      <c r="J3919" t="s">
        <v>36</v>
      </c>
      <c r="L3919" t="s">
        <v>524</v>
      </c>
      <c r="M3919" t="s">
        <v>524</v>
      </c>
      <c r="N3919" t="b">
        <v>0</v>
      </c>
      <c r="O3919">
        <v>304.53734237999998</v>
      </c>
      <c r="P3919">
        <v>3.926781388100561E-9</v>
      </c>
      <c r="Q3919">
        <v>5.4890895153993008E-5</v>
      </c>
      <c r="R3919">
        <v>1.6716327331056251E-2</v>
      </c>
      <c r="S3919">
        <v>1.195851568039392E-6</v>
      </c>
      <c r="T3919">
        <f t="shared" si="124"/>
        <v>1.6716327331056251E-2</v>
      </c>
      <c r="U3919">
        <f t="shared" si="125"/>
        <v>1.1958515680393922E-6</v>
      </c>
    </row>
    <row r="3920" spans="1:21" x14ac:dyDescent="0.35">
      <c r="A3920" t="s">
        <v>73</v>
      </c>
      <c r="B3920" t="s">
        <v>28</v>
      </c>
      <c r="C3920" t="s">
        <v>29</v>
      </c>
      <c r="D3920" t="s">
        <v>30</v>
      </c>
      <c r="E3920" t="s">
        <v>522</v>
      </c>
      <c r="F3920" t="s">
        <v>523</v>
      </c>
      <c r="G3920" t="s">
        <v>452</v>
      </c>
      <c r="H3920" t="s">
        <v>41</v>
      </c>
      <c r="I3920" t="s">
        <v>453</v>
      </c>
      <c r="J3920" t="s">
        <v>36</v>
      </c>
      <c r="L3920" t="s">
        <v>524</v>
      </c>
      <c r="M3920" t="s">
        <v>524</v>
      </c>
      <c r="N3920" t="b">
        <v>0</v>
      </c>
      <c r="O3920">
        <v>304.53734237999998</v>
      </c>
      <c r="P3920">
        <v>1.513910708367747E-8</v>
      </c>
      <c r="Q3920">
        <v>5.6101986736490351E-5</v>
      </c>
      <c r="R3920">
        <v>1.708514994296878E-2</v>
      </c>
      <c r="S3920">
        <v>4.6104234372693676E-6</v>
      </c>
      <c r="T3920">
        <f t="shared" si="124"/>
        <v>1.708514994296878E-2</v>
      </c>
      <c r="U3920">
        <f t="shared" si="125"/>
        <v>4.6104234372693685E-6</v>
      </c>
    </row>
    <row r="3921" spans="1:21" x14ac:dyDescent="0.35">
      <c r="A3921" t="s">
        <v>73</v>
      </c>
      <c r="B3921" t="s">
        <v>28</v>
      </c>
      <c r="C3921" t="s">
        <v>29</v>
      </c>
      <c r="D3921" t="s">
        <v>30</v>
      </c>
      <c r="E3921" t="s">
        <v>525</v>
      </c>
      <c r="F3921" t="s">
        <v>526</v>
      </c>
      <c r="G3921" t="s">
        <v>452</v>
      </c>
      <c r="H3921" t="s">
        <v>41</v>
      </c>
      <c r="I3921" t="s">
        <v>453</v>
      </c>
      <c r="J3921" t="s">
        <v>145</v>
      </c>
      <c r="L3921" t="s">
        <v>527</v>
      </c>
      <c r="M3921" t="s">
        <v>527</v>
      </c>
      <c r="N3921" t="b">
        <v>0</v>
      </c>
      <c r="O3921">
        <v>111.51933579999999</v>
      </c>
      <c r="P3921">
        <v>7.2588112876688772E-4</v>
      </c>
      <c r="Q3921">
        <v>2.6899455320093022</v>
      </c>
      <c r="R3921">
        <v>299.98093906785499</v>
      </c>
      <c r="S3921">
        <v>8.0949781349837588E-2</v>
      </c>
      <c r="T3921">
        <f t="shared" si="124"/>
        <v>299.98093906785499</v>
      </c>
      <c r="U3921">
        <f t="shared" si="125"/>
        <v>8.0949781349837588E-2</v>
      </c>
    </row>
    <row r="3922" spans="1:21" x14ac:dyDescent="0.35">
      <c r="A3922" t="s">
        <v>73</v>
      </c>
      <c r="B3922" t="s">
        <v>28</v>
      </c>
      <c r="C3922" t="s">
        <v>39</v>
      </c>
      <c r="D3922" t="s">
        <v>40</v>
      </c>
      <c r="E3922" t="s">
        <v>525</v>
      </c>
      <c r="F3922" t="s">
        <v>526</v>
      </c>
      <c r="G3922" t="s">
        <v>452</v>
      </c>
      <c r="H3922" t="s">
        <v>41</v>
      </c>
      <c r="I3922" t="s">
        <v>453</v>
      </c>
      <c r="J3922" t="s">
        <v>145</v>
      </c>
      <c r="L3922" t="s">
        <v>527</v>
      </c>
      <c r="M3922" t="s">
        <v>527</v>
      </c>
      <c r="N3922" t="b">
        <v>0</v>
      </c>
      <c r="O3922">
        <v>111.51933579999999</v>
      </c>
      <c r="P3922">
        <v>1.3459801748382299E-3</v>
      </c>
      <c r="Q3922">
        <v>18.81491464747322</v>
      </c>
      <c r="R3922">
        <v>2098.2267846199052</v>
      </c>
      <c r="S3922">
        <v>0.15010281509792731</v>
      </c>
      <c r="T3922">
        <f t="shared" si="124"/>
        <v>2098.2267846199047</v>
      </c>
      <c r="U3922">
        <f t="shared" si="125"/>
        <v>0.15010281509792728</v>
      </c>
    </row>
    <row r="3923" spans="1:21" x14ac:dyDescent="0.35">
      <c r="A3923" t="s">
        <v>73</v>
      </c>
      <c r="B3923" t="s">
        <v>28</v>
      </c>
      <c r="C3923" t="s">
        <v>39</v>
      </c>
      <c r="D3923" t="s">
        <v>40</v>
      </c>
      <c r="E3923" t="s">
        <v>528</v>
      </c>
      <c r="F3923" t="s">
        <v>529</v>
      </c>
      <c r="G3923" t="s">
        <v>452</v>
      </c>
      <c r="H3923" t="s">
        <v>41</v>
      </c>
      <c r="I3923" t="s">
        <v>453</v>
      </c>
      <c r="J3923" t="s">
        <v>145</v>
      </c>
      <c r="L3923" t="s">
        <v>530</v>
      </c>
      <c r="M3923" t="s">
        <v>530</v>
      </c>
      <c r="N3923" t="b">
        <v>0</v>
      </c>
      <c r="O3923">
        <v>111.51933579999999</v>
      </c>
      <c r="P3923">
        <v>1.0150445555928551E-2</v>
      </c>
      <c r="Q3923">
        <v>141.8889894062317</v>
      </c>
      <c r="R3923">
        <v>15823.3658559162</v>
      </c>
      <c r="S3923">
        <v>1.131970946471214</v>
      </c>
      <c r="T3923">
        <f t="shared" si="124"/>
        <v>15823.365855916194</v>
      </c>
      <c r="U3923">
        <f t="shared" si="125"/>
        <v>1.1319709464712138</v>
      </c>
    </row>
    <row r="3924" spans="1:21" x14ac:dyDescent="0.35">
      <c r="A3924" t="s">
        <v>73</v>
      </c>
      <c r="B3924" t="s">
        <v>28</v>
      </c>
      <c r="C3924" t="s">
        <v>29</v>
      </c>
      <c r="D3924" t="s">
        <v>30</v>
      </c>
      <c r="E3924" t="s">
        <v>528</v>
      </c>
      <c r="F3924" t="s">
        <v>529</v>
      </c>
      <c r="G3924" t="s">
        <v>452</v>
      </c>
      <c r="H3924" t="s">
        <v>41</v>
      </c>
      <c r="I3924" t="s">
        <v>453</v>
      </c>
      <c r="J3924" t="s">
        <v>145</v>
      </c>
      <c r="L3924" t="s">
        <v>530</v>
      </c>
      <c r="M3924" t="s">
        <v>530</v>
      </c>
      <c r="N3924" t="b">
        <v>0</v>
      </c>
      <c r="O3924">
        <v>111.51933579999999</v>
      </c>
      <c r="P3924">
        <v>9.7530377824111246E-3</v>
      </c>
      <c r="Q3924">
        <v>36.142474802840567</v>
      </c>
      <c r="R3924">
        <v>4030.5847841810159</v>
      </c>
      <c r="S3924">
        <v>1.087652295526794</v>
      </c>
      <c r="T3924">
        <f t="shared" si="124"/>
        <v>4030.5847841810159</v>
      </c>
      <c r="U3924">
        <f t="shared" si="125"/>
        <v>1.0876522955267935</v>
      </c>
    </row>
    <row r="3925" spans="1:21" x14ac:dyDescent="0.35">
      <c r="A3925" t="s">
        <v>73</v>
      </c>
      <c r="B3925" t="s">
        <v>28</v>
      </c>
      <c r="C3925" t="s">
        <v>39</v>
      </c>
      <c r="D3925" t="s">
        <v>40</v>
      </c>
      <c r="E3925" t="s">
        <v>531</v>
      </c>
      <c r="F3925" t="s">
        <v>532</v>
      </c>
      <c r="G3925" t="s">
        <v>452</v>
      </c>
      <c r="H3925" t="s">
        <v>41</v>
      </c>
      <c r="I3925" t="s">
        <v>453</v>
      </c>
      <c r="J3925" t="s">
        <v>145</v>
      </c>
      <c r="L3925" t="s">
        <v>530</v>
      </c>
      <c r="M3925" t="s">
        <v>530</v>
      </c>
      <c r="N3925" t="b">
        <v>0</v>
      </c>
      <c r="O3925">
        <v>111.51933579999999</v>
      </c>
      <c r="P3925">
        <v>4.8346244766527026E-3</v>
      </c>
      <c r="Q3925">
        <v>67.5812679720473</v>
      </c>
      <c r="R3925">
        <v>7536.6181167645273</v>
      </c>
      <c r="S3925">
        <v>0.53915411047873207</v>
      </c>
      <c r="T3925">
        <f t="shared" si="124"/>
        <v>7536.6181167645273</v>
      </c>
      <c r="U3925">
        <f t="shared" si="125"/>
        <v>0.53915411047873196</v>
      </c>
    </row>
    <row r="3926" spans="1:21" x14ac:dyDescent="0.35">
      <c r="A3926" t="s">
        <v>73</v>
      </c>
      <c r="B3926" t="s">
        <v>28</v>
      </c>
      <c r="C3926" t="s">
        <v>29</v>
      </c>
      <c r="D3926" t="s">
        <v>30</v>
      </c>
      <c r="E3926" t="s">
        <v>531</v>
      </c>
      <c r="F3926" t="s">
        <v>532</v>
      </c>
      <c r="G3926" t="s">
        <v>452</v>
      </c>
      <c r="H3926" t="s">
        <v>41</v>
      </c>
      <c r="I3926" t="s">
        <v>453</v>
      </c>
      <c r="J3926" t="s">
        <v>145</v>
      </c>
      <c r="L3926" t="s">
        <v>530</v>
      </c>
      <c r="M3926" t="s">
        <v>530</v>
      </c>
      <c r="N3926" t="b">
        <v>0</v>
      </c>
      <c r="O3926">
        <v>111.51933579999999</v>
      </c>
      <c r="P3926">
        <v>1.3898408692890111E-2</v>
      </c>
      <c r="Q3926">
        <v>51.504248951876619</v>
      </c>
      <c r="R3926">
        <v>5743.7196339911261</v>
      </c>
      <c r="S3926">
        <v>1.5499413061080509</v>
      </c>
      <c r="T3926">
        <f t="shared" si="124"/>
        <v>5743.7196339911261</v>
      </c>
      <c r="U3926">
        <f t="shared" si="125"/>
        <v>1.5499413061080511</v>
      </c>
    </row>
    <row r="3927" spans="1:21" x14ac:dyDescent="0.35">
      <c r="A3927" t="s">
        <v>73</v>
      </c>
      <c r="B3927" t="s">
        <v>28</v>
      </c>
      <c r="C3927" t="s">
        <v>39</v>
      </c>
      <c r="D3927" t="s">
        <v>40</v>
      </c>
      <c r="E3927" t="s">
        <v>533</v>
      </c>
      <c r="F3927" t="s">
        <v>534</v>
      </c>
      <c r="G3927" t="s">
        <v>452</v>
      </c>
      <c r="H3927" t="s">
        <v>41</v>
      </c>
      <c r="I3927" t="s">
        <v>453</v>
      </c>
      <c r="J3927" t="s">
        <v>36</v>
      </c>
      <c r="L3927" t="s">
        <v>535</v>
      </c>
      <c r="M3927" t="s">
        <v>535</v>
      </c>
      <c r="N3927" t="b">
        <v>0</v>
      </c>
      <c r="O3927">
        <v>474.96855655000002</v>
      </c>
      <c r="P3927">
        <v>1.59191082361231E-9</v>
      </c>
      <c r="Q3927">
        <v>2.225268011562965E-5</v>
      </c>
      <c r="R3927">
        <v>1.05693233538895E-2</v>
      </c>
      <c r="S3927">
        <v>7.5610758604746057E-7</v>
      </c>
      <c r="T3927">
        <f t="shared" si="124"/>
        <v>1.0569323353889503E-2</v>
      </c>
      <c r="U3927">
        <f t="shared" si="125"/>
        <v>7.5610758604746057E-7</v>
      </c>
    </row>
    <row r="3928" spans="1:21" x14ac:dyDescent="0.35">
      <c r="A3928" t="s">
        <v>73</v>
      </c>
      <c r="B3928" t="s">
        <v>28</v>
      </c>
      <c r="C3928" t="s">
        <v>29</v>
      </c>
      <c r="D3928" t="s">
        <v>30</v>
      </c>
      <c r="E3928" t="s">
        <v>533</v>
      </c>
      <c r="F3928" t="s">
        <v>534</v>
      </c>
      <c r="G3928" t="s">
        <v>452</v>
      </c>
      <c r="H3928" t="s">
        <v>41</v>
      </c>
      <c r="I3928" t="s">
        <v>453</v>
      </c>
      <c r="J3928" t="s">
        <v>36</v>
      </c>
      <c r="L3928" t="s">
        <v>535</v>
      </c>
      <c r="M3928" t="s">
        <v>535</v>
      </c>
      <c r="N3928" t="b">
        <v>0</v>
      </c>
      <c r="O3928">
        <v>474.96855655000002</v>
      </c>
      <c r="P3928">
        <v>3.8415481490081878E-9</v>
      </c>
      <c r="Q3928">
        <v>1.423587812095021E-5</v>
      </c>
      <c r="R3928">
        <v>6.7615944823294482E-3</v>
      </c>
      <c r="S3928">
        <v>1.824614579251743E-6</v>
      </c>
      <c r="T3928">
        <f t="shared" si="124"/>
        <v>6.7615944823294473E-3</v>
      </c>
      <c r="U3928">
        <f t="shared" si="125"/>
        <v>1.8246145792517434E-6</v>
      </c>
    </row>
    <row r="3929" spans="1:21" x14ac:dyDescent="0.35">
      <c r="A3929" t="s">
        <v>73</v>
      </c>
      <c r="B3929" t="s">
        <v>28</v>
      </c>
      <c r="C3929" t="s">
        <v>29</v>
      </c>
      <c r="D3929" t="s">
        <v>30</v>
      </c>
      <c r="E3929" t="s">
        <v>536</v>
      </c>
      <c r="F3929" t="s">
        <v>537</v>
      </c>
      <c r="G3929" t="s">
        <v>452</v>
      </c>
      <c r="H3929" t="s">
        <v>41</v>
      </c>
      <c r="I3929" t="s">
        <v>453</v>
      </c>
      <c r="J3929" t="s">
        <v>36</v>
      </c>
      <c r="L3929" t="s">
        <v>538</v>
      </c>
      <c r="M3929" t="s">
        <v>538</v>
      </c>
      <c r="N3929" t="b">
        <v>0</v>
      </c>
      <c r="O3929">
        <v>191.37170412</v>
      </c>
      <c r="P3929">
        <v>1.1859346724764541E-6</v>
      </c>
      <c r="Q3929">
        <v>4.3947962649231957E-3</v>
      </c>
      <c r="R3929">
        <v>0.84103965047856299</v>
      </c>
      <c r="S3929">
        <v>2.2695433924681301E-4</v>
      </c>
      <c r="T3929">
        <f t="shared" si="124"/>
        <v>0.84103965047856299</v>
      </c>
      <c r="U3929">
        <f t="shared" si="125"/>
        <v>2.2695433924681309E-4</v>
      </c>
    </row>
    <row r="3930" spans="1:21" x14ac:dyDescent="0.35">
      <c r="A3930" t="s">
        <v>73</v>
      </c>
      <c r="B3930" t="s">
        <v>28</v>
      </c>
      <c r="C3930" t="s">
        <v>39</v>
      </c>
      <c r="D3930" t="s">
        <v>40</v>
      </c>
      <c r="E3930" t="s">
        <v>536</v>
      </c>
      <c r="F3930" t="s">
        <v>537</v>
      </c>
      <c r="G3930" t="s">
        <v>452</v>
      </c>
      <c r="H3930" t="s">
        <v>41</v>
      </c>
      <c r="I3930" t="s">
        <v>453</v>
      </c>
      <c r="J3930" t="s">
        <v>36</v>
      </c>
      <c r="L3930" t="s">
        <v>538</v>
      </c>
      <c r="M3930" t="s">
        <v>538</v>
      </c>
      <c r="N3930" t="b">
        <v>0</v>
      </c>
      <c r="O3930">
        <v>191.37170412</v>
      </c>
      <c r="P3930">
        <v>2.3433558426308691E-7</v>
      </c>
      <c r="Q3930">
        <v>3.2756827323297362E-3</v>
      </c>
      <c r="R3930">
        <v>0.62687298664239932</v>
      </c>
      <c r="S3930">
        <v>4.4845200096382797E-5</v>
      </c>
      <c r="T3930">
        <f t="shared" si="124"/>
        <v>0.62687298664239943</v>
      </c>
      <c r="U3930">
        <f t="shared" si="125"/>
        <v>4.4845200096382797E-5</v>
      </c>
    </row>
    <row r="3931" spans="1:21" x14ac:dyDescent="0.35">
      <c r="A3931" t="s">
        <v>73</v>
      </c>
      <c r="B3931" t="s">
        <v>28</v>
      </c>
      <c r="C3931" t="s">
        <v>29</v>
      </c>
      <c r="D3931" t="s">
        <v>30</v>
      </c>
      <c r="E3931" t="s">
        <v>539</v>
      </c>
      <c r="F3931" t="s">
        <v>540</v>
      </c>
      <c r="G3931" t="s">
        <v>452</v>
      </c>
      <c r="H3931" t="s">
        <v>41</v>
      </c>
      <c r="I3931" t="s">
        <v>453</v>
      </c>
      <c r="J3931" t="s">
        <v>36</v>
      </c>
      <c r="L3931" t="s">
        <v>541</v>
      </c>
      <c r="M3931" t="s">
        <v>541</v>
      </c>
      <c r="N3931" t="b">
        <v>0</v>
      </c>
      <c r="O3931">
        <v>272.80299449</v>
      </c>
      <c r="P3931">
        <v>4.780204237941745E-3</v>
      </c>
      <c r="Q3931">
        <v>17.714317844007141</v>
      </c>
      <c r="R3931">
        <v>4832.5189531927899</v>
      </c>
      <c r="S3931">
        <v>1.304054030384296</v>
      </c>
      <c r="T3931">
        <f t="shared" si="124"/>
        <v>4832.518953192789</v>
      </c>
      <c r="U3931">
        <f t="shared" si="125"/>
        <v>1.3040540303842965</v>
      </c>
    </row>
    <row r="3932" spans="1:21" x14ac:dyDescent="0.35">
      <c r="A3932" t="s">
        <v>73</v>
      </c>
      <c r="B3932" t="s">
        <v>28</v>
      </c>
      <c r="C3932" t="s">
        <v>76</v>
      </c>
      <c r="D3932" t="s">
        <v>77</v>
      </c>
      <c r="E3932" t="s">
        <v>542</v>
      </c>
      <c r="F3932" t="s">
        <v>543</v>
      </c>
      <c r="G3932" t="s">
        <v>452</v>
      </c>
      <c r="H3932" t="s">
        <v>41</v>
      </c>
      <c r="I3932" t="s">
        <v>453</v>
      </c>
      <c r="J3932" t="s">
        <v>36</v>
      </c>
      <c r="L3932" t="s">
        <v>541</v>
      </c>
      <c r="M3932" t="s">
        <v>541</v>
      </c>
      <c r="N3932" t="b">
        <v>0</v>
      </c>
      <c r="O3932">
        <v>272.80299449</v>
      </c>
      <c r="P3932">
        <v>6.0018730582148873E-8</v>
      </c>
      <c r="Q3932">
        <v>2.13806009129245E-4</v>
      </c>
      <c r="R3932">
        <v>5.8326919530414308E-2</v>
      </c>
      <c r="S3932">
        <v>1.6373289428298758E-5</v>
      </c>
      <c r="T3932">
        <f t="shared" si="124"/>
        <v>5.8326919530414315E-2</v>
      </c>
      <c r="U3932">
        <f t="shared" si="125"/>
        <v>1.6373289428298755E-5</v>
      </c>
    </row>
    <row r="3933" spans="1:21" x14ac:dyDescent="0.35">
      <c r="A3933" t="s">
        <v>73</v>
      </c>
      <c r="B3933" t="s">
        <v>28</v>
      </c>
      <c r="C3933" t="s">
        <v>29</v>
      </c>
      <c r="D3933" t="s">
        <v>30</v>
      </c>
      <c r="E3933" t="s">
        <v>542</v>
      </c>
      <c r="F3933" t="s">
        <v>543</v>
      </c>
      <c r="G3933" t="s">
        <v>452</v>
      </c>
      <c r="H3933" t="s">
        <v>41</v>
      </c>
      <c r="I3933" t="s">
        <v>453</v>
      </c>
      <c r="J3933" t="s">
        <v>36</v>
      </c>
      <c r="L3933" t="s">
        <v>541</v>
      </c>
      <c r="M3933" t="s">
        <v>541</v>
      </c>
      <c r="N3933" t="b">
        <v>0</v>
      </c>
      <c r="O3933">
        <v>272.80299449</v>
      </c>
      <c r="P3933">
        <v>2.724410400304651E-3</v>
      </c>
      <c r="Q3933">
        <v>10.09602714993942</v>
      </c>
      <c r="R3933">
        <v>2754.226438955814</v>
      </c>
      <c r="S3933">
        <v>0.74322731542280851</v>
      </c>
      <c r="T3933">
        <f t="shared" si="124"/>
        <v>2754.226438955814</v>
      </c>
      <c r="U3933">
        <f t="shared" si="125"/>
        <v>0.7432273154228084</v>
      </c>
    </row>
    <row r="3934" spans="1:21" x14ac:dyDescent="0.35">
      <c r="A3934" t="s">
        <v>73</v>
      </c>
      <c r="B3934" t="s">
        <v>28</v>
      </c>
      <c r="C3934" t="s">
        <v>76</v>
      </c>
      <c r="D3934" t="s">
        <v>77</v>
      </c>
      <c r="E3934" t="s">
        <v>544</v>
      </c>
      <c r="F3934" t="s">
        <v>545</v>
      </c>
      <c r="G3934" t="s">
        <v>452</v>
      </c>
      <c r="H3934" t="s">
        <v>41</v>
      </c>
      <c r="I3934" t="s">
        <v>453</v>
      </c>
      <c r="J3934" t="s">
        <v>36</v>
      </c>
      <c r="L3934" t="s">
        <v>546</v>
      </c>
      <c r="M3934" t="s">
        <v>546</v>
      </c>
      <c r="N3934" t="b">
        <v>0</v>
      </c>
      <c r="O3934">
        <v>319.17899848000002</v>
      </c>
      <c r="P3934">
        <v>1.5040327304529769E-11</v>
      </c>
      <c r="Q3934">
        <v>5.3578480014296757E-8</v>
      </c>
      <c r="R3934">
        <v>1.710112559104394E-5</v>
      </c>
      <c r="S3934">
        <v>4.8005566058712101E-9</v>
      </c>
      <c r="T3934">
        <f t="shared" si="124"/>
        <v>1.7101125591043937E-5</v>
      </c>
      <c r="U3934">
        <f t="shared" si="125"/>
        <v>4.8005566058712101E-9</v>
      </c>
    </row>
    <row r="3935" spans="1:21" x14ac:dyDescent="0.35">
      <c r="A3935" t="s">
        <v>73</v>
      </c>
      <c r="B3935" t="s">
        <v>28</v>
      </c>
      <c r="C3935" t="s">
        <v>29</v>
      </c>
      <c r="D3935" t="s">
        <v>30</v>
      </c>
      <c r="E3935" t="s">
        <v>1436</v>
      </c>
      <c r="F3935" t="s">
        <v>1437</v>
      </c>
      <c r="G3935" t="s">
        <v>452</v>
      </c>
      <c r="H3935" t="s">
        <v>41</v>
      </c>
      <c r="I3935" t="s">
        <v>453</v>
      </c>
      <c r="J3935" t="s">
        <v>36</v>
      </c>
      <c r="L3935" t="s">
        <v>1438</v>
      </c>
      <c r="M3935" t="s">
        <v>1438</v>
      </c>
      <c r="N3935" t="b">
        <v>0</v>
      </c>
      <c r="O3935">
        <v>4.1506001000000001</v>
      </c>
      <c r="P3935">
        <v>3.7474013525639928E-3</v>
      </c>
      <c r="Q3935">
        <v>13.88699213340805</v>
      </c>
      <c r="R3935">
        <v>57.63935093762268</v>
      </c>
      <c r="S3935">
        <v>1.555396442869225E-2</v>
      </c>
      <c r="T3935">
        <f t="shared" si="124"/>
        <v>57.639350937622666</v>
      </c>
      <c r="U3935">
        <f t="shared" si="125"/>
        <v>1.5553964428692245E-2</v>
      </c>
    </row>
    <row r="3936" spans="1:21" x14ac:dyDescent="0.35">
      <c r="A3936" t="s">
        <v>73</v>
      </c>
      <c r="B3936" t="s">
        <v>28</v>
      </c>
      <c r="C3936" t="s">
        <v>29</v>
      </c>
      <c r="D3936" t="s">
        <v>30</v>
      </c>
      <c r="E3936" t="s">
        <v>1439</v>
      </c>
      <c r="F3936" t="s">
        <v>1440</v>
      </c>
      <c r="G3936" t="s">
        <v>452</v>
      </c>
      <c r="H3936" t="s">
        <v>41</v>
      </c>
      <c r="I3936" t="s">
        <v>453</v>
      </c>
      <c r="J3936" t="s">
        <v>36</v>
      </c>
      <c r="L3936" t="s">
        <v>1441</v>
      </c>
      <c r="M3936" t="s">
        <v>1441</v>
      </c>
      <c r="N3936" t="b">
        <v>0</v>
      </c>
      <c r="O3936">
        <v>383.52408081999999</v>
      </c>
      <c r="P3936">
        <v>1.942239591554787E-3</v>
      </c>
      <c r="Q3936">
        <v>7.1974852415156159</v>
      </c>
      <c r="R3936">
        <v>2760.4089114677922</v>
      </c>
      <c r="S3936">
        <v>0.74489565408326197</v>
      </c>
      <c r="T3936">
        <f t="shared" si="124"/>
        <v>2760.4089114677922</v>
      </c>
      <c r="U3936">
        <f t="shared" si="125"/>
        <v>0.74489565408326197</v>
      </c>
    </row>
    <row r="3937" spans="1:21" x14ac:dyDescent="0.35">
      <c r="A3937" t="s">
        <v>73</v>
      </c>
      <c r="B3937" t="s">
        <v>28</v>
      </c>
      <c r="C3937" t="s">
        <v>39</v>
      </c>
      <c r="D3937" t="s">
        <v>40</v>
      </c>
      <c r="E3937" t="s">
        <v>1442</v>
      </c>
      <c r="F3937" t="s">
        <v>1443</v>
      </c>
      <c r="G3937" t="s">
        <v>452</v>
      </c>
      <c r="H3937" t="s">
        <v>41</v>
      </c>
      <c r="I3937" t="s">
        <v>453</v>
      </c>
      <c r="J3937" t="s">
        <v>145</v>
      </c>
      <c r="L3937" t="s">
        <v>1444</v>
      </c>
      <c r="M3937" t="s">
        <v>1444</v>
      </c>
      <c r="N3937" t="b">
        <v>0</v>
      </c>
      <c r="O3937">
        <v>91.455062609999999</v>
      </c>
      <c r="P3937">
        <v>3.6379923890463771E-4</v>
      </c>
      <c r="Q3937">
        <v>5.0854030072390497</v>
      </c>
      <c r="R3937">
        <v>465.08585042412949</v>
      </c>
      <c r="S3937">
        <v>3.3271282171493992E-2</v>
      </c>
      <c r="T3937">
        <f t="shared" si="124"/>
        <v>465.08585042412955</v>
      </c>
      <c r="U3937">
        <f t="shared" si="125"/>
        <v>3.3271282171493992E-2</v>
      </c>
    </row>
    <row r="3938" spans="1:21" x14ac:dyDescent="0.35">
      <c r="A3938" t="s">
        <v>73</v>
      </c>
      <c r="B3938" t="s">
        <v>28</v>
      </c>
      <c r="C3938" t="s">
        <v>29</v>
      </c>
      <c r="D3938" t="s">
        <v>30</v>
      </c>
      <c r="E3938" t="s">
        <v>1442</v>
      </c>
      <c r="F3938" t="s">
        <v>1443</v>
      </c>
      <c r="G3938" t="s">
        <v>452</v>
      </c>
      <c r="H3938" t="s">
        <v>41</v>
      </c>
      <c r="I3938" t="s">
        <v>453</v>
      </c>
      <c r="J3938" t="s">
        <v>145</v>
      </c>
      <c r="L3938" t="s">
        <v>1444</v>
      </c>
      <c r="M3938" t="s">
        <v>1444</v>
      </c>
      <c r="N3938" t="b">
        <v>0</v>
      </c>
      <c r="O3938">
        <v>91.455062609999999</v>
      </c>
      <c r="P3938">
        <v>1.348848804213166E-3</v>
      </c>
      <c r="Q3938">
        <v>4.998517898396158</v>
      </c>
      <c r="R3938">
        <v>457.13976735502632</v>
      </c>
      <c r="S3938">
        <v>0.1233590518407387</v>
      </c>
      <c r="T3938">
        <f t="shared" si="124"/>
        <v>457.13976735502627</v>
      </c>
      <c r="U3938">
        <f t="shared" si="125"/>
        <v>0.12335905184073873</v>
      </c>
    </row>
    <row r="3939" spans="1:21" x14ac:dyDescent="0.35">
      <c r="A3939" t="s">
        <v>73</v>
      </c>
      <c r="B3939" t="s">
        <v>28</v>
      </c>
      <c r="C3939" t="s">
        <v>39</v>
      </c>
      <c r="D3939" t="s">
        <v>40</v>
      </c>
      <c r="E3939" t="s">
        <v>553</v>
      </c>
      <c r="F3939" t="s">
        <v>554</v>
      </c>
      <c r="G3939" t="s">
        <v>452</v>
      </c>
      <c r="H3939" t="s">
        <v>41</v>
      </c>
      <c r="I3939" t="s">
        <v>453</v>
      </c>
      <c r="J3939" t="s">
        <v>36</v>
      </c>
      <c r="L3939" t="s">
        <v>555</v>
      </c>
      <c r="M3939" t="s">
        <v>555</v>
      </c>
      <c r="N3939" t="b">
        <v>0</v>
      </c>
      <c r="O3939">
        <v>0.84810302000000004</v>
      </c>
      <c r="P3939">
        <v>7.3157038436765247E-4</v>
      </c>
      <c r="Q3939">
        <v>10.226327696209101</v>
      </c>
      <c r="R3939">
        <v>8.6729794026645788</v>
      </c>
      <c r="S3939">
        <v>6.2044705232476691E-4</v>
      </c>
      <c r="T3939">
        <f t="shared" si="124"/>
        <v>8.6729794026645806</v>
      </c>
      <c r="U3939">
        <f t="shared" si="125"/>
        <v>6.2044705232476691E-4</v>
      </c>
    </row>
    <row r="3940" spans="1:21" x14ac:dyDescent="0.35">
      <c r="A3940" t="s">
        <v>73</v>
      </c>
      <c r="B3940" t="s">
        <v>28</v>
      </c>
      <c r="C3940" t="s">
        <v>29</v>
      </c>
      <c r="D3940" t="s">
        <v>30</v>
      </c>
      <c r="E3940" t="s">
        <v>553</v>
      </c>
      <c r="F3940" t="s">
        <v>554</v>
      </c>
      <c r="G3940" t="s">
        <v>452</v>
      </c>
      <c r="H3940" t="s">
        <v>41</v>
      </c>
      <c r="I3940" t="s">
        <v>453</v>
      </c>
      <c r="J3940" t="s">
        <v>36</v>
      </c>
      <c r="L3940" t="s">
        <v>555</v>
      </c>
      <c r="M3940" t="s">
        <v>555</v>
      </c>
      <c r="N3940" t="b">
        <v>0</v>
      </c>
      <c r="O3940">
        <v>0.84810302000000004</v>
      </c>
      <c r="P3940">
        <v>3.6042067545186472E-3</v>
      </c>
      <c r="Q3940">
        <v>13.356346475386481</v>
      </c>
      <c r="R3940">
        <v>11.32755778194163</v>
      </c>
      <c r="S3940">
        <v>3.056738633211663E-3</v>
      </c>
      <c r="T3940">
        <f t="shared" si="124"/>
        <v>11.32755778194163</v>
      </c>
      <c r="U3940">
        <f t="shared" si="125"/>
        <v>3.0567386332116635E-3</v>
      </c>
    </row>
    <row r="3941" spans="1:21" x14ac:dyDescent="0.35">
      <c r="A3941" t="s">
        <v>73</v>
      </c>
      <c r="B3941" t="s">
        <v>28</v>
      </c>
      <c r="C3941" t="s">
        <v>29</v>
      </c>
      <c r="D3941" t="s">
        <v>30</v>
      </c>
      <c r="E3941" t="s">
        <v>556</v>
      </c>
      <c r="F3941" t="s">
        <v>557</v>
      </c>
      <c r="G3941" t="s">
        <v>452</v>
      </c>
      <c r="H3941" t="s">
        <v>41</v>
      </c>
      <c r="I3941" t="s">
        <v>453</v>
      </c>
      <c r="J3941" t="s">
        <v>36</v>
      </c>
      <c r="L3941" t="s">
        <v>558</v>
      </c>
      <c r="M3941" t="s">
        <v>558</v>
      </c>
      <c r="N3941" t="b">
        <v>0</v>
      </c>
      <c r="O3941">
        <v>86.186994209999995</v>
      </c>
      <c r="P3941">
        <v>8.4326557579705726E-7</v>
      </c>
      <c r="Q3941">
        <v>3.1249448126113339E-3</v>
      </c>
      <c r="R3941">
        <v>0.26932960047110249</v>
      </c>
      <c r="S3941">
        <v>7.2678525298713284E-5</v>
      </c>
      <c r="T3941">
        <f t="shared" si="124"/>
        <v>0.26932960047110255</v>
      </c>
      <c r="U3941">
        <f t="shared" si="125"/>
        <v>7.2678525298713284E-5</v>
      </c>
    </row>
    <row r="3942" spans="1:21" x14ac:dyDescent="0.35">
      <c r="A3942" t="s">
        <v>73</v>
      </c>
      <c r="B3942" t="s">
        <v>28</v>
      </c>
      <c r="C3942" t="s">
        <v>39</v>
      </c>
      <c r="D3942" t="s">
        <v>40</v>
      </c>
      <c r="E3942" t="s">
        <v>556</v>
      </c>
      <c r="F3942" t="s">
        <v>557</v>
      </c>
      <c r="G3942" t="s">
        <v>452</v>
      </c>
      <c r="H3942" t="s">
        <v>41</v>
      </c>
      <c r="I3942" t="s">
        <v>453</v>
      </c>
      <c r="J3942" t="s">
        <v>36</v>
      </c>
      <c r="L3942" t="s">
        <v>558</v>
      </c>
      <c r="M3942" t="s">
        <v>558</v>
      </c>
      <c r="N3942" t="b">
        <v>0</v>
      </c>
      <c r="O3942">
        <v>86.186994209999995</v>
      </c>
      <c r="P3942">
        <v>1.9291975256279819E-7</v>
      </c>
      <c r="Q3942">
        <v>2.6967475050046368E-3</v>
      </c>
      <c r="R3942">
        <v>0.2324245615996666</v>
      </c>
      <c r="S3942">
        <v>1.6627173597124521E-5</v>
      </c>
      <c r="T3942">
        <f t="shared" si="124"/>
        <v>0.23242456159966657</v>
      </c>
      <c r="U3942">
        <f t="shared" si="125"/>
        <v>1.6627173597124518E-5</v>
      </c>
    </row>
    <row r="3943" spans="1:21" x14ac:dyDescent="0.35">
      <c r="A3943" t="s">
        <v>73</v>
      </c>
      <c r="B3943" t="s">
        <v>28</v>
      </c>
      <c r="C3943" t="s">
        <v>29</v>
      </c>
      <c r="D3943" t="s">
        <v>30</v>
      </c>
      <c r="E3943" t="s">
        <v>559</v>
      </c>
      <c r="F3943" t="s">
        <v>560</v>
      </c>
      <c r="G3943" t="s">
        <v>452</v>
      </c>
      <c r="H3943" t="s">
        <v>41</v>
      </c>
      <c r="I3943" t="s">
        <v>453</v>
      </c>
      <c r="J3943" t="s">
        <v>36</v>
      </c>
      <c r="L3943" t="s">
        <v>561</v>
      </c>
      <c r="M3943" t="s">
        <v>561</v>
      </c>
      <c r="N3943" t="b">
        <v>0</v>
      </c>
      <c r="O3943">
        <v>399.68306785999999</v>
      </c>
      <c r="P3943">
        <v>1.4107965222828769E-2</v>
      </c>
      <c r="Q3943">
        <v>52.280816393944527</v>
      </c>
      <c r="R3943">
        <v>20895.757086557129</v>
      </c>
      <c r="S3943">
        <v>5.6387148215223908</v>
      </c>
      <c r="T3943">
        <f t="shared" si="124"/>
        <v>20895.757086557129</v>
      </c>
      <c r="U3943">
        <f t="shared" si="125"/>
        <v>5.6387148215223908</v>
      </c>
    </row>
    <row r="3944" spans="1:21" x14ac:dyDescent="0.35">
      <c r="A3944" t="s">
        <v>73</v>
      </c>
      <c r="B3944" t="s">
        <v>28</v>
      </c>
      <c r="C3944" t="s">
        <v>39</v>
      </c>
      <c r="D3944" t="s">
        <v>40</v>
      </c>
      <c r="E3944" t="s">
        <v>559</v>
      </c>
      <c r="F3944" t="s">
        <v>560</v>
      </c>
      <c r="G3944" t="s">
        <v>452</v>
      </c>
      <c r="H3944" t="s">
        <v>41</v>
      </c>
      <c r="I3944" t="s">
        <v>453</v>
      </c>
      <c r="J3944" t="s">
        <v>36</v>
      </c>
      <c r="L3944" t="s">
        <v>561</v>
      </c>
      <c r="M3944" t="s">
        <v>561</v>
      </c>
      <c r="N3944" t="b">
        <v>0</v>
      </c>
      <c r="O3944">
        <v>399.68306785999999</v>
      </c>
      <c r="P3944">
        <v>8.9576723214089473E-4</v>
      </c>
      <c r="Q3944">
        <v>12.521569285936829</v>
      </c>
      <c r="R3944">
        <v>5004.6592266247817</v>
      </c>
      <c r="S3944">
        <v>0.35802299543053362</v>
      </c>
      <c r="T3944">
        <f t="shared" si="124"/>
        <v>5004.6592266247817</v>
      </c>
      <c r="U3944">
        <f t="shared" si="125"/>
        <v>0.35802299543053362</v>
      </c>
    </row>
    <row r="3945" spans="1:21" x14ac:dyDescent="0.35">
      <c r="A3945" t="s">
        <v>73</v>
      </c>
      <c r="B3945" t="s">
        <v>28</v>
      </c>
      <c r="C3945" t="s">
        <v>39</v>
      </c>
      <c r="D3945" t="s">
        <v>40</v>
      </c>
      <c r="E3945" t="s">
        <v>562</v>
      </c>
      <c r="F3945" t="s">
        <v>563</v>
      </c>
      <c r="G3945" t="s">
        <v>452</v>
      </c>
      <c r="H3945" t="s">
        <v>41</v>
      </c>
      <c r="I3945" t="s">
        <v>453</v>
      </c>
      <c r="J3945" t="s">
        <v>36</v>
      </c>
      <c r="L3945" t="s">
        <v>564</v>
      </c>
      <c r="M3945" t="s">
        <v>564</v>
      </c>
      <c r="N3945" t="b">
        <v>0</v>
      </c>
      <c r="O3945">
        <v>42.062857780000002</v>
      </c>
      <c r="P3945">
        <v>2.1466816475836522E-3</v>
      </c>
      <c r="Q3945">
        <v>30.00759797924804</v>
      </c>
      <c r="R3945">
        <v>1262.205326120526</v>
      </c>
      <c r="S3945">
        <v>9.0295564841247233E-2</v>
      </c>
      <c r="T3945">
        <f t="shared" si="124"/>
        <v>1262.2053261205258</v>
      </c>
      <c r="U3945">
        <f t="shared" si="125"/>
        <v>9.0295564841247247E-2</v>
      </c>
    </row>
    <row r="3946" spans="1:21" x14ac:dyDescent="0.35">
      <c r="A3946" t="s">
        <v>73</v>
      </c>
      <c r="B3946" t="s">
        <v>28</v>
      </c>
      <c r="C3946" t="s">
        <v>29</v>
      </c>
      <c r="D3946" t="s">
        <v>30</v>
      </c>
      <c r="E3946" t="s">
        <v>562</v>
      </c>
      <c r="F3946" t="s">
        <v>563</v>
      </c>
      <c r="G3946" t="s">
        <v>452</v>
      </c>
      <c r="H3946" t="s">
        <v>41</v>
      </c>
      <c r="I3946" t="s">
        <v>453</v>
      </c>
      <c r="J3946" t="s">
        <v>36</v>
      </c>
      <c r="L3946" t="s">
        <v>564</v>
      </c>
      <c r="M3946" t="s">
        <v>564</v>
      </c>
      <c r="N3946" t="b">
        <v>0</v>
      </c>
      <c r="O3946">
        <v>42.062857780000002</v>
      </c>
      <c r="P3946">
        <v>1.418835314984096E-2</v>
      </c>
      <c r="Q3946">
        <v>52.578715232369063</v>
      </c>
      <c r="R3946">
        <v>2211.611021074259</v>
      </c>
      <c r="S3946">
        <v>0.59680268067417552</v>
      </c>
      <c r="T3946">
        <f t="shared" si="124"/>
        <v>2211.6110210742595</v>
      </c>
      <c r="U3946">
        <f t="shared" si="125"/>
        <v>0.5968026806741753</v>
      </c>
    </row>
    <row r="3947" spans="1:21" x14ac:dyDescent="0.35">
      <c r="A3947" t="s">
        <v>73</v>
      </c>
      <c r="B3947" t="s">
        <v>28</v>
      </c>
      <c r="C3947" t="s">
        <v>29</v>
      </c>
      <c r="D3947" t="s">
        <v>30</v>
      </c>
      <c r="E3947" t="s">
        <v>568</v>
      </c>
      <c r="F3947" t="s">
        <v>569</v>
      </c>
      <c r="G3947" t="s">
        <v>452</v>
      </c>
      <c r="H3947" t="s">
        <v>41</v>
      </c>
      <c r="I3947" t="s">
        <v>453</v>
      </c>
      <c r="J3947" t="s">
        <v>36</v>
      </c>
      <c r="L3947" t="s">
        <v>570</v>
      </c>
      <c r="M3947" t="s">
        <v>570</v>
      </c>
      <c r="N3947" t="b">
        <v>0</v>
      </c>
      <c r="O3947">
        <v>451.51311841</v>
      </c>
      <c r="P3947">
        <v>5.7855672737249881E-3</v>
      </c>
      <c r="Q3947">
        <v>21.439957895769581</v>
      </c>
      <c r="R3947">
        <v>9680.4222480980243</v>
      </c>
      <c r="S3947">
        <v>2.6122595215304121</v>
      </c>
      <c r="T3947">
        <f t="shared" si="124"/>
        <v>9680.4222480980261</v>
      </c>
      <c r="U3947">
        <f t="shared" si="125"/>
        <v>2.6122595215304116</v>
      </c>
    </row>
    <row r="3948" spans="1:21" x14ac:dyDescent="0.35">
      <c r="A3948" t="s">
        <v>73</v>
      </c>
      <c r="B3948" t="s">
        <v>28</v>
      </c>
      <c r="C3948" t="s">
        <v>29</v>
      </c>
      <c r="D3948" t="s">
        <v>30</v>
      </c>
      <c r="E3948" t="s">
        <v>571</v>
      </c>
      <c r="F3948" t="s">
        <v>572</v>
      </c>
      <c r="G3948" t="s">
        <v>452</v>
      </c>
      <c r="H3948" t="s">
        <v>41</v>
      </c>
      <c r="I3948" t="s">
        <v>453</v>
      </c>
      <c r="J3948" t="s">
        <v>36</v>
      </c>
      <c r="L3948" t="s">
        <v>573</v>
      </c>
      <c r="M3948" t="s">
        <v>573</v>
      </c>
      <c r="N3948" t="b">
        <v>0</v>
      </c>
      <c r="O3948">
        <v>303.79343144000001</v>
      </c>
      <c r="P3948">
        <v>5.7284743204408445E-4</v>
      </c>
      <c r="Q3948">
        <v>2.1228384776549918</v>
      </c>
      <c r="R3948">
        <v>644.90438551967588</v>
      </c>
      <c r="S3948">
        <v>0.17402728707226461</v>
      </c>
      <c r="T3948">
        <f t="shared" si="124"/>
        <v>644.90438551967577</v>
      </c>
      <c r="U3948">
        <f t="shared" si="125"/>
        <v>0.17402728707226464</v>
      </c>
    </row>
    <row r="3949" spans="1:21" x14ac:dyDescent="0.35">
      <c r="A3949" t="s">
        <v>73</v>
      </c>
      <c r="B3949" t="s">
        <v>28</v>
      </c>
      <c r="C3949" t="s">
        <v>29</v>
      </c>
      <c r="D3949" t="s">
        <v>30</v>
      </c>
      <c r="E3949" t="s">
        <v>574</v>
      </c>
      <c r="F3949" t="s">
        <v>575</v>
      </c>
      <c r="G3949" t="s">
        <v>452</v>
      </c>
      <c r="H3949" t="s">
        <v>41</v>
      </c>
      <c r="I3949" t="s">
        <v>453</v>
      </c>
      <c r="J3949" t="s">
        <v>36</v>
      </c>
      <c r="L3949" t="s">
        <v>576</v>
      </c>
      <c r="M3949" t="s">
        <v>576</v>
      </c>
      <c r="N3949" t="b">
        <v>0</v>
      </c>
      <c r="O3949">
        <v>577.68466503000002</v>
      </c>
      <c r="P3949">
        <v>3.1129695205984998E-3</v>
      </c>
      <c r="Q3949">
        <v>11.53593628675838</v>
      </c>
      <c r="R3949">
        <v>6664.1334896234384</v>
      </c>
      <c r="S3949">
        <v>1.798314754755544</v>
      </c>
      <c r="T3949">
        <f t="shared" si="124"/>
        <v>6664.1334896234366</v>
      </c>
      <c r="U3949">
        <f t="shared" si="125"/>
        <v>1.798314754755544</v>
      </c>
    </row>
    <row r="3950" spans="1:21" x14ac:dyDescent="0.35">
      <c r="A3950" t="s">
        <v>73</v>
      </c>
      <c r="B3950" t="s">
        <v>28</v>
      </c>
      <c r="C3950" t="s">
        <v>29</v>
      </c>
      <c r="D3950" t="s">
        <v>30</v>
      </c>
      <c r="E3950" t="s">
        <v>577</v>
      </c>
      <c r="F3950" t="s">
        <v>578</v>
      </c>
      <c r="G3950" t="s">
        <v>452</v>
      </c>
      <c r="H3950" t="s">
        <v>41</v>
      </c>
      <c r="I3950" t="s">
        <v>453</v>
      </c>
      <c r="J3950" t="s">
        <v>36</v>
      </c>
      <c r="L3950" t="s">
        <v>579</v>
      </c>
      <c r="M3950" t="s">
        <v>579</v>
      </c>
      <c r="N3950" t="b">
        <v>0</v>
      </c>
      <c r="O3950">
        <v>105.44806416</v>
      </c>
      <c r="P3950">
        <v>5.9718340210606351E-9</v>
      </c>
      <c r="Q3950">
        <v>2.2130218855726751E-5</v>
      </c>
      <c r="R3950">
        <v>2.333588737773516E-3</v>
      </c>
      <c r="S3950">
        <v>6.2971833700567269E-7</v>
      </c>
      <c r="T3950">
        <f t="shared" si="124"/>
        <v>2.333588737773516E-3</v>
      </c>
      <c r="U3950">
        <f t="shared" si="125"/>
        <v>6.2971833700567269E-7</v>
      </c>
    </row>
    <row r="3951" spans="1:21" x14ac:dyDescent="0.35">
      <c r="A3951" t="s">
        <v>73</v>
      </c>
      <c r="B3951" t="s">
        <v>28</v>
      </c>
      <c r="C3951" t="s">
        <v>29</v>
      </c>
      <c r="D3951" t="s">
        <v>30</v>
      </c>
      <c r="E3951" t="s">
        <v>580</v>
      </c>
      <c r="F3951" t="s">
        <v>581</v>
      </c>
      <c r="G3951" t="s">
        <v>452</v>
      </c>
      <c r="H3951" t="s">
        <v>41</v>
      </c>
      <c r="I3951" t="s">
        <v>453</v>
      </c>
      <c r="J3951" t="s">
        <v>36</v>
      </c>
      <c r="L3951" t="s">
        <v>582</v>
      </c>
      <c r="M3951" t="s">
        <v>582</v>
      </c>
      <c r="N3951" t="b">
        <v>0</v>
      </c>
      <c r="O3951">
        <v>22.087920579999999</v>
      </c>
      <c r="P3951">
        <v>2.770979158142962E-6</v>
      </c>
      <c r="Q3951">
        <v>1.026860006458619E-2</v>
      </c>
      <c r="R3951">
        <v>0.22681202269436249</v>
      </c>
      <c r="S3951">
        <v>6.1205167573897E-5</v>
      </c>
      <c r="T3951">
        <f t="shared" si="124"/>
        <v>0.22681202269436262</v>
      </c>
      <c r="U3951">
        <f t="shared" si="125"/>
        <v>6.1205167573897E-5</v>
      </c>
    </row>
    <row r="3952" spans="1:21" x14ac:dyDescent="0.35">
      <c r="A3952" t="s">
        <v>73</v>
      </c>
      <c r="B3952" t="s">
        <v>28</v>
      </c>
      <c r="C3952" t="s">
        <v>29</v>
      </c>
      <c r="D3952" t="s">
        <v>30</v>
      </c>
      <c r="E3952" t="s">
        <v>583</v>
      </c>
      <c r="F3952" t="s">
        <v>584</v>
      </c>
      <c r="G3952" t="s">
        <v>452</v>
      </c>
      <c r="H3952" t="s">
        <v>41</v>
      </c>
      <c r="I3952" t="s">
        <v>453</v>
      </c>
      <c r="J3952" t="s">
        <v>36</v>
      </c>
      <c r="L3952" t="s">
        <v>585</v>
      </c>
      <c r="M3952" t="s">
        <v>585</v>
      </c>
      <c r="N3952" t="b">
        <v>0</v>
      </c>
      <c r="O3952">
        <v>429.35320166999998</v>
      </c>
      <c r="P3952">
        <v>8.3169511017686878E-8</v>
      </c>
      <c r="Q3952">
        <v>3.0820673757076282E-4</v>
      </c>
      <c r="R3952">
        <v>0.1323295495522725</v>
      </c>
      <c r="S3952">
        <v>3.57090958367722E-5</v>
      </c>
      <c r="T3952">
        <f t="shared" si="124"/>
        <v>0.1323295495522725</v>
      </c>
      <c r="U3952">
        <f t="shared" si="125"/>
        <v>3.57090958367722E-5</v>
      </c>
    </row>
    <row r="3953" spans="1:21" x14ac:dyDescent="0.35">
      <c r="A3953" t="s">
        <v>73</v>
      </c>
      <c r="B3953" t="s">
        <v>28</v>
      </c>
      <c r="C3953" t="s">
        <v>39</v>
      </c>
      <c r="D3953" t="s">
        <v>40</v>
      </c>
      <c r="E3953" t="s">
        <v>583</v>
      </c>
      <c r="F3953" t="s">
        <v>584</v>
      </c>
      <c r="G3953" t="s">
        <v>452</v>
      </c>
      <c r="H3953" t="s">
        <v>41</v>
      </c>
      <c r="I3953" t="s">
        <v>453</v>
      </c>
      <c r="J3953" t="s">
        <v>36</v>
      </c>
      <c r="L3953" t="s">
        <v>585</v>
      </c>
      <c r="M3953" t="s">
        <v>585</v>
      </c>
      <c r="N3953" t="b">
        <v>0</v>
      </c>
      <c r="O3953">
        <v>429.35320166999998</v>
      </c>
      <c r="P3953">
        <v>1.878688901679566E-8</v>
      </c>
      <c r="Q3953">
        <v>2.6261435342838209E-4</v>
      </c>
      <c r="R3953">
        <v>0.1127543134489728</v>
      </c>
      <c r="S3953">
        <v>8.0662109487801761E-6</v>
      </c>
      <c r="T3953">
        <f t="shared" si="124"/>
        <v>0.11275431344897278</v>
      </c>
      <c r="U3953">
        <f t="shared" si="125"/>
        <v>8.0662109487801744E-6</v>
      </c>
    </row>
    <row r="3954" spans="1:21" x14ac:dyDescent="0.35">
      <c r="A3954" t="s">
        <v>73</v>
      </c>
      <c r="B3954" t="s">
        <v>28</v>
      </c>
      <c r="C3954" t="s">
        <v>39</v>
      </c>
      <c r="D3954" t="s">
        <v>40</v>
      </c>
      <c r="E3954" t="s">
        <v>586</v>
      </c>
      <c r="F3954" t="s">
        <v>468</v>
      </c>
      <c r="G3954" t="s">
        <v>452</v>
      </c>
      <c r="H3954" t="s">
        <v>41</v>
      </c>
      <c r="I3954" t="s">
        <v>453</v>
      </c>
      <c r="J3954" t="s">
        <v>36</v>
      </c>
      <c r="L3954" t="s">
        <v>587</v>
      </c>
      <c r="M3954" t="s">
        <v>587</v>
      </c>
      <c r="N3954" t="b">
        <v>0</v>
      </c>
      <c r="O3954">
        <v>96.089047769999993</v>
      </c>
      <c r="P3954">
        <v>3.6279661108451372E-3</v>
      </c>
      <c r="Q3954">
        <v>50.713876768415687</v>
      </c>
      <c r="R3954">
        <v>4873.0481274021877</v>
      </c>
      <c r="S3954">
        <v>0.34860780893293941</v>
      </c>
      <c r="T3954">
        <f t="shared" si="124"/>
        <v>4873.0481274021877</v>
      </c>
      <c r="U3954">
        <f t="shared" si="125"/>
        <v>0.34860780893293947</v>
      </c>
    </row>
    <row r="3955" spans="1:21" x14ac:dyDescent="0.35">
      <c r="A3955" t="s">
        <v>73</v>
      </c>
      <c r="B3955" t="s">
        <v>28</v>
      </c>
      <c r="C3955" t="s">
        <v>29</v>
      </c>
      <c r="D3955" t="s">
        <v>30</v>
      </c>
      <c r="E3955" t="s">
        <v>586</v>
      </c>
      <c r="F3955" t="s">
        <v>468</v>
      </c>
      <c r="G3955" t="s">
        <v>452</v>
      </c>
      <c r="H3955" t="s">
        <v>41</v>
      </c>
      <c r="I3955" t="s">
        <v>453</v>
      </c>
      <c r="J3955" t="s">
        <v>36</v>
      </c>
      <c r="L3955" t="s">
        <v>587</v>
      </c>
      <c r="M3955" t="s">
        <v>587</v>
      </c>
      <c r="N3955" t="b">
        <v>0</v>
      </c>
      <c r="O3955">
        <v>96.089047769999993</v>
      </c>
      <c r="P3955">
        <v>1.383445790375535E-2</v>
      </c>
      <c r="Q3955">
        <v>51.267262298436883</v>
      </c>
      <c r="R3955">
        <v>4926.2224160316209</v>
      </c>
      <c r="S3955">
        <v>1.329339886386002</v>
      </c>
      <c r="T3955">
        <f t="shared" si="124"/>
        <v>4926.2224160316209</v>
      </c>
      <c r="U3955">
        <f t="shared" si="125"/>
        <v>1.3293398863860018</v>
      </c>
    </row>
    <row r="3956" spans="1:21" x14ac:dyDescent="0.35">
      <c r="A3956" t="s">
        <v>73</v>
      </c>
      <c r="B3956" t="s">
        <v>28</v>
      </c>
      <c r="C3956" t="s">
        <v>29</v>
      </c>
      <c r="D3956" t="s">
        <v>30</v>
      </c>
      <c r="E3956" t="s">
        <v>588</v>
      </c>
      <c r="F3956" t="s">
        <v>589</v>
      </c>
      <c r="G3956" t="s">
        <v>452</v>
      </c>
      <c r="H3956" t="s">
        <v>41</v>
      </c>
      <c r="I3956" t="s">
        <v>453</v>
      </c>
      <c r="J3956" t="s">
        <v>145</v>
      </c>
      <c r="L3956" t="s">
        <v>590</v>
      </c>
      <c r="M3956" t="s">
        <v>590</v>
      </c>
      <c r="N3956" t="b">
        <v>0</v>
      </c>
      <c r="O3956">
        <v>54.427446869999997</v>
      </c>
      <c r="P3956">
        <v>1.917905570864123E-3</v>
      </c>
      <c r="Q3956">
        <v>7.1073090575116709</v>
      </c>
      <c r="R3956">
        <v>386.83268611638618</v>
      </c>
      <c r="S3956">
        <v>0.10438670355988409</v>
      </c>
      <c r="T3956">
        <f t="shared" si="124"/>
        <v>386.83268611638624</v>
      </c>
      <c r="U3956">
        <f t="shared" si="125"/>
        <v>0.10438670355988407</v>
      </c>
    </row>
    <row r="3957" spans="1:21" x14ac:dyDescent="0.35">
      <c r="A3957" t="s">
        <v>73</v>
      </c>
      <c r="B3957" t="s">
        <v>28</v>
      </c>
      <c r="C3957" t="s">
        <v>39</v>
      </c>
      <c r="D3957" t="s">
        <v>40</v>
      </c>
      <c r="E3957" t="s">
        <v>588</v>
      </c>
      <c r="F3957" t="s">
        <v>589</v>
      </c>
      <c r="G3957" t="s">
        <v>452</v>
      </c>
      <c r="H3957" t="s">
        <v>41</v>
      </c>
      <c r="I3957" t="s">
        <v>453</v>
      </c>
      <c r="J3957" t="s">
        <v>145</v>
      </c>
      <c r="L3957" t="s">
        <v>590</v>
      </c>
      <c r="M3957" t="s">
        <v>590</v>
      </c>
      <c r="N3957" t="b">
        <v>0</v>
      </c>
      <c r="O3957">
        <v>54.427446869999997</v>
      </c>
      <c r="P3957">
        <v>1.626362429540574E-3</v>
      </c>
      <c r="Q3957">
        <v>22.734265236366351</v>
      </c>
      <c r="R3957">
        <v>1237.368013280817</v>
      </c>
      <c r="S3957">
        <v>8.8518754725183696E-2</v>
      </c>
      <c r="T3957">
        <f t="shared" si="124"/>
        <v>1237.3680132808174</v>
      </c>
      <c r="U3957">
        <f t="shared" si="125"/>
        <v>8.851875472518371E-2</v>
      </c>
    </row>
    <row r="3958" spans="1:21" x14ac:dyDescent="0.35">
      <c r="A3958" t="s">
        <v>73</v>
      </c>
      <c r="B3958" t="s">
        <v>28</v>
      </c>
      <c r="C3958" t="s">
        <v>39</v>
      </c>
      <c r="D3958" t="s">
        <v>40</v>
      </c>
      <c r="E3958" t="s">
        <v>591</v>
      </c>
      <c r="G3958" t="s">
        <v>452</v>
      </c>
      <c r="H3958" t="s">
        <v>41</v>
      </c>
      <c r="I3958" t="s">
        <v>453</v>
      </c>
      <c r="J3958" t="s">
        <v>145</v>
      </c>
      <c r="L3958" t="s">
        <v>592</v>
      </c>
      <c r="M3958" t="s">
        <v>592</v>
      </c>
      <c r="N3958" t="b">
        <v>0</v>
      </c>
      <c r="O3958">
        <v>54.427446869999997</v>
      </c>
      <c r="P3958">
        <v>2.17595772532583E-4</v>
      </c>
      <c r="Q3958">
        <v>3.041683647638866</v>
      </c>
      <c r="R3958">
        <v>165.55107512721219</v>
      </c>
      <c r="S3958">
        <v>1.1843182348653759E-2</v>
      </c>
      <c r="T3958">
        <f t="shared" si="124"/>
        <v>165.55107512721216</v>
      </c>
      <c r="U3958">
        <f t="shared" si="125"/>
        <v>1.1843182348653766E-2</v>
      </c>
    </row>
    <row r="3959" spans="1:21" x14ac:dyDescent="0.35">
      <c r="A3959" t="s">
        <v>73</v>
      </c>
      <c r="B3959" t="s">
        <v>28</v>
      </c>
      <c r="C3959" t="s">
        <v>29</v>
      </c>
      <c r="D3959" t="s">
        <v>30</v>
      </c>
      <c r="E3959" t="s">
        <v>591</v>
      </c>
      <c r="G3959" t="s">
        <v>452</v>
      </c>
      <c r="H3959" t="s">
        <v>41</v>
      </c>
      <c r="I3959" t="s">
        <v>453</v>
      </c>
      <c r="J3959" t="s">
        <v>145</v>
      </c>
      <c r="L3959" t="s">
        <v>592</v>
      </c>
      <c r="M3959" t="s">
        <v>592</v>
      </c>
      <c r="N3959" t="b">
        <v>0</v>
      </c>
      <c r="O3959">
        <v>54.427446869999997</v>
      </c>
      <c r="P3959">
        <v>2.618616459091728E-3</v>
      </c>
      <c r="Q3959">
        <v>9.7039795705199143</v>
      </c>
      <c r="R3959">
        <v>528.16283250203799</v>
      </c>
      <c r="S3959">
        <v>0.14252460820012261</v>
      </c>
      <c r="T3959">
        <f t="shared" si="124"/>
        <v>528.16283250203799</v>
      </c>
      <c r="U3959">
        <f t="shared" si="125"/>
        <v>0.14252460820012255</v>
      </c>
    </row>
    <row r="3960" spans="1:21" x14ac:dyDescent="0.35">
      <c r="A3960" t="s">
        <v>73</v>
      </c>
      <c r="B3960" t="s">
        <v>28</v>
      </c>
      <c r="C3960" t="s">
        <v>39</v>
      </c>
      <c r="D3960" t="s">
        <v>40</v>
      </c>
      <c r="E3960" t="s">
        <v>593</v>
      </c>
      <c r="G3960" t="s">
        <v>452</v>
      </c>
      <c r="H3960" t="s">
        <v>41</v>
      </c>
      <c r="I3960" t="s">
        <v>453</v>
      </c>
      <c r="J3960" t="s">
        <v>145</v>
      </c>
      <c r="L3960" t="s">
        <v>594</v>
      </c>
      <c r="M3960" t="s">
        <v>595</v>
      </c>
      <c r="N3960" t="b">
        <v>0</v>
      </c>
      <c r="O3960">
        <v>54.427446869999997</v>
      </c>
      <c r="P3960">
        <v>2.3606274136303241E-3</v>
      </c>
      <c r="Q3960">
        <v>32.998259656594207</v>
      </c>
      <c r="R3960">
        <v>1796.0110242617459</v>
      </c>
      <c r="S3960">
        <v>0.12848292313522991</v>
      </c>
      <c r="T3960">
        <f t="shared" si="124"/>
        <v>1796.0110242617457</v>
      </c>
      <c r="U3960">
        <f t="shared" si="125"/>
        <v>0.12848292313522996</v>
      </c>
    </row>
    <row r="3961" spans="1:21" x14ac:dyDescent="0.35">
      <c r="A3961" t="s">
        <v>73</v>
      </c>
      <c r="B3961" t="s">
        <v>28</v>
      </c>
      <c r="C3961" t="s">
        <v>76</v>
      </c>
      <c r="D3961" t="s">
        <v>77</v>
      </c>
      <c r="E3961" t="s">
        <v>593</v>
      </c>
      <c r="G3961" t="s">
        <v>452</v>
      </c>
      <c r="H3961" t="s">
        <v>41</v>
      </c>
      <c r="I3961" t="s">
        <v>453</v>
      </c>
      <c r="J3961" t="s">
        <v>145</v>
      </c>
      <c r="L3961" t="s">
        <v>594</v>
      </c>
      <c r="M3961" t="s">
        <v>595</v>
      </c>
      <c r="N3961" t="b">
        <v>0</v>
      </c>
      <c r="O3961">
        <v>54.427446869999997</v>
      </c>
      <c r="P3961">
        <v>1.6869273266545909E-3</v>
      </c>
      <c r="Q3961">
        <v>6.0093773377865887</v>
      </c>
      <c r="R3961">
        <v>327.0750657741616</v>
      </c>
      <c r="S3961">
        <v>9.1815147445043863E-2</v>
      </c>
      <c r="T3961">
        <f t="shared" si="124"/>
        <v>327.0750657741616</v>
      </c>
      <c r="U3961">
        <f t="shared" si="125"/>
        <v>9.1815147445043876E-2</v>
      </c>
    </row>
    <row r="3962" spans="1:21" x14ac:dyDescent="0.35">
      <c r="A3962" t="s">
        <v>73</v>
      </c>
      <c r="B3962" t="s">
        <v>28</v>
      </c>
      <c r="C3962" t="s">
        <v>29</v>
      </c>
      <c r="D3962" t="s">
        <v>30</v>
      </c>
      <c r="E3962" t="s">
        <v>593</v>
      </c>
      <c r="G3962" t="s">
        <v>452</v>
      </c>
      <c r="H3962" t="s">
        <v>41</v>
      </c>
      <c r="I3962" t="s">
        <v>453</v>
      </c>
      <c r="J3962" t="s">
        <v>145</v>
      </c>
      <c r="L3962" t="s">
        <v>594</v>
      </c>
      <c r="M3962" t="s">
        <v>595</v>
      </c>
      <c r="N3962" t="b">
        <v>0</v>
      </c>
      <c r="O3962">
        <v>54.427446869999997</v>
      </c>
      <c r="P3962">
        <v>4.2788502931100066E-3</v>
      </c>
      <c r="Q3962">
        <v>15.85641749309656</v>
      </c>
      <c r="R3962">
        <v>863.02432065405139</v>
      </c>
      <c r="S3962">
        <v>0.2328868969929288</v>
      </c>
      <c r="T3962">
        <f t="shared" si="124"/>
        <v>863.02432065405151</v>
      </c>
      <c r="U3962">
        <f t="shared" si="125"/>
        <v>0.2328868969929288</v>
      </c>
    </row>
    <row r="3963" spans="1:21" x14ac:dyDescent="0.35">
      <c r="A3963" t="s">
        <v>73</v>
      </c>
      <c r="B3963" t="s">
        <v>28</v>
      </c>
      <c r="C3963" t="s">
        <v>39</v>
      </c>
      <c r="D3963" t="s">
        <v>40</v>
      </c>
      <c r="E3963" t="s">
        <v>596</v>
      </c>
      <c r="F3963" t="s">
        <v>597</v>
      </c>
      <c r="G3963" t="s">
        <v>452</v>
      </c>
      <c r="H3963" t="s">
        <v>41</v>
      </c>
      <c r="I3963" t="s">
        <v>453</v>
      </c>
      <c r="J3963" t="s">
        <v>145</v>
      </c>
      <c r="L3963" t="s">
        <v>598</v>
      </c>
      <c r="M3963" t="s">
        <v>598</v>
      </c>
      <c r="N3963" t="b">
        <v>0</v>
      </c>
      <c r="O3963">
        <v>54.427446869999997</v>
      </c>
      <c r="P3963">
        <v>7.4509923060471511E-5</v>
      </c>
      <c r="Q3963">
        <v>1.041544198777711</v>
      </c>
      <c r="R3963">
        <v>56.688591541730602</v>
      </c>
      <c r="S3963">
        <v>4.0553848786615996E-3</v>
      </c>
      <c r="T3963">
        <f t="shared" si="124"/>
        <v>56.688591541730581</v>
      </c>
      <c r="U3963">
        <f t="shared" si="125"/>
        <v>4.0553848786616005E-3</v>
      </c>
    </row>
    <row r="3964" spans="1:21" x14ac:dyDescent="0.35">
      <c r="A3964" t="s">
        <v>73</v>
      </c>
      <c r="B3964" t="s">
        <v>28</v>
      </c>
      <c r="C3964" t="s">
        <v>76</v>
      </c>
      <c r="D3964" t="s">
        <v>77</v>
      </c>
      <c r="E3964" t="s">
        <v>596</v>
      </c>
      <c r="F3964" t="s">
        <v>597</v>
      </c>
      <c r="G3964" t="s">
        <v>452</v>
      </c>
      <c r="H3964" t="s">
        <v>41</v>
      </c>
      <c r="I3964" t="s">
        <v>453</v>
      </c>
      <c r="J3964" t="s">
        <v>145</v>
      </c>
      <c r="L3964" t="s">
        <v>598</v>
      </c>
      <c r="M3964" t="s">
        <v>598</v>
      </c>
      <c r="N3964" t="b">
        <v>0</v>
      </c>
      <c r="O3964">
        <v>54.427446869999997</v>
      </c>
      <c r="P3964">
        <v>1.213946649901758E-5</v>
      </c>
      <c r="Q3964">
        <v>4.3244681450911628E-2</v>
      </c>
      <c r="R3964">
        <v>2.353697602079567</v>
      </c>
      <c r="S3964">
        <v>6.60720167905424E-4</v>
      </c>
      <c r="T3964">
        <f t="shared" si="124"/>
        <v>2.353697602079567</v>
      </c>
      <c r="U3964">
        <f t="shared" si="125"/>
        <v>6.6072016790542421E-4</v>
      </c>
    </row>
    <row r="3965" spans="1:21" x14ac:dyDescent="0.35">
      <c r="A3965" t="s">
        <v>73</v>
      </c>
      <c r="B3965" t="s">
        <v>28</v>
      </c>
      <c r="C3965" t="s">
        <v>39</v>
      </c>
      <c r="D3965" t="s">
        <v>40</v>
      </c>
      <c r="E3965" t="s">
        <v>599</v>
      </c>
      <c r="F3965" t="s">
        <v>600</v>
      </c>
      <c r="G3965" t="s">
        <v>452</v>
      </c>
      <c r="H3965" t="s">
        <v>41</v>
      </c>
      <c r="I3965" t="s">
        <v>453</v>
      </c>
      <c r="J3965" t="s">
        <v>145</v>
      </c>
      <c r="L3965" t="s">
        <v>601</v>
      </c>
      <c r="M3965" t="s">
        <v>601</v>
      </c>
      <c r="N3965" t="b">
        <v>0</v>
      </c>
      <c r="O3965">
        <v>111.51933579999999</v>
      </c>
      <c r="P3965">
        <v>7.1904212681102708E-3</v>
      </c>
      <c r="Q3965">
        <v>100.5120023072633</v>
      </c>
      <c r="R3965">
        <v>11209.031737234071</v>
      </c>
      <c r="S3965">
        <v>0.80187100394185107</v>
      </c>
      <c r="T3965">
        <f t="shared" si="124"/>
        <v>11209.031737234071</v>
      </c>
      <c r="U3965">
        <f t="shared" si="125"/>
        <v>0.80187100394185107</v>
      </c>
    </row>
    <row r="3966" spans="1:21" x14ac:dyDescent="0.35">
      <c r="A3966" t="s">
        <v>73</v>
      </c>
      <c r="B3966" t="s">
        <v>28</v>
      </c>
      <c r="C3966" t="s">
        <v>29</v>
      </c>
      <c r="D3966" t="s">
        <v>30</v>
      </c>
      <c r="E3966" t="s">
        <v>599</v>
      </c>
      <c r="F3966" t="s">
        <v>600</v>
      </c>
      <c r="G3966" t="s">
        <v>452</v>
      </c>
      <c r="H3966" t="s">
        <v>41</v>
      </c>
      <c r="I3966" t="s">
        <v>453</v>
      </c>
      <c r="J3966" t="s">
        <v>145</v>
      </c>
      <c r="L3966" t="s">
        <v>601</v>
      </c>
      <c r="M3966" t="s">
        <v>601</v>
      </c>
      <c r="N3966" t="b">
        <v>0</v>
      </c>
      <c r="O3966">
        <v>111.51933579999999</v>
      </c>
      <c r="P3966">
        <v>1.9868781724228311E-2</v>
      </c>
      <c r="Q3966">
        <v>73.629053721714627</v>
      </c>
      <c r="R3966">
        <v>8211.0631666281333</v>
      </c>
      <c r="S3966">
        <v>2.2157533410411201</v>
      </c>
      <c r="T3966">
        <f t="shared" si="124"/>
        <v>8211.0631666281333</v>
      </c>
      <c r="U3966">
        <f t="shared" si="125"/>
        <v>2.2157533410411201</v>
      </c>
    </row>
    <row r="3967" spans="1:21" x14ac:dyDescent="0.35">
      <c r="A3967" t="s">
        <v>73</v>
      </c>
      <c r="B3967" t="s">
        <v>28</v>
      </c>
      <c r="C3967" t="s">
        <v>29</v>
      </c>
      <c r="D3967" t="s">
        <v>30</v>
      </c>
      <c r="E3967" t="s">
        <v>602</v>
      </c>
      <c r="F3967" t="s">
        <v>603</v>
      </c>
      <c r="G3967" t="s">
        <v>452</v>
      </c>
      <c r="H3967" t="s">
        <v>41</v>
      </c>
      <c r="I3967" t="s">
        <v>453</v>
      </c>
      <c r="J3967" t="s">
        <v>36</v>
      </c>
      <c r="L3967" t="s">
        <v>604</v>
      </c>
      <c r="M3967" t="s">
        <v>604</v>
      </c>
      <c r="N3967" t="b">
        <v>0</v>
      </c>
      <c r="O3967">
        <v>748.88314725999999</v>
      </c>
      <c r="P3967">
        <v>5.0725030250234511E-3</v>
      </c>
      <c r="Q3967">
        <v>18.797508720807961</v>
      </c>
      <c r="R3967">
        <v>14077.137491485961</v>
      </c>
      <c r="S3967">
        <v>3.798712029865432</v>
      </c>
      <c r="T3967">
        <f t="shared" si="124"/>
        <v>14077.137491485963</v>
      </c>
      <c r="U3967">
        <f t="shared" si="125"/>
        <v>3.7987120298654324</v>
      </c>
    </row>
    <row r="3968" spans="1:21" x14ac:dyDescent="0.35">
      <c r="A3968" t="s">
        <v>73</v>
      </c>
      <c r="B3968" t="s">
        <v>28</v>
      </c>
      <c r="C3968" t="s">
        <v>29</v>
      </c>
      <c r="D3968" t="s">
        <v>30</v>
      </c>
      <c r="E3968" t="s">
        <v>608</v>
      </c>
      <c r="F3968" t="s">
        <v>609</v>
      </c>
      <c r="G3968" t="s">
        <v>452</v>
      </c>
      <c r="H3968" t="s">
        <v>41</v>
      </c>
      <c r="I3968" t="s">
        <v>453</v>
      </c>
      <c r="J3968" t="s">
        <v>36</v>
      </c>
      <c r="L3968" t="s">
        <v>610</v>
      </c>
      <c r="M3968" t="s">
        <v>610</v>
      </c>
      <c r="N3968" t="b">
        <v>0</v>
      </c>
      <c r="O3968">
        <v>2.4148714199999999</v>
      </c>
      <c r="P3968">
        <v>3.7725702665613923E-8</v>
      </c>
      <c r="Q3968">
        <v>1.398026223655544E-4</v>
      </c>
      <c r="R3968">
        <v>3.3760535719163011E-4</v>
      </c>
      <c r="S3968">
        <v>9.1102721166608852E-8</v>
      </c>
      <c r="T3968">
        <f t="shared" si="124"/>
        <v>3.3760535719163011E-4</v>
      </c>
      <c r="U3968">
        <f t="shared" si="125"/>
        <v>9.1102721166608878E-8</v>
      </c>
    </row>
    <row r="3969" spans="1:21" x14ac:dyDescent="0.35">
      <c r="A3969" t="s">
        <v>73</v>
      </c>
      <c r="B3969" t="s">
        <v>28</v>
      </c>
      <c r="C3969" t="s">
        <v>39</v>
      </c>
      <c r="D3969" t="s">
        <v>40</v>
      </c>
      <c r="E3969" t="s">
        <v>608</v>
      </c>
      <c r="F3969" t="s">
        <v>609</v>
      </c>
      <c r="G3969" t="s">
        <v>452</v>
      </c>
      <c r="H3969" t="s">
        <v>41</v>
      </c>
      <c r="I3969" t="s">
        <v>453</v>
      </c>
      <c r="J3969" t="s">
        <v>36</v>
      </c>
      <c r="L3969" t="s">
        <v>610</v>
      </c>
      <c r="M3969" t="s">
        <v>610</v>
      </c>
      <c r="N3969" t="b">
        <v>0</v>
      </c>
      <c r="O3969">
        <v>2.4148714199999999</v>
      </c>
      <c r="P3969">
        <v>2.419048226721534E-5</v>
      </c>
      <c r="Q3969">
        <v>0.33814900668471831</v>
      </c>
      <c r="R3969">
        <v>0.81658637194431516</v>
      </c>
      <c r="S3969">
        <v>5.8416904263115122E-5</v>
      </c>
      <c r="T3969">
        <f t="shared" si="124"/>
        <v>0.81658637194431516</v>
      </c>
      <c r="U3969">
        <f t="shared" si="125"/>
        <v>5.8416904263115122E-5</v>
      </c>
    </row>
    <row r="3970" spans="1:21" x14ac:dyDescent="0.35">
      <c r="A3970" t="s">
        <v>73</v>
      </c>
      <c r="B3970" t="s">
        <v>28</v>
      </c>
      <c r="C3970" t="s">
        <v>29</v>
      </c>
      <c r="D3970" t="s">
        <v>30</v>
      </c>
      <c r="E3970" t="s">
        <v>1261</v>
      </c>
      <c r="F3970" t="s">
        <v>1262</v>
      </c>
      <c r="G3970" t="s">
        <v>452</v>
      </c>
      <c r="H3970" t="s">
        <v>41</v>
      </c>
      <c r="I3970" t="s">
        <v>453</v>
      </c>
      <c r="J3970" t="s">
        <v>36</v>
      </c>
      <c r="L3970" t="s">
        <v>1263</v>
      </c>
      <c r="M3970" t="s">
        <v>1263</v>
      </c>
      <c r="N3970" t="b">
        <v>0</v>
      </c>
      <c r="O3970">
        <v>9.8245593800000002</v>
      </c>
      <c r="P3970">
        <v>3.242508451495455E-3</v>
      </c>
      <c r="Q3970">
        <v>12.01597723916538</v>
      </c>
      <c r="R3970">
        <v>118.0516818949088</v>
      </c>
      <c r="S3970">
        <v>3.1856216821868941E-2</v>
      </c>
      <c r="T3970">
        <f t="shared" ref="T3970:T4033" si="126">O3970*Q3970</f>
        <v>118.05168189490874</v>
      </c>
      <c r="U3970">
        <f t="shared" ref="U3970:U4033" si="127">O3970*P3970</f>
        <v>3.1856216821868948E-2</v>
      </c>
    </row>
    <row r="3971" spans="1:21" x14ac:dyDescent="0.35">
      <c r="A3971" t="s">
        <v>73</v>
      </c>
      <c r="B3971" t="s">
        <v>28</v>
      </c>
      <c r="C3971" t="s">
        <v>29</v>
      </c>
      <c r="D3971" t="s">
        <v>30</v>
      </c>
      <c r="E3971" t="s">
        <v>1445</v>
      </c>
      <c r="F3971" t="s">
        <v>1446</v>
      </c>
      <c r="G3971" t="s">
        <v>452</v>
      </c>
      <c r="H3971" t="s">
        <v>41</v>
      </c>
      <c r="I3971" t="s">
        <v>453</v>
      </c>
      <c r="J3971" t="s">
        <v>36</v>
      </c>
      <c r="L3971" t="s">
        <v>1447</v>
      </c>
      <c r="M3971" t="s">
        <v>1447</v>
      </c>
      <c r="N3971" t="b">
        <v>0</v>
      </c>
      <c r="O3971">
        <v>7.3262099999999997E-2</v>
      </c>
      <c r="P3971">
        <v>3.519242041279771E-4</v>
      </c>
      <c r="Q3971">
        <v>1.3041487138646839</v>
      </c>
      <c r="R3971">
        <v>9.5544673490025836E-2</v>
      </c>
      <c r="S3971">
        <v>2.5782706235244271E-5</v>
      </c>
      <c r="T3971">
        <f t="shared" si="126"/>
        <v>9.554467349002585E-2</v>
      </c>
      <c r="U3971">
        <f t="shared" si="127"/>
        <v>2.5782706235244271E-5</v>
      </c>
    </row>
    <row r="3972" spans="1:21" x14ac:dyDescent="0.35">
      <c r="A3972" t="s">
        <v>73</v>
      </c>
      <c r="B3972" t="s">
        <v>28</v>
      </c>
      <c r="C3972" t="s">
        <v>29</v>
      </c>
      <c r="D3972" t="s">
        <v>30</v>
      </c>
      <c r="E3972" t="s">
        <v>611</v>
      </c>
      <c r="F3972" t="s">
        <v>612</v>
      </c>
      <c r="G3972" t="s">
        <v>452</v>
      </c>
      <c r="H3972" t="s">
        <v>41</v>
      </c>
      <c r="I3972" t="s">
        <v>453</v>
      </c>
      <c r="J3972" t="s">
        <v>36</v>
      </c>
      <c r="L3972" t="s">
        <v>613</v>
      </c>
      <c r="M3972" t="s">
        <v>613</v>
      </c>
      <c r="N3972" t="b">
        <v>0</v>
      </c>
      <c r="O3972">
        <v>714.01535258000001</v>
      </c>
      <c r="P3972">
        <v>1.1732844928942931E-8</v>
      </c>
      <c r="Q3972">
        <v>4.3479176608410718E-5</v>
      </c>
      <c r="R3972">
        <v>3.1044799615942469E-2</v>
      </c>
      <c r="S3972">
        <v>8.3774314087056522E-6</v>
      </c>
      <c r="T3972">
        <f t="shared" si="126"/>
        <v>3.1044799615942469E-2</v>
      </c>
      <c r="U3972">
        <f t="shared" si="127"/>
        <v>8.3774314087056522E-6</v>
      </c>
    </row>
    <row r="3973" spans="1:21" x14ac:dyDescent="0.35">
      <c r="A3973" t="s">
        <v>73</v>
      </c>
      <c r="B3973" t="s">
        <v>28</v>
      </c>
      <c r="C3973" t="s">
        <v>29</v>
      </c>
      <c r="D3973" t="s">
        <v>30</v>
      </c>
      <c r="E3973" t="s">
        <v>614</v>
      </c>
      <c r="F3973" t="s">
        <v>615</v>
      </c>
      <c r="G3973" t="s">
        <v>452</v>
      </c>
      <c r="H3973" t="s">
        <v>41</v>
      </c>
      <c r="I3973" t="s">
        <v>453</v>
      </c>
      <c r="J3973" t="s">
        <v>36</v>
      </c>
      <c r="L3973" t="s">
        <v>616</v>
      </c>
      <c r="M3973" t="s">
        <v>616</v>
      </c>
      <c r="N3973" t="b">
        <v>0</v>
      </c>
      <c r="O3973">
        <v>0.45680324</v>
      </c>
      <c r="P3973">
        <v>1.166481140591206E-2</v>
      </c>
      <c r="Q3973">
        <v>43.227060298933672</v>
      </c>
      <c r="R3973">
        <v>19.746261200228268</v>
      </c>
      <c r="S3973">
        <v>5.3285236442095841E-3</v>
      </c>
      <c r="T3973">
        <f t="shared" si="126"/>
        <v>19.746261200228268</v>
      </c>
      <c r="U3973">
        <f t="shared" si="127"/>
        <v>5.3285236442095841E-3</v>
      </c>
    </row>
    <row r="3974" spans="1:21" x14ac:dyDescent="0.35">
      <c r="A3974" t="s">
        <v>73</v>
      </c>
      <c r="B3974" t="s">
        <v>28</v>
      </c>
      <c r="C3974" t="s">
        <v>39</v>
      </c>
      <c r="D3974" t="s">
        <v>40</v>
      </c>
      <c r="E3974" t="s">
        <v>614</v>
      </c>
      <c r="F3974" t="s">
        <v>615</v>
      </c>
      <c r="G3974" t="s">
        <v>452</v>
      </c>
      <c r="H3974" t="s">
        <v>41</v>
      </c>
      <c r="I3974" t="s">
        <v>453</v>
      </c>
      <c r="J3974" t="s">
        <v>36</v>
      </c>
      <c r="L3974" t="s">
        <v>616</v>
      </c>
      <c r="M3974" t="s">
        <v>616</v>
      </c>
      <c r="N3974" t="b">
        <v>0</v>
      </c>
      <c r="O3974">
        <v>0.45680324</v>
      </c>
      <c r="P3974">
        <v>5.8032197362639414E-3</v>
      </c>
      <c r="Q3974">
        <v>81.120870915844648</v>
      </c>
      <c r="R3974">
        <v>37.056276665979603</v>
      </c>
      <c r="S3974">
        <v>2.6509295779573142E-3</v>
      </c>
      <c r="T3974">
        <f t="shared" si="126"/>
        <v>37.056276665979603</v>
      </c>
      <c r="U3974">
        <f t="shared" si="127"/>
        <v>2.6509295779573137E-3</v>
      </c>
    </row>
    <row r="3975" spans="1:21" x14ac:dyDescent="0.35">
      <c r="A3975" t="s">
        <v>73</v>
      </c>
      <c r="B3975" t="s">
        <v>28</v>
      </c>
      <c r="C3975" t="s">
        <v>76</v>
      </c>
      <c r="D3975" t="s">
        <v>77</v>
      </c>
      <c r="E3975" t="s">
        <v>614</v>
      </c>
      <c r="F3975" t="s">
        <v>615</v>
      </c>
      <c r="G3975" t="s">
        <v>452</v>
      </c>
      <c r="H3975" t="s">
        <v>41</v>
      </c>
      <c r="I3975" t="s">
        <v>453</v>
      </c>
      <c r="J3975" t="s">
        <v>36</v>
      </c>
      <c r="L3975" t="s">
        <v>616</v>
      </c>
      <c r="M3975" t="s">
        <v>616</v>
      </c>
      <c r="N3975" t="b">
        <v>0</v>
      </c>
      <c r="O3975">
        <v>0.45680324</v>
      </c>
      <c r="P3975">
        <v>2.4001900247252171E-3</v>
      </c>
      <c r="Q3975">
        <v>8.5502483201628063</v>
      </c>
      <c r="R3975">
        <v>3.905781135454927</v>
      </c>
      <c r="S3975">
        <v>1.0964145799101589E-3</v>
      </c>
      <c r="T3975">
        <f t="shared" si="126"/>
        <v>3.9057811354549274</v>
      </c>
      <c r="U3975">
        <f t="shared" si="127"/>
        <v>1.0964145799101592E-3</v>
      </c>
    </row>
    <row r="3976" spans="1:21" x14ac:dyDescent="0.35">
      <c r="A3976" t="s">
        <v>73</v>
      </c>
      <c r="B3976" t="s">
        <v>28</v>
      </c>
      <c r="C3976" t="s">
        <v>39</v>
      </c>
      <c r="D3976" t="s">
        <v>40</v>
      </c>
      <c r="E3976" t="s">
        <v>617</v>
      </c>
      <c r="F3976" t="s">
        <v>618</v>
      </c>
      <c r="G3976" t="s">
        <v>452</v>
      </c>
      <c r="H3976" t="s">
        <v>41</v>
      </c>
      <c r="I3976" t="s">
        <v>453</v>
      </c>
      <c r="J3976" t="s">
        <v>36</v>
      </c>
      <c r="L3976" t="s">
        <v>619</v>
      </c>
      <c r="M3976" t="s">
        <v>619</v>
      </c>
      <c r="N3976" t="b">
        <v>0</v>
      </c>
      <c r="O3976">
        <v>2.0752932099999999</v>
      </c>
      <c r="P3976">
        <v>8.3249168008288124E-5</v>
      </c>
      <c r="Q3976">
        <v>1.1637065833732301</v>
      </c>
      <c r="R3976">
        <v>2.4150323709067618</v>
      </c>
      <c r="S3976">
        <v>1.7276643310574959E-4</v>
      </c>
      <c r="T3976">
        <f t="shared" si="126"/>
        <v>2.4150323709067631</v>
      </c>
      <c r="U3976">
        <f t="shared" si="127"/>
        <v>1.7276643310574957E-4</v>
      </c>
    </row>
    <row r="3977" spans="1:21" x14ac:dyDescent="0.35">
      <c r="A3977" t="s">
        <v>73</v>
      </c>
      <c r="B3977" t="s">
        <v>28</v>
      </c>
      <c r="C3977" t="s">
        <v>39</v>
      </c>
      <c r="D3977" t="s">
        <v>40</v>
      </c>
      <c r="E3977" t="s">
        <v>620</v>
      </c>
      <c r="F3977" t="s">
        <v>621</v>
      </c>
      <c r="G3977" t="s">
        <v>452</v>
      </c>
      <c r="H3977" t="s">
        <v>41</v>
      </c>
      <c r="I3977" t="s">
        <v>453</v>
      </c>
      <c r="J3977" t="s">
        <v>36</v>
      </c>
      <c r="L3977" t="s">
        <v>622</v>
      </c>
      <c r="M3977" t="s">
        <v>622</v>
      </c>
      <c r="N3977" t="b">
        <v>0</v>
      </c>
      <c r="O3977">
        <v>91.262107009999994</v>
      </c>
      <c r="P3977">
        <v>4.4895714311116398E-3</v>
      </c>
      <c r="Q3977">
        <v>62.757910450094137</v>
      </c>
      <c r="R3977">
        <v>5727.4191392204884</v>
      </c>
      <c r="S3977">
        <v>0.4097277483751493</v>
      </c>
      <c r="T3977">
        <f t="shared" si="126"/>
        <v>5727.4191392204884</v>
      </c>
      <c r="U3977">
        <f t="shared" si="127"/>
        <v>0.4097277483751493</v>
      </c>
    </row>
    <row r="3978" spans="1:21" x14ac:dyDescent="0.35">
      <c r="A3978" t="s">
        <v>73</v>
      </c>
      <c r="B3978" t="s">
        <v>28</v>
      </c>
      <c r="C3978" t="s">
        <v>29</v>
      </c>
      <c r="D3978" t="s">
        <v>30</v>
      </c>
      <c r="E3978" t="s">
        <v>620</v>
      </c>
      <c r="F3978" t="s">
        <v>621</v>
      </c>
      <c r="G3978" t="s">
        <v>452</v>
      </c>
      <c r="H3978" t="s">
        <v>41</v>
      </c>
      <c r="I3978" t="s">
        <v>453</v>
      </c>
      <c r="J3978" t="s">
        <v>36</v>
      </c>
      <c r="L3978" t="s">
        <v>622</v>
      </c>
      <c r="M3978" t="s">
        <v>622</v>
      </c>
      <c r="N3978" t="b">
        <v>0</v>
      </c>
      <c r="O3978">
        <v>91.262107009999994</v>
      </c>
      <c r="P3978">
        <v>2.5174303444996451E-2</v>
      </c>
      <c r="Q3978">
        <v>93.290075178496139</v>
      </c>
      <c r="R3978">
        <v>8513.8488239108592</v>
      </c>
      <c r="S3978">
        <v>2.297459974899478</v>
      </c>
      <c r="T3978">
        <f t="shared" si="126"/>
        <v>8513.8488239108592</v>
      </c>
      <c r="U3978">
        <f t="shared" si="127"/>
        <v>2.2974599748994775</v>
      </c>
    </row>
    <row r="3979" spans="1:21" x14ac:dyDescent="0.35">
      <c r="A3979" t="s">
        <v>73</v>
      </c>
      <c r="B3979" t="s">
        <v>28</v>
      </c>
      <c r="C3979" t="s">
        <v>76</v>
      </c>
      <c r="D3979" t="s">
        <v>77</v>
      </c>
      <c r="E3979" t="s">
        <v>620</v>
      </c>
      <c r="F3979" t="s">
        <v>621</v>
      </c>
      <c r="G3979" t="s">
        <v>452</v>
      </c>
      <c r="H3979" t="s">
        <v>41</v>
      </c>
      <c r="I3979" t="s">
        <v>453</v>
      </c>
      <c r="J3979" t="s">
        <v>36</v>
      </c>
      <c r="L3979" t="s">
        <v>622</v>
      </c>
      <c r="M3979" t="s">
        <v>622</v>
      </c>
      <c r="N3979" t="b">
        <v>0</v>
      </c>
      <c r="O3979">
        <v>91.262107009999994</v>
      </c>
      <c r="P3979">
        <v>5.4420597699971468E-9</v>
      </c>
      <c r="Q3979">
        <v>1.9386366049067611E-5</v>
      </c>
      <c r="R3979">
        <v>1.7692406129050391E-3</v>
      </c>
      <c r="S3979">
        <v>4.9665384108429555E-7</v>
      </c>
      <c r="T3979">
        <f t="shared" si="126"/>
        <v>1.7692406129050391E-3</v>
      </c>
      <c r="U3979">
        <f t="shared" si="127"/>
        <v>4.9665384108429555E-7</v>
      </c>
    </row>
    <row r="3980" spans="1:21" x14ac:dyDescent="0.35">
      <c r="A3980" t="s">
        <v>73</v>
      </c>
      <c r="B3980" t="s">
        <v>28</v>
      </c>
      <c r="C3980" t="s">
        <v>29</v>
      </c>
      <c r="D3980" t="s">
        <v>30</v>
      </c>
      <c r="E3980" t="s">
        <v>623</v>
      </c>
      <c r="F3980" t="s">
        <v>624</v>
      </c>
      <c r="G3980" t="s">
        <v>452</v>
      </c>
      <c r="H3980" t="s">
        <v>41</v>
      </c>
      <c r="I3980" t="s">
        <v>453</v>
      </c>
      <c r="J3980" t="s">
        <v>36</v>
      </c>
      <c r="L3980" t="s">
        <v>1448</v>
      </c>
      <c r="M3980" t="s">
        <v>1449</v>
      </c>
      <c r="N3980" t="b">
        <v>0</v>
      </c>
      <c r="O3980">
        <v>0.20814360000000001</v>
      </c>
      <c r="P3980">
        <v>5.8598533446215023E-3</v>
      </c>
      <c r="Q3980">
        <v>21.71524468389433</v>
      </c>
      <c r="R3980">
        <v>4.5198892033866276</v>
      </c>
      <c r="S3980">
        <v>1.21969097062156E-3</v>
      </c>
      <c r="T3980">
        <f t="shared" si="126"/>
        <v>4.5198892033866285</v>
      </c>
      <c r="U3980">
        <f t="shared" si="127"/>
        <v>1.2196909706215602E-3</v>
      </c>
    </row>
    <row r="3981" spans="1:21" x14ac:dyDescent="0.35">
      <c r="A3981" t="s">
        <v>73</v>
      </c>
      <c r="B3981" t="s">
        <v>28</v>
      </c>
      <c r="C3981" t="s">
        <v>39</v>
      </c>
      <c r="D3981" t="s">
        <v>40</v>
      </c>
      <c r="E3981" t="s">
        <v>623</v>
      </c>
      <c r="F3981" t="s">
        <v>624</v>
      </c>
      <c r="G3981" t="s">
        <v>452</v>
      </c>
      <c r="H3981" t="s">
        <v>41</v>
      </c>
      <c r="I3981" t="s">
        <v>453</v>
      </c>
      <c r="J3981" t="s">
        <v>36</v>
      </c>
      <c r="L3981" t="s">
        <v>1448</v>
      </c>
      <c r="M3981" t="s">
        <v>1449</v>
      </c>
      <c r="N3981" t="b">
        <v>0</v>
      </c>
      <c r="O3981">
        <v>0.20814360000000001</v>
      </c>
      <c r="P3981">
        <v>1.838484235602119E-3</v>
      </c>
      <c r="Q3981">
        <v>25.699430511847108</v>
      </c>
      <c r="R3981">
        <v>5.3491719846857011</v>
      </c>
      <c r="S3981">
        <v>3.8266872734147331E-4</v>
      </c>
      <c r="T3981">
        <f t="shared" si="126"/>
        <v>5.3491719846857002</v>
      </c>
      <c r="U3981">
        <f t="shared" si="127"/>
        <v>3.8266872734147325E-4</v>
      </c>
    </row>
    <row r="3982" spans="1:21" x14ac:dyDescent="0.35">
      <c r="A3982" t="s">
        <v>73</v>
      </c>
      <c r="B3982" t="s">
        <v>28</v>
      </c>
      <c r="C3982" t="s">
        <v>76</v>
      </c>
      <c r="D3982" t="s">
        <v>77</v>
      </c>
      <c r="E3982" t="s">
        <v>1450</v>
      </c>
      <c r="F3982" t="s">
        <v>1451</v>
      </c>
      <c r="G3982" t="s">
        <v>452</v>
      </c>
      <c r="H3982" t="s">
        <v>41</v>
      </c>
      <c r="I3982" t="s">
        <v>453</v>
      </c>
      <c r="J3982" t="s">
        <v>145</v>
      </c>
      <c r="L3982" t="s">
        <v>1452</v>
      </c>
      <c r="M3982" t="s">
        <v>1452</v>
      </c>
      <c r="N3982" t="b">
        <v>0</v>
      </c>
      <c r="O3982">
        <v>111.51933579999999</v>
      </c>
      <c r="P3982">
        <v>3.0294346100331578E-3</v>
      </c>
      <c r="Q3982">
        <v>10.79181978037114</v>
      </c>
      <c r="R3982">
        <v>1203.496573980291</v>
      </c>
      <c r="S3982">
        <v>0.33784053556042981</v>
      </c>
      <c r="T3982">
        <f t="shared" si="126"/>
        <v>1203.4965739802915</v>
      </c>
      <c r="U3982">
        <f t="shared" si="127"/>
        <v>0.33784053556042976</v>
      </c>
    </row>
    <row r="3983" spans="1:21" x14ac:dyDescent="0.35">
      <c r="A3983" t="s">
        <v>73</v>
      </c>
      <c r="B3983" t="s">
        <v>28</v>
      </c>
      <c r="C3983" t="s">
        <v>39</v>
      </c>
      <c r="D3983" t="s">
        <v>40</v>
      </c>
      <c r="E3983" t="s">
        <v>1450</v>
      </c>
      <c r="F3983" t="s">
        <v>1451</v>
      </c>
      <c r="G3983" t="s">
        <v>452</v>
      </c>
      <c r="H3983" t="s">
        <v>41</v>
      </c>
      <c r="I3983" t="s">
        <v>453</v>
      </c>
      <c r="J3983" t="s">
        <v>145</v>
      </c>
      <c r="L3983" t="s">
        <v>1452</v>
      </c>
      <c r="M3983" t="s">
        <v>1452</v>
      </c>
      <c r="N3983" t="b">
        <v>0</v>
      </c>
      <c r="O3983">
        <v>111.51933579999999</v>
      </c>
      <c r="P3983">
        <v>9.478550527276347E-4</v>
      </c>
      <c r="Q3983">
        <v>13.24968394678627</v>
      </c>
      <c r="R3983">
        <v>1477.595953305527</v>
      </c>
      <c r="S3983">
        <v>0.1057041659148598</v>
      </c>
      <c r="T3983">
        <f t="shared" si="126"/>
        <v>1477.5959533055272</v>
      </c>
      <c r="U3983">
        <f t="shared" si="127"/>
        <v>0.10570416591485979</v>
      </c>
    </row>
    <row r="3984" spans="1:21" x14ac:dyDescent="0.35">
      <c r="A3984" t="s">
        <v>73</v>
      </c>
      <c r="B3984" t="s">
        <v>28</v>
      </c>
      <c r="C3984" t="s">
        <v>29</v>
      </c>
      <c r="D3984" t="s">
        <v>30</v>
      </c>
      <c r="E3984" t="s">
        <v>1450</v>
      </c>
      <c r="F3984" t="s">
        <v>1451</v>
      </c>
      <c r="G3984" t="s">
        <v>452</v>
      </c>
      <c r="H3984" t="s">
        <v>41</v>
      </c>
      <c r="I3984" t="s">
        <v>453</v>
      </c>
      <c r="J3984" t="s">
        <v>145</v>
      </c>
      <c r="L3984" t="s">
        <v>1452</v>
      </c>
      <c r="M3984" t="s">
        <v>1452</v>
      </c>
      <c r="N3984" t="b">
        <v>0</v>
      </c>
      <c r="O3984">
        <v>111.51933579999999</v>
      </c>
      <c r="P3984">
        <v>2.0615167079636891E-2</v>
      </c>
      <c r="Q3984">
        <v>76.394983117549955</v>
      </c>
      <c r="R3984">
        <v>8519.5177757213842</v>
      </c>
      <c r="S3984">
        <v>2.2989897401271309</v>
      </c>
      <c r="T3984">
        <f t="shared" si="126"/>
        <v>8519.5177757213842</v>
      </c>
      <c r="U3984">
        <f t="shared" si="127"/>
        <v>2.2989897401271318</v>
      </c>
    </row>
    <row r="3985" spans="1:21" x14ac:dyDescent="0.35">
      <c r="A3985" t="s">
        <v>73</v>
      </c>
      <c r="B3985" t="s">
        <v>28</v>
      </c>
      <c r="C3985" t="s">
        <v>29</v>
      </c>
      <c r="D3985" t="s">
        <v>30</v>
      </c>
      <c r="E3985" t="s">
        <v>627</v>
      </c>
      <c r="G3985" t="s">
        <v>452</v>
      </c>
      <c r="H3985" t="s">
        <v>41</v>
      </c>
      <c r="I3985" t="s">
        <v>453</v>
      </c>
      <c r="J3985" t="s">
        <v>145</v>
      </c>
      <c r="L3985" t="s">
        <v>628</v>
      </c>
      <c r="M3985" t="s">
        <v>628</v>
      </c>
      <c r="N3985" t="b">
        <v>0</v>
      </c>
      <c r="O3985">
        <v>54.427446869999997</v>
      </c>
      <c r="P3985">
        <v>2.2847221931011812E-3</v>
      </c>
      <c r="Q3985">
        <v>8.4666455865237058</v>
      </c>
      <c r="R3985">
        <v>460.81790282763899</v>
      </c>
      <c r="S3985">
        <v>0.12435159577772439</v>
      </c>
      <c r="T3985">
        <f t="shared" si="126"/>
        <v>460.81790282763899</v>
      </c>
      <c r="U3985">
        <f t="shared" si="127"/>
        <v>0.12435159577772441</v>
      </c>
    </row>
    <row r="3986" spans="1:21" x14ac:dyDescent="0.35">
      <c r="A3986" t="s">
        <v>73</v>
      </c>
      <c r="B3986" t="s">
        <v>28</v>
      </c>
      <c r="C3986" t="s">
        <v>39</v>
      </c>
      <c r="D3986" t="s">
        <v>40</v>
      </c>
      <c r="E3986" t="s">
        <v>627</v>
      </c>
      <c r="G3986" t="s">
        <v>452</v>
      </c>
      <c r="H3986" t="s">
        <v>41</v>
      </c>
      <c r="I3986" t="s">
        <v>453</v>
      </c>
      <c r="J3986" t="s">
        <v>145</v>
      </c>
      <c r="L3986" t="s">
        <v>628</v>
      </c>
      <c r="M3986" t="s">
        <v>628</v>
      </c>
      <c r="N3986" t="b">
        <v>0</v>
      </c>
      <c r="O3986">
        <v>54.427446869999997</v>
      </c>
      <c r="P3986">
        <v>1.491593772190701E-3</v>
      </c>
      <c r="Q3986">
        <v>20.850388465672321</v>
      </c>
      <c r="R3986">
        <v>1134.8334104342409</v>
      </c>
      <c r="S3986">
        <v>8.1183640787532235E-2</v>
      </c>
      <c r="T3986">
        <f t="shared" si="126"/>
        <v>1134.8334104342409</v>
      </c>
      <c r="U3986">
        <f t="shared" si="127"/>
        <v>8.1183640787532249E-2</v>
      </c>
    </row>
    <row r="3987" spans="1:21" x14ac:dyDescent="0.35">
      <c r="A3987" t="s">
        <v>73</v>
      </c>
      <c r="B3987" t="s">
        <v>28</v>
      </c>
      <c r="C3987" t="s">
        <v>39</v>
      </c>
      <c r="D3987" t="s">
        <v>40</v>
      </c>
      <c r="E3987" t="s">
        <v>629</v>
      </c>
      <c r="F3987" t="s">
        <v>630</v>
      </c>
      <c r="G3987" t="s">
        <v>452</v>
      </c>
      <c r="H3987" t="s">
        <v>41</v>
      </c>
      <c r="I3987" t="s">
        <v>453</v>
      </c>
      <c r="J3987" t="s">
        <v>36</v>
      </c>
      <c r="L3987" t="s">
        <v>631</v>
      </c>
      <c r="M3987" t="s">
        <v>631</v>
      </c>
      <c r="N3987" t="b">
        <v>0</v>
      </c>
      <c r="O3987">
        <v>20.496116310000001</v>
      </c>
      <c r="P3987">
        <v>2.0769539178028861E-3</v>
      </c>
      <c r="Q3987">
        <v>29.0329021338617</v>
      </c>
      <c r="R3987">
        <v>595.06173895247673</v>
      </c>
      <c r="S3987">
        <v>4.2569489069798128E-2</v>
      </c>
      <c r="T3987">
        <f t="shared" si="126"/>
        <v>595.06173895247662</v>
      </c>
      <c r="U3987">
        <f t="shared" si="127"/>
        <v>4.2569489069798135E-2</v>
      </c>
    </row>
    <row r="3988" spans="1:21" x14ac:dyDescent="0.35">
      <c r="A3988" t="s">
        <v>73</v>
      </c>
      <c r="B3988" t="s">
        <v>28</v>
      </c>
      <c r="C3988" t="s">
        <v>29</v>
      </c>
      <c r="D3988" t="s">
        <v>30</v>
      </c>
      <c r="E3988" t="s">
        <v>629</v>
      </c>
      <c r="F3988" t="s">
        <v>630</v>
      </c>
      <c r="G3988" t="s">
        <v>452</v>
      </c>
      <c r="H3988" t="s">
        <v>41</v>
      </c>
      <c r="I3988" t="s">
        <v>453</v>
      </c>
      <c r="J3988" t="s">
        <v>36</v>
      </c>
      <c r="L3988" t="s">
        <v>631</v>
      </c>
      <c r="M3988" t="s">
        <v>631</v>
      </c>
      <c r="N3988" t="b">
        <v>0</v>
      </c>
      <c r="O3988">
        <v>20.496116310000001</v>
      </c>
      <c r="P3988">
        <v>5.3922797979937568E-3</v>
      </c>
      <c r="Q3988">
        <v>19.98252658062351</v>
      </c>
      <c r="R3988">
        <v>409.564188964126</v>
      </c>
      <c r="S3988">
        <v>0.11052079391574331</v>
      </c>
      <c r="T3988">
        <f t="shared" si="126"/>
        <v>409.56418896412606</v>
      </c>
      <c r="U3988">
        <f t="shared" si="127"/>
        <v>0.11052079391574335</v>
      </c>
    </row>
    <row r="3989" spans="1:21" x14ac:dyDescent="0.35">
      <c r="A3989" t="s">
        <v>73</v>
      </c>
      <c r="B3989" t="s">
        <v>28</v>
      </c>
      <c r="C3989" t="s">
        <v>29</v>
      </c>
      <c r="D3989" t="s">
        <v>30</v>
      </c>
      <c r="E3989" t="s">
        <v>632</v>
      </c>
      <c r="G3989" t="s">
        <v>452</v>
      </c>
      <c r="H3989" t="s">
        <v>41</v>
      </c>
      <c r="I3989" t="s">
        <v>453</v>
      </c>
      <c r="J3989" t="s">
        <v>145</v>
      </c>
      <c r="L3989" t="s">
        <v>633</v>
      </c>
      <c r="M3989" t="s">
        <v>633</v>
      </c>
      <c r="N3989" t="b">
        <v>0</v>
      </c>
      <c r="O3989">
        <v>54.427446869999997</v>
      </c>
      <c r="P3989">
        <v>2.2573573715107351E-3</v>
      </c>
      <c r="Q3989">
        <v>8.3652379639058001</v>
      </c>
      <c r="R3989">
        <v>455.29854483538992</v>
      </c>
      <c r="S3989">
        <v>0.12286219840450339</v>
      </c>
      <c r="T3989">
        <f t="shared" si="126"/>
        <v>455.29854483538986</v>
      </c>
      <c r="U3989">
        <f t="shared" si="127"/>
        <v>0.12286219840450338</v>
      </c>
    </row>
    <row r="3990" spans="1:21" x14ac:dyDescent="0.35">
      <c r="A3990" t="s">
        <v>73</v>
      </c>
      <c r="B3990" t="s">
        <v>28</v>
      </c>
      <c r="C3990" t="s">
        <v>76</v>
      </c>
      <c r="D3990" t="s">
        <v>77</v>
      </c>
      <c r="E3990" t="s">
        <v>632</v>
      </c>
      <c r="G3990" t="s">
        <v>452</v>
      </c>
      <c r="H3990" t="s">
        <v>41</v>
      </c>
      <c r="I3990" t="s">
        <v>453</v>
      </c>
      <c r="J3990" t="s">
        <v>145</v>
      </c>
      <c r="L3990" t="s">
        <v>633</v>
      </c>
      <c r="M3990" t="s">
        <v>633</v>
      </c>
      <c r="N3990" t="b">
        <v>0</v>
      </c>
      <c r="O3990">
        <v>54.427446869999997</v>
      </c>
      <c r="P3990">
        <v>8.8763012031756422E-4</v>
      </c>
      <c r="Q3990">
        <v>3.1620237843626708</v>
      </c>
      <c r="R3990">
        <v>172.10088152507561</v>
      </c>
      <c r="S3990">
        <v>4.8311441213795929E-2</v>
      </c>
      <c r="T3990">
        <f t="shared" si="126"/>
        <v>172.10088152507561</v>
      </c>
      <c r="U3990">
        <f t="shared" si="127"/>
        <v>4.8311441213795929E-2</v>
      </c>
    </row>
    <row r="3991" spans="1:21" x14ac:dyDescent="0.35">
      <c r="A3991" t="s">
        <v>73</v>
      </c>
      <c r="B3991" t="s">
        <v>28</v>
      </c>
      <c r="C3991" t="s">
        <v>39</v>
      </c>
      <c r="D3991" t="s">
        <v>40</v>
      </c>
      <c r="E3991" t="s">
        <v>632</v>
      </c>
      <c r="G3991" t="s">
        <v>452</v>
      </c>
      <c r="H3991" t="s">
        <v>41</v>
      </c>
      <c r="I3991" t="s">
        <v>453</v>
      </c>
      <c r="J3991" t="s">
        <v>145</v>
      </c>
      <c r="L3991" t="s">
        <v>633</v>
      </c>
      <c r="M3991" t="s">
        <v>633</v>
      </c>
      <c r="N3991" t="b">
        <v>0</v>
      </c>
      <c r="O3991">
        <v>54.427446869999997</v>
      </c>
      <c r="P3991">
        <v>1.246061202915033E-3</v>
      </c>
      <c r="Q3991">
        <v>17.41818759046128</v>
      </c>
      <c r="R3991">
        <v>948.02747965152435</v>
      </c>
      <c r="S3991">
        <v>6.7819929918426253E-2</v>
      </c>
      <c r="T3991">
        <f t="shared" si="126"/>
        <v>948.02747965152457</v>
      </c>
      <c r="U3991">
        <f t="shared" si="127"/>
        <v>6.7819929918426239E-2</v>
      </c>
    </row>
    <row r="3992" spans="1:21" x14ac:dyDescent="0.35">
      <c r="A3992" t="s">
        <v>73</v>
      </c>
      <c r="B3992" t="s">
        <v>28</v>
      </c>
      <c r="C3992" t="s">
        <v>39</v>
      </c>
      <c r="D3992" t="s">
        <v>40</v>
      </c>
      <c r="E3992" t="s">
        <v>634</v>
      </c>
      <c r="F3992" t="s">
        <v>635</v>
      </c>
      <c r="G3992" t="s">
        <v>452</v>
      </c>
      <c r="H3992" t="s">
        <v>41</v>
      </c>
      <c r="I3992" t="s">
        <v>453</v>
      </c>
      <c r="J3992" t="s">
        <v>145</v>
      </c>
      <c r="L3992" t="s">
        <v>636</v>
      </c>
      <c r="M3992" t="s">
        <v>636</v>
      </c>
      <c r="N3992" t="b">
        <v>0</v>
      </c>
      <c r="O3992">
        <v>54.427446869999997</v>
      </c>
      <c r="P3992">
        <v>2.7011209847877262E-3</v>
      </c>
      <c r="Q3992">
        <v>37.757882122883402</v>
      </c>
      <c r="R3992">
        <v>2055.065123166959</v>
      </c>
      <c r="S3992">
        <v>0.147015118888976</v>
      </c>
      <c r="T3992">
        <f t="shared" si="126"/>
        <v>2055.065123166959</v>
      </c>
      <c r="U3992">
        <f t="shared" si="127"/>
        <v>0.14701511888897603</v>
      </c>
    </row>
    <row r="3993" spans="1:21" x14ac:dyDescent="0.35">
      <c r="A3993" t="s">
        <v>73</v>
      </c>
      <c r="B3993" t="s">
        <v>28</v>
      </c>
      <c r="C3993" t="s">
        <v>39</v>
      </c>
      <c r="D3993" t="s">
        <v>40</v>
      </c>
      <c r="E3993" t="s">
        <v>637</v>
      </c>
      <c r="F3993" t="s">
        <v>638</v>
      </c>
      <c r="G3993" t="s">
        <v>452</v>
      </c>
      <c r="H3993" t="s">
        <v>41</v>
      </c>
      <c r="I3993" t="s">
        <v>453</v>
      </c>
      <c r="J3993" t="s">
        <v>36</v>
      </c>
      <c r="L3993" t="s">
        <v>639</v>
      </c>
      <c r="M3993" t="s">
        <v>639</v>
      </c>
      <c r="N3993" t="b">
        <v>0</v>
      </c>
      <c r="O3993">
        <v>107.13290702</v>
      </c>
      <c r="P3993">
        <v>9.6949487771416697E-4</v>
      </c>
      <c r="Q3993">
        <v>13.55217834285477</v>
      </c>
      <c r="R3993">
        <v>1451.884262323518</v>
      </c>
      <c r="S3993">
        <v>0.1038648045905181</v>
      </c>
      <c r="T3993">
        <f t="shared" si="126"/>
        <v>1451.8842623235178</v>
      </c>
      <c r="U3993">
        <f t="shared" si="127"/>
        <v>0.10386480459051813</v>
      </c>
    </row>
    <row r="3994" spans="1:21" x14ac:dyDescent="0.35">
      <c r="A3994" t="s">
        <v>73</v>
      </c>
      <c r="B3994" t="s">
        <v>28</v>
      </c>
      <c r="C3994" t="s">
        <v>29</v>
      </c>
      <c r="D3994" t="s">
        <v>30</v>
      </c>
      <c r="E3994" t="s">
        <v>637</v>
      </c>
      <c r="F3994" t="s">
        <v>638</v>
      </c>
      <c r="G3994" t="s">
        <v>452</v>
      </c>
      <c r="H3994" t="s">
        <v>41</v>
      </c>
      <c r="I3994" t="s">
        <v>453</v>
      </c>
      <c r="J3994" t="s">
        <v>36</v>
      </c>
      <c r="L3994" t="s">
        <v>639</v>
      </c>
      <c r="M3994" t="s">
        <v>639</v>
      </c>
      <c r="N3994" t="b">
        <v>0</v>
      </c>
      <c r="O3994">
        <v>107.13290702</v>
      </c>
      <c r="P3994">
        <v>5.6210811632302574E-3</v>
      </c>
      <c r="Q3994">
        <v>20.830410877024882</v>
      </c>
      <c r="R3994">
        <v>2231.6224716767028</v>
      </c>
      <c r="S3994">
        <v>0.60220276561222053</v>
      </c>
      <c r="T3994">
        <f t="shared" si="126"/>
        <v>2231.6224716767033</v>
      </c>
      <c r="U3994">
        <f t="shared" si="127"/>
        <v>0.60220276561222064</v>
      </c>
    </row>
    <row r="3995" spans="1:21" x14ac:dyDescent="0.35">
      <c r="A3995" t="s">
        <v>73</v>
      </c>
      <c r="B3995" t="s">
        <v>28</v>
      </c>
      <c r="C3995" t="s">
        <v>76</v>
      </c>
      <c r="D3995" t="s">
        <v>77</v>
      </c>
      <c r="E3995" t="s">
        <v>647</v>
      </c>
      <c r="F3995" t="s">
        <v>648</v>
      </c>
      <c r="G3995" t="s">
        <v>452</v>
      </c>
      <c r="H3995" t="s">
        <v>41</v>
      </c>
      <c r="I3995" t="s">
        <v>645</v>
      </c>
      <c r="J3995" t="s">
        <v>36</v>
      </c>
      <c r="L3995" t="s">
        <v>649</v>
      </c>
      <c r="M3995" t="s">
        <v>649</v>
      </c>
      <c r="N3995" t="b">
        <v>0</v>
      </c>
      <c r="O3995">
        <v>43.80628574</v>
      </c>
      <c r="P3995">
        <v>3.7275299743310057E-2</v>
      </c>
      <c r="Q3995">
        <v>132.78659844871629</v>
      </c>
      <c r="R3995">
        <v>5816.8876740871092</v>
      </c>
      <c r="S3995">
        <v>1.632892431599589</v>
      </c>
      <c r="T3995">
        <f t="shared" si="126"/>
        <v>5816.8876740871065</v>
      </c>
      <c r="U3995">
        <f t="shared" si="127"/>
        <v>1.632892431599589</v>
      </c>
    </row>
    <row r="3996" spans="1:21" x14ac:dyDescent="0.35">
      <c r="A3996" t="s">
        <v>73</v>
      </c>
      <c r="B3996" t="s">
        <v>28</v>
      </c>
      <c r="C3996" t="s">
        <v>39</v>
      </c>
      <c r="D3996" t="s">
        <v>40</v>
      </c>
      <c r="E3996" t="s">
        <v>647</v>
      </c>
      <c r="F3996" t="s">
        <v>648</v>
      </c>
      <c r="G3996" t="s">
        <v>452</v>
      </c>
      <c r="H3996" t="s">
        <v>41</v>
      </c>
      <c r="I3996" t="s">
        <v>645</v>
      </c>
      <c r="J3996" t="s">
        <v>36</v>
      </c>
      <c r="L3996" t="s">
        <v>649</v>
      </c>
      <c r="M3996" t="s">
        <v>649</v>
      </c>
      <c r="N3996" t="b">
        <v>0</v>
      </c>
      <c r="O3996">
        <v>43.80628574</v>
      </c>
      <c r="P3996">
        <v>2.007312432947678E-2</v>
      </c>
      <c r="Q3996">
        <v>280.59411871546718</v>
      </c>
      <c r="R3996">
        <v>12291.78614141324</v>
      </c>
      <c r="S3996">
        <v>0.87932902007160563</v>
      </c>
      <c r="T3996">
        <f t="shared" si="126"/>
        <v>12291.786141413237</v>
      </c>
      <c r="U3996">
        <f t="shared" si="127"/>
        <v>0.87932902007160574</v>
      </c>
    </row>
    <row r="3997" spans="1:21" x14ac:dyDescent="0.35">
      <c r="A3997" t="s">
        <v>73</v>
      </c>
      <c r="B3997" t="s">
        <v>28</v>
      </c>
      <c r="C3997" t="s">
        <v>29</v>
      </c>
      <c r="D3997" t="s">
        <v>30</v>
      </c>
      <c r="E3997" t="s">
        <v>647</v>
      </c>
      <c r="F3997" t="s">
        <v>648</v>
      </c>
      <c r="G3997" t="s">
        <v>452</v>
      </c>
      <c r="H3997" t="s">
        <v>41</v>
      </c>
      <c r="I3997" t="s">
        <v>645</v>
      </c>
      <c r="J3997" t="s">
        <v>36</v>
      </c>
      <c r="L3997" t="s">
        <v>649</v>
      </c>
      <c r="M3997" t="s">
        <v>649</v>
      </c>
      <c r="N3997" t="b">
        <v>0</v>
      </c>
      <c r="O3997">
        <v>43.80628574</v>
      </c>
      <c r="P3997">
        <v>2.21623612665602E-11</v>
      </c>
      <c r="Q3997">
        <v>8.212852257095224E-8</v>
      </c>
      <c r="R3997">
        <v>3.5977455271471732E-6</v>
      </c>
      <c r="S3997">
        <v>9.7085073031604458E-10</v>
      </c>
      <c r="T3997">
        <f t="shared" si="126"/>
        <v>3.5977455271471732E-6</v>
      </c>
      <c r="U3997">
        <f t="shared" si="127"/>
        <v>9.7085073031604437E-10</v>
      </c>
    </row>
    <row r="3998" spans="1:21" x14ac:dyDescent="0.35">
      <c r="A3998" t="s">
        <v>73</v>
      </c>
      <c r="B3998" t="s">
        <v>28</v>
      </c>
      <c r="C3998" t="s">
        <v>39</v>
      </c>
      <c r="D3998" t="s">
        <v>40</v>
      </c>
      <c r="E3998" t="s">
        <v>1267</v>
      </c>
      <c r="F3998" t="s">
        <v>1268</v>
      </c>
      <c r="G3998" t="s">
        <v>452</v>
      </c>
      <c r="H3998" t="s">
        <v>41</v>
      </c>
      <c r="I3998" t="s">
        <v>645</v>
      </c>
      <c r="J3998" t="s">
        <v>36</v>
      </c>
      <c r="L3998" t="s">
        <v>1269</v>
      </c>
      <c r="M3998" t="s">
        <v>1269</v>
      </c>
      <c r="N3998" t="b">
        <v>0</v>
      </c>
      <c r="O3998">
        <v>25.523464279999999</v>
      </c>
      <c r="P3998">
        <v>9.0047093272369004E-3</v>
      </c>
      <c r="Q3998">
        <v>125.8732042153821</v>
      </c>
      <c r="R3998">
        <v>3212.7202316004509</v>
      </c>
      <c r="S3998">
        <v>0.22983137686551389</v>
      </c>
      <c r="T3998">
        <f t="shared" si="126"/>
        <v>3212.7202316004505</v>
      </c>
      <c r="U3998">
        <f t="shared" si="127"/>
        <v>0.22983137686551386</v>
      </c>
    </row>
    <row r="3999" spans="1:21" x14ac:dyDescent="0.35">
      <c r="A3999" t="s">
        <v>73</v>
      </c>
      <c r="B3999" t="s">
        <v>28</v>
      </c>
      <c r="C3999" t="s">
        <v>76</v>
      </c>
      <c r="D3999" t="s">
        <v>77</v>
      </c>
      <c r="E3999" t="s">
        <v>1267</v>
      </c>
      <c r="F3999" t="s">
        <v>1268</v>
      </c>
      <c r="G3999" t="s">
        <v>452</v>
      </c>
      <c r="H3999" t="s">
        <v>41</v>
      </c>
      <c r="I3999" t="s">
        <v>645</v>
      </c>
      <c r="J3999" t="s">
        <v>36</v>
      </c>
      <c r="L3999" t="s">
        <v>1269</v>
      </c>
      <c r="M3999" t="s">
        <v>1269</v>
      </c>
      <c r="N3999" t="b">
        <v>0</v>
      </c>
      <c r="O3999">
        <v>25.523464279999999</v>
      </c>
      <c r="P3999">
        <v>1.3807245596893541E-2</v>
      </c>
      <c r="Q3999">
        <v>49.185846643300579</v>
      </c>
      <c r="R3999">
        <v>1255.39319988184</v>
      </c>
      <c r="S3999">
        <v>0.35240873979749959</v>
      </c>
      <c r="T3999">
        <f t="shared" si="126"/>
        <v>1255.3931998818402</v>
      </c>
      <c r="U3999">
        <f t="shared" si="127"/>
        <v>0.35240873979749954</v>
      </c>
    </row>
    <row r="4000" spans="1:21" x14ac:dyDescent="0.35">
      <c r="A4000" t="s">
        <v>73</v>
      </c>
      <c r="B4000" t="s">
        <v>28</v>
      </c>
      <c r="C4000" t="s">
        <v>29</v>
      </c>
      <c r="D4000" t="s">
        <v>30</v>
      </c>
      <c r="E4000" t="s">
        <v>643</v>
      </c>
      <c r="F4000" t="s">
        <v>644</v>
      </c>
      <c r="G4000" t="s">
        <v>452</v>
      </c>
      <c r="H4000" t="s">
        <v>41</v>
      </c>
      <c r="I4000" t="s">
        <v>645</v>
      </c>
      <c r="J4000" t="s">
        <v>36</v>
      </c>
      <c r="L4000" t="s">
        <v>646</v>
      </c>
      <c r="M4000" t="s">
        <v>646</v>
      </c>
      <c r="N4000" t="b">
        <v>0</v>
      </c>
      <c r="O4000">
        <v>5.8048353300000004</v>
      </c>
      <c r="P4000">
        <v>2.5395954461617481E-8</v>
      </c>
      <c r="Q4000">
        <v>9.411146195684911E-5</v>
      </c>
      <c r="R4000">
        <v>5.4630153932506867E-4</v>
      </c>
      <c r="S4000">
        <v>1.474193336978683E-7</v>
      </c>
      <c r="T4000">
        <f t="shared" si="126"/>
        <v>5.4630153932506867E-4</v>
      </c>
      <c r="U4000">
        <f t="shared" si="127"/>
        <v>1.474193336978683E-7</v>
      </c>
    </row>
    <row r="4001" spans="1:21" x14ac:dyDescent="0.35">
      <c r="A4001" t="s">
        <v>73</v>
      </c>
      <c r="B4001" t="s">
        <v>28</v>
      </c>
      <c r="C4001" t="s">
        <v>76</v>
      </c>
      <c r="D4001" t="s">
        <v>77</v>
      </c>
      <c r="E4001" t="s">
        <v>653</v>
      </c>
      <c r="F4001" t="s">
        <v>654</v>
      </c>
      <c r="G4001" t="s">
        <v>452</v>
      </c>
      <c r="H4001" t="s">
        <v>41</v>
      </c>
      <c r="I4001" t="s">
        <v>645</v>
      </c>
      <c r="J4001" t="s">
        <v>36</v>
      </c>
      <c r="L4001" t="s">
        <v>655</v>
      </c>
      <c r="M4001" t="s">
        <v>655</v>
      </c>
      <c r="N4001" t="b">
        <v>0</v>
      </c>
      <c r="O4001">
        <v>161.96893505</v>
      </c>
      <c r="P4001">
        <v>3.8994746082709748E-8</v>
      </c>
      <c r="Q4001">
        <v>1.3891181896193191E-4</v>
      </c>
      <c r="R4001">
        <v>2.2499399383122509E-2</v>
      </c>
      <c r="S4001">
        <v>6.3159374955616567E-6</v>
      </c>
      <c r="T4001">
        <f t="shared" si="126"/>
        <v>2.2499399383122506E-2</v>
      </c>
      <c r="U4001">
        <f t="shared" si="127"/>
        <v>6.3159374955616567E-6</v>
      </c>
    </row>
    <row r="4002" spans="1:21" x14ac:dyDescent="0.35">
      <c r="A4002" t="s">
        <v>73</v>
      </c>
      <c r="B4002" t="s">
        <v>28</v>
      </c>
      <c r="C4002" t="s">
        <v>39</v>
      </c>
      <c r="D4002" t="s">
        <v>40</v>
      </c>
      <c r="E4002" t="s">
        <v>653</v>
      </c>
      <c r="F4002" t="s">
        <v>654</v>
      </c>
      <c r="G4002" t="s">
        <v>452</v>
      </c>
      <c r="H4002" t="s">
        <v>41</v>
      </c>
      <c r="I4002" t="s">
        <v>645</v>
      </c>
      <c r="J4002" t="s">
        <v>36</v>
      </c>
      <c r="L4002" t="s">
        <v>655</v>
      </c>
      <c r="M4002" t="s">
        <v>655</v>
      </c>
      <c r="N4002" t="b">
        <v>0</v>
      </c>
      <c r="O4002">
        <v>161.96893505</v>
      </c>
      <c r="P4002">
        <v>9.6509247616368462E-9</v>
      </c>
      <c r="Q4002">
        <v>1.3490638945050349E-4</v>
      </c>
      <c r="R4002">
        <v>2.1850644230738611E-2</v>
      </c>
      <c r="S4002">
        <v>1.563150005889995E-6</v>
      </c>
      <c r="T4002">
        <f t="shared" si="126"/>
        <v>2.1850644230738604E-2</v>
      </c>
      <c r="U4002">
        <f t="shared" si="127"/>
        <v>1.563150005889995E-6</v>
      </c>
    </row>
    <row r="4003" spans="1:21" x14ac:dyDescent="0.35">
      <c r="A4003" t="s">
        <v>73</v>
      </c>
      <c r="B4003" t="s">
        <v>28</v>
      </c>
      <c r="C4003" t="s">
        <v>29</v>
      </c>
      <c r="D4003" t="s">
        <v>30</v>
      </c>
      <c r="E4003" t="s">
        <v>653</v>
      </c>
      <c r="F4003" t="s">
        <v>654</v>
      </c>
      <c r="G4003" t="s">
        <v>452</v>
      </c>
      <c r="H4003" t="s">
        <v>41</v>
      </c>
      <c r="I4003" t="s">
        <v>645</v>
      </c>
      <c r="J4003" t="s">
        <v>36</v>
      </c>
      <c r="L4003" t="s">
        <v>655</v>
      </c>
      <c r="M4003" t="s">
        <v>655</v>
      </c>
      <c r="N4003" t="b">
        <v>0</v>
      </c>
      <c r="O4003">
        <v>161.96893505</v>
      </c>
      <c r="P4003">
        <v>3.5782478172731931E-8</v>
      </c>
      <c r="Q4003">
        <v>1.326014873102889E-4</v>
      </c>
      <c r="R4003">
        <v>2.1477321685693579E-2</v>
      </c>
      <c r="S4003">
        <v>5.7956498830872612E-6</v>
      </c>
      <c r="T4003">
        <f t="shared" si="126"/>
        <v>2.1477321685693582E-2</v>
      </c>
      <c r="U4003">
        <f t="shared" si="127"/>
        <v>5.7956498830872612E-6</v>
      </c>
    </row>
    <row r="4004" spans="1:21" x14ac:dyDescent="0.35">
      <c r="A4004" t="s">
        <v>73</v>
      </c>
      <c r="B4004" t="s">
        <v>28</v>
      </c>
      <c r="C4004" t="s">
        <v>29</v>
      </c>
      <c r="D4004" t="s">
        <v>30</v>
      </c>
      <c r="E4004" t="s">
        <v>656</v>
      </c>
      <c r="F4004" t="s">
        <v>657</v>
      </c>
      <c r="G4004" t="s">
        <v>452</v>
      </c>
      <c r="H4004" t="s">
        <v>41</v>
      </c>
      <c r="I4004" t="s">
        <v>645</v>
      </c>
      <c r="J4004" t="s">
        <v>36</v>
      </c>
      <c r="L4004" t="s">
        <v>658</v>
      </c>
      <c r="M4004" t="s">
        <v>658</v>
      </c>
      <c r="N4004" t="b">
        <v>0</v>
      </c>
      <c r="O4004">
        <v>151.52744340999999</v>
      </c>
      <c r="P4004">
        <v>6.1015905981234928E-9</v>
      </c>
      <c r="Q4004">
        <v>2.2611066353872891E-5</v>
      </c>
      <c r="R4004">
        <v>3.4261970773762302E-3</v>
      </c>
      <c r="S4004">
        <v>9.2455842406814556E-7</v>
      </c>
      <c r="T4004">
        <f t="shared" si="126"/>
        <v>3.4261970773762293E-3</v>
      </c>
      <c r="U4004">
        <f t="shared" si="127"/>
        <v>9.2455842406814556E-7</v>
      </c>
    </row>
    <row r="4005" spans="1:21" x14ac:dyDescent="0.35">
      <c r="A4005" t="s">
        <v>73</v>
      </c>
      <c r="B4005" t="s">
        <v>28</v>
      </c>
      <c r="C4005" t="s">
        <v>39</v>
      </c>
      <c r="D4005" t="s">
        <v>40</v>
      </c>
      <c r="E4005" t="s">
        <v>656</v>
      </c>
      <c r="F4005" t="s">
        <v>657</v>
      </c>
      <c r="G4005" t="s">
        <v>452</v>
      </c>
      <c r="H4005" t="s">
        <v>41</v>
      </c>
      <c r="I4005" t="s">
        <v>645</v>
      </c>
      <c r="J4005" t="s">
        <v>36</v>
      </c>
      <c r="L4005" t="s">
        <v>658</v>
      </c>
      <c r="M4005" t="s">
        <v>658</v>
      </c>
      <c r="N4005" t="b">
        <v>0</v>
      </c>
      <c r="O4005">
        <v>151.52744340999999</v>
      </c>
      <c r="P4005">
        <v>1.645665554783864E-9</v>
      </c>
      <c r="Q4005">
        <v>2.3004095848043551E-5</v>
      </c>
      <c r="R4005">
        <v>3.4857518318126349E-3</v>
      </c>
      <c r="S4005">
        <v>2.4936349422429822E-7</v>
      </c>
      <c r="T4005">
        <f t="shared" si="126"/>
        <v>3.4857518318126349E-3</v>
      </c>
      <c r="U4005">
        <f t="shared" si="127"/>
        <v>2.4936349422429822E-7</v>
      </c>
    </row>
    <row r="4006" spans="1:21" x14ac:dyDescent="0.35">
      <c r="A4006" t="s">
        <v>73</v>
      </c>
      <c r="B4006" t="s">
        <v>28</v>
      </c>
      <c r="C4006" t="s">
        <v>76</v>
      </c>
      <c r="D4006" t="s">
        <v>77</v>
      </c>
      <c r="E4006" t="s">
        <v>656</v>
      </c>
      <c r="F4006" t="s">
        <v>657</v>
      </c>
      <c r="G4006" t="s">
        <v>452</v>
      </c>
      <c r="H4006" t="s">
        <v>41</v>
      </c>
      <c r="I4006" t="s">
        <v>645</v>
      </c>
      <c r="J4006" t="s">
        <v>36</v>
      </c>
      <c r="L4006" t="s">
        <v>658</v>
      </c>
      <c r="M4006" t="s">
        <v>658</v>
      </c>
      <c r="N4006" t="b">
        <v>0</v>
      </c>
      <c r="O4006">
        <v>151.52744340999999</v>
      </c>
      <c r="P4006">
        <v>6.6493431485075129E-9</v>
      </c>
      <c r="Q4006">
        <v>2.3687097479801099E-5</v>
      </c>
      <c r="R4006">
        <v>3.5892453229177152E-3</v>
      </c>
      <c r="S4006">
        <v>1.007557967649143E-6</v>
      </c>
      <c r="T4006">
        <f t="shared" si="126"/>
        <v>3.5892453229177143E-3</v>
      </c>
      <c r="U4006">
        <f t="shared" si="127"/>
        <v>1.0075579676491434E-6</v>
      </c>
    </row>
    <row r="4007" spans="1:21" x14ac:dyDescent="0.35">
      <c r="A4007" t="s">
        <v>73</v>
      </c>
      <c r="B4007" t="s">
        <v>28</v>
      </c>
      <c r="C4007" t="s">
        <v>39</v>
      </c>
      <c r="D4007" t="s">
        <v>40</v>
      </c>
      <c r="E4007" t="s">
        <v>668</v>
      </c>
      <c r="F4007" t="s">
        <v>669</v>
      </c>
      <c r="G4007" t="s">
        <v>452</v>
      </c>
      <c r="H4007" t="s">
        <v>41</v>
      </c>
      <c r="I4007" t="s">
        <v>645</v>
      </c>
      <c r="J4007" t="s">
        <v>36</v>
      </c>
      <c r="L4007" t="s">
        <v>670</v>
      </c>
      <c r="M4007" t="s">
        <v>670</v>
      </c>
      <c r="N4007" t="b">
        <v>0</v>
      </c>
      <c r="O4007">
        <v>8.8096979799999993</v>
      </c>
      <c r="P4007">
        <v>1.407812761989387E-9</v>
      </c>
      <c r="Q4007">
        <v>1.9679247474530861E-5</v>
      </c>
      <c r="R4007">
        <v>1.7336822672429461E-4</v>
      </c>
      <c r="S4007">
        <v>1.240240524551612E-8</v>
      </c>
      <c r="T4007">
        <f t="shared" si="126"/>
        <v>1.7336822672429461E-4</v>
      </c>
      <c r="U4007">
        <f t="shared" si="127"/>
        <v>1.2402405245516122E-8</v>
      </c>
    </row>
    <row r="4008" spans="1:21" x14ac:dyDescent="0.35">
      <c r="A4008" t="s">
        <v>73</v>
      </c>
      <c r="B4008" t="s">
        <v>28</v>
      </c>
      <c r="C4008" t="s">
        <v>76</v>
      </c>
      <c r="D4008" t="s">
        <v>77</v>
      </c>
      <c r="E4008" t="s">
        <v>668</v>
      </c>
      <c r="F4008" t="s">
        <v>669</v>
      </c>
      <c r="G4008" t="s">
        <v>452</v>
      </c>
      <c r="H4008" t="s">
        <v>41</v>
      </c>
      <c r="I4008" t="s">
        <v>645</v>
      </c>
      <c r="J4008" t="s">
        <v>36</v>
      </c>
      <c r="L4008" t="s">
        <v>670</v>
      </c>
      <c r="M4008" t="s">
        <v>670</v>
      </c>
      <c r="N4008" t="b">
        <v>0</v>
      </c>
      <c r="O4008">
        <v>8.8096979799999993</v>
      </c>
      <c r="P4008">
        <v>2.0698406354576389E-5</v>
      </c>
      <c r="Q4008">
        <v>7.3734376170288801E-2</v>
      </c>
      <c r="R4008">
        <v>0.64957758480395333</v>
      </c>
      <c r="S4008">
        <v>1.823467086511307E-4</v>
      </c>
      <c r="T4008">
        <f t="shared" si="126"/>
        <v>0.64957758480395333</v>
      </c>
      <c r="U4008">
        <f t="shared" si="127"/>
        <v>1.8234670865113076E-4</v>
      </c>
    </row>
    <row r="4009" spans="1:21" x14ac:dyDescent="0.35">
      <c r="A4009" t="s">
        <v>73</v>
      </c>
      <c r="B4009" t="s">
        <v>28</v>
      </c>
      <c r="C4009" t="s">
        <v>76</v>
      </c>
      <c r="D4009" t="s">
        <v>77</v>
      </c>
      <c r="E4009" t="s">
        <v>671</v>
      </c>
      <c r="F4009" t="s">
        <v>672</v>
      </c>
      <c r="G4009" t="s">
        <v>452</v>
      </c>
      <c r="H4009" t="s">
        <v>41</v>
      </c>
      <c r="I4009" t="s">
        <v>645</v>
      </c>
      <c r="J4009" t="s">
        <v>36</v>
      </c>
      <c r="L4009" t="s">
        <v>673</v>
      </c>
      <c r="M4009" t="s">
        <v>673</v>
      </c>
      <c r="N4009" t="b">
        <v>0</v>
      </c>
      <c r="O4009">
        <v>279.70732294999999</v>
      </c>
      <c r="P4009">
        <v>2.2620522773065181E-3</v>
      </c>
      <c r="Q4009">
        <v>8.0581572646002293</v>
      </c>
      <c r="R4009">
        <v>2253.9255963914252</v>
      </c>
      <c r="S4009">
        <v>0.63271258685835718</v>
      </c>
      <c r="T4009">
        <f t="shared" si="126"/>
        <v>2253.9255963914247</v>
      </c>
      <c r="U4009">
        <f t="shared" si="127"/>
        <v>0.63271258685835718</v>
      </c>
    </row>
    <row r="4010" spans="1:21" x14ac:dyDescent="0.35">
      <c r="A4010" t="s">
        <v>73</v>
      </c>
      <c r="B4010" t="s">
        <v>28</v>
      </c>
      <c r="C4010" t="s">
        <v>29</v>
      </c>
      <c r="D4010" t="s">
        <v>30</v>
      </c>
      <c r="E4010" t="s">
        <v>671</v>
      </c>
      <c r="F4010" t="s">
        <v>672</v>
      </c>
      <c r="G4010" t="s">
        <v>452</v>
      </c>
      <c r="H4010" t="s">
        <v>41</v>
      </c>
      <c r="I4010" t="s">
        <v>645</v>
      </c>
      <c r="J4010" t="s">
        <v>36</v>
      </c>
      <c r="L4010" t="s">
        <v>673</v>
      </c>
      <c r="M4010" t="s">
        <v>673</v>
      </c>
      <c r="N4010" t="b">
        <v>0</v>
      </c>
      <c r="O4010">
        <v>279.70732294999999</v>
      </c>
      <c r="P4010">
        <v>4.7550089207744519E-6</v>
      </c>
      <c r="Q4010">
        <v>1.7620949896893199E-2</v>
      </c>
      <c r="R4010">
        <v>4.9287087234960758</v>
      </c>
      <c r="S4010">
        <v>1.33001081583319E-3</v>
      </c>
      <c r="T4010">
        <f t="shared" si="126"/>
        <v>4.9287087234960749</v>
      </c>
      <c r="U4010">
        <f t="shared" si="127"/>
        <v>1.3300108158331905E-3</v>
      </c>
    </row>
    <row r="4011" spans="1:21" x14ac:dyDescent="0.35">
      <c r="A4011" t="s">
        <v>73</v>
      </c>
      <c r="B4011" t="s">
        <v>28</v>
      </c>
      <c r="C4011" t="s">
        <v>39</v>
      </c>
      <c r="D4011" t="s">
        <v>40</v>
      </c>
      <c r="E4011" t="s">
        <v>671</v>
      </c>
      <c r="F4011" t="s">
        <v>672</v>
      </c>
      <c r="G4011" t="s">
        <v>452</v>
      </c>
      <c r="H4011" t="s">
        <v>41</v>
      </c>
      <c r="I4011" t="s">
        <v>645</v>
      </c>
      <c r="J4011" t="s">
        <v>36</v>
      </c>
      <c r="L4011" t="s">
        <v>673</v>
      </c>
      <c r="M4011" t="s">
        <v>673</v>
      </c>
      <c r="N4011" t="b">
        <v>0</v>
      </c>
      <c r="O4011">
        <v>279.70732294999999</v>
      </c>
      <c r="P4011">
        <v>4.352836409682246E-9</v>
      </c>
      <c r="Q4011">
        <v>6.0846546668065429E-5</v>
      </c>
      <c r="R4011">
        <v>1.7019224679276818E-2</v>
      </c>
      <c r="S4011">
        <v>1.21752021939151E-6</v>
      </c>
      <c r="T4011">
        <f t="shared" si="126"/>
        <v>1.7019224679276822E-2</v>
      </c>
      <c r="U4011">
        <f t="shared" si="127"/>
        <v>1.2175202193915104E-6</v>
      </c>
    </row>
    <row r="4012" spans="1:21" x14ac:dyDescent="0.35">
      <c r="A4012" t="s">
        <v>73</v>
      </c>
      <c r="B4012" t="s">
        <v>28</v>
      </c>
      <c r="C4012" t="s">
        <v>39</v>
      </c>
      <c r="D4012" t="s">
        <v>40</v>
      </c>
      <c r="E4012" t="s">
        <v>674</v>
      </c>
      <c r="F4012" t="s">
        <v>675</v>
      </c>
      <c r="G4012" t="s">
        <v>452</v>
      </c>
      <c r="H4012" t="s">
        <v>41</v>
      </c>
      <c r="I4012" t="s">
        <v>645</v>
      </c>
      <c r="J4012" t="s">
        <v>36</v>
      </c>
      <c r="L4012" t="s">
        <v>676</v>
      </c>
      <c r="M4012" t="s">
        <v>676</v>
      </c>
      <c r="N4012" t="b">
        <v>0</v>
      </c>
      <c r="O4012">
        <v>73.631548109999997</v>
      </c>
      <c r="P4012">
        <v>2.1406128827250381E-3</v>
      </c>
      <c r="Q4012">
        <v>29.92276516003944</v>
      </c>
      <c r="R4012">
        <v>2203.2595224656761</v>
      </c>
      <c r="S4012">
        <v>0.15761664045925439</v>
      </c>
      <c r="T4012">
        <f t="shared" si="126"/>
        <v>2203.2595224656757</v>
      </c>
      <c r="U4012">
        <f t="shared" si="127"/>
        <v>0.15761664045925441</v>
      </c>
    </row>
    <row r="4013" spans="1:21" x14ac:dyDescent="0.35">
      <c r="A4013" t="s">
        <v>73</v>
      </c>
      <c r="B4013" t="s">
        <v>28</v>
      </c>
      <c r="C4013" t="s">
        <v>76</v>
      </c>
      <c r="D4013" t="s">
        <v>77</v>
      </c>
      <c r="E4013" t="s">
        <v>674</v>
      </c>
      <c r="F4013" t="s">
        <v>675</v>
      </c>
      <c r="G4013" t="s">
        <v>452</v>
      </c>
      <c r="H4013" t="s">
        <v>41</v>
      </c>
      <c r="I4013" t="s">
        <v>645</v>
      </c>
      <c r="J4013" t="s">
        <v>36</v>
      </c>
      <c r="L4013" t="s">
        <v>676</v>
      </c>
      <c r="M4013" t="s">
        <v>676</v>
      </c>
      <c r="N4013" t="b">
        <v>0</v>
      </c>
      <c r="O4013">
        <v>73.631548109999997</v>
      </c>
      <c r="P4013">
        <v>1.857124663980734E-3</v>
      </c>
      <c r="Q4013">
        <v>6.6156749569659894</v>
      </c>
      <c r="R4013">
        <v>487.12238887396342</v>
      </c>
      <c r="S4013">
        <v>0.13674296404216499</v>
      </c>
      <c r="T4013">
        <f t="shared" si="126"/>
        <v>487.12238887396342</v>
      </c>
      <c r="U4013">
        <f t="shared" si="127"/>
        <v>0.13674296404216499</v>
      </c>
    </row>
    <row r="4014" spans="1:21" x14ac:dyDescent="0.35">
      <c r="A4014" t="s">
        <v>73</v>
      </c>
      <c r="B4014" t="s">
        <v>28</v>
      </c>
      <c r="C4014" t="s">
        <v>39</v>
      </c>
      <c r="D4014" t="s">
        <v>40</v>
      </c>
      <c r="E4014" t="s">
        <v>683</v>
      </c>
      <c r="F4014" t="s">
        <v>684</v>
      </c>
      <c r="G4014" t="s">
        <v>452</v>
      </c>
      <c r="H4014" t="s">
        <v>41</v>
      </c>
      <c r="I4014" t="s">
        <v>645</v>
      </c>
      <c r="J4014" t="s">
        <v>145</v>
      </c>
      <c r="L4014" t="s">
        <v>685</v>
      </c>
      <c r="M4014" t="s">
        <v>685</v>
      </c>
      <c r="N4014" t="b">
        <v>0</v>
      </c>
      <c r="O4014">
        <v>33.993810140000001</v>
      </c>
      <c r="P4014">
        <v>1.8706181080832781E-8</v>
      </c>
      <c r="Q4014">
        <v>2.6148616970405811E-4</v>
      </c>
      <c r="R4014">
        <v>8.8889112071555698E-3</v>
      </c>
      <c r="S4014">
        <v>6.3589436810628964E-7</v>
      </c>
      <c r="T4014">
        <f t="shared" si="126"/>
        <v>8.8889112071555716E-3</v>
      </c>
      <c r="U4014">
        <f t="shared" si="127"/>
        <v>6.3589436810628953E-7</v>
      </c>
    </row>
    <row r="4015" spans="1:21" x14ac:dyDescent="0.35">
      <c r="A4015" t="s">
        <v>73</v>
      </c>
      <c r="B4015" t="s">
        <v>28</v>
      </c>
      <c r="C4015" t="s">
        <v>76</v>
      </c>
      <c r="D4015" t="s">
        <v>77</v>
      </c>
      <c r="E4015" t="s">
        <v>683</v>
      </c>
      <c r="F4015" t="s">
        <v>684</v>
      </c>
      <c r="G4015" t="s">
        <v>452</v>
      </c>
      <c r="H4015" t="s">
        <v>41</v>
      </c>
      <c r="I4015" t="s">
        <v>645</v>
      </c>
      <c r="J4015" t="s">
        <v>145</v>
      </c>
      <c r="L4015" t="s">
        <v>685</v>
      </c>
      <c r="M4015" t="s">
        <v>685</v>
      </c>
      <c r="N4015" t="b">
        <v>0</v>
      </c>
      <c r="O4015">
        <v>33.993810140000001</v>
      </c>
      <c r="P4015">
        <v>3.2382399717659401E-8</v>
      </c>
      <c r="Q4015">
        <v>1.153565159160496E-4</v>
      </c>
      <c r="R4015">
        <v>3.9214075004620772E-3</v>
      </c>
      <c r="S4015">
        <v>1.1008011478797029E-6</v>
      </c>
      <c r="T4015">
        <f t="shared" si="126"/>
        <v>3.921407500462078E-3</v>
      </c>
      <c r="U4015">
        <f t="shared" si="127"/>
        <v>1.1008011478797034E-6</v>
      </c>
    </row>
    <row r="4016" spans="1:21" x14ac:dyDescent="0.35">
      <c r="A4016" t="s">
        <v>73</v>
      </c>
      <c r="B4016" t="s">
        <v>28</v>
      </c>
      <c r="C4016" t="s">
        <v>29</v>
      </c>
      <c r="D4016" t="s">
        <v>30</v>
      </c>
      <c r="E4016" t="s">
        <v>683</v>
      </c>
      <c r="F4016" t="s">
        <v>684</v>
      </c>
      <c r="G4016" t="s">
        <v>452</v>
      </c>
      <c r="H4016" t="s">
        <v>41</v>
      </c>
      <c r="I4016" t="s">
        <v>645</v>
      </c>
      <c r="J4016" t="s">
        <v>145</v>
      </c>
      <c r="L4016" t="s">
        <v>685</v>
      </c>
      <c r="M4016" t="s">
        <v>685</v>
      </c>
      <c r="N4016" t="b">
        <v>0</v>
      </c>
      <c r="O4016">
        <v>33.993810140000001</v>
      </c>
      <c r="P4016">
        <v>3.4516492360366899E-8</v>
      </c>
      <c r="Q4016">
        <v>1.279100402611783E-4</v>
      </c>
      <c r="R4016">
        <v>4.3481496236382504E-3</v>
      </c>
      <c r="S4016">
        <v>1.1733470879970731E-6</v>
      </c>
      <c r="T4016">
        <f t="shared" si="126"/>
        <v>4.3481496236382512E-3</v>
      </c>
      <c r="U4016">
        <f t="shared" si="127"/>
        <v>1.1733470879970728E-6</v>
      </c>
    </row>
    <row r="4017" spans="1:21" x14ac:dyDescent="0.35">
      <c r="A4017" t="s">
        <v>73</v>
      </c>
      <c r="B4017" t="s">
        <v>28</v>
      </c>
      <c r="C4017" t="s">
        <v>39</v>
      </c>
      <c r="D4017" t="s">
        <v>40</v>
      </c>
      <c r="E4017" t="s">
        <v>686</v>
      </c>
      <c r="F4017" t="s">
        <v>687</v>
      </c>
      <c r="G4017" t="s">
        <v>452</v>
      </c>
      <c r="H4017" t="s">
        <v>41</v>
      </c>
      <c r="I4017" t="s">
        <v>645</v>
      </c>
      <c r="J4017" t="s">
        <v>36</v>
      </c>
      <c r="L4017" t="s">
        <v>688</v>
      </c>
      <c r="M4017" t="s">
        <v>688</v>
      </c>
      <c r="N4017" t="b">
        <v>0</v>
      </c>
      <c r="O4017">
        <v>10.086570050000001</v>
      </c>
      <c r="P4017">
        <v>1.797805703839384E-6</v>
      </c>
      <c r="Q4017">
        <v>2.5130801703334101E-2</v>
      </c>
      <c r="R4017">
        <v>0.25348359179333868</v>
      </c>
      <c r="S4017">
        <v>1.8133693168065499E-5</v>
      </c>
      <c r="T4017">
        <f t="shared" si="126"/>
        <v>0.25348359179333874</v>
      </c>
      <c r="U4017">
        <f t="shared" si="127"/>
        <v>1.8133693168065502E-5</v>
      </c>
    </row>
    <row r="4018" spans="1:21" x14ac:dyDescent="0.35">
      <c r="A4018" t="s">
        <v>73</v>
      </c>
      <c r="B4018" t="s">
        <v>28</v>
      </c>
      <c r="C4018" t="s">
        <v>39</v>
      </c>
      <c r="D4018" t="s">
        <v>40</v>
      </c>
      <c r="E4018" t="s">
        <v>692</v>
      </c>
      <c r="F4018" t="s">
        <v>693</v>
      </c>
      <c r="G4018" t="s">
        <v>452</v>
      </c>
      <c r="H4018" t="s">
        <v>41</v>
      </c>
      <c r="I4018" t="s">
        <v>645</v>
      </c>
      <c r="J4018" t="s">
        <v>36</v>
      </c>
      <c r="L4018" t="s">
        <v>694</v>
      </c>
      <c r="M4018" t="s">
        <v>694</v>
      </c>
      <c r="N4018" t="b">
        <v>0</v>
      </c>
      <c r="O4018">
        <v>14.31977245</v>
      </c>
      <c r="P4018">
        <v>1.6572848574038681E-6</v>
      </c>
      <c r="Q4018">
        <v>2.3166517398632E-2</v>
      </c>
      <c r="R4018">
        <v>0.33173925760737621</v>
      </c>
      <c r="S4018">
        <v>2.3731942042854081E-5</v>
      </c>
      <c r="T4018">
        <f t="shared" si="126"/>
        <v>0.33173925760737621</v>
      </c>
      <c r="U4018">
        <f t="shared" si="127"/>
        <v>2.3731942042854091E-5</v>
      </c>
    </row>
    <row r="4019" spans="1:21" x14ac:dyDescent="0.35">
      <c r="A4019" t="s">
        <v>73</v>
      </c>
      <c r="B4019" t="s">
        <v>28</v>
      </c>
      <c r="C4019" t="s">
        <v>39</v>
      </c>
      <c r="D4019" t="s">
        <v>40</v>
      </c>
      <c r="E4019" t="s">
        <v>695</v>
      </c>
      <c r="F4019" t="s">
        <v>696</v>
      </c>
      <c r="G4019" t="s">
        <v>452</v>
      </c>
      <c r="H4019" t="s">
        <v>41</v>
      </c>
      <c r="I4019" t="s">
        <v>645</v>
      </c>
      <c r="J4019" t="s">
        <v>36</v>
      </c>
      <c r="L4019" t="s">
        <v>697</v>
      </c>
      <c r="M4019" t="s">
        <v>697</v>
      </c>
      <c r="N4019" t="b">
        <v>0</v>
      </c>
      <c r="O4019">
        <v>161.70025175999999</v>
      </c>
      <c r="P4019">
        <v>1.225080743268753E-6</v>
      </c>
      <c r="Q4019">
        <v>1.712491019686448E-2</v>
      </c>
      <c r="R4019">
        <v>2.7691022902003768</v>
      </c>
      <c r="S4019">
        <v>1.980958646128853E-4</v>
      </c>
      <c r="T4019">
        <f t="shared" si="126"/>
        <v>2.7691022902003772</v>
      </c>
      <c r="U4019">
        <f t="shared" si="127"/>
        <v>1.9809586461288527E-4</v>
      </c>
    </row>
    <row r="4020" spans="1:21" x14ac:dyDescent="0.35">
      <c r="A4020" t="s">
        <v>73</v>
      </c>
      <c r="B4020" t="s">
        <v>28</v>
      </c>
      <c r="C4020" t="s">
        <v>29</v>
      </c>
      <c r="D4020" t="s">
        <v>30</v>
      </c>
      <c r="E4020" t="s">
        <v>695</v>
      </c>
      <c r="F4020" t="s">
        <v>696</v>
      </c>
      <c r="G4020" t="s">
        <v>452</v>
      </c>
      <c r="H4020" t="s">
        <v>41</v>
      </c>
      <c r="I4020" t="s">
        <v>645</v>
      </c>
      <c r="J4020" t="s">
        <v>36</v>
      </c>
      <c r="L4020" t="s">
        <v>697</v>
      </c>
      <c r="M4020" t="s">
        <v>697</v>
      </c>
      <c r="N4020" t="b">
        <v>0</v>
      </c>
      <c r="O4020">
        <v>161.70025175999999</v>
      </c>
      <c r="P4020">
        <v>2.4543445201990092E-6</v>
      </c>
      <c r="Q4020">
        <v>9.0952262215939859E-3</v>
      </c>
      <c r="R4020">
        <v>1.4707003698459009</v>
      </c>
      <c r="S4020">
        <v>3.9686812682195618E-4</v>
      </c>
      <c r="T4020">
        <f t="shared" si="126"/>
        <v>1.4707003698459009</v>
      </c>
      <c r="U4020">
        <f t="shared" si="127"/>
        <v>3.9686812682195618E-4</v>
      </c>
    </row>
    <row r="4021" spans="1:21" x14ac:dyDescent="0.35">
      <c r="A4021" t="s">
        <v>73</v>
      </c>
      <c r="B4021" t="s">
        <v>28</v>
      </c>
      <c r="C4021" t="s">
        <v>76</v>
      </c>
      <c r="D4021" t="s">
        <v>77</v>
      </c>
      <c r="E4021" t="s">
        <v>695</v>
      </c>
      <c r="F4021" t="s">
        <v>696</v>
      </c>
      <c r="G4021" t="s">
        <v>452</v>
      </c>
      <c r="H4021" t="s">
        <v>41</v>
      </c>
      <c r="I4021" t="s">
        <v>645</v>
      </c>
      <c r="J4021" t="s">
        <v>36</v>
      </c>
      <c r="L4021" t="s">
        <v>697</v>
      </c>
      <c r="M4021" t="s">
        <v>697</v>
      </c>
      <c r="N4021" t="b">
        <v>0</v>
      </c>
      <c r="O4021">
        <v>161.70025175999999</v>
      </c>
      <c r="P4021">
        <v>1.1461180314287189E-6</v>
      </c>
      <c r="Q4021">
        <v>4.0828408050956706E-3</v>
      </c>
      <c r="R4021">
        <v>0.66019638607997111</v>
      </c>
      <c r="S4021">
        <v>1.8532757422869939E-4</v>
      </c>
      <c r="T4021">
        <f t="shared" si="126"/>
        <v>0.660196386079971</v>
      </c>
      <c r="U4021">
        <f t="shared" si="127"/>
        <v>1.8532757422869944E-4</v>
      </c>
    </row>
    <row r="4022" spans="1:21" x14ac:dyDescent="0.35">
      <c r="A4022" t="s">
        <v>73</v>
      </c>
      <c r="B4022" t="s">
        <v>28</v>
      </c>
      <c r="C4022" t="s">
        <v>29</v>
      </c>
      <c r="D4022" t="s">
        <v>30</v>
      </c>
      <c r="E4022" t="s">
        <v>698</v>
      </c>
      <c r="F4022" t="s">
        <v>699</v>
      </c>
      <c r="G4022" t="s">
        <v>452</v>
      </c>
      <c r="H4022" t="s">
        <v>41</v>
      </c>
      <c r="I4022" t="s">
        <v>645</v>
      </c>
      <c r="J4022" t="s">
        <v>36</v>
      </c>
      <c r="L4022" t="s">
        <v>700</v>
      </c>
      <c r="M4022" t="s">
        <v>700</v>
      </c>
      <c r="N4022" t="b">
        <v>0</v>
      </c>
      <c r="O4022">
        <v>25.33704534</v>
      </c>
      <c r="P4022">
        <v>1.3618261130952291E-9</v>
      </c>
      <c r="Q4022">
        <v>5.0466087670816576E-6</v>
      </c>
      <c r="R4022">
        <v>1.2786615514478951E-4</v>
      </c>
      <c r="S4022">
        <v>3.4504649972689783E-8</v>
      </c>
      <c r="T4022">
        <f t="shared" si="126"/>
        <v>1.2786615514478946E-4</v>
      </c>
      <c r="U4022">
        <f t="shared" si="127"/>
        <v>3.450464997268979E-8</v>
      </c>
    </row>
    <row r="4023" spans="1:21" x14ac:dyDescent="0.35">
      <c r="A4023" t="s">
        <v>73</v>
      </c>
      <c r="B4023" t="s">
        <v>28</v>
      </c>
      <c r="C4023" t="s">
        <v>39</v>
      </c>
      <c r="D4023" t="s">
        <v>40</v>
      </c>
      <c r="E4023" t="s">
        <v>701</v>
      </c>
      <c r="F4023" t="s">
        <v>702</v>
      </c>
      <c r="G4023" t="s">
        <v>452</v>
      </c>
      <c r="H4023" t="s">
        <v>41</v>
      </c>
      <c r="I4023" t="s">
        <v>645</v>
      </c>
      <c r="J4023" t="s">
        <v>36</v>
      </c>
      <c r="L4023" t="s">
        <v>703</v>
      </c>
      <c r="M4023" t="s">
        <v>703</v>
      </c>
      <c r="N4023" t="b">
        <v>0</v>
      </c>
      <c r="O4023">
        <v>84.132522769999994</v>
      </c>
      <c r="P4023">
        <v>4.1070269724057428E-7</v>
      </c>
      <c r="Q4023">
        <v>5.7410475566604599E-3</v>
      </c>
      <c r="R4023">
        <v>0.48300881428438902</v>
      </c>
      <c r="S4023">
        <v>3.4553454027293029E-5</v>
      </c>
      <c r="T4023">
        <f t="shared" si="126"/>
        <v>0.48300881428438897</v>
      </c>
      <c r="U4023">
        <f t="shared" si="127"/>
        <v>3.4553454027293029E-5</v>
      </c>
    </row>
    <row r="4024" spans="1:21" x14ac:dyDescent="0.35">
      <c r="A4024" t="s">
        <v>73</v>
      </c>
      <c r="B4024" t="s">
        <v>28</v>
      </c>
      <c r="C4024" t="s">
        <v>76</v>
      </c>
      <c r="D4024" t="s">
        <v>77</v>
      </c>
      <c r="E4024" t="s">
        <v>704</v>
      </c>
      <c r="F4024" t="s">
        <v>705</v>
      </c>
      <c r="G4024" t="s">
        <v>452</v>
      </c>
      <c r="H4024" t="s">
        <v>41</v>
      </c>
      <c r="I4024" t="s">
        <v>645</v>
      </c>
      <c r="J4024" t="s">
        <v>36</v>
      </c>
      <c r="L4024" t="s">
        <v>706</v>
      </c>
      <c r="M4024" t="s">
        <v>706</v>
      </c>
      <c r="N4024" t="b">
        <v>0</v>
      </c>
      <c r="O4024">
        <v>81.059458899999996</v>
      </c>
      <c r="P4024">
        <v>3.6268530009237498E-8</v>
      </c>
      <c r="Q4024">
        <v>1.2920016106714689E-4</v>
      </c>
      <c r="R4024">
        <v>1.0472895145895779E-2</v>
      </c>
      <c r="S4024">
        <v>2.939907417647204E-6</v>
      </c>
      <c r="T4024">
        <f t="shared" si="126"/>
        <v>1.0472895145895774E-2</v>
      </c>
      <c r="U4024">
        <f t="shared" si="127"/>
        <v>2.9399074176472036E-6</v>
      </c>
    </row>
    <row r="4025" spans="1:21" x14ac:dyDescent="0.35">
      <c r="A4025" t="s">
        <v>73</v>
      </c>
      <c r="B4025" t="s">
        <v>28</v>
      </c>
      <c r="C4025" t="s">
        <v>39</v>
      </c>
      <c r="D4025" t="s">
        <v>40</v>
      </c>
      <c r="E4025" t="s">
        <v>704</v>
      </c>
      <c r="F4025" t="s">
        <v>705</v>
      </c>
      <c r="G4025" t="s">
        <v>452</v>
      </c>
      <c r="H4025" t="s">
        <v>41</v>
      </c>
      <c r="I4025" t="s">
        <v>645</v>
      </c>
      <c r="J4025" t="s">
        <v>36</v>
      </c>
      <c r="L4025" t="s">
        <v>706</v>
      </c>
      <c r="M4025" t="s">
        <v>706</v>
      </c>
      <c r="N4025" t="b">
        <v>0</v>
      </c>
      <c r="O4025">
        <v>81.059458899999996</v>
      </c>
      <c r="P4025">
        <v>1.502400353640216E-8</v>
      </c>
      <c r="Q4025">
        <v>2.100144931441627E-4</v>
      </c>
      <c r="R4025">
        <v>1.7023661175423591E-2</v>
      </c>
      <c r="S4025">
        <v>1.217837597172445E-6</v>
      </c>
      <c r="T4025">
        <f t="shared" si="126"/>
        <v>1.7023661175423588E-2</v>
      </c>
      <c r="U4025">
        <f t="shared" si="127"/>
        <v>1.2178375971724454E-6</v>
      </c>
    </row>
    <row r="4026" spans="1:21" x14ac:dyDescent="0.35">
      <c r="A4026" t="s">
        <v>73</v>
      </c>
      <c r="B4026" t="s">
        <v>28</v>
      </c>
      <c r="C4026" t="s">
        <v>29</v>
      </c>
      <c r="D4026" t="s">
        <v>30</v>
      </c>
      <c r="E4026" t="s">
        <v>707</v>
      </c>
      <c r="F4026" t="s">
        <v>708</v>
      </c>
      <c r="G4026" t="s">
        <v>452</v>
      </c>
      <c r="H4026" t="s">
        <v>41</v>
      </c>
      <c r="I4026" t="s">
        <v>645</v>
      </c>
      <c r="J4026" t="s">
        <v>36</v>
      </c>
      <c r="L4026" t="s">
        <v>709</v>
      </c>
      <c r="M4026" t="s">
        <v>709</v>
      </c>
      <c r="N4026" t="b">
        <v>0</v>
      </c>
      <c r="O4026">
        <v>38.916990089999999</v>
      </c>
      <c r="P4026">
        <v>7.0840192762929808E-9</v>
      </c>
      <c r="Q4026">
        <v>2.62517170453286E-5</v>
      </c>
      <c r="R4026">
        <v>1.021637812098537E-3</v>
      </c>
      <c r="S4026">
        <v>2.7568870797286289E-7</v>
      </c>
      <c r="T4026">
        <f t="shared" si="126"/>
        <v>1.0216378120985372E-3</v>
      </c>
      <c r="U4026">
        <f t="shared" si="127"/>
        <v>2.7568870797286289E-7</v>
      </c>
    </row>
    <row r="4027" spans="1:21" x14ac:dyDescent="0.35">
      <c r="A4027" t="s">
        <v>73</v>
      </c>
      <c r="B4027" t="s">
        <v>28</v>
      </c>
      <c r="C4027" t="s">
        <v>76</v>
      </c>
      <c r="D4027" t="s">
        <v>77</v>
      </c>
      <c r="E4027" t="s">
        <v>707</v>
      </c>
      <c r="F4027" t="s">
        <v>708</v>
      </c>
      <c r="G4027" t="s">
        <v>452</v>
      </c>
      <c r="H4027" t="s">
        <v>41</v>
      </c>
      <c r="I4027" t="s">
        <v>645</v>
      </c>
      <c r="J4027" t="s">
        <v>36</v>
      </c>
      <c r="L4027" t="s">
        <v>709</v>
      </c>
      <c r="M4027" t="s">
        <v>709</v>
      </c>
      <c r="N4027" t="b">
        <v>0</v>
      </c>
      <c r="O4027">
        <v>38.916990089999999</v>
      </c>
      <c r="P4027">
        <v>7.7199665043289355E-9</v>
      </c>
      <c r="Q4027">
        <v>2.7501001985419231E-5</v>
      </c>
      <c r="R4027">
        <v>1.070256221731631E-3</v>
      </c>
      <c r="S4027">
        <v>3.0043785994410109E-7</v>
      </c>
      <c r="T4027">
        <f t="shared" si="126"/>
        <v>1.0702562217316306E-3</v>
      </c>
      <c r="U4027">
        <f t="shared" si="127"/>
        <v>3.0043785994410109E-7</v>
      </c>
    </row>
    <row r="4028" spans="1:21" x14ac:dyDescent="0.35">
      <c r="A4028" t="s">
        <v>73</v>
      </c>
      <c r="B4028" t="s">
        <v>28</v>
      </c>
      <c r="C4028" t="s">
        <v>39</v>
      </c>
      <c r="D4028" t="s">
        <v>40</v>
      </c>
      <c r="E4028" t="s">
        <v>707</v>
      </c>
      <c r="F4028" t="s">
        <v>708</v>
      </c>
      <c r="G4028" t="s">
        <v>452</v>
      </c>
      <c r="H4028" t="s">
        <v>41</v>
      </c>
      <c r="I4028" t="s">
        <v>645</v>
      </c>
      <c r="J4028" t="s">
        <v>36</v>
      </c>
      <c r="L4028" t="s">
        <v>709</v>
      </c>
      <c r="M4028" t="s">
        <v>709</v>
      </c>
      <c r="N4028" t="b">
        <v>0</v>
      </c>
      <c r="O4028">
        <v>38.916990089999999</v>
      </c>
      <c r="P4028">
        <v>1.9106372880089949E-9</v>
      </c>
      <c r="Q4028">
        <v>2.670802896520337E-5</v>
      </c>
      <c r="R4028">
        <v>1.039396098562252E-3</v>
      </c>
      <c r="S4028">
        <v>7.4356252403030527E-8</v>
      </c>
      <c r="T4028">
        <f t="shared" si="126"/>
        <v>1.0393960985622525E-3</v>
      </c>
      <c r="U4028">
        <f t="shared" si="127"/>
        <v>7.4356252403030527E-8</v>
      </c>
    </row>
    <row r="4029" spans="1:21" x14ac:dyDescent="0.35">
      <c r="A4029" t="s">
        <v>73</v>
      </c>
      <c r="B4029" t="s">
        <v>28</v>
      </c>
      <c r="C4029" t="s">
        <v>76</v>
      </c>
      <c r="D4029" t="s">
        <v>77</v>
      </c>
      <c r="E4029" t="s">
        <v>710</v>
      </c>
      <c r="F4029" t="s">
        <v>711</v>
      </c>
      <c r="G4029" t="s">
        <v>452</v>
      </c>
      <c r="H4029" t="s">
        <v>41</v>
      </c>
      <c r="I4029" t="s">
        <v>645</v>
      </c>
      <c r="J4029" t="s">
        <v>36</v>
      </c>
      <c r="L4029" t="s">
        <v>712</v>
      </c>
      <c r="M4029" t="s">
        <v>712</v>
      </c>
      <c r="N4029" t="b">
        <v>0</v>
      </c>
      <c r="O4029">
        <v>26.913103750000001</v>
      </c>
      <c r="P4029">
        <v>4.4491471917978289E-6</v>
      </c>
      <c r="Q4029">
        <v>1.5849292310587609E-2</v>
      </c>
      <c r="R4029">
        <v>0.42655364831892162</v>
      </c>
      <c r="S4029">
        <v>1.1974035997187609E-4</v>
      </c>
      <c r="T4029">
        <f t="shared" si="126"/>
        <v>0.42655364831892156</v>
      </c>
      <c r="U4029">
        <f t="shared" si="127"/>
        <v>1.1974035997187612E-4</v>
      </c>
    </row>
    <row r="4030" spans="1:21" x14ac:dyDescent="0.35">
      <c r="A4030" t="s">
        <v>73</v>
      </c>
      <c r="B4030" t="s">
        <v>28</v>
      </c>
      <c r="C4030" t="s">
        <v>29</v>
      </c>
      <c r="D4030" t="s">
        <v>30</v>
      </c>
      <c r="E4030" t="s">
        <v>710</v>
      </c>
      <c r="F4030" t="s">
        <v>711</v>
      </c>
      <c r="G4030" t="s">
        <v>452</v>
      </c>
      <c r="H4030" t="s">
        <v>41</v>
      </c>
      <c r="I4030" t="s">
        <v>645</v>
      </c>
      <c r="J4030" t="s">
        <v>36</v>
      </c>
      <c r="L4030" t="s">
        <v>712</v>
      </c>
      <c r="M4030" t="s">
        <v>712</v>
      </c>
      <c r="N4030" t="b">
        <v>0</v>
      </c>
      <c r="O4030">
        <v>26.913103750000001</v>
      </c>
      <c r="P4030">
        <v>9.6901352044592147E-6</v>
      </c>
      <c r="Q4030">
        <v>3.5909372574654742E-2</v>
      </c>
      <c r="R4030">
        <v>0.9664326696990877</v>
      </c>
      <c r="S4030">
        <v>2.6079161410913829E-4</v>
      </c>
      <c r="T4030">
        <f t="shared" si="126"/>
        <v>0.9664326696990877</v>
      </c>
      <c r="U4030">
        <f t="shared" si="127"/>
        <v>2.6079161410913834E-4</v>
      </c>
    </row>
    <row r="4031" spans="1:21" x14ac:dyDescent="0.35">
      <c r="A4031" t="s">
        <v>73</v>
      </c>
      <c r="B4031" t="s">
        <v>28</v>
      </c>
      <c r="C4031" t="s">
        <v>39</v>
      </c>
      <c r="D4031" t="s">
        <v>40</v>
      </c>
      <c r="E4031" t="s">
        <v>710</v>
      </c>
      <c r="F4031" t="s">
        <v>711</v>
      </c>
      <c r="G4031" t="s">
        <v>452</v>
      </c>
      <c r="H4031" t="s">
        <v>41</v>
      </c>
      <c r="I4031" t="s">
        <v>645</v>
      </c>
      <c r="J4031" t="s">
        <v>36</v>
      </c>
      <c r="L4031" t="s">
        <v>712</v>
      </c>
      <c r="M4031" t="s">
        <v>712</v>
      </c>
      <c r="N4031" t="b">
        <v>0</v>
      </c>
      <c r="O4031">
        <v>26.913103750000001</v>
      </c>
      <c r="P4031">
        <v>3.5183964629321691E-7</v>
      </c>
      <c r="Q4031">
        <v>4.9182246799434953E-3</v>
      </c>
      <c r="R4031">
        <v>0.13236469107712981</v>
      </c>
      <c r="S4031">
        <v>9.4690969040526502E-6</v>
      </c>
      <c r="T4031">
        <f t="shared" si="126"/>
        <v>0.13236469107712984</v>
      </c>
      <c r="U4031">
        <f t="shared" si="127"/>
        <v>9.4690969040526502E-6</v>
      </c>
    </row>
    <row r="4032" spans="1:21" x14ac:dyDescent="0.35">
      <c r="A4032" t="s">
        <v>73</v>
      </c>
      <c r="B4032" t="s">
        <v>28</v>
      </c>
      <c r="C4032" t="s">
        <v>39</v>
      </c>
      <c r="D4032" t="s">
        <v>40</v>
      </c>
      <c r="E4032" t="s">
        <v>1453</v>
      </c>
      <c r="F4032" t="s">
        <v>714</v>
      </c>
      <c r="G4032" t="s">
        <v>452</v>
      </c>
      <c r="H4032" t="s">
        <v>41</v>
      </c>
      <c r="I4032" t="s">
        <v>645</v>
      </c>
      <c r="J4032" t="s">
        <v>36</v>
      </c>
      <c r="L4032" t="s">
        <v>715</v>
      </c>
      <c r="M4032" t="s">
        <v>715</v>
      </c>
      <c r="N4032" t="b">
        <v>0</v>
      </c>
      <c r="O4032">
        <v>55.679310559999998</v>
      </c>
      <c r="P4032">
        <v>3.4648077133953341E-9</v>
      </c>
      <c r="Q4032">
        <v>4.8433151257428507E-5</v>
      </c>
      <c r="R4032">
        <v>2.6967244702618162E-3</v>
      </c>
      <c r="S4032">
        <v>1.929181047048223E-7</v>
      </c>
      <c r="T4032">
        <f t="shared" si="126"/>
        <v>2.6967244702618162E-3</v>
      </c>
      <c r="U4032">
        <f t="shared" si="127"/>
        <v>1.9291810470482227E-7</v>
      </c>
    </row>
    <row r="4033" spans="1:21" x14ac:dyDescent="0.35">
      <c r="A4033" t="s">
        <v>73</v>
      </c>
      <c r="B4033" t="s">
        <v>28</v>
      </c>
      <c r="C4033" t="s">
        <v>29</v>
      </c>
      <c r="D4033" t="s">
        <v>30</v>
      </c>
      <c r="E4033" t="s">
        <v>1453</v>
      </c>
      <c r="F4033" t="s">
        <v>714</v>
      </c>
      <c r="G4033" t="s">
        <v>452</v>
      </c>
      <c r="H4033" t="s">
        <v>41</v>
      </c>
      <c r="I4033" t="s">
        <v>645</v>
      </c>
      <c r="J4033" t="s">
        <v>36</v>
      </c>
      <c r="L4033" t="s">
        <v>715</v>
      </c>
      <c r="M4033" t="s">
        <v>715</v>
      </c>
      <c r="N4033" t="b">
        <v>0</v>
      </c>
      <c r="O4033">
        <v>55.679310559999998</v>
      </c>
      <c r="P4033">
        <v>1.28463758063741E-8</v>
      </c>
      <c r="Q4033">
        <v>4.7605661358866742E-5</v>
      </c>
      <c r="R4033">
        <v>2.650650403214533E-3</v>
      </c>
      <c r="S4033">
        <v>7.1527734809357379E-7</v>
      </c>
      <c r="T4033">
        <f t="shared" si="126"/>
        <v>2.650650403214533E-3</v>
      </c>
      <c r="U4033">
        <f t="shared" si="127"/>
        <v>7.152773480935739E-7</v>
      </c>
    </row>
    <row r="4034" spans="1:21" x14ac:dyDescent="0.35">
      <c r="A4034" t="s">
        <v>73</v>
      </c>
      <c r="B4034" t="s">
        <v>28</v>
      </c>
      <c r="C4034" t="s">
        <v>76</v>
      </c>
      <c r="D4034" t="s">
        <v>77</v>
      </c>
      <c r="E4034" t="s">
        <v>1453</v>
      </c>
      <c r="F4034" t="s">
        <v>714</v>
      </c>
      <c r="G4034" t="s">
        <v>452</v>
      </c>
      <c r="H4034" t="s">
        <v>41</v>
      </c>
      <c r="I4034" t="s">
        <v>645</v>
      </c>
      <c r="J4034" t="s">
        <v>36</v>
      </c>
      <c r="L4034" t="s">
        <v>715</v>
      </c>
      <c r="M4034" t="s">
        <v>715</v>
      </c>
      <c r="N4034" t="b">
        <v>0</v>
      </c>
      <c r="O4034">
        <v>55.679310559999998</v>
      </c>
      <c r="P4034">
        <v>1.39996218326311E-8</v>
      </c>
      <c r="Q4034">
        <v>4.9871152627205983E-5</v>
      </c>
      <c r="R4034">
        <v>2.7767913951153621E-3</v>
      </c>
      <c r="S4034">
        <v>7.7948929174162311E-7</v>
      </c>
      <c r="T4034">
        <f t="shared" ref="T4034:T4097" si="128">O4034*Q4034</f>
        <v>2.7767913951153617E-3</v>
      </c>
      <c r="U4034">
        <f t="shared" ref="U4034:U4097" si="129">O4034*P4034</f>
        <v>7.7948929174162332E-7</v>
      </c>
    </row>
    <row r="4035" spans="1:21" x14ac:dyDescent="0.35">
      <c r="A4035" t="s">
        <v>73</v>
      </c>
      <c r="B4035" t="s">
        <v>28</v>
      </c>
      <c r="C4035" t="s">
        <v>39</v>
      </c>
      <c r="D4035" t="s">
        <v>40</v>
      </c>
      <c r="E4035" t="s">
        <v>716</v>
      </c>
      <c r="F4035" t="s">
        <v>717</v>
      </c>
      <c r="G4035" t="s">
        <v>452</v>
      </c>
      <c r="H4035" t="s">
        <v>41</v>
      </c>
      <c r="I4035" t="s">
        <v>645</v>
      </c>
      <c r="J4035" t="s">
        <v>36</v>
      </c>
      <c r="L4035" t="s">
        <v>718</v>
      </c>
      <c r="M4035" t="s">
        <v>718</v>
      </c>
      <c r="N4035" t="b">
        <v>0</v>
      </c>
      <c r="O4035">
        <v>64.081787449999993</v>
      </c>
      <c r="P4035">
        <v>1.5801924741016621E-9</v>
      </c>
      <c r="Q4035">
        <v>2.2088874028457088E-5</v>
      </c>
      <c r="R4035">
        <v>1.4154945305014119E-3</v>
      </c>
      <c r="S4035">
        <v>1.0126155825547231E-7</v>
      </c>
      <c r="T4035">
        <f t="shared" si="128"/>
        <v>1.4154945305014123E-3</v>
      </c>
      <c r="U4035">
        <f t="shared" si="129"/>
        <v>1.0126155825547233E-7</v>
      </c>
    </row>
    <row r="4036" spans="1:21" x14ac:dyDescent="0.35">
      <c r="A4036" t="s">
        <v>73</v>
      </c>
      <c r="B4036" t="s">
        <v>28</v>
      </c>
      <c r="C4036" t="s">
        <v>76</v>
      </c>
      <c r="D4036" t="s">
        <v>77</v>
      </c>
      <c r="E4036" t="s">
        <v>716</v>
      </c>
      <c r="F4036" t="s">
        <v>717</v>
      </c>
      <c r="G4036" t="s">
        <v>452</v>
      </c>
      <c r="H4036" t="s">
        <v>41</v>
      </c>
      <c r="I4036" t="s">
        <v>645</v>
      </c>
      <c r="J4036" t="s">
        <v>36</v>
      </c>
      <c r="L4036" t="s">
        <v>718</v>
      </c>
      <c r="M4036" t="s">
        <v>718</v>
      </c>
      <c r="N4036" t="b">
        <v>0</v>
      </c>
      <c r="O4036">
        <v>64.081787449999993</v>
      </c>
      <c r="P4036">
        <v>4.3867876669375206E-9</v>
      </c>
      <c r="Q4036">
        <v>1.562714763987803E-5</v>
      </c>
      <c r="R4036">
        <v>1.001415553508433E-3</v>
      </c>
      <c r="S4036">
        <v>2.8111319486097162E-7</v>
      </c>
      <c r="T4036">
        <f t="shared" si="128"/>
        <v>1.001415553508433E-3</v>
      </c>
      <c r="U4036">
        <f t="shared" si="129"/>
        <v>2.8111319486097156E-7</v>
      </c>
    </row>
    <row r="4037" spans="1:21" x14ac:dyDescent="0.35">
      <c r="A4037" t="s">
        <v>73</v>
      </c>
      <c r="B4037" t="s">
        <v>28</v>
      </c>
      <c r="C4037" t="s">
        <v>76</v>
      </c>
      <c r="D4037" t="s">
        <v>77</v>
      </c>
      <c r="E4037" t="s">
        <v>722</v>
      </c>
      <c r="F4037" t="s">
        <v>723</v>
      </c>
      <c r="G4037" t="s">
        <v>452</v>
      </c>
      <c r="H4037" t="s">
        <v>41</v>
      </c>
      <c r="I4037" t="s">
        <v>645</v>
      </c>
      <c r="J4037" t="s">
        <v>36</v>
      </c>
      <c r="L4037" t="s">
        <v>724</v>
      </c>
      <c r="M4037" t="s">
        <v>724</v>
      </c>
      <c r="N4037" t="b">
        <v>0</v>
      </c>
      <c r="O4037">
        <v>74.60124759</v>
      </c>
      <c r="P4037">
        <v>8.0085185987955514E-4</v>
      </c>
      <c r="Q4037">
        <v>2.8528917290281428</v>
      </c>
      <c r="R4037">
        <v>212.8292822246917</v>
      </c>
      <c r="S4037">
        <v>5.974454788178668E-2</v>
      </c>
      <c r="T4037">
        <f t="shared" si="128"/>
        <v>212.82928222469167</v>
      </c>
      <c r="U4037">
        <f t="shared" si="129"/>
        <v>5.974454788178668E-2</v>
      </c>
    </row>
    <row r="4038" spans="1:21" x14ac:dyDescent="0.35">
      <c r="A4038" t="s">
        <v>73</v>
      </c>
      <c r="B4038" t="s">
        <v>28</v>
      </c>
      <c r="C4038" t="s">
        <v>29</v>
      </c>
      <c r="D4038" t="s">
        <v>30</v>
      </c>
      <c r="E4038" t="s">
        <v>722</v>
      </c>
      <c r="F4038" t="s">
        <v>723</v>
      </c>
      <c r="G4038" t="s">
        <v>452</v>
      </c>
      <c r="H4038" t="s">
        <v>41</v>
      </c>
      <c r="I4038" t="s">
        <v>645</v>
      </c>
      <c r="J4038" t="s">
        <v>36</v>
      </c>
      <c r="L4038" t="s">
        <v>724</v>
      </c>
      <c r="M4038" t="s">
        <v>724</v>
      </c>
      <c r="N4038" t="b">
        <v>0</v>
      </c>
      <c r="O4038">
        <v>74.60124759</v>
      </c>
      <c r="P4038">
        <v>3.4425637006230502E-5</v>
      </c>
      <c r="Q4038">
        <v>0.12757335158829111</v>
      </c>
      <c r="R4038">
        <v>9.5171311877242264</v>
      </c>
      <c r="S4038">
        <v>2.568195469745268E-3</v>
      </c>
      <c r="T4038">
        <f t="shared" si="128"/>
        <v>9.5171311877242246</v>
      </c>
      <c r="U4038">
        <f t="shared" si="129"/>
        <v>2.568195469745268E-3</v>
      </c>
    </row>
    <row r="4039" spans="1:21" x14ac:dyDescent="0.35">
      <c r="A4039" t="s">
        <v>73</v>
      </c>
      <c r="B4039" t="s">
        <v>28</v>
      </c>
      <c r="C4039" t="s">
        <v>39</v>
      </c>
      <c r="D4039" t="s">
        <v>40</v>
      </c>
      <c r="E4039" t="s">
        <v>722</v>
      </c>
      <c r="F4039" t="s">
        <v>723</v>
      </c>
      <c r="G4039" t="s">
        <v>452</v>
      </c>
      <c r="H4039" t="s">
        <v>41</v>
      </c>
      <c r="I4039" t="s">
        <v>645</v>
      </c>
      <c r="J4039" t="s">
        <v>36</v>
      </c>
      <c r="L4039" t="s">
        <v>724</v>
      </c>
      <c r="M4039" t="s">
        <v>724</v>
      </c>
      <c r="N4039" t="b">
        <v>0</v>
      </c>
      <c r="O4039">
        <v>74.60124759</v>
      </c>
      <c r="P4039">
        <v>3.3588268221924703E-5</v>
      </c>
      <c r="Q4039">
        <v>0.46951687072798381</v>
      </c>
      <c r="R4039">
        <v>35.026544320860353</v>
      </c>
      <c r="S4039">
        <v>2.5057267137431338E-3</v>
      </c>
      <c r="T4039">
        <f t="shared" si="128"/>
        <v>35.026544320860346</v>
      </c>
      <c r="U4039">
        <f t="shared" si="129"/>
        <v>2.5057267137431338E-3</v>
      </c>
    </row>
    <row r="4040" spans="1:21" x14ac:dyDescent="0.35">
      <c r="A4040" t="s">
        <v>73</v>
      </c>
      <c r="B4040" t="s">
        <v>28</v>
      </c>
      <c r="C4040" t="s">
        <v>39</v>
      </c>
      <c r="D4040" t="s">
        <v>40</v>
      </c>
      <c r="E4040" t="s">
        <v>725</v>
      </c>
      <c r="F4040" t="s">
        <v>726</v>
      </c>
      <c r="G4040" t="s">
        <v>452</v>
      </c>
      <c r="H4040" t="s">
        <v>41</v>
      </c>
      <c r="I4040" t="s">
        <v>645</v>
      </c>
      <c r="J4040" t="s">
        <v>145</v>
      </c>
      <c r="L4040" t="s">
        <v>727</v>
      </c>
      <c r="M4040" t="s">
        <v>727</v>
      </c>
      <c r="N4040" t="b">
        <v>0</v>
      </c>
      <c r="O4040">
        <v>33.993810140000001</v>
      </c>
      <c r="P4040">
        <v>1.0992071687107329E-8</v>
      </c>
      <c r="Q4040">
        <v>1.5365374205209809E-4</v>
      </c>
      <c r="R4040">
        <v>5.2232761346195583E-3</v>
      </c>
      <c r="S4040">
        <v>3.736623979767961E-7</v>
      </c>
      <c r="T4040">
        <f t="shared" si="128"/>
        <v>5.2232761346195566E-3</v>
      </c>
      <c r="U4040">
        <f t="shared" si="129"/>
        <v>3.7366239797679605E-7</v>
      </c>
    </row>
    <row r="4041" spans="1:21" x14ac:dyDescent="0.35">
      <c r="A4041" t="s">
        <v>73</v>
      </c>
      <c r="B4041" t="s">
        <v>28</v>
      </c>
      <c r="C4041" t="s">
        <v>76</v>
      </c>
      <c r="D4041" t="s">
        <v>77</v>
      </c>
      <c r="E4041" t="s">
        <v>725</v>
      </c>
      <c r="F4041" t="s">
        <v>726</v>
      </c>
      <c r="G4041" t="s">
        <v>452</v>
      </c>
      <c r="H4041" t="s">
        <v>41</v>
      </c>
      <c r="I4041" t="s">
        <v>645</v>
      </c>
      <c r="J4041" t="s">
        <v>145</v>
      </c>
      <c r="L4041" t="s">
        <v>727</v>
      </c>
      <c r="M4041" t="s">
        <v>727</v>
      </c>
      <c r="N4041" t="b">
        <v>0</v>
      </c>
      <c r="O4041">
        <v>33.993810140000001</v>
      </c>
      <c r="P4041">
        <v>4.4413675894673159E-8</v>
      </c>
      <c r="Q4041">
        <v>1.5821578866621601E-4</v>
      </c>
      <c r="R4041">
        <v>5.3783574810697104E-3</v>
      </c>
      <c r="S4041">
        <v>1.5097900659830139E-6</v>
      </c>
      <c r="T4041">
        <f t="shared" si="128"/>
        <v>5.3783574810697113E-3</v>
      </c>
      <c r="U4041">
        <f t="shared" si="129"/>
        <v>1.5097900659830141E-6</v>
      </c>
    </row>
    <row r="4042" spans="1:21" x14ac:dyDescent="0.35">
      <c r="A4042" t="s">
        <v>73</v>
      </c>
      <c r="B4042" t="s">
        <v>28</v>
      </c>
      <c r="C4042" t="s">
        <v>29</v>
      </c>
      <c r="D4042" t="s">
        <v>30</v>
      </c>
      <c r="E4042" t="s">
        <v>725</v>
      </c>
      <c r="F4042" t="s">
        <v>726</v>
      </c>
      <c r="G4042" t="s">
        <v>452</v>
      </c>
      <c r="H4042" t="s">
        <v>41</v>
      </c>
      <c r="I4042" t="s">
        <v>645</v>
      </c>
      <c r="J4042" t="s">
        <v>145</v>
      </c>
      <c r="L4042" t="s">
        <v>727</v>
      </c>
      <c r="M4042" t="s">
        <v>727</v>
      </c>
      <c r="N4042" t="b">
        <v>0</v>
      </c>
      <c r="O4042">
        <v>33.993810140000001</v>
      </c>
      <c r="P4042">
        <v>4.0755013116341323E-8</v>
      </c>
      <c r="Q4042">
        <v>1.5102853772423861E-4</v>
      </c>
      <c r="R4042">
        <v>5.1340354371195952E-3</v>
      </c>
      <c r="S4042">
        <v>1.3854181781301169E-6</v>
      </c>
      <c r="T4042">
        <f t="shared" si="128"/>
        <v>5.1340354371195952E-3</v>
      </c>
      <c r="U4042">
        <f t="shared" si="129"/>
        <v>1.3854181781301167E-6</v>
      </c>
    </row>
    <row r="4043" spans="1:21" x14ac:dyDescent="0.35">
      <c r="A4043" t="s">
        <v>73</v>
      </c>
      <c r="B4043" t="s">
        <v>28</v>
      </c>
      <c r="C4043" t="s">
        <v>39</v>
      </c>
      <c r="D4043" t="s">
        <v>40</v>
      </c>
      <c r="E4043" t="s">
        <v>728</v>
      </c>
      <c r="F4043" t="s">
        <v>729</v>
      </c>
      <c r="G4043" t="s">
        <v>452</v>
      </c>
      <c r="H4043" t="s">
        <v>41</v>
      </c>
      <c r="I4043" t="s">
        <v>645</v>
      </c>
      <c r="J4043" t="s">
        <v>36</v>
      </c>
      <c r="L4043" t="s">
        <v>730</v>
      </c>
      <c r="M4043" t="s">
        <v>730</v>
      </c>
      <c r="N4043" t="b">
        <v>0</v>
      </c>
      <c r="O4043">
        <v>57.776871210000003</v>
      </c>
      <c r="P4043">
        <v>1.7370177165094809E-6</v>
      </c>
      <c r="Q4043">
        <v>2.4281070916369669E-2</v>
      </c>
      <c r="R4043">
        <v>1.4028843071759669</v>
      </c>
      <c r="S4043">
        <v>1.003594488962566E-4</v>
      </c>
      <c r="T4043">
        <f t="shared" si="128"/>
        <v>1.4028843071759671</v>
      </c>
      <c r="U4043">
        <f t="shared" si="129"/>
        <v>1.0035944889625657E-4</v>
      </c>
    </row>
    <row r="4044" spans="1:21" x14ac:dyDescent="0.35">
      <c r="A4044" t="s">
        <v>73</v>
      </c>
      <c r="B4044" t="s">
        <v>28</v>
      </c>
      <c r="C4044" t="s">
        <v>29</v>
      </c>
      <c r="D4044" t="s">
        <v>30</v>
      </c>
      <c r="E4044" t="s">
        <v>731</v>
      </c>
      <c r="F4044" t="s">
        <v>732</v>
      </c>
      <c r="G4044" t="s">
        <v>452</v>
      </c>
      <c r="H4044" t="s">
        <v>41</v>
      </c>
      <c r="I4044" t="s">
        <v>645</v>
      </c>
      <c r="J4044" t="s">
        <v>36</v>
      </c>
      <c r="L4044" t="s">
        <v>733</v>
      </c>
      <c r="M4044" t="s">
        <v>733</v>
      </c>
      <c r="N4044" t="b">
        <v>0</v>
      </c>
      <c r="O4044">
        <v>46.504731210000003</v>
      </c>
      <c r="P4044">
        <v>8.0695554582185802E-7</v>
      </c>
      <c r="Q4044">
        <v>2.9903883418227429E-3</v>
      </c>
      <c r="R4044">
        <v>0.13906720604998429</v>
      </c>
      <c r="S4044">
        <v>3.7527250756864351E-5</v>
      </c>
      <c r="T4044">
        <f t="shared" si="128"/>
        <v>0.13906720604998427</v>
      </c>
      <c r="U4044">
        <f t="shared" si="129"/>
        <v>3.7527250756864351E-5</v>
      </c>
    </row>
    <row r="4045" spans="1:21" x14ac:dyDescent="0.35">
      <c r="A4045" t="s">
        <v>73</v>
      </c>
      <c r="B4045" t="s">
        <v>28</v>
      </c>
      <c r="C4045" t="s">
        <v>39</v>
      </c>
      <c r="D4045" t="s">
        <v>40</v>
      </c>
      <c r="E4045" t="s">
        <v>731</v>
      </c>
      <c r="F4045" t="s">
        <v>732</v>
      </c>
      <c r="G4045" t="s">
        <v>452</v>
      </c>
      <c r="H4045" t="s">
        <v>41</v>
      </c>
      <c r="I4045" t="s">
        <v>645</v>
      </c>
      <c r="J4045" t="s">
        <v>36</v>
      </c>
      <c r="L4045" t="s">
        <v>733</v>
      </c>
      <c r="M4045" t="s">
        <v>733</v>
      </c>
      <c r="N4045" t="b">
        <v>0</v>
      </c>
      <c r="O4045">
        <v>46.504731210000003</v>
      </c>
      <c r="P4045">
        <v>1.978588317027984E-7</v>
      </c>
      <c r="Q4045">
        <v>2.7657889026369521E-3</v>
      </c>
      <c r="R4045">
        <v>0.1286222695007323</v>
      </c>
      <c r="S4045">
        <v>9.2013717858632673E-6</v>
      </c>
      <c r="T4045">
        <f t="shared" si="128"/>
        <v>0.12862226950073233</v>
      </c>
      <c r="U4045">
        <f t="shared" si="129"/>
        <v>9.2013717858632673E-6</v>
      </c>
    </row>
    <row r="4046" spans="1:21" x14ac:dyDescent="0.35">
      <c r="A4046" t="s">
        <v>73</v>
      </c>
      <c r="B4046" t="s">
        <v>28</v>
      </c>
      <c r="C4046" t="s">
        <v>76</v>
      </c>
      <c r="D4046" t="s">
        <v>77</v>
      </c>
      <c r="E4046" t="s">
        <v>731</v>
      </c>
      <c r="F4046" t="s">
        <v>732</v>
      </c>
      <c r="G4046" t="s">
        <v>452</v>
      </c>
      <c r="H4046" t="s">
        <v>41</v>
      </c>
      <c r="I4046" t="s">
        <v>645</v>
      </c>
      <c r="J4046" t="s">
        <v>36</v>
      </c>
      <c r="L4046" t="s">
        <v>733</v>
      </c>
      <c r="M4046" t="s">
        <v>733</v>
      </c>
      <c r="N4046" t="b">
        <v>0</v>
      </c>
      <c r="O4046">
        <v>46.504731210000003</v>
      </c>
      <c r="P4046">
        <v>9.4782985349437801E-7</v>
      </c>
      <c r="Q4046">
        <v>3.3764745829106858E-3</v>
      </c>
      <c r="R4046">
        <v>0.1570220429156583</v>
      </c>
      <c r="S4046">
        <v>4.4078572569569733E-5</v>
      </c>
      <c r="T4046">
        <f t="shared" si="128"/>
        <v>0.1570220429156583</v>
      </c>
      <c r="U4046">
        <f t="shared" si="129"/>
        <v>4.4078572569569733E-5</v>
      </c>
    </row>
    <row r="4047" spans="1:21" x14ac:dyDescent="0.35">
      <c r="A4047" t="s">
        <v>73</v>
      </c>
      <c r="B4047" t="s">
        <v>28</v>
      </c>
      <c r="C4047" t="s">
        <v>76</v>
      </c>
      <c r="D4047" t="s">
        <v>77</v>
      </c>
      <c r="E4047" t="s">
        <v>734</v>
      </c>
      <c r="F4047" t="s">
        <v>735</v>
      </c>
      <c r="G4047" t="s">
        <v>452</v>
      </c>
      <c r="H4047" t="s">
        <v>41</v>
      </c>
      <c r="I4047" t="s">
        <v>645</v>
      </c>
      <c r="J4047" t="s">
        <v>36</v>
      </c>
      <c r="L4047" t="s">
        <v>736</v>
      </c>
      <c r="M4047" t="s">
        <v>736</v>
      </c>
      <c r="N4047" t="b">
        <v>0</v>
      </c>
      <c r="O4047">
        <v>37.84777476</v>
      </c>
      <c r="P4047">
        <v>1.9056260910853379E-3</v>
      </c>
      <c r="Q4047">
        <v>6.7884526292980407</v>
      </c>
      <c r="R4047">
        <v>256.927826082602</v>
      </c>
      <c r="S4047">
        <v>7.2123707072177121E-2</v>
      </c>
      <c r="T4047">
        <f t="shared" si="128"/>
        <v>256.927826082602</v>
      </c>
      <c r="U4047">
        <f t="shared" si="129"/>
        <v>7.2123707072177121E-2</v>
      </c>
    </row>
    <row r="4048" spans="1:21" x14ac:dyDescent="0.35">
      <c r="A4048" t="s">
        <v>73</v>
      </c>
      <c r="B4048" t="s">
        <v>28</v>
      </c>
      <c r="C4048" t="s">
        <v>39</v>
      </c>
      <c r="D4048" t="s">
        <v>40</v>
      </c>
      <c r="E4048" t="s">
        <v>734</v>
      </c>
      <c r="F4048" t="s">
        <v>735</v>
      </c>
      <c r="G4048" t="s">
        <v>452</v>
      </c>
      <c r="H4048" t="s">
        <v>41</v>
      </c>
      <c r="I4048" t="s">
        <v>645</v>
      </c>
      <c r="J4048" t="s">
        <v>36</v>
      </c>
      <c r="L4048" t="s">
        <v>736</v>
      </c>
      <c r="M4048" t="s">
        <v>736</v>
      </c>
      <c r="N4048" t="b">
        <v>0</v>
      </c>
      <c r="O4048">
        <v>37.84777476</v>
      </c>
      <c r="P4048">
        <v>1.2681580419167909E-3</v>
      </c>
      <c r="Q4048">
        <v>17.727070401344431</v>
      </c>
      <c r="R4048">
        <v>670.93016770474696</v>
      </c>
      <c r="S4048">
        <v>4.7996959930549359E-2</v>
      </c>
      <c r="T4048">
        <f t="shared" si="128"/>
        <v>670.93016770474685</v>
      </c>
      <c r="U4048">
        <f t="shared" si="129"/>
        <v>4.7996959930549345E-2</v>
      </c>
    </row>
    <row r="4049" spans="1:21" x14ac:dyDescent="0.35">
      <c r="A4049" t="s">
        <v>73</v>
      </c>
      <c r="B4049" t="s">
        <v>28</v>
      </c>
      <c r="C4049" t="s">
        <v>39</v>
      </c>
      <c r="D4049" t="s">
        <v>40</v>
      </c>
      <c r="E4049" t="s">
        <v>739</v>
      </c>
      <c r="F4049" t="s">
        <v>740</v>
      </c>
      <c r="G4049" t="s">
        <v>452</v>
      </c>
      <c r="H4049" t="s">
        <v>41</v>
      </c>
      <c r="I4049" t="s">
        <v>645</v>
      </c>
      <c r="J4049" t="s">
        <v>36</v>
      </c>
      <c r="L4049" t="s">
        <v>741</v>
      </c>
      <c r="M4049" t="s">
        <v>741</v>
      </c>
      <c r="N4049" t="b">
        <v>0</v>
      </c>
      <c r="O4049">
        <v>19.010430289999999</v>
      </c>
      <c r="P4049">
        <v>1.129653334012866E-3</v>
      </c>
      <c r="Q4049">
        <v>15.790968884991299</v>
      </c>
      <c r="R4049">
        <v>300.19311319968608</v>
      </c>
      <c r="S4049">
        <v>2.1475195958117681E-2</v>
      </c>
      <c r="T4049">
        <f t="shared" si="128"/>
        <v>300.19311319968608</v>
      </c>
      <c r="U4049">
        <f t="shared" si="129"/>
        <v>2.1475195958117674E-2</v>
      </c>
    </row>
    <row r="4050" spans="1:21" x14ac:dyDescent="0.35">
      <c r="A4050" t="s">
        <v>73</v>
      </c>
      <c r="B4050" t="s">
        <v>28</v>
      </c>
      <c r="C4050" t="s">
        <v>76</v>
      </c>
      <c r="D4050" t="s">
        <v>77</v>
      </c>
      <c r="E4050" t="s">
        <v>739</v>
      </c>
      <c r="F4050" t="s">
        <v>740</v>
      </c>
      <c r="G4050" t="s">
        <v>452</v>
      </c>
      <c r="H4050" t="s">
        <v>41</v>
      </c>
      <c r="I4050" t="s">
        <v>645</v>
      </c>
      <c r="J4050" t="s">
        <v>36</v>
      </c>
      <c r="L4050" t="s">
        <v>741</v>
      </c>
      <c r="M4050" t="s">
        <v>741</v>
      </c>
      <c r="N4050" t="b">
        <v>0</v>
      </c>
      <c r="O4050">
        <v>19.010430289999999</v>
      </c>
      <c r="P4050">
        <v>3.645363448250252E-3</v>
      </c>
      <c r="Q4050">
        <v>12.985956269588669</v>
      </c>
      <c r="R4050">
        <v>246.86861641200389</v>
      </c>
      <c r="S4050">
        <v>6.9299927714675427E-2</v>
      </c>
      <c r="T4050">
        <f t="shared" si="128"/>
        <v>246.86861641200383</v>
      </c>
      <c r="U4050">
        <f t="shared" si="129"/>
        <v>6.9299927714675427E-2</v>
      </c>
    </row>
    <row r="4051" spans="1:21" x14ac:dyDescent="0.35">
      <c r="A4051" t="s">
        <v>73</v>
      </c>
      <c r="B4051" t="s">
        <v>28</v>
      </c>
      <c r="C4051" t="s">
        <v>29</v>
      </c>
      <c r="D4051" t="s">
        <v>30</v>
      </c>
      <c r="E4051" t="s">
        <v>739</v>
      </c>
      <c r="F4051" t="s">
        <v>740</v>
      </c>
      <c r="G4051" t="s">
        <v>452</v>
      </c>
      <c r="H4051" t="s">
        <v>41</v>
      </c>
      <c r="I4051" t="s">
        <v>645</v>
      </c>
      <c r="J4051" t="s">
        <v>36</v>
      </c>
      <c r="L4051" t="s">
        <v>741</v>
      </c>
      <c r="M4051" t="s">
        <v>741</v>
      </c>
      <c r="N4051" t="b">
        <v>0</v>
      </c>
      <c r="O4051">
        <v>19.010430289999999</v>
      </c>
      <c r="P4051">
        <v>7.2650432708962917E-5</v>
      </c>
      <c r="Q4051">
        <v>0.2692254959100569</v>
      </c>
      <c r="R4051">
        <v>5.1180925222888174</v>
      </c>
      <c r="S4051">
        <v>1.3811159865520751E-3</v>
      </c>
      <c r="T4051">
        <f t="shared" si="128"/>
        <v>5.1180925222888165</v>
      </c>
      <c r="U4051">
        <f t="shared" si="129"/>
        <v>1.3811159865520753E-3</v>
      </c>
    </row>
    <row r="4052" spans="1:21" x14ac:dyDescent="0.35">
      <c r="A4052" t="s">
        <v>73</v>
      </c>
      <c r="B4052" t="s">
        <v>28</v>
      </c>
      <c r="C4052" t="s">
        <v>39</v>
      </c>
      <c r="D4052" t="s">
        <v>40</v>
      </c>
      <c r="E4052" t="s">
        <v>1454</v>
      </c>
      <c r="F4052" t="s">
        <v>1455</v>
      </c>
      <c r="G4052" t="s">
        <v>452</v>
      </c>
      <c r="H4052" t="s">
        <v>41</v>
      </c>
      <c r="I4052" t="s">
        <v>645</v>
      </c>
      <c r="J4052" t="s">
        <v>36</v>
      </c>
      <c r="L4052" t="s">
        <v>1456</v>
      </c>
      <c r="M4052" t="s">
        <v>1456</v>
      </c>
      <c r="N4052" t="b">
        <v>0</v>
      </c>
      <c r="O4052">
        <v>27.004424870000001</v>
      </c>
      <c r="P4052">
        <v>1.296301170082558E-3</v>
      </c>
      <c r="Q4052">
        <v>18.12047185275544</v>
      </c>
      <c r="R4052">
        <v>489.33292075668408</v>
      </c>
      <c r="S4052">
        <v>3.5005867556387543E-2</v>
      </c>
      <c r="T4052">
        <f t="shared" si="128"/>
        <v>489.33292075668402</v>
      </c>
      <c r="U4052">
        <f t="shared" si="129"/>
        <v>3.5005867556387529E-2</v>
      </c>
    </row>
    <row r="4053" spans="1:21" x14ac:dyDescent="0.35">
      <c r="A4053" t="s">
        <v>73</v>
      </c>
      <c r="B4053" t="s">
        <v>28</v>
      </c>
      <c r="C4053" t="s">
        <v>76</v>
      </c>
      <c r="D4053" t="s">
        <v>77</v>
      </c>
      <c r="E4053" t="s">
        <v>1454</v>
      </c>
      <c r="F4053" t="s">
        <v>1455</v>
      </c>
      <c r="G4053" t="s">
        <v>452</v>
      </c>
      <c r="H4053" t="s">
        <v>41</v>
      </c>
      <c r="I4053" t="s">
        <v>645</v>
      </c>
      <c r="J4053" t="s">
        <v>36</v>
      </c>
      <c r="L4053" t="s">
        <v>1456</v>
      </c>
      <c r="M4053" t="s">
        <v>1456</v>
      </c>
      <c r="N4053" t="b">
        <v>0</v>
      </c>
      <c r="O4053">
        <v>27.004424870000001</v>
      </c>
      <c r="P4053">
        <v>1.295590637263663E-3</v>
      </c>
      <c r="Q4053">
        <v>4.6153102695068942</v>
      </c>
      <c r="R4053">
        <v>124.6337994246384</v>
      </c>
      <c r="S4053">
        <v>3.498668002626202E-2</v>
      </c>
      <c r="T4053">
        <f t="shared" si="128"/>
        <v>124.63379942463838</v>
      </c>
      <c r="U4053">
        <f t="shared" si="129"/>
        <v>3.4986680026262013E-2</v>
      </c>
    </row>
    <row r="4054" spans="1:21" x14ac:dyDescent="0.35">
      <c r="A4054" t="s">
        <v>73</v>
      </c>
      <c r="B4054" t="s">
        <v>28</v>
      </c>
      <c r="C4054" t="s">
        <v>39</v>
      </c>
      <c r="D4054" t="s">
        <v>40</v>
      </c>
      <c r="E4054" t="s">
        <v>745</v>
      </c>
      <c r="F4054" t="s">
        <v>746</v>
      </c>
      <c r="G4054" t="s">
        <v>452</v>
      </c>
      <c r="H4054" t="s">
        <v>41</v>
      </c>
      <c r="I4054" t="s">
        <v>645</v>
      </c>
      <c r="J4054" t="s">
        <v>36</v>
      </c>
      <c r="L4054" t="s">
        <v>747</v>
      </c>
      <c r="M4054" t="s">
        <v>747</v>
      </c>
      <c r="N4054" t="b">
        <v>0</v>
      </c>
      <c r="O4054">
        <v>12.386843580000001</v>
      </c>
      <c r="P4054">
        <v>1.010656538776008E-4</v>
      </c>
      <c r="Q4054">
        <v>1.412756062121548</v>
      </c>
      <c r="R4054">
        <v>17.49958835819637</v>
      </c>
      <c r="S4054">
        <v>1.2518844458922619E-3</v>
      </c>
      <c r="T4054">
        <f t="shared" si="128"/>
        <v>17.49958835819638</v>
      </c>
      <c r="U4054">
        <f t="shared" si="129"/>
        <v>1.2518844458922617E-3</v>
      </c>
    </row>
    <row r="4055" spans="1:21" x14ac:dyDescent="0.35">
      <c r="A4055" t="s">
        <v>73</v>
      </c>
      <c r="B4055" t="s">
        <v>28</v>
      </c>
      <c r="C4055" t="s">
        <v>29</v>
      </c>
      <c r="D4055" t="s">
        <v>30</v>
      </c>
      <c r="E4055" t="s">
        <v>748</v>
      </c>
      <c r="F4055" t="s">
        <v>749</v>
      </c>
      <c r="G4055" t="s">
        <v>452</v>
      </c>
      <c r="H4055" t="s">
        <v>41</v>
      </c>
      <c r="I4055" t="s">
        <v>645</v>
      </c>
      <c r="J4055" t="s">
        <v>36</v>
      </c>
      <c r="L4055" t="s">
        <v>750</v>
      </c>
      <c r="M4055" t="s">
        <v>750</v>
      </c>
      <c r="N4055" t="b">
        <v>0</v>
      </c>
      <c r="O4055">
        <v>106.23905766</v>
      </c>
      <c r="P4055">
        <v>2.6118574557172799E-4</v>
      </c>
      <c r="Q4055">
        <v>0.96789322863195137</v>
      </c>
      <c r="R4055">
        <v>102.8280645253534</v>
      </c>
      <c r="S4055">
        <v>2.7748127483764901E-2</v>
      </c>
      <c r="T4055">
        <f t="shared" si="128"/>
        <v>102.82806452535344</v>
      </c>
      <c r="U4055">
        <f t="shared" si="129"/>
        <v>2.7748127483764901E-2</v>
      </c>
    </row>
    <row r="4056" spans="1:21" x14ac:dyDescent="0.35">
      <c r="A4056" t="s">
        <v>73</v>
      </c>
      <c r="B4056" t="s">
        <v>28</v>
      </c>
      <c r="C4056" t="s">
        <v>76</v>
      </c>
      <c r="D4056" t="s">
        <v>77</v>
      </c>
      <c r="E4056" t="s">
        <v>748</v>
      </c>
      <c r="F4056" t="s">
        <v>749</v>
      </c>
      <c r="G4056" t="s">
        <v>452</v>
      </c>
      <c r="H4056" t="s">
        <v>41</v>
      </c>
      <c r="I4056" t="s">
        <v>645</v>
      </c>
      <c r="J4056" t="s">
        <v>36</v>
      </c>
      <c r="L4056" t="s">
        <v>750</v>
      </c>
      <c r="M4056" t="s">
        <v>750</v>
      </c>
      <c r="N4056" t="b">
        <v>0</v>
      </c>
      <c r="O4056">
        <v>106.23905766</v>
      </c>
      <c r="P4056">
        <v>8.1646728067424554E-3</v>
      </c>
      <c r="Q4056">
        <v>29.08518876896872</v>
      </c>
      <c r="R4056">
        <v>3089.9830466784529</v>
      </c>
      <c r="S4056">
        <v>0.86740714509054573</v>
      </c>
      <c r="T4056">
        <f t="shared" si="128"/>
        <v>3089.9830466784524</v>
      </c>
      <c r="U4056">
        <f t="shared" si="129"/>
        <v>0.86740714509054573</v>
      </c>
    </row>
    <row r="4057" spans="1:21" x14ac:dyDescent="0.35">
      <c r="A4057" t="s">
        <v>73</v>
      </c>
      <c r="B4057" t="s">
        <v>28</v>
      </c>
      <c r="C4057" t="s">
        <v>39</v>
      </c>
      <c r="D4057" t="s">
        <v>40</v>
      </c>
      <c r="E4057" t="s">
        <v>748</v>
      </c>
      <c r="F4057" t="s">
        <v>749</v>
      </c>
      <c r="G4057" t="s">
        <v>452</v>
      </c>
      <c r="H4057" t="s">
        <v>41</v>
      </c>
      <c r="I4057" t="s">
        <v>645</v>
      </c>
      <c r="J4057" t="s">
        <v>36</v>
      </c>
      <c r="L4057" t="s">
        <v>750</v>
      </c>
      <c r="M4057" t="s">
        <v>750</v>
      </c>
      <c r="N4057" t="b">
        <v>0</v>
      </c>
      <c r="O4057">
        <v>106.23905766</v>
      </c>
      <c r="P4057">
        <v>3.2879420984329869E-3</v>
      </c>
      <c r="Q4057">
        <v>45.96081807466868</v>
      </c>
      <c r="R4057">
        <v>4882.8340015354961</v>
      </c>
      <c r="S4057">
        <v>0.3493078701781635</v>
      </c>
      <c r="T4057">
        <f t="shared" si="128"/>
        <v>4882.8340015354961</v>
      </c>
      <c r="U4057">
        <f t="shared" si="129"/>
        <v>0.3493078701781635</v>
      </c>
    </row>
    <row r="4058" spans="1:21" x14ac:dyDescent="0.35">
      <c r="A4058" t="s">
        <v>73</v>
      </c>
      <c r="B4058" t="s">
        <v>28</v>
      </c>
      <c r="C4058" t="s">
        <v>39</v>
      </c>
      <c r="D4058" t="s">
        <v>40</v>
      </c>
      <c r="E4058" t="s">
        <v>751</v>
      </c>
      <c r="F4058" t="s">
        <v>752</v>
      </c>
      <c r="G4058" t="s">
        <v>452</v>
      </c>
      <c r="H4058" t="s">
        <v>41</v>
      </c>
      <c r="I4058" t="s">
        <v>645</v>
      </c>
      <c r="J4058" t="s">
        <v>36</v>
      </c>
      <c r="L4058" t="s">
        <v>753</v>
      </c>
      <c r="M4058" t="s">
        <v>753</v>
      </c>
      <c r="N4058" t="b">
        <v>0</v>
      </c>
      <c r="O4058">
        <v>21.835546260000001</v>
      </c>
      <c r="P4058">
        <v>8.73020957642663E-6</v>
      </c>
      <c r="Q4058">
        <v>0.12203608277868</v>
      </c>
      <c r="R4058">
        <v>2.6647245309030558</v>
      </c>
      <c r="S4058">
        <v>1.906288950655587E-4</v>
      </c>
      <c r="T4058">
        <f t="shared" si="128"/>
        <v>2.6647245309030567</v>
      </c>
      <c r="U4058">
        <f t="shared" si="129"/>
        <v>1.906288950655587E-4</v>
      </c>
    </row>
    <row r="4059" spans="1:21" x14ac:dyDescent="0.35">
      <c r="A4059" t="s">
        <v>73</v>
      </c>
      <c r="B4059" t="s">
        <v>28</v>
      </c>
      <c r="C4059" t="s">
        <v>76</v>
      </c>
      <c r="D4059" t="s">
        <v>77</v>
      </c>
      <c r="E4059" t="s">
        <v>754</v>
      </c>
      <c r="F4059" t="s">
        <v>755</v>
      </c>
      <c r="G4059" t="s">
        <v>452</v>
      </c>
      <c r="H4059" t="s">
        <v>41</v>
      </c>
      <c r="I4059" t="s">
        <v>645</v>
      </c>
      <c r="J4059" t="s">
        <v>36</v>
      </c>
      <c r="L4059" t="s">
        <v>756</v>
      </c>
      <c r="M4059" t="s">
        <v>756</v>
      </c>
      <c r="N4059" t="b">
        <v>0</v>
      </c>
      <c r="O4059">
        <v>21.873540890000001</v>
      </c>
      <c r="P4059">
        <v>1.8069454902113279E-2</v>
      </c>
      <c r="Q4059">
        <v>64.369206117644481</v>
      </c>
      <c r="R4059">
        <v>1407.9824620711349</v>
      </c>
      <c r="S4059">
        <v>0.39524296066138581</v>
      </c>
      <c r="T4059">
        <f t="shared" si="128"/>
        <v>1407.9824620711347</v>
      </c>
      <c r="U4059">
        <f t="shared" si="129"/>
        <v>0.39524296066138576</v>
      </c>
    </row>
    <row r="4060" spans="1:21" x14ac:dyDescent="0.35">
      <c r="A4060" t="s">
        <v>73</v>
      </c>
      <c r="B4060" t="s">
        <v>28</v>
      </c>
      <c r="C4060" t="s">
        <v>39</v>
      </c>
      <c r="D4060" t="s">
        <v>40</v>
      </c>
      <c r="E4060" t="s">
        <v>754</v>
      </c>
      <c r="F4060" t="s">
        <v>755</v>
      </c>
      <c r="G4060" t="s">
        <v>452</v>
      </c>
      <c r="H4060" t="s">
        <v>41</v>
      </c>
      <c r="I4060" t="s">
        <v>645</v>
      </c>
      <c r="J4060" t="s">
        <v>36</v>
      </c>
      <c r="L4060" t="s">
        <v>756</v>
      </c>
      <c r="M4060" t="s">
        <v>756</v>
      </c>
      <c r="N4060" t="b">
        <v>0</v>
      </c>
      <c r="O4060">
        <v>21.873540890000001</v>
      </c>
      <c r="P4060">
        <v>4.6583986540088534E-3</v>
      </c>
      <c r="Q4060">
        <v>65.11787818837287</v>
      </c>
      <c r="R4060">
        <v>1424.358571223413</v>
      </c>
      <c r="S4060">
        <v>0.1018956734403836</v>
      </c>
      <c r="T4060">
        <f t="shared" si="128"/>
        <v>1424.3585712234133</v>
      </c>
      <c r="U4060">
        <f t="shared" si="129"/>
        <v>0.10189567344038362</v>
      </c>
    </row>
    <row r="4061" spans="1:21" x14ac:dyDescent="0.35">
      <c r="A4061" t="s">
        <v>73</v>
      </c>
      <c r="B4061" t="s">
        <v>28</v>
      </c>
      <c r="C4061" t="s">
        <v>39</v>
      </c>
      <c r="D4061" t="s">
        <v>40</v>
      </c>
      <c r="E4061" t="s">
        <v>757</v>
      </c>
      <c r="F4061" t="s">
        <v>758</v>
      </c>
      <c r="G4061" t="s">
        <v>452</v>
      </c>
      <c r="H4061" t="s">
        <v>41</v>
      </c>
      <c r="I4061" t="s">
        <v>645</v>
      </c>
      <c r="J4061" t="s">
        <v>36</v>
      </c>
      <c r="L4061" t="s">
        <v>759</v>
      </c>
      <c r="M4061" t="s">
        <v>759</v>
      </c>
      <c r="N4061" t="b">
        <v>0</v>
      </c>
      <c r="O4061">
        <v>35.737975300000002</v>
      </c>
      <c r="P4061">
        <v>8.1828124161160958E-8</v>
      </c>
      <c r="Q4061">
        <v>1.143842383889587E-3</v>
      </c>
      <c r="R4061">
        <v>4.0878610862539189E-2</v>
      </c>
      <c r="S4061">
        <v>2.9243714801169039E-6</v>
      </c>
      <c r="T4061">
        <f t="shared" si="128"/>
        <v>4.0878610862539182E-2</v>
      </c>
      <c r="U4061">
        <f t="shared" si="129"/>
        <v>2.9243714801169039E-6</v>
      </c>
    </row>
    <row r="4062" spans="1:21" x14ac:dyDescent="0.35">
      <c r="A4062" t="s">
        <v>73</v>
      </c>
      <c r="B4062" t="s">
        <v>28</v>
      </c>
      <c r="C4062" t="s">
        <v>76</v>
      </c>
      <c r="D4062" t="s">
        <v>77</v>
      </c>
      <c r="E4062" t="s">
        <v>757</v>
      </c>
      <c r="F4062" t="s">
        <v>758</v>
      </c>
      <c r="G4062" t="s">
        <v>452</v>
      </c>
      <c r="H4062" t="s">
        <v>41</v>
      </c>
      <c r="I4062" t="s">
        <v>645</v>
      </c>
      <c r="J4062" t="s">
        <v>36</v>
      </c>
      <c r="L4062" t="s">
        <v>759</v>
      </c>
      <c r="M4062" t="s">
        <v>759</v>
      </c>
      <c r="N4062" t="b">
        <v>0</v>
      </c>
      <c r="O4062">
        <v>35.737975300000002</v>
      </c>
      <c r="P4062">
        <v>2.237910122413865E-5</v>
      </c>
      <c r="Q4062">
        <v>7.9721551492720255E-2</v>
      </c>
      <c r="R4062">
        <v>2.8490868381245149</v>
      </c>
      <c r="S4062">
        <v>7.9978376678446674E-4</v>
      </c>
      <c r="T4062">
        <f t="shared" si="128"/>
        <v>2.8490868381245149</v>
      </c>
      <c r="U4062">
        <f t="shared" si="129"/>
        <v>7.9978376678446685E-4</v>
      </c>
    </row>
    <row r="4063" spans="1:21" x14ac:dyDescent="0.35">
      <c r="A4063" t="s">
        <v>73</v>
      </c>
      <c r="B4063" t="s">
        <v>28</v>
      </c>
      <c r="C4063" t="s">
        <v>29</v>
      </c>
      <c r="D4063" t="s">
        <v>30</v>
      </c>
      <c r="E4063" t="s">
        <v>757</v>
      </c>
      <c r="F4063" t="s">
        <v>758</v>
      </c>
      <c r="G4063" t="s">
        <v>452</v>
      </c>
      <c r="H4063" t="s">
        <v>41</v>
      </c>
      <c r="I4063" t="s">
        <v>645</v>
      </c>
      <c r="J4063" t="s">
        <v>36</v>
      </c>
      <c r="L4063" t="s">
        <v>759</v>
      </c>
      <c r="M4063" t="s">
        <v>759</v>
      </c>
      <c r="N4063" t="b">
        <v>0</v>
      </c>
      <c r="O4063">
        <v>35.737975300000002</v>
      </c>
      <c r="P4063">
        <v>1.511845970272779E-5</v>
      </c>
      <c r="Q4063">
        <v>5.6025472376311801E-2</v>
      </c>
      <c r="R4063">
        <v>2.0022369479554629</v>
      </c>
      <c r="S4063">
        <v>5.4030313943013118E-4</v>
      </c>
      <c r="T4063">
        <f t="shared" si="128"/>
        <v>2.0022369479554634</v>
      </c>
      <c r="U4063">
        <f t="shared" si="129"/>
        <v>5.4030313943013118E-4</v>
      </c>
    </row>
    <row r="4064" spans="1:21" x14ac:dyDescent="0.35">
      <c r="A4064" t="s">
        <v>73</v>
      </c>
      <c r="B4064" t="s">
        <v>28</v>
      </c>
      <c r="C4064" t="s">
        <v>39</v>
      </c>
      <c r="D4064" t="s">
        <v>40</v>
      </c>
      <c r="E4064" t="s">
        <v>760</v>
      </c>
      <c r="F4064" t="s">
        <v>761</v>
      </c>
      <c r="G4064" t="s">
        <v>452</v>
      </c>
      <c r="H4064" t="s">
        <v>41</v>
      </c>
      <c r="I4064" t="s">
        <v>645</v>
      </c>
      <c r="J4064" t="s">
        <v>36</v>
      </c>
      <c r="L4064" t="s">
        <v>762</v>
      </c>
      <c r="M4064" t="s">
        <v>762</v>
      </c>
      <c r="N4064" t="b">
        <v>0</v>
      </c>
      <c r="O4064">
        <v>21.831660679999999</v>
      </c>
      <c r="P4064">
        <v>1.0109524661859199E-2</v>
      </c>
      <c r="Q4064">
        <v>141.31697271266819</v>
      </c>
      <c r="R4064">
        <v>3085.1841965877911</v>
      </c>
      <c r="S4064">
        <v>0.22070771205380191</v>
      </c>
      <c r="T4064">
        <f t="shared" si="128"/>
        <v>3085.1841965877907</v>
      </c>
      <c r="U4064">
        <f t="shared" si="129"/>
        <v>0.22070771205380177</v>
      </c>
    </row>
    <row r="4065" spans="1:21" x14ac:dyDescent="0.35">
      <c r="A4065" t="s">
        <v>73</v>
      </c>
      <c r="B4065" t="s">
        <v>28</v>
      </c>
      <c r="C4065" t="s">
        <v>76</v>
      </c>
      <c r="D4065" t="s">
        <v>77</v>
      </c>
      <c r="E4065" t="s">
        <v>760</v>
      </c>
      <c r="F4065" t="s">
        <v>761</v>
      </c>
      <c r="G4065" t="s">
        <v>452</v>
      </c>
      <c r="H4065" t="s">
        <v>41</v>
      </c>
      <c r="I4065" t="s">
        <v>645</v>
      </c>
      <c r="J4065" t="s">
        <v>36</v>
      </c>
      <c r="L4065" t="s">
        <v>762</v>
      </c>
      <c r="M4065" t="s">
        <v>762</v>
      </c>
      <c r="N4065" t="b">
        <v>0</v>
      </c>
      <c r="O4065">
        <v>21.831660679999999</v>
      </c>
      <c r="P4065">
        <v>1.7105782353549211E-2</v>
      </c>
      <c r="Q4065">
        <v>60.936294762848632</v>
      </c>
      <c r="R4065">
        <v>1330.3405103589721</v>
      </c>
      <c r="S4065">
        <v>0.37344763600861819</v>
      </c>
      <c r="T4065">
        <f t="shared" si="128"/>
        <v>1330.3405103589723</v>
      </c>
      <c r="U4065">
        <f t="shared" si="129"/>
        <v>0.37344763600861813</v>
      </c>
    </row>
    <row r="4066" spans="1:21" x14ac:dyDescent="0.35">
      <c r="A4066" t="s">
        <v>73</v>
      </c>
      <c r="B4066" t="s">
        <v>28</v>
      </c>
      <c r="C4066" t="s">
        <v>76</v>
      </c>
      <c r="D4066" t="s">
        <v>77</v>
      </c>
      <c r="E4066" t="s">
        <v>763</v>
      </c>
      <c r="F4066" t="s">
        <v>764</v>
      </c>
      <c r="G4066" t="s">
        <v>452</v>
      </c>
      <c r="H4066" t="s">
        <v>41</v>
      </c>
      <c r="I4066" t="s">
        <v>645</v>
      </c>
      <c r="J4066" t="s">
        <v>36</v>
      </c>
      <c r="L4066" t="s">
        <v>765</v>
      </c>
      <c r="M4066" t="s">
        <v>765</v>
      </c>
      <c r="N4066" t="b">
        <v>0</v>
      </c>
      <c r="O4066">
        <v>58.279284670000003</v>
      </c>
      <c r="P4066">
        <v>8.8506740784097257E-7</v>
      </c>
      <c r="Q4066">
        <v>3.1528945788321439E-3</v>
      </c>
      <c r="R4066">
        <v>0.1837484406942583</v>
      </c>
      <c r="S4066">
        <v>5.1581095413703027E-5</v>
      </c>
      <c r="T4066">
        <f t="shared" si="128"/>
        <v>0.18374844069425827</v>
      </c>
      <c r="U4066">
        <f t="shared" si="129"/>
        <v>5.1581095413703034E-5</v>
      </c>
    </row>
    <row r="4067" spans="1:21" x14ac:dyDescent="0.35">
      <c r="A4067" t="s">
        <v>73</v>
      </c>
      <c r="B4067" t="s">
        <v>28</v>
      </c>
      <c r="C4067" t="s">
        <v>39</v>
      </c>
      <c r="D4067" t="s">
        <v>40</v>
      </c>
      <c r="E4067" t="s">
        <v>766</v>
      </c>
      <c r="F4067" t="s">
        <v>767</v>
      </c>
      <c r="G4067" t="s">
        <v>452</v>
      </c>
      <c r="H4067" t="s">
        <v>41</v>
      </c>
      <c r="I4067" t="s">
        <v>645</v>
      </c>
      <c r="J4067" t="s">
        <v>36</v>
      </c>
      <c r="L4067" t="s">
        <v>768</v>
      </c>
      <c r="M4067" t="s">
        <v>768</v>
      </c>
      <c r="N4067" t="b">
        <v>0</v>
      </c>
      <c r="O4067">
        <v>6.2466670999999998</v>
      </c>
      <c r="P4067">
        <v>2.5563315084135299E-8</v>
      </c>
      <c r="Q4067">
        <v>3.5733928359849498E-4</v>
      </c>
      <c r="R4067">
        <v>2.232179546392289E-3</v>
      </c>
      <c r="S4067">
        <v>1.596855193030017E-7</v>
      </c>
      <c r="T4067">
        <f t="shared" si="128"/>
        <v>2.2321795463922881E-3</v>
      </c>
      <c r="U4067">
        <f t="shared" si="129"/>
        <v>1.596855193030017E-7</v>
      </c>
    </row>
    <row r="4068" spans="1:21" x14ac:dyDescent="0.35">
      <c r="A4068" t="s">
        <v>73</v>
      </c>
      <c r="B4068" t="s">
        <v>28</v>
      </c>
      <c r="C4068" t="s">
        <v>76</v>
      </c>
      <c r="D4068" t="s">
        <v>77</v>
      </c>
      <c r="E4068" t="s">
        <v>766</v>
      </c>
      <c r="F4068" t="s">
        <v>767</v>
      </c>
      <c r="G4068" t="s">
        <v>452</v>
      </c>
      <c r="H4068" t="s">
        <v>41</v>
      </c>
      <c r="I4068" t="s">
        <v>645</v>
      </c>
      <c r="J4068" t="s">
        <v>36</v>
      </c>
      <c r="L4068" t="s">
        <v>768</v>
      </c>
      <c r="M4068" t="s">
        <v>768</v>
      </c>
      <c r="N4068" t="b">
        <v>0</v>
      </c>
      <c r="O4068">
        <v>6.2466670999999998</v>
      </c>
      <c r="P4068">
        <v>1.8329728855390891E-5</v>
      </c>
      <c r="Q4068">
        <v>6.5296385594631412E-2</v>
      </c>
      <c r="R4068">
        <v>0.40788478364289799</v>
      </c>
      <c r="S4068">
        <v>1.1449971419289091E-4</v>
      </c>
      <c r="T4068">
        <f t="shared" si="128"/>
        <v>0.40788478364289799</v>
      </c>
      <c r="U4068">
        <f t="shared" si="129"/>
        <v>1.1449971419289093E-4</v>
      </c>
    </row>
    <row r="4069" spans="1:21" x14ac:dyDescent="0.35">
      <c r="A4069" t="s">
        <v>73</v>
      </c>
      <c r="B4069" t="s">
        <v>28</v>
      </c>
      <c r="C4069" t="s">
        <v>76</v>
      </c>
      <c r="D4069" t="s">
        <v>77</v>
      </c>
      <c r="E4069" t="s">
        <v>772</v>
      </c>
      <c r="F4069" t="s">
        <v>773</v>
      </c>
      <c r="G4069" t="s">
        <v>452</v>
      </c>
      <c r="H4069" t="s">
        <v>41</v>
      </c>
      <c r="I4069" t="s">
        <v>645</v>
      </c>
      <c r="J4069" t="s">
        <v>36</v>
      </c>
      <c r="L4069" t="s">
        <v>774</v>
      </c>
      <c r="M4069" t="s">
        <v>774</v>
      </c>
      <c r="N4069" t="b">
        <v>0</v>
      </c>
      <c r="O4069">
        <v>0.80095963999999997</v>
      </c>
      <c r="P4069">
        <v>2.7504943555679909E-2</v>
      </c>
      <c r="Q4069">
        <v>97.981449389636836</v>
      </c>
      <c r="R4069">
        <v>78.479186429801743</v>
      </c>
      <c r="S4069">
        <v>2.2030349688577699E-2</v>
      </c>
      <c r="T4069">
        <f t="shared" si="128"/>
        <v>78.479186429801743</v>
      </c>
      <c r="U4069">
        <f t="shared" si="129"/>
        <v>2.2030349688577699E-2</v>
      </c>
    </row>
    <row r="4070" spans="1:21" x14ac:dyDescent="0.35">
      <c r="A4070" t="s">
        <v>73</v>
      </c>
      <c r="B4070" t="s">
        <v>28</v>
      </c>
      <c r="C4070" t="s">
        <v>39</v>
      </c>
      <c r="D4070" t="s">
        <v>40</v>
      </c>
      <c r="E4070" t="s">
        <v>772</v>
      </c>
      <c r="F4070" t="s">
        <v>773</v>
      </c>
      <c r="G4070" t="s">
        <v>452</v>
      </c>
      <c r="H4070" t="s">
        <v>41</v>
      </c>
      <c r="I4070" t="s">
        <v>645</v>
      </c>
      <c r="J4070" t="s">
        <v>36</v>
      </c>
      <c r="L4070" t="s">
        <v>774</v>
      </c>
      <c r="M4070" t="s">
        <v>774</v>
      </c>
      <c r="N4070" t="b">
        <v>0</v>
      </c>
      <c r="O4070">
        <v>0.80095963999999997</v>
      </c>
      <c r="P4070">
        <v>6.4024025796978546E-3</v>
      </c>
      <c r="Q4070">
        <v>89.496606508528515</v>
      </c>
      <c r="R4070">
        <v>71.683169730292647</v>
      </c>
      <c r="S4070">
        <v>5.1280660653698646E-3</v>
      </c>
      <c r="T4070">
        <f t="shared" si="128"/>
        <v>71.683169730292647</v>
      </c>
      <c r="U4070">
        <f t="shared" si="129"/>
        <v>5.1280660653698646E-3</v>
      </c>
    </row>
    <row r="4071" spans="1:21" x14ac:dyDescent="0.35">
      <c r="A4071" t="s">
        <v>73</v>
      </c>
      <c r="B4071" t="s">
        <v>28</v>
      </c>
      <c r="C4071" t="s">
        <v>39</v>
      </c>
      <c r="D4071" t="s">
        <v>40</v>
      </c>
      <c r="E4071" t="s">
        <v>775</v>
      </c>
      <c r="F4071" t="s">
        <v>776</v>
      </c>
      <c r="G4071" t="s">
        <v>452</v>
      </c>
      <c r="H4071" t="s">
        <v>41</v>
      </c>
      <c r="I4071" t="s">
        <v>645</v>
      </c>
      <c r="J4071" t="s">
        <v>36</v>
      </c>
      <c r="L4071" t="s">
        <v>777</v>
      </c>
      <c r="M4071" t="s">
        <v>777</v>
      </c>
      <c r="N4071" t="b">
        <v>0</v>
      </c>
      <c r="O4071">
        <v>1.1892113</v>
      </c>
      <c r="P4071">
        <v>1.4987992368480629E-8</v>
      </c>
      <c r="Q4071">
        <v>2.0951110753457839E-4</v>
      </c>
      <c r="R4071">
        <v>2.4915297655563582E-4</v>
      </c>
      <c r="S4071">
        <v>1.782388988891093E-8</v>
      </c>
      <c r="T4071">
        <f t="shared" si="128"/>
        <v>2.4915297655563577E-4</v>
      </c>
      <c r="U4071">
        <f t="shared" si="129"/>
        <v>1.7823889888910927E-8</v>
      </c>
    </row>
    <row r="4072" spans="1:21" x14ac:dyDescent="0.35">
      <c r="A4072" t="s">
        <v>73</v>
      </c>
      <c r="B4072" t="s">
        <v>28</v>
      </c>
      <c r="C4072" t="s">
        <v>76</v>
      </c>
      <c r="D4072" t="s">
        <v>77</v>
      </c>
      <c r="E4072" t="s">
        <v>775</v>
      </c>
      <c r="F4072" t="s">
        <v>776</v>
      </c>
      <c r="G4072" t="s">
        <v>452</v>
      </c>
      <c r="H4072" t="s">
        <v>41</v>
      </c>
      <c r="I4072" t="s">
        <v>645</v>
      </c>
      <c r="J4072" t="s">
        <v>36</v>
      </c>
      <c r="L4072" t="s">
        <v>777</v>
      </c>
      <c r="M4072" t="s">
        <v>777</v>
      </c>
      <c r="N4072" t="b">
        <v>0</v>
      </c>
      <c r="O4072">
        <v>1.1892113</v>
      </c>
      <c r="P4072">
        <v>1.48324578951295E-5</v>
      </c>
      <c r="Q4072">
        <v>5.2837982366098532E-2</v>
      </c>
      <c r="R4072">
        <v>6.2835525698965097E-2</v>
      </c>
      <c r="S4072">
        <v>1.7638926535662219E-5</v>
      </c>
      <c r="T4072">
        <f t="shared" si="128"/>
        <v>6.2835525698965111E-2</v>
      </c>
      <c r="U4072">
        <f t="shared" si="129"/>
        <v>1.7638926535662215E-5</v>
      </c>
    </row>
    <row r="4073" spans="1:21" x14ac:dyDescent="0.35">
      <c r="A4073" t="s">
        <v>73</v>
      </c>
      <c r="B4073" t="s">
        <v>28</v>
      </c>
      <c r="C4073" t="s">
        <v>76</v>
      </c>
      <c r="D4073" t="s">
        <v>77</v>
      </c>
      <c r="E4073" t="s">
        <v>784</v>
      </c>
      <c r="F4073" t="s">
        <v>785</v>
      </c>
      <c r="G4073" t="s">
        <v>452</v>
      </c>
      <c r="H4073" t="s">
        <v>41</v>
      </c>
      <c r="I4073" t="s">
        <v>645</v>
      </c>
      <c r="J4073" t="s">
        <v>36</v>
      </c>
      <c r="L4073" t="s">
        <v>786</v>
      </c>
      <c r="M4073" t="s">
        <v>786</v>
      </c>
      <c r="N4073" t="b">
        <v>0</v>
      </c>
      <c r="O4073">
        <v>3.5676220399999998</v>
      </c>
      <c r="P4073">
        <v>2.699280242337967E-3</v>
      </c>
      <c r="Q4073">
        <v>9.6157038067605054</v>
      </c>
      <c r="R4073">
        <v>34.305196831110678</v>
      </c>
      <c r="S4073">
        <v>9.6300116847014717E-3</v>
      </c>
      <c r="T4073">
        <f t="shared" si="128"/>
        <v>34.305196831110678</v>
      </c>
      <c r="U4073">
        <f t="shared" si="129"/>
        <v>9.6300116847014717E-3</v>
      </c>
    </row>
    <row r="4074" spans="1:21" x14ac:dyDescent="0.35">
      <c r="A4074" t="s">
        <v>73</v>
      </c>
      <c r="B4074" t="s">
        <v>28</v>
      </c>
      <c r="C4074" t="s">
        <v>39</v>
      </c>
      <c r="D4074" t="s">
        <v>40</v>
      </c>
      <c r="E4074" t="s">
        <v>784</v>
      </c>
      <c r="F4074" t="s">
        <v>785</v>
      </c>
      <c r="G4074" t="s">
        <v>452</v>
      </c>
      <c r="H4074" t="s">
        <v>41</v>
      </c>
      <c r="I4074" t="s">
        <v>645</v>
      </c>
      <c r="J4074" t="s">
        <v>36</v>
      </c>
      <c r="L4074" t="s">
        <v>786</v>
      </c>
      <c r="M4074" t="s">
        <v>786</v>
      </c>
      <c r="N4074" t="b">
        <v>0</v>
      </c>
      <c r="O4074">
        <v>3.5676220399999998</v>
      </c>
      <c r="P4074">
        <v>1.332800552161691E-3</v>
      </c>
      <c r="Q4074">
        <v>18.630682011376049</v>
      </c>
      <c r="R4074">
        <v>66.467231764016702</v>
      </c>
      <c r="S4074">
        <v>4.7549286248162181E-3</v>
      </c>
      <c r="T4074">
        <f t="shared" si="128"/>
        <v>66.467231764016717</v>
      </c>
      <c r="U4074">
        <f t="shared" si="129"/>
        <v>4.7549286248162181E-3</v>
      </c>
    </row>
    <row r="4075" spans="1:21" x14ac:dyDescent="0.35">
      <c r="A4075" t="s">
        <v>73</v>
      </c>
      <c r="B4075" t="s">
        <v>28</v>
      </c>
      <c r="C4075" t="s">
        <v>39</v>
      </c>
      <c r="D4075" t="s">
        <v>40</v>
      </c>
      <c r="E4075" t="s">
        <v>787</v>
      </c>
      <c r="F4075" t="s">
        <v>788</v>
      </c>
      <c r="G4075" t="s">
        <v>452</v>
      </c>
      <c r="H4075" t="s">
        <v>41</v>
      </c>
      <c r="I4075" t="s">
        <v>645</v>
      </c>
      <c r="J4075" t="s">
        <v>36</v>
      </c>
      <c r="L4075" t="s">
        <v>789</v>
      </c>
      <c r="M4075" t="s">
        <v>789</v>
      </c>
      <c r="N4075" t="b">
        <v>0</v>
      </c>
      <c r="O4075">
        <v>8.42722528</v>
      </c>
      <c r="P4075">
        <v>3.2710826227635759E-7</v>
      </c>
      <c r="Q4075">
        <v>4.5725146255981416E-3</v>
      </c>
      <c r="R4075">
        <v>3.8533610846010397E-2</v>
      </c>
      <c r="S4075">
        <v>2.7566150171521908E-6</v>
      </c>
      <c r="T4075">
        <f t="shared" si="128"/>
        <v>3.8533610846010397E-2</v>
      </c>
      <c r="U4075">
        <f t="shared" si="129"/>
        <v>2.7566150171521912E-6</v>
      </c>
    </row>
    <row r="4076" spans="1:21" x14ac:dyDescent="0.35">
      <c r="A4076" t="s">
        <v>73</v>
      </c>
      <c r="B4076" t="s">
        <v>28</v>
      </c>
      <c r="C4076" t="s">
        <v>76</v>
      </c>
      <c r="D4076" t="s">
        <v>77</v>
      </c>
      <c r="E4076" t="s">
        <v>787</v>
      </c>
      <c r="F4076" t="s">
        <v>788</v>
      </c>
      <c r="G4076" t="s">
        <v>452</v>
      </c>
      <c r="H4076" t="s">
        <v>41</v>
      </c>
      <c r="I4076" t="s">
        <v>645</v>
      </c>
      <c r="J4076" t="s">
        <v>36</v>
      </c>
      <c r="L4076" t="s">
        <v>789</v>
      </c>
      <c r="M4076" t="s">
        <v>789</v>
      </c>
      <c r="N4076" t="b">
        <v>0</v>
      </c>
      <c r="O4076">
        <v>8.42722528</v>
      </c>
      <c r="P4076">
        <v>1.3521018555009061E-3</v>
      </c>
      <c r="Q4076">
        <v>4.8166213923037864</v>
      </c>
      <c r="R4076">
        <v>40.590753561411269</v>
      </c>
      <c r="S4076">
        <v>1.1394466937812139E-2</v>
      </c>
      <c r="T4076">
        <f t="shared" si="128"/>
        <v>40.590753561411269</v>
      </c>
      <c r="U4076">
        <f t="shared" si="129"/>
        <v>1.1394466937812143E-2</v>
      </c>
    </row>
    <row r="4077" spans="1:21" x14ac:dyDescent="0.35">
      <c r="A4077" t="s">
        <v>73</v>
      </c>
      <c r="B4077" t="s">
        <v>28</v>
      </c>
      <c r="C4077" t="s">
        <v>76</v>
      </c>
      <c r="D4077" t="s">
        <v>77</v>
      </c>
      <c r="E4077" t="s">
        <v>1457</v>
      </c>
      <c r="F4077" t="s">
        <v>1458</v>
      </c>
      <c r="G4077" t="s">
        <v>452</v>
      </c>
      <c r="H4077" t="s">
        <v>41</v>
      </c>
      <c r="I4077" t="s">
        <v>645</v>
      </c>
      <c r="J4077" t="s">
        <v>36</v>
      </c>
      <c r="L4077" t="s">
        <v>1459</v>
      </c>
      <c r="M4077" t="s">
        <v>1459</v>
      </c>
      <c r="N4077" t="b">
        <v>0</v>
      </c>
      <c r="O4077">
        <v>1.8571822</v>
      </c>
      <c r="P4077">
        <v>2.8434339826772211E-3</v>
      </c>
      <c r="Q4077">
        <v>10.129225762723969</v>
      </c>
      <c r="R4077">
        <v>18.811817786312378</v>
      </c>
      <c r="S4077">
        <v>5.2807749795032444E-3</v>
      </c>
      <c r="T4077">
        <f t="shared" si="128"/>
        <v>18.811817786312378</v>
      </c>
      <c r="U4077">
        <f t="shared" si="129"/>
        <v>5.2807749795032435E-3</v>
      </c>
    </row>
    <row r="4078" spans="1:21" x14ac:dyDescent="0.35">
      <c r="A4078" t="s">
        <v>73</v>
      </c>
      <c r="B4078" t="s">
        <v>28</v>
      </c>
      <c r="C4078" t="s">
        <v>76</v>
      </c>
      <c r="D4078" t="s">
        <v>77</v>
      </c>
      <c r="E4078" t="s">
        <v>790</v>
      </c>
      <c r="F4078" t="s">
        <v>791</v>
      </c>
      <c r="G4078" t="s">
        <v>452</v>
      </c>
      <c r="H4078" t="s">
        <v>41</v>
      </c>
      <c r="I4078" t="s">
        <v>645</v>
      </c>
      <c r="J4078" t="s">
        <v>36</v>
      </c>
      <c r="L4078" t="s">
        <v>792</v>
      </c>
      <c r="M4078" t="s">
        <v>792</v>
      </c>
      <c r="N4078" t="b">
        <v>0</v>
      </c>
      <c r="O4078">
        <v>9.7887333499999993</v>
      </c>
      <c r="P4078">
        <v>1.630328685000217E-3</v>
      </c>
      <c r="Q4078">
        <v>5.8077547846788589</v>
      </c>
      <c r="R4078">
        <v>56.850562949408008</v>
      </c>
      <c r="S4078">
        <v>1.595885277032327E-2</v>
      </c>
      <c r="T4078">
        <f t="shared" si="128"/>
        <v>56.850562949408008</v>
      </c>
      <c r="U4078">
        <f t="shared" si="129"/>
        <v>1.595885277032327E-2</v>
      </c>
    </row>
    <row r="4079" spans="1:21" x14ac:dyDescent="0.35">
      <c r="A4079" t="s">
        <v>73</v>
      </c>
      <c r="B4079" t="s">
        <v>28</v>
      </c>
      <c r="C4079" t="s">
        <v>39</v>
      </c>
      <c r="D4079" t="s">
        <v>40</v>
      </c>
      <c r="E4079" t="s">
        <v>790</v>
      </c>
      <c r="F4079" t="s">
        <v>791</v>
      </c>
      <c r="G4079" t="s">
        <v>452</v>
      </c>
      <c r="H4079" t="s">
        <v>41</v>
      </c>
      <c r="I4079" t="s">
        <v>645</v>
      </c>
      <c r="J4079" t="s">
        <v>36</v>
      </c>
      <c r="L4079" t="s">
        <v>792</v>
      </c>
      <c r="M4079" t="s">
        <v>792</v>
      </c>
      <c r="N4079" t="b">
        <v>0</v>
      </c>
      <c r="O4079">
        <v>9.7887333499999993</v>
      </c>
      <c r="P4079">
        <v>7.8076254743069968E-3</v>
      </c>
      <c r="Q4079">
        <v>109.13965127025681</v>
      </c>
      <c r="R4079">
        <v>1068.338944196533</v>
      </c>
      <c r="S4079">
        <v>7.6426763864658465E-2</v>
      </c>
      <c r="T4079">
        <f t="shared" si="128"/>
        <v>1068.3389441965326</v>
      </c>
      <c r="U4079">
        <f t="shared" si="129"/>
        <v>7.6426763864658465E-2</v>
      </c>
    </row>
    <row r="4080" spans="1:21" x14ac:dyDescent="0.35">
      <c r="A4080" t="s">
        <v>73</v>
      </c>
      <c r="B4080" t="s">
        <v>28</v>
      </c>
      <c r="C4080" t="s">
        <v>39</v>
      </c>
      <c r="D4080" t="s">
        <v>40</v>
      </c>
      <c r="E4080" t="s">
        <v>796</v>
      </c>
      <c r="F4080" t="s">
        <v>797</v>
      </c>
      <c r="G4080" t="s">
        <v>452</v>
      </c>
      <c r="H4080" t="s">
        <v>41</v>
      </c>
      <c r="I4080" t="s">
        <v>645</v>
      </c>
      <c r="J4080" t="s">
        <v>36</v>
      </c>
      <c r="L4080" t="s">
        <v>798</v>
      </c>
      <c r="M4080" t="s">
        <v>798</v>
      </c>
      <c r="N4080" t="b">
        <v>0</v>
      </c>
      <c r="O4080">
        <v>7.0654771800000002</v>
      </c>
      <c r="P4080">
        <v>3.0969802287839798E-2</v>
      </c>
      <c r="Q4080">
        <v>432.91439026199572</v>
      </c>
      <c r="R4080">
        <v>3058.746745289744</v>
      </c>
      <c r="S4080">
        <v>0.2188164313338439</v>
      </c>
      <c r="T4080">
        <f t="shared" si="128"/>
        <v>3058.7467452897449</v>
      </c>
      <c r="U4080">
        <f t="shared" si="129"/>
        <v>0.2188164313338439</v>
      </c>
    </row>
    <row r="4081" spans="1:21" x14ac:dyDescent="0.35">
      <c r="A4081" t="s">
        <v>73</v>
      </c>
      <c r="B4081" t="s">
        <v>28</v>
      </c>
      <c r="C4081" t="s">
        <v>29</v>
      </c>
      <c r="D4081" t="s">
        <v>30</v>
      </c>
      <c r="E4081" t="s">
        <v>796</v>
      </c>
      <c r="F4081" t="s">
        <v>797</v>
      </c>
      <c r="G4081" t="s">
        <v>452</v>
      </c>
      <c r="H4081" t="s">
        <v>41</v>
      </c>
      <c r="I4081" t="s">
        <v>645</v>
      </c>
      <c r="J4081" t="s">
        <v>36</v>
      </c>
      <c r="L4081" t="s">
        <v>798</v>
      </c>
      <c r="M4081" t="s">
        <v>798</v>
      </c>
      <c r="N4081" t="b">
        <v>0</v>
      </c>
      <c r="O4081">
        <v>7.0654771800000002</v>
      </c>
      <c r="P4081">
        <v>1.109029708230585E-2</v>
      </c>
      <c r="Q4081">
        <v>41.098044711374342</v>
      </c>
      <c r="R4081">
        <v>290.37729705083512</v>
      </c>
      <c r="S4081">
        <v>7.8358240954452596E-2</v>
      </c>
      <c r="T4081">
        <f t="shared" si="128"/>
        <v>290.37729705083512</v>
      </c>
      <c r="U4081">
        <f t="shared" si="129"/>
        <v>7.8358240954452568E-2</v>
      </c>
    </row>
    <row r="4082" spans="1:21" x14ac:dyDescent="0.35">
      <c r="A4082" t="s">
        <v>73</v>
      </c>
      <c r="B4082" t="s">
        <v>28</v>
      </c>
      <c r="C4082" t="s">
        <v>76</v>
      </c>
      <c r="D4082" t="s">
        <v>77</v>
      </c>
      <c r="E4082" t="s">
        <v>796</v>
      </c>
      <c r="F4082" t="s">
        <v>797</v>
      </c>
      <c r="G4082" t="s">
        <v>452</v>
      </c>
      <c r="H4082" t="s">
        <v>41</v>
      </c>
      <c r="I4082" t="s">
        <v>645</v>
      </c>
      <c r="J4082" t="s">
        <v>36</v>
      </c>
      <c r="L4082" t="s">
        <v>798</v>
      </c>
      <c r="M4082" t="s">
        <v>798</v>
      </c>
      <c r="N4082" t="b">
        <v>0</v>
      </c>
      <c r="O4082">
        <v>7.0654771800000002</v>
      </c>
      <c r="P4082">
        <v>5.5226814968015688E-2</v>
      </c>
      <c r="Q4082">
        <v>196.73566552809839</v>
      </c>
      <c r="R4082">
        <v>1390.0313552808921</v>
      </c>
      <c r="S4082">
        <v>0.39020380088059731</v>
      </c>
      <c r="T4082">
        <f t="shared" si="128"/>
        <v>1390.0313552808918</v>
      </c>
      <c r="U4082">
        <f t="shared" si="129"/>
        <v>0.39020380088059731</v>
      </c>
    </row>
    <row r="4083" spans="1:21" x14ac:dyDescent="0.35">
      <c r="A4083" t="s">
        <v>73</v>
      </c>
      <c r="B4083" t="s">
        <v>28</v>
      </c>
      <c r="C4083" t="s">
        <v>76</v>
      </c>
      <c r="D4083" t="s">
        <v>77</v>
      </c>
      <c r="E4083" t="s">
        <v>799</v>
      </c>
      <c r="F4083" t="s">
        <v>800</v>
      </c>
      <c r="G4083" t="s">
        <v>452</v>
      </c>
      <c r="H4083" t="s">
        <v>41</v>
      </c>
      <c r="I4083" t="s">
        <v>645</v>
      </c>
      <c r="J4083" t="s">
        <v>36</v>
      </c>
      <c r="L4083" t="s">
        <v>801</v>
      </c>
      <c r="M4083" t="s">
        <v>801</v>
      </c>
      <c r="N4083" t="b">
        <v>0</v>
      </c>
      <c r="O4083">
        <v>9.9673169999999995</v>
      </c>
      <c r="P4083">
        <v>8.3524483807338235E-2</v>
      </c>
      <c r="Q4083">
        <v>297.54105717022082</v>
      </c>
      <c r="R4083">
        <v>2965.6860373307131</v>
      </c>
      <c r="S4083">
        <v>0.83251500736910711</v>
      </c>
      <c r="T4083">
        <f t="shared" si="128"/>
        <v>2965.6860373307136</v>
      </c>
      <c r="U4083">
        <f t="shared" si="129"/>
        <v>0.83251500736910711</v>
      </c>
    </row>
    <row r="4084" spans="1:21" x14ac:dyDescent="0.35">
      <c r="A4084" t="s">
        <v>73</v>
      </c>
      <c r="B4084" t="s">
        <v>28</v>
      </c>
      <c r="C4084" t="s">
        <v>29</v>
      </c>
      <c r="D4084" t="s">
        <v>30</v>
      </c>
      <c r="E4084" t="s">
        <v>799</v>
      </c>
      <c r="F4084" t="s">
        <v>800</v>
      </c>
      <c r="G4084" t="s">
        <v>452</v>
      </c>
      <c r="H4084" t="s">
        <v>41</v>
      </c>
      <c r="I4084" t="s">
        <v>645</v>
      </c>
      <c r="J4084" t="s">
        <v>36</v>
      </c>
      <c r="L4084" t="s">
        <v>801</v>
      </c>
      <c r="M4084" t="s">
        <v>801</v>
      </c>
      <c r="N4084" t="b">
        <v>0</v>
      </c>
      <c r="O4084">
        <v>9.9673169999999995</v>
      </c>
      <c r="P4084">
        <v>2.0895121591397701E-2</v>
      </c>
      <c r="Q4084">
        <v>77.432428999847716</v>
      </c>
      <c r="R4084">
        <v>771.79356592147508</v>
      </c>
      <c r="S4084">
        <v>0.2082683006550054</v>
      </c>
      <c r="T4084">
        <f t="shared" si="128"/>
        <v>771.79356592147508</v>
      </c>
      <c r="U4084">
        <f t="shared" si="129"/>
        <v>0.20826830065500535</v>
      </c>
    </row>
    <row r="4085" spans="1:21" x14ac:dyDescent="0.35">
      <c r="A4085" t="s">
        <v>73</v>
      </c>
      <c r="B4085" t="s">
        <v>28</v>
      </c>
      <c r="C4085" t="s">
        <v>39</v>
      </c>
      <c r="D4085" t="s">
        <v>40</v>
      </c>
      <c r="E4085" t="s">
        <v>799</v>
      </c>
      <c r="F4085" t="s">
        <v>800</v>
      </c>
      <c r="G4085" t="s">
        <v>452</v>
      </c>
      <c r="H4085" t="s">
        <v>41</v>
      </c>
      <c r="I4085" t="s">
        <v>645</v>
      </c>
      <c r="J4085" t="s">
        <v>36</v>
      </c>
      <c r="L4085" t="s">
        <v>801</v>
      </c>
      <c r="M4085" t="s">
        <v>801</v>
      </c>
      <c r="N4085" t="b">
        <v>0</v>
      </c>
      <c r="O4085">
        <v>9.9673169999999995</v>
      </c>
      <c r="P4085">
        <v>4.5015517321908352E-2</v>
      </c>
      <c r="Q4085">
        <v>629.25378252718474</v>
      </c>
      <c r="R4085">
        <v>6271.9719238975113</v>
      </c>
      <c r="S4085">
        <v>0.44868393106645149</v>
      </c>
      <c r="T4085">
        <f t="shared" si="128"/>
        <v>6271.9719238975113</v>
      </c>
      <c r="U4085">
        <f t="shared" si="129"/>
        <v>0.44868393106645155</v>
      </c>
    </row>
    <row r="4086" spans="1:21" x14ac:dyDescent="0.35">
      <c r="A4086" t="s">
        <v>73</v>
      </c>
      <c r="B4086" t="s">
        <v>28</v>
      </c>
      <c r="C4086" t="s">
        <v>76</v>
      </c>
      <c r="D4086" t="s">
        <v>77</v>
      </c>
      <c r="E4086" t="s">
        <v>1460</v>
      </c>
      <c r="F4086" t="s">
        <v>1461</v>
      </c>
      <c r="G4086" t="s">
        <v>452</v>
      </c>
      <c r="H4086" t="s">
        <v>41</v>
      </c>
      <c r="I4086" t="s">
        <v>645</v>
      </c>
      <c r="J4086" t="s">
        <v>36</v>
      </c>
      <c r="L4086" t="s">
        <v>1462</v>
      </c>
      <c r="M4086" t="s">
        <v>1462</v>
      </c>
      <c r="N4086" t="b">
        <v>0</v>
      </c>
      <c r="O4086">
        <v>1.00644914</v>
      </c>
      <c r="P4086">
        <v>3.2859510590613622E-3</v>
      </c>
      <c r="Q4086">
        <v>11.70561381951128</v>
      </c>
      <c r="R4086">
        <v>11.78110496181924</v>
      </c>
      <c r="S4086">
        <v>3.307142617474397E-3</v>
      </c>
      <c r="T4086">
        <f t="shared" si="128"/>
        <v>11.781104961819242</v>
      </c>
      <c r="U4086">
        <f t="shared" si="129"/>
        <v>3.307142617474397E-3</v>
      </c>
    </row>
    <row r="4087" spans="1:21" x14ac:dyDescent="0.35">
      <c r="A4087" t="s">
        <v>73</v>
      </c>
      <c r="B4087" t="s">
        <v>28</v>
      </c>
      <c r="C4087" t="s">
        <v>39</v>
      </c>
      <c r="D4087" t="s">
        <v>40</v>
      </c>
      <c r="E4087" t="s">
        <v>1460</v>
      </c>
      <c r="F4087" t="s">
        <v>1461</v>
      </c>
      <c r="G4087" t="s">
        <v>452</v>
      </c>
      <c r="H4087" t="s">
        <v>41</v>
      </c>
      <c r="I4087" t="s">
        <v>645</v>
      </c>
      <c r="J4087" t="s">
        <v>36</v>
      </c>
      <c r="L4087" t="s">
        <v>1462</v>
      </c>
      <c r="M4087" t="s">
        <v>1462</v>
      </c>
      <c r="N4087" t="b">
        <v>0</v>
      </c>
      <c r="O4087">
        <v>1.00644914</v>
      </c>
      <c r="P4087">
        <v>1.423187014972912E-3</v>
      </c>
      <c r="Q4087">
        <v>19.894157963601369</v>
      </c>
      <c r="R4087">
        <v>20.02245817349074</v>
      </c>
      <c r="S4087">
        <v>1.4323653472786549E-3</v>
      </c>
      <c r="T4087">
        <f t="shared" si="128"/>
        <v>20.022458173490747</v>
      </c>
      <c r="U4087">
        <f t="shared" si="129"/>
        <v>1.4323653472786543E-3</v>
      </c>
    </row>
    <row r="4088" spans="1:21" x14ac:dyDescent="0.35">
      <c r="A4088" t="s">
        <v>73</v>
      </c>
      <c r="B4088" t="s">
        <v>28</v>
      </c>
      <c r="C4088" t="s">
        <v>39</v>
      </c>
      <c r="D4088" t="s">
        <v>40</v>
      </c>
      <c r="E4088" t="s">
        <v>802</v>
      </c>
      <c r="F4088" t="s">
        <v>803</v>
      </c>
      <c r="G4088" t="s">
        <v>452</v>
      </c>
      <c r="H4088" t="s">
        <v>41</v>
      </c>
      <c r="I4088" t="s">
        <v>645</v>
      </c>
      <c r="J4088" t="s">
        <v>36</v>
      </c>
      <c r="L4088" t="s">
        <v>804</v>
      </c>
      <c r="M4088" t="s">
        <v>804</v>
      </c>
      <c r="N4088" t="b">
        <v>0</v>
      </c>
      <c r="O4088">
        <v>8.1851208399999997</v>
      </c>
      <c r="P4088">
        <v>3.6715094981433611E-3</v>
      </c>
      <c r="Q4088">
        <v>51.32255223837678</v>
      </c>
      <c r="R4088">
        <v>420.0812918883264</v>
      </c>
      <c r="S4088">
        <v>3.005174890751117E-2</v>
      </c>
      <c r="T4088">
        <f t="shared" si="128"/>
        <v>420.0812918883264</v>
      </c>
      <c r="U4088">
        <f t="shared" si="129"/>
        <v>3.0051748907511167E-2</v>
      </c>
    </row>
    <row r="4089" spans="1:21" x14ac:dyDescent="0.35">
      <c r="A4089" t="s">
        <v>73</v>
      </c>
      <c r="B4089" t="s">
        <v>28</v>
      </c>
      <c r="C4089" t="s">
        <v>76</v>
      </c>
      <c r="D4089" t="s">
        <v>77</v>
      </c>
      <c r="E4089" t="s">
        <v>802</v>
      </c>
      <c r="F4089" t="s">
        <v>803</v>
      </c>
      <c r="G4089" t="s">
        <v>452</v>
      </c>
      <c r="H4089" t="s">
        <v>41</v>
      </c>
      <c r="I4089" t="s">
        <v>645</v>
      </c>
      <c r="J4089" t="s">
        <v>36</v>
      </c>
      <c r="L4089" t="s">
        <v>804</v>
      </c>
      <c r="M4089" t="s">
        <v>804</v>
      </c>
      <c r="N4089" t="b">
        <v>0</v>
      </c>
      <c r="O4089">
        <v>8.1851208399999997</v>
      </c>
      <c r="P4089">
        <v>2.6742226319929662E-3</v>
      </c>
      <c r="Q4089">
        <v>9.5264405448718268</v>
      </c>
      <c r="R4089">
        <v>77.975067034851335</v>
      </c>
      <c r="S4089">
        <v>2.1888835395925271E-2</v>
      </c>
      <c r="T4089">
        <f t="shared" si="128"/>
        <v>77.975067034851335</v>
      </c>
      <c r="U4089">
        <f t="shared" si="129"/>
        <v>2.1888835395925278E-2</v>
      </c>
    </row>
    <row r="4090" spans="1:21" x14ac:dyDescent="0.35">
      <c r="A4090" t="s">
        <v>73</v>
      </c>
      <c r="B4090" t="s">
        <v>28</v>
      </c>
      <c r="C4090" t="s">
        <v>39</v>
      </c>
      <c r="D4090" t="s">
        <v>40</v>
      </c>
      <c r="E4090" t="s">
        <v>805</v>
      </c>
      <c r="F4090" t="s">
        <v>806</v>
      </c>
      <c r="G4090" t="s">
        <v>452</v>
      </c>
      <c r="H4090" t="s">
        <v>41</v>
      </c>
      <c r="I4090" t="s">
        <v>645</v>
      </c>
      <c r="J4090" t="s">
        <v>36</v>
      </c>
      <c r="L4090" t="s">
        <v>807</v>
      </c>
      <c r="M4090" t="s">
        <v>807</v>
      </c>
      <c r="N4090" t="b">
        <v>0</v>
      </c>
      <c r="O4090">
        <v>5.8865310099999997</v>
      </c>
      <c r="P4090">
        <v>8.5621255886974147E-4</v>
      </c>
      <c r="Q4090">
        <v>11.968650442540881</v>
      </c>
      <c r="R4090">
        <v>70.453831977867083</v>
      </c>
      <c r="S4090">
        <v>5.0401217789381838E-3</v>
      </c>
      <c r="T4090">
        <f t="shared" si="128"/>
        <v>70.453831977867111</v>
      </c>
      <c r="U4090">
        <f t="shared" si="129"/>
        <v>5.0401217789381838E-3</v>
      </c>
    </row>
    <row r="4091" spans="1:21" x14ac:dyDescent="0.35">
      <c r="A4091" t="s">
        <v>73</v>
      </c>
      <c r="B4091" t="s">
        <v>28</v>
      </c>
      <c r="C4091" t="s">
        <v>76</v>
      </c>
      <c r="D4091" t="s">
        <v>77</v>
      </c>
      <c r="E4091" t="s">
        <v>805</v>
      </c>
      <c r="F4091" t="s">
        <v>806</v>
      </c>
      <c r="G4091" t="s">
        <v>452</v>
      </c>
      <c r="H4091" t="s">
        <v>41</v>
      </c>
      <c r="I4091" t="s">
        <v>645</v>
      </c>
      <c r="J4091" t="s">
        <v>36</v>
      </c>
      <c r="L4091" t="s">
        <v>807</v>
      </c>
      <c r="M4091" t="s">
        <v>807</v>
      </c>
      <c r="N4091" t="b">
        <v>0</v>
      </c>
      <c r="O4091">
        <v>5.8865310099999997</v>
      </c>
      <c r="P4091">
        <v>4.4056779035231879E-3</v>
      </c>
      <c r="Q4091">
        <v>15.694440734162329</v>
      </c>
      <c r="R4091">
        <v>92.385812066253735</v>
      </c>
      <c r="S4091">
        <v>2.5934159599161032E-2</v>
      </c>
      <c r="T4091">
        <f t="shared" si="128"/>
        <v>92.385812066253706</v>
      </c>
      <c r="U4091">
        <f t="shared" si="129"/>
        <v>2.5934159599161032E-2</v>
      </c>
    </row>
    <row r="4092" spans="1:21" x14ac:dyDescent="0.35">
      <c r="A4092" t="s">
        <v>73</v>
      </c>
      <c r="B4092" t="s">
        <v>28</v>
      </c>
      <c r="C4092" t="s">
        <v>39</v>
      </c>
      <c r="D4092" t="s">
        <v>40</v>
      </c>
      <c r="E4092" t="s">
        <v>811</v>
      </c>
      <c r="F4092" t="s">
        <v>812</v>
      </c>
      <c r="G4092" t="s">
        <v>452</v>
      </c>
      <c r="H4092" t="s">
        <v>41</v>
      </c>
      <c r="I4092" t="s">
        <v>645</v>
      </c>
      <c r="J4092" t="s">
        <v>36</v>
      </c>
      <c r="L4092" t="s">
        <v>813</v>
      </c>
      <c r="M4092" t="s">
        <v>813</v>
      </c>
      <c r="N4092" t="b">
        <v>0</v>
      </c>
      <c r="O4092">
        <v>18.543900470000001</v>
      </c>
      <c r="P4092">
        <v>6.9829719165441943E-9</v>
      </c>
      <c r="Q4092">
        <v>9.7612151390916459E-5</v>
      </c>
      <c r="R4092">
        <v>1.810110020055727E-3</v>
      </c>
      <c r="S4092">
        <v>1.2949153620520071E-7</v>
      </c>
      <c r="T4092">
        <f t="shared" si="128"/>
        <v>1.810110020055727E-3</v>
      </c>
      <c r="U4092">
        <f t="shared" si="129"/>
        <v>1.2949153620520068E-7</v>
      </c>
    </row>
    <row r="4093" spans="1:21" x14ac:dyDescent="0.35">
      <c r="A4093" t="s">
        <v>73</v>
      </c>
      <c r="B4093" t="s">
        <v>28</v>
      </c>
      <c r="C4093" t="s">
        <v>76</v>
      </c>
      <c r="D4093" t="s">
        <v>77</v>
      </c>
      <c r="E4093" t="s">
        <v>811</v>
      </c>
      <c r="F4093" t="s">
        <v>812</v>
      </c>
      <c r="G4093" t="s">
        <v>452</v>
      </c>
      <c r="H4093" t="s">
        <v>41</v>
      </c>
      <c r="I4093" t="s">
        <v>645</v>
      </c>
      <c r="J4093" t="s">
        <v>36</v>
      </c>
      <c r="L4093" t="s">
        <v>813</v>
      </c>
      <c r="M4093" t="s">
        <v>813</v>
      </c>
      <c r="N4093" t="b">
        <v>0</v>
      </c>
      <c r="O4093">
        <v>18.543900470000001</v>
      </c>
      <c r="P4093">
        <v>2.1419179752813389E-4</v>
      </c>
      <c r="Q4093">
        <v>0.76302002680693781</v>
      </c>
      <c r="R4093">
        <v>14.14936743372459</v>
      </c>
      <c r="S4093">
        <v>3.9719513748521082E-3</v>
      </c>
      <c r="T4093">
        <f t="shared" si="128"/>
        <v>14.149367433724587</v>
      </c>
      <c r="U4093">
        <f t="shared" si="129"/>
        <v>3.9719513748521073E-3</v>
      </c>
    </row>
    <row r="4094" spans="1:21" x14ac:dyDescent="0.35">
      <c r="A4094" t="s">
        <v>73</v>
      </c>
      <c r="B4094" t="s">
        <v>28</v>
      </c>
      <c r="C4094" t="s">
        <v>76</v>
      </c>
      <c r="D4094" t="s">
        <v>77</v>
      </c>
      <c r="E4094" t="s">
        <v>1463</v>
      </c>
      <c r="F4094" t="s">
        <v>1464</v>
      </c>
      <c r="G4094" t="s">
        <v>452</v>
      </c>
      <c r="H4094" t="s">
        <v>41</v>
      </c>
      <c r="I4094" t="s">
        <v>645</v>
      </c>
      <c r="J4094" t="s">
        <v>36</v>
      </c>
      <c r="L4094" t="s">
        <v>1465</v>
      </c>
      <c r="M4094" t="s">
        <v>1465</v>
      </c>
      <c r="N4094" t="b">
        <v>0</v>
      </c>
      <c r="O4094">
        <v>86.209370239999998</v>
      </c>
      <c r="P4094">
        <v>6.9988196120714446E-3</v>
      </c>
      <c r="Q4094">
        <v>24.932044969267501</v>
      </c>
      <c r="R4094">
        <v>2149.3758955959111</v>
      </c>
      <c r="S4094">
        <v>0.60336383118004033</v>
      </c>
      <c r="T4094">
        <f t="shared" si="128"/>
        <v>2149.3758955959115</v>
      </c>
      <c r="U4094">
        <f t="shared" si="129"/>
        <v>0.60336383118004033</v>
      </c>
    </row>
    <row r="4095" spans="1:21" x14ac:dyDescent="0.35">
      <c r="A4095" t="s">
        <v>73</v>
      </c>
      <c r="B4095" t="s">
        <v>28</v>
      </c>
      <c r="C4095" t="s">
        <v>39</v>
      </c>
      <c r="D4095" t="s">
        <v>40</v>
      </c>
      <c r="E4095" t="s">
        <v>814</v>
      </c>
      <c r="F4095" t="s">
        <v>815</v>
      </c>
      <c r="G4095" t="s">
        <v>452</v>
      </c>
      <c r="H4095" t="s">
        <v>41</v>
      </c>
      <c r="I4095" t="s">
        <v>645</v>
      </c>
      <c r="J4095" t="s">
        <v>36</v>
      </c>
      <c r="L4095" t="s">
        <v>816</v>
      </c>
      <c r="M4095" t="s">
        <v>816</v>
      </c>
      <c r="N4095" t="b">
        <v>0</v>
      </c>
      <c r="O4095">
        <v>23.46238816</v>
      </c>
      <c r="P4095">
        <v>3.3167641561931479E-5</v>
      </c>
      <c r="Q4095">
        <v>0.46363710009378761</v>
      </c>
      <c r="R4095">
        <v>10.878033607777221</v>
      </c>
      <c r="S4095">
        <v>7.7819208067778502E-4</v>
      </c>
      <c r="T4095">
        <f t="shared" si="128"/>
        <v>10.878033607777217</v>
      </c>
      <c r="U4095">
        <f t="shared" si="129"/>
        <v>7.7819208067778502E-4</v>
      </c>
    </row>
    <row r="4096" spans="1:21" x14ac:dyDescent="0.35">
      <c r="A4096" t="s">
        <v>73</v>
      </c>
      <c r="B4096" t="s">
        <v>28</v>
      </c>
      <c r="C4096" t="s">
        <v>76</v>
      </c>
      <c r="D4096" t="s">
        <v>77</v>
      </c>
      <c r="E4096" t="s">
        <v>814</v>
      </c>
      <c r="F4096" t="s">
        <v>815</v>
      </c>
      <c r="G4096" t="s">
        <v>452</v>
      </c>
      <c r="H4096" t="s">
        <v>41</v>
      </c>
      <c r="I4096" t="s">
        <v>645</v>
      </c>
      <c r="J4096" t="s">
        <v>36</v>
      </c>
      <c r="L4096" t="s">
        <v>816</v>
      </c>
      <c r="M4096" t="s">
        <v>816</v>
      </c>
      <c r="N4096" t="b">
        <v>0</v>
      </c>
      <c r="O4096">
        <v>23.46238816</v>
      </c>
      <c r="P4096">
        <v>2.2893878756322461E-4</v>
      </c>
      <c r="Q4096">
        <v>0.81555354518510303</v>
      </c>
      <c r="R4096">
        <v>19.13483384239699</v>
      </c>
      <c r="S4096">
        <v>5.3714506986881558E-3</v>
      </c>
      <c r="T4096">
        <f t="shared" si="128"/>
        <v>19.134833842396986</v>
      </c>
      <c r="U4096">
        <f t="shared" si="129"/>
        <v>5.3714506986881558E-3</v>
      </c>
    </row>
    <row r="4097" spans="1:21" x14ac:dyDescent="0.35">
      <c r="A4097" t="s">
        <v>73</v>
      </c>
      <c r="B4097" t="s">
        <v>28</v>
      </c>
      <c r="C4097" t="s">
        <v>76</v>
      </c>
      <c r="D4097" t="s">
        <v>77</v>
      </c>
      <c r="E4097" t="s">
        <v>817</v>
      </c>
      <c r="F4097" t="s">
        <v>818</v>
      </c>
      <c r="G4097" t="s">
        <v>452</v>
      </c>
      <c r="H4097" t="s">
        <v>41</v>
      </c>
      <c r="I4097" t="s">
        <v>645</v>
      </c>
      <c r="J4097" t="s">
        <v>36</v>
      </c>
      <c r="L4097" t="s">
        <v>819</v>
      </c>
      <c r="M4097" t="s">
        <v>819</v>
      </c>
      <c r="N4097" t="b">
        <v>0</v>
      </c>
      <c r="O4097">
        <v>28.808238660000001</v>
      </c>
      <c r="P4097">
        <v>1.7516718160727751E-8</v>
      </c>
      <c r="Q4097">
        <v>6.2400180188097528E-5</v>
      </c>
      <c r="R4097">
        <v>1.7976392832857169E-3</v>
      </c>
      <c r="S4097">
        <v>5.0462579731420125E-7</v>
      </c>
      <c r="T4097">
        <f t="shared" si="128"/>
        <v>1.7976392832857173E-3</v>
      </c>
      <c r="U4097">
        <f t="shared" si="129"/>
        <v>5.0462579731420135E-7</v>
      </c>
    </row>
    <row r="4098" spans="1:21" x14ac:dyDescent="0.35">
      <c r="A4098" t="s">
        <v>73</v>
      </c>
      <c r="B4098" t="s">
        <v>28</v>
      </c>
      <c r="C4098" t="s">
        <v>29</v>
      </c>
      <c r="D4098" t="s">
        <v>30</v>
      </c>
      <c r="E4098" t="s">
        <v>817</v>
      </c>
      <c r="F4098" t="s">
        <v>818</v>
      </c>
      <c r="G4098" t="s">
        <v>452</v>
      </c>
      <c r="H4098" t="s">
        <v>41</v>
      </c>
      <c r="I4098" t="s">
        <v>645</v>
      </c>
      <c r="J4098" t="s">
        <v>36</v>
      </c>
      <c r="L4098" t="s">
        <v>819</v>
      </c>
      <c r="M4098" t="s">
        <v>819</v>
      </c>
      <c r="N4098" t="b">
        <v>0</v>
      </c>
      <c r="O4098">
        <v>28.808238660000001</v>
      </c>
      <c r="P4098">
        <v>2.2804793303130591E-8</v>
      </c>
      <c r="Q4098">
        <v>8.4509225302993005E-5</v>
      </c>
      <c r="R4098">
        <v>2.434561931500333E-3</v>
      </c>
      <c r="S4098">
        <v>6.5696592806855587E-7</v>
      </c>
      <c r="T4098">
        <f t="shared" ref="T4098:T4161" si="130">O4098*Q4098</f>
        <v>2.4345619315003335E-3</v>
      </c>
      <c r="U4098">
        <f t="shared" ref="U4098:U4161" si="131">O4098*P4098</f>
        <v>6.5696592806855576E-7</v>
      </c>
    </row>
    <row r="4099" spans="1:21" x14ac:dyDescent="0.35">
      <c r="A4099" t="s">
        <v>73</v>
      </c>
      <c r="B4099" t="s">
        <v>28</v>
      </c>
      <c r="C4099" t="s">
        <v>39</v>
      </c>
      <c r="D4099" t="s">
        <v>40</v>
      </c>
      <c r="E4099" t="s">
        <v>817</v>
      </c>
      <c r="F4099" t="s">
        <v>818</v>
      </c>
      <c r="G4099" t="s">
        <v>452</v>
      </c>
      <c r="H4099" t="s">
        <v>41</v>
      </c>
      <c r="I4099" t="s">
        <v>645</v>
      </c>
      <c r="J4099" t="s">
        <v>36</v>
      </c>
      <c r="L4099" t="s">
        <v>819</v>
      </c>
      <c r="M4099" t="s">
        <v>819</v>
      </c>
      <c r="N4099" t="b">
        <v>0</v>
      </c>
      <c r="O4099">
        <v>28.808238660000001</v>
      </c>
      <c r="P4099">
        <v>4.3497877564792018E-9</v>
      </c>
      <c r="Q4099">
        <v>6.0803930773063909E-5</v>
      </c>
      <c r="R4099">
        <v>1.7516541491765429E-3</v>
      </c>
      <c r="S4099">
        <v>1.2530972380899879E-7</v>
      </c>
      <c r="T4099">
        <f t="shared" si="130"/>
        <v>1.7516541491765434E-3</v>
      </c>
      <c r="U4099">
        <f t="shared" si="131"/>
        <v>1.2530972380899881E-7</v>
      </c>
    </row>
    <row r="4100" spans="1:21" x14ac:dyDescent="0.35">
      <c r="A4100" t="s">
        <v>73</v>
      </c>
      <c r="B4100" t="s">
        <v>28</v>
      </c>
      <c r="C4100" t="s">
        <v>39</v>
      </c>
      <c r="D4100" t="s">
        <v>40</v>
      </c>
      <c r="E4100" t="s">
        <v>820</v>
      </c>
      <c r="F4100" t="s">
        <v>821</v>
      </c>
      <c r="G4100" t="s">
        <v>452</v>
      </c>
      <c r="H4100" t="s">
        <v>41</v>
      </c>
      <c r="I4100" t="s">
        <v>645</v>
      </c>
      <c r="J4100" t="s">
        <v>36</v>
      </c>
      <c r="L4100" t="s">
        <v>822</v>
      </c>
      <c r="M4100" t="s">
        <v>822</v>
      </c>
      <c r="N4100" t="b">
        <v>0</v>
      </c>
      <c r="O4100">
        <v>171.43940861999999</v>
      </c>
      <c r="P4100">
        <v>2.8838219873004149E-8</v>
      </c>
      <c r="Q4100">
        <v>4.0311785837473531E-4</v>
      </c>
      <c r="R4100">
        <v>6.9110287243925525E-2</v>
      </c>
      <c r="S4100">
        <v>4.9440073606813627E-6</v>
      </c>
      <c r="T4100">
        <f t="shared" si="130"/>
        <v>6.9110287243925539E-2</v>
      </c>
      <c r="U4100">
        <f t="shared" si="131"/>
        <v>4.9440073606813627E-6</v>
      </c>
    </row>
    <row r="4101" spans="1:21" x14ac:dyDescent="0.35">
      <c r="A4101" t="s">
        <v>73</v>
      </c>
      <c r="B4101" t="s">
        <v>28</v>
      </c>
      <c r="C4101" t="s">
        <v>29</v>
      </c>
      <c r="D4101" t="s">
        <v>30</v>
      </c>
      <c r="E4101" t="s">
        <v>820</v>
      </c>
      <c r="F4101" t="s">
        <v>821</v>
      </c>
      <c r="G4101" t="s">
        <v>452</v>
      </c>
      <c r="H4101" t="s">
        <v>41</v>
      </c>
      <c r="I4101" t="s">
        <v>645</v>
      </c>
      <c r="J4101" t="s">
        <v>36</v>
      </c>
      <c r="L4101" t="s">
        <v>822</v>
      </c>
      <c r="M4101" t="s">
        <v>822</v>
      </c>
      <c r="N4101" t="b">
        <v>0</v>
      </c>
      <c r="O4101">
        <v>171.43940861999999</v>
      </c>
      <c r="P4101">
        <v>1.1206527909564109E-7</v>
      </c>
      <c r="Q4101">
        <v>4.1528768947167899E-4</v>
      </c>
      <c r="R4101">
        <v>7.1196675890190853E-2</v>
      </c>
      <c r="S4101">
        <v>1.9212405174991962E-5</v>
      </c>
      <c r="T4101">
        <f t="shared" si="130"/>
        <v>7.1196675890190839E-2</v>
      </c>
      <c r="U4101">
        <f t="shared" si="131"/>
        <v>1.9212405174991958E-5</v>
      </c>
    </row>
    <row r="4102" spans="1:21" x14ac:dyDescent="0.35">
      <c r="A4102" t="s">
        <v>73</v>
      </c>
      <c r="B4102" t="s">
        <v>28</v>
      </c>
      <c r="C4102" t="s">
        <v>76</v>
      </c>
      <c r="D4102" t="s">
        <v>77</v>
      </c>
      <c r="E4102" t="s">
        <v>820</v>
      </c>
      <c r="F4102" t="s">
        <v>821</v>
      </c>
      <c r="G4102" t="s">
        <v>452</v>
      </c>
      <c r="H4102" t="s">
        <v>41</v>
      </c>
      <c r="I4102" t="s">
        <v>645</v>
      </c>
      <c r="J4102" t="s">
        <v>36</v>
      </c>
      <c r="L4102" t="s">
        <v>822</v>
      </c>
      <c r="M4102" t="s">
        <v>822</v>
      </c>
      <c r="N4102" t="b">
        <v>0</v>
      </c>
      <c r="O4102">
        <v>171.43940861999999</v>
      </c>
      <c r="P4102">
        <v>1.8439488759091281E-7</v>
      </c>
      <c r="Q4102">
        <v>6.5687385649863686E-4</v>
      </c>
      <c r="R4102">
        <v>0.11261406549606499</v>
      </c>
      <c r="S4102">
        <v>3.1612550481137461E-5</v>
      </c>
      <c r="T4102">
        <f t="shared" si="130"/>
        <v>0.11261406549606505</v>
      </c>
      <c r="U4102">
        <f t="shared" si="131"/>
        <v>3.1612550481137468E-5</v>
      </c>
    </row>
    <row r="4103" spans="1:21" x14ac:dyDescent="0.35">
      <c r="A4103" t="s">
        <v>73</v>
      </c>
      <c r="B4103" t="s">
        <v>28</v>
      </c>
      <c r="C4103" t="s">
        <v>29</v>
      </c>
      <c r="D4103" t="s">
        <v>30</v>
      </c>
      <c r="E4103" t="s">
        <v>823</v>
      </c>
      <c r="F4103" t="s">
        <v>824</v>
      </c>
      <c r="G4103" t="s">
        <v>452</v>
      </c>
      <c r="H4103" t="s">
        <v>41</v>
      </c>
      <c r="I4103" t="s">
        <v>645</v>
      </c>
      <c r="J4103" t="s">
        <v>36</v>
      </c>
      <c r="L4103" t="s">
        <v>825</v>
      </c>
      <c r="M4103" t="s">
        <v>825</v>
      </c>
      <c r="N4103" t="b">
        <v>0</v>
      </c>
      <c r="O4103">
        <v>22.052280719999999</v>
      </c>
      <c r="P4103">
        <v>6.1798095643164482E-7</v>
      </c>
      <c r="Q4103">
        <v>2.2900927531262312E-3</v>
      </c>
      <c r="R4103">
        <v>5.0501768266777297E-2</v>
      </c>
      <c r="S4103">
        <v>1.362788953084472E-5</v>
      </c>
      <c r="T4103">
        <f t="shared" si="130"/>
        <v>5.0501768266777304E-2</v>
      </c>
      <c r="U4103">
        <f t="shared" si="131"/>
        <v>1.362788953084472E-5</v>
      </c>
    </row>
    <row r="4104" spans="1:21" x14ac:dyDescent="0.35">
      <c r="A4104" t="s">
        <v>73</v>
      </c>
      <c r="B4104" t="s">
        <v>28</v>
      </c>
      <c r="C4104" t="s">
        <v>39</v>
      </c>
      <c r="D4104" t="s">
        <v>40</v>
      </c>
      <c r="E4104" t="s">
        <v>823</v>
      </c>
      <c r="F4104" t="s">
        <v>824</v>
      </c>
      <c r="G4104" t="s">
        <v>452</v>
      </c>
      <c r="H4104" t="s">
        <v>41</v>
      </c>
      <c r="I4104" t="s">
        <v>645</v>
      </c>
      <c r="J4104" t="s">
        <v>36</v>
      </c>
      <c r="L4104" t="s">
        <v>825</v>
      </c>
      <c r="M4104" t="s">
        <v>825</v>
      </c>
      <c r="N4104" t="b">
        <v>0</v>
      </c>
      <c r="O4104">
        <v>22.052280719999999</v>
      </c>
      <c r="P4104">
        <v>1.6667620633597319E-7</v>
      </c>
      <c r="Q4104">
        <v>2.329899544287774E-3</v>
      </c>
      <c r="R4104">
        <v>5.1379598800034051E-2</v>
      </c>
      <c r="S4104">
        <v>3.6755904914655229E-6</v>
      </c>
      <c r="T4104">
        <f t="shared" si="130"/>
        <v>5.1379598800034065E-2</v>
      </c>
      <c r="U4104">
        <f t="shared" si="131"/>
        <v>3.6755904914655233E-6</v>
      </c>
    </row>
    <row r="4105" spans="1:21" x14ac:dyDescent="0.35">
      <c r="A4105" t="s">
        <v>73</v>
      </c>
      <c r="B4105" t="s">
        <v>28</v>
      </c>
      <c r="C4105" t="s">
        <v>76</v>
      </c>
      <c r="D4105" t="s">
        <v>77</v>
      </c>
      <c r="E4105" t="s">
        <v>823</v>
      </c>
      <c r="F4105" t="s">
        <v>824</v>
      </c>
      <c r="G4105" t="s">
        <v>452</v>
      </c>
      <c r="H4105" t="s">
        <v>41</v>
      </c>
      <c r="I4105" t="s">
        <v>645</v>
      </c>
      <c r="J4105" t="s">
        <v>36</v>
      </c>
      <c r="L4105" t="s">
        <v>825</v>
      </c>
      <c r="M4105" t="s">
        <v>825</v>
      </c>
      <c r="N4105" t="b">
        <v>0</v>
      </c>
      <c r="O4105">
        <v>22.052280719999999</v>
      </c>
      <c r="P4105">
        <v>6.7345839948875851E-7</v>
      </c>
      <c r="Q4105">
        <v>2.3990752772116521E-3</v>
      </c>
      <c r="R4105">
        <v>5.2905081481483159E-2</v>
      </c>
      <c r="S4105">
        <v>1.485129367876801E-5</v>
      </c>
      <c r="T4105">
        <f t="shared" si="130"/>
        <v>5.2905081481483172E-2</v>
      </c>
      <c r="U4105">
        <f t="shared" si="131"/>
        <v>1.4851293678768006E-5</v>
      </c>
    </row>
    <row r="4106" spans="1:21" x14ac:dyDescent="0.35">
      <c r="A4106" t="s">
        <v>73</v>
      </c>
      <c r="B4106" t="s">
        <v>28</v>
      </c>
      <c r="C4106" t="s">
        <v>76</v>
      </c>
      <c r="D4106" t="s">
        <v>77</v>
      </c>
      <c r="E4106" t="s">
        <v>826</v>
      </c>
      <c r="F4106" t="s">
        <v>827</v>
      </c>
      <c r="G4106" t="s">
        <v>452</v>
      </c>
      <c r="H4106" t="s">
        <v>41</v>
      </c>
      <c r="I4106" t="s">
        <v>645</v>
      </c>
      <c r="J4106" t="s">
        <v>36</v>
      </c>
      <c r="L4106" t="s">
        <v>828</v>
      </c>
      <c r="M4106" t="s">
        <v>828</v>
      </c>
      <c r="N4106" t="b">
        <v>0</v>
      </c>
      <c r="O4106">
        <v>63.38678522</v>
      </c>
      <c r="P4106">
        <v>2.5475062649155822E-8</v>
      </c>
      <c r="Q4106">
        <v>9.0750361170642517E-5</v>
      </c>
      <c r="R4106">
        <v>5.7523736521609449E-3</v>
      </c>
      <c r="S4106">
        <v>1.6147823246080839E-6</v>
      </c>
      <c r="T4106">
        <f t="shared" si="130"/>
        <v>5.7523736521609449E-3</v>
      </c>
      <c r="U4106">
        <f t="shared" si="131"/>
        <v>1.6147823246080843E-6</v>
      </c>
    </row>
    <row r="4107" spans="1:21" x14ac:dyDescent="0.35">
      <c r="A4107" t="s">
        <v>73</v>
      </c>
      <c r="B4107" t="s">
        <v>28</v>
      </c>
      <c r="C4107" t="s">
        <v>39</v>
      </c>
      <c r="D4107" t="s">
        <v>40</v>
      </c>
      <c r="E4107" t="s">
        <v>826</v>
      </c>
      <c r="F4107" t="s">
        <v>827</v>
      </c>
      <c r="G4107" t="s">
        <v>452</v>
      </c>
      <c r="H4107" t="s">
        <v>41</v>
      </c>
      <c r="I4107" t="s">
        <v>645</v>
      </c>
      <c r="J4107" t="s">
        <v>36</v>
      </c>
      <c r="L4107" t="s">
        <v>828</v>
      </c>
      <c r="M4107" t="s">
        <v>828</v>
      </c>
      <c r="N4107" t="b">
        <v>0</v>
      </c>
      <c r="O4107">
        <v>63.38678522</v>
      </c>
      <c r="P4107">
        <v>6.2403230986593681E-9</v>
      </c>
      <c r="Q4107">
        <v>8.723096273542288E-5</v>
      </c>
      <c r="R4107">
        <v>5.5292902994440738E-3</v>
      </c>
      <c r="S4107">
        <v>3.9555401995812617E-7</v>
      </c>
      <c r="T4107">
        <f t="shared" si="130"/>
        <v>5.5292902994440738E-3</v>
      </c>
      <c r="U4107">
        <f t="shared" si="131"/>
        <v>3.9555401995812623E-7</v>
      </c>
    </row>
    <row r="4108" spans="1:21" x14ac:dyDescent="0.35">
      <c r="A4108" t="s">
        <v>73</v>
      </c>
      <c r="B4108" t="s">
        <v>28</v>
      </c>
      <c r="C4108" t="s">
        <v>29</v>
      </c>
      <c r="D4108" t="s">
        <v>30</v>
      </c>
      <c r="E4108" t="s">
        <v>826</v>
      </c>
      <c r="F4108" t="s">
        <v>827</v>
      </c>
      <c r="G4108" t="s">
        <v>452</v>
      </c>
      <c r="H4108" t="s">
        <v>41</v>
      </c>
      <c r="I4108" t="s">
        <v>645</v>
      </c>
      <c r="J4108" t="s">
        <v>36</v>
      </c>
      <c r="L4108" t="s">
        <v>828</v>
      </c>
      <c r="M4108" t="s">
        <v>828</v>
      </c>
      <c r="N4108" t="b">
        <v>0</v>
      </c>
      <c r="O4108">
        <v>63.38678522</v>
      </c>
      <c r="P4108">
        <v>1.897980660420706E-8</v>
      </c>
      <c r="Q4108">
        <v>7.0334720038965675E-5</v>
      </c>
      <c r="R4108">
        <v>4.4582917926187472E-3</v>
      </c>
      <c r="S4108">
        <v>1.203068924738011E-6</v>
      </c>
      <c r="T4108">
        <f t="shared" si="130"/>
        <v>4.4582917926187472E-3</v>
      </c>
      <c r="U4108">
        <f t="shared" si="131"/>
        <v>1.2030689247380104E-6</v>
      </c>
    </row>
    <row r="4109" spans="1:21" x14ac:dyDescent="0.35">
      <c r="A4109" t="s">
        <v>73</v>
      </c>
      <c r="B4109" t="s">
        <v>28</v>
      </c>
      <c r="C4109" t="s">
        <v>29</v>
      </c>
      <c r="D4109" t="s">
        <v>30</v>
      </c>
      <c r="E4109" t="s">
        <v>832</v>
      </c>
      <c r="F4109" t="s">
        <v>833</v>
      </c>
      <c r="G4109" t="s">
        <v>452</v>
      </c>
      <c r="H4109" t="s">
        <v>41</v>
      </c>
      <c r="I4109" t="s">
        <v>645</v>
      </c>
      <c r="J4109" t="s">
        <v>36</v>
      </c>
      <c r="L4109" t="s">
        <v>834</v>
      </c>
      <c r="M4109" t="s">
        <v>834</v>
      </c>
      <c r="N4109" t="b">
        <v>0</v>
      </c>
      <c r="O4109">
        <v>74.584468430000001</v>
      </c>
      <c r="P4109">
        <v>5.7005936290063191E-8</v>
      </c>
      <c r="Q4109">
        <v>2.112506546105671E-4</v>
      </c>
      <c r="R4109">
        <v>1.5756017779618679E-2</v>
      </c>
      <c r="S4109">
        <v>4.2517574555488096E-6</v>
      </c>
      <c r="T4109">
        <f t="shared" si="130"/>
        <v>1.5756017779618676E-2</v>
      </c>
      <c r="U4109">
        <f t="shared" si="131"/>
        <v>4.2517574555488096E-6</v>
      </c>
    </row>
    <row r="4110" spans="1:21" x14ac:dyDescent="0.35">
      <c r="A4110" t="s">
        <v>73</v>
      </c>
      <c r="B4110" t="s">
        <v>28</v>
      </c>
      <c r="C4110" t="s">
        <v>76</v>
      </c>
      <c r="D4110" t="s">
        <v>77</v>
      </c>
      <c r="E4110" t="s">
        <v>832</v>
      </c>
      <c r="F4110" t="s">
        <v>833</v>
      </c>
      <c r="G4110" t="s">
        <v>452</v>
      </c>
      <c r="H4110" t="s">
        <v>41</v>
      </c>
      <c r="I4110" t="s">
        <v>645</v>
      </c>
      <c r="J4110" t="s">
        <v>36</v>
      </c>
      <c r="L4110" t="s">
        <v>834</v>
      </c>
      <c r="M4110" t="s">
        <v>834</v>
      </c>
      <c r="N4110" t="b">
        <v>0</v>
      </c>
      <c r="O4110">
        <v>74.584468430000001</v>
      </c>
      <c r="P4110">
        <v>6.4872304909418199E-8</v>
      </c>
      <c r="Q4110">
        <v>2.3109600088448991E-4</v>
      </c>
      <c r="R4110">
        <v>1.7236172382268489E-2</v>
      </c>
      <c r="S4110">
        <v>4.8384663774978358E-6</v>
      </c>
      <c r="T4110">
        <f t="shared" si="130"/>
        <v>1.7236172382268489E-2</v>
      </c>
      <c r="U4110">
        <f t="shared" si="131"/>
        <v>4.8384663774978358E-6</v>
      </c>
    </row>
    <row r="4111" spans="1:21" x14ac:dyDescent="0.35">
      <c r="A4111" t="s">
        <v>73</v>
      </c>
      <c r="B4111" t="s">
        <v>28</v>
      </c>
      <c r="C4111" t="s">
        <v>39</v>
      </c>
      <c r="D4111" t="s">
        <v>40</v>
      </c>
      <c r="E4111" t="s">
        <v>832</v>
      </c>
      <c r="F4111" t="s">
        <v>833</v>
      </c>
      <c r="G4111" t="s">
        <v>452</v>
      </c>
      <c r="H4111" t="s">
        <v>41</v>
      </c>
      <c r="I4111" t="s">
        <v>645</v>
      </c>
      <c r="J4111" t="s">
        <v>36</v>
      </c>
      <c r="L4111" t="s">
        <v>834</v>
      </c>
      <c r="M4111" t="s">
        <v>834</v>
      </c>
      <c r="N4111" t="b">
        <v>0</v>
      </c>
      <c r="O4111">
        <v>74.584468430000001</v>
      </c>
      <c r="P4111">
        <v>1.9184887954942569E-8</v>
      </c>
      <c r="Q4111">
        <v>2.6817782025427279E-4</v>
      </c>
      <c r="R4111">
        <v>2.000190016838102E-2</v>
      </c>
      <c r="S4111">
        <v>1.4308946700085009E-6</v>
      </c>
      <c r="T4111">
        <f t="shared" si="130"/>
        <v>2.0001900168381024E-2</v>
      </c>
      <c r="U4111">
        <f t="shared" si="131"/>
        <v>1.4308946700085013E-6</v>
      </c>
    </row>
    <row r="4112" spans="1:21" x14ac:dyDescent="0.35">
      <c r="A4112" t="s">
        <v>73</v>
      </c>
      <c r="B4112" t="s">
        <v>28</v>
      </c>
      <c r="C4112" t="s">
        <v>29</v>
      </c>
      <c r="D4112" t="s">
        <v>30</v>
      </c>
      <c r="E4112" t="s">
        <v>835</v>
      </c>
      <c r="F4112" t="s">
        <v>836</v>
      </c>
      <c r="G4112" t="s">
        <v>452</v>
      </c>
      <c r="H4112" t="s">
        <v>41</v>
      </c>
      <c r="I4112" t="s">
        <v>645</v>
      </c>
      <c r="J4112" t="s">
        <v>36</v>
      </c>
      <c r="L4112" t="s">
        <v>837</v>
      </c>
      <c r="M4112" t="s">
        <v>837</v>
      </c>
      <c r="N4112" t="b">
        <v>0</v>
      </c>
      <c r="O4112">
        <v>77.939950460000006</v>
      </c>
      <c r="P4112">
        <v>4.4921162509314398E-6</v>
      </c>
      <c r="Q4112">
        <v>1.6646731206508551E-2</v>
      </c>
      <c r="R4112">
        <v>1.297445405556213</v>
      </c>
      <c r="S4112">
        <v>3.5011531805815741E-4</v>
      </c>
      <c r="T4112">
        <f t="shared" si="130"/>
        <v>1.2974454055562126</v>
      </c>
      <c r="U4112">
        <f t="shared" si="131"/>
        <v>3.5011531805815736E-4</v>
      </c>
    </row>
    <row r="4113" spans="1:21" x14ac:dyDescent="0.35">
      <c r="A4113" t="s">
        <v>73</v>
      </c>
      <c r="B4113" t="s">
        <v>28</v>
      </c>
      <c r="C4113" t="s">
        <v>39</v>
      </c>
      <c r="D4113" t="s">
        <v>40</v>
      </c>
      <c r="E4113" t="s">
        <v>835</v>
      </c>
      <c r="F4113" t="s">
        <v>836</v>
      </c>
      <c r="G4113" t="s">
        <v>452</v>
      </c>
      <c r="H4113" t="s">
        <v>41</v>
      </c>
      <c r="I4113" t="s">
        <v>645</v>
      </c>
      <c r="J4113" t="s">
        <v>36</v>
      </c>
      <c r="L4113" t="s">
        <v>837</v>
      </c>
      <c r="M4113" t="s">
        <v>837</v>
      </c>
      <c r="N4113" t="b">
        <v>0</v>
      </c>
      <c r="O4113">
        <v>77.939950460000006</v>
      </c>
      <c r="P4113">
        <v>3.2365245588750263E-5</v>
      </c>
      <c r="Q4113">
        <v>0.45242073002303579</v>
      </c>
      <c r="R4113">
        <v>35.261649285072437</v>
      </c>
      <c r="S4113">
        <v>2.5225456378129289E-3</v>
      </c>
      <c r="T4113">
        <f t="shared" si="130"/>
        <v>35.261649285072444</v>
      </c>
      <c r="U4113">
        <f t="shared" si="131"/>
        <v>2.5225456378129294E-3</v>
      </c>
    </row>
    <row r="4114" spans="1:21" x14ac:dyDescent="0.35">
      <c r="A4114" t="s">
        <v>73</v>
      </c>
      <c r="B4114" t="s">
        <v>28</v>
      </c>
      <c r="C4114" t="s">
        <v>76</v>
      </c>
      <c r="D4114" t="s">
        <v>77</v>
      </c>
      <c r="E4114" t="s">
        <v>835</v>
      </c>
      <c r="F4114" t="s">
        <v>836</v>
      </c>
      <c r="G4114" t="s">
        <v>452</v>
      </c>
      <c r="H4114" t="s">
        <v>41</v>
      </c>
      <c r="I4114" t="s">
        <v>645</v>
      </c>
      <c r="J4114" t="s">
        <v>36</v>
      </c>
      <c r="L4114" t="s">
        <v>837</v>
      </c>
      <c r="M4114" t="s">
        <v>837</v>
      </c>
      <c r="N4114" t="b">
        <v>0</v>
      </c>
      <c r="O4114">
        <v>77.939950460000006</v>
      </c>
      <c r="P4114">
        <v>3.971901769227358E-4</v>
      </c>
      <c r="Q4114">
        <v>1.4149190722545339</v>
      </c>
      <c r="R4114">
        <v>110.2787223964275</v>
      </c>
      <c r="S4114">
        <v>3.0956982712556671E-2</v>
      </c>
      <c r="T4114">
        <f t="shared" si="130"/>
        <v>110.27872239642754</v>
      </c>
      <c r="U4114">
        <f t="shared" si="131"/>
        <v>3.0956982712556667E-2</v>
      </c>
    </row>
    <row r="4115" spans="1:21" x14ac:dyDescent="0.35">
      <c r="A4115" t="s">
        <v>73</v>
      </c>
      <c r="B4115" t="s">
        <v>28</v>
      </c>
      <c r="C4115" t="s">
        <v>76</v>
      </c>
      <c r="D4115" t="s">
        <v>77</v>
      </c>
      <c r="E4115" t="s">
        <v>838</v>
      </c>
      <c r="F4115" t="s">
        <v>839</v>
      </c>
      <c r="G4115" t="s">
        <v>452</v>
      </c>
      <c r="H4115" t="s">
        <v>41</v>
      </c>
      <c r="I4115" t="s">
        <v>645</v>
      </c>
      <c r="J4115" t="s">
        <v>36</v>
      </c>
      <c r="L4115" t="s">
        <v>840</v>
      </c>
      <c r="M4115" t="s">
        <v>840</v>
      </c>
      <c r="N4115" t="b">
        <v>0</v>
      </c>
      <c r="O4115">
        <v>6.8848396200000002</v>
      </c>
      <c r="P4115">
        <v>1.3308101924581071E-2</v>
      </c>
      <c r="Q4115">
        <v>47.407736451296849</v>
      </c>
      <c r="R4115">
        <v>326.39466221440682</v>
      </c>
      <c r="S4115">
        <v>9.1624147397354028E-2</v>
      </c>
      <c r="T4115">
        <f t="shared" si="130"/>
        <v>326.39466221440676</v>
      </c>
      <c r="U4115">
        <f t="shared" si="131"/>
        <v>9.1624147397354014E-2</v>
      </c>
    </row>
    <row r="4116" spans="1:21" x14ac:dyDescent="0.35">
      <c r="A4116" t="s">
        <v>73</v>
      </c>
      <c r="B4116" t="s">
        <v>28</v>
      </c>
      <c r="C4116" t="s">
        <v>39</v>
      </c>
      <c r="D4116" t="s">
        <v>40</v>
      </c>
      <c r="E4116" t="s">
        <v>838</v>
      </c>
      <c r="F4116" t="s">
        <v>839</v>
      </c>
      <c r="G4116" t="s">
        <v>452</v>
      </c>
      <c r="H4116" t="s">
        <v>41</v>
      </c>
      <c r="I4116" t="s">
        <v>645</v>
      </c>
      <c r="J4116" t="s">
        <v>36</v>
      </c>
      <c r="L4116" t="s">
        <v>840</v>
      </c>
      <c r="M4116" t="s">
        <v>840</v>
      </c>
      <c r="N4116" t="b">
        <v>0</v>
      </c>
      <c r="O4116">
        <v>6.8848396200000002</v>
      </c>
      <c r="P4116">
        <v>5.2437233527987516E-3</v>
      </c>
      <c r="Q4116">
        <v>73.299896359712989</v>
      </c>
      <c r="R4116">
        <v>504.65803059924582</v>
      </c>
      <c r="S4116">
        <v>3.6102194295668091E-2</v>
      </c>
      <c r="T4116">
        <f t="shared" si="130"/>
        <v>504.65803059924576</v>
      </c>
      <c r="U4116">
        <f t="shared" si="131"/>
        <v>3.6102194295668084E-2</v>
      </c>
    </row>
    <row r="4117" spans="1:21" x14ac:dyDescent="0.35">
      <c r="A4117" t="s">
        <v>73</v>
      </c>
      <c r="B4117" t="s">
        <v>28</v>
      </c>
      <c r="C4117" t="s">
        <v>29</v>
      </c>
      <c r="D4117" t="s">
        <v>30</v>
      </c>
      <c r="E4117" t="s">
        <v>838</v>
      </c>
      <c r="F4117" t="s">
        <v>839</v>
      </c>
      <c r="G4117" t="s">
        <v>452</v>
      </c>
      <c r="H4117" t="s">
        <v>41</v>
      </c>
      <c r="I4117" t="s">
        <v>645</v>
      </c>
      <c r="J4117" t="s">
        <v>36</v>
      </c>
      <c r="L4117" t="s">
        <v>840</v>
      </c>
      <c r="M4117" t="s">
        <v>840</v>
      </c>
      <c r="N4117" t="b">
        <v>0</v>
      </c>
      <c r="O4117">
        <v>6.8848396200000002</v>
      </c>
      <c r="P4117">
        <v>6.8326567527373738E-4</v>
      </c>
      <c r="Q4117">
        <v>2.5320226377839261</v>
      </c>
      <c r="R4117">
        <v>17.432569775351681</v>
      </c>
      <c r="S4117">
        <v>4.7041745921106819E-3</v>
      </c>
      <c r="T4117">
        <f t="shared" si="130"/>
        <v>17.432569775351684</v>
      </c>
      <c r="U4117">
        <f t="shared" si="131"/>
        <v>4.7041745921106819E-3</v>
      </c>
    </row>
    <row r="4118" spans="1:21" x14ac:dyDescent="0.35">
      <c r="A4118" t="s">
        <v>73</v>
      </c>
      <c r="B4118" t="s">
        <v>28</v>
      </c>
      <c r="C4118" t="s">
        <v>76</v>
      </c>
      <c r="D4118" t="s">
        <v>77</v>
      </c>
      <c r="E4118" t="s">
        <v>841</v>
      </c>
      <c r="F4118" t="s">
        <v>842</v>
      </c>
      <c r="G4118" t="s">
        <v>452</v>
      </c>
      <c r="H4118" t="s">
        <v>41</v>
      </c>
      <c r="I4118" t="s">
        <v>645</v>
      </c>
      <c r="J4118" t="s">
        <v>145</v>
      </c>
      <c r="L4118" t="s">
        <v>843</v>
      </c>
      <c r="M4118" t="s">
        <v>843</v>
      </c>
      <c r="N4118" t="b">
        <v>0</v>
      </c>
      <c r="O4118">
        <v>33.993810140000001</v>
      </c>
      <c r="P4118">
        <v>1.2570517760017131E-8</v>
      </c>
      <c r="Q4118">
        <v>4.4780224588037798E-5</v>
      </c>
      <c r="R4118">
        <v>1.5222504526723169E-3</v>
      </c>
      <c r="S4118">
        <v>4.2731979409552042E-7</v>
      </c>
      <c r="T4118">
        <f t="shared" si="130"/>
        <v>1.5222504526723167E-3</v>
      </c>
      <c r="U4118">
        <f t="shared" si="131"/>
        <v>4.2731979409552042E-7</v>
      </c>
    </row>
    <row r="4119" spans="1:21" x14ac:dyDescent="0.35">
      <c r="A4119" t="s">
        <v>73</v>
      </c>
      <c r="B4119" t="s">
        <v>28</v>
      </c>
      <c r="C4119" t="s">
        <v>39</v>
      </c>
      <c r="D4119" t="s">
        <v>40</v>
      </c>
      <c r="E4119" t="s">
        <v>841</v>
      </c>
      <c r="F4119" t="s">
        <v>842</v>
      </c>
      <c r="G4119" t="s">
        <v>452</v>
      </c>
      <c r="H4119" t="s">
        <v>41</v>
      </c>
      <c r="I4119" t="s">
        <v>645</v>
      </c>
      <c r="J4119" t="s">
        <v>145</v>
      </c>
      <c r="L4119" t="s">
        <v>843</v>
      </c>
      <c r="M4119" t="s">
        <v>843</v>
      </c>
      <c r="N4119" t="b">
        <v>0</v>
      </c>
      <c r="O4119">
        <v>33.993810140000001</v>
      </c>
      <c r="P4119">
        <v>2.397556151358433E-9</v>
      </c>
      <c r="Q4119">
        <v>3.3514471604869622E-5</v>
      </c>
      <c r="R4119">
        <v>1.1392845846783591E-3</v>
      </c>
      <c r="S4119">
        <v>8.1502068609267695E-8</v>
      </c>
      <c r="T4119">
        <f t="shared" si="130"/>
        <v>1.1392845846783591E-3</v>
      </c>
      <c r="U4119">
        <f t="shared" si="131"/>
        <v>8.1502068609267681E-8</v>
      </c>
    </row>
    <row r="4120" spans="1:21" x14ac:dyDescent="0.35">
      <c r="A4120" t="s">
        <v>73</v>
      </c>
      <c r="B4120" t="s">
        <v>28</v>
      </c>
      <c r="C4120" t="s">
        <v>76</v>
      </c>
      <c r="D4120" t="s">
        <v>77</v>
      </c>
      <c r="E4120" t="s">
        <v>844</v>
      </c>
      <c r="F4120" t="s">
        <v>845</v>
      </c>
      <c r="G4120" t="s">
        <v>452</v>
      </c>
      <c r="H4120" t="s">
        <v>41</v>
      </c>
      <c r="I4120" t="s">
        <v>645</v>
      </c>
      <c r="J4120" t="s">
        <v>36</v>
      </c>
      <c r="L4120" t="s">
        <v>846</v>
      </c>
      <c r="M4120" t="s">
        <v>846</v>
      </c>
      <c r="N4120" t="b">
        <v>0</v>
      </c>
      <c r="O4120">
        <v>35.208965880000001</v>
      </c>
      <c r="P4120">
        <v>2.413605151132667E-8</v>
      </c>
      <c r="Q4120">
        <v>8.5980373122211378E-5</v>
      </c>
      <c r="R4120">
        <v>3.0272800236096102E-3</v>
      </c>
      <c r="S4120">
        <v>8.4980541414022328E-7</v>
      </c>
      <c r="T4120">
        <f t="shared" si="130"/>
        <v>3.0272800236096097E-3</v>
      </c>
      <c r="U4120">
        <f t="shared" si="131"/>
        <v>8.4980541414022318E-7</v>
      </c>
    </row>
    <row r="4121" spans="1:21" x14ac:dyDescent="0.35">
      <c r="A4121" t="s">
        <v>73</v>
      </c>
      <c r="B4121" t="s">
        <v>28</v>
      </c>
      <c r="C4121" t="s">
        <v>39</v>
      </c>
      <c r="D4121" t="s">
        <v>40</v>
      </c>
      <c r="E4121" t="s">
        <v>844</v>
      </c>
      <c r="F4121" t="s">
        <v>845</v>
      </c>
      <c r="G4121" t="s">
        <v>452</v>
      </c>
      <c r="H4121" t="s">
        <v>41</v>
      </c>
      <c r="I4121" t="s">
        <v>645</v>
      </c>
      <c r="J4121" t="s">
        <v>36</v>
      </c>
      <c r="L4121" t="s">
        <v>846</v>
      </c>
      <c r="M4121" t="s">
        <v>846</v>
      </c>
      <c r="N4121" t="b">
        <v>0</v>
      </c>
      <c r="O4121">
        <v>35.208965880000001</v>
      </c>
      <c r="P4121">
        <v>6.8891489853736237E-9</v>
      </c>
      <c r="Q4121">
        <v>9.6300638431847627E-5</v>
      </c>
      <c r="R4121">
        <v>3.3906458927691402E-3</v>
      </c>
      <c r="S4121">
        <v>2.4255981156825648E-7</v>
      </c>
      <c r="T4121">
        <f t="shared" si="130"/>
        <v>3.3906458927691397E-3</v>
      </c>
      <c r="U4121">
        <f t="shared" si="131"/>
        <v>2.4255981156825654E-7</v>
      </c>
    </row>
    <row r="4122" spans="1:21" x14ac:dyDescent="0.35">
      <c r="A4122" t="s">
        <v>73</v>
      </c>
      <c r="B4122" t="s">
        <v>28</v>
      </c>
      <c r="C4122" t="s">
        <v>39</v>
      </c>
      <c r="D4122" t="s">
        <v>40</v>
      </c>
      <c r="E4122" t="s">
        <v>847</v>
      </c>
      <c r="F4122" t="s">
        <v>848</v>
      </c>
      <c r="G4122" t="s">
        <v>452</v>
      </c>
      <c r="H4122" t="s">
        <v>41</v>
      </c>
      <c r="I4122" t="s">
        <v>645</v>
      </c>
      <c r="J4122" t="s">
        <v>36</v>
      </c>
      <c r="L4122" t="s">
        <v>849</v>
      </c>
      <c r="M4122" t="s">
        <v>849</v>
      </c>
      <c r="N4122" t="b">
        <v>0</v>
      </c>
      <c r="O4122">
        <v>76.81165609</v>
      </c>
      <c r="P4122">
        <v>2.139619971712169E-8</v>
      </c>
      <c r="Q4122">
        <v>2.9908885656976247E-4</v>
      </c>
      <c r="R4122">
        <v>2.2973510391187939E-2</v>
      </c>
      <c r="S4122">
        <v>1.6434775343045069E-6</v>
      </c>
      <c r="T4122">
        <f t="shared" si="130"/>
        <v>2.2973510391187932E-2</v>
      </c>
      <c r="U4122">
        <f t="shared" si="131"/>
        <v>1.6434775343045065E-6</v>
      </c>
    </row>
    <row r="4123" spans="1:21" x14ac:dyDescent="0.35">
      <c r="A4123" t="s">
        <v>73</v>
      </c>
      <c r="B4123" t="s">
        <v>28</v>
      </c>
      <c r="C4123" t="s">
        <v>76</v>
      </c>
      <c r="D4123" t="s">
        <v>77</v>
      </c>
      <c r="E4123" t="s">
        <v>847</v>
      </c>
      <c r="F4123" t="s">
        <v>848</v>
      </c>
      <c r="G4123" t="s">
        <v>452</v>
      </c>
      <c r="H4123" t="s">
        <v>41</v>
      </c>
      <c r="I4123" t="s">
        <v>645</v>
      </c>
      <c r="J4123" t="s">
        <v>36</v>
      </c>
      <c r="L4123" t="s">
        <v>849</v>
      </c>
      <c r="M4123" t="s">
        <v>849</v>
      </c>
      <c r="N4123" t="b">
        <v>0</v>
      </c>
      <c r="O4123">
        <v>76.81165609</v>
      </c>
      <c r="P4123">
        <v>8.3738704595779064E-5</v>
      </c>
      <c r="Q4123">
        <v>0.29830418047197682</v>
      </c>
      <c r="R4123">
        <v>22.913238120622779</v>
      </c>
      <c r="S4123">
        <v>6.4321085788330836E-3</v>
      </c>
      <c r="T4123">
        <f t="shared" si="130"/>
        <v>22.913238120622779</v>
      </c>
      <c r="U4123">
        <f t="shared" si="131"/>
        <v>6.4321085788330836E-3</v>
      </c>
    </row>
    <row r="4124" spans="1:21" x14ac:dyDescent="0.35">
      <c r="A4124" t="s">
        <v>73</v>
      </c>
      <c r="B4124" t="s">
        <v>28</v>
      </c>
      <c r="C4124" t="s">
        <v>29</v>
      </c>
      <c r="D4124" t="s">
        <v>30</v>
      </c>
      <c r="E4124" t="s">
        <v>847</v>
      </c>
      <c r="F4124" t="s">
        <v>848</v>
      </c>
      <c r="G4124" t="s">
        <v>452</v>
      </c>
      <c r="H4124" t="s">
        <v>41</v>
      </c>
      <c r="I4124" t="s">
        <v>645</v>
      </c>
      <c r="J4124" t="s">
        <v>36</v>
      </c>
      <c r="L4124" t="s">
        <v>849</v>
      </c>
      <c r="M4124" t="s">
        <v>849</v>
      </c>
      <c r="N4124" t="b">
        <v>0</v>
      </c>
      <c r="O4124">
        <v>76.81165609</v>
      </c>
      <c r="P4124">
        <v>1.6026987026438169E-7</v>
      </c>
      <c r="Q4124">
        <v>5.9392261948696388E-4</v>
      </c>
      <c r="R4124">
        <v>4.5620179992104597E-2</v>
      </c>
      <c r="S4124">
        <v>1.2310594156336611E-5</v>
      </c>
      <c r="T4124">
        <f t="shared" si="130"/>
        <v>4.5620179992104604E-2</v>
      </c>
      <c r="U4124">
        <f t="shared" si="131"/>
        <v>1.2310594156336604E-5</v>
      </c>
    </row>
    <row r="4125" spans="1:21" x14ac:dyDescent="0.35">
      <c r="A4125" t="s">
        <v>73</v>
      </c>
      <c r="B4125" t="s">
        <v>28</v>
      </c>
      <c r="C4125" t="s">
        <v>76</v>
      </c>
      <c r="D4125" t="s">
        <v>77</v>
      </c>
      <c r="E4125" t="s">
        <v>1466</v>
      </c>
      <c r="F4125" t="s">
        <v>1467</v>
      </c>
      <c r="G4125" t="s">
        <v>452</v>
      </c>
      <c r="H4125" t="s">
        <v>41</v>
      </c>
      <c r="I4125" t="s">
        <v>645</v>
      </c>
      <c r="J4125" t="s">
        <v>36</v>
      </c>
      <c r="L4125" t="s">
        <v>1468</v>
      </c>
      <c r="M4125" t="s">
        <v>1468</v>
      </c>
      <c r="N4125" t="b">
        <v>0</v>
      </c>
      <c r="O4125">
        <v>19.223285820000001</v>
      </c>
      <c r="P4125">
        <v>5.1915853927280986E-3</v>
      </c>
      <c r="Q4125">
        <v>18.49409581153353</v>
      </c>
      <c r="R4125">
        <v>355.51728976757391</v>
      </c>
      <c r="S4125">
        <v>9.979932986334919E-2</v>
      </c>
      <c r="T4125">
        <f t="shared" si="130"/>
        <v>355.51728976757391</v>
      </c>
      <c r="U4125">
        <f t="shared" si="131"/>
        <v>9.979932986334919E-2</v>
      </c>
    </row>
    <row r="4126" spans="1:21" x14ac:dyDescent="0.35">
      <c r="A4126" t="s">
        <v>73</v>
      </c>
      <c r="B4126" t="s">
        <v>28</v>
      </c>
      <c r="C4126" t="s">
        <v>29</v>
      </c>
      <c r="D4126" t="s">
        <v>30</v>
      </c>
      <c r="E4126" t="s">
        <v>1466</v>
      </c>
      <c r="F4126" t="s">
        <v>1467</v>
      </c>
      <c r="G4126" t="s">
        <v>452</v>
      </c>
      <c r="H4126" t="s">
        <v>41</v>
      </c>
      <c r="I4126" t="s">
        <v>645</v>
      </c>
      <c r="J4126" t="s">
        <v>36</v>
      </c>
      <c r="L4126" t="s">
        <v>1468</v>
      </c>
      <c r="M4126" t="s">
        <v>1468</v>
      </c>
      <c r="N4126" t="b">
        <v>0</v>
      </c>
      <c r="O4126">
        <v>19.223285820000001</v>
      </c>
      <c r="P4126">
        <v>1.2427613393362831E-5</v>
      </c>
      <c r="Q4126">
        <v>4.6053825889928908E-2</v>
      </c>
      <c r="R4126">
        <v>0.88530585818661933</v>
      </c>
      <c r="S4126">
        <v>2.3889956432107391E-4</v>
      </c>
      <c r="T4126">
        <f t="shared" si="130"/>
        <v>0.88530585818661933</v>
      </c>
      <c r="U4126">
        <f t="shared" si="131"/>
        <v>2.388995643210738E-4</v>
      </c>
    </row>
    <row r="4127" spans="1:21" x14ac:dyDescent="0.35">
      <c r="A4127" t="s">
        <v>73</v>
      </c>
      <c r="B4127" t="s">
        <v>28</v>
      </c>
      <c r="C4127" t="s">
        <v>39</v>
      </c>
      <c r="D4127" t="s">
        <v>40</v>
      </c>
      <c r="E4127" t="s">
        <v>1466</v>
      </c>
      <c r="F4127" t="s">
        <v>1467</v>
      </c>
      <c r="G4127" t="s">
        <v>452</v>
      </c>
      <c r="H4127" t="s">
        <v>41</v>
      </c>
      <c r="I4127" t="s">
        <v>645</v>
      </c>
      <c r="J4127" t="s">
        <v>36</v>
      </c>
      <c r="L4127" t="s">
        <v>1468</v>
      </c>
      <c r="M4127" t="s">
        <v>1468</v>
      </c>
      <c r="N4127" t="b">
        <v>0</v>
      </c>
      <c r="O4127">
        <v>19.223285820000001</v>
      </c>
      <c r="P4127">
        <v>2.2345752811753091E-3</v>
      </c>
      <c r="Q4127">
        <v>31.23622767602798</v>
      </c>
      <c r="R4127">
        <v>600.46293255488035</v>
      </c>
      <c r="S4127">
        <v>4.2955879316339818E-2</v>
      </c>
      <c r="T4127">
        <f t="shared" si="130"/>
        <v>600.46293255488024</v>
      </c>
      <c r="U4127">
        <f t="shared" si="131"/>
        <v>4.2955879316339832E-2</v>
      </c>
    </row>
    <row r="4128" spans="1:21" x14ac:dyDescent="0.35">
      <c r="A4128" t="s">
        <v>73</v>
      </c>
      <c r="B4128" t="s">
        <v>28</v>
      </c>
      <c r="C4128" t="s">
        <v>29</v>
      </c>
      <c r="D4128" t="s">
        <v>30</v>
      </c>
      <c r="E4128" t="s">
        <v>850</v>
      </c>
      <c r="F4128" t="s">
        <v>851</v>
      </c>
      <c r="G4128" t="s">
        <v>452</v>
      </c>
      <c r="H4128" t="s">
        <v>41</v>
      </c>
      <c r="I4128" t="s">
        <v>645</v>
      </c>
      <c r="J4128" t="s">
        <v>36</v>
      </c>
      <c r="L4128" t="s">
        <v>852</v>
      </c>
      <c r="M4128" t="s">
        <v>852</v>
      </c>
      <c r="N4128" t="b">
        <v>0</v>
      </c>
      <c r="O4128">
        <v>15.9073583</v>
      </c>
      <c r="P4128">
        <v>6.9973194343309815E-8</v>
      </c>
      <c r="Q4128">
        <v>2.5930427727740511E-4</v>
      </c>
      <c r="R4128">
        <v>4.124846047374231E-3</v>
      </c>
      <c r="S4128">
        <v>1.113088673814562E-6</v>
      </c>
      <c r="T4128">
        <f t="shared" si="130"/>
        <v>4.1248460473742319E-3</v>
      </c>
      <c r="U4128">
        <f t="shared" si="131"/>
        <v>1.1130886738145624E-6</v>
      </c>
    </row>
    <row r="4129" spans="1:21" x14ac:dyDescent="0.35">
      <c r="A4129" t="s">
        <v>73</v>
      </c>
      <c r="B4129" t="s">
        <v>28</v>
      </c>
      <c r="C4129" t="s">
        <v>76</v>
      </c>
      <c r="D4129" t="s">
        <v>77</v>
      </c>
      <c r="E4129" t="s">
        <v>850</v>
      </c>
      <c r="F4129" t="s">
        <v>851</v>
      </c>
      <c r="G4129" t="s">
        <v>452</v>
      </c>
      <c r="H4129" t="s">
        <v>41</v>
      </c>
      <c r="I4129" t="s">
        <v>645</v>
      </c>
      <c r="J4129" t="s">
        <v>36</v>
      </c>
      <c r="L4129" t="s">
        <v>852</v>
      </c>
      <c r="M4129" t="s">
        <v>852</v>
      </c>
      <c r="N4129" t="b">
        <v>0</v>
      </c>
      <c r="O4129">
        <v>15.9073583</v>
      </c>
      <c r="P4129">
        <v>2.6728498641786749E-8</v>
      </c>
      <c r="Q4129">
        <v>9.5215503046920067E-5</v>
      </c>
      <c r="R4129">
        <v>1.514627122682099E-3</v>
      </c>
      <c r="S4129">
        <v>4.2517980471596522E-7</v>
      </c>
      <c r="T4129">
        <f t="shared" si="130"/>
        <v>1.5146271226820992E-3</v>
      </c>
      <c r="U4129">
        <f t="shared" si="131"/>
        <v>4.2517980471596516E-7</v>
      </c>
    </row>
    <row r="4130" spans="1:21" x14ac:dyDescent="0.35">
      <c r="A4130" t="s">
        <v>73</v>
      </c>
      <c r="B4130" t="s">
        <v>28</v>
      </c>
      <c r="C4130" t="s">
        <v>39</v>
      </c>
      <c r="D4130" t="s">
        <v>40</v>
      </c>
      <c r="E4130" t="s">
        <v>850</v>
      </c>
      <c r="F4130" t="s">
        <v>851</v>
      </c>
      <c r="G4130" t="s">
        <v>452</v>
      </c>
      <c r="H4130" t="s">
        <v>41</v>
      </c>
      <c r="I4130" t="s">
        <v>645</v>
      </c>
      <c r="J4130" t="s">
        <v>36</v>
      </c>
      <c r="L4130" t="s">
        <v>852</v>
      </c>
      <c r="M4130" t="s">
        <v>852</v>
      </c>
      <c r="N4130" t="b">
        <v>0</v>
      </c>
      <c r="O4130">
        <v>15.9073583</v>
      </c>
      <c r="P4130">
        <v>1.405711935571677E-8</v>
      </c>
      <c r="Q4130">
        <v>1.9649880868337629E-4</v>
      </c>
      <c r="R4130">
        <v>3.1257769552496179E-3</v>
      </c>
      <c r="S4130">
        <v>2.2361163425725179E-7</v>
      </c>
      <c r="T4130">
        <f t="shared" si="130"/>
        <v>3.1257769552496179E-3</v>
      </c>
      <c r="U4130">
        <f t="shared" si="131"/>
        <v>2.2361163425725182E-7</v>
      </c>
    </row>
    <row r="4131" spans="1:21" x14ac:dyDescent="0.35">
      <c r="A4131" t="s">
        <v>73</v>
      </c>
      <c r="B4131" t="s">
        <v>28</v>
      </c>
      <c r="C4131" t="s">
        <v>39</v>
      </c>
      <c r="D4131" t="s">
        <v>40</v>
      </c>
      <c r="E4131" t="s">
        <v>853</v>
      </c>
      <c r="F4131" t="s">
        <v>854</v>
      </c>
      <c r="G4131" t="s">
        <v>452</v>
      </c>
      <c r="H4131" t="s">
        <v>41</v>
      </c>
      <c r="I4131" t="s">
        <v>645</v>
      </c>
      <c r="J4131" t="s">
        <v>36</v>
      </c>
      <c r="L4131" t="s">
        <v>855</v>
      </c>
      <c r="M4131" t="s">
        <v>855</v>
      </c>
      <c r="N4131" t="b">
        <v>0</v>
      </c>
      <c r="O4131">
        <v>21.488529920000001</v>
      </c>
      <c r="P4131">
        <v>1.966922385073734E-3</v>
      </c>
      <c r="Q4131">
        <v>27.494815663101871</v>
      </c>
      <c r="R4131">
        <v>590.8231690214493</v>
      </c>
      <c r="S4131">
        <v>4.2266270521974708E-2</v>
      </c>
      <c r="T4131">
        <f t="shared" si="130"/>
        <v>590.82316902144919</v>
      </c>
      <c r="U4131">
        <f t="shared" si="131"/>
        <v>4.2266270521974701E-2</v>
      </c>
    </row>
    <row r="4132" spans="1:21" x14ac:dyDescent="0.35">
      <c r="A4132" t="s">
        <v>73</v>
      </c>
      <c r="B4132" t="s">
        <v>28</v>
      </c>
      <c r="C4132" t="s">
        <v>39</v>
      </c>
      <c r="D4132" t="s">
        <v>40</v>
      </c>
      <c r="E4132" t="s">
        <v>856</v>
      </c>
      <c r="F4132" t="s">
        <v>857</v>
      </c>
      <c r="G4132" t="s">
        <v>452</v>
      </c>
      <c r="H4132" t="s">
        <v>41</v>
      </c>
      <c r="I4132" t="s">
        <v>645</v>
      </c>
      <c r="J4132" t="s">
        <v>36</v>
      </c>
      <c r="L4132" t="s">
        <v>858</v>
      </c>
      <c r="M4132" t="s">
        <v>858</v>
      </c>
      <c r="N4132" t="b">
        <v>0</v>
      </c>
      <c r="O4132">
        <v>9.5117287499999996</v>
      </c>
      <c r="P4132">
        <v>9.3489053648588591E-9</v>
      </c>
      <c r="Q4132">
        <v>1.306845819688724E-4</v>
      </c>
      <c r="R4132">
        <v>1.243036295495055E-3</v>
      </c>
      <c r="S4132">
        <v>8.8924251939957246E-8</v>
      </c>
      <c r="T4132">
        <f t="shared" si="130"/>
        <v>1.2430362954950552E-3</v>
      </c>
      <c r="U4132">
        <f t="shared" si="131"/>
        <v>8.8924251939957246E-8</v>
      </c>
    </row>
    <row r="4133" spans="1:21" x14ac:dyDescent="0.35">
      <c r="A4133" t="s">
        <v>73</v>
      </c>
      <c r="B4133" t="s">
        <v>28</v>
      </c>
      <c r="C4133" t="s">
        <v>29</v>
      </c>
      <c r="D4133" t="s">
        <v>30</v>
      </c>
      <c r="E4133" t="s">
        <v>856</v>
      </c>
      <c r="F4133" t="s">
        <v>857</v>
      </c>
      <c r="G4133" t="s">
        <v>452</v>
      </c>
      <c r="H4133" t="s">
        <v>41</v>
      </c>
      <c r="I4133" t="s">
        <v>645</v>
      </c>
      <c r="J4133" t="s">
        <v>36</v>
      </c>
      <c r="L4133" t="s">
        <v>858</v>
      </c>
      <c r="M4133" t="s">
        <v>858</v>
      </c>
      <c r="N4133" t="b">
        <v>0</v>
      </c>
      <c r="O4133">
        <v>9.5117287499999996</v>
      </c>
      <c r="P4133">
        <v>1.5774741022231631E-8</v>
      </c>
      <c r="Q4133">
        <v>5.8457497308740473E-5</v>
      </c>
      <c r="R4133">
        <v>5.5603185780459441E-4</v>
      </c>
      <c r="S4133">
        <v>1.5004505770496499E-7</v>
      </c>
      <c r="T4133">
        <f t="shared" si="130"/>
        <v>5.5603185780459441E-4</v>
      </c>
      <c r="U4133">
        <f t="shared" si="131"/>
        <v>1.5004505770496499E-7</v>
      </c>
    </row>
    <row r="4134" spans="1:21" x14ac:dyDescent="0.35">
      <c r="A4134" t="s">
        <v>73</v>
      </c>
      <c r="B4134" t="s">
        <v>28</v>
      </c>
      <c r="C4134" t="s">
        <v>76</v>
      </c>
      <c r="D4134" t="s">
        <v>77</v>
      </c>
      <c r="E4134" t="s">
        <v>856</v>
      </c>
      <c r="F4134" t="s">
        <v>857</v>
      </c>
      <c r="G4134" t="s">
        <v>452</v>
      </c>
      <c r="H4134" t="s">
        <v>41</v>
      </c>
      <c r="I4134" t="s">
        <v>645</v>
      </c>
      <c r="J4134" t="s">
        <v>36</v>
      </c>
      <c r="L4134" t="s">
        <v>858</v>
      </c>
      <c r="M4134" t="s">
        <v>858</v>
      </c>
      <c r="N4134" t="b">
        <v>0</v>
      </c>
      <c r="O4134">
        <v>9.5117287499999996</v>
      </c>
      <c r="P4134">
        <v>1.5579820517428108E-8</v>
      </c>
      <c r="Q4134">
        <v>5.5500328238731138E-5</v>
      </c>
      <c r="R4134">
        <v>5.2790406774277585E-4</v>
      </c>
      <c r="S4134">
        <v>1.4819102673546081E-7</v>
      </c>
      <c r="T4134">
        <f t="shared" si="130"/>
        <v>5.2790406774277585E-4</v>
      </c>
      <c r="U4134">
        <f t="shared" si="131"/>
        <v>1.4819102673546081E-7</v>
      </c>
    </row>
    <row r="4135" spans="1:21" x14ac:dyDescent="0.35">
      <c r="A4135" t="s">
        <v>73</v>
      </c>
      <c r="B4135" t="s">
        <v>28</v>
      </c>
      <c r="C4135" t="s">
        <v>39</v>
      </c>
      <c r="D4135" t="s">
        <v>40</v>
      </c>
      <c r="E4135" t="s">
        <v>859</v>
      </c>
      <c r="F4135" t="s">
        <v>860</v>
      </c>
      <c r="G4135" t="s">
        <v>452</v>
      </c>
      <c r="H4135" t="s">
        <v>41</v>
      </c>
      <c r="I4135" t="s">
        <v>645</v>
      </c>
      <c r="J4135" t="s">
        <v>36</v>
      </c>
      <c r="L4135" t="s">
        <v>861</v>
      </c>
      <c r="M4135" t="s">
        <v>861</v>
      </c>
      <c r="N4135" t="b">
        <v>0</v>
      </c>
      <c r="O4135">
        <v>55.385076079999997</v>
      </c>
      <c r="P4135">
        <v>8.5769234481821702E-7</v>
      </c>
      <c r="Q4135">
        <v>1.198933577419551E-2</v>
      </c>
      <c r="R4135">
        <v>0.66403027400248416</v>
      </c>
      <c r="S4135">
        <v>4.7503355770990537E-5</v>
      </c>
      <c r="T4135">
        <f t="shared" si="130"/>
        <v>0.66403027400248404</v>
      </c>
      <c r="U4135">
        <f t="shared" si="131"/>
        <v>4.7503355770990544E-5</v>
      </c>
    </row>
    <row r="4136" spans="1:21" x14ac:dyDescent="0.35">
      <c r="A4136" t="s">
        <v>73</v>
      </c>
      <c r="B4136" t="s">
        <v>28</v>
      </c>
      <c r="C4136" t="s">
        <v>76</v>
      </c>
      <c r="D4136" t="s">
        <v>77</v>
      </c>
      <c r="E4136" t="s">
        <v>859</v>
      </c>
      <c r="F4136" t="s">
        <v>860</v>
      </c>
      <c r="G4136" t="s">
        <v>452</v>
      </c>
      <c r="H4136" t="s">
        <v>41</v>
      </c>
      <c r="I4136" t="s">
        <v>645</v>
      </c>
      <c r="J4136" t="s">
        <v>36</v>
      </c>
      <c r="L4136" t="s">
        <v>861</v>
      </c>
      <c r="M4136" t="s">
        <v>861</v>
      </c>
      <c r="N4136" t="b">
        <v>0</v>
      </c>
      <c r="O4136">
        <v>55.385076079999997</v>
      </c>
      <c r="P4136">
        <v>3.4655223231511161E-6</v>
      </c>
      <c r="Q4136">
        <v>1.2345304378723859E-2</v>
      </c>
      <c r="R4136">
        <v>0.68374562224637803</v>
      </c>
      <c r="S4136">
        <v>1.9193821752466289E-4</v>
      </c>
      <c r="T4136">
        <f t="shared" si="130"/>
        <v>0.68374562224637803</v>
      </c>
      <c r="U4136">
        <f t="shared" si="131"/>
        <v>1.9193821752466289E-4</v>
      </c>
    </row>
    <row r="4137" spans="1:21" x14ac:dyDescent="0.35">
      <c r="A4137" t="s">
        <v>73</v>
      </c>
      <c r="B4137" t="s">
        <v>28</v>
      </c>
      <c r="C4137" t="s">
        <v>29</v>
      </c>
      <c r="D4137" t="s">
        <v>30</v>
      </c>
      <c r="E4137" t="s">
        <v>859</v>
      </c>
      <c r="F4137" t="s">
        <v>860</v>
      </c>
      <c r="G4137" t="s">
        <v>452</v>
      </c>
      <c r="H4137" t="s">
        <v>41</v>
      </c>
      <c r="I4137" t="s">
        <v>645</v>
      </c>
      <c r="J4137" t="s">
        <v>36</v>
      </c>
      <c r="L4137" t="s">
        <v>861</v>
      </c>
      <c r="M4137" t="s">
        <v>861</v>
      </c>
      <c r="N4137" t="b">
        <v>0</v>
      </c>
      <c r="O4137">
        <v>55.385076079999997</v>
      </c>
      <c r="P4137">
        <v>3.1800431940818198E-6</v>
      </c>
      <c r="Q4137">
        <v>1.1784495618516201E-2</v>
      </c>
      <c r="R4137">
        <v>0.65268518639594619</v>
      </c>
      <c r="S4137">
        <v>1.7612693424190779E-4</v>
      </c>
      <c r="T4137">
        <f t="shared" si="130"/>
        <v>0.65268518639594642</v>
      </c>
      <c r="U4137">
        <f t="shared" si="131"/>
        <v>1.7612693424190779E-4</v>
      </c>
    </row>
    <row r="4138" spans="1:21" x14ac:dyDescent="0.35">
      <c r="A4138" t="s">
        <v>73</v>
      </c>
      <c r="B4138" t="s">
        <v>28</v>
      </c>
      <c r="C4138" t="s">
        <v>39</v>
      </c>
      <c r="D4138" t="s">
        <v>40</v>
      </c>
      <c r="E4138" t="s">
        <v>865</v>
      </c>
      <c r="F4138" t="s">
        <v>866</v>
      </c>
      <c r="G4138" t="s">
        <v>452</v>
      </c>
      <c r="H4138" t="s">
        <v>41</v>
      </c>
      <c r="I4138" t="s">
        <v>645</v>
      </c>
      <c r="J4138" t="s">
        <v>145</v>
      </c>
      <c r="L4138" t="s">
        <v>867</v>
      </c>
      <c r="M4138" t="s">
        <v>867</v>
      </c>
      <c r="N4138" t="b">
        <v>0</v>
      </c>
      <c r="O4138">
        <v>75.102934759999997</v>
      </c>
      <c r="P4138">
        <v>3.8264148002625568E-5</v>
      </c>
      <c r="Q4138">
        <v>0.53487911054426207</v>
      </c>
      <c r="R4138">
        <v>40.170990943692537</v>
      </c>
      <c r="S4138">
        <v>2.873749811088172E-3</v>
      </c>
      <c r="T4138">
        <f t="shared" si="130"/>
        <v>40.170990943692537</v>
      </c>
      <c r="U4138">
        <f t="shared" si="131"/>
        <v>2.8737498110881724E-3</v>
      </c>
    </row>
    <row r="4139" spans="1:21" x14ac:dyDescent="0.35">
      <c r="A4139" t="s">
        <v>73</v>
      </c>
      <c r="B4139" t="s">
        <v>28</v>
      </c>
      <c r="C4139" t="s">
        <v>76</v>
      </c>
      <c r="D4139" t="s">
        <v>77</v>
      </c>
      <c r="E4139" t="s">
        <v>865</v>
      </c>
      <c r="F4139" t="s">
        <v>866</v>
      </c>
      <c r="G4139" t="s">
        <v>452</v>
      </c>
      <c r="H4139" t="s">
        <v>41</v>
      </c>
      <c r="I4139" t="s">
        <v>645</v>
      </c>
      <c r="J4139" t="s">
        <v>145</v>
      </c>
      <c r="L4139" t="s">
        <v>867</v>
      </c>
      <c r="M4139" t="s">
        <v>867</v>
      </c>
      <c r="N4139" t="b">
        <v>0</v>
      </c>
      <c r="O4139">
        <v>75.102934759999997</v>
      </c>
      <c r="P4139">
        <v>2.0437377252904322E-3</v>
      </c>
      <c r="Q4139">
        <v>7.2804506612006339</v>
      </c>
      <c r="R4139">
        <v>546.78321103155008</v>
      </c>
      <c r="S4139">
        <v>0.15349070104903809</v>
      </c>
      <c r="T4139">
        <f t="shared" si="130"/>
        <v>546.78321103155008</v>
      </c>
      <c r="U4139">
        <f t="shared" si="131"/>
        <v>0.15349070104903811</v>
      </c>
    </row>
    <row r="4140" spans="1:21" x14ac:dyDescent="0.35">
      <c r="A4140" t="s">
        <v>73</v>
      </c>
      <c r="B4140" t="s">
        <v>28</v>
      </c>
      <c r="C4140" t="s">
        <v>29</v>
      </c>
      <c r="D4140" t="s">
        <v>30</v>
      </c>
      <c r="E4140" t="s">
        <v>865</v>
      </c>
      <c r="F4140" t="s">
        <v>866</v>
      </c>
      <c r="G4140" t="s">
        <v>452</v>
      </c>
      <c r="H4140" t="s">
        <v>41</v>
      </c>
      <c r="I4140" t="s">
        <v>645</v>
      </c>
      <c r="J4140" t="s">
        <v>145</v>
      </c>
      <c r="L4140" t="s">
        <v>867</v>
      </c>
      <c r="M4140" t="s">
        <v>867</v>
      </c>
      <c r="N4140" t="b">
        <v>0</v>
      </c>
      <c r="O4140">
        <v>75.102934759999997</v>
      </c>
      <c r="P4140">
        <v>1.2208323595423151E-4</v>
      </c>
      <c r="Q4140">
        <v>0.45241189235239809</v>
      </c>
      <c r="R4140">
        <v>33.977460835990293</v>
      </c>
      <c r="S4140">
        <v>9.1688093051603345E-3</v>
      </c>
      <c r="T4140">
        <f t="shared" si="130"/>
        <v>33.977460835990293</v>
      </c>
      <c r="U4140">
        <f t="shared" si="131"/>
        <v>9.1688093051603345E-3</v>
      </c>
    </row>
    <row r="4141" spans="1:21" x14ac:dyDescent="0.35">
      <c r="A4141" t="s">
        <v>73</v>
      </c>
      <c r="B4141" t="s">
        <v>28</v>
      </c>
      <c r="C4141" t="s">
        <v>76</v>
      </c>
      <c r="D4141" t="s">
        <v>77</v>
      </c>
      <c r="E4141" t="s">
        <v>1469</v>
      </c>
      <c r="F4141" t="s">
        <v>1470</v>
      </c>
      <c r="G4141" t="s">
        <v>452</v>
      </c>
      <c r="H4141" t="s">
        <v>41</v>
      </c>
      <c r="I4141" t="s">
        <v>645</v>
      </c>
      <c r="J4141" t="s">
        <v>36</v>
      </c>
      <c r="L4141" t="s">
        <v>1471</v>
      </c>
      <c r="M4141" t="s">
        <v>1471</v>
      </c>
      <c r="N4141" t="b">
        <v>0</v>
      </c>
      <c r="O4141">
        <v>12.18313695</v>
      </c>
      <c r="P4141">
        <v>5.1410879350384797E-3</v>
      </c>
      <c r="Q4141">
        <v>18.314207636707629</v>
      </c>
      <c r="R4141">
        <v>223.1244997687449</v>
      </c>
      <c r="S4141">
        <v>6.26345783845665E-2</v>
      </c>
      <c r="T4141">
        <f t="shared" si="130"/>
        <v>223.12449976874487</v>
      </c>
      <c r="U4141">
        <f t="shared" si="131"/>
        <v>6.26345783845665E-2</v>
      </c>
    </row>
    <row r="4142" spans="1:21" x14ac:dyDescent="0.35">
      <c r="A4142" t="s">
        <v>73</v>
      </c>
      <c r="B4142" t="s">
        <v>28</v>
      </c>
      <c r="C4142" t="s">
        <v>29</v>
      </c>
      <c r="D4142" t="s">
        <v>30</v>
      </c>
      <c r="E4142" t="s">
        <v>1469</v>
      </c>
      <c r="F4142" t="s">
        <v>1470</v>
      </c>
      <c r="G4142" t="s">
        <v>452</v>
      </c>
      <c r="H4142" t="s">
        <v>41</v>
      </c>
      <c r="I4142" t="s">
        <v>645</v>
      </c>
      <c r="J4142" t="s">
        <v>36</v>
      </c>
      <c r="L4142" t="s">
        <v>1471</v>
      </c>
      <c r="M4142" t="s">
        <v>1471</v>
      </c>
      <c r="N4142" t="b">
        <v>0</v>
      </c>
      <c r="O4142">
        <v>12.18313695</v>
      </c>
      <c r="P4142">
        <v>2.2464721067573279E-4</v>
      </c>
      <c r="Q4142">
        <v>0.83248997210065689</v>
      </c>
      <c r="R4142">
        <v>10.14233933960398</v>
      </c>
      <c r="S4142">
        <v>2.736907733097955E-3</v>
      </c>
      <c r="T4142">
        <f t="shared" si="130"/>
        <v>10.142339339603982</v>
      </c>
      <c r="U4142">
        <f t="shared" si="131"/>
        <v>2.7369077330979545E-3</v>
      </c>
    </row>
    <row r="4143" spans="1:21" x14ac:dyDescent="0.35">
      <c r="A4143" t="s">
        <v>73</v>
      </c>
      <c r="B4143" t="s">
        <v>28</v>
      </c>
      <c r="C4143" t="s">
        <v>39</v>
      </c>
      <c r="D4143" t="s">
        <v>40</v>
      </c>
      <c r="E4143" t="s">
        <v>1469</v>
      </c>
      <c r="F4143" t="s">
        <v>1470</v>
      </c>
      <c r="G4143" t="s">
        <v>452</v>
      </c>
      <c r="H4143" t="s">
        <v>41</v>
      </c>
      <c r="I4143" t="s">
        <v>645</v>
      </c>
      <c r="J4143" t="s">
        <v>36</v>
      </c>
      <c r="L4143" t="s">
        <v>1471</v>
      </c>
      <c r="M4143" t="s">
        <v>1471</v>
      </c>
      <c r="N4143" t="b">
        <v>0</v>
      </c>
      <c r="O4143">
        <v>12.18313695</v>
      </c>
      <c r="P4143">
        <v>1.696509232819411E-3</v>
      </c>
      <c r="Q4143">
        <v>23.714819141362049</v>
      </c>
      <c r="R4143">
        <v>288.92088934369519</v>
      </c>
      <c r="S4143">
        <v>2.066880432037832E-2</v>
      </c>
      <c r="T4143">
        <f t="shared" si="130"/>
        <v>288.92088934369525</v>
      </c>
      <c r="U4143">
        <f t="shared" si="131"/>
        <v>2.066880432037832E-2</v>
      </c>
    </row>
    <row r="4144" spans="1:21" x14ac:dyDescent="0.35">
      <c r="A4144" t="s">
        <v>73</v>
      </c>
      <c r="B4144" t="s">
        <v>28</v>
      </c>
      <c r="C4144" t="s">
        <v>29</v>
      </c>
      <c r="D4144" t="s">
        <v>30</v>
      </c>
      <c r="E4144" t="s">
        <v>868</v>
      </c>
      <c r="F4144" t="s">
        <v>869</v>
      </c>
      <c r="G4144" t="s">
        <v>452</v>
      </c>
      <c r="H4144" t="s">
        <v>41</v>
      </c>
      <c r="I4144" t="s">
        <v>645</v>
      </c>
      <c r="J4144" t="s">
        <v>36</v>
      </c>
      <c r="L4144" t="s">
        <v>870</v>
      </c>
      <c r="M4144" t="s">
        <v>870</v>
      </c>
      <c r="N4144" t="b">
        <v>0</v>
      </c>
      <c r="O4144">
        <v>199.45778322000001</v>
      </c>
      <c r="P4144">
        <v>6.5710322040495031E-8</v>
      </c>
      <c r="Q4144">
        <v>2.4350707047584159E-4</v>
      </c>
      <c r="R4144">
        <v>4.856938047550767E-2</v>
      </c>
      <c r="S4144">
        <v>1.310643516886945E-5</v>
      </c>
      <c r="T4144">
        <f t="shared" si="130"/>
        <v>4.8569380475507677E-2</v>
      </c>
      <c r="U4144">
        <f t="shared" si="131"/>
        <v>1.3106435168869446E-5</v>
      </c>
    </row>
    <row r="4145" spans="1:21" x14ac:dyDescent="0.35">
      <c r="A4145" t="s">
        <v>73</v>
      </c>
      <c r="B4145" t="s">
        <v>28</v>
      </c>
      <c r="C4145" t="s">
        <v>39</v>
      </c>
      <c r="D4145" t="s">
        <v>40</v>
      </c>
      <c r="E4145" t="s">
        <v>868</v>
      </c>
      <c r="F4145" t="s">
        <v>869</v>
      </c>
      <c r="G4145" t="s">
        <v>452</v>
      </c>
      <c r="H4145" t="s">
        <v>41</v>
      </c>
      <c r="I4145" t="s">
        <v>645</v>
      </c>
      <c r="J4145" t="s">
        <v>36</v>
      </c>
      <c r="L4145" t="s">
        <v>870</v>
      </c>
      <c r="M4145" t="s">
        <v>870</v>
      </c>
      <c r="N4145" t="b">
        <v>0</v>
      </c>
      <c r="O4145">
        <v>199.45778322000001</v>
      </c>
      <c r="P4145">
        <v>1.901655450878704E-8</v>
      </c>
      <c r="Q4145">
        <v>2.6582475482215227E-4</v>
      </c>
      <c r="R4145">
        <v>5.3020816321826508E-2</v>
      </c>
      <c r="S4145">
        <v>3.7929998068049598E-6</v>
      </c>
      <c r="T4145">
        <f t="shared" si="130"/>
        <v>5.3020816321826501E-2</v>
      </c>
      <c r="U4145">
        <f t="shared" si="131"/>
        <v>3.792999806804959E-6</v>
      </c>
    </row>
    <row r="4146" spans="1:21" x14ac:dyDescent="0.35">
      <c r="A4146" t="s">
        <v>73</v>
      </c>
      <c r="B4146" t="s">
        <v>28</v>
      </c>
      <c r="C4146" t="s">
        <v>76</v>
      </c>
      <c r="D4146" t="s">
        <v>77</v>
      </c>
      <c r="E4146" t="s">
        <v>868</v>
      </c>
      <c r="F4146" t="s">
        <v>869</v>
      </c>
      <c r="G4146" t="s">
        <v>452</v>
      </c>
      <c r="H4146" t="s">
        <v>41</v>
      </c>
      <c r="I4146" t="s">
        <v>645</v>
      </c>
      <c r="J4146" t="s">
        <v>36</v>
      </c>
      <c r="L4146" t="s">
        <v>870</v>
      </c>
      <c r="M4146" t="s">
        <v>870</v>
      </c>
      <c r="N4146" t="b">
        <v>0</v>
      </c>
      <c r="O4146">
        <v>199.45778322000001</v>
      </c>
      <c r="P4146">
        <v>6.8243639127820937E-8</v>
      </c>
      <c r="Q4146">
        <v>2.4310577696082589E-4</v>
      </c>
      <c r="R4146">
        <v>4.8489339360582091E-2</v>
      </c>
      <c r="S4146">
        <v>1.3611724979300819E-5</v>
      </c>
      <c r="T4146">
        <f t="shared" si="130"/>
        <v>4.8489339360582084E-2</v>
      </c>
      <c r="U4146">
        <f t="shared" si="131"/>
        <v>1.3611724979300819E-5</v>
      </c>
    </row>
    <row r="4147" spans="1:21" x14ac:dyDescent="0.35">
      <c r="A4147" t="s">
        <v>73</v>
      </c>
      <c r="B4147" t="s">
        <v>28</v>
      </c>
      <c r="C4147" t="s">
        <v>39</v>
      </c>
      <c r="D4147" t="s">
        <v>40</v>
      </c>
      <c r="E4147" t="s">
        <v>871</v>
      </c>
      <c r="F4147" t="s">
        <v>872</v>
      </c>
      <c r="G4147" t="s">
        <v>452</v>
      </c>
      <c r="H4147" t="s">
        <v>41</v>
      </c>
      <c r="I4147" t="s">
        <v>645</v>
      </c>
      <c r="J4147" t="s">
        <v>36</v>
      </c>
      <c r="L4147" t="s">
        <v>873</v>
      </c>
      <c r="M4147" t="s">
        <v>873</v>
      </c>
      <c r="N4147" t="b">
        <v>0</v>
      </c>
      <c r="O4147">
        <v>119.25593000000001</v>
      </c>
      <c r="P4147">
        <v>1.7573455898858851E-8</v>
      </c>
      <c r="Q4147">
        <v>2.4565226069388668E-4</v>
      </c>
      <c r="R4147">
        <v>2.9295488805651901E-2</v>
      </c>
      <c r="S4147">
        <v>2.095738826532398E-6</v>
      </c>
      <c r="T4147">
        <f t="shared" si="130"/>
        <v>2.9295488805651904E-2</v>
      </c>
      <c r="U4147">
        <f t="shared" si="131"/>
        <v>2.0957388265323985E-6</v>
      </c>
    </row>
    <row r="4148" spans="1:21" x14ac:dyDescent="0.35">
      <c r="A4148" t="s">
        <v>73</v>
      </c>
      <c r="B4148" t="s">
        <v>28</v>
      </c>
      <c r="C4148" t="s">
        <v>29</v>
      </c>
      <c r="D4148" t="s">
        <v>30</v>
      </c>
      <c r="E4148" t="s">
        <v>871</v>
      </c>
      <c r="F4148" t="s">
        <v>872</v>
      </c>
      <c r="G4148" t="s">
        <v>452</v>
      </c>
      <c r="H4148" t="s">
        <v>41</v>
      </c>
      <c r="I4148" t="s">
        <v>645</v>
      </c>
      <c r="J4148" t="s">
        <v>36</v>
      </c>
      <c r="L4148" t="s">
        <v>873</v>
      </c>
      <c r="M4148" t="s">
        <v>873</v>
      </c>
      <c r="N4148" t="b">
        <v>0</v>
      </c>
      <c r="O4148">
        <v>119.25593000000001</v>
      </c>
      <c r="P4148">
        <v>1.134961844832589E-7</v>
      </c>
      <c r="Q4148">
        <v>4.2059028985845222E-4</v>
      </c>
      <c r="R4148">
        <v>5.0157886166039292E-2</v>
      </c>
      <c r="S4148">
        <v>1.353509303200261E-5</v>
      </c>
      <c r="T4148">
        <f t="shared" si="130"/>
        <v>5.0157886166039292E-2</v>
      </c>
      <c r="U4148">
        <f t="shared" si="131"/>
        <v>1.353509303200261E-5</v>
      </c>
    </row>
    <row r="4149" spans="1:21" x14ac:dyDescent="0.35">
      <c r="A4149" t="s">
        <v>73</v>
      </c>
      <c r="B4149" t="s">
        <v>28</v>
      </c>
      <c r="C4149" t="s">
        <v>76</v>
      </c>
      <c r="D4149" t="s">
        <v>77</v>
      </c>
      <c r="E4149" t="s">
        <v>871</v>
      </c>
      <c r="F4149" t="s">
        <v>872</v>
      </c>
      <c r="G4149" t="s">
        <v>452</v>
      </c>
      <c r="H4149" t="s">
        <v>41</v>
      </c>
      <c r="I4149" t="s">
        <v>645</v>
      </c>
      <c r="J4149" t="s">
        <v>36</v>
      </c>
      <c r="L4149" t="s">
        <v>873</v>
      </c>
      <c r="M4149" t="s">
        <v>873</v>
      </c>
      <c r="N4149" t="b">
        <v>0</v>
      </c>
      <c r="O4149">
        <v>119.25593000000001</v>
      </c>
      <c r="P4149">
        <v>9.5703024702023806E-8</v>
      </c>
      <c r="Q4149">
        <v>3.409249341775175E-4</v>
      </c>
      <c r="R4149">
        <v>4.0657320085528643E-2</v>
      </c>
      <c r="S4149">
        <v>1.141315321465282E-5</v>
      </c>
      <c r="T4149">
        <f t="shared" si="130"/>
        <v>4.0657320085528637E-2</v>
      </c>
      <c r="U4149">
        <f t="shared" si="131"/>
        <v>1.1413153214652822E-5</v>
      </c>
    </row>
    <row r="4150" spans="1:21" x14ac:dyDescent="0.35">
      <c r="A4150" t="s">
        <v>73</v>
      </c>
      <c r="B4150" t="s">
        <v>28</v>
      </c>
      <c r="C4150" t="s">
        <v>76</v>
      </c>
      <c r="D4150" t="s">
        <v>77</v>
      </c>
      <c r="E4150" t="s">
        <v>874</v>
      </c>
      <c r="F4150" t="s">
        <v>875</v>
      </c>
      <c r="G4150" t="s">
        <v>452</v>
      </c>
      <c r="H4150" t="s">
        <v>41</v>
      </c>
      <c r="I4150" t="s">
        <v>645</v>
      </c>
      <c r="J4150" t="s">
        <v>36</v>
      </c>
      <c r="L4150" t="s">
        <v>876</v>
      </c>
      <c r="M4150" t="s">
        <v>876</v>
      </c>
      <c r="N4150" t="b">
        <v>0</v>
      </c>
      <c r="O4150">
        <v>21.182826339999998</v>
      </c>
      <c r="P4150">
        <v>4.9434609868635874E-9</v>
      </c>
      <c r="Q4150">
        <v>1.7610196927453591E-5</v>
      </c>
      <c r="R4150">
        <v>3.7303374332745101E-4</v>
      </c>
      <c r="S4150">
        <v>1.047164756032964E-7</v>
      </c>
      <c r="T4150">
        <f t="shared" si="130"/>
        <v>3.7303374332745096E-4</v>
      </c>
      <c r="U4150">
        <f t="shared" si="131"/>
        <v>1.0471647560329638E-7</v>
      </c>
    </row>
    <row r="4151" spans="1:21" x14ac:dyDescent="0.35">
      <c r="A4151" t="s">
        <v>73</v>
      </c>
      <c r="B4151" t="s">
        <v>28</v>
      </c>
      <c r="C4151" t="s">
        <v>39</v>
      </c>
      <c r="D4151" t="s">
        <v>40</v>
      </c>
      <c r="E4151" t="s">
        <v>874</v>
      </c>
      <c r="F4151" t="s">
        <v>875</v>
      </c>
      <c r="G4151" t="s">
        <v>452</v>
      </c>
      <c r="H4151" t="s">
        <v>41</v>
      </c>
      <c r="I4151" t="s">
        <v>645</v>
      </c>
      <c r="J4151" t="s">
        <v>36</v>
      </c>
      <c r="L4151" t="s">
        <v>876</v>
      </c>
      <c r="M4151" t="s">
        <v>876</v>
      </c>
      <c r="N4151" t="b">
        <v>0</v>
      </c>
      <c r="O4151">
        <v>21.182826339999998</v>
      </c>
      <c r="P4151">
        <v>2.0536847157303392E-9</v>
      </c>
      <c r="Q4151">
        <v>2.8707631331888421E-5</v>
      </c>
      <c r="R4151">
        <v>6.0810876913613521E-4</v>
      </c>
      <c r="S4151">
        <v>4.350284669042803E-8</v>
      </c>
      <c r="T4151">
        <f t="shared" si="130"/>
        <v>6.0810876913613531E-4</v>
      </c>
      <c r="U4151">
        <f t="shared" si="131"/>
        <v>4.3502846690428036E-8</v>
      </c>
    </row>
    <row r="4152" spans="1:21" x14ac:dyDescent="0.35">
      <c r="A4152" t="s">
        <v>73</v>
      </c>
      <c r="B4152" t="s">
        <v>28</v>
      </c>
      <c r="C4152" t="s">
        <v>39</v>
      </c>
      <c r="D4152" t="s">
        <v>40</v>
      </c>
      <c r="E4152" t="s">
        <v>880</v>
      </c>
      <c r="F4152" t="s">
        <v>881</v>
      </c>
      <c r="G4152" t="s">
        <v>452</v>
      </c>
      <c r="H4152" t="s">
        <v>41</v>
      </c>
      <c r="I4152" t="s">
        <v>645</v>
      </c>
      <c r="J4152" t="s">
        <v>36</v>
      </c>
      <c r="L4152" t="s">
        <v>882</v>
      </c>
      <c r="M4152" t="s">
        <v>882</v>
      </c>
      <c r="N4152" t="b">
        <v>0</v>
      </c>
      <c r="O4152">
        <v>58.290238330000001</v>
      </c>
      <c r="P4152">
        <v>4.8267996882109733E-2</v>
      </c>
      <c r="Q4152">
        <v>674.71888406569383</v>
      </c>
      <c r="R4152">
        <v>39329.524557940931</v>
      </c>
      <c r="S4152">
        <v>2.8135530419698731</v>
      </c>
      <c r="T4152">
        <f t="shared" si="130"/>
        <v>39329.524557940931</v>
      </c>
      <c r="U4152">
        <f t="shared" si="131"/>
        <v>2.8135530419698731</v>
      </c>
    </row>
    <row r="4153" spans="1:21" x14ac:dyDescent="0.35">
      <c r="A4153" t="s">
        <v>73</v>
      </c>
      <c r="B4153" t="s">
        <v>28</v>
      </c>
      <c r="C4153" t="s">
        <v>29</v>
      </c>
      <c r="D4153" t="s">
        <v>30</v>
      </c>
      <c r="E4153" t="s">
        <v>880</v>
      </c>
      <c r="F4153" t="s">
        <v>881</v>
      </c>
      <c r="G4153" t="s">
        <v>452</v>
      </c>
      <c r="H4153" t="s">
        <v>41</v>
      </c>
      <c r="I4153" t="s">
        <v>645</v>
      </c>
      <c r="J4153" t="s">
        <v>36</v>
      </c>
      <c r="L4153" t="s">
        <v>882</v>
      </c>
      <c r="M4153" t="s">
        <v>882</v>
      </c>
      <c r="N4153" t="b">
        <v>0</v>
      </c>
      <c r="O4153">
        <v>58.290238330000001</v>
      </c>
      <c r="P4153">
        <v>1.2281687268376119E-2</v>
      </c>
      <c r="Q4153">
        <v>45.513057832522207</v>
      </c>
      <c r="R4153">
        <v>2652.9669881847931</v>
      </c>
      <c r="S4153">
        <v>0.71590247796817064</v>
      </c>
      <c r="T4153">
        <f t="shared" si="130"/>
        <v>2652.9669881847926</v>
      </c>
      <c r="U4153">
        <f t="shared" si="131"/>
        <v>0.71590247796817064</v>
      </c>
    </row>
    <row r="4154" spans="1:21" x14ac:dyDescent="0.35">
      <c r="A4154" t="s">
        <v>73</v>
      </c>
      <c r="B4154" t="s">
        <v>28</v>
      </c>
      <c r="C4154" t="s">
        <v>76</v>
      </c>
      <c r="D4154" t="s">
        <v>77</v>
      </c>
      <c r="E4154" t="s">
        <v>880</v>
      </c>
      <c r="F4154" t="s">
        <v>881</v>
      </c>
      <c r="G4154" t="s">
        <v>452</v>
      </c>
      <c r="H4154" t="s">
        <v>41</v>
      </c>
      <c r="I4154" t="s">
        <v>645</v>
      </c>
      <c r="J4154" t="s">
        <v>36</v>
      </c>
      <c r="L4154" t="s">
        <v>882</v>
      </c>
      <c r="M4154" t="s">
        <v>882</v>
      </c>
      <c r="N4154" t="b">
        <v>0</v>
      </c>
      <c r="O4154">
        <v>58.290238330000001</v>
      </c>
      <c r="P4154">
        <v>8.1556492135807235E-2</v>
      </c>
      <c r="Q4154">
        <v>290.53043829827169</v>
      </c>
      <c r="R4154">
        <v>16935.088490525621</v>
      </c>
      <c r="S4154">
        <v>4.7539473639549747</v>
      </c>
      <c r="T4154">
        <f t="shared" si="130"/>
        <v>16935.088490525617</v>
      </c>
      <c r="U4154">
        <f t="shared" si="131"/>
        <v>4.7539473639549747</v>
      </c>
    </row>
    <row r="4155" spans="1:21" x14ac:dyDescent="0.35">
      <c r="A4155" t="s">
        <v>73</v>
      </c>
      <c r="B4155" t="s">
        <v>28</v>
      </c>
      <c r="C4155" t="s">
        <v>39</v>
      </c>
      <c r="D4155" t="s">
        <v>40</v>
      </c>
      <c r="E4155" t="s">
        <v>1472</v>
      </c>
      <c r="F4155" t="s">
        <v>1473</v>
      </c>
      <c r="G4155" t="s">
        <v>452</v>
      </c>
      <c r="H4155" t="s">
        <v>41</v>
      </c>
      <c r="I4155" t="s">
        <v>645</v>
      </c>
      <c r="J4155" t="s">
        <v>36</v>
      </c>
      <c r="L4155" t="s">
        <v>1474</v>
      </c>
      <c r="M4155" t="s">
        <v>1474</v>
      </c>
      <c r="N4155" t="b">
        <v>0</v>
      </c>
      <c r="O4155">
        <v>26.806979649999999</v>
      </c>
      <c r="P4155">
        <v>2.783308364454866E-3</v>
      </c>
      <c r="Q4155">
        <v>38.906746394768049</v>
      </c>
      <c r="R4155">
        <v>1042.9723588522579</v>
      </c>
      <c r="S4155">
        <v>7.4612090685616361E-2</v>
      </c>
      <c r="T4155">
        <f t="shared" si="130"/>
        <v>1042.9723588522579</v>
      </c>
      <c r="U4155">
        <f t="shared" si="131"/>
        <v>7.4612090685616375E-2</v>
      </c>
    </row>
    <row r="4156" spans="1:21" x14ac:dyDescent="0.35">
      <c r="A4156" t="s">
        <v>73</v>
      </c>
      <c r="B4156" t="s">
        <v>28</v>
      </c>
      <c r="C4156" t="s">
        <v>76</v>
      </c>
      <c r="D4156" t="s">
        <v>77</v>
      </c>
      <c r="E4156" t="s">
        <v>1472</v>
      </c>
      <c r="F4156" t="s">
        <v>1473</v>
      </c>
      <c r="G4156" t="s">
        <v>452</v>
      </c>
      <c r="H4156" t="s">
        <v>41</v>
      </c>
      <c r="I4156" t="s">
        <v>645</v>
      </c>
      <c r="J4156" t="s">
        <v>36</v>
      </c>
      <c r="L4156" t="s">
        <v>1474</v>
      </c>
      <c r="M4156" t="s">
        <v>1474</v>
      </c>
      <c r="N4156" t="b">
        <v>0</v>
      </c>
      <c r="O4156">
        <v>26.806979649999999</v>
      </c>
      <c r="P4156">
        <v>4.5173043134105056E-3</v>
      </c>
      <c r="Q4156">
        <v>16.09208988435164</v>
      </c>
      <c r="R4156">
        <v>431.38032605578542</v>
      </c>
      <c r="S4156">
        <v>0.1210952848024526</v>
      </c>
      <c r="T4156">
        <f t="shared" si="130"/>
        <v>431.38032605578525</v>
      </c>
      <c r="U4156">
        <f t="shared" si="131"/>
        <v>0.12109528480245264</v>
      </c>
    </row>
    <row r="4157" spans="1:21" x14ac:dyDescent="0.35">
      <c r="A4157" t="s">
        <v>73</v>
      </c>
      <c r="B4157" t="s">
        <v>28</v>
      </c>
      <c r="C4157" t="s">
        <v>76</v>
      </c>
      <c r="D4157" t="s">
        <v>77</v>
      </c>
      <c r="E4157" t="s">
        <v>1475</v>
      </c>
      <c r="F4157" t="s">
        <v>1476</v>
      </c>
      <c r="G4157" t="s">
        <v>452</v>
      </c>
      <c r="H4157" t="s">
        <v>41</v>
      </c>
      <c r="I4157" t="s">
        <v>645</v>
      </c>
      <c r="J4157" t="s">
        <v>36</v>
      </c>
      <c r="L4157" t="s">
        <v>1477</v>
      </c>
      <c r="M4157" t="s">
        <v>1477</v>
      </c>
      <c r="N4157" t="b">
        <v>0</v>
      </c>
      <c r="O4157">
        <v>84.86340337</v>
      </c>
      <c r="P4157">
        <v>6.0492737689480302E-3</v>
      </c>
      <c r="Q4157">
        <v>21.549457479756949</v>
      </c>
      <c r="R4157">
        <v>1828.7603025092781</v>
      </c>
      <c r="S4157">
        <v>0.51336195994979683</v>
      </c>
      <c r="T4157">
        <f t="shared" si="130"/>
        <v>1828.7603025092776</v>
      </c>
      <c r="U4157">
        <f t="shared" si="131"/>
        <v>0.51336195994979683</v>
      </c>
    </row>
    <row r="4158" spans="1:21" x14ac:dyDescent="0.35">
      <c r="A4158" t="s">
        <v>73</v>
      </c>
      <c r="B4158" t="s">
        <v>28</v>
      </c>
      <c r="C4158" t="s">
        <v>29</v>
      </c>
      <c r="D4158" t="s">
        <v>30</v>
      </c>
      <c r="E4158" t="s">
        <v>1475</v>
      </c>
      <c r="F4158" t="s">
        <v>1476</v>
      </c>
      <c r="G4158" t="s">
        <v>452</v>
      </c>
      <c r="H4158" t="s">
        <v>41</v>
      </c>
      <c r="I4158" t="s">
        <v>645</v>
      </c>
      <c r="J4158" t="s">
        <v>36</v>
      </c>
      <c r="L4158" t="s">
        <v>1477</v>
      </c>
      <c r="M4158" t="s">
        <v>1477</v>
      </c>
      <c r="N4158" t="b">
        <v>0</v>
      </c>
      <c r="O4158">
        <v>84.86340337</v>
      </c>
      <c r="P4158">
        <v>2.1715628617072509E-4</v>
      </c>
      <c r="Q4158">
        <v>0.80473035953558703</v>
      </c>
      <c r="R4158">
        <v>68.292157105353652</v>
      </c>
      <c r="S4158">
        <v>1.84286215076374E-2</v>
      </c>
      <c r="T4158">
        <f t="shared" si="130"/>
        <v>68.292157105353652</v>
      </c>
      <c r="U4158">
        <f t="shared" si="131"/>
        <v>1.8428621507637397E-2</v>
      </c>
    </row>
    <row r="4159" spans="1:21" x14ac:dyDescent="0.35">
      <c r="A4159" t="s">
        <v>73</v>
      </c>
      <c r="B4159" t="s">
        <v>28</v>
      </c>
      <c r="C4159" t="s">
        <v>39</v>
      </c>
      <c r="D4159" t="s">
        <v>40</v>
      </c>
      <c r="E4159" t="s">
        <v>1475</v>
      </c>
      <c r="F4159" t="s">
        <v>1476</v>
      </c>
      <c r="G4159" t="s">
        <v>452</v>
      </c>
      <c r="H4159" t="s">
        <v>41</v>
      </c>
      <c r="I4159" t="s">
        <v>645</v>
      </c>
      <c r="J4159" t="s">
        <v>36</v>
      </c>
      <c r="L4159" t="s">
        <v>1477</v>
      </c>
      <c r="M4159" t="s">
        <v>1477</v>
      </c>
      <c r="N4159" t="b">
        <v>0</v>
      </c>
      <c r="O4159">
        <v>84.86340337</v>
      </c>
      <c r="P4159">
        <v>2.5805414370287179E-3</v>
      </c>
      <c r="Q4159">
        <v>36.072349199198747</v>
      </c>
      <c r="R4159">
        <v>3061.2223205951</v>
      </c>
      <c r="S4159">
        <v>0.21899352888356749</v>
      </c>
      <c r="T4159">
        <f t="shared" si="130"/>
        <v>3061.2223205951</v>
      </c>
      <c r="U4159">
        <f t="shared" si="131"/>
        <v>0.21899352888356755</v>
      </c>
    </row>
    <row r="4160" spans="1:21" x14ac:dyDescent="0.35">
      <c r="A4160" t="s">
        <v>73</v>
      </c>
      <c r="B4160" t="s">
        <v>28</v>
      </c>
      <c r="C4160" t="s">
        <v>76</v>
      </c>
      <c r="D4160" t="s">
        <v>77</v>
      </c>
      <c r="E4160" t="s">
        <v>883</v>
      </c>
      <c r="F4160" t="s">
        <v>884</v>
      </c>
      <c r="G4160" t="s">
        <v>452</v>
      </c>
      <c r="H4160" t="s">
        <v>41</v>
      </c>
      <c r="I4160" t="s">
        <v>645</v>
      </c>
      <c r="J4160" t="s">
        <v>36</v>
      </c>
      <c r="L4160" t="s">
        <v>885</v>
      </c>
      <c r="M4160" t="s">
        <v>885</v>
      </c>
      <c r="N4160" t="b">
        <v>0</v>
      </c>
      <c r="O4160">
        <v>95.689318819999997</v>
      </c>
      <c r="P4160">
        <v>2.6923250620377111E-3</v>
      </c>
      <c r="Q4160">
        <v>9.5909272190461614</v>
      </c>
      <c r="R4160">
        <v>917.74929244272414</v>
      </c>
      <c r="S4160">
        <v>0.25762675122840278</v>
      </c>
      <c r="T4160">
        <f t="shared" si="130"/>
        <v>917.74929244272414</v>
      </c>
      <c r="U4160">
        <f t="shared" si="131"/>
        <v>0.25762675122840278</v>
      </c>
    </row>
    <row r="4161" spans="1:21" x14ac:dyDescent="0.35">
      <c r="A4161" t="s">
        <v>73</v>
      </c>
      <c r="B4161" t="s">
        <v>28</v>
      </c>
      <c r="C4161" t="s">
        <v>29</v>
      </c>
      <c r="D4161" t="s">
        <v>30</v>
      </c>
      <c r="E4161" t="s">
        <v>883</v>
      </c>
      <c r="F4161" t="s">
        <v>884</v>
      </c>
      <c r="G4161" t="s">
        <v>452</v>
      </c>
      <c r="H4161" t="s">
        <v>41</v>
      </c>
      <c r="I4161" t="s">
        <v>645</v>
      </c>
      <c r="J4161" t="s">
        <v>36</v>
      </c>
      <c r="L4161" t="s">
        <v>885</v>
      </c>
      <c r="M4161" t="s">
        <v>885</v>
      </c>
      <c r="N4161" t="b">
        <v>0</v>
      </c>
      <c r="O4161">
        <v>95.689318819999997</v>
      </c>
      <c r="P4161">
        <v>5.891616753542986E-6</v>
      </c>
      <c r="Q4161">
        <v>2.1832952441437049E-2</v>
      </c>
      <c r="R4161">
        <v>2.0891803469505672</v>
      </c>
      <c r="S4161">
        <v>5.6376479389502808E-4</v>
      </c>
      <c r="T4161">
        <f t="shared" si="130"/>
        <v>2.0891803469505672</v>
      </c>
      <c r="U4161">
        <f t="shared" si="131"/>
        <v>5.6376479389502808E-4</v>
      </c>
    </row>
    <row r="4162" spans="1:21" x14ac:dyDescent="0.35">
      <c r="A4162" t="s">
        <v>73</v>
      </c>
      <c r="B4162" t="s">
        <v>28</v>
      </c>
      <c r="C4162" t="s">
        <v>39</v>
      </c>
      <c r="D4162" t="s">
        <v>40</v>
      </c>
      <c r="E4162" t="s">
        <v>883</v>
      </c>
      <c r="F4162" t="s">
        <v>884</v>
      </c>
      <c r="G4162" t="s">
        <v>452</v>
      </c>
      <c r="H4162" t="s">
        <v>41</v>
      </c>
      <c r="I4162" t="s">
        <v>645</v>
      </c>
      <c r="J4162" t="s">
        <v>36</v>
      </c>
      <c r="L4162" t="s">
        <v>885</v>
      </c>
      <c r="M4162" t="s">
        <v>885</v>
      </c>
      <c r="N4162" t="b">
        <v>0</v>
      </c>
      <c r="O4162">
        <v>95.689318819999997</v>
      </c>
      <c r="P4162">
        <v>7.6194266322124012E-4</v>
      </c>
      <c r="Q4162">
        <v>10.65088954709088</v>
      </c>
      <c r="R4162">
        <v>1019.176365588185</v>
      </c>
      <c r="S4162">
        <v>7.2909774423537133E-2</v>
      </c>
      <c r="T4162">
        <f t="shared" ref="T4162:T4225" si="132">O4162*Q4162</f>
        <v>1019.1763655881846</v>
      </c>
      <c r="U4162">
        <f t="shared" ref="U4162:U4225" si="133">O4162*P4162</f>
        <v>7.2909774423537133E-2</v>
      </c>
    </row>
    <row r="4163" spans="1:21" x14ac:dyDescent="0.35">
      <c r="A4163" t="s">
        <v>73</v>
      </c>
      <c r="B4163" t="s">
        <v>28</v>
      </c>
      <c r="C4163" t="s">
        <v>76</v>
      </c>
      <c r="D4163" t="s">
        <v>77</v>
      </c>
      <c r="E4163" t="s">
        <v>886</v>
      </c>
      <c r="F4163" t="s">
        <v>887</v>
      </c>
      <c r="G4163" t="s">
        <v>452</v>
      </c>
      <c r="H4163" t="s">
        <v>41</v>
      </c>
      <c r="I4163" t="s">
        <v>645</v>
      </c>
      <c r="J4163" t="s">
        <v>36</v>
      </c>
      <c r="L4163" t="s">
        <v>888</v>
      </c>
      <c r="M4163" t="s">
        <v>888</v>
      </c>
      <c r="N4163" t="b">
        <v>0</v>
      </c>
      <c r="O4163">
        <v>91.596892319999995</v>
      </c>
      <c r="P4163">
        <v>3.0686942706540719E-3</v>
      </c>
      <c r="Q4163">
        <v>10.93167531006511</v>
      </c>
      <c r="R4163">
        <v>1001.307486253236</v>
      </c>
      <c r="S4163">
        <v>0.28108285867210192</v>
      </c>
      <c r="T4163">
        <f t="shared" si="132"/>
        <v>1001.3074862532364</v>
      </c>
      <c r="U4163">
        <f t="shared" si="133"/>
        <v>0.28108285867210192</v>
      </c>
    </row>
    <row r="4164" spans="1:21" x14ac:dyDescent="0.35">
      <c r="A4164" t="s">
        <v>73</v>
      </c>
      <c r="B4164" t="s">
        <v>28</v>
      </c>
      <c r="C4164" t="s">
        <v>29</v>
      </c>
      <c r="D4164" t="s">
        <v>30</v>
      </c>
      <c r="E4164" t="s">
        <v>889</v>
      </c>
      <c r="F4164" t="s">
        <v>890</v>
      </c>
      <c r="G4164" t="s">
        <v>452</v>
      </c>
      <c r="H4164" t="s">
        <v>41</v>
      </c>
      <c r="I4164" t="s">
        <v>645</v>
      </c>
      <c r="J4164" t="s">
        <v>145</v>
      </c>
      <c r="L4164" t="s">
        <v>891</v>
      </c>
      <c r="M4164" t="s">
        <v>891</v>
      </c>
      <c r="N4164" t="b">
        <v>0</v>
      </c>
      <c r="O4164">
        <v>111.51933579999999</v>
      </c>
      <c r="P4164">
        <v>8.3137018816300385E-4</v>
      </c>
      <c r="Q4164">
        <v>3.080863290789575</v>
      </c>
      <c r="R4164">
        <v>343.57582787945557</v>
      </c>
      <c r="S4164">
        <v>9.27138511878592E-2</v>
      </c>
      <c r="T4164">
        <f t="shared" si="132"/>
        <v>343.57582787945563</v>
      </c>
      <c r="U4164">
        <f t="shared" si="133"/>
        <v>9.27138511878592E-2</v>
      </c>
    </row>
    <row r="4165" spans="1:21" x14ac:dyDescent="0.35">
      <c r="A4165" t="s">
        <v>73</v>
      </c>
      <c r="B4165" t="s">
        <v>28</v>
      </c>
      <c r="C4165" t="s">
        <v>39</v>
      </c>
      <c r="D4165" t="s">
        <v>40</v>
      </c>
      <c r="E4165" t="s">
        <v>889</v>
      </c>
      <c r="F4165" t="s">
        <v>890</v>
      </c>
      <c r="G4165" t="s">
        <v>452</v>
      </c>
      <c r="H4165" t="s">
        <v>41</v>
      </c>
      <c r="I4165" t="s">
        <v>645</v>
      </c>
      <c r="J4165" t="s">
        <v>145</v>
      </c>
      <c r="L4165" t="s">
        <v>891</v>
      </c>
      <c r="M4165" t="s">
        <v>891</v>
      </c>
      <c r="N4165" t="b">
        <v>0</v>
      </c>
      <c r="O4165">
        <v>111.51933579999999</v>
      </c>
      <c r="P4165">
        <v>6.6433433912322674E-3</v>
      </c>
      <c r="Q4165">
        <v>92.864621052024859</v>
      </c>
      <c r="R4165">
        <v>10356.200859040509</v>
      </c>
      <c r="S4165">
        <v>0.74086124248154195</v>
      </c>
      <c r="T4165">
        <f t="shared" si="132"/>
        <v>10356.200859040509</v>
      </c>
      <c r="U4165">
        <f t="shared" si="133"/>
        <v>0.74086124248154195</v>
      </c>
    </row>
    <row r="4166" spans="1:21" x14ac:dyDescent="0.35">
      <c r="A4166" t="s">
        <v>73</v>
      </c>
      <c r="B4166" t="s">
        <v>28</v>
      </c>
      <c r="C4166" t="s">
        <v>76</v>
      </c>
      <c r="D4166" t="s">
        <v>77</v>
      </c>
      <c r="E4166" t="s">
        <v>889</v>
      </c>
      <c r="F4166" t="s">
        <v>890</v>
      </c>
      <c r="G4166" t="s">
        <v>452</v>
      </c>
      <c r="H4166" t="s">
        <v>41</v>
      </c>
      <c r="I4166" t="s">
        <v>645</v>
      </c>
      <c r="J4166" t="s">
        <v>145</v>
      </c>
      <c r="L4166" t="s">
        <v>891</v>
      </c>
      <c r="M4166" t="s">
        <v>891</v>
      </c>
      <c r="N4166" t="b">
        <v>0</v>
      </c>
      <c r="O4166">
        <v>111.51933579999999</v>
      </c>
      <c r="P4166">
        <v>7.6026480009154292E-3</v>
      </c>
      <c r="Q4166">
        <v>27.083075768577221</v>
      </c>
      <c r="R4166">
        <v>3020.286621132806</v>
      </c>
      <c r="S4166">
        <v>0.84784225538328639</v>
      </c>
      <c r="T4166">
        <f t="shared" si="132"/>
        <v>3020.286621132806</v>
      </c>
      <c r="U4166">
        <f t="shared" si="133"/>
        <v>0.84784225538328639</v>
      </c>
    </row>
    <row r="4167" spans="1:21" x14ac:dyDescent="0.35">
      <c r="A4167" t="s">
        <v>73</v>
      </c>
      <c r="B4167" t="s">
        <v>28</v>
      </c>
      <c r="C4167" t="s">
        <v>29</v>
      </c>
      <c r="D4167" t="s">
        <v>30</v>
      </c>
      <c r="E4167" t="s">
        <v>892</v>
      </c>
      <c r="F4167" t="s">
        <v>893</v>
      </c>
      <c r="G4167" t="s">
        <v>452</v>
      </c>
      <c r="H4167" t="s">
        <v>41</v>
      </c>
      <c r="I4167" t="s">
        <v>645</v>
      </c>
      <c r="J4167" t="s">
        <v>145</v>
      </c>
      <c r="L4167" t="s">
        <v>894</v>
      </c>
      <c r="M4167" t="s">
        <v>894</v>
      </c>
      <c r="N4167" t="b">
        <v>0</v>
      </c>
      <c r="O4167">
        <v>111.51933579999999</v>
      </c>
      <c r="P4167">
        <v>3.2067751050076032E-4</v>
      </c>
      <c r="Q4167">
        <v>1.1883557822377371</v>
      </c>
      <c r="R4167">
        <v>132.5246475292418</v>
      </c>
      <c r="S4167">
        <v>3.5761742977042307E-2</v>
      </c>
      <c r="T4167">
        <f t="shared" si="132"/>
        <v>132.52464752924186</v>
      </c>
      <c r="U4167">
        <f t="shared" si="133"/>
        <v>3.5761742977042314E-2</v>
      </c>
    </row>
    <row r="4168" spans="1:21" x14ac:dyDescent="0.35">
      <c r="A4168" t="s">
        <v>73</v>
      </c>
      <c r="B4168" t="s">
        <v>28</v>
      </c>
      <c r="C4168" t="s">
        <v>39</v>
      </c>
      <c r="D4168" t="s">
        <v>40</v>
      </c>
      <c r="E4168" t="s">
        <v>892</v>
      </c>
      <c r="F4168" t="s">
        <v>893</v>
      </c>
      <c r="G4168" t="s">
        <v>452</v>
      </c>
      <c r="H4168" t="s">
        <v>41</v>
      </c>
      <c r="I4168" t="s">
        <v>645</v>
      </c>
      <c r="J4168" t="s">
        <v>145</v>
      </c>
      <c r="L4168" t="s">
        <v>894</v>
      </c>
      <c r="M4168" t="s">
        <v>894</v>
      </c>
      <c r="N4168" t="b">
        <v>0</v>
      </c>
      <c r="O4168">
        <v>111.51933579999999</v>
      </c>
      <c r="P4168">
        <v>1.092002544727436E-3</v>
      </c>
      <c r="Q4168">
        <v>15.264663668868399</v>
      </c>
      <c r="R4168">
        <v>1702.305153562595</v>
      </c>
      <c r="S4168">
        <v>0.12177939847991349</v>
      </c>
      <c r="T4168">
        <f t="shared" si="132"/>
        <v>1702.305153562595</v>
      </c>
      <c r="U4168">
        <f t="shared" si="133"/>
        <v>0.12177939847991345</v>
      </c>
    </row>
    <row r="4169" spans="1:21" x14ac:dyDescent="0.35">
      <c r="A4169" t="s">
        <v>73</v>
      </c>
      <c r="B4169" t="s">
        <v>28</v>
      </c>
      <c r="C4169" t="s">
        <v>76</v>
      </c>
      <c r="D4169" t="s">
        <v>77</v>
      </c>
      <c r="E4169" t="s">
        <v>892</v>
      </c>
      <c r="F4169" t="s">
        <v>893</v>
      </c>
      <c r="G4169" t="s">
        <v>452</v>
      </c>
      <c r="H4169" t="s">
        <v>41</v>
      </c>
      <c r="I4169" t="s">
        <v>645</v>
      </c>
      <c r="J4169" t="s">
        <v>145</v>
      </c>
      <c r="L4169" t="s">
        <v>894</v>
      </c>
      <c r="M4169" t="s">
        <v>894</v>
      </c>
      <c r="N4169" t="b">
        <v>0</v>
      </c>
      <c r="O4169">
        <v>111.51933579999999</v>
      </c>
      <c r="P4169">
        <v>3.4818256630482201E-3</v>
      </c>
      <c r="Q4169">
        <v>12.40338211554147</v>
      </c>
      <c r="R4169">
        <v>1383.2169351987829</v>
      </c>
      <c r="S4169">
        <v>0.38829088531453199</v>
      </c>
      <c r="T4169">
        <f t="shared" si="132"/>
        <v>1383.2169351987836</v>
      </c>
      <c r="U4169">
        <f t="shared" si="133"/>
        <v>0.3882908853145321</v>
      </c>
    </row>
    <row r="4170" spans="1:21" x14ac:dyDescent="0.35">
      <c r="A4170" t="s">
        <v>73</v>
      </c>
      <c r="B4170" t="s">
        <v>28</v>
      </c>
      <c r="C4170" t="s">
        <v>29</v>
      </c>
      <c r="D4170" t="s">
        <v>30</v>
      </c>
      <c r="E4170" t="s">
        <v>895</v>
      </c>
      <c r="F4170" t="s">
        <v>896</v>
      </c>
      <c r="G4170" t="s">
        <v>452</v>
      </c>
      <c r="H4170" t="s">
        <v>41</v>
      </c>
      <c r="I4170" t="s">
        <v>645</v>
      </c>
      <c r="J4170" t="s">
        <v>36</v>
      </c>
      <c r="L4170" t="s">
        <v>897</v>
      </c>
      <c r="M4170" t="s">
        <v>897</v>
      </c>
      <c r="N4170" t="b">
        <v>0</v>
      </c>
      <c r="O4170">
        <v>126.37977892000001</v>
      </c>
      <c r="P4170">
        <v>1.4116202598296731E-4</v>
      </c>
      <c r="Q4170">
        <v>0.52311342179031639</v>
      </c>
      <c r="R4170">
        <v>66.110958595944894</v>
      </c>
      <c r="S4170">
        <v>1.78400256356267E-2</v>
      </c>
      <c r="T4170">
        <f t="shared" si="132"/>
        <v>66.110958595944894</v>
      </c>
      <c r="U4170">
        <f t="shared" si="133"/>
        <v>1.7840025635626706E-2</v>
      </c>
    </row>
    <row r="4171" spans="1:21" x14ac:dyDescent="0.35">
      <c r="A4171" t="s">
        <v>73</v>
      </c>
      <c r="B4171" t="s">
        <v>28</v>
      </c>
      <c r="C4171" t="s">
        <v>39</v>
      </c>
      <c r="D4171" t="s">
        <v>40</v>
      </c>
      <c r="E4171" t="s">
        <v>895</v>
      </c>
      <c r="F4171" t="s">
        <v>896</v>
      </c>
      <c r="G4171" t="s">
        <v>452</v>
      </c>
      <c r="H4171" t="s">
        <v>41</v>
      </c>
      <c r="I4171" t="s">
        <v>645</v>
      </c>
      <c r="J4171" t="s">
        <v>36</v>
      </c>
      <c r="L4171" t="s">
        <v>897</v>
      </c>
      <c r="M4171" t="s">
        <v>897</v>
      </c>
      <c r="N4171" t="b">
        <v>0</v>
      </c>
      <c r="O4171">
        <v>126.37977892000001</v>
      </c>
      <c r="P4171">
        <v>9.7047183585934093E-4</v>
      </c>
      <c r="Q4171">
        <v>13.565834847206929</v>
      </c>
      <c r="R4171">
        <v>1714.4472088552441</v>
      </c>
      <c r="S4171">
        <v>0.12264801606399001</v>
      </c>
      <c r="T4171">
        <f t="shared" si="132"/>
        <v>1714.4472088552438</v>
      </c>
      <c r="U4171">
        <f t="shared" si="133"/>
        <v>0.12264801606399005</v>
      </c>
    </row>
    <row r="4172" spans="1:21" x14ac:dyDescent="0.35">
      <c r="A4172" t="s">
        <v>73</v>
      </c>
      <c r="B4172" t="s">
        <v>28</v>
      </c>
      <c r="C4172" t="s">
        <v>76</v>
      </c>
      <c r="D4172" t="s">
        <v>77</v>
      </c>
      <c r="E4172" t="s">
        <v>895</v>
      </c>
      <c r="F4172" t="s">
        <v>896</v>
      </c>
      <c r="G4172" t="s">
        <v>452</v>
      </c>
      <c r="H4172" t="s">
        <v>41</v>
      </c>
      <c r="I4172" t="s">
        <v>645</v>
      </c>
      <c r="J4172" t="s">
        <v>36</v>
      </c>
      <c r="L4172" t="s">
        <v>897</v>
      </c>
      <c r="M4172" t="s">
        <v>897</v>
      </c>
      <c r="N4172" t="b">
        <v>0</v>
      </c>
      <c r="O4172">
        <v>126.37977892000001</v>
      </c>
      <c r="P4172">
        <v>2.3450825419503679E-3</v>
      </c>
      <c r="Q4172">
        <v>8.3539377542616791</v>
      </c>
      <c r="R4172">
        <v>1055.7688064950321</v>
      </c>
      <c r="S4172">
        <v>0.2963710132008392</v>
      </c>
      <c r="T4172">
        <f t="shared" si="132"/>
        <v>1055.7688064950323</v>
      </c>
      <c r="U4172">
        <f t="shared" si="133"/>
        <v>0.29637101320083914</v>
      </c>
    </row>
    <row r="4173" spans="1:21" x14ac:dyDescent="0.35">
      <c r="A4173" t="s">
        <v>73</v>
      </c>
      <c r="B4173" t="s">
        <v>28</v>
      </c>
      <c r="C4173" t="s">
        <v>76</v>
      </c>
      <c r="D4173" t="s">
        <v>77</v>
      </c>
      <c r="E4173" t="s">
        <v>898</v>
      </c>
      <c r="F4173" t="s">
        <v>899</v>
      </c>
      <c r="G4173" t="s">
        <v>452</v>
      </c>
      <c r="H4173" t="s">
        <v>41</v>
      </c>
      <c r="I4173" t="s">
        <v>645</v>
      </c>
      <c r="J4173" t="s">
        <v>36</v>
      </c>
      <c r="L4173" t="s">
        <v>900</v>
      </c>
      <c r="M4173" t="s">
        <v>900</v>
      </c>
      <c r="N4173" t="b">
        <v>0</v>
      </c>
      <c r="O4173">
        <v>126.37977892000001</v>
      </c>
      <c r="P4173">
        <v>1.614640863841962E-3</v>
      </c>
      <c r="Q4173">
        <v>5.7518697234446989</v>
      </c>
      <c r="R4173">
        <v>726.92002402558262</v>
      </c>
      <c r="S4173">
        <v>0.20405795540754501</v>
      </c>
      <c r="T4173">
        <f t="shared" si="132"/>
        <v>726.92002402558262</v>
      </c>
      <c r="U4173">
        <f t="shared" si="133"/>
        <v>0.20405795540754498</v>
      </c>
    </row>
    <row r="4174" spans="1:21" x14ac:dyDescent="0.35">
      <c r="A4174" t="s">
        <v>73</v>
      </c>
      <c r="B4174" t="s">
        <v>28</v>
      </c>
      <c r="C4174" t="s">
        <v>39</v>
      </c>
      <c r="D4174" t="s">
        <v>40</v>
      </c>
      <c r="E4174" t="s">
        <v>898</v>
      </c>
      <c r="F4174" t="s">
        <v>899</v>
      </c>
      <c r="G4174" t="s">
        <v>452</v>
      </c>
      <c r="H4174" t="s">
        <v>41</v>
      </c>
      <c r="I4174" t="s">
        <v>645</v>
      </c>
      <c r="J4174" t="s">
        <v>36</v>
      </c>
      <c r="L4174" t="s">
        <v>900</v>
      </c>
      <c r="M4174" t="s">
        <v>900</v>
      </c>
      <c r="N4174" t="b">
        <v>0</v>
      </c>
      <c r="O4174">
        <v>126.37977892000001</v>
      </c>
      <c r="P4174">
        <v>8.1840946782849456E-4</v>
      </c>
      <c r="Q4174">
        <v>11.440216261526871</v>
      </c>
      <c r="R4174">
        <v>1445.8120019287551</v>
      </c>
      <c r="S4174">
        <v>0.1034304076102</v>
      </c>
      <c r="T4174">
        <f t="shared" si="132"/>
        <v>1445.8120019287549</v>
      </c>
      <c r="U4174">
        <f t="shared" si="133"/>
        <v>0.1034304076102</v>
      </c>
    </row>
    <row r="4175" spans="1:21" x14ac:dyDescent="0.35">
      <c r="A4175" t="s">
        <v>73</v>
      </c>
      <c r="B4175" t="s">
        <v>28</v>
      </c>
      <c r="C4175" t="s">
        <v>29</v>
      </c>
      <c r="D4175" t="s">
        <v>30</v>
      </c>
      <c r="E4175" t="s">
        <v>898</v>
      </c>
      <c r="F4175" t="s">
        <v>899</v>
      </c>
      <c r="G4175" t="s">
        <v>452</v>
      </c>
      <c r="H4175" t="s">
        <v>41</v>
      </c>
      <c r="I4175" t="s">
        <v>645</v>
      </c>
      <c r="J4175" t="s">
        <v>36</v>
      </c>
      <c r="L4175" t="s">
        <v>900</v>
      </c>
      <c r="M4175" t="s">
        <v>900</v>
      </c>
      <c r="N4175" t="b">
        <v>0</v>
      </c>
      <c r="O4175">
        <v>126.37977892000001</v>
      </c>
      <c r="P4175">
        <v>3.6643606080527052E-8</v>
      </c>
      <c r="Q4175">
        <v>1.3579262574365329E-4</v>
      </c>
      <c r="R4175">
        <v>1.7161442020449211E-2</v>
      </c>
      <c r="S4175">
        <v>4.6310108352885772E-6</v>
      </c>
      <c r="T4175">
        <f t="shared" si="132"/>
        <v>1.7161442020449204E-2</v>
      </c>
      <c r="U4175">
        <f t="shared" si="133"/>
        <v>4.6310108352885772E-6</v>
      </c>
    </row>
    <row r="4176" spans="1:21" x14ac:dyDescent="0.35">
      <c r="A4176" t="s">
        <v>73</v>
      </c>
      <c r="B4176" t="s">
        <v>28</v>
      </c>
      <c r="C4176" t="s">
        <v>29</v>
      </c>
      <c r="D4176" t="s">
        <v>30</v>
      </c>
      <c r="E4176" t="s">
        <v>901</v>
      </c>
      <c r="F4176" t="s">
        <v>630</v>
      </c>
      <c r="G4176" t="s">
        <v>452</v>
      </c>
      <c r="H4176" t="s">
        <v>41</v>
      </c>
      <c r="I4176" t="s">
        <v>645</v>
      </c>
      <c r="J4176" t="s">
        <v>36</v>
      </c>
      <c r="L4176" t="s">
        <v>902</v>
      </c>
      <c r="M4176" t="s">
        <v>902</v>
      </c>
      <c r="N4176" t="b">
        <v>0</v>
      </c>
      <c r="O4176">
        <v>20.496116310000001</v>
      </c>
      <c r="P4176">
        <v>6.3595086925309786E-3</v>
      </c>
      <c r="Q4176">
        <v>23.566850432258239</v>
      </c>
      <c r="R4176">
        <v>483.02890751993868</v>
      </c>
      <c r="S4176">
        <v>0.13034522983657101</v>
      </c>
      <c r="T4176">
        <f t="shared" si="132"/>
        <v>483.02890751993868</v>
      </c>
      <c r="U4176">
        <f t="shared" si="133"/>
        <v>0.13034522983657099</v>
      </c>
    </row>
    <row r="4177" spans="1:21" x14ac:dyDescent="0.35">
      <c r="A4177" t="s">
        <v>73</v>
      </c>
      <c r="B4177" t="s">
        <v>28</v>
      </c>
      <c r="C4177" t="s">
        <v>39</v>
      </c>
      <c r="D4177" t="s">
        <v>40</v>
      </c>
      <c r="E4177" t="s">
        <v>901</v>
      </c>
      <c r="F4177" t="s">
        <v>630</v>
      </c>
      <c r="G4177" t="s">
        <v>452</v>
      </c>
      <c r="H4177" t="s">
        <v>41</v>
      </c>
      <c r="I4177" t="s">
        <v>645</v>
      </c>
      <c r="J4177" t="s">
        <v>36</v>
      </c>
      <c r="L4177" t="s">
        <v>902</v>
      </c>
      <c r="M4177" t="s">
        <v>902</v>
      </c>
      <c r="N4177" t="b">
        <v>0</v>
      </c>
      <c r="O4177">
        <v>20.496116310000001</v>
      </c>
      <c r="P4177">
        <v>9.4393676319498698E-3</v>
      </c>
      <c r="Q4177">
        <v>131.9491175585878</v>
      </c>
      <c r="R4177">
        <v>2704.444460482679</v>
      </c>
      <c r="S4177">
        <v>0.19347037687729379</v>
      </c>
      <c r="T4177">
        <f t="shared" si="132"/>
        <v>2704.444460482679</v>
      </c>
      <c r="U4177">
        <f t="shared" si="133"/>
        <v>0.19347037687729382</v>
      </c>
    </row>
    <row r="4178" spans="1:21" x14ac:dyDescent="0.35">
      <c r="A4178" t="s">
        <v>73</v>
      </c>
      <c r="B4178" t="s">
        <v>28</v>
      </c>
      <c r="C4178" t="s">
        <v>76</v>
      </c>
      <c r="D4178" t="s">
        <v>77</v>
      </c>
      <c r="E4178" t="s">
        <v>901</v>
      </c>
      <c r="F4178" t="s">
        <v>630</v>
      </c>
      <c r="G4178" t="s">
        <v>452</v>
      </c>
      <c r="H4178" t="s">
        <v>41</v>
      </c>
      <c r="I4178" t="s">
        <v>645</v>
      </c>
      <c r="J4178" t="s">
        <v>36</v>
      </c>
      <c r="L4178" t="s">
        <v>902</v>
      </c>
      <c r="M4178" t="s">
        <v>902</v>
      </c>
      <c r="N4178" t="b">
        <v>0</v>
      </c>
      <c r="O4178">
        <v>20.496116310000001</v>
      </c>
      <c r="P4178">
        <v>2.1964564543891469E-2</v>
      </c>
      <c r="Q4178">
        <v>78.24483860023372</v>
      </c>
      <c r="R4178">
        <v>1603.715312607568</v>
      </c>
      <c r="S4178">
        <v>0.45018826959010161</v>
      </c>
      <c r="T4178">
        <f t="shared" si="132"/>
        <v>1603.715312607568</v>
      </c>
      <c r="U4178">
        <f t="shared" si="133"/>
        <v>0.45018826959010166</v>
      </c>
    </row>
    <row r="4179" spans="1:21" x14ac:dyDescent="0.35">
      <c r="A4179" t="s">
        <v>73</v>
      </c>
      <c r="B4179" t="s">
        <v>28</v>
      </c>
      <c r="C4179" t="s">
        <v>76</v>
      </c>
      <c r="D4179" t="s">
        <v>77</v>
      </c>
      <c r="E4179" t="s">
        <v>903</v>
      </c>
      <c r="F4179" t="s">
        <v>904</v>
      </c>
      <c r="G4179" t="s">
        <v>452</v>
      </c>
      <c r="H4179" t="s">
        <v>41</v>
      </c>
      <c r="I4179" t="s">
        <v>645</v>
      </c>
      <c r="J4179" t="s">
        <v>36</v>
      </c>
      <c r="L4179" t="s">
        <v>905</v>
      </c>
      <c r="M4179" t="s">
        <v>905</v>
      </c>
      <c r="N4179" t="b">
        <v>0</v>
      </c>
      <c r="O4179">
        <v>73.482587359999997</v>
      </c>
      <c r="P4179">
        <v>1.9509841065058039E-2</v>
      </c>
      <c r="Q4179">
        <v>69.500324588780586</v>
      </c>
      <c r="R4179">
        <v>5107.0636731434251</v>
      </c>
      <c r="S4179">
        <v>1.4336336004428429</v>
      </c>
      <c r="T4179">
        <f t="shared" si="132"/>
        <v>5107.0636731434251</v>
      </c>
      <c r="U4179">
        <f t="shared" si="133"/>
        <v>1.4336336004428427</v>
      </c>
    </row>
    <row r="4180" spans="1:21" x14ac:dyDescent="0.35">
      <c r="A4180" t="s">
        <v>73</v>
      </c>
      <c r="B4180" t="s">
        <v>28</v>
      </c>
      <c r="C4180" t="s">
        <v>39</v>
      </c>
      <c r="D4180" t="s">
        <v>40</v>
      </c>
      <c r="E4180" t="s">
        <v>903</v>
      </c>
      <c r="F4180" t="s">
        <v>904</v>
      </c>
      <c r="G4180" t="s">
        <v>452</v>
      </c>
      <c r="H4180" t="s">
        <v>41</v>
      </c>
      <c r="I4180" t="s">
        <v>645</v>
      </c>
      <c r="J4180" t="s">
        <v>36</v>
      </c>
      <c r="L4180" t="s">
        <v>905</v>
      </c>
      <c r="M4180" t="s">
        <v>905</v>
      </c>
      <c r="N4180" t="b">
        <v>0</v>
      </c>
      <c r="O4180">
        <v>73.482587359999997</v>
      </c>
      <c r="P4180">
        <v>1.1124063346363389E-2</v>
      </c>
      <c r="Q4180">
        <v>155.4988002851286</v>
      </c>
      <c r="R4180">
        <v>11426.454176327161</v>
      </c>
      <c r="S4180">
        <v>0.81742495664732151</v>
      </c>
      <c r="T4180">
        <f t="shared" si="132"/>
        <v>11426.454176327154</v>
      </c>
      <c r="U4180">
        <f t="shared" si="133"/>
        <v>0.81742495664732162</v>
      </c>
    </row>
    <row r="4181" spans="1:21" x14ac:dyDescent="0.35">
      <c r="A4181" t="s">
        <v>73</v>
      </c>
      <c r="B4181" t="s">
        <v>28</v>
      </c>
      <c r="C4181" t="s">
        <v>29</v>
      </c>
      <c r="D4181" t="s">
        <v>30</v>
      </c>
      <c r="E4181" t="s">
        <v>903</v>
      </c>
      <c r="F4181" t="s">
        <v>904</v>
      </c>
      <c r="G4181" t="s">
        <v>452</v>
      </c>
      <c r="H4181" t="s">
        <v>41</v>
      </c>
      <c r="I4181" t="s">
        <v>645</v>
      </c>
      <c r="J4181" t="s">
        <v>36</v>
      </c>
      <c r="L4181" t="s">
        <v>905</v>
      </c>
      <c r="M4181" t="s">
        <v>905</v>
      </c>
      <c r="N4181" t="b">
        <v>0</v>
      </c>
      <c r="O4181">
        <v>73.482587359999997</v>
      </c>
      <c r="P4181">
        <v>2.1934527255827829E-3</v>
      </c>
      <c r="Q4181">
        <v>8.1284223063882255</v>
      </c>
      <c r="R4181">
        <v>597.29750222814539</v>
      </c>
      <c r="S4181">
        <v>0.16118058152766701</v>
      </c>
      <c r="T4181">
        <f t="shared" si="132"/>
        <v>597.29750222814539</v>
      </c>
      <c r="U4181">
        <f t="shared" si="133"/>
        <v>0.16118058152766696</v>
      </c>
    </row>
    <row r="4182" spans="1:21" x14ac:dyDescent="0.35">
      <c r="A4182" t="s">
        <v>73</v>
      </c>
      <c r="B4182" t="s">
        <v>28</v>
      </c>
      <c r="C4182" t="s">
        <v>76</v>
      </c>
      <c r="D4182" t="s">
        <v>77</v>
      </c>
      <c r="E4182" t="s">
        <v>1326</v>
      </c>
      <c r="F4182" t="s">
        <v>1327</v>
      </c>
      <c r="G4182" t="s">
        <v>452</v>
      </c>
      <c r="H4182" t="s">
        <v>41</v>
      </c>
      <c r="I4182" t="s">
        <v>645</v>
      </c>
      <c r="J4182" t="s">
        <v>36</v>
      </c>
      <c r="L4182" t="s">
        <v>1328</v>
      </c>
      <c r="M4182" t="s">
        <v>1328</v>
      </c>
      <c r="N4182" t="b">
        <v>0</v>
      </c>
      <c r="O4182">
        <v>467.13967572000001</v>
      </c>
      <c r="P4182">
        <v>2.0369769858548802E-3</v>
      </c>
      <c r="Q4182">
        <v>7.2563667343421736</v>
      </c>
      <c r="R4182">
        <v>3389.7368031859992</v>
      </c>
      <c r="S4182">
        <v>0.95155276862135163</v>
      </c>
      <c r="T4182">
        <f t="shared" si="132"/>
        <v>3389.7368031859983</v>
      </c>
      <c r="U4182">
        <f t="shared" si="133"/>
        <v>0.95155276862135174</v>
      </c>
    </row>
    <row r="4183" spans="1:21" x14ac:dyDescent="0.35">
      <c r="A4183" t="s">
        <v>73</v>
      </c>
      <c r="B4183" t="s">
        <v>28</v>
      </c>
      <c r="C4183" t="s">
        <v>39</v>
      </c>
      <c r="D4183" t="s">
        <v>40</v>
      </c>
      <c r="E4183" t="s">
        <v>912</v>
      </c>
      <c r="F4183" t="s">
        <v>913</v>
      </c>
      <c r="G4183" t="s">
        <v>452</v>
      </c>
      <c r="H4183" t="s">
        <v>41</v>
      </c>
      <c r="I4183" t="s">
        <v>645</v>
      </c>
      <c r="J4183" t="s">
        <v>36</v>
      </c>
      <c r="L4183" t="s">
        <v>914</v>
      </c>
      <c r="M4183" t="s">
        <v>914</v>
      </c>
      <c r="N4183" t="b">
        <v>0</v>
      </c>
      <c r="O4183">
        <v>243.5435075</v>
      </c>
      <c r="P4183">
        <v>7.4906394020639859E-9</v>
      </c>
      <c r="Q4183">
        <v>1.047086306614972E-4</v>
      </c>
      <c r="R4183">
        <v>2.5501107176823079E-2</v>
      </c>
      <c r="S4183">
        <v>1.824296593396366E-6</v>
      </c>
      <c r="T4183">
        <f t="shared" si="132"/>
        <v>2.5501107176823076E-2</v>
      </c>
      <c r="U4183">
        <f t="shared" si="133"/>
        <v>1.824296593396366E-6</v>
      </c>
    </row>
    <row r="4184" spans="1:21" x14ac:dyDescent="0.35">
      <c r="A4184" t="s">
        <v>73</v>
      </c>
      <c r="B4184" t="s">
        <v>28</v>
      </c>
      <c r="C4184" t="s">
        <v>39</v>
      </c>
      <c r="D4184" t="s">
        <v>40</v>
      </c>
      <c r="E4184" t="s">
        <v>915</v>
      </c>
      <c r="F4184" t="s">
        <v>916</v>
      </c>
      <c r="G4184" t="s">
        <v>452</v>
      </c>
      <c r="H4184" t="s">
        <v>41</v>
      </c>
      <c r="I4184" t="s">
        <v>645</v>
      </c>
      <c r="J4184" t="s">
        <v>36</v>
      </c>
      <c r="L4184" t="s">
        <v>917</v>
      </c>
      <c r="M4184" t="s">
        <v>917</v>
      </c>
      <c r="N4184" t="b">
        <v>0</v>
      </c>
      <c r="O4184">
        <v>209.02418713</v>
      </c>
      <c r="P4184">
        <v>6.8308564377036283E-9</v>
      </c>
      <c r="Q4184">
        <v>9.5485790390622551E-5</v>
      </c>
      <c r="R4184">
        <v>1.9958839718865449E-2</v>
      </c>
      <c r="S4184">
        <v>1.427814214292728E-6</v>
      </c>
      <c r="T4184">
        <f t="shared" si="132"/>
        <v>1.9958839718865445E-2</v>
      </c>
      <c r="U4184">
        <f t="shared" si="133"/>
        <v>1.4278142142927285E-6</v>
      </c>
    </row>
    <row r="4185" spans="1:21" x14ac:dyDescent="0.35">
      <c r="A4185" t="s">
        <v>73</v>
      </c>
      <c r="B4185" t="s">
        <v>28</v>
      </c>
      <c r="C4185" t="s">
        <v>39</v>
      </c>
      <c r="D4185" t="s">
        <v>40</v>
      </c>
      <c r="E4185" t="s">
        <v>923</v>
      </c>
      <c r="F4185" t="s">
        <v>924</v>
      </c>
      <c r="G4185" t="s">
        <v>920</v>
      </c>
      <c r="H4185" t="s">
        <v>41</v>
      </c>
      <c r="I4185" t="s">
        <v>921</v>
      </c>
      <c r="J4185" t="s">
        <v>145</v>
      </c>
      <c r="L4185" t="s">
        <v>925</v>
      </c>
      <c r="M4185" t="s">
        <v>925</v>
      </c>
      <c r="N4185" t="b">
        <v>0</v>
      </c>
      <c r="O4185">
        <v>138.32673435000001</v>
      </c>
      <c r="P4185">
        <v>3.4911919777412372E-3</v>
      </c>
      <c r="Q4185">
        <v>48.801966260044857</v>
      </c>
      <c r="R4185">
        <v>6750.616622610889</v>
      </c>
      <c r="S4185">
        <v>0.48292518526986322</v>
      </c>
      <c r="T4185">
        <f t="shared" si="132"/>
        <v>6750.616622610888</v>
      </c>
      <c r="U4185">
        <f t="shared" si="133"/>
        <v>0.48292518526986328</v>
      </c>
    </row>
    <row r="4186" spans="1:21" x14ac:dyDescent="0.35">
      <c r="A4186" t="s">
        <v>73</v>
      </c>
      <c r="B4186" t="s">
        <v>28</v>
      </c>
      <c r="C4186" t="s">
        <v>39</v>
      </c>
      <c r="D4186" t="s">
        <v>40</v>
      </c>
      <c r="E4186" t="s">
        <v>918</v>
      </c>
      <c r="F4186" t="s">
        <v>919</v>
      </c>
      <c r="G4186" t="s">
        <v>920</v>
      </c>
      <c r="H4186" t="s">
        <v>41</v>
      </c>
      <c r="I4186" t="s">
        <v>921</v>
      </c>
      <c r="J4186" t="s">
        <v>145</v>
      </c>
      <c r="L4186" t="s">
        <v>922</v>
      </c>
      <c r="M4186" t="s">
        <v>922</v>
      </c>
      <c r="N4186" t="b">
        <v>0</v>
      </c>
      <c r="O4186">
        <v>54.427446869999997</v>
      </c>
      <c r="P4186">
        <v>1.140290780552951E-3</v>
      </c>
      <c r="Q4186">
        <v>15.93966546497087</v>
      </c>
      <c r="R4186">
        <v>867.55529522027564</v>
      </c>
      <c r="S4186">
        <v>6.2063115874896553E-2</v>
      </c>
      <c r="T4186">
        <f t="shared" si="132"/>
        <v>867.55529522027587</v>
      </c>
      <c r="U4186">
        <f t="shared" si="133"/>
        <v>6.2063115874896567E-2</v>
      </c>
    </row>
    <row r="4187" spans="1:21" x14ac:dyDescent="0.35">
      <c r="A4187" t="s">
        <v>73</v>
      </c>
      <c r="B4187" t="s">
        <v>28</v>
      </c>
      <c r="C4187" t="s">
        <v>76</v>
      </c>
      <c r="D4187" t="s">
        <v>77</v>
      </c>
      <c r="E4187" t="s">
        <v>918</v>
      </c>
      <c r="F4187" t="s">
        <v>919</v>
      </c>
      <c r="G4187" t="s">
        <v>920</v>
      </c>
      <c r="H4187" t="s">
        <v>41</v>
      </c>
      <c r="I4187" t="s">
        <v>921</v>
      </c>
      <c r="J4187" t="s">
        <v>145</v>
      </c>
      <c r="L4187" t="s">
        <v>922</v>
      </c>
      <c r="M4187" t="s">
        <v>922</v>
      </c>
      <c r="N4187" t="b">
        <v>0</v>
      </c>
      <c r="O4187">
        <v>54.427446869999997</v>
      </c>
      <c r="P4187">
        <v>3.258869079193046E-3</v>
      </c>
      <c r="Q4187">
        <v>11.609139102722031</v>
      </c>
      <c r="R4187">
        <v>631.85580171984259</v>
      </c>
      <c r="S4187">
        <v>0.17737192366406529</v>
      </c>
      <c r="T4187">
        <f t="shared" si="132"/>
        <v>631.85580171984282</v>
      </c>
      <c r="U4187">
        <f t="shared" si="133"/>
        <v>0.17737192366406532</v>
      </c>
    </row>
    <row r="4188" spans="1:21" x14ac:dyDescent="0.35">
      <c r="A4188" t="s">
        <v>73</v>
      </c>
      <c r="B4188" t="s">
        <v>28</v>
      </c>
      <c r="C4188" t="s">
        <v>76</v>
      </c>
      <c r="D4188" t="s">
        <v>77</v>
      </c>
      <c r="E4188" t="s">
        <v>923</v>
      </c>
      <c r="F4188" t="s">
        <v>924</v>
      </c>
      <c r="G4188" t="s">
        <v>920</v>
      </c>
      <c r="H4188" t="s">
        <v>41</v>
      </c>
      <c r="I4188" t="s">
        <v>921</v>
      </c>
      <c r="J4188" t="s">
        <v>145</v>
      </c>
      <c r="L4188" t="s">
        <v>925</v>
      </c>
      <c r="M4188" t="s">
        <v>925</v>
      </c>
      <c r="N4188" t="b">
        <v>0</v>
      </c>
      <c r="O4188">
        <v>138.32673435000001</v>
      </c>
      <c r="P4188">
        <v>4.9371796213862826E-3</v>
      </c>
      <c r="Q4188">
        <v>17.587820684711389</v>
      </c>
      <c r="R4188">
        <v>2432.8657996495081</v>
      </c>
      <c r="S4188">
        <v>0.68294393392573394</v>
      </c>
      <c r="T4188">
        <f t="shared" si="132"/>
        <v>2432.8657996495076</v>
      </c>
      <c r="U4188">
        <f t="shared" si="133"/>
        <v>0.68294393392573394</v>
      </c>
    </row>
    <row r="4189" spans="1:21" x14ac:dyDescent="0.35">
      <c r="A4189" t="s">
        <v>73</v>
      </c>
      <c r="B4189" t="s">
        <v>28</v>
      </c>
      <c r="C4189" t="s">
        <v>39</v>
      </c>
      <c r="D4189" t="s">
        <v>40</v>
      </c>
      <c r="E4189" t="s">
        <v>926</v>
      </c>
      <c r="G4189" t="s">
        <v>920</v>
      </c>
      <c r="H4189" t="s">
        <v>41</v>
      </c>
      <c r="I4189" t="s">
        <v>921</v>
      </c>
      <c r="J4189" t="s">
        <v>145</v>
      </c>
      <c r="L4189" t="s">
        <v>927</v>
      </c>
      <c r="M4189" t="s">
        <v>927</v>
      </c>
      <c r="N4189" t="b">
        <v>0</v>
      </c>
      <c r="O4189">
        <v>138.32673435000001</v>
      </c>
      <c r="P4189">
        <v>5.0495474875961611E-3</v>
      </c>
      <c r="Q4189">
        <v>70.585590162130913</v>
      </c>
      <c r="R4189">
        <v>9763.8741792950568</v>
      </c>
      <c r="S4189">
        <v>0.69848741390442415</v>
      </c>
      <c r="T4189">
        <f t="shared" si="132"/>
        <v>9763.8741792950568</v>
      </c>
      <c r="U4189">
        <f t="shared" si="133"/>
        <v>0.69848741390442415</v>
      </c>
    </row>
    <row r="4190" spans="1:21" x14ac:dyDescent="0.35">
      <c r="A4190" t="s">
        <v>73</v>
      </c>
      <c r="B4190" t="s">
        <v>28</v>
      </c>
      <c r="C4190" t="s">
        <v>39</v>
      </c>
      <c r="D4190" t="s">
        <v>40</v>
      </c>
      <c r="E4190" t="s">
        <v>928</v>
      </c>
      <c r="G4190" t="s">
        <v>920</v>
      </c>
      <c r="H4190" t="s">
        <v>41</v>
      </c>
      <c r="I4190" t="s">
        <v>921</v>
      </c>
      <c r="J4190" t="s">
        <v>145</v>
      </c>
      <c r="L4190" t="s">
        <v>929</v>
      </c>
      <c r="M4190" t="s">
        <v>929</v>
      </c>
      <c r="N4190" t="b">
        <v>0</v>
      </c>
      <c r="O4190">
        <v>138.32673435000001</v>
      </c>
      <c r="P4190">
        <v>4.1271819193532894E-3</v>
      </c>
      <c r="Q4190">
        <v>57.692213450736517</v>
      </c>
      <c r="R4190">
        <v>7980.3754840635283</v>
      </c>
      <c r="S4190">
        <v>0.57089959697250559</v>
      </c>
      <c r="T4190">
        <f t="shared" si="132"/>
        <v>7980.3754840635274</v>
      </c>
      <c r="U4190">
        <f t="shared" si="133"/>
        <v>0.57089959697250559</v>
      </c>
    </row>
    <row r="4191" spans="1:21" x14ac:dyDescent="0.35">
      <c r="A4191" t="s">
        <v>73</v>
      </c>
      <c r="B4191" t="s">
        <v>28</v>
      </c>
      <c r="C4191" t="s">
        <v>76</v>
      </c>
      <c r="D4191" t="s">
        <v>77</v>
      </c>
      <c r="E4191" t="s">
        <v>928</v>
      </c>
      <c r="G4191" t="s">
        <v>920</v>
      </c>
      <c r="H4191" t="s">
        <v>41</v>
      </c>
      <c r="I4191" t="s">
        <v>921</v>
      </c>
      <c r="J4191" t="s">
        <v>145</v>
      </c>
      <c r="L4191" t="s">
        <v>929</v>
      </c>
      <c r="M4191" t="s">
        <v>929</v>
      </c>
      <c r="N4191" t="b">
        <v>0</v>
      </c>
      <c r="O4191">
        <v>138.32673435000001</v>
      </c>
      <c r="P4191">
        <v>4.6124922738530411E-3</v>
      </c>
      <c r="Q4191">
        <v>16.431179994088559</v>
      </c>
      <c r="R4191">
        <v>2272.8714700993219</v>
      </c>
      <c r="S4191">
        <v>0.63803099345669712</v>
      </c>
      <c r="T4191">
        <f t="shared" si="132"/>
        <v>2272.8714700993228</v>
      </c>
      <c r="U4191">
        <f t="shared" si="133"/>
        <v>0.63803099345669712</v>
      </c>
    </row>
    <row r="4192" spans="1:21" x14ac:dyDescent="0.35">
      <c r="A4192" t="s">
        <v>73</v>
      </c>
      <c r="B4192" t="s">
        <v>28</v>
      </c>
      <c r="C4192" t="s">
        <v>76</v>
      </c>
      <c r="D4192" t="s">
        <v>77</v>
      </c>
      <c r="E4192" t="s">
        <v>930</v>
      </c>
      <c r="F4192" t="s">
        <v>931</v>
      </c>
      <c r="G4192" t="s">
        <v>920</v>
      </c>
      <c r="H4192" t="s">
        <v>41</v>
      </c>
      <c r="I4192" t="s">
        <v>921</v>
      </c>
      <c r="J4192" t="s">
        <v>145</v>
      </c>
      <c r="L4192" t="s">
        <v>932</v>
      </c>
      <c r="M4192" t="s">
        <v>932</v>
      </c>
      <c r="N4192" t="b">
        <v>0</v>
      </c>
      <c r="O4192">
        <v>138.32673435000001</v>
      </c>
      <c r="P4192">
        <v>3.5373836489412981E-3</v>
      </c>
      <c r="Q4192">
        <v>12.601297518347261</v>
      </c>
      <c r="R4192">
        <v>1743.0963342857351</v>
      </c>
      <c r="S4192">
        <v>0.48931472830113659</v>
      </c>
      <c r="T4192">
        <f t="shared" si="132"/>
        <v>1743.096334285736</v>
      </c>
      <c r="U4192">
        <f t="shared" si="133"/>
        <v>0.48931472830113665</v>
      </c>
    </row>
    <row r="4193" spans="1:21" x14ac:dyDescent="0.35">
      <c r="A4193" t="s">
        <v>73</v>
      </c>
      <c r="B4193" t="s">
        <v>28</v>
      </c>
      <c r="C4193" t="s">
        <v>39</v>
      </c>
      <c r="D4193" t="s">
        <v>40</v>
      </c>
      <c r="E4193" t="s">
        <v>930</v>
      </c>
      <c r="F4193" t="s">
        <v>931</v>
      </c>
      <c r="G4193" t="s">
        <v>920</v>
      </c>
      <c r="H4193" t="s">
        <v>41</v>
      </c>
      <c r="I4193" t="s">
        <v>921</v>
      </c>
      <c r="J4193" t="s">
        <v>145</v>
      </c>
      <c r="L4193" t="s">
        <v>932</v>
      </c>
      <c r="M4193" t="s">
        <v>932</v>
      </c>
      <c r="N4193" t="b">
        <v>0</v>
      </c>
      <c r="O4193">
        <v>138.32673435000001</v>
      </c>
      <c r="P4193">
        <v>3.4135729494244129E-3</v>
      </c>
      <c r="Q4193">
        <v>47.716961131365053</v>
      </c>
      <c r="R4193">
        <v>6600.5314064076083</v>
      </c>
      <c r="S4193">
        <v>0.47218839855937678</v>
      </c>
      <c r="T4193">
        <f t="shared" si="132"/>
        <v>6600.5314064076092</v>
      </c>
      <c r="U4193">
        <f t="shared" si="133"/>
        <v>0.47218839855937678</v>
      </c>
    </row>
    <row r="4194" spans="1:21" x14ac:dyDescent="0.35">
      <c r="A4194" t="s">
        <v>73</v>
      </c>
      <c r="B4194" t="s">
        <v>28</v>
      </c>
      <c r="C4194" t="s">
        <v>76</v>
      </c>
      <c r="D4194" t="s">
        <v>77</v>
      </c>
      <c r="E4194" t="s">
        <v>933</v>
      </c>
      <c r="F4194" t="s">
        <v>934</v>
      </c>
      <c r="G4194" t="s">
        <v>920</v>
      </c>
      <c r="H4194" t="s">
        <v>41</v>
      </c>
      <c r="I4194" t="s">
        <v>921</v>
      </c>
      <c r="J4194" t="s">
        <v>145</v>
      </c>
      <c r="L4194" t="s">
        <v>935</v>
      </c>
      <c r="M4194" t="s">
        <v>935</v>
      </c>
      <c r="N4194" t="b">
        <v>0</v>
      </c>
      <c r="O4194">
        <v>138.32673435000001</v>
      </c>
      <c r="P4194">
        <v>1.5284452819155009E-3</v>
      </c>
      <c r="Q4194">
        <v>5.4448133562487087</v>
      </c>
      <c r="R4194">
        <v>753.16325071514711</v>
      </c>
      <c r="S4194">
        <v>0.21142484448003629</v>
      </c>
      <c r="T4194">
        <f t="shared" si="132"/>
        <v>753.16325071514711</v>
      </c>
      <c r="U4194">
        <f t="shared" si="133"/>
        <v>0.21142484448003637</v>
      </c>
    </row>
    <row r="4195" spans="1:21" x14ac:dyDescent="0.35">
      <c r="A4195" t="s">
        <v>73</v>
      </c>
      <c r="B4195" t="s">
        <v>28</v>
      </c>
      <c r="C4195" t="s">
        <v>76</v>
      </c>
      <c r="D4195" t="s">
        <v>77</v>
      </c>
      <c r="E4195" t="s">
        <v>936</v>
      </c>
      <c r="F4195" t="s">
        <v>937</v>
      </c>
      <c r="G4195" t="s">
        <v>920</v>
      </c>
      <c r="H4195" t="s">
        <v>41</v>
      </c>
      <c r="I4195" t="s">
        <v>921</v>
      </c>
      <c r="J4195" t="s">
        <v>145</v>
      </c>
      <c r="L4195" t="s">
        <v>938</v>
      </c>
      <c r="M4195" t="s">
        <v>938</v>
      </c>
      <c r="N4195" t="b">
        <v>0</v>
      </c>
      <c r="O4195">
        <v>138.32673435000001</v>
      </c>
      <c r="P4195">
        <v>1.209327359794382E-4</v>
      </c>
      <c r="Q4195">
        <v>0.43080127490291559</v>
      </c>
      <c r="R4195">
        <v>59.591333511136938</v>
      </c>
      <c r="S4195">
        <v>1.6728230444046439E-2</v>
      </c>
      <c r="T4195">
        <f t="shared" si="132"/>
        <v>59.591333511136931</v>
      </c>
      <c r="U4195">
        <f t="shared" si="133"/>
        <v>1.6728230444046435E-2</v>
      </c>
    </row>
    <row r="4196" spans="1:21" x14ac:dyDescent="0.35">
      <c r="A4196" t="s">
        <v>73</v>
      </c>
      <c r="B4196" t="s">
        <v>28</v>
      </c>
      <c r="C4196" t="s">
        <v>39</v>
      </c>
      <c r="D4196" t="s">
        <v>40</v>
      </c>
      <c r="E4196" t="s">
        <v>939</v>
      </c>
      <c r="G4196" t="s">
        <v>920</v>
      </c>
      <c r="H4196" t="s">
        <v>41</v>
      </c>
      <c r="I4196" t="s">
        <v>921</v>
      </c>
      <c r="J4196" t="s">
        <v>145</v>
      </c>
      <c r="L4196" t="s">
        <v>940</v>
      </c>
      <c r="M4196" t="s">
        <v>940</v>
      </c>
      <c r="N4196" t="b">
        <v>0</v>
      </c>
      <c r="O4196">
        <v>138.32673435000001</v>
      </c>
      <c r="P4196">
        <v>1.9250952873735489E-3</v>
      </c>
      <c r="Q4196">
        <v>26.9101315140392</v>
      </c>
      <c r="R4196">
        <v>3722.390613266065</v>
      </c>
      <c r="S4196">
        <v>0.26629214441495791</v>
      </c>
      <c r="T4196">
        <f t="shared" si="132"/>
        <v>3722.3906132660641</v>
      </c>
      <c r="U4196">
        <f t="shared" si="133"/>
        <v>0.26629214441495785</v>
      </c>
    </row>
    <row r="4197" spans="1:21" x14ac:dyDescent="0.35">
      <c r="A4197" t="s">
        <v>73</v>
      </c>
      <c r="B4197" t="s">
        <v>28</v>
      </c>
      <c r="C4197" t="s">
        <v>76</v>
      </c>
      <c r="D4197" t="s">
        <v>77</v>
      </c>
      <c r="E4197" t="s">
        <v>941</v>
      </c>
      <c r="G4197" t="s">
        <v>920</v>
      </c>
      <c r="H4197" t="s">
        <v>41</v>
      </c>
      <c r="I4197" t="s">
        <v>921</v>
      </c>
      <c r="J4197" t="s">
        <v>145</v>
      </c>
      <c r="L4197" t="s">
        <v>942</v>
      </c>
      <c r="M4197" t="s">
        <v>942</v>
      </c>
      <c r="N4197" t="b">
        <v>0</v>
      </c>
      <c r="O4197">
        <v>138.32673435000001</v>
      </c>
      <c r="P4197">
        <v>8.3589665411991311E-4</v>
      </c>
      <c r="Q4197">
        <v>2.9777325499620511</v>
      </c>
      <c r="R4197">
        <v>411.90001940394882</v>
      </c>
      <c r="S4197">
        <v>0.1156268544184991</v>
      </c>
      <c r="T4197">
        <f t="shared" si="132"/>
        <v>411.90001940394876</v>
      </c>
      <c r="U4197">
        <f t="shared" si="133"/>
        <v>0.11562685441849906</v>
      </c>
    </row>
    <row r="4198" spans="1:21" x14ac:dyDescent="0.35">
      <c r="A4198" t="s">
        <v>73</v>
      </c>
      <c r="B4198" t="s">
        <v>28</v>
      </c>
      <c r="C4198" t="s">
        <v>39</v>
      </c>
      <c r="D4198" t="s">
        <v>40</v>
      </c>
      <c r="E4198" t="s">
        <v>941</v>
      </c>
      <c r="G4198" t="s">
        <v>920</v>
      </c>
      <c r="H4198" t="s">
        <v>41</v>
      </c>
      <c r="I4198" t="s">
        <v>921</v>
      </c>
      <c r="J4198" t="s">
        <v>145</v>
      </c>
      <c r="L4198" t="s">
        <v>942</v>
      </c>
      <c r="M4198" t="s">
        <v>942</v>
      </c>
      <c r="N4198" t="b">
        <v>0</v>
      </c>
      <c r="O4198">
        <v>138.32673435000001</v>
      </c>
      <c r="P4198">
        <v>1.861901073329708E-3</v>
      </c>
      <c r="Q4198">
        <v>26.026765053168472</v>
      </c>
      <c r="R4198">
        <v>3600.1974154994991</v>
      </c>
      <c r="S4198">
        <v>0.2575506951564584</v>
      </c>
      <c r="T4198">
        <f t="shared" si="132"/>
        <v>3600.1974154994991</v>
      </c>
      <c r="U4198">
        <f t="shared" si="133"/>
        <v>0.2575506951564584</v>
      </c>
    </row>
    <row r="4199" spans="1:21" x14ac:dyDescent="0.35">
      <c r="A4199" t="s">
        <v>73</v>
      </c>
      <c r="B4199" t="s">
        <v>28</v>
      </c>
      <c r="C4199" t="s">
        <v>39</v>
      </c>
      <c r="D4199" t="s">
        <v>40</v>
      </c>
      <c r="E4199" t="s">
        <v>943</v>
      </c>
      <c r="G4199" t="s">
        <v>920</v>
      </c>
      <c r="H4199" t="s">
        <v>41</v>
      </c>
      <c r="I4199" t="s">
        <v>921</v>
      </c>
      <c r="J4199" t="s">
        <v>145</v>
      </c>
      <c r="L4199" t="s">
        <v>944</v>
      </c>
      <c r="M4199" t="s">
        <v>944</v>
      </c>
      <c r="N4199" t="b">
        <v>0</v>
      </c>
      <c r="O4199">
        <v>33.993810140000001</v>
      </c>
      <c r="P4199">
        <v>6.1506398407565723E-3</v>
      </c>
      <c r="Q4199">
        <v>85.977316601332348</v>
      </c>
      <c r="R4199">
        <v>2922.6965768923619</v>
      </c>
      <c r="S4199">
        <v>0.20908368298619881</v>
      </c>
      <c r="T4199">
        <f t="shared" si="132"/>
        <v>2922.6965768923619</v>
      </c>
      <c r="U4199">
        <f t="shared" si="133"/>
        <v>0.20908368298619875</v>
      </c>
    </row>
    <row r="4200" spans="1:21" x14ac:dyDescent="0.35">
      <c r="A4200" t="s">
        <v>73</v>
      </c>
      <c r="B4200" t="s">
        <v>28</v>
      </c>
      <c r="C4200" t="s">
        <v>76</v>
      </c>
      <c r="D4200" t="s">
        <v>77</v>
      </c>
      <c r="E4200" t="s">
        <v>943</v>
      </c>
      <c r="G4200" t="s">
        <v>920</v>
      </c>
      <c r="H4200" t="s">
        <v>41</v>
      </c>
      <c r="I4200" t="s">
        <v>921</v>
      </c>
      <c r="J4200" t="s">
        <v>145</v>
      </c>
      <c r="L4200" t="s">
        <v>944</v>
      </c>
      <c r="M4200" t="s">
        <v>944</v>
      </c>
      <c r="N4200" t="b">
        <v>0</v>
      </c>
      <c r="O4200">
        <v>33.993810140000001</v>
      </c>
      <c r="P4200">
        <v>7.686117194280551E-4</v>
      </c>
      <c r="Q4200">
        <v>2.7380419863421199</v>
      </c>
      <c r="R4200">
        <v>93.076479439062496</v>
      </c>
      <c r="S4200">
        <v>2.6128040861616259E-2</v>
      </c>
      <c r="T4200">
        <f t="shared" si="132"/>
        <v>93.076479439062496</v>
      </c>
      <c r="U4200">
        <f t="shared" si="133"/>
        <v>2.6128040861616256E-2</v>
      </c>
    </row>
    <row r="4201" spans="1:21" x14ac:dyDescent="0.35">
      <c r="A4201" t="s">
        <v>73</v>
      </c>
      <c r="B4201" t="s">
        <v>28</v>
      </c>
      <c r="C4201" t="s">
        <v>76</v>
      </c>
      <c r="D4201" t="s">
        <v>77</v>
      </c>
      <c r="E4201" t="s">
        <v>945</v>
      </c>
      <c r="F4201" t="s">
        <v>946</v>
      </c>
      <c r="G4201" t="s">
        <v>920</v>
      </c>
      <c r="H4201" t="s">
        <v>41</v>
      </c>
      <c r="I4201" t="s">
        <v>921</v>
      </c>
      <c r="J4201" t="s">
        <v>145</v>
      </c>
      <c r="L4201" t="s">
        <v>947</v>
      </c>
      <c r="M4201" t="s">
        <v>947</v>
      </c>
      <c r="N4201" t="b">
        <v>0</v>
      </c>
      <c r="O4201">
        <v>94.323511679999996</v>
      </c>
      <c r="P4201">
        <v>1.9223068759731101E-4</v>
      </c>
      <c r="Q4201">
        <v>0.6847874946488115</v>
      </c>
      <c r="R4201">
        <v>64.591561249825105</v>
      </c>
      <c r="S4201">
        <v>1.81318735068394E-2</v>
      </c>
      <c r="T4201">
        <f t="shared" si="132"/>
        <v>64.591561249825105</v>
      </c>
      <c r="U4201">
        <f t="shared" si="133"/>
        <v>1.8131873506839397E-2</v>
      </c>
    </row>
    <row r="4202" spans="1:21" x14ac:dyDescent="0.35">
      <c r="A4202" t="s">
        <v>73</v>
      </c>
      <c r="B4202" t="s">
        <v>28</v>
      </c>
      <c r="C4202" t="s">
        <v>39</v>
      </c>
      <c r="D4202" t="s">
        <v>40</v>
      </c>
      <c r="E4202" t="s">
        <v>945</v>
      </c>
      <c r="F4202" t="s">
        <v>946</v>
      </c>
      <c r="G4202" t="s">
        <v>920</v>
      </c>
      <c r="H4202" t="s">
        <v>41</v>
      </c>
      <c r="I4202" t="s">
        <v>921</v>
      </c>
      <c r="J4202" t="s">
        <v>145</v>
      </c>
      <c r="L4202" t="s">
        <v>947</v>
      </c>
      <c r="M4202" t="s">
        <v>947</v>
      </c>
      <c r="N4202" t="b">
        <v>0</v>
      </c>
      <c r="O4202">
        <v>94.323511679999996</v>
      </c>
      <c r="P4202">
        <v>1.3796947475382901E-3</v>
      </c>
      <c r="Q4202">
        <v>19.286197077620379</v>
      </c>
      <c r="R4202">
        <v>1819.1418353137069</v>
      </c>
      <c r="S4202">
        <v>0.13013765363426261</v>
      </c>
      <c r="T4202">
        <f t="shared" si="132"/>
        <v>1819.1418353137076</v>
      </c>
      <c r="U4202">
        <f t="shared" si="133"/>
        <v>0.13013765363426255</v>
      </c>
    </row>
    <row r="4203" spans="1:21" x14ac:dyDescent="0.35">
      <c r="A4203" t="s">
        <v>73</v>
      </c>
      <c r="B4203" t="s">
        <v>28</v>
      </c>
      <c r="C4203" t="s">
        <v>39</v>
      </c>
      <c r="D4203" t="s">
        <v>40</v>
      </c>
      <c r="E4203" t="s">
        <v>951</v>
      </c>
      <c r="F4203" t="s">
        <v>952</v>
      </c>
      <c r="G4203" t="s">
        <v>920</v>
      </c>
      <c r="H4203" t="s">
        <v>41</v>
      </c>
      <c r="I4203" t="s">
        <v>921</v>
      </c>
      <c r="J4203" t="s">
        <v>145</v>
      </c>
      <c r="L4203" t="s">
        <v>953</v>
      </c>
      <c r="M4203" t="s">
        <v>953</v>
      </c>
      <c r="N4203" t="b">
        <v>0</v>
      </c>
      <c r="O4203">
        <v>33.993810140000001</v>
      </c>
      <c r="P4203">
        <v>2.4175347517864189E-4</v>
      </c>
      <c r="Q4203">
        <v>3.3793744412044289</v>
      </c>
      <c r="R4203">
        <v>114.8778131462719</v>
      </c>
      <c r="S4203">
        <v>8.2181217359079562E-3</v>
      </c>
      <c r="T4203">
        <f t="shared" si="132"/>
        <v>114.87781314627195</v>
      </c>
      <c r="U4203">
        <f t="shared" si="133"/>
        <v>8.2181217359079545E-3</v>
      </c>
    </row>
    <row r="4204" spans="1:21" x14ac:dyDescent="0.35">
      <c r="A4204" t="s">
        <v>73</v>
      </c>
      <c r="B4204" t="s">
        <v>28</v>
      </c>
      <c r="C4204" t="s">
        <v>76</v>
      </c>
      <c r="D4204" t="s">
        <v>77</v>
      </c>
      <c r="E4204" t="s">
        <v>951</v>
      </c>
      <c r="F4204" t="s">
        <v>952</v>
      </c>
      <c r="G4204" t="s">
        <v>920</v>
      </c>
      <c r="H4204" t="s">
        <v>41</v>
      </c>
      <c r="I4204" t="s">
        <v>921</v>
      </c>
      <c r="J4204" t="s">
        <v>145</v>
      </c>
      <c r="L4204" t="s">
        <v>953</v>
      </c>
      <c r="M4204" t="s">
        <v>953</v>
      </c>
      <c r="N4204" t="b">
        <v>0</v>
      </c>
      <c r="O4204">
        <v>33.993810140000001</v>
      </c>
      <c r="P4204">
        <v>4.1863268759345288E-4</v>
      </c>
      <c r="Q4204">
        <v>1.491304187163659</v>
      </c>
      <c r="R4204">
        <v>50.695111399428448</v>
      </c>
      <c r="S4204">
        <v>1.4230920100449769E-2</v>
      </c>
      <c r="T4204">
        <f t="shared" si="132"/>
        <v>50.695111399428448</v>
      </c>
      <c r="U4204">
        <f t="shared" si="133"/>
        <v>1.4230920100449771E-2</v>
      </c>
    </row>
    <row r="4205" spans="1:21" x14ac:dyDescent="0.35">
      <c r="A4205" t="s">
        <v>73</v>
      </c>
      <c r="B4205" t="s">
        <v>28</v>
      </c>
      <c r="C4205" t="s">
        <v>39</v>
      </c>
      <c r="D4205" t="s">
        <v>40</v>
      </c>
      <c r="E4205" t="s">
        <v>954</v>
      </c>
      <c r="G4205" t="s">
        <v>920</v>
      </c>
      <c r="H4205" t="s">
        <v>41</v>
      </c>
      <c r="I4205" t="s">
        <v>921</v>
      </c>
      <c r="J4205" t="s">
        <v>145</v>
      </c>
      <c r="L4205" t="s">
        <v>955</v>
      </c>
      <c r="M4205" t="s">
        <v>955</v>
      </c>
      <c r="N4205" t="b">
        <v>0</v>
      </c>
      <c r="O4205">
        <v>94.323511679999996</v>
      </c>
      <c r="P4205">
        <v>6.6241361692663178E-4</v>
      </c>
      <c r="Q4205">
        <v>9.2596131033627778</v>
      </c>
      <c r="R4205">
        <v>873.39922470731995</v>
      </c>
      <c r="S4205">
        <v>6.2481178533170187E-2</v>
      </c>
      <c r="T4205">
        <f t="shared" si="132"/>
        <v>873.39922470731995</v>
      </c>
      <c r="U4205">
        <f t="shared" si="133"/>
        <v>6.2481178533170194E-2</v>
      </c>
    </row>
    <row r="4206" spans="1:21" x14ac:dyDescent="0.35">
      <c r="A4206" t="s">
        <v>73</v>
      </c>
      <c r="B4206" t="s">
        <v>28</v>
      </c>
      <c r="C4206" t="s">
        <v>76</v>
      </c>
      <c r="D4206" t="s">
        <v>77</v>
      </c>
      <c r="E4206" t="s">
        <v>956</v>
      </c>
      <c r="G4206" t="s">
        <v>920</v>
      </c>
      <c r="H4206" t="s">
        <v>41</v>
      </c>
      <c r="I4206" t="s">
        <v>921</v>
      </c>
      <c r="J4206" t="s">
        <v>145</v>
      </c>
      <c r="L4206" t="s">
        <v>957</v>
      </c>
      <c r="M4206" t="s">
        <v>957</v>
      </c>
      <c r="N4206" t="b">
        <v>0</v>
      </c>
      <c r="O4206">
        <v>94.323511679999996</v>
      </c>
      <c r="P4206">
        <v>9.7535655076198824E-4</v>
      </c>
      <c r="Q4206">
        <v>3.474533526014143</v>
      </c>
      <c r="R4206">
        <v>327.73020362354657</v>
      </c>
      <c r="S4206">
        <v>9.1999055007962904E-2</v>
      </c>
      <c r="T4206">
        <f t="shared" si="132"/>
        <v>327.73020362354657</v>
      </c>
      <c r="U4206">
        <f t="shared" si="133"/>
        <v>9.1999055007962904E-2</v>
      </c>
    </row>
    <row r="4207" spans="1:21" x14ac:dyDescent="0.35">
      <c r="A4207" t="s">
        <v>73</v>
      </c>
      <c r="B4207" t="s">
        <v>28</v>
      </c>
      <c r="C4207" t="s">
        <v>39</v>
      </c>
      <c r="D4207" t="s">
        <v>40</v>
      </c>
      <c r="E4207" t="s">
        <v>956</v>
      </c>
      <c r="G4207" t="s">
        <v>920</v>
      </c>
      <c r="H4207" t="s">
        <v>41</v>
      </c>
      <c r="I4207" t="s">
        <v>921</v>
      </c>
      <c r="J4207" t="s">
        <v>145</v>
      </c>
      <c r="L4207" t="s">
        <v>957</v>
      </c>
      <c r="M4207" t="s">
        <v>957</v>
      </c>
      <c r="N4207" t="b">
        <v>0</v>
      </c>
      <c r="O4207">
        <v>94.323511679999996</v>
      </c>
      <c r="P4207">
        <v>3.6209081569785483E-4</v>
      </c>
      <c r="Q4207">
        <v>5.0615216474550948</v>
      </c>
      <c r="R4207">
        <v>477.42049623230338</v>
      </c>
      <c r="S4207">
        <v>3.4153677283697337E-2</v>
      </c>
      <c r="T4207">
        <f t="shared" si="132"/>
        <v>477.42049623230344</v>
      </c>
      <c r="U4207">
        <f t="shared" si="133"/>
        <v>3.4153677283697337E-2</v>
      </c>
    </row>
    <row r="4208" spans="1:21" x14ac:dyDescent="0.35">
      <c r="A4208" t="s">
        <v>73</v>
      </c>
      <c r="B4208" t="s">
        <v>28</v>
      </c>
      <c r="C4208" t="s">
        <v>76</v>
      </c>
      <c r="D4208" t="s">
        <v>77</v>
      </c>
      <c r="E4208" t="s">
        <v>958</v>
      </c>
      <c r="G4208" t="s">
        <v>920</v>
      </c>
      <c r="H4208" t="s">
        <v>41</v>
      </c>
      <c r="I4208" t="s">
        <v>921</v>
      </c>
      <c r="J4208" t="s">
        <v>145</v>
      </c>
      <c r="L4208" t="s">
        <v>959</v>
      </c>
      <c r="M4208" t="s">
        <v>959</v>
      </c>
      <c r="N4208" t="b">
        <v>0</v>
      </c>
      <c r="O4208">
        <v>91.455062609999999</v>
      </c>
      <c r="P4208">
        <v>8.4751030437959824E-4</v>
      </c>
      <c r="Q4208">
        <v>3.0191041049643261</v>
      </c>
      <c r="R4208">
        <v>276.11235494562038</v>
      </c>
      <c r="S4208">
        <v>7.750910794965632E-2</v>
      </c>
      <c r="T4208">
        <f t="shared" si="132"/>
        <v>276.11235494562044</v>
      </c>
      <c r="U4208">
        <f t="shared" si="133"/>
        <v>7.750910794965632E-2</v>
      </c>
    </row>
    <row r="4209" spans="1:21" x14ac:dyDescent="0.35">
      <c r="A4209" t="s">
        <v>73</v>
      </c>
      <c r="B4209" t="s">
        <v>28</v>
      </c>
      <c r="C4209" t="s">
        <v>39</v>
      </c>
      <c r="D4209" t="s">
        <v>40</v>
      </c>
      <c r="E4209" t="s">
        <v>958</v>
      </c>
      <c r="G4209" t="s">
        <v>920</v>
      </c>
      <c r="H4209" t="s">
        <v>41</v>
      </c>
      <c r="I4209" t="s">
        <v>921</v>
      </c>
      <c r="J4209" t="s">
        <v>145</v>
      </c>
      <c r="L4209" t="s">
        <v>959</v>
      </c>
      <c r="M4209" t="s">
        <v>959</v>
      </c>
      <c r="N4209" t="b">
        <v>0</v>
      </c>
      <c r="O4209">
        <v>91.455062609999999</v>
      </c>
      <c r="P4209">
        <v>1.6914622074025399E-3</v>
      </c>
      <c r="Q4209">
        <v>23.64426880621059</v>
      </c>
      <c r="R4209">
        <v>2162.38808403966</v>
      </c>
      <c r="S4209">
        <v>0.15469278208044809</v>
      </c>
      <c r="T4209">
        <f t="shared" si="132"/>
        <v>2162.3880840396596</v>
      </c>
      <c r="U4209">
        <f t="shared" si="133"/>
        <v>0.15469278208044809</v>
      </c>
    </row>
    <row r="4210" spans="1:21" x14ac:dyDescent="0.35">
      <c r="A4210" t="s">
        <v>73</v>
      </c>
      <c r="B4210" t="s">
        <v>28</v>
      </c>
      <c r="C4210" t="s">
        <v>39</v>
      </c>
      <c r="D4210" t="s">
        <v>40</v>
      </c>
      <c r="E4210" t="s">
        <v>960</v>
      </c>
      <c r="G4210" t="s">
        <v>920</v>
      </c>
      <c r="H4210" t="s">
        <v>41</v>
      </c>
      <c r="I4210" t="s">
        <v>921</v>
      </c>
      <c r="J4210" t="s">
        <v>145</v>
      </c>
      <c r="L4210" t="s">
        <v>961</v>
      </c>
      <c r="M4210" t="s">
        <v>961</v>
      </c>
      <c r="N4210" t="b">
        <v>0</v>
      </c>
      <c r="O4210">
        <v>91.455062609999999</v>
      </c>
      <c r="P4210">
        <v>2.1467249367070791E-3</v>
      </c>
      <c r="Q4210">
        <v>30.008203100465771</v>
      </c>
      <c r="R4210">
        <v>2744.402093366693</v>
      </c>
      <c r="S4210">
        <v>0.19632886349299419</v>
      </c>
      <c r="T4210">
        <f t="shared" si="132"/>
        <v>2744.402093366693</v>
      </c>
      <c r="U4210">
        <f t="shared" si="133"/>
        <v>0.19632886349299419</v>
      </c>
    </row>
    <row r="4211" spans="1:21" x14ac:dyDescent="0.35">
      <c r="A4211" t="s">
        <v>73</v>
      </c>
      <c r="B4211" t="s">
        <v>28</v>
      </c>
      <c r="C4211" t="s">
        <v>76</v>
      </c>
      <c r="D4211" t="s">
        <v>77</v>
      </c>
      <c r="E4211" t="s">
        <v>962</v>
      </c>
      <c r="G4211" t="s">
        <v>920</v>
      </c>
      <c r="H4211" t="s">
        <v>41</v>
      </c>
      <c r="I4211" t="s">
        <v>921</v>
      </c>
      <c r="J4211" t="s">
        <v>145</v>
      </c>
      <c r="L4211" t="s">
        <v>963</v>
      </c>
      <c r="M4211" t="s">
        <v>963</v>
      </c>
      <c r="N4211" t="b">
        <v>0</v>
      </c>
      <c r="O4211">
        <v>33.993810140000001</v>
      </c>
      <c r="P4211">
        <v>2.7503512011917781E-4</v>
      </c>
      <c r="Q4211">
        <v>0.97976349770639437</v>
      </c>
      <c r="R4211">
        <v>33.305894323133487</v>
      </c>
      <c r="S4211">
        <v>9.3494916551634232E-3</v>
      </c>
      <c r="T4211">
        <f t="shared" si="132"/>
        <v>33.305894323133494</v>
      </c>
      <c r="U4211">
        <f t="shared" si="133"/>
        <v>9.349491655163425E-3</v>
      </c>
    </row>
    <row r="4212" spans="1:21" x14ac:dyDescent="0.35">
      <c r="A4212" t="s">
        <v>73</v>
      </c>
      <c r="B4212" t="s">
        <v>28</v>
      </c>
      <c r="C4212" t="s">
        <v>39</v>
      </c>
      <c r="D4212" t="s">
        <v>40</v>
      </c>
      <c r="E4212" t="s">
        <v>962</v>
      </c>
      <c r="G4212" t="s">
        <v>920</v>
      </c>
      <c r="H4212" t="s">
        <v>41</v>
      </c>
      <c r="I4212" t="s">
        <v>921</v>
      </c>
      <c r="J4212" t="s">
        <v>145</v>
      </c>
      <c r="L4212" t="s">
        <v>963</v>
      </c>
      <c r="M4212" t="s">
        <v>963</v>
      </c>
      <c r="N4212" t="b">
        <v>0</v>
      </c>
      <c r="O4212">
        <v>33.993810140000001</v>
      </c>
      <c r="P4212">
        <v>6.8069253372427641E-5</v>
      </c>
      <c r="Q4212">
        <v>0.95151267177719079</v>
      </c>
      <c r="R4212">
        <v>32.345541110197964</v>
      </c>
      <c r="S4212">
        <v>2.3139332755138602E-3</v>
      </c>
      <c r="T4212">
        <f t="shared" si="132"/>
        <v>32.345541110197964</v>
      </c>
      <c r="U4212">
        <f t="shared" si="133"/>
        <v>2.3139332755138602E-3</v>
      </c>
    </row>
    <row r="4213" spans="1:21" x14ac:dyDescent="0.35">
      <c r="A4213" t="s">
        <v>73</v>
      </c>
      <c r="B4213" t="s">
        <v>28</v>
      </c>
      <c r="C4213" t="s">
        <v>39</v>
      </c>
      <c r="D4213" t="s">
        <v>40</v>
      </c>
      <c r="E4213" t="s">
        <v>948</v>
      </c>
      <c r="F4213" t="s">
        <v>949</v>
      </c>
      <c r="G4213" t="s">
        <v>920</v>
      </c>
      <c r="H4213" t="s">
        <v>41</v>
      </c>
      <c r="I4213" t="s">
        <v>921</v>
      </c>
      <c r="J4213" t="s">
        <v>145</v>
      </c>
      <c r="L4213" t="s">
        <v>1478</v>
      </c>
      <c r="M4213" t="s">
        <v>1478</v>
      </c>
      <c r="N4213" t="b">
        <v>0</v>
      </c>
      <c r="O4213">
        <v>91.455062609999999</v>
      </c>
      <c r="P4213">
        <v>2.6342274008586569E-3</v>
      </c>
      <c r="Q4213">
        <v>36.822803660646542</v>
      </c>
      <c r="R4213">
        <v>3367.6318142601672</v>
      </c>
      <c r="S4213">
        <v>0.24091343187450601</v>
      </c>
      <c r="T4213">
        <f t="shared" si="132"/>
        <v>3367.6318142601667</v>
      </c>
      <c r="U4213">
        <f t="shared" si="133"/>
        <v>0.24091343187450603</v>
      </c>
    </row>
    <row r="4214" spans="1:21" x14ac:dyDescent="0.35">
      <c r="A4214" t="s">
        <v>73</v>
      </c>
      <c r="B4214" t="s">
        <v>28</v>
      </c>
      <c r="C4214" t="s">
        <v>76</v>
      </c>
      <c r="D4214" t="s">
        <v>77</v>
      </c>
      <c r="E4214" t="s">
        <v>964</v>
      </c>
      <c r="G4214" t="s">
        <v>920</v>
      </c>
      <c r="H4214" t="s">
        <v>41</v>
      </c>
      <c r="I4214" t="s">
        <v>921</v>
      </c>
      <c r="J4214" t="s">
        <v>145</v>
      </c>
      <c r="L4214" t="s">
        <v>965</v>
      </c>
      <c r="M4214" t="s">
        <v>965</v>
      </c>
      <c r="N4214" t="b">
        <v>0</v>
      </c>
      <c r="O4214">
        <v>7.0978034900000004</v>
      </c>
      <c r="P4214">
        <v>6.2727853165879088E-4</v>
      </c>
      <c r="Q4214">
        <v>2.2345677451950041</v>
      </c>
      <c r="R4214">
        <v>15.86052274048653</v>
      </c>
      <c r="S4214">
        <v>4.4522997512098416E-3</v>
      </c>
      <c r="T4214">
        <f t="shared" si="132"/>
        <v>15.860522740486532</v>
      </c>
      <c r="U4214">
        <f t="shared" si="133"/>
        <v>4.4522997512098416E-3</v>
      </c>
    </row>
    <row r="4215" spans="1:21" x14ac:dyDescent="0.35">
      <c r="A4215" t="s">
        <v>73</v>
      </c>
      <c r="B4215" t="s">
        <v>28</v>
      </c>
      <c r="C4215" t="s">
        <v>39</v>
      </c>
      <c r="D4215" t="s">
        <v>40</v>
      </c>
      <c r="E4215" t="s">
        <v>964</v>
      </c>
      <c r="G4215" t="s">
        <v>920</v>
      </c>
      <c r="H4215" t="s">
        <v>41</v>
      </c>
      <c r="I4215" t="s">
        <v>921</v>
      </c>
      <c r="J4215" t="s">
        <v>145</v>
      </c>
      <c r="L4215" t="s">
        <v>965</v>
      </c>
      <c r="M4215" t="s">
        <v>965</v>
      </c>
      <c r="N4215" t="b">
        <v>0</v>
      </c>
      <c r="O4215">
        <v>7.0978034900000004</v>
      </c>
      <c r="P4215">
        <v>2.9484004524117161E-3</v>
      </c>
      <c r="Q4215">
        <v>41.214502186382603</v>
      </c>
      <c r="R4215">
        <v>292.5324374571191</v>
      </c>
      <c r="S4215">
        <v>2.0927167021045461E-2</v>
      </c>
      <c r="T4215">
        <f t="shared" si="132"/>
        <v>292.5324374571191</v>
      </c>
      <c r="U4215">
        <f t="shared" si="133"/>
        <v>2.0927167021045457E-2</v>
      </c>
    </row>
    <row r="4216" spans="1:21" x14ac:dyDescent="0.35">
      <c r="A4216" t="s">
        <v>73</v>
      </c>
      <c r="B4216" t="s">
        <v>28</v>
      </c>
      <c r="C4216" t="s">
        <v>39</v>
      </c>
      <c r="D4216" t="s">
        <v>40</v>
      </c>
      <c r="E4216" t="s">
        <v>966</v>
      </c>
      <c r="F4216" t="s">
        <v>967</v>
      </c>
      <c r="G4216" t="s">
        <v>920</v>
      </c>
      <c r="H4216" t="s">
        <v>41</v>
      </c>
      <c r="I4216" t="s">
        <v>921</v>
      </c>
      <c r="J4216" t="s">
        <v>145</v>
      </c>
      <c r="L4216" t="s">
        <v>968</v>
      </c>
      <c r="M4216" t="s">
        <v>968</v>
      </c>
      <c r="N4216" t="b">
        <v>0</v>
      </c>
      <c r="O4216">
        <v>91.455062609999999</v>
      </c>
      <c r="P4216">
        <v>5.3722246756325435E-4</v>
      </c>
      <c r="Q4216">
        <v>7.5096164585948753</v>
      </c>
      <c r="R4216">
        <v>686.79244339788079</v>
      </c>
      <c r="S4216">
        <v>4.9131714406496121E-2</v>
      </c>
      <c r="T4216">
        <f t="shared" si="132"/>
        <v>686.79244339788079</v>
      </c>
      <c r="U4216">
        <f t="shared" si="133"/>
        <v>4.9131714406496121E-2</v>
      </c>
    </row>
    <row r="4217" spans="1:21" x14ac:dyDescent="0.35">
      <c r="A4217" t="s">
        <v>73</v>
      </c>
      <c r="B4217" t="s">
        <v>28</v>
      </c>
      <c r="C4217" t="s">
        <v>76</v>
      </c>
      <c r="D4217" t="s">
        <v>77</v>
      </c>
      <c r="E4217" t="s">
        <v>966</v>
      </c>
      <c r="F4217" t="s">
        <v>967</v>
      </c>
      <c r="G4217" t="s">
        <v>920</v>
      </c>
      <c r="H4217" t="s">
        <v>41</v>
      </c>
      <c r="I4217" t="s">
        <v>921</v>
      </c>
      <c r="J4217" t="s">
        <v>145</v>
      </c>
      <c r="L4217" t="s">
        <v>968</v>
      </c>
      <c r="M4217" t="s">
        <v>968</v>
      </c>
      <c r="N4217" t="b">
        <v>0</v>
      </c>
      <c r="O4217">
        <v>91.455062609999999</v>
      </c>
      <c r="P4217">
        <v>7.2355182094691799E-4</v>
      </c>
      <c r="Q4217">
        <v>2.577524145118629</v>
      </c>
      <c r="R4217">
        <v>235.72763207061101</v>
      </c>
      <c r="S4217">
        <v>6.6172477086279893E-2</v>
      </c>
      <c r="T4217">
        <f t="shared" si="132"/>
        <v>235.72763207061095</v>
      </c>
      <c r="U4217">
        <f t="shared" si="133"/>
        <v>6.6172477086279893E-2</v>
      </c>
    </row>
    <row r="4218" spans="1:21" x14ac:dyDescent="0.35">
      <c r="A4218" t="s">
        <v>73</v>
      </c>
      <c r="B4218" t="s">
        <v>28</v>
      </c>
      <c r="C4218" t="s">
        <v>76</v>
      </c>
      <c r="D4218" t="s">
        <v>77</v>
      </c>
      <c r="E4218" t="s">
        <v>969</v>
      </c>
      <c r="G4218" t="s">
        <v>920</v>
      </c>
      <c r="H4218" t="s">
        <v>41</v>
      </c>
      <c r="I4218" t="s">
        <v>921</v>
      </c>
      <c r="J4218" t="s">
        <v>145</v>
      </c>
      <c r="L4218" t="s">
        <v>970</v>
      </c>
      <c r="M4218" t="s">
        <v>970</v>
      </c>
      <c r="N4218" t="b">
        <v>0</v>
      </c>
      <c r="O4218">
        <v>33.993810140000001</v>
      </c>
      <c r="P4218">
        <v>3.5699584745684612E-3</v>
      </c>
      <c r="Q4218">
        <v>12.717339517201131</v>
      </c>
      <c r="R4218">
        <v>432.31082503365451</v>
      </c>
      <c r="S4218">
        <v>0.1213564905921643</v>
      </c>
      <c r="T4218">
        <f t="shared" si="132"/>
        <v>432.31082503365451</v>
      </c>
      <c r="U4218">
        <f t="shared" si="133"/>
        <v>0.12135649059216429</v>
      </c>
    </row>
    <row r="4219" spans="1:21" x14ac:dyDescent="0.35">
      <c r="A4219" t="s">
        <v>73</v>
      </c>
      <c r="B4219" t="s">
        <v>28</v>
      </c>
      <c r="C4219" t="s">
        <v>39</v>
      </c>
      <c r="D4219" t="s">
        <v>40</v>
      </c>
      <c r="E4219" t="s">
        <v>969</v>
      </c>
      <c r="G4219" t="s">
        <v>920</v>
      </c>
      <c r="H4219" t="s">
        <v>41</v>
      </c>
      <c r="I4219" t="s">
        <v>921</v>
      </c>
      <c r="J4219" t="s">
        <v>145</v>
      </c>
      <c r="L4219" t="s">
        <v>970</v>
      </c>
      <c r="M4219" t="s">
        <v>970</v>
      </c>
      <c r="N4219" t="b">
        <v>0</v>
      </c>
      <c r="O4219">
        <v>33.993810140000001</v>
      </c>
      <c r="P4219">
        <v>8.8353955607250328E-4</v>
      </c>
      <c r="Q4219">
        <v>12.35064352799141</v>
      </c>
      <c r="R4219">
        <v>419.84543119735969</v>
      </c>
      <c r="S4219">
        <v>3.0034875920308561E-2</v>
      </c>
      <c r="T4219">
        <f t="shared" si="132"/>
        <v>419.8454311973598</v>
      </c>
      <c r="U4219">
        <f t="shared" si="133"/>
        <v>3.0034875920308561E-2</v>
      </c>
    </row>
    <row r="4220" spans="1:21" x14ac:dyDescent="0.35">
      <c r="A4220" t="s">
        <v>73</v>
      </c>
      <c r="B4220" t="s">
        <v>28</v>
      </c>
      <c r="C4220" t="s">
        <v>39</v>
      </c>
      <c r="D4220" t="s">
        <v>40</v>
      </c>
      <c r="E4220" t="s">
        <v>971</v>
      </c>
      <c r="F4220" t="s">
        <v>972</v>
      </c>
      <c r="G4220" t="s">
        <v>920</v>
      </c>
      <c r="H4220" t="s">
        <v>41</v>
      </c>
      <c r="I4220" t="s">
        <v>921</v>
      </c>
      <c r="J4220" t="s">
        <v>145</v>
      </c>
      <c r="L4220" t="s">
        <v>973</v>
      </c>
      <c r="M4220" t="s">
        <v>973</v>
      </c>
      <c r="N4220" t="b">
        <v>0</v>
      </c>
      <c r="O4220">
        <v>33.993810140000001</v>
      </c>
      <c r="P4220">
        <v>1.1735810225878331E-4</v>
      </c>
      <c r="Q4220">
        <v>1.6405016347687491</v>
      </c>
      <c r="R4220">
        <v>55.766901106688472</v>
      </c>
      <c r="S4220">
        <v>3.9894490465757857E-3</v>
      </c>
      <c r="T4220">
        <f t="shared" si="132"/>
        <v>55.766901106688479</v>
      </c>
      <c r="U4220">
        <f t="shared" si="133"/>
        <v>3.9894490465757848E-3</v>
      </c>
    </row>
    <row r="4221" spans="1:21" x14ac:dyDescent="0.35">
      <c r="A4221" t="s">
        <v>73</v>
      </c>
      <c r="B4221" t="s">
        <v>28</v>
      </c>
      <c r="C4221" t="s">
        <v>76</v>
      </c>
      <c r="D4221" t="s">
        <v>77</v>
      </c>
      <c r="E4221" t="s">
        <v>971</v>
      </c>
      <c r="F4221" t="s">
        <v>972</v>
      </c>
      <c r="G4221" t="s">
        <v>920</v>
      </c>
      <c r="H4221" t="s">
        <v>41</v>
      </c>
      <c r="I4221" t="s">
        <v>921</v>
      </c>
      <c r="J4221" t="s">
        <v>145</v>
      </c>
      <c r="L4221" t="s">
        <v>973</v>
      </c>
      <c r="M4221" t="s">
        <v>973</v>
      </c>
      <c r="N4221" t="b">
        <v>0</v>
      </c>
      <c r="O4221">
        <v>33.993810140000001</v>
      </c>
      <c r="P4221">
        <v>2.337544710225328E-4</v>
      </c>
      <c r="Q4221">
        <v>0.83270855749005568</v>
      </c>
      <c r="R4221">
        <v>28.306936605270231</v>
      </c>
      <c r="S4221">
        <v>7.9462051073161104E-3</v>
      </c>
      <c r="T4221">
        <f t="shared" si="132"/>
        <v>28.306936605270227</v>
      </c>
      <c r="U4221">
        <f t="shared" si="133"/>
        <v>7.9462051073161122E-3</v>
      </c>
    </row>
    <row r="4222" spans="1:21" x14ac:dyDescent="0.35">
      <c r="A4222" t="s">
        <v>73</v>
      </c>
      <c r="B4222" t="s">
        <v>28</v>
      </c>
      <c r="C4222" t="s">
        <v>39</v>
      </c>
      <c r="D4222" t="s">
        <v>40</v>
      </c>
      <c r="E4222" t="s">
        <v>974</v>
      </c>
      <c r="F4222" t="s">
        <v>975</v>
      </c>
      <c r="G4222" t="s">
        <v>920</v>
      </c>
      <c r="H4222" t="s">
        <v>41</v>
      </c>
      <c r="I4222" t="s">
        <v>921</v>
      </c>
      <c r="J4222" t="s">
        <v>145</v>
      </c>
      <c r="L4222" t="s">
        <v>976</v>
      </c>
      <c r="M4222" t="s">
        <v>976</v>
      </c>
      <c r="N4222" t="b">
        <v>0</v>
      </c>
      <c r="O4222">
        <v>22.262271330000001</v>
      </c>
      <c r="P4222">
        <v>1.002421984915832E-4</v>
      </c>
      <c r="Q4222">
        <v>1.4012453110023591</v>
      </c>
      <c r="R4222">
        <v>31.19490331342476</v>
      </c>
      <c r="S4222">
        <v>2.231619021535341E-3</v>
      </c>
      <c r="T4222">
        <f t="shared" si="132"/>
        <v>31.194903313424753</v>
      </c>
      <c r="U4222">
        <f t="shared" si="133"/>
        <v>2.2316190215353419E-3</v>
      </c>
    </row>
    <row r="4223" spans="1:21" x14ac:dyDescent="0.35">
      <c r="A4223" t="s">
        <v>73</v>
      </c>
      <c r="B4223" t="s">
        <v>28</v>
      </c>
      <c r="C4223" t="s">
        <v>76</v>
      </c>
      <c r="D4223" t="s">
        <v>77</v>
      </c>
      <c r="E4223" t="s">
        <v>974</v>
      </c>
      <c r="F4223" t="s">
        <v>975</v>
      </c>
      <c r="G4223" t="s">
        <v>920</v>
      </c>
      <c r="H4223" t="s">
        <v>41</v>
      </c>
      <c r="I4223" t="s">
        <v>921</v>
      </c>
      <c r="J4223" t="s">
        <v>145</v>
      </c>
      <c r="L4223" t="s">
        <v>976</v>
      </c>
      <c r="M4223" t="s">
        <v>976</v>
      </c>
      <c r="N4223" t="b">
        <v>0</v>
      </c>
      <c r="O4223">
        <v>22.262271330000001</v>
      </c>
      <c r="P4223">
        <v>1.012563445836881E-4</v>
      </c>
      <c r="Q4223">
        <v>0.36070764450478138</v>
      </c>
      <c r="R4223">
        <v>8.0301714527706274</v>
      </c>
      <c r="S4223">
        <v>2.254196217006042E-3</v>
      </c>
      <c r="T4223">
        <f t="shared" si="132"/>
        <v>8.0301714527706274</v>
      </c>
      <c r="U4223">
        <f t="shared" si="133"/>
        <v>2.2541962170060403E-3</v>
      </c>
    </row>
    <row r="4224" spans="1:21" x14ac:dyDescent="0.35">
      <c r="A4224" t="s">
        <v>73</v>
      </c>
      <c r="B4224" t="s">
        <v>28</v>
      </c>
      <c r="C4224" t="s">
        <v>76</v>
      </c>
      <c r="D4224" t="s">
        <v>77</v>
      </c>
      <c r="E4224" t="s">
        <v>977</v>
      </c>
      <c r="F4224" t="s">
        <v>978</v>
      </c>
      <c r="G4224" t="s">
        <v>920</v>
      </c>
      <c r="H4224" t="s">
        <v>41</v>
      </c>
      <c r="I4224" t="s">
        <v>921</v>
      </c>
      <c r="J4224" t="s">
        <v>145</v>
      </c>
      <c r="L4224" t="s">
        <v>979</v>
      </c>
      <c r="M4224" t="s">
        <v>979</v>
      </c>
      <c r="N4224" t="b">
        <v>0</v>
      </c>
      <c r="O4224">
        <v>33.993810140000001</v>
      </c>
      <c r="P4224">
        <v>1.10916097156081E-4</v>
      </c>
      <c r="Q4224">
        <v>0.3951187879369546</v>
      </c>
      <c r="R4224">
        <v>13.431593059875761</v>
      </c>
      <c r="S4224">
        <v>3.7704607481936132E-3</v>
      </c>
      <c r="T4224">
        <f t="shared" si="132"/>
        <v>13.431593059875757</v>
      </c>
      <c r="U4224">
        <f t="shared" si="133"/>
        <v>3.7704607481936115E-3</v>
      </c>
    </row>
    <row r="4225" spans="1:21" x14ac:dyDescent="0.35">
      <c r="A4225" t="s">
        <v>73</v>
      </c>
      <c r="B4225" t="s">
        <v>28</v>
      </c>
      <c r="C4225" t="s">
        <v>39</v>
      </c>
      <c r="D4225" t="s">
        <v>40</v>
      </c>
      <c r="E4225" t="s">
        <v>977</v>
      </c>
      <c r="F4225" t="s">
        <v>978</v>
      </c>
      <c r="G4225" t="s">
        <v>920</v>
      </c>
      <c r="H4225" t="s">
        <v>41</v>
      </c>
      <c r="I4225" t="s">
        <v>921</v>
      </c>
      <c r="J4225" t="s">
        <v>145</v>
      </c>
      <c r="L4225" t="s">
        <v>979</v>
      </c>
      <c r="M4225" t="s">
        <v>979</v>
      </c>
      <c r="N4225" t="b">
        <v>0</v>
      </c>
      <c r="O4225">
        <v>33.993810140000001</v>
      </c>
      <c r="P4225">
        <v>1.097838787195449E-4</v>
      </c>
      <c r="Q4225">
        <v>1.5346246151248431</v>
      </c>
      <c r="R4225">
        <v>52.167737802724503</v>
      </c>
      <c r="S4225">
        <v>3.7319723296249949E-3</v>
      </c>
      <c r="T4225">
        <f t="shared" si="132"/>
        <v>52.167737802724488</v>
      </c>
      <c r="U4225">
        <f t="shared" si="133"/>
        <v>3.7319723296249958E-3</v>
      </c>
    </row>
    <row r="4226" spans="1:21" x14ac:dyDescent="0.35">
      <c r="A4226" t="s">
        <v>73</v>
      </c>
      <c r="B4226" t="s">
        <v>28</v>
      </c>
      <c r="C4226" t="s">
        <v>39</v>
      </c>
      <c r="D4226" t="s">
        <v>40</v>
      </c>
      <c r="E4226" t="s">
        <v>980</v>
      </c>
      <c r="F4226" t="s">
        <v>981</v>
      </c>
      <c r="G4226" t="s">
        <v>920</v>
      </c>
      <c r="H4226" t="s">
        <v>41</v>
      </c>
      <c r="I4226" t="s">
        <v>921</v>
      </c>
      <c r="J4226" t="s">
        <v>145</v>
      </c>
      <c r="L4226" t="s">
        <v>982</v>
      </c>
      <c r="M4226" t="s">
        <v>982</v>
      </c>
      <c r="N4226" t="b">
        <v>0</v>
      </c>
      <c r="O4226">
        <v>33.993810140000001</v>
      </c>
      <c r="P4226">
        <v>9.6981607576816236E-5</v>
      </c>
      <c r="Q4226">
        <v>1.3556668241059679</v>
      </c>
      <c r="R4226">
        <v>46.084280631755057</v>
      </c>
      <c r="S4226">
        <v>3.2967743550382771E-3</v>
      </c>
      <c r="T4226">
        <f t="shared" ref="T4226:T4289" si="134">O4226*Q4226</f>
        <v>46.08428063175505</v>
      </c>
      <c r="U4226">
        <f t="shared" ref="U4226:U4289" si="135">O4226*P4226</f>
        <v>3.2967743550382767E-3</v>
      </c>
    </row>
    <row r="4227" spans="1:21" x14ac:dyDescent="0.35">
      <c r="A4227" t="s">
        <v>73</v>
      </c>
      <c r="B4227" t="s">
        <v>28</v>
      </c>
      <c r="C4227" t="s">
        <v>76</v>
      </c>
      <c r="D4227" t="s">
        <v>77</v>
      </c>
      <c r="E4227" t="s">
        <v>980</v>
      </c>
      <c r="F4227" t="s">
        <v>981</v>
      </c>
      <c r="G4227" t="s">
        <v>920</v>
      </c>
      <c r="H4227" t="s">
        <v>41</v>
      </c>
      <c r="I4227" t="s">
        <v>921</v>
      </c>
      <c r="J4227" t="s">
        <v>145</v>
      </c>
      <c r="L4227" t="s">
        <v>982</v>
      </c>
      <c r="M4227" t="s">
        <v>982</v>
      </c>
      <c r="N4227" t="b">
        <v>0</v>
      </c>
      <c r="O4227">
        <v>33.993810140000001</v>
      </c>
      <c r="P4227">
        <v>1.883922998934499E-4</v>
      </c>
      <c r="Q4227">
        <v>0.67111392394024671</v>
      </c>
      <c r="R4227">
        <v>22.813719312735149</v>
      </c>
      <c r="S4227">
        <v>6.4041720744158794E-3</v>
      </c>
      <c r="T4227">
        <f t="shared" si="134"/>
        <v>22.813719312735149</v>
      </c>
      <c r="U4227">
        <f t="shared" si="135"/>
        <v>6.4041720744158785E-3</v>
      </c>
    </row>
    <row r="4228" spans="1:21" x14ac:dyDescent="0.35">
      <c r="A4228" t="s">
        <v>73</v>
      </c>
      <c r="B4228" t="s">
        <v>28</v>
      </c>
      <c r="C4228" t="s">
        <v>39</v>
      </c>
      <c r="D4228" t="s">
        <v>40</v>
      </c>
      <c r="E4228" t="s">
        <v>983</v>
      </c>
      <c r="F4228" t="s">
        <v>984</v>
      </c>
      <c r="G4228" t="s">
        <v>920</v>
      </c>
      <c r="H4228" t="s">
        <v>41</v>
      </c>
      <c r="I4228" t="s">
        <v>921</v>
      </c>
      <c r="J4228" t="s">
        <v>145</v>
      </c>
      <c r="L4228" t="s">
        <v>985</v>
      </c>
      <c r="M4228" t="s">
        <v>985</v>
      </c>
      <c r="N4228" t="b">
        <v>0</v>
      </c>
      <c r="O4228">
        <v>33.993810140000001</v>
      </c>
      <c r="P4228">
        <v>2.139756675008373E-3</v>
      </c>
      <c r="Q4228">
        <v>29.910796577284142</v>
      </c>
      <c r="R4228">
        <v>1016.781939984359</v>
      </c>
      <c r="S4228">
        <v>7.2738482156032333E-2</v>
      </c>
      <c r="T4228">
        <f t="shared" si="134"/>
        <v>1016.7819399843589</v>
      </c>
      <c r="U4228">
        <f t="shared" si="135"/>
        <v>7.2738482156032319E-2</v>
      </c>
    </row>
    <row r="4229" spans="1:21" x14ac:dyDescent="0.35">
      <c r="A4229" t="s">
        <v>73</v>
      </c>
      <c r="B4229" t="s">
        <v>28</v>
      </c>
      <c r="C4229" t="s">
        <v>76</v>
      </c>
      <c r="D4229" t="s">
        <v>77</v>
      </c>
      <c r="E4229" t="s">
        <v>986</v>
      </c>
      <c r="G4229" t="s">
        <v>920</v>
      </c>
      <c r="H4229" t="s">
        <v>41</v>
      </c>
      <c r="I4229" t="s">
        <v>921</v>
      </c>
      <c r="J4229" t="s">
        <v>145</v>
      </c>
      <c r="L4229" t="s">
        <v>987</v>
      </c>
      <c r="M4229" t="s">
        <v>987</v>
      </c>
      <c r="N4229" t="b">
        <v>0</v>
      </c>
      <c r="O4229">
        <v>33.993810140000001</v>
      </c>
      <c r="P4229">
        <v>5.7850633636442397E-3</v>
      </c>
      <c r="Q4229">
        <v>20.608255095426191</v>
      </c>
      <c r="R4229">
        <v>700.55311103060558</v>
      </c>
      <c r="S4229">
        <v>0.19665634563159209</v>
      </c>
      <c r="T4229">
        <f t="shared" si="134"/>
        <v>700.55311103060558</v>
      </c>
      <c r="U4229">
        <f t="shared" si="135"/>
        <v>0.19665634563159207</v>
      </c>
    </row>
    <row r="4230" spans="1:21" x14ac:dyDescent="0.35">
      <c r="A4230" t="s">
        <v>73</v>
      </c>
      <c r="B4230" t="s">
        <v>28</v>
      </c>
      <c r="C4230" t="s">
        <v>39</v>
      </c>
      <c r="D4230" t="s">
        <v>40</v>
      </c>
      <c r="E4230" t="s">
        <v>986</v>
      </c>
      <c r="G4230" t="s">
        <v>920</v>
      </c>
      <c r="H4230" t="s">
        <v>41</v>
      </c>
      <c r="I4230" t="s">
        <v>921</v>
      </c>
      <c r="J4230" t="s">
        <v>145</v>
      </c>
      <c r="L4230" t="s">
        <v>987</v>
      </c>
      <c r="M4230" t="s">
        <v>987</v>
      </c>
      <c r="N4230" t="b">
        <v>0</v>
      </c>
      <c r="O4230">
        <v>33.993810140000001</v>
      </c>
      <c r="P4230">
        <v>1.431762400761085E-3</v>
      </c>
      <c r="Q4230">
        <v>20.014029827013491</v>
      </c>
      <c r="R4230">
        <v>680.35313007579362</v>
      </c>
      <c r="S4230">
        <v>4.8671059217062933E-2</v>
      </c>
      <c r="T4230">
        <f t="shared" si="134"/>
        <v>680.35313007579373</v>
      </c>
      <c r="U4230">
        <f t="shared" si="135"/>
        <v>4.8671059217062912E-2</v>
      </c>
    </row>
    <row r="4231" spans="1:21" x14ac:dyDescent="0.35">
      <c r="A4231" t="s">
        <v>73</v>
      </c>
      <c r="B4231" t="s">
        <v>28</v>
      </c>
      <c r="C4231" t="s">
        <v>76</v>
      </c>
      <c r="D4231" t="s">
        <v>77</v>
      </c>
      <c r="E4231" t="s">
        <v>988</v>
      </c>
      <c r="F4231" t="s">
        <v>989</v>
      </c>
      <c r="G4231" t="s">
        <v>920</v>
      </c>
      <c r="H4231" t="s">
        <v>41</v>
      </c>
      <c r="I4231" t="s">
        <v>921</v>
      </c>
      <c r="J4231" t="s">
        <v>145</v>
      </c>
      <c r="L4231" t="s">
        <v>990</v>
      </c>
      <c r="M4231" t="s">
        <v>990</v>
      </c>
      <c r="N4231" t="b">
        <v>0</v>
      </c>
      <c r="O4231">
        <v>33.993810140000001</v>
      </c>
      <c r="P4231">
        <v>2.1170414539680698E-3</v>
      </c>
      <c r="Q4231">
        <v>7.541582103516081</v>
      </c>
      <c r="R4231">
        <v>256.36711018214748</v>
      </c>
      <c r="S4231">
        <v>7.1966305244700116E-2</v>
      </c>
      <c r="T4231">
        <f t="shared" si="134"/>
        <v>256.36711018214748</v>
      </c>
      <c r="U4231">
        <f t="shared" si="135"/>
        <v>7.1966305244700116E-2</v>
      </c>
    </row>
    <row r="4232" spans="1:21" x14ac:dyDescent="0.35">
      <c r="A4232" t="s">
        <v>73</v>
      </c>
      <c r="B4232" t="s">
        <v>28</v>
      </c>
      <c r="C4232" t="s">
        <v>39</v>
      </c>
      <c r="D4232" t="s">
        <v>40</v>
      </c>
      <c r="E4232" t="s">
        <v>988</v>
      </c>
      <c r="F4232" t="s">
        <v>989</v>
      </c>
      <c r="G4232" t="s">
        <v>920</v>
      </c>
      <c r="H4232" t="s">
        <v>41</v>
      </c>
      <c r="I4232" t="s">
        <v>921</v>
      </c>
      <c r="J4232" t="s">
        <v>145</v>
      </c>
      <c r="L4232" t="s">
        <v>990</v>
      </c>
      <c r="M4232" t="s">
        <v>990</v>
      </c>
      <c r="N4232" t="b">
        <v>0</v>
      </c>
      <c r="O4232">
        <v>33.993810140000001</v>
      </c>
      <c r="P4232">
        <v>3.0782196070209778E-3</v>
      </c>
      <c r="Q4232">
        <v>43.029191852130438</v>
      </c>
      <c r="R4232">
        <v>1462.7261782989569</v>
      </c>
      <c r="S4232">
        <v>0.10464041289029651</v>
      </c>
      <c r="T4232">
        <f t="shared" si="134"/>
        <v>1462.7261782989572</v>
      </c>
      <c r="U4232">
        <f t="shared" si="135"/>
        <v>0.10464041289029653</v>
      </c>
    </row>
    <row r="4233" spans="1:21" x14ac:dyDescent="0.35">
      <c r="A4233" t="s">
        <v>73</v>
      </c>
      <c r="B4233" t="s">
        <v>28</v>
      </c>
      <c r="C4233" t="s">
        <v>39</v>
      </c>
      <c r="D4233" t="s">
        <v>40</v>
      </c>
      <c r="E4233" t="s">
        <v>991</v>
      </c>
      <c r="G4233" t="s">
        <v>920</v>
      </c>
      <c r="H4233" t="s">
        <v>41</v>
      </c>
      <c r="I4233" t="s">
        <v>921</v>
      </c>
      <c r="J4233" t="s">
        <v>145</v>
      </c>
      <c r="L4233" t="s">
        <v>992</v>
      </c>
      <c r="M4233" t="s">
        <v>993</v>
      </c>
      <c r="N4233" t="b">
        <v>0</v>
      </c>
      <c r="O4233">
        <v>33.993810140000001</v>
      </c>
      <c r="P4233">
        <v>5.8032483899368298E-3</v>
      </c>
      <c r="Q4233">
        <v>81.121271453995092</v>
      </c>
      <c r="R4233">
        <v>2757.6211001225111</v>
      </c>
      <c r="S4233">
        <v>0.19727452396277331</v>
      </c>
      <c r="T4233">
        <f t="shared" si="134"/>
        <v>2757.6211001225111</v>
      </c>
      <c r="U4233">
        <f t="shared" si="135"/>
        <v>0.19727452396277328</v>
      </c>
    </row>
    <row r="4234" spans="1:21" x14ac:dyDescent="0.35">
      <c r="A4234" t="s">
        <v>73</v>
      </c>
      <c r="B4234" t="s">
        <v>28</v>
      </c>
      <c r="C4234" t="s">
        <v>39</v>
      </c>
      <c r="D4234" t="s">
        <v>40</v>
      </c>
      <c r="E4234" t="s">
        <v>994</v>
      </c>
      <c r="F4234" t="s">
        <v>995</v>
      </c>
      <c r="G4234" t="s">
        <v>920</v>
      </c>
      <c r="H4234" t="s">
        <v>41</v>
      </c>
      <c r="I4234" t="s">
        <v>921</v>
      </c>
      <c r="J4234" t="s">
        <v>145</v>
      </c>
      <c r="L4234" t="s">
        <v>996</v>
      </c>
      <c r="M4234" t="s">
        <v>997</v>
      </c>
      <c r="N4234" t="b">
        <v>0</v>
      </c>
      <c r="O4234">
        <v>22.262271330000001</v>
      </c>
      <c r="P4234">
        <v>2.1408665107571852E-3</v>
      </c>
      <c r="Q4234">
        <v>29.926310524128951</v>
      </c>
      <c r="R4234">
        <v>666.22764479399314</v>
      </c>
      <c r="S4234">
        <v>4.7660551143786832E-2</v>
      </c>
      <c r="T4234">
        <f t="shared" si="134"/>
        <v>666.22764479399325</v>
      </c>
      <c r="U4234">
        <f t="shared" si="135"/>
        <v>4.7660551143786825E-2</v>
      </c>
    </row>
    <row r="4235" spans="1:21" x14ac:dyDescent="0.35">
      <c r="A4235" t="s">
        <v>73</v>
      </c>
      <c r="B4235" t="s">
        <v>28</v>
      </c>
      <c r="C4235" t="s">
        <v>76</v>
      </c>
      <c r="D4235" t="s">
        <v>77</v>
      </c>
      <c r="E4235" t="s">
        <v>994</v>
      </c>
      <c r="F4235" t="s">
        <v>995</v>
      </c>
      <c r="G4235" t="s">
        <v>920</v>
      </c>
      <c r="H4235" t="s">
        <v>41</v>
      </c>
      <c r="I4235" t="s">
        <v>921</v>
      </c>
      <c r="J4235" t="s">
        <v>145</v>
      </c>
      <c r="L4235" t="s">
        <v>996</v>
      </c>
      <c r="M4235" t="s">
        <v>997</v>
      </c>
      <c r="N4235" t="b">
        <v>0</v>
      </c>
      <c r="O4235">
        <v>22.262271330000001</v>
      </c>
      <c r="P4235">
        <v>5.7668080984565424E-3</v>
      </c>
      <c r="Q4235">
        <v>20.54322397334947</v>
      </c>
      <c r="R4235">
        <v>457.33882608766652</v>
      </c>
      <c r="S4235">
        <v>0.12838224659588091</v>
      </c>
      <c r="T4235">
        <f t="shared" si="134"/>
        <v>457.33882608766658</v>
      </c>
      <c r="U4235">
        <f t="shared" si="135"/>
        <v>0.12838224659588091</v>
      </c>
    </row>
    <row r="4236" spans="1:21" x14ac:dyDescent="0.35">
      <c r="A4236" t="s">
        <v>73</v>
      </c>
      <c r="B4236" t="s">
        <v>28</v>
      </c>
      <c r="C4236" t="s">
        <v>76</v>
      </c>
      <c r="D4236" t="s">
        <v>77</v>
      </c>
      <c r="E4236" t="s">
        <v>998</v>
      </c>
      <c r="G4236" t="s">
        <v>920</v>
      </c>
      <c r="H4236" t="s">
        <v>41</v>
      </c>
      <c r="I4236" t="s">
        <v>921</v>
      </c>
      <c r="J4236" t="s">
        <v>145</v>
      </c>
      <c r="L4236" t="s">
        <v>999</v>
      </c>
      <c r="M4236" t="s">
        <v>999</v>
      </c>
      <c r="N4236" t="b">
        <v>0</v>
      </c>
      <c r="O4236">
        <v>22.262271330000001</v>
      </c>
      <c r="P4236">
        <v>4.4065408948333702E-3</v>
      </c>
      <c r="Q4236">
        <v>15.697514986585761</v>
      </c>
      <c r="R4236">
        <v>349.46233783811351</v>
      </c>
      <c r="S4236">
        <v>9.8099609027521489E-2</v>
      </c>
      <c r="T4236">
        <f t="shared" si="134"/>
        <v>349.46233783811351</v>
      </c>
      <c r="U4236">
        <f t="shared" si="135"/>
        <v>9.8099609027521489E-2</v>
      </c>
    </row>
    <row r="4237" spans="1:21" x14ac:dyDescent="0.35">
      <c r="A4237" t="s">
        <v>73</v>
      </c>
      <c r="B4237" t="s">
        <v>28</v>
      </c>
      <c r="C4237" t="s">
        <v>39</v>
      </c>
      <c r="D4237" t="s">
        <v>40</v>
      </c>
      <c r="E4237" t="s">
        <v>998</v>
      </c>
      <c r="G4237" t="s">
        <v>920</v>
      </c>
      <c r="H4237" t="s">
        <v>41</v>
      </c>
      <c r="I4237" t="s">
        <v>921</v>
      </c>
      <c r="J4237" t="s">
        <v>145</v>
      </c>
      <c r="L4237" t="s">
        <v>999</v>
      </c>
      <c r="M4237" t="s">
        <v>999</v>
      </c>
      <c r="N4237" t="b">
        <v>0</v>
      </c>
      <c r="O4237">
        <v>22.262271330000001</v>
      </c>
      <c r="P4237">
        <v>1.8695835350039361E-3</v>
      </c>
      <c r="Q4237">
        <v>26.134155090098581</v>
      </c>
      <c r="R4237">
        <v>581.80565159607534</v>
      </c>
      <c r="S4237">
        <v>4.1621175930358183E-2</v>
      </c>
      <c r="T4237">
        <f t="shared" si="134"/>
        <v>581.80565159607522</v>
      </c>
      <c r="U4237">
        <f t="shared" si="135"/>
        <v>4.1621175930358176E-2</v>
      </c>
    </row>
    <row r="4238" spans="1:21" x14ac:dyDescent="0.35">
      <c r="A4238" t="s">
        <v>73</v>
      </c>
      <c r="B4238" t="s">
        <v>28</v>
      </c>
      <c r="C4238" t="s">
        <v>76</v>
      </c>
      <c r="D4238" t="s">
        <v>77</v>
      </c>
      <c r="E4238" t="s">
        <v>1000</v>
      </c>
      <c r="F4238" t="s">
        <v>1001</v>
      </c>
      <c r="G4238" t="s">
        <v>920</v>
      </c>
      <c r="H4238" t="s">
        <v>41</v>
      </c>
      <c r="I4238" t="s">
        <v>921</v>
      </c>
      <c r="J4238" t="s">
        <v>145</v>
      </c>
      <c r="L4238" t="s">
        <v>1002</v>
      </c>
      <c r="M4238" t="s">
        <v>1002</v>
      </c>
      <c r="N4238" t="b">
        <v>0</v>
      </c>
      <c r="O4238">
        <v>33.993810140000001</v>
      </c>
      <c r="P4238">
        <v>1.5012550636068021E-3</v>
      </c>
      <c r="Q4238">
        <v>5.3479530593455804</v>
      </c>
      <c r="R4238">
        <v>181.7973009370258</v>
      </c>
      <c r="S4238">
        <v>5.1033379603963237E-2</v>
      </c>
      <c r="T4238">
        <f t="shared" si="134"/>
        <v>181.79730093702582</v>
      </c>
      <c r="U4238">
        <f t="shared" si="135"/>
        <v>5.1033379603963251E-2</v>
      </c>
    </row>
    <row r="4239" spans="1:21" x14ac:dyDescent="0.35">
      <c r="A4239" t="s">
        <v>73</v>
      </c>
      <c r="B4239" t="s">
        <v>28</v>
      </c>
      <c r="C4239" t="s">
        <v>39</v>
      </c>
      <c r="D4239" t="s">
        <v>40</v>
      </c>
      <c r="E4239" t="s">
        <v>1000</v>
      </c>
      <c r="F4239" t="s">
        <v>1001</v>
      </c>
      <c r="G4239" t="s">
        <v>920</v>
      </c>
      <c r="H4239" t="s">
        <v>41</v>
      </c>
      <c r="I4239" t="s">
        <v>921</v>
      </c>
      <c r="J4239" t="s">
        <v>145</v>
      </c>
      <c r="L4239" t="s">
        <v>1002</v>
      </c>
      <c r="M4239" t="s">
        <v>1002</v>
      </c>
      <c r="N4239" t="b">
        <v>0</v>
      </c>
      <c r="O4239">
        <v>33.993810140000001</v>
      </c>
      <c r="P4239">
        <v>1.4862002280385919E-3</v>
      </c>
      <c r="Q4239">
        <v>20.77499428471307</v>
      </c>
      <c r="R4239">
        <v>706.22121137412137</v>
      </c>
      <c r="S4239">
        <v>5.0521608381968577E-2</v>
      </c>
      <c r="T4239">
        <f t="shared" si="134"/>
        <v>706.22121137412125</v>
      </c>
      <c r="U4239">
        <f t="shared" si="135"/>
        <v>5.0521608381968598E-2</v>
      </c>
    </row>
    <row r="4240" spans="1:21" x14ac:dyDescent="0.35">
      <c r="A4240" t="s">
        <v>73</v>
      </c>
      <c r="B4240" t="s">
        <v>28</v>
      </c>
      <c r="C4240" t="s">
        <v>39</v>
      </c>
      <c r="D4240" t="s">
        <v>40</v>
      </c>
      <c r="E4240" t="s">
        <v>1003</v>
      </c>
      <c r="F4240" t="s">
        <v>1004</v>
      </c>
      <c r="G4240" t="s">
        <v>920</v>
      </c>
      <c r="H4240" t="s">
        <v>41</v>
      </c>
      <c r="I4240" t="s">
        <v>921</v>
      </c>
      <c r="J4240" t="s">
        <v>145</v>
      </c>
      <c r="L4240" t="s">
        <v>1005</v>
      </c>
      <c r="M4240" t="s">
        <v>1005</v>
      </c>
      <c r="N4240" t="b">
        <v>0</v>
      </c>
      <c r="O4240">
        <v>33.993810140000001</v>
      </c>
      <c r="P4240">
        <v>2.1302287620424991E-3</v>
      </c>
      <c r="Q4240">
        <v>29.77760972017235</v>
      </c>
      <c r="R4240">
        <v>1012.254411250557</v>
      </c>
      <c r="S4240">
        <v>7.2414592091639932E-2</v>
      </c>
      <c r="T4240">
        <f t="shared" si="134"/>
        <v>1012.2544112505574</v>
      </c>
      <c r="U4240">
        <f t="shared" si="135"/>
        <v>7.2414592091639959E-2</v>
      </c>
    </row>
    <row r="4241" spans="1:21" x14ac:dyDescent="0.35">
      <c r="A4241" t="s">
        <v>73</v>
      </c>
      <c r="B4241" t="s">
        <v>28</v>
      </c>
      <c r="C4241" t="s">
        <v>76</v>
      </c>
      <c r="D4241" t="s">
        <v>77</v>
      </c>
      <c r="E4241" t="s">
        <v>1003</v>
      </c>
      <c r="F4241" t="s">
        <v>1004</v>
      </c>
      <c r="G4241" t="s">
        <v>920</v>
      </c>
      <c r="H4241" t="s">
        <v>41</v>
      </c>
      <c r="I4241" t="s">
        <v>921</v>
      </c>
      <c r="J4241" t="s">
        <v>145</v>
      </c>
      <c r="L4241" t="s">
        <v>1005</v>
      </c>
      <c r="M4241" t="s">
        <v>1005</v>
      </c>
      <c r="N4241" t="b">
        <v>0</v>
      </c>
      <c r="O4241">
        <v>33.993810140000001</v>
      </c>
      <c r="P4241">
        <v>2.1518072245792952E-3</v>
      </c>
      <c r="Q4241">
        <v>7.6654289526012169</v>
      </c>
      <c r="R4241">
        <v>260.57713645638478</v>
      </c>
      <c r="S4241">
        <v>7.3148126250228887E-2</v>
      </c>
      <c r="T4241">
        <f t="shared" si="134"/>
        <v>260.57713645638484</v>
      </c>
      <c r="U4241">
        <f t="shared" si="135"/>
        <v>7.3148126250228901E-2</v>
      </c>
    </row>
    <row r="4242" spans="1:21" x14ac:dyDescent="0.35">
      <c r="A4242" t="s">
        <v>73</v>
      </c>
      <c r="B4242" t="s">
        <v>28</v>
      </c>
      <c r="C4242" t="s">
        <v>76</v>
      </c>
      <c r="D4242" t="s">
        <v>77</v>
      </c>
      <c r="E4242" t="s">
        <v>1006</v>
      </c>
      <c r="F4242" t="s">
        <v>1007</v>
      </c>
      <c r="G4242" t="s">
        <v>920</v>
      </c>
      <c r="H4242" t="s">
        <v>41</v>
      </c>
      <c r="I4242" t="s">
        <v>921</v>
      </c>
      <c r="J4242" t="s">
        <v>145</v>
      </c>
      <c r="L4242" t="s">
        <v>1008</v>
      </c>
      <c r="M4242" t="s">
        <v>1008</v>
      </c>
      <c r="N4242" t="b">
        <v>0</v>
      </c>
      <c r="O4242">
        <v>111.51933579999999</v>
      </c>
      <c r="P4242">
        <v>7.7487266795349386E-4</v>
      </c>
      <c r="Q4242">
        <v>2.760345497339499</v>
      </c>
      <c r="R4242">
        <v>307.83189644182158</v>
      </c>
      <c r="S4242">
        <v>8.6413285259747577E-2</v>
      </c>
      <c r="T4242">
        <f t="shared" si="134"/>
        <v>307.83189644182158</v>
      </c>
      <c r="U4242">
        <f t="shared" si="135"/>
        <v>8.6413285259747577E-2</v>
      </c>
    </row>
    <row r="4243" spans="1:21" x14ac:dyDescent="0.35">
      <c r="A4243" t="s">
        <v>73</v>
      </c>
      <c r="B4243" t="s">
        <v>28</v>
      </c>
      <c r="C4243" t="s">
        <v>39</v>
      </c>
      <c r="D4243" t="s">
        <v>40</v>
      </c>
      <c r="E4243" t="s">
        <v>1006</v>
      </c>
      <c r="F4243" t="s">
        <v>1007</v>
      </c>
      <c r="G4243" t="s">
        <v>920</v>
      </c>
      <c r="H4243" t="s">
        <v>41</v>
      </c>
      <c r="I4243" t="s">
        <v>921</v>
      </c>
      <c r="J4243" t="s">
        <v>145</v>
      </c>
      <c r="L4243" t="s">
        <v>1008</v>
      </c>
      <c r="M4243" t="s">
        <v>1008</v>
      </c>
      <c r="N4243" t="b">
        <v>0</v>
      </c>
      <c r="O4243">
        <v>111.51933579999999</v>
      </c>
      <c r="P4243">
        <v>1.215272649249361E-3</v>
      </c>
      <c r="Q4243">
        <v>16.987806801674111</v>
      </c>
      <c r="R4243">
        <v>1894.4689312214191</v>
      </c>
      <c r="S4243">
        <v>0.13552639866019511</v>
      </c>
      <c r="T4243">
        <f t="shared" si="134"/>
        <v>1894.4689312214191</v>
      </c>
      <c r="U4243">
        <f t="shared" si="135"/>
        <v>0.13552639866019509</v>
      </c>
    </row>
    <row r="4244" spans="1:21" x14ac:dyDescent="0.35">
      <c r="A4244" t="s">
        <v>73</v>
      </c>
      <c r="B4244" t="s">
        <v>28</v>
      </c>
      <c r="C4244" t="s">
        <v>39</v>
      </c>
      <c r="D4244" t="s">
        <v>40</v>
      </c>
      <c r="E4244" t="s">
        <v>1009</v>
      </c>
      <c r="F4244" t="s">
        <v>1010</v>
      </c>
      <c r="G4244" t="s">
        <v>920</v>
      </c>
      <c r="H4244" t="s">
        <v>41</v>
      </c>
      <c r="I4244" t="s">
        <v>921</v>
      </c>
      <c r="J4244" t="s">
        <v>145</v>
      </c>
      <c r="L4244" t="s">
        <v>1011</v>
      </c>
      <c r="M4244" t="s">
        <v>1011</v>
      </c>
      <c r="N4244" t="b">
        <v>0</v>
      </c>
      <c r="O4244">
        <v>22.262271330000001</v>
      </c>
      <c r="P4244">
        <v>4.6540346995146359E-3</v>
      </c>
      <c r="Q4244">
        <v>65.056876226479929</v>
      </c>
      <c r="R4244">
        <v>1448.313830436123</v>
      </c>
      <c r="S4244">
        <v>0.10360938325982991</v>
      </c>
      <c r="T4244">
        <f t="shared" si="134"/>
        <v>1448.3138304361228</v>
      </c>
      <c r="U4244">
        <f t="shared" si="135"/>
        <v>0.10360938325982985</v>
      </c>
    </row>
    <row r="4245" spans="1:21" x14ac:dyDescent="0.35">
      <c r="A4245" t="s">
        <v>73</v>
      </c>
      <c r="B4245" t="s">
        <v>28</v>
      </c>
      <c r="C4245" t="s">
        <v>76</v>
      </c>
      <c r="D4245" t="s">
        <v>77</v>
      </c>
      <c r="E4245" t="s">
        <v>1012</v>
      </c>
      <c r="F4245" t="s">
        <v>1013</v>
      </c>
      <c r="G4245" t="s">
        <v>920</v>
      </c>
      <c r="H4245" t="s">
        <v>41</v>
      </c>
      <c r="I4245" t="s">
        <v>921</v>
      </c>
      <c r="J4245" t="s">
        <v>145</v>
      </c>
      <c r="L4245" t="s">
        <v>1014</v>
      </c>
      <c r="M4245" t="s">
        <v>1014</v>
      </c>
      <c r="N4245" t="b">
        <v>0</v>
      </c>
      <c r="O4245">
        <v>22.262271330000001</v>
      </c>
      <c r="P4245">
        <v>1.7684115747951721E-3</v>
      </c>
      <c r="Q4245">
        <v>6.2996504197537124</v>
      </c>
      <c r="R4245">
        <v>140.24452692870551</v>
      </c>
      <c r="S4245">
        <v>3.9368858301202722E-2</v>
      </c>
      <c r="T4245">
        <f t="shared" si="134"/>
        <v>140.24452692870554</v>
      </c>
      <c r="U4245">
        <f t="shared" si="135"/>
        <v>3.9368858301202708E-2</v>
      </c>
    </row>
    <row r="4246" spans="1:21" x14ac:dyDescent="0.35">
      <c r="A4246" t="s">
        <v>73</v>
      </c>
      <c r="B4246" t="s">
        <v>28</v>
      </c>
      <c r="C4246" t="s">
        <v>39</v>
      </c>
      <c r="D4246" t="s">
        <v>40</v>
      </c>
      <c r="E4246" t="s">
        <v>1012</v>
      </c>
      <c r="F4246" t="s">
        <v>1013</v>
      </c>
      <c r="G4246" t="s">
        <v>920</v>
      </c>
      <c r="H4246" t="s">
        <v>41</v>
      </c>
      <c r="I4246" t="s">
        <v>921</v>
      </c>
      <c r="J4246" t="s">
        <v>145</v>
      </c>
      <c r="L4246" t="s">
        <v>1014</v>
      </c>
      <c r="M4246" t="s">
        <v>1014</v>
      </c>
      <c r="N4246" t="b">
        <v>0</v>
      </c>
      <c r="O4246">
        <v>22.262271330000001</v>
      </c>
      <c r="P4246">
        <v>3.9389446993345406E-3</v>
      </c>
      <c r="Q4246">
        <v>55.060921181847021</v>
      </c>
      <c r="R4246">
        <v>1225.781167030023</v>
      </c>
      <c r="S4246">
        <v>8.7689855650450829E-2</v>
      </c>
      <c r="T4246">
        <f t="shared" si="134"/>
        <v>1225.7811670300227</v>
      </c>
      <c r="U4246">
        <f t="shared" si="135"/>
        <v>8.7689855650450815E-2</v>
      </c>
    </row>
    <row r="4247" spans="1:21" x14ac:dyDescent="0.35">
      <c r="A4247" t="s">
        <v>73</v>
      </c>
      <c r="B4247" t="s">
        <v>28</v>
      </c>
      <c r="C4247" t="s">
        <v>76</v>
      </c>
      <c r="D4247" t="s">
        <v>77</v>
      </c>
      <c r="E4247" t="s">
        <v>1015</v>
      </c>
      <c r="F4247" t="s">
        <v>1016</v>
      </c>
      <c r="G4247" t="s">
        <v>920</v>
      </c>
      <c r="H4247" t="s">
        <v>41</v>
      </c>
      <c r="I4247" t="s">
        <v>921</v>
      </c>
      <c r="J4247" t="s">
        <v>145</v>
      </c>
      <c r="L4247" t="s">
        <v>1017</v>
      </c>
      <c r="M4247" t="s">
        <v>1017</v>
      </c>
      <c r="N4247" t="b">
        <v>0</v>
      </c>
      <c r="O4247">
        <v>33.993810140000001</v>
      </c>
      <c r="P4247">
        <v>1.8906147148174249E-5</v>
      </c>
      <c r="Q4247">
        <v>6.7349772821814105E-2</v>
      </c>
      <c r="R4247">
        <v>2.289475390276881</v>
      </c>
      <c r="S4247">
        <v>6.4269197663393792E-4</v>
      </c>
      <c r="T4247">
        <f t="shared" si="134"/>
        <v>2.289475390276881</v>
      </c>
      <c r="U4247">
        <f t="shared" si="135"/>
        <v>6.4269197663393792E-4</v>
      </c>
    </row>
    <row r="4248" spans="1:21" x14ac:dyDescent="0.35">
      <c r="A4248" t="s">
        <v>73</v>
      </c>
      <c r="B4248" t="s">
        <v>28</v>
      </c>
      <c r="C4248" t="s">
        <v>39</v>
      </c>
      <c r="D4248" t="s">
        <v>40</v>
      </c>
      <c r="E4248" t="s">
        <v>1015</v>
      </c>
      <c r="F4248" t="s">
        <v>1016</v>
      </c>
      <c r="G4248" t="s">
        <v>920</v>
      </c>
      <c r="H4248" t="s">
        <v>41</v>
      </c>
      <c r="I4248" t="s">
        <v>921</v>
      </c>
      <c r="J4248" t="s">
        <v>145</v>
      </c>
      <c r="L4248" t="s">
        <v>1017</v>
      </c>
      <c r="M4248" t="s">
        <v>1017</v>
      </c>
      <c r="N4248" t="b">
        <v>0</v>
      </c>
      <c r="O4248">
        <v>33.993810140000001</v>
      </c>
      <c r="P4248">
        <v>1.111295311571125E-5</v>
      </c>
      <c r="Q4248">
        <v>0.1553434948465037</v>
      </c>
      <c r="R4248">
        <v>5.2807172702961154</v>
      </c>
      <c r="S4248">
        <v>3.7777161831020962E-4</v>
      </c>
      <c r="T4248">
        <f t="shared" si="134"/>
        <v>5.2807172702961154</v>
      </c>
      <c r="U4248">
        <f t="shared" si="135"/>
        <v>3.7777161831020967E-4</v>
      </c>
    </row>
    <row r="4249" spans="1:21" x14ac:dyDescent="0.35">
      <c r="A4249" t="s">
        <v>73</v>
      </c>
      <c r="B4249" t="s">
        <v>28</v>
      </c>
      <c r="C4249" t="s">
        <v>39</v>
      </c>
      <c r="D4249" t="s">
        <v>40</v>
      </c>
      <c r="E4249" t="s">
        <v>1018</v>
      </c>
      <c r="G4249" t="s">
        <v>920</v>
      </c>
      <c r="H4249" t="s">
        <v>41</v>
      </c>
      <c r="I4249" t="s">
        <v>921</v>
      </c>
      <c r="J4249" t="s">
        <v>145</v>
      </c>
      <c r="L4249" t="s">
        <v>1019</v>
      </c>
      <c r="M4249" t="s">
        <v>1019</v>
      </c>
      <c r="N4249" t="b">
        <v>0</v>
      </c>
      <c r="O4249">
        <v>33.993810140000001</v>
      </c>
      <c r="P4249">
        <v>3.7586771021941271E-3</v>
      </c>
      <c r="Q4249">
        <v>52.541033060679389</v>
      </c>
      <c r="R4249">
        <v>1786.0699024241981</v>
      </c>
      <c r="S4249">
        <v>0.12777175578955249</v>
      </c>
      <c r="T4249">
        <f t="shared" si="134"/>
        <v>1786.0699024241983</v>
      </c>
      <c r="U4249">
        <f t="shared" si="135"/>
        <v>0.12777175578955255</v>
      </c>
    </row>
    <row r="4250" spans="1:21" x14ac:dyDescent="0.35">
      <c r="A4250" t="s">
        <v>73</v>
      </c>
      <c r="B4250" t="s">
        <v>28</v>
      </c>
      <c r="C4250" t="s">
        <v>39</v>
      </c>
      <c r="D4250" t="s">
        <v>40</v>
      </c>
      <c r="E4250" t="s">
        <v>1020</v>
      </c>
      <c r="F4250" t="s">
        <v>1021</v>
      </c>
      <c r="G4250" t="s">
        <v>920</v>
      </c>
      <c r="H4250" t="s">
        <v>41</v>
      </c>
      <c r="I4250" t="s">
        <v>921</v>
      </c>
      <c r="J4250" t="s">
        <v>145</v>
      </c>
      <c r="L4250" t="s">
        <v>1022</v>
      </c>
      <c r="M4250" t="s">
        <v>1022</v>
      </c>
      <c r="N4250" t="b">
        <v>0</v>
      </c>
      <c r="O4250">
        <v>33.993810140000001</v>
      </c>
      <c r="P4250">
        <v>8.1969205974744294E-6</v>
      </c>
      <c r="Q4250">
        <v>0.11458145097280679</v>
      </c>
      <c r="R4250">
        <v>3.8950600899353121</v>
      </c>
      <c r="S4250">
        <v>2.7864456252320113E-4</v>
      </c>
      <c r="T4250">
        <f t="shared" si="134"/>
        <v>3.8950600899353125</v>
      </c>
      <c r="U4250">
        <f t="shared" si="135"/>
        <v>2.7864456252320113E-4</v>
      </c>
    </row>
    <row r="4251" spans="1:21" x14ac:dyDescent="0.35">
      <c r="A4251" t="s">
        <v>73</v>
      </c>
      <c r="B4251" t="s">
        <v>28</v>
      </c>
      <c r="C4251" t="s">
        <v>76</v>
      </c>
      <c r="D4251" t="s">
        <v>77</v>
      </c>
      <c r="E4251" t="s">
        <v>1020</v>
      </c>
      <c r="F4251" t="s">
        <v>1021</v>
      </c>
      <c r="G4251" t="s">
        <v>920</v>
      </c>
      <c r="H4251" t="s">
        <v>41</v>
      </c>
      <c r="I4251" t="s">
        <v>921</v>
      </c>
      <c r="J4251" t="s">
        <v>145</v>
      </c>
      <c r="L4251" t="s">
        <v>1022</v>
      </c>
      <c r="M4251" t="s">
        <v>1022</v>
      </c>
      <c r="N4251" t="b">
        <v>0</v>
      </c>
      <c r="O4251">
        <v>33.993810140000001</v>
      </c>
      <c r="P4251">
        <v>1.487969603395141E-5</v>
      </c>
      <c r="Q4251">
        <v>5.3006259799530463E-2</v>
      </c>
      <c r="R4251">
        <v>1.801884731856753</v>
      </c>
      <c r="S4251">
        <v>5.0581756191905543E-4</v>
      </c>
      <c r="T4251">
        <f t="shared" si="134"/>
        <v>1.801884731856753</v>
      </c>
      <c r="U4251">
        <f t="shared" si="135"/>
        <v>5.0581756191905522E-4</v>
      </c>
    </row>
    <row r="4252" spans="1:21" x14ac:dyDescent="0.35">
      <c r="A4252" t="s">
        <v>73</v>
      </c>
      <c r="B4252" t="s">
        <v>28</v>
      </c>
      <c r="C4252" t="s">
        <v>39</v>
      </c>
      <c r="D4252" t="s">
        <v>40</v>
      </c>
      <c r="E4252" t="s">
        <v>1023</v>
      </c>
      <c r="F4252" t="s">
        <v>1024</v>
      </c>
      <c r="G4252" t="s">
        <v>920</v>
      </c>
      <c r="H4252" t="s">
        <v>41</v>
      </c>
      <c r="I4252" t="s">
        <v>921</v>
      </c>
      <c r="J4252" t="s">
        <v>145</v>
      </c>
      <c r="L4252" t="s">
        <v>1025</v>
      </c>
      <c r="M4252" t="s">
        <v>1025</v>
      </c>
      <c r="N4252" t="b">
        <v>0</v>
      </c>
      <c r="O4252">
        <v>33.993810140000001</v>
      </c>
      <c r="P4252">
        <v>5.9187161068390133E-5</v>
      </c>
      <c r="Q4252">
        <v>0.82735348153389476</v>
      </c>
      <c r="R4252">
        <v>28.12489716993122</v>
      </c>
      <c r="S4252">
        <v>2.011997116084453E-3</v>
      </c>
      <c r="T4252">
        <f t="shared" si="134"/>
        <v>28.124897169931216</v>
      </c>
      <c r="U4252">
        <f t="shared" si="135"/>
        <v>2.0119971160844539E-3</v>
      </c>
    </row>
    <row r="4253" spans="1:21" x14ac:dyDescent="0.35">
      <c r="A4253" t="s">
        <v>73</v>
      </c>
      <c r="B4253" t="s">
        <v>28</v>
      </c>
      <c r="C4253" t="s">
        <v>76</v>
      </c>
      <c r="D4253" t="s">
        <v>77</v>
      </c>
      <c r="E4253" t="s">
        <v>1023</v>
      </c>
      <c r="F4253" t="s">
        <v>1024</v>
      </c>
      <c r="G4253" t="s">
        <v>920</v>
      </c>
      <c r="H4253" t="s">
        <v>41</v>
      </c>
      <c r="I4253" t="s">
        <v>921</v>
      </c>
      <c r="J4253" t="s">
        <v>145</v>
      </c>
      <c r="L4253" t="s">
        <v>1025</v>
      </c>
      <c r="M4253" t="s">
        <v>1025</v>
      </c>
      <c r="N4253" t="b">
        <v>0</v>
      </c>
      <c r="O4253">
        <v>33.993810140000001</v>
      </c>
      <c r="P4253">
        <v>5.9786714418966341E-5</v>
      </c>
      <c r="Q4253">
        <v>0.21297949298299571</v>
      </c>
      <c r="R4253">
        <v>7.2399844481774176</v>
      </c>
      <c r="S4253">
        <v>2.032378218852742E-3</v>
      </c>
      <c r="T4253">
        <f t="shared" si="134"/>
        <v>7.2399844481774185</v>
      </c>
      <c r="U4253">
        <f t="shared" si="135"/>
        <v>2.0323782188527424E-3</v>
      </c>
    </row>
    <row r="4254" spans="1:21" x14ac:dyDescent="0.35">
      <c r="A4254" t="s">
        <v>73</v>
      </c>
      <c r="B4254" t="s">
        <v>28</v>
      </c>
      <c r="C4254" t="s">
        <v>76</v>
      </c>
      <c r="D4254" t="s">
        <v>77</v>
      </c>
      <c r="E4254" t="s">
        <v>1026</v>
      </c>
      <c r="F4254" t="s">
        <v>1027</v>
      </c>
      <c r="G4254" t="s">
        <v>920</v>
      </c>
      <c r="H4254" t="s">
        <v>41</v>
      </c>
      <c r="I4254" t="s">
        <v>921</v>
      </c>
      <c r="J4254" t="s">
        <v>145</v>
      </c>
      <c r="L4254" t="s">
        <v>1028</v>
      </c>
      <c r="M4254" t="s">
        <v>1028</v>
      </c>
      <c r="N4254" t="b">
        <v>0</v>
      </c>
      <c r="O4254">
        <v>33.993810140000001</v>
      </c>
      <c r="P4254">
        <v>6.6140631248770608E-3</v>
      </c>
      <c r="Q4254">
        <v>23.56141869617392</v>
      </c>
      <c r="R4254">
        <v>800.94239378678253</v>
      </c>
      <c r="S4254">
        <v>0.22483720612104591</v>
      </c>
      <c r="T4254">
        <f t="shared" si="134"/>
        <v>800.94239378678265</v>
      </c>
      <c r="U4254">
        <f t="shared" si="135"/>
        <v>0.22483720612104593</v>
      </c>
    </row>
    <row r="4255" spans="1:21" x14ac:dyDescent="0.35">
      <c r="A4255" t="s">
        <v>73</v>
      </c>
      <c r="B4255" t="s">
        <v>28</v>
      </c>
      <c r="C4255" t="s">
        <v>39</v>
      </c>
      <c r="D4255" t="s">
        <v>40</v>
      </c>
      <c r="E4255" t="s">
        <v>1026</v>
      </c>
      <c r="F4255" t="s">
        <v>1027</v>
      </c>
      <c r="G4255" t="s">
        <v>920</v>
      </c>
      <c r="H4255" t="s">
        <v>41</v>
      </c>
      <c r="I4255" t="s">
        <v>921</v>
      </c>
      <c r="J4255" t="s">
        <v>145</v>
      </c>
      <c r="L4255" t="s">
        <v>1028</v>
      </c>
      <c r="M4255" t="s">
        <v>1028</v>
      </c>
      <c r="N4255" t="b">
        <v>0</v>
      </c>
      <c r="O4255">
        <v>33.993810140000001</v>
      </c>
      <c r="P4255">
        <v>1.8132359189831761E-3</v>
      </c>
      <c r="Q4255">
        <v>25.346494464899099</v>
      </c>
      <c r="R4255">
        <v>861.62392055434077</v>
      </c>
      <c r="S4255">
        <v>6.1638797568942499E-2</v>
      </c>
      <c r="T4255">
        <f t="shared" si="134"/>
        <v>861.62392055434088</v>
      </c>
      <c r="U4255">
        <f t="shared" si="135"/>
        <v>6.1638797568942513E-2</v>
      </c>
    </row>
    <row r="4256" spans="1:21" x14ac:dyDescent="0.35">
      <c r="A4256" t="s">
        <v>73</v>
      </c>
      <c r="B4256" t="s">
        <v>28</v>
      </c>
      <c r="C4256" t="s">
        <v>39</v>
      </c>
      <c r="D4256" t="s">
        <v>40</v>
      </c>
      <c r="E4256" t="s">
        <v>1029</v>
      </c>
      <c r="F4256" t="s">
        <v>1030</v>
      </c>
      <c r="G4256" t="s">
        <v>920</v>
      </c>
      <c r="H4256" t="s">
        <v>41</v>
      </c>
      <c r="I4256" t="s">
        <v>921</v>
      </c>
      <c r="J4256" t="s">
        <v>145</v>
      </c>
      <c r="L4256" t="s">
        <v>1031</v>
      </c>
      <c r="M4256" t="s">
        <v>1031</v>
      </c>
      <c r="N4256" t="b">
        <v>0</v>
      </c>
      <c r="O4256">
        <v>138.32673435000001</v>
      </c>
      <c r="P4256">
        <v>4.6381237126491852E-5</v>
      </c>
      <c r="Q4256">
        <v>0.6483446295069264</v>
      </c>
      <c r="R4256">
        <v>89.683395333053781</v>
      </c>
      <c r="S4256">
        <v>6.4157650668205963E-3</v>
      </c>
      <c r="T4256">
        <f t="shared" si="134"/>
        <v>89.683395333053781</v>
      </c>
      <c r="U4256">
        <f t="shared" si="135"/>
        <v>6.4157650668205963E-3</v>
      </c>
    </row>
    <row r="4257" spans="1:21" x14ac:dyDescent="0.35">
      <c r="A4257" t="s">
        <v>73</v>
      </c>
      <c r="B4257" t="s">
        <v>28</v>
      </c>
      <c r="C4257" t="s">
        <v>76</v>
      </c>
      <c r="D4257" t="s">
        <v>77</v>
      </c>
      <c r="E4257" t="s">
        <v>1029</v>
      </c>
      <c r="F4257" t="s">
        <v>1030</v>
      </c>
      <c r="G4257" t="s">
        <v>920</v>
      </c>
      <c r="H4257" t="s">
        <v>41</v>
      </c>
      <c r="I4257" t="s">
        <v>921</v>
      </c>
      <c r="J4257" t="s">
        <v>145</v>
      </c>
      <c r="L4257" t="s">
        <v>1031</v>
      </c>
      <c r="M4257" t="s">
        <v>1031</v>
      </c>
      <c r="N4257" t="b">
        <v>0</v>
      </c>
      <c r="O4257">
        <v>138.32673435000001</v>
      </c>
      <c r="P4257">
        <v>4.6870440885805488E-5</v>
      </c>
      <c r="Q4257">
        <v>0.1669675752006462</v>
      </c>
      <c r="R4257">
        <v>23.096079419843441</v>
      </c>
      <c r="S4257">
        <v>6.4834350252781954E-3</v>
      </c>
      <c r="T4257">
        <f t="shared" si="134"/>
        <v>23.096079419843438</v>
      </c>
      <c r="U4257">
        <f t="shared" si="135"/>
        <v>6.4834350252781945E-3</v>
      </c>
    </row>
    <row r="4258" spans="1:21" x14ac:dyDescent="0.35">
      <c r="A4258" t="s">
        <v>73</v>
      </c>
      <c r="B4258" t="s">
        <v>28</v>
      </c>
      <c r="C4258" t="s">
        <v>76</v>
      </c>
      <c r="D4258" t="s">
        <v>77</v>
      </c>
      <c r="E4258" t="s">
        <v>1032</v>
      </c>
      <c r="F4258" t="s">
        <v>1033</v>
      </c>
      <c r="G4258" t="s">
        <v>920</v>
      </c>
      <c r="H4258" t="s">
        <v>41</v>
      </c>
      <c r="I4258" t="s">
        <v>921</v>
      </c>
      <c r="J4258" t="s">
        <v>145</v>
      </c>
      <c r="L4258" t="s">
        <v>1034</v>
      </c>
      <c r="M4258" t="s">
        <v>1034</v>
      </c>
      <c r="N4258" t="b">
        <v>0</v>
      </c>
      <c r="O4258">
        <v>33.993810140000001</v>
      </c>
      <c r="P4258">
        <v>2.6959165609727559E-4</v>
      </c>
      <c r="Q4258">
        <v>0.96037212926069637</v>
      </c>
      <c r="R4258">
        <v>32.646707825835662</v>
      </c>
      <c r="S4258">
        <v>9.1644475726989603E-3</v>
      </c>
      <c r="T4258">
        <f t="shared" si="134"/>
        <v>32.646707825835655</v>
      </c>
      <c r="U4258">
        <f t="shared" si="135"/>
        <v>9.1644475726989603E-3</v>
      </c>
    </row>
    <row r="4259" spans="1:21" x14ac:dyDescent="0.35">
      <c r="A4259" t="s">
        <v>73</v>
      </c>
      <c r="B4259" t="s">
        <v>28</v>
      </c>
      <c r="C4259" t="s">
        <v>39</v>
      </c>
      <c r="D4259" t="s">
        <v>40</v>
      </c>
      <c r="E4259" t="s">
        <v>1032</v>
      </c>
      <c r="F4259" t="s">
        <v>1033</v>
      </c>
      <c r="G4259" t="s">
        <v>920</v>
      </c>
      <c r="H4259" t="s">
        <v>41</v>
      </c>
      <c r="I4259" t="s">
        <v>921</v>
      </c>
      <c r="J4259" t="s">
        <v>145</v>
      </c>
      <c r="L4259" t="s">
        <v>1034</v>
      </c>
      <c r="M4259" t="s">
        <v>1034</v>
      </c>
      <c r="N4259" t="b">
        <v>0</v>
      </c>
      <c r="O4259">
        <v>33.993810140000001</v>
      </c>
      <c r="P4259">
        <v>2.0016610357371641E-4</v>
      </c>
      <c r="Q4259">
        <v>2.7980413266557931</v>
      </c>
      <c r="R4259">
        <v>95.116085622210747</v>
      </c>
      <c r="S4259">
        <v>6.8044085213484901E-3</v>
      </c>
      <c r="T4259">
        <f t="shared" si="134"/>
        <v>95.116085622210747</v>
      </c>
      <c r="U4259">
        <f t="shared" si="135"/>
        <v>6.8044085213484909E-3</v>
      </c>
    </row>
    <row r="4260" spans="1:21" x14ac:dyDescent="0.35">
      <c r="A4260" t="s">
        <v>73</v>
      </c>
      <c r="B4260" t="s">
        <v>28</v>
      </c>
      <c r="C4260" t="s">
        <v>39</v>
      </c>
      <c r="D4260" t="s">
        <v>40</v>
      </c>
      <c r="E4260" t="s">
        <v>1035</v>
      </c>
      <c r="F4260" t="s">
        <v>1036</v>
      </c>
      <c r="G4260" t="s">
        <v>920</v>
      </c>
      <c r="H4260" t="s">
        <v>41</v>
      </c>
      <c r="I4260" t="s">
        <v>921</v>
      </c>
      <c r="J4260" t="s">
        <v>145</v>
      </c>
      <c r="L4260" t="s">
        <v>1037</v>
      </c>
      <c r="M4260" t="s">
        <v>1037</v>
      </c>
      <c r="N4260" t="b">
        <v>0</v>
      </c>
      <c r="O4260">
        <v>33.993810140000001</v>
      </c>
      <c r="P4260">
        <v>1.2956137629255131E-3</v>
      </c>
      <c r="Q4260">
        <v>18.11086286502319</v>
      </c>
      <c r="R4260">
        <v>615.6572337051748</v>
      </c>
      <c r="S4260">
        <v>4.4042848271660849E-2</v>
      </c>
      <c r="T4260">
        <f t="shared" si="134"/>
        <v>615.6572337051748</v>
      </c>
      <c r="U4260">
        <f t="shared" si="135"/>
        <v>4.4042848271660863E-2</v>
      </c>
    </row>
    <row r="4261" spans="1:21" x14ac:dyDescent="0.35">
      <c r="A4261" t="s">
        <v>73</v>
      </c>
      <c r="B4261" t="s">
        <v>28</v>
      </c>
      <c r="C4261" t="s">
        <v>76</v>
      </c>
      <c r="D4261" t="s">
        <v>77</v>
      </c>
      <c r="E4261" t="s">
        <v>1035</v>
      </c>
      <c r="F4261" t="s">
        <v>1036</v>
      </c>
      <c r="G4261" t="s">
        <v>920</v>
      </c>
      <c r="H4261" t="s">
        <v>41</v>
      </c>
      <c r="I4261" t="s">
        <v>921</v>
      </c>
      <c r="J4261" t="s">
        <v>145</v>
      </c>
      <c r="L4261" t="s">
        <v>1037</v>
      </c>
      <c r="M4261" t="s">
        <v>1037</v>
      </c>
      <c r="N4261" t="b">
        <v>0</v>
      </c>
      <c r="O4261">
        <v>33.993810140000001</v>
      </c>
      <c r="P4261">
        <v>8.4434714064665563E-4</v>
      </c>
      <c r="Q4261">
        <v>3.007835899065884</v>
      </c>
      <c r="R4261">
        <v>102.24780248512189</v>
      </c>
      <c r="S4261">
        <v>2.8702576391394289E-2</v>
      </c>
      <c r="T4261">
        <f t="shared" si="134"/>
        <v>102.24780248512187</v>
      </c>
      <c r="U4261">
        <f t="shared" si="135"/>
        <v>2.8702576391394289E-2</v>
      </c>
    </row>
    <row r="4262" spans="1:21" x14ac:dyDescent="0.35">
      <c r="A4262" t="s">
        <v>73</v>
      </c>
      <c r="B4262" t="s">
        <v>28</v>
      </c>
      <c r="C4262" t="s">
        <v>76</v>
      </c>
      <c r="D4262" t="s">
        <v>77</v>
      </c>
      <c r="E4262" t="s">
        <v>1038</v>
      </c>
      <c r="F4262" t="s">
        <v>1039</v>
      </c>
      <c r="G4262" t="s">
        <v>920</v>
      </c>
      <c r="H4262" t="s">
        <v>41</v>
      </c>
      <c r="I4262" t="s">
        <v>921</v>
      </c>
      <c r="J4262" t="s">
        <v>145</v>
      </c>
      <c r="L4262" t="s">
        <v>1037</v>
      </c>
      <c r="M4262" t="s">
        <v>1037</v>
      </c>
      <c r="N4262" t="b">
        <v>0</v>
      </c>
      <c r="O4262">
        <v>33.993810140000001</v>
      </c>
      <c r="P4262">
        <v>1.193703729486309E-3</v>
      </c>
      <c r="Q4262">
        <v>4.2523563562351141</v>
      </c>
      <c r="R4262">
        <v>144.55379462147869</v>
      </c>
      <c r="S4262">
        <v>4.0578537943567507E-2</v>
      </c>
      <c r="T4262">
        <f t="shared" si="134"/>
        <v>144.55379462147869</v>
      </c>
      <c r="U4262">
        <f t="shared" si="135"/>
        <v>4.0578537943567507E-2</v>
      </c>
    </row>
    <row r="4263" spans="1:21" x14ac:dyDescent="0.35">
      <c r="A4263" t="s">
        <v>73</v>
      </c>
      <c r="B4263" t="s">
        <v>28</v>
      </c>
      <c r="C4263" t="s">
        <v>39</v>
      </c>
      <c r="D4263" t="s">
        <v>40</v>
      </c>
      <c r="E4263" t="s">
        <v>1038</v>
      </c>
      <c r="F4263" t="s">
        <v>1039</v>
      </c>
      <c r="G4263" t="s">
        <v>920</v>
      </c>
      <c r="H4263" t="s">
        <v>41</v>
      </c>
      <c r="I4263" t="s">
        <v>921</v>
      </c>
      <c r="J4263" t="s">
        <v>145</v>
      </c>
      <c r="L4263" t="s">
        <v>1037</v>
      </c>
      <c r="M4263" t="s">
        <v>1037</v>
      </c>
      <c r="N4263" t="b">
        <v>0</v>
      </c>
      <c r="O4263">
        <v>33.993810140000001</v>
      </c>
      <c r="P4263">
        <v>1.831686182678883E-3</v>
      </c>
      <c r="Q4263">
        <v>25.604403268570611</v>
      </c>
      <c r="R4263">
        <v>870.3912234597849</v>
      </c>
      <c r="S4263">
        <v>6.2265992330047308E-2</v>
      </c>
      <c r="T4263">
        <f t="shared" si="134"/>
        <v>870.39122345978478</v>
      </c>
      <c r="U4263">
        <f t="shared" si="135"/>
        <v>6.2265992330047308E-2</v>
      </c>
    </row>
    <row r="4264" spans="1:21" x14ac:dyDescent="0.35">
      <c r="A4264" t="s">
        <v>73</v>
      </c>
      <c r="B4264" t="s">
        <v>28</v>
      </c>
      <c r="C4264" t="s">
        <v>39</v>
      </c>
      <c r="D4264" t="s">
        <v>40</v>
      </c>
      <c r="E4264" t="s">
        <v>1040</v>
      </c>
      <c r="F4264" t="s">
        <v>1041</v>
      </c>
      <c r="G4264" t="s">
        <v>920</v>
      </c>
      <c r="H4264" t="s">
        <v>41</v>
      </c>
      <c r="I4264" t="s">
        <v>921</v>
      </c>
      <c r="J4264" t="s">
        <v>145</v>
      </c>
      <c r="L4264" t="s">
        <v>1042</v>
      </c>
      <c r="M4264" t="s">
        <v>1042</v>
      </c>
      <c r="N4264" t="b">
        <v>0</v>
      </c>
      <c r="O4264">
        <v>33.993810140000001</v>
      </c>
      <c r="P4264">
        <v>4.7879600072533958E-4</v>
      </c>
      <c r="Q4264">
        <v>6.6928964152696366</v>
      </c>
      <c r="R4264">
        <v>227.51705002736259</v>
      </c>
      <c r="S4264">
        <v>1.6276100344448499E-2</v>
      </c>
      <c r="T4264">
        <f t="shared" si="134"/>
        <v>227.51705002736264</v>
      </c>
      <c r="U4264">
        <f t="shared" si="135"/>
        <v>1.6276100344448496E-2</v>
      </c>
    </row>
    <row r="4265" spans="1:21" x14ac:dyDescent="0.35">
      <c r="A4265" t="s">
        <v>73</v>
      </c>
      <c r="B4265" t="s">
        <v>28</v>
      </c>
      <c r="C4265" t="s">
        <v>76</v>
      </c>
      <c r="D4265" t="s">
        <v>77</v>
      </c>
      <c r="E4265" t="s">
        <v>1043</v>
      </c>
      <c r="G4265" t="s">
        <v>920</v>
      </c>
      <c r="H4265" t="s">
        <v>41</v>
      </c>
      <c r="I4265" t="s">
        <v>921</v>
      </c>
      <c r="J4265" t="s">
        <v>145</v>
      </c>
      <c r="L4265" t="s">
        <v>1044</v>
      </c>
      <c r="M4265" t="s">
        <v>1044</v>
      </c>
      <c r="N4265" t="b">
        <v>0</v>
      </c>
      <c r="O4265">
        <v>33.993810140000001</v>
      </c>
      <c r="P4265">
        <v>3.7966528517695709E-3</v>
      </c>
      <c r="Q4265">
        <v>13.52489775129389</v>
      </c>
      <c r="R4265">
        <v>459.76280632039737</v>
      </c>
      <c r="S4265">
        <v>0.12906269621054439</v>
      </c>
      <c r="T4265">
        <f t="shared" si="134"/>
        <v>459.76280632039749</v>
      </c>
      <c r="U4265">
        <f t="shared" si="135"/>
        <v>0.12906269621054436</v>
      </c>
    </row>
    <row r="4266" spans="1:21" x14ac:dyDescent="0.35">
      <c r="A4266" t="s">
        <v>73</v>
      </c>
      <c r="B4266" t="s">
        <v>28</v>
      </c>
      <c r="C4266" t="s">
        <v>39</v>
      </c>
      <c r="D4266" t="s">
        <v>40</v>
      </c>
      <c r="E4266" t="s">
        <v>1043</v>
      </c>
      <c r="G4266" t="s">
        <v>920</v>
      </c>
      <c r="H4266" t="s">
        <v>41</v>
      </c>
      <c r="I4266" t="s">
        <v>921</v>
      </c>
      <c r="J4266" t="s">
        <v>145</v>
      </c>
      <c r="L4266" t="s">
        <v>1044</v>
      </c>
      <c r="M4266" t="s">
        <v>1044</v>
      </c>
      <c r="N4266" t="b">
        <v>0</v>
      </c>
      <c r="O4266">
        <v>33.993810140000001</v>
      </c>
      <c r="P4266">
        <v>9.3964481635024771E-4</v>
      </c>
      <c r="Q4266">
        <v>13.134916359890219</v>
      </c>
      <c r="R4266">
        <v>446.50585294288788</v>
      </c>
      <c r="S4266">
        <v>3.1942107486045493E-2</v>
      </c>
      <c r="T4266">
        <f t="shared" si="134"/>
        <v>446.50585294288805</v>
      </c>
      <c r="U4266">
        <f t="shared" si="135"/>
        <v>3.1942107486045486E-2</v>
      </c>
    </row>
    <row r="4267" spans="1:21" x14ac:dyDescent="0.35">
      <c r="A4267" t="s">
        <v>73</v>
      </c>
      <c r="B4267" t="s">
        <v>28</v>
      </c>
      <c r="C4267" t="s">
        <v>39</v>
      </c>
      <c r="D4267" t="s">
        <v>40</v>
      </c>
      <c r="E4267" t="s">
        <v>1045</v>
      </c>
      <c r="G4267" t="s">
        <v>920</v>
      </c>
      <c r="H4267" t="s">
        <v>41</v>
      </c>
      <c r="I4267" t="s">
        <v>921</v>
      </c>
      <c r="J4267" t="s">
        <v>145</v>
      </c>
      <c r="L4267" t="s">
        <v>1046</v>
      </c>
      <c r="M4267" t="s">
        <v>1046</v>
      </c>
      <c r="N4267" t="b">
        <v>0</v>
      </c>
      <c r="O4267">
        <v>33.993810140000001</v>
      </c>
      <c r="P4267">
        <v>2.359882748542493E-3</v>
      </c>
      <c r="Q4267">
        <v>32.987850283313392</v>
      </c>
      <c r="R4267">
        <v>1121.3827194577</v>
      </c>
      <c r="S4267">
        <v>8.0221406106614865E-2</v>
      </c>
      <c r="T4267">
        <f t="shared" si="134"/>
        <v>1121.3827194577007</v>
      </c>
      <c r="U4267">
        <f t="shared" si="135"/>
        <v>8.0221406106614865E-2</v>
      </c>
    </row>
    <row r="4268" spans="1:21" x14ac:dyDescent="0.35">
      <c r="A4268" t="s">
        <v>73</v>
      </c>
      <c r="B4268" t="s">
        <v>28</v>
      </c>
      <c r="C4268" t="s">
        <v>39</v>
      </c>
      <c r="D4268" t="s">
        <v>40</v>
      </c>
      <c r="E4268" t="s">
        <v>1047</v>
      </c>
      <c r="F4268" t="s">
        <v>1048</v>
      </c>
      <c r="G4268" t="s">
        <v>920</v>
      </c>
      <c r="H4268" t="s">
        <v>41</v>
      </c>
      <c r="I4268" t="s">
        <v>921</v>
      </c>
      <c r="J4268" t="s">
        <v>145</v>
      </c>
      <c r="L4268" t="s">
        <v>1049</v>
      </c>
      <c r="M4268" t="s">
        <v>1049</v>
      </c>
      <c r="N4268" t="b">
        <v>0</v>
      </c>
      <c r="O4268">
        <v>33.993810140000001</v>
      </c>
      <c r="P4268">
        <v>1.783897762109906E-3</v>
      </c>
      <c r="Q4268">
        <v>24.936388188593</v>
      </c>
      <c r="R4268">
        <v>847.6828456603688</v>
      </c>
      <c r="S4268">
        <v>6.064148183433505E-2</v>
      </c>
      <c r="T4268">
        <f t="shared" si="134"/>
        <v>847.68284566036903</v>
      </c>
      <c r="U4268">
        <f t="shared" si="135"/>
        <v>6.0641481834335029E-2</v>
      </c>
    </row>
    <row r="4269" spans="1:21" x14ac:dyDescent="0.35">
      <c r="A4269" t="s">
        <v>73</v>
      </c>
      <c r="B4269" t="s">
        <v>28</v>
      </c>
      <c r="C4269" t="s">
        <v>39</v>
      </c>
      <c r="D4269" t="s">
        <v>40</v>
      </c>
      <c r="E4269" t="s">
        <v>1050</v>
      </c>
      <c r="F4269" t="s">
        <v>1051</v>
      </c>
      <c r="G4269" t="s">
        <v>920</v>
      </c>
      <c r="H4269" t="s">
        <v>41</v>
      </c>
      <c r="I4269" t="s">
        <v>921</v>
      </c>
      <c r="J4269" t="s">
        <v>145</v>
      </c>
      <c r="L4269" t="s">
        <v>1052</v>
      </c>
      <c r="M4269" t="s">
        <v>1052</v>
      </c>
      <c r="N4269" t="b">
        <v>0</v>
      </c>
      <c r="O4269">
        <v>33.993810140000001</v>
      </c>
      <c r="P4269">
        <v>1.3593156835871841E-3</v>
      </c>
      <c r="Q4269">
        <v>19.001326352179319</v>
      </c>
      <c r="R4269">
        <v>645.92748042416247</v>
      </c>
      <c r="S4269">
        <v>4.6208319268187047E-2</v>
      </c>
      <c r="T4269">
        <f t="shared" si="134"/>
        <v>645.92748042416258</v>
      </c>
      <c r="U4269">
        <f t="shared" si="135"/>
        <v>4.6208319268187054E-2</v>
      </c>
    </row>
    <row r="4270" spans="1:21" x14ac:dyDescent="0.35">
      <c r="A4270" t="s">
        <v>73</v>
      </c>
      <c r="B4270" t="s">
        <v>28</v>
      </c>
      <c r="C4270" t="s">
        <v>39</v>
      </c>
      <c r="D4270" t="s">
        <v>40</v>
      </c>
      <c r="E4270" t="s">
        <v>1053</v>
      </c>
      <c r="F4270" t="s">
        <v>1054</v>
      </c>
      <c r="G4270" t="s">
        <v>920</v>
      </c>
      <c r="H4270" t="s">
        <v>41</v>
      </c>
      <c r="I4270" t="s">
        <v>921</v>
      </c>
      <c r="J4270" t="s">
        <v>145</v>
      </c>
      <c r="L4270" t="s">
        <v>1055</v>
      </c>
      <c r="M4270" t="s">
        <v>1055</v>
      </c>
      <c r="N4270" t="b">
        <v>0</v>
      </c>
      <c r="O4270">
        <v>33.993810140000001</v>
      </c>
      <c r="P4270">
        <v>2.32850259011327E-3</v>
      </c>
      <c r="Q4270">
        <v>32.549199689859464</v>
      </c>
      <c r="R4270">
        <v>1106.4713144660291</v>
      </c>
      <c r="S4270">
        <v>7.9154674958808749E-2</v>
      </c>
      <c r="T4270">
        <f t="shared" si="134"/>
        <v>1106.4713144660295</v>
      </c>
      <c r="U4270">
        <f t="shared" si="135"/>
        <v>7.9154674958808749E-2</v>
      </c>
    </row>
    <row r="4271" spans="1:21" x14ac:dyDescent="0.35">
      <c r="A4271" t="s">
        <v>73</v>
      </c>
      <c r="B4271" t="s">
        <v>28</v>
      </c>
      <c r="C4271" t="s">
        <v>76</v>
      </c>
      <c r="D4271" t="s">
        <v>77</v>
      </c>
      <c r="E4271" t="s">
        <v>1053</v>
      </c>
      <c r="F4271" t="s">
        <v>1054</v>
      </c>
      <c r="G4271" t="s">
        <v>920</v>
      </c>
      <c r="H4271" t="s">
        <v>41</v>
      </c>
      <c r="I4271" t="s">
        <v>921</v>
      </c>
      <c r="J4271" t="s">
        <v>145</v>
      </c>
      <c r="L4271" t="s">
        <v>1055</v>
      </c>
      <c r="M4271" t="s">
        <v>1055</v>
      </c>
      <c r="N4271" t="b">
        <v>0</v>
      </c>
      <c r="O4271">
        <v>33.993810140000001</v>
      </c>
      <c r="P4271">
        <v>1.35586676111597E-3</v>
      </c>
      <c r="Q4271">
        <v>4.8300331961939653</v>
      </c>
      <c r="R4271">
        <v>164.19123144131501</v>
      </c>
      <c r="S4271">
        <v>4.6091077252513019E-2</v>
      </c>
      <c r="T4271">
        <f t="shared" si="134"/>
        <v>164.19123144131504</v>
      </c>
      <c r="U4271">
        <f t="shared" si="135"/>
        <v>4.6091077252513019E-2</v>
      </c>
    </row>
    <row r="4272" spans="1:21" x14ac:dyDescent="0.35">
      <c r="A4272" t="s">
        <v>73</v>
      </c>
      <c r="B4272" t="s">
        <v>28</v>
      </c>
      <c r="C4272" t="s">
        <v>76</v>
      </c>
      <c r="D4272" t="s">
        <v>77</v>
      </c>
      <c r="E4272" t="s">
        <v>1056</v>
      </c>
      <c r="G4272" t="s">
        <v>920</v>
      </c>
      <c r="H4272" t="s">
        <v>41</v>
      </c>
      <c r="I4272" t="s">
        <v>921</v>
      </c>
      <c r="J4272" t="s">
        <v>145</v>
      </c>
      <c r="L4272" t="s">
        <v>1057</v>
      </c>
      <c r="M4272" t="s">
        <v>1057</v>
      </c>
      <c r="N4272" t="b">
        <v>0</v>
      </c>
      <c r="O4272">
        <v>33.993810140000001</v>
      </c>
      <c r="P4272">
        <v>2.7501920616359748E-3</v>
      </c>
      <c r="Q4272">
        <v>9.7970680708166658</v>
      </c>
      <c r="R4272">
        <v>333.0396719279978</v>
      </c>
      <c r="S4272">
        <v>9.348950679178851E-2</v>
      </c>
      <c r="T4272">
        <f t="shared" si="134"/>
        <v>333.0396719279978</v>
      </c>
      <c r="U4272">
        <f t="shared" si="135"/>
        <v>9.348950679178851E-2</v>
      </c>
    </row>
    <row r="4273" spans="1:21" x14ac:dyDescent="0.35">
      <c r="A4273" t="s">
        <v>73</v>
      </c>
      <c r="B4273" t="s">
        <v>28</v>
      </c>
      <c r="C4273" t="s">
        <v>39</v>
      </c>
      <c r="D4273" t="s">
        <v>40</v>
      </c>
      <c r="E4273" t="s">
        <v>1056</v>
      </c>
      <c r="G4273" t="s">
        <v>920</v>
      </c>
      <c r="H4273" t="s">
        <v>41</v>
      </c>
      <c r="I4273" t="s">
        <v>921</v>
      </c>
      <c r="J4273" t="s">
        <v>145</v>
      </c>
      <c r="L4273" t="s">
        <v>1057</v>
      </c>
      <c r="M4273" t="s">
        <v>1057</v>
      </c>
      <c r="N4273" t="b">
        <v>0</v>
      </c>
      <c r="O4273">
        <v>33.993810140000001</v>
      </c>
      <c r="P4273">
        <v>6.8065314780606885E-4</v>
      </c>
      <c r="Q4273">
        <v>9.5145761578875643</v>
      </c>
      <c r="R4273">
        <v>323.43669547380051</v>
      </c>
      <c r="S4273">
        <v>2.313799387771286E-2</v>
      </c>
      <c r="T4273">
        <f t="shared" si="134"/>
        <v>323.43669547380051</v>
      </c>
      <c r="U4273">
        <f t="shared" si="135"/>
        <v>2.3137993877712863E-2</v>
      </c>
    </row>
    <row r="4274" spans="1:21" x14ac:dyDescent="0.35">
      <c r="A4274" t="s">
        <v>73</v>
      </c>
      <c r="B4274" t="s">
        <v>28</v>
      </c>
      <c r="C4274" t="s">
        <v>76</v>
      </c>
      <c r="D4274" t="s">
        <v>77</v>
      </c>
      <c r="E4274" t="s">
        <v>1058</v>
      </c>
      <c r="F4274" t="s">
        <v>1059</v>
      </c>
      <c r="G4274" t="s">
        <v>920</v>
      </c>
      <c r="H4274" t="s">
        <v>41</v>
      </c>
      <c r="I4274" t="s">
        <v>921</v>
      </c>
      <c r="J4274" t="s">
        <v>145</v>
      </c>
      <c r="L4274" t="s">
        <v>1060</v>
      </c>
      <c r="M4274" t="s">
        <v>1060</v>
      </c>
      <c r="N4274" t="b">
        <v>0</v>
      </c>
      <c r="O4274">
        <v>22.262271330000001</v>
      </c>
      <c r="P4274">
        <v>1.103997132788492E-3</v>
      </c>
      <c r="Q4274">
        <v>3.932792625938033</v>
      </c>
      <c r="R4274">
        <v>87.552896523255697</v>
      </c>
      <c r="S4274">
        <v>2.4577483717679441E-2</v>
      </c>
      <c r="T4274">
        <f t="shared" si="134"/>
        <v>87.552896523255697</v>
      </c>
      <c r="U4274">
        <f t="shared" si="135"/>
        <v>2.4577483717679451E-2</v>
      </c>
    </row>
    <row r="4275" spans="1:21" x14ac:dyDescent="0.35">
      <c r="A4275" t="s">
        <v>73</v>
      </c>
      <c r="B4275" t="s">
        <v>28</v>
      </c>
      <c r="C4275" t="s">
        <v>39</v>
      </c>
      <c r="D4275" t="s">
        <v>40</v>
      </c>
      <c r="E4275" t="s">
        <v>1058</v>
      </c>
      <c r="F4275" t="s">
        <v>1059</v>
      </c>
      <c r="G4275" t="s">
        <v>920</v>
      </c>
      <c r="H4275" t="s">
        <v>41</v>
      </c>
      <c r="I4275" t="s">
        <v>921</v>
      </c>
      <c r="J4275" t="s">
        <v>145</v>
      </c>
      <c r="L4275" t="s">
        <v>1060</v>
      </c>
      <c r="M4275" t="s">
        <v>1060</v>
      </c>
      <c r="N4275" t="b">
        <v>0</v>
      </c>
      <c r="O4275">
        <v>22.262271330000001</v>
      </c>
      <c r="P4275">
        <v>1.67842193927638E-3</v>
      </c>
      <c r="Q4275">
        <v>23.461984151235381</v>
      </c>
      <c r="R4275">
        <v>522.3170571149617</v>
      </c>
      <c r="S4275">
        <v>3.7365484618395561E-2</v>
      </c>
      <c r="T4275">
        <f t="shared" si="134"/>
        <v>522.31705711496181</v>
      </c>
      <c r="U4275">
        <f t="shared" si="135"/>
        <v>3.7365484618395554E-2</v>
      </c>
    </row>
    <row r="4276" spans="1:21" x14ac:dyDescent="0.35">
      <c r="A4276" t="s">
        <v>73</v>
      </c>
      <c r="B4276" t="s">
        <v>28</v>
      </c>
      <c r="C4276" t="s">
        <v>39</v>
      </c>
      <c r="D4276" t="s">
        <v>40</v>
      </c>
      <c r="E4276" t="s">
        <v>1061</v>
      </c>
      <c r="F4276" t="s">
        <v>1062</v>
      </c>
      <c r="G4276" t="s">
        <v>920</v>
      </c>
      <c r="H4276" t="s">
        <v>41</v>
      </c>
      <c r="I4276" t="s">
        <v>921</v>
      </c>
      <c r="J4276" t="s">
        <v>145</v>
      </c>
      <c r="L4276" t="s">
        <v>1063</v>
      </c>
      <c r="M4276" t="s">
        <v>1063</v>
      </c>
      <c r="N4276" t="b">
        <v>0</v>
      </c>
      <c r="O4276">
        <v>33.993810140000001</v>
      </c>
      <c r="P4276">
        <v>3.3974195288982078E-3</v>
      </c>
      <c r="Q4276">
        <v>47.49115897309639</v>
      </c>
      <c r="R4276">
        <v>1614.4054414599959</v>
      </c>
      <c r="S4276">
        <v>0.1154912344312939</v>
      </c>
      <c r="T4276">
        <f t="shared" si="134"/>
        <v>1614.4054414599962</v>
      </c>
      <c r="U4276">
        <f t="shared" si="135"/>
        <v>0.11549123443129393</v>
      </c>
    </row>
    <row r="4277" spans="1:21" x14ac:dyDescent="0.35">
      <c r="A4277" t="s">
        <v>73</v>
      </c>
      <c r="B4277" t="s">
        <v>28</v>
      </c>
      <c r="C4277" t="s">
        <v>39</v>
      </c>
      <c r="D4277" t="s">
        <v>40</v>
      </c>
      <c r="E4277" t="s">
        <v>1067</v>
      </c>
      <c r="F4277" t="s">
        <v>1068</v>
      </c>
      <c r="G4277" t="s">
        <v>920</v>
      </c>
      <c r="H4277" t="s">
        <v>41</v>
      </c>
      <c r="I4277" t="s">
        <v>921</v>
      </c>
      <c r="J4277" t="s">
        <v>145</v>
      </c>
      <c r="L4277" t="s">
        <v>1069</v>
      </c>
      <c r="M4277" t="s">
        <v>1069</v>
      </c>
      <c r="N4277" t="b">
        <v>0</v>
      </c>
      <c r="O4277">
        <v>22.262271330000001</v>
      </c>
      <c r="P4277">
        <v>6.1831553925371851E-3</v>
      </c>
      <c r="Q4277">
        <v>86.431838401061881</v>
      </c>
      <c r="R4277">
        <v>1924.1690380351531</v>
      </c>
      <c r="S4277">
        <v>0.1376510830242155</v>
      </c>
      <c r="T4277">
        <f t="shared" si="134"/>
        <v>1924.1690380351531</v>
      </c>
      <c r="U4277">
        <f t="shared" si="135"/>
        <v>0.13765108302421547</v>
      </c>
    </row>
    <row r="4278" spans="1:21" x14ac:dyDescent="0.35">
      <c r="A4278" t="s">
        <v>73</v>
      </c>
      <c r="B4278" t="s">
        <v>28</v>
      </c>
      <c r="C4278" t="s">
        <v>76</v>
      </c>
      <c r="D4278" t="s">
        <v>77</v>
      </c>
      <c r="E4278" t="s">
        <v>1070</v>
      </c>
      <c r="F4278" t="s">
        <v>1070</v>
      </c>
      <c r="G4278" t="s">
        <v>920</v>
      </c>
      <c r="H4278" t="s">
        <v>41</v>
      </c>
      <c r="I4278" t="s">
        <v>921</v>
      </c>
      <c r="J4278" t="s">
        <v>145</v>
      </c>
      <c r="L4278" t="s">
        <v>1071</v>
      </c>
      <c r="M4278" t="s">
        <v>1071</v>
      </c>
      <c r="N4278" t="b">
        <v>0</v>
      </c>
      <c r="O4278">
        <v>22.262271330000001</v>
      </c>
      <c r="P4278">
        <v>2.0376309255636989E-3</v>
      </c>
      <c r="Q4278">
        <v>7.2586962777696611</v>
      </c>
      <c r="R4278">
        <v>161.59506603776919</v>
      </c>
      <c r="S4278">
        <v>4.5362292535298103E-2</v>
      </c>
      <c r="T4278">
        <f t="shared" si="134"/>
        <v>161.59506603776924</v>
      </c>
      <c r="U4278">
        <f t="shared" si="135"/>
        <v>4.5362292535298103E-2</v>
      </c>
    </row>
    <row r="4279" spans="1:21" x14ac:dyDescent="0.35">
      <c r="A4279" t="s">
        <v>73</v>
      </c>
      <c r="B4279" t="s">
        <v>28</v>
      </c>
      <c r="C4279" t="s">
        <v>39</v>
      </c>
      <c r="D4279" t="s">
        <v>40</v>
      </c>
      <c r="E4279" t="s">
        <v>1070</v>
      </c>
      <c r="F4279" t="s">
        <v>1070</v>
      </c>
      <c r="G4279" t="s">
        <v>920</v>
      </c>
      <c r="H4279" t="s">
        <v>41</v>
      </c>
      <c r="I4279" t="s">
        <v>921</v>
      </c>
      <c r="J4279" t="s">
        <v>145</v>
      </c>
      <c r="L4279" t="s">
        <v>1071</v>
      </c>
      <c r="M4279" t="s">
        <v>1071</v>
      </c>
      <c r="N4279" t="b">
        <v>0</v>
      </c>
      <c r="O4279">
        <v>22.262271330000001</v>
      </c>
      <c r="P4279">
        <v>2.0171986053726838E-3</v>
      </c>
      <c r="Q4279">
        <v>28.197606693315961</v>
      </c>
      <c r="R4279">
        <v>627.74277106322393</v>
      </c>
      <c r="S4279">
        <v>4.4907422679304282E-2</v>
      </c>
      <c r="T4279">
        <f t="shared" si="134"/>
        <v>627.74277106322404</v>
      </c>
      <c r="U4279">
        <f t="shared" si="135"/>
        <v>4.4907422679304282E-2</v>
      </c>
    </row>
    <row r="4280" spans="1:21" x14ac:dyDescent="0.35">
      <c r="A4280" t="s">
        <v>73</v>
      </c>
      <c r="B4280" t="s">
        <v>28</v>
      </c>
      <c r="C4280" t="s">
        <v>39</v>
      </c>
      <c r="D4280" t="s">
        <v>40</v>
      </c>
      <c r="E4280" t="s">
        <v>1072</v>
      </c>
      <c r="F4280" t="s">
        <v>1073</v>
      </c>
      <c r="G4280" t="s">
        <v>920</v>
      </c>
      <c r="H4280" t="s">
        <v>41</v>
      </c>
      <c r="I4280" t="s">
        <v>921</v>
      </c>
      <c r="J4280" t="s">
        <v>145</v>
      </c>
      <c r="L4280" t="s">
        <v>1074</v>
      </c>
      <c r="M4280" t="s">
        <v>1074</v>
      </c>
      <c r="N4280" t="b">
        <v>0</v>
      </c>
      <c r="O4280">
        <v>22.262271330000001</v>
      </c>
      <c r="P4280">
        <v>4.1879884352985569E-3</v>
      </c>
      <c r="Q4280">
        <v>58.542203241751047</v>
      </c>
      <c r="R4280">
        <v>1303.2824128238669</v>
      </c>
      <c r="S4280">
        <v>9.3234134873518629E-2</v>
      </c>
      <c r="T4280">
        <f t="shared" si="134"/>
        <v>1303.2824128238674</v>
      </c>
      <c r="U4280">
        <f t="shared" si="135"/>
        <v>9.3234134873518629E-2</v>
      </c>
    </row>
    <row r="4281" spans="1:21" x14ac:dyDescent="0.35">
      <c r="A4281" t="s">
        <v>73</v>
      </c>
      <c r="B4281" t="s">
        <v>28</v>
      </c>
      <c r="C4281" t="s">
        <v>39</v>
      </c>
      <c r="D4281" t="s">
        <v>40</v>
      </c>
      <c r="E4281" t="s">
        <v>1075</v>
      </c>
      <c r="F4281" t="s">
        <v>1076</v>
      </c>
      <c r="G4281" t="s">
        <v>920</v>
      </c>
      <c r="H4281" t="s">
        <v>41</v>
      </c>
      <c r="I4281" t="s">
        <v>921</v>
      </c>
      <c r="J4281" t="s">
        <v>145</v>
      </c>
      <c r="L4281" t="s">
        <v>1077</v>
      </c>
      <c r="M4281" t="s">
        <v>1077</v>
      </c>
      <c r="N4281" t="b">
        <v>0</v>
      </c>
      <c r="O4281">
        <v>33.993810140000001</v>
      </c>
      <c r="P4281">
        <v>1.4081807867172549E-3</v>
      </c>
      <c r="Q4281">
        <v>19.68439194394611</v>
      </c>
      <c r="R4281">
        <v>669.14748246384966</v>
      </c>
      <c r="S4281">
        <v>4.7869430306462193E-2</v>
      </c>
      <c r="T4281">
        <f t="shared" si="134"/>
        <v>669.14748246384966</v>
      </c>
      <c r="U4281">
        <f t="shared" si="135"/>
        <v>4.78694303064622E-2</v>
      </c>
    </row>
    <row r="4282" spans="1:21" x14ac:dyDescent="0.35">
      <c r="A4282" t="s">
        <v>73</v>
      </c>
      <c r="B4282" t="s">
        <v>28</v>
      </c>
      <c r="C4282" t="s">
        <v>76</v>
      </c>
      <c r="D4282" t="s">
        <v>77</v>
      </c>
      <c r="E4282" t="s">
        <v>1075</v>
      </c>
      <c r="F4282" t="s">
        <v>1076</v>
      </c>
      <c r="G4282" t="s">
        <v>920</v>
      </c>
      <c r="H4282" t="s">
        <v>41</v>
      </c>
      <c r="I4282" t="s">
        <v>921</v>
      </c>
      <c r="J4282" t="s">
        <v>145</v>
      </c>
      <c r="L4282" t="s">
        <v>1077</v>
      </c>
      <c r="M4282" t="s">
        <v>1077</v>
      </c>
      <c r="N4282" t="b">
        <v>0</v>
      </c>
      <c r="O4282">
        <v>33.993810140000001</v>
      </c>
      <c r="P4282">
        <v>1.796772850473035E-3</v>
      </c>
      <c r="Q4282">
        <v>6.4006823993987769</v>
      </c>
      <c r="R4282">
        <v>217.58358225160171</v>
      </c>
      <c r="S4282">
        <v>6.1079155143686982E-2</v>
      </c>
      <c r="T4282">
        <f t="shared" si="134"/>
        <v>217.58358225160168</v>
      </c>
      <c r="U4282">
        <f t="shared" si="135"/>
        <v>6.1079155143686961E-2</v>
      </c>
    </row>
    <row r="4283" spans="1:21" x14ac:dyDescent="0.35">
      <c r="A4283" t="s">
        <v>73</v>
      </c>
      <c r="B4283" t="s">
        <v>28</v>
      </c>
      <c r="C4283" t="s">
        <v>39</v>
      </c>
      <c r="D4283" t="s">
        <v>40</v>
      </c>
      <c r="E4283" t="s">
        <v>1078</v>
      </c>
      <c r="F4283" t="s">
        <v>1079</v>
      </c>
      <c r="G4283" t="s">
        <v>920</v>
      </c>
      <c r="H4283" t="s">
        <v>41</v>
      </c>
      <c r="I4283" t="s">
        <v>921</v>
      </c>
      <c r="J4283" t="s">
        <v>145</v>
      </c>
      <c r="L4283" t="s">
        <v>1080</v>
      </c>
      <c r="M4283" t="s">
        <v>1080</v>
      </c>
      <c r="N4283" t="b">
        <v>0</v>
      </c>
      <c r="O4283">
        <v>22.262271330000001</v>
      </c>
      <c r="P4283">
        <v>2.0550354294708532E-3</v>
      </c>
      <c r="Q4283">
        <v>28.726512415143599</v>
      </c>
      <c r="R4283">
        <v>639.51741375054053</v>
      </c>
      <c r="S4283">
        <v>4.5749756323643212E-2</v>
      </c>
      <c r="T4283">
        <f t="shared" si="134"/>
        <v>639.51741375054041</v>
      </c>
      <c r="U4283">
        <f t="shared" si="135"/>
        <v>4.5749756323643212E-2</v>
      </c>
    </row>
    <row r="4284" spans="1:21" x14ac:dyDescent="0.35">
      <c r="A4284" t="s">
        <v>73</v>
      </c>
      <c r="B4284" t="s">
        <v>28</v>
      </c>
      <c r="C4284" t="s">
        <v>39</v>
      </c>
      <c r="D4284" t="s">
        <v>40</v>
      </c>
      <c r="E4284" t="s">
        <v>1064</v>
      </c>
      <c r="F4284" t="s">
        <v>1065</v>
      </c>
      <c r="G4284" t="s">
        <v>920</v>
      </c>
      <c r="H4284" t="s">
        <v>41</v>
      </c>
      <c r="I4284" t="s">
        <v>921</v>
      </c>
      <c r="J4284" t="s">
        <v>145</v>
      </c>
      <c r="L4284" t="s">
        <v>1066</v>
      </c>
      <c r="M4284" t="s">
        <v>1066</v>
      </c>
      <c r="N4284" t="b">
        <v>0</v>
      </c>
      <c r="O4284">
        <v>22.262271330000001</v>
      </c>
      <c r="P4284">
        <v>4.7662520864332194E-3</v>
      </c>
      <c r="Q4284">
        <v>66.62551787240119</v>
      </c>
      <c r="R4284">
        <v>1483.2353563771601</v>
      </c>
      <c r="S4284">
        <v>0.10610759717535501</v>
      </c>
      <c r="T4284">
        <f t="shared" si="134"/>
        <v>1483.2353563771596</v>
      </c>
      <c r="U4284">
        <f t="shared" si="135"/>
        <v>0.10610759717535495</v>
      </c>
    </row>
    <row r="4285" spans="1:21" x14ac:dyDescent="0.35">
      <c r="A4285" t="s">
        <v>73</v>
      </c>
      <c r="B4285" t="s">
        <v>28</v>
      </c>
      <c r="C4285" t="s">
        <v>39</v>
      </c>
      <c r="D4285" t="s">
        <v>40</v>
      </c>
      <c r="E4285" t="s">
        <v>1081</v>
      </c>
      <c r="F4285" t="s">
        <v>1082</v>
      </c>
      <c r="G4285" t="s">
        <v>920</v>
      </c>
      <c r="H4285" t="s">
        <v>41</v>
      </c>
      <c r="I4285" t="s">
        <v>921</v>
      </c>
      <c r="J4285" t="s">
        <v>145</v>
      </c>
      <c r="L4285" t="s">
        <v>1083</v>
      </c>
      <c r="M4285" t="s">
        <v>1083</v>
      </c>
      <c r="N4285" t="b">
        <v>0</v>
      </c>
      <c r="O4285">
        <v>33.993810140000001</v>
      </c>
      <c r="P4285">
        <v>3.439592609497158E-3</v>
      </c>
      <c r="Q4285">
        <v>48.080679477724637</v>
      </c>
      <c r="R4285">
        <v>1634.445489567966</v>
      </c>
      <c r="S4285">
        <v>0.1169248581261936</v>
      </c>
      <c r="T4285">
        <f t="shared" si="134"/>
        <v>1634.4454895679658</v>
      </c>
      <c r="U4285">
        <f t="shared" si="135"/>
        <v>0.11692485812619355</v>
      </c>
    </row>
    <row r="4286" spans="1:21" x14ac:dyDescent="0.35">
      <c r="A4286" t="s">
        <v>73</v>
      </c>
      <c r="B4286" t="s">
        <v>28</v>
      </c>
      <c r="C4286" t="s">
        <v>39</v>
      </c>
      <c r="D4286" t="s">
        <v>40</v>
      </c>
      <c r="E4286" t="s">
        <v>1479</v>
      </c>
      <c r="F4286" t="s">
        <v>1480</v>
      </c>
      <c r="G4286" t="s">
        <v>920</v>
      </c>
      <c r="H4286" t="s">
        <v>41</v>
      </c>
      <c r="I4286" t="s">
        <v>921</v>
      </c>
      <c r="J4286" t="s">
        <v>145</v>
      </c>
      <c r="L4286" t="s">
        <v>1481</v>
      </c>
      <c r="M4286" t="s">
        <v>1481</v>
      </c>
      <c r="N4286" t="b">
        <v>0</v>
      </c>
      <c r="O4286">
        <v>33.993810140000001</v>
      </c>
      <c r="P4286">
        <v>9.9206019082457783E-4</v>
      </c>
      <c r="Q4286">
        <v>13.867609764581999</v>
      </c>
      <c r="R4286">
        <v>471.41289343281062</v>
      </c>
      <c r="S4286">
        <v>3.3723905774342873E-2</v>
      </c>
      <c r="T4286">
        <f t="shared" si="134"/>
        <v>471.41289343281062</v>
      </c>
      <c r="U4286">
        <f t="shared" si="135"/>
        <v>3.3723905774342873E-2</v>
      </c>
    </row>
    <row r="4287" spans="1:21" x14ac:dyDescent="0.35">
      <c r="A4287" t="s">
        <v>73</v>
      </c>
      <c r="B4287" t="s">
        <v>28</v>
      </c>
      <c r="C4287" t="s">
        <v>76</v>
      </c>
      <c r="D4287" t="s">
        <v>77</v>
      </c>
      <c r="E4287" t="s">
        <v>1084</v>
      </c>
      <c r="F4287" t="s">
        <v>1085</v>
      </c>
      <c r="G4287" t="s">
        <v>920</v>
      </c>
      <c r="H4287" t="s">
        <v>41</v>
      </c>
      <c r="I4287" t="s">
        <v>921</v>
      </c>
      <c r="J4287" t="s">
        <v>145</v>
      </c>
      <c r="L4287" t="s">
        <v>1085</v>
      </c>
      <c r="M4287" t="s">
        <v>1085</v>
      </c>
      <c r="N4287" t="b">
        <v>0</v>
      </c>
      <c r="O4287">
        <v>33.993810140000001</v>
      </c>
      <c r="P4287">
        <v>1.018735184335188E-3</v>
      </c>
      <c r="Q4287">
        <v>3.6290621612552929</v>
      </c>
      <c r="R4287">
        <v>123.36565009597049</v>
      </c>
      <c r="S4287">
        <v>3.4630690439228291E-2</v>
      </c>
      <c r="T4287">
        <f t="shared" si="134"/>
        <v>123.36565009597049</v>
      </c>
      <c r="U4287">
        <f t="shared" si="135"/>
        <v>3.4630690439228284E-2</v>
      </c>
    </row>
    <row r="4288" spans="1:21" x14ac:dyDescent="0.35">
      <c r="A4288" t="s">
        <v>73</v>
      </c>
      <c r="B4288" t="s">
        <v>28</v>
      </c>
      <c r="C4288" t="s">
        <v>39</v>
      </c>
      <c r="D4288" t="s">
        <v>40</v>
      </c>
      <c r="E4288" t="s">
        <v>1084</v>
      </c>
      <c r="F4288" t="s">
        <v>1085</v>
      </c>
      <c r="G4288" t="s">
        <v>920</v>
      </c>
      <c r="H4288" t="s">
        <v>41</v>
      </c>
      <c r="I4288" t="s">
        <v>921</v>
      </c>
      <c r="J4288" t="s">
        <v>145</v>
      </c>
      <c r="L4288" t="s">
        <v>1085</v>
      </c>
      <c r="M4288" t="s">
        <v>1085</v>
      </c>
      <c r="N4288" t="b">
        <v>0</v>
      </c>
      <c r="O4288">
        <v>33.993810140000001</v>
      </c>
      <c r="P4288">
        <v>4.1591126801806084E-3</v>
      </c>
      <c r="Q4288">
        <v>58.138560693307973</v>
      </c>
      <c r="R4288">
        <v>1976.3511940211779</v>
      </c>
      <c r="S4288">
        <v>0.1413840868009261</v>
      </c>
      <c r="T4288">
        <f t="shared" si="134"/>
        <v>1976.3511940211781</v>
      </c>
      <c r="U4288">
        <f t="shared" si="135"/>
        <v>0.14138408680092615</v>
      </c>
    </row>
    <row r="4289" spans="1:21" x14ac:dyDescent="0.35">
      <c r="A4289" t="s">
        <v>73</v>
      </c>
      <c r="B4289" t="s">
        <v>28</v>
      </c>
      <c r="C4289" t="s">
        <v>76</v>
      </c>
      <c r="D4289" t="s">
        <v>77</v>
      </c>
      <c r="E4289" t="s">
        <v>1086</v>
      </c>
      <c r="F4289" t="s">
        <v>1087</v>
      </c>
      <c r="G4289" t="s">
        <v>920</v>
      </c>
      <c r="H4289" t="s">
        <v>41</v>
      </c>
      <c r="I4289" t="s">
        <v>921</v>
      </c>
      <c r="J4289" t="s">
        <v>145</v>
      </c>
      <c r="L4289" t="s">
        <v>1087</v>
      </c>
      <c r="M4289" t="s">
        <v>1087</v>
      </c>
      <c r="N4289" t="b">
        <v>0</v>
      </c>
      <c r="O4289">
        <v>33.993810140000001</v>
      </c>
      <c r="P4289">
        <v>1.2073811457229959E-3</v>
      </c>
      <c r="Q4289">
        <v>4.3010797089685271</v>
      </c>
      <c r="R4289">
        <v>146.2100870236826</v>
      </c>
      <c r="S4289">
        <v>4.1043485434323207E-2</v>
      </c>
      <c r="T4289">
        <f t="shared" si="134"/>
        <v>146.21008702368258</v>
      </c>
      <c r="U4289">
        <f t="shared" si="135"/>
        <v>4.10434854343232E-2</v>
      </c>
    </row>
    <row r="4290" spans="1:21" x14ac:dyDescent="0.35">
      <c r="A4290" t="s">
        <v>73</v>
      </c>
      <c r="B4290" t="s">
        <v>28</v>
      </c>
      <c r="C4290" t="s">
        <v>39</v>
      </c>
      <c r="D4290" t="s">
        <v>40</v>
      </c>
      <c r="E4290" t="s">
        <v>1086</v>
      </c>
      <c r="F4290" t="s">
        <v>1087</v>
      </c>
      <c r="G4290" t="s">
        <v>920</v>
      </c>
      <c r="H4290" t="s">
        <v>41</v>
      </c>
      <c r="I4290" t="s">
        <v>921</v>
      </c>
      <c r="J4290" t="s">
        <v>145</v>
      </c>
      <c r="L4290" t="s">
        <v>1087</v>
      </c>
      <c r="M4290" t="s">
        <v>1087</v>
      </c>
      <c r="N4290" t="b">
        <v>0</v>
      </c>
      <c r="O4290">
        <v>33.993810140000001</v>
      </c>
      <c r="P4290">
        <v>6.2480081583809024E-4</v>
      </c>
      <c r="Q4290">
        <v>8.7338389089409691</v>
      </c>
      <c r="R4290">
        <v>296.89646166388411</v>
      </c>
      <c r="S4290">
        <v>2.1239360308917141E-2</v>
      </c>
      <c r="T4290">
        <f t="shared" ref="T4290:T4353" si="136">O4290*Q4290</f>
        <v>296.89646166388405</v>
      </c>
      <c r="U4290">
        <f t="shared" ref="U4290:U4353" si="137">O4290*P4290</f>
        <v>2.1239360308917144E-2</v>
      </c>
    </row>
    <row r="4291" spans="1:21" x14ac:dyDescent="0.35">
      <c r="A4291" t="s">
        <v>73</v>
      </c>
      <c r="B4291" t="s">
        <v>28</v>
      </c>
      <c r="C4291" t="s">
        <v>39</v>
      </c>
      <c r="D4291" t="s">
        <v>40</v>
      </c>
      <c r="E4291" t="s">
        <v>1088</v>
      </c>
      <c r="F4291" t="s">
        <v>1089</v>
      </c>
      <c r="G4291" t="s">
        <v>920</v>
      </c>
      <c r="H4291" t="s">
        <v>41</v>
      </c>
      <c r="I4291" t="s">
        <v>921</v>
      </c>
      <c r="J4291" t="s">
        <v>145</v>
      </c>
      <c r="L4291" t="s">
        <v>1090</v>
      </c>
      <c r="M4291" t="s">
        <v>1090</v>
      </c>
      <c r="N4291" t="b">
        <v>0</v>
      </c>
      <c r="O4291">
        <v>33.993810140000001</v>
      </c>
      <c r="P4291">
        <v>8.249932822844598E-6</v>
      </c>
      <c r="Q4291">
        <v>0.11532248751573521</v>
      </c>
      <c r="R4291">
        <v>3.920250745482424</v>
      </c>
      <c r="S4291">
        <v>2.8044665004753349E-4</v>
      </c>
      <c r="T4291">
        <f t="shared" si="136"/>
        <v>3.9202507454824231</v>
      </c>
      <c r="U4291">
        <f t="shared" si="137"/>
        <v>2.8044665004753355E-4</v>
      </c>
    </row>
    <row r="4292" spans="1:21" x14ac:dyDescent="0.35">
      <c r="A4292" t="s">
        <v>73</v>
      </c>
      <c r="B4292" t="s">
        <v>28</v>
      </c>
      <c r="C4292" t="s">
        <v>76</v>
      </c>
      <c r="D4292" t="s">
        <v>77</v>
      </c>
      <c r="E4292" t="s">
        <v>1088</v>
      </c>
      <c r="F4292" t="s">
        <v>1089</v>
      </c>
      <c r="G4292" t="s">
        <v>920</v>
      </c>
      <c r="H4292" t="s">
        <v>41</v>
      </c>
      <c r="I4292" t="s">
        <v>921</v>
      </c>
      <c r="J4292" t="s">
        <v>145</v>
      </c>
      <c r="L4292" t="s">
        <v>1090</v>
      </c>
      <c r="M4292" t="s">
        <v>1090</v>
      </c>
      <c r="N4292" t="b">
        <v>0</v>
      </c>
      <c r="O4292">
        <v>33.993810140000001</v>
      </c>
      <c r="P4292">
        <v>1.605014235353706E-5</v>
      </c>
      <c r="Q4292">
        <v>5.7175765786467311E-2</v>
      </c>
      <c r="R4292">
        <v>1.9436221267542779</v>
      </c>
      <c r="S4292">
        <v>5.456054918861116E-4</v>
      </c>
      <c r="T4292">
        <f t="shared" si="136"/>
        <v>1.9436221267542777</v>
      </c>
      <c r="U4292">
        <f t="shared" si="137"/>
        <v>5.456054918861116E-4</v>
      </c>
    </row>
    <row r="4293" spans="1:21" x14ac:dyDescent="0.35">
      <c r="A4293" t="s">
        <v>73</v>
      </c>
      <c r="B4293" t="s">
        <v>28</v>
      </c>
      <c r="C4293" t="s">
        <v>39</v>
      </c>
      <c r="D4293" t="s">
        <v>40</v>
      </c>
      <c r="E4293" t="s">
        <v>1091</v>
      </c>
      <c r="F4293" t="s">
        <v>1092</v>
      </c>
      <c r="G4293" t="s">
        <v>920</v>
      </c>
      <c r="H4293" t="s">
        <v>41</v>
      </c>
      <c r="I4293" t="s">
        <v>921</v>
      </c>
      <c r="J4293" t="s">
        <v>145</v>
      </c>
      <c r="L4293" t="s">
        <v>1093</v>
      </c>
      <c r="M4293" t="s">
        <v>1093</v>
      </c>
      <c r="N4293" t="b">
        <v>0</v>
      </c>
      <c r="O4293">
        <v>33.993810140000001</v>
      </c>
      <c r="P4293">
        <v>7.2844310587408996E-6</v>
      </c>
      <c r="Q4293">
        <v>0.10182612729944961</v>
      </c>
      <c r="R4293">
        <v>3.46145803870896</v>
      </c>
      <c r="S4293">
        <v>2.4762556638875731E-4</v>
      </c>
      <c r="T4293">
        <f t="shared" si="136"/>
        <v>3.4614580387089608</v>
      </c>
      <c r="U4293">
        <f t="shared" si="137"/>
        <v>2.4762556638875731E-4</v>
      </c>
    </row>
    <row r="4294" spans="1:21" x14ac:dyDescent="0.35">
      <c r="A4294" t="s">
        <v>73</v>
      </c>
      <c r="B4294" t="s">
        <v>28</v>
      </c>
      <c r="C4294" t="s">
        <v>76</v>
      </c>
      <c r="D4294" t="s">
        <v>77</v>
      </c>
      <c r="E4294" t="s">
        <v>1091</v>
      </c>
      <c r="F4294" t="s">
        <v>1092</v>
      </c>
      <c r="G4294" t="s">
        <v>920</v>
      </c>
      <c r="H4294" t="s">
        <v>41</v>
      </c>
      <c r="I4294" t="s">
        <v>921</v>
      </c>
      <c r="J4294" t="s">
        <v>145</v>
      </c>
      <c r="L4294" t="s">
        <v>1093</v>
      </c>
      <c r="M4294" t="s">
        <v>1093</v>
      </c>
      <c r="N4294" t="b">
        <v>0</v>
      </c>
      <c r="O4294">
        <v>33.993810140000001</v>
      </c>
      <c r="P4294">
        <v>3.2709098176919622E-6</v>
      </c>
      <c r="Q4294">
        <v>1.165203208330412E-2</v>
      </c>
      <c r="R4294">
        <v>0.39609696638502889</v>
      </c>
      <c r="S4294">
        <v>1.111906873276826E-4</v>
      </c>
      <c r="T4294">
        <f t="shared" si="136"/>
        <v>0.39609696638502895</v>
      </c>
      <c r="U4294">
        <f t="shared" si="137"/>
        <v>1.1119068732768257E-4</v>
      </c>
    </row>
    <row r="4295" spans="1:21" x14ac:dyDescent="0.35">
      <c r="A4295" t="s">
        <v>73</v>
      </c>
      <c r="B4295" t="s">
        <v>28</v>
      </c>
      <c r="C4295" t="s">
        <v>39</v>
      </c>
      <c r="D4295" t="s">
        <v>40</v>
      </c>
      <c r="E4295" t="s">
        <v>1094</v>
      </c>
      <c r="F4295" t="s">
        <v>1095</v>
      </c>
      <c r="G4295" t="s">
        <v>920</v>
      </c>
      <c r="H4295" t="s">
        <v>41</v>
      </c>
      <c r="I4295" t="s">
        <v>921</v>
      </c>
      <c r="J4295" t="s">
        <v>145</v>
      </c>
      <c r="L4295" t="s">
        <v>1096</v>
      </c>
      <c r="M4295" t="s">
        <v>1096</v>
      </c>
      <c r="N4295" t="b">
        <v>0</v>
      </c>
      <c r="O4295">
        <v>33.993810140000001</v>
      </c>
      <c r="P4295">
        <v>9.2222077808141393E-4</v>
      </c>
      <c r="Q4295">
        <v>12.89135274805483</v>
      </c>
      <c r="R4295">
        <v>438.2261977651433</v>
      </c>
      <c r="S4295">
        <v>3.1349798037262663E-2</v>
      </c>
      <c r="T4295">
        <f t="shared" si="136"/>
        <v>438.22619776514318</v>
      </c>
      <c r="U4295">
        <f t="shared" si="137"/>
        <v>3.1349798037262656E-2</v>
      </c>
    </row>
    <row r="4296" spans="1:21" x14ac:dyDescent="0.35">
      <c r="A4296" t="s">
        <v>73</v>
      </c>
      <c r="B4296" t="s">
        <v>28</v>
      </c>
      <c r="C4296" t="s">
        <v>76</v>
      </c>
      <c r="D4296" t="s">
        <v>77</v>
      </c>
      <c r="E4296" t="s">
        <v>1094</v>
      </c>
      <c r="F4296" t="s">
        <v>1095</v>
      </c>
      <c r="G4296" t="s">
        <v>920</v>
      </c>
      <c r="H4296" t="s">
        <v>41</v>
      </c>
      <c r="I4296" t="s">
        <v>921</v>
      </c>
      <c r="J4296" t="s">
        <v>145</v>
      </c>
      <c r="L4296" t="s">
        <v>1096</v>
      </c>
      <c r="M4296" t="s">
        <v>1096</v>
      </c>
      <c r="N4296" t="b">
        <v>0</v>
      </c>
      <c r="O4296">
        <v>33.993810140000001</v>
      </c>
      <c r="P4296">
        <v>9.3156212283618093E-4</v>
      </c>
      <c r="Q4296">
        <v>3.318523697647326</v>
      </c>
      <c r="R4296">
        <v>112.80926452291401</v>
      </c>
      <c r="S4296">
        <v>3.1667345937308487E-2</v>
      </c>
      <c r="T4296">
        <f t="shared" si="136"/>
        <v>112.80926452291396</v>
      </c>
      <c r="U4296">
        <f t="shared" si="137"/>
        <v>3.1667345937308494E-2</v>
      </c>
    </row>
    <row r="4297" spans="1:21" x14ac:dyDescent="0.35">
      <c r="A4297" t="s">
        <v>73</v>
      </c>
      <c r="B4297" t="s">
        <v>28</v>
      </c>
      <c r="C4297" t="s">
        <v>76</v>
      </c>
      <c r="D4297" t="s">
        <v>77</v>
      </c>
      <c r="E4297" t="s">
        <v>1097</v>
      </c>
      <c r="F4297" t="s">
        <v>1098</v>
      </c>
      <c r="G4297" t="s">
        <v>920</v>
      </c>
      <c r="H4297" t="s">
        <v>41</v>
      </c>
      <c r="I4297" t="s">
        <v>921</v>
      </c>
      <c r="J4297" t="s">
        <v>145</v>
      </c>
      <c r="L4297" t="s">
        <v>1099</v>
      </c>
      <c r="M4297" t="s">
        <v>1099</v>
      </c>
      <c r="N4297" t="b">
        <v>0</v>
      </c>
      <c r="O4297">
        <v>33.993810140000001</v>
      </c>
      <c r="P4297">
        <v>3.1466894551631317E-5</v>
      </c>
      <c r="Q4297">
        <v>0.1120951922594661</v>
      </c>
      <c r="R4297">
        <v>3.8105426832750879</v>
      </c>
      <c r="S4297">
        <v>1.069679639083555E-3</v>
      </c>
      <c r="T4297">
        <f t="shared" si="136"/>
        <v>3.8105426832750884</v>
      </c>
      <c r="U4297">
        <f t="shared" si="137"/>
        <v>1.0696796390835554E-3</v>
      </c>
    </row>
    <row r="4298" spans="1:21" x14ac:dyDescent="0.35">
      <c r="A4298" t="s">
        <v>73</v>
      </c>
      <c r="B4298" t="s">
        <v>28</v>
      </c>
      <c r="C4298" t="s">
        <v>39</v>
      </c>
      <c r="D4298" t="s">
        <v>40</v>
      </c>
      <c r="E4298" t="s">
        <v>1097</v>
      </c>
      <c r="F4298" t="s">
        <v>1098</v>
      </c>
      <c r="G4298" t="s">
        <v>920</v>
      </c>
      <c r="H4298" t="s">
        <v>41</v>
      </c>
      <c r="I4298" t="s">
        <v>921</v>
      </c>
      <c r="J4298" t="s">
        <v>145</v>
      </c>
      <c r="L4298" t="s">
        <v>1099</v>
      </c>
      <c r="M4298" t="s">
        <v>1099</v>
      </c>
      <c r="N4298" t="b">
        <v>0</v>
      </c>
      <c r="O4298">
        <v>33.993810140000001</v>
      </c>
      <c r="P4298">
        <v>1.0903143703003711E-5</v>
      </c>
      <c r="Q4298">
        <v>0.1524106535861908</v>
      </c>
      <c r="R4298">
        <v>5.1810188213222794</v>
      </c>
      <c r="S4298">
        <v>3.7063939696904479E-4</v>
      </c>
      <c r="T4298">
        <f t="shared" si="136"/>
        <v>5.1810188213222803</v>
      </c>
      <c r="U4298">
        <f t="shared" si="137"/>
        <v>3.7063939696904469E-4</v>
      </c>
    </row>
    <row r="4299" spans="1:21" x14ac:dyDescent="0.35">
      <c r="A4299" t="s">
        <v>73</v>
      </c>
      <c r="B4299" t="s">
        <v>28</v>
      </c>
      <c r="C4299" t="s">
        <v>39</v>
      </c>
      <c r="D4299" t="s">
        <v>40</v>
      </c>
      <c r="E4299" t="s">
        <v>1100</v>
      </c>
      <c r="F4299" t="s">
        <v>1101</v>
      </c>
      <c r="G4299" t="s">
        <v>920</v>
      </c>
      <c r="H4299" t="s">
        <v>41</v>
      </c>
      <c r="I4299" t="s">
        <v>921</v>
      </c>
      <c r="J4299" t="s">
        <v>145</v>
      </c>
      <c r="L4299" t="s">
        <v>1102</v>
      </c>
      <c r="M4299" t="s">
        <v>1102</v>
      </c>
      <c r="N4299" t="b">
        <v>0</v>
      </c>
      <c r="O4299">
        <v>33.993810140000001</v>
      </c>
      <c r="P4299">
        <v>1.399159500877442E-3</v>
      </c>
      <c r="Q4299">
        <v>19.55828702333914</v>
      </c>
      <c r="R4299">
        <v>664.86069573501663</v>
      </c>
      <c r="S4299">
        <v>4.7562762428404938E-2</v>
      </c>
      <c r="T4299">
        <f t="shared" si="136"/>
        <v>664.86069573501652</v>
      </c>
      <c r="U4299">
        <f t="shared" si="137"/>
        <v>4.7562762428404931E-2</v>
      </c>
    </row>
    <row r="4300" spans="1:21" x14ac:dyDescent="0.35">
      <c r="A4300" t="s">
        <v>73</v>
      </c>
      <c r="B4300" t="s">
        <v>28</v>
      </c>
      <c r="C4300" t="s">
        <v>76</v>
      </c>
      <c r="D4300" t="s">
        <v>77</v>
      </c>
      <c r="E4300" t="s">
        <v>1100</v>
      </c>
      <c r="F4300" t="s">
        <v>1101</v>
      </c>
      <c r="G4300" t="s">
        <v>920</v>
      </c>
      <c r="H4300" t="s">
        <v>41</v>
      </c>
      <c r="I4300" t="s">
        <v>921</v>
      </c>
      <c r="J4300" t="s">
        <v>145</v>
      </c>
      <c r="L4300" t="s">
        <v>1102</v>
      </c>
      <c r="M4300" t="s">
        <v>1102</v>
      </c>
      <c r="N4300" t="b">
        <v>0</v>
      </c>
      <c r="O4300">
        <v>33.993810140000001</v>
      </c>
      <c r="P4300">
        <v>3.76888676635697E-3</v>
      </c>
      <c r="Q4300">
        <v>13.42598603067553</v>
      </c>
      <c r="R4300">
        <v>456.40042006907618</v>
      </c>
      <c r="S4300">
        <v>0.12811882117469739</v>
      </c>
      <c r="T4300">
        <f t="shared" si="136"/>
        <v>456.40042006907618</v>
      </c>
      <c r="U4300">
        <f t="shared" si="137"/>
        <v>0.12811882117469739</v>
      </c>
    </row>
    <row r="4301" spans="1:21" x14ac:dyDescent="0.35">
      <c r="A4301" t="s">
        <v>73</v>
      </c>
      <c r="B4301" t="s">
        <v>28</v>
      </c>
      <c r="C4301" t="s">
        <v>39</v>
      </c>
      <c r="D4301" t="s">
        <v>40</v>
      </c>
      <c r="E4301" t="s">
        <v>1103</v>
      </c>
      <c r="F4301" t="s">
        <v>1104</v>
      </c>
      <c r="G4301" t="s">
        <v>920</v>
      </c>
      <c r="H4301" t="s">
        <v>41</v>
      </c>
      <c r="I4301" t="s">
        <v>921</v>
      </c>
      <c r="J4301" t="s">
        <v>145</v>
      </c>
      <c r="L4301" t="s">
        <v>1105</v>
      </c>
      <c r="M4301" t="s">
        <v>1105</v>
      </c>
      <c r="N4301" t="b">
        <v>0</v>
      </c>
      <c r="O4301">
        <v>33.993810140000001</v>
      </c>
      <c r="P4301">
        <v>1.6365909231841559E-3</v>
      </c>
      <c r="Q4301">
        <v>22.87724522854889</v>
      </c>
      <c r="R4301">
        <v>777.68473082551179</v>
      </c>
      <c r="S4301">
        <v>5.563396111956953E-2</v>
      </c>
      <c r="T4301">
        <f t="shared" si="136"/>
        <v>777.68473082551191</v>
      </c>
      <c r="U4301">
        <f t="shared" si="137"/>
        <v>5.5633961119569524E-2</v>
      </c>
    </row>
    <row r="4302" spans="1:21" x14ac:dyDescent="0.35">
      <c r="A4302" t="s">
        <v>73</v>
      </c>
      <c r="B4302" t="s">
        <v>28</v>
      </c>
      <c r="C4302" t="s">
        <v>39</v>
      </c>
      <c r="D4302" t="s">
        <v>40</v>
      </c>
      <c r="E4302" t="s">
        <v>1106</v>
      </c>
      <c r="G4302" t="s">
        <v>920</v>
      </c>
      <c r="H4302" t="s">
        <v>41</v>
      </c>
      <c r="I4302" t="s">
        <v>921</v>
      </c>
      <c r="J4302" t="s">
        <v>145</v>
      </c>
      <c r="L4302" t="s">
        <v>1107</v>
      </c>
      <c r="M4302" t="s">
        <v>1107</v>
      </c>
      <c r="N4302" t="b">
        <v>0</v>
      </c>
      <c r="O4302">
        <v>33.993810140000001</v>
      </c>
      <c r="P4302">
        <v>8.6488949180438192E-4</v>
      </c>
      <c r="Q4302">
        <v>12.089941792606069</v>
      </c>
      <c r="R4302">
        <v>410.98318590150188</v>
      </c>
      <c r="S4302">
        <v>2.9400889176479251E-2</v>
      </c>
      <c r="T4302">
        <f t="shared" si="136"/>
        <v>410.983185901502</v>
      </c>
      <c r="U4302">
        <f t="shared" si="137"/>
        <v>2.9400889176479247E-2</v>
      </c>
    </row>
    <row r="4303" spans="1:21" x14ac:dyDescent="0.35">
      <c r="A4303" t="s">
        <v>73</v>
      </c>
      <c r="B4303" t="s">
        <v>28</v>
      </c>
      <c r="C4303" t="s">
        <v>39</v>
      </c>
      <c r="D4303" t="s">
        <v>40</v>
      </c>
      <c r="E4303" t="s">
        <v>1108</v>
      </c>
      <c r="F4303" t="s">
        <v>1109</v>
      </c>
      <c r="G4303" t="s">
        <v>920</v>
      </c>
      <c r="H4303" t="s">
        <v>41</v>
      </c>
      <c r="I4303" t="s">
        <v>921</v>
      </c>
      <c r="J4303" t="s">
        <v>145</v>
      </c>
      <c r="L4303" t="s">
        <v>1110</v>
      </c>
      <c r="M4303" t="s">
        <v>1110</v>
      </c>
      <c r="N4303" t="b">
        <v>0</v>
      </c>
      <c r="O4303">
        <v>33.993810140000001</v>
      </c>
      <c r="P4303">
        <v>6.9095492206637239E-4</v>
      </c>
      <c r="Q4303">
        <v>9.6585805102907809</v>
      </c>
      <c r="R4303">
        <v>328.33195208872911</v>
      </c>
      <c r="S4303">
        <v>2.3488190436022759E-2</v>
      </c>
      <c r="T4303">
        <f t="shared" si="136"/>
        <v>328.33195208872911</v>
      </c>
      <c r="U4303">
        <f t="shared" si="137"/>
        <v>2.3488190436022759E-2</v>
      </c>
    </row>
    <row r="4304" spans="1:21" x14ac:dyDescent="0.35">
      <c r="A4304" t="s">
        <v>73</v>
      </c>
      <c r="B4304" t="s">
        <v>28</v>
      </c>
      <c r="C4304" t="s">
        <v>76</v>
      </c>
      <c r="D4304" t="s">
        <v>77</v>
      </c>
      <c r="E4304" t="s">
        <v>1108</v>
      </c>
      <c r="F4304" t="s">
        <v>1109</v>
      </c>
      <c r="G4304" t="s">
        <v>920</v>
      </c>
      <c r="H4304" t="s">
        <v>41</v>
      </c>
      <c r="I4304" t="s">
        <v>921</v>
      </c>
      <c r="J4304" t="s">
        <v>145</v>
      </c>
      <c r="L4304" t="s">
        <v>1110</v>
      </c>
      <c r="M4304" t="s">
        <v>1110</v>
      </c>
      <c r="N4304" t="b">
        <v>0</v>
      </c>
      <c r="O4304">
        <v>33.993810140000001</v>
      </c>
      <c r="P4304">
        <v>9.3060546304103145E-4</v>
      </c>
      <c r="Q4304">
        <v>3.3151157679741829</v>
      </c>
      <c r="R4304">
        <v>112.6934160086347</v>
      </c>
      <c r="S4304">
        <v>3.1634825425863607E-2</v>
      </c>
      <c r="T4304">
        <f t="shared" si="136"/>
        <v>112.69341600863467</v>
      </c>
      <c r="U4304">
        <f t="shared" si="137"/>
        <v>3.1634825425863614E-2</v>
      </c>
    </row>
    <row r="4305" spans="1:21" x14ac:dyDescent="0.35">
      <c r="A4305" t="s">
        <v>73</v>
      </c>
      <c r="B4305" t="s">
        <v>28</v>
      </c>
      <c r="C4305" t="s">
        <v>39</v>
      </c>
      <c r="D4305" t="s">
        <v>40</v>
      </c>
      <c r="E4305" t="s">
        <v>1111</v>
      </c>
      <c r="F4305" t="s">
        <v>1112</v>
      </c>
      <c r="G4305" t="s">
        <v>920</v>
      </c>
      <c r="H4305" t="s">
        <v>41</v>
      </c>
      <c r="I4305" t="s">
        <v>921</v>
      </c>
      <c r="J4305" t="s">
        <v>145</v>
      </c>
      <c r="L4305" t="s">
        <v>1113</v>
      </c>
      <c r="M4305" t="s">
        <v>1114</v>
      </c>
      <c r="N4305" t="b">
        <v>0</v>
      </c>
      <c r="O4305">
        <v>6.7813413599999999</v>
      </c>
      <c r="P4305">
        <v>1.078827256707142E-3</v>
      </c>
      <c r="Q4305">
        <v>15.080491625184701</v>
      </c>
      <c r="R4305">
        <v>102.2659615869986</v>
      </c>
      <c r="S4305">
        <v>7.3158958962034814E-3</v>
      </c>
      <c r="T4305">
        <f t="shared" si="136"/>
        <v>102.26596158699863</v>
      </c>
      <c r="U4305">
        <f t="shared" si="137"/>
        <v>7.3158958962034788E-3</v>
      </c>
    </row>
    <row r="4306" spans="1:21" x14ac:dyDescent="0.35">
      <c r="A4306" t="s">
        <v>73</v>
      </c>
      <c r="B4306" t="s">
        <v>28</v>
      </c>
      <c r="C4306" t="s">
        <v>76</v>
      </c>
      <c r="D4306" t="s">
        <v>77</v>
      </c>
      <c r="E4306" t="s">
        <v>1115</v>
      </c>
      <c r="F4306" t="s">
        <v>1116</v>
      </c>
      <c r="G4306" t="s">
        <v>920</v>
      </c>
      <c r="H4306" t="s">
        <v>41</v>
      </c>
      <c r="I4306" t="s">
        <v>921</v>
      </c>
      <c r="J4306" t="s">
        <v>145</v>
      </c>
      <c r="L4306" t="s">
        <v>1117</v>
      </c>
      <c r="M4306" t="s">
        <v>1117</v>
      </c>
      <c r="N4306" t="b">
        <v>0</v>
      </c>
      <c r="O4306">
        <v>7.0978034900000004</v>
      </c>
      <c r="P4306">
        <v>2.1863126948495909E-4</v>
      </c>
      <c r="Q4306">
        <v>0.77883485282080711</v>
      </c>
      <c r="R4306">
        <v>5.5280167364851618</v>
      </c>
      <c r="S4306">
        <v>1.551801787573473E-3</v>
      </c>
      <c r="T4306">
        <f t="shared" si="136"/>
        <v>5.5280167364851618</v>
      </c>
      <c r="U4306">
        <f t="shared" si="137"/>
        <v>1.5518017875734732E-3</v>
      </c>
    </row>
    <row r="4307" spans="1:21" x14ac:dyDescent="0.35">
      <c r="A4307" t="s">
        <v>73</v>
      </c>
      <c r="B4307" t="s">
        <v>28</v>
      </c>
      <c r="C4307" t="s">
        <v>39</v>
      </c>
      <c r="D4307" t="s">
        <v>40</v>
      </c>
      <c r="E4307" t="s">
        <v>1115</v>
      </c>
      <c r="F4307" t="s">
        <v>1116</v>
      </c>
      <c r="G4307" t="s">
        <v>920</v>
      </c>
      <c r="H4307" t="s">
        <v>41</v>
      </c>
      <c r="I4307" t="s">
        <v>921</v>
      </c>
      <c r="J4307" t="s">
        <v>145</v>
      </c>
      <c r="L4307" t="s">
        <v>1117</v>
      </c>
      <c r="M4307" t="s">
        <v>1117</v>
      </c>
      <c r="N4307" t="b">
        <v>0</v>
      </c>
      <c r="O4307">
        <v>7.0978034900000004</v>
      </c>
      <c r="P4307">
        <v>8.1255010550325391E-5</v>
      </c>
      <c r="Q4307">
        <v>1.1358310595976291</v>
      </c>
      <c r="R4307">
        <v>8.0619056588624467</v>
      </c>
      <c r="S4307">
        <v>5.7673209746408644E-4</v>
      </c>
      <c r="T4307">
        <f t="shared" si="136"/>
        <v>8.0619056588624503</v>
      </c>
      <c r="U4307">
        <f t="shared" si="137"/>
        <v>5.7673209746408644E-4</v>
      </c>
    </row>
    <row r="4308" spans="1:21" x14ac:dyDescent="0.35">
      <c r="A4308" t="s">
        <v>73</v>
      </c>
      <c r="B4308" t="s">
        <v>28</v>
      </c>
      <c r="C4308" t="s">
        <v>76</v>
      </c>
      <c r="D4308" t="s">
        <v>77</v>
      </c>
      <c r="E4308" t="s">
        <v>1118</v>
      </c>
      <c r="F4308" t="s">
        <v>1119</v>
      </c>
      <c r="G4308" t="s">
        <v>920</v>
      </c>
      <c r="H4308" t="s">
        <v>41</v>
      </c>
      <c r="I4308" t="s">
        <v>921</v>
      </c>
      <c r="J4308" t="s">
        <v>145</v>
      </c>
      <c r="L4308" t="s">
        <v>1120</v>
      </c>
      <c r="M4308" t="s">
        <v>1120</v>
      </c>
      <c r="N4308" t="b">
        <v>0</v>
      </c>
      <c r="O4308">
        <v>7.0978034900000004</v>
      </c>
      <c r="P4308">
        <v>5.4387312736933996E-4</v>
      </c>
      <c r="Q4308">
        <v>1.937450887541194</v>
      </c>
      <c r="R4308">
        <v>13.751645671293479</v>
      </c>
      <c r="S4308">
        <v>3.8603045815593161E-3</v>
      </c>
      <c r="T4308">
        <f t="shared" si="136"/>
        <v>13.751645671293485</v>
      </c>
      <c r="U4308">
        <f t="shared" si="137"/>
        <v>3.8603045815593161E-3</v>
      </c>
    </row>
    <row r="4309" spans="1:21" x14ac:dyDescent="0.35">
      <c r="A4309" t="s">
        <v>73</v>
      </c>
      <c r="B4309" t="s">
        <v>28</v>
      </c>
      <c r="C4309" t="s">
        <v>39</v>
      </c>
      <c r="D4309" t="s">
        <v>40</v>
      </c>
      <c r="E4309" t="s">
        <v>1118</v>
      </c>
      <c r="F4309" t="s">
        <v>1119</v>
      </c>
      <c r="G4309" t="s">
        <v>920</v>
      </c>
      <c r="H4309" t="s">
        <v>41</v>
      </c>
      <c r="I4309" t="s">
        <v>921</v>
      </c>
      <c r="J4309" t="s">
        <v>145</v>
      </c>
      <c r="L4309" t="s">
        <v>1120</v>
      </c>
      <c r="M4309" t="s">
        <v>1120</v>
      </c>
      <c r="N4309" t="b">
        <v>0</v>
      </c>
      <c r="O4309">
        <v>7.0978034900000004</v>
      </c>
      <c r="P4309">
        <v>1.3460470040979749E-4</v>
      </c>
      <c r="Q4309">
        <v>1.8815848826773589</v>
      </c>
      <c r="R4309">
        <v>13.3551197469986</v>
      </c>
      <c r="S4309">
        <v>9.5539771233906488E-4</v>
      </c>
      <c r="T4309">
        <f t="shared" si="136"/>
        <v>13.3551197469986</v>
      </c>
      <c r="U4309">
        <f t="shared" si="137"/>
        <v>9.553977123390651E-4</v>
      </c>
    </row>
    <row r="4310" spans="1:21" x14ac:dyDescent="0.35">
      <c r="A4310" t="s">
        <v>73</v>
      </c>
      <c r="B4310" t="s">
        <v>28</v>
      </c>
      <c r="C4310" t="s">
        <v>39</v>
      </c>
      <c r="D4310" t="s">
        <v>40</v>
      </c>
      <c r="E4310" t="s">
        <v>1121</v>
      </c>
      <c r="G4310" t="s">
        <v>920</v>
      </c>
      <c r="H4310" t="s">
        <v>41</v>
      </c>
      <c r="I4310" t="s">
        <v>921</v>
      </c>
      <c r="J4310" t="s">
        <v>145</v>
      </c>
      <c r="L4310" t="s">
        <v>1122</v>
      </c>
      <c r="M4310" t="s">
        <v>1122</v>
      </c>
      <c r="N4310" t="b">
        <v>0</v>
      </c>
      <c r="O4310">
        <v>7.0978034900000004</v>
      </c>
      <c r="P4310">
        <v>2.0476588129175158E-3</v>
      </c>
      <c r="Q4310">
        <v>28.62339766395133</v>
      </c>
      <c r="R4310">
        <v>203.16325183485159</v>
      </c>
      <c r="S4310">
        <v>1.4533879868655199E-2</v>
      </c>
      <c r="T4310">
        <f t="shared" si="136"/>
        <v>203.16325183485162</v>
      </c>
      <c r="U4310">
        <f t="shared" si="137"/>
        <v>1.4533879868655201E-2</v>
      </c>
    </row>
    <row r="4311" spans="1:21" x14ac:dyDescent="0.35">
      <c r="A4311" t="s">
        <v>73</v>
      </c>
      <c r="B4311" t="s">
        <v>28</v>
      </c>
      <c r="C4311" t="s">
        <v>39</v>
      </c>
      <c r="D4311" t="s">
        <v>40</v>
      </c>
      <c r="E4311" t="s">
        <v>1123</v>
      </c>
      <c r="G4311" t="s">
        <v>920</v>
      </c>
      <c r="H4311" t="s">
        <v>41</v>
      </c>
      <c r="I4311" t="s">
        <v>921</v>
      </c>
      <c r="J4311" t="s">
        <v>145</v>
      </c>
      <c r="L4311" t="s">
        <v>1124</v>
      </c>
      <c r="M4311" t="s">
        <v>1124</v>
      </c>
      <c r="N4311" t="b">
        <v>0</v>
      </c>
      <c r="O4311">
        <v>7.0978034900000004</v>
      </c>
      <c r="P4311">
        <v>3.6065870999218438E-4</v>
      </c>
      <c r="Q4311">
        <v>5.041502818707051</v>
      </c>
      <c r="R4311">
        <v>35.783596301463753</v>
      </c>
      <c r="S4311">
        <v>2.5598846504814241E-3</v>
      </c>
      <c r="T4311">
        <f t="shared" si="136"/>
        <v>35.783596301463746</v>
      </c>
      <c r="U4311">
        <f t="shared" si="137"/>
        <v>2.5598846504814245E-3</v>
      </c>
    </row>
    <row r="4312" spans="1:21" x14ac:dyDescent="0.35">
      <c r="A4312" t="s">
        <v>73</v>
      </c>
      <c r="B4312" t="s">
        <v>28</v>
      </c>
      <c r="C4312" t="s">
        <v>76</v>
      </c>
      <c r="D4312" t="s">
        <v>77</v>
      </c>
      <c r="E4312" t="s">
        <v>1123</v>
      </c>
      <c r="G4312" t="s">
        <v>920</v>
      </c>
      <c r="H4312" t="s">
        <v>41</v>
      </c>
      <c r="I4312" t="s">
        <v>921</v>
      </c>
      <c r="J4312" t="s">
        <v>145</v>
      </c>
      <c r="L4312" t="s">
        <v>1124</v>
      </c>
      <c r="M4312" t="s">
        <v>1124</v>
      </c>
      <c r="N4312" t="b">
        <v>0</v>
      </c>
      <c r="O4312">
        <v>7.0978034900000004</v>
      </c>
      <c r="P4312">
        <v>7.2858232733070526E-4</v>
      </c>
      <c r="Q4312">
        <v>2.5954444257274401</v>
      </c>
      <c r="R4312">
        <v>18.421954503029269</v>
      </c>
      <c r="S4312">
        <v>5.1713341856802026E-3</v>
      </c>
      <c r="T4312">
        <f t="shared" si="136"/>
        <v>18.421954503029269</v>
      </c>
      <c r="U4312">
        <f t="shared" si="137"/>
        <v>5.1713341856802026E-3</v>
      </c>
    </row>
    <row r="4313" spans="1:21" x14ac:dyDescent="0.35">
      <c r="A4313" t="s">
        <v>73</v>
      </c>
      <c r="B4313" t="s">
        <v>28</v>
      </c>
      <c r="C4313" t="s">
        <v>76</v>
      </c>
      <c r="D4313" t="s">
        <v>77</v>
      </c>
      <c r="E4313" t="s">
        <v>1125</v>
      </c>
      <c r="G4313" t="s">
        <v>920</v>
      </c>
      <c r="H4313" t="s">
        <v>41</v>
      </c>
      <c r="I4313" t="s">
        <v>921</v>
      </c>
      <c r="J4313" t="s">
        <v>145</v>
      </c>
      <c r="L4313" t="s">
        <v>1126</v>
      </c>
      <c r="M4313" t="s">
        <v>1126</v>
      </c>
      <c r="N4313" t="b">
        <v>0</v>
      </c>
      <c r="O4313">
        <v>7.0978034900000004</v>
      </c>
      <c r="P4313">
        <v>2.3916902430987171E-3</v>
      </c>
      <c r="Q4313">
        <v>8.5199693660695566</v>
      </c>
      <c r="R4313">
        <v>60.473068301181591</v>
      </c>
      <c r="S4313">
        <v>1.6975747354465019E-2</v>
      </c>
      <c r="T4313">
        <f t="shared" si="136"/>
        <v>60.473068301181591</v>
      </c>
      <c r="U4313">
        <f t="shared" si="137"/>
        <v>1.6975747354465023E-2</v>
      </c>
    </row>
    <row r="4314" spans="1:21" x14ac:dyDescent="0.35">
      <c r="A4314" t="s">
        <v>73</v>
      </c>
      <c r="B4314" t="s">
        <v>28</v>
      </c>
      <c r="C4314" t="s">
        <v>39</v>
      </c>
      <c r="D4314" t="s">
        <v>40</v>
      </c>
      <c r="E4314" t="s">
        <v>1125</v>
      </c>
      <c r="G4314" t="s">
        <v>920</v>
      </c>
      <c r="H4314" t="s">
        <v>41</v>
      </c>
      <c r="I4314" t="s">
        <v>921</v>
      </c>
      <c r="J4314" t="s">
        <v>145</v>
      </c>
      <c r="L4314" t="s">
        <v>1126</v>
      </c>
      <c r="M4314" t="s">
        <v>1126</v>
      </c>
      <c r="N4314" t="b">
        <v>0</v>
      </c>
      <c r="O4314">
        <v>7.0978034900000004</v>
      </c>
      <c r="P4314">
        <v>1.7757793577772821E-3</v>
      </c>
      <c r="Q4314">
        <v>24.822904284856929</v>
      </c>
      <c r="R4314">
        <v>176.18809666499351</v>
      </c>
      <c r="S4314">
        <v>1.2604132923101551E-2</v>
      </c>
      <c r="T4314">
        <f t="shared" si="136"/>
        <v>176.18809666499348</v>
      </c>
      <c r="U4314">
        <f t="shared" si="137"/>
        <v>1.2604132923101552E-2</v>
      </c>
    </row>
    <row r="4315" spans="1:21" x14ac:dyDescent="0.35">
      <c r="A4315" t="s">
        <v>73</v>
      </c>
      <c r="B4315" t="s">
        <v>28</v>
      </c>
      <c r="C4315" t="s">
        <v>39</v>
      </c>
      <c r="D4315" t="s">
        <v>40</v>
      </c>
      <c r="E4315" t="s">
        <v>1127</v>
      </c>
      <c r="G4315" t="s">
        <v>920</v>
      </c>
      <c r="H4315" t="s">
        <v>41</v>
      </c>
      <c r="I4315" t="s">
        <v>921</v>
      </c>
      <c r="J4315" t="s">
        <v>145</v>
      </c>
      <c r="L4315" t="s">
        <v>1128</v>
      </c>
      <c r="M4315" t="s">
        <v>1128</v>
      </c>
      <c r="N4315" t="b">
        <v>0</v>
      </c>
      <c r="O4315">
        <v>6.7813413599999999</v>
      </c>
      <c r="P4315">
        <v>3.1625035284672619E-4</v>
      </c>
      <c r="Q4315">
        <v>4.4207362836971829</v>
      </c>
      <c r="R4315">
        <v>29.978521802288402</v>
      </c>
      <c r="S4315">
        <v>2.1446015978740982E-3</v>
      </c>
      <c r="T4315">
        <f t="shared" si="136"/>
        <v>29.978521802288398</v>
      </c>
      <c r="U4315">
        <f t="shared" si="137"/>
        <v>2.1446015978740982E-3</v>
      </c>
    </row>
    <row r="4316" spans="1:21" x14ac:dyDescent="0.35">
      <c r="A4316" t="s">
        <v>73</v>
      </c>
      <c r="B4316" t="s">
        <v>28</v>
      </c>
      <c r="C4316" t="s">
        <v>76</v>
      </c>
      <c r="D4316" t="s">
        <v>77</v>
      </c>
      <c r="E4316" t="s">
        <v>1127</v>
      </c>
      <c r="G4316" t="s">
        <v>920</v>
      </c>
      <c r="H4316" t="s">
        <v>41</v>
      </c>
      <c r="I4316" t="s">
        <v>921</v>
      </c>
      <c r="J4316" t="s">
        <v>145</v>
      </c>
      <c r="L4316" t="s">
        <v>1128</v>
      </c>
      <c r="M4316" t="s">
        <v>1128</v>
      </c>
      <c r="N4316" t="b">
        <v>0</v>
      </c>
      <c r="O4316">
        <v>6.7813413599999999</v>
      </c>
      <c r="P4316">
        <v>4.2593844835273748E-4</v>
      </c>
      <c r="Q4316">
        <v>1.5173296551541511</v>
      </c>
      <c r="R4316">
        <v>10.289530347251381</v>
      </c>
      <c r="S4316">
        <v>2.888434016628643E-3</v>
      </c>
      <c r="T4316">
        <f t="shared" si="136"/>
        <v>10.289530347251382</v>
      </c>
      <c r="U4316">
        <f t="shared" si="137"/>
        <v>2.8884340166286425E-3</v>
      </c>
    </row>
    <row r="4317" spans="1:21" x14ac:dyDescent="0.35">
      <c r="A4317" t="s">
        <v>73</v>
      </c>
      <c r="B4317" t="s">
        <v>28</v>
      </c>
      <c r="C4317" t="s">
        <v>39</v>
      </c>
      <c r="D4317" t="s">
        <v>40</v>
      </c>
      <c r="E4317" t="s">
        <v>1129</v>
      </c>
      <c r="F4317" t="s">
        <v>1130</v>
      </c>
      <c r="G4317" t="s">
        <v>920</v>
      </c>
      <c r="H4317" t="s">
        <v>41</v>
      </c>
      <c r="I4317" t="s">
        <v>921</v>
      </c>
      <c r="J4317" t="s">
        <v>145</v>
      </c>
      <c r="L4317" t="s">
        <v>1131</v>
      </c>
      <c r="M4317" t="s">
        <v>1131</v>
      </c>
      <c r="N4317" t="b">
        <v>0</v>
      </c>
      <c r="O4317">
        <v>7.0978034900000004</v>
      </c>
      <c r="P4317">
        <v>3.27916428311021E-3</v>
      </c>
      <c r="Q4317">
        <v>45.838116530339327</v>
      </c>
      <c r="R4317">
        <v>325.34994348406917</v>
      </c>
      <c r="S4317">
        <v>2.3274863692942991E-2</v>
      </c>
      <c r="T4317">
        <f t="shared" si="136"/>
        <v>325.34994348406917</v>
      </c>
      <c r="U4317">
        <f t="shared" si="137"/>
        <v>2.3274863692942998E-2</v>
      </c>
    </row>
    <row r="4318" spans="1:21" x14ac:dyDescent="0.35">
      <c r="A4318" t="s">
        <v>73</v>
      </c>
      <c r="B4318" t="s">
        <v>28</v>
      </c>
      <c r="C4318" t="s">
        <v>76</v>
      </c>
      <c r="D4318" t="s">
        <v>77</v>
      </c>
      <c r="E4318" t="s">
        <v>1132</v>
      </c>
      <c r="F4318" t="s">
        <v>1133</v>
      </c>
      <c r="G4318" t="s">
        <v>920</v>
      </c>
      <c r="H4318" t="s">
        <v>41</v>
      </c>
      <c r="I4318" t="s">
        <v>921</v>
      </c>
      <c r="J4318" t="s">
        <v>145</v>
      </c>
      <c r="L4318" t="s">
        <v>1134</v>
      </c>
      <c r="M4318" t="s">
        <v>1134</v>
      </c>
      <c r="N4318" t="b">
        <v>0</v>
      </c>
      <c r="O4318">
        <v>6.7813413599999999</v>
      </c>
      <c r="P4318">
        <v>1.293253785211906E-3</v>
      </c>
      <c r="Q4318">
        <v>4.6069856514040843</v>
      </c>
      <c r="R4318">
        <v>31.241542342793061</v>
      </c>
      <c r="S4318">
        <v>8.7699953826340521E-3</v>
      </c>
      <c r="T4318">
        <f t="shared" si="136"/>
        <v>31.241542342793057</v>
      </c>
      <c r="U4318">
        <f t="shared" si="137"/>
        <v>8.7699953826340538E-3</v>
      </c>
    </row>
    <row r="4319" spans="1:21" x14ac:dyDescent="0.35">
      <c r="A4319" t="s">
        <v>73</v>
      </c>
      <c r="B4319" t="s">
        <v>28</v>
      </c>
      <c r="C4319" t="s">
        <v>29</v>
      </c>
      <c r="D4319" t="s">
        <v>30</v>
      </c>
      <c r="E4319" t="s">
        <v>1135</v>
      </c>
      <c r="F4319" t="s">
        <v>1136</v>
      </c>
      <c r="G4319" t="s">
        <v>920</v>
      </c>
      <c r="H4319" t="s">
        <v>41</v>
      </c>
      <c r="I4319" t="s">
        <v>921</v>
      </c>
      <c r="J4319" t="s">
        <v>145</v>
      </c>
      <c r="L4319" t="s">
        <v>1137</v>
      </c>
      <c r="M4319" t="s">
        <v>1137</v>
      </c>
      <c r="N4319" t="b">
        <v>0</v>
      </c>
      <c r="O4319">
        <v>54.427446869999997</v>
      </c>
      <c r="P4319">
        <v>9.4967068088367669E-7</v>
      </c>
      <c r="Q4319">
        <v>3.5192572222712509E-3</v>
      </c>
      <c r="R4319">
        <v>0.19154418548703231</v>
      </c>
      <c r="S4319">
        <v>5.1688150527793027E-5</v>
      </c>
      <c r="T4319">
        <f t="shared" si="136"/>
        <v>0.19154418548703228</v>
      </c>
      <c r="U4319">
        <f t="shared" si="137"/>
        <v>5.1688150527793034E-5</v>
      </c>
    </row>
    <row r="4320" spans="1:21" x14ac:dyDescent="0.35">
      <c r="A4320" t="s">
        <v>73</v>
      </c>
      <c r="B4320" t="s">
        <v>28</v>
      </c>
      <c r="C4320" t="s">
        <v>76</v>
      </c>
      <c r="D4320" t="s">
        <v>77</v>
      </c>
      <c r="E4320" t="s">
        <v>1135</v>
      </c>
      <c r="F4320" t="s">
        <v>1136</v>
      </c>
      <c r="G4320" t="s">
        <v>920</v>
      </c>
      <c r="H4320" t="s">
        <v>41</v>
      </c>
      <c r="I4320" t="s">
        <v>921</v>
      </c>
      <c r="J4320" t="s">
        <v>145</v>
      </c>
      <c r="L4320" t="s">
        <v>1137</v>
      </c>
      <c r="M4320" t="s">
        <v>1137</v>
      </c>
      <c r="N4320" t="b">
        <v>0</v>
      </c>
      <c r="O4320">
        <v>54.427446869999997</v>
      </c>
      <c r="P4320">
        <v>5.6791893194854659E-5</v>
      </c>
      <c r="Q4320">
        <v>0.20231097720846641</v>
      </c>
      <c r="R4320">
        <v>11.01126996323158</v>
      </c>
      <c r="S4320">
        <v>3.0910377495096662E-3</v>
      </c>
      <c r="T4320">
        <f t="shared" si="136"/>
        <v>11.011269963231586</v>
      </c>
      <c r="U4320">
        <f t="shared" si="137"/>
        <v>3.0910377495096662E-3</v>
      </c>
    </row>
    <row r="4321" spans="1:21" x14ac:dyDescent="0.35">
      <c r="A4321" t="s">
        <v>73</v>
      </c>
      <c r="B4321" t="s">
        <v>28</v>
      </c>
      <c r="C4321" t="s">
        <v>39</v>
      </c>
      <c r="D4321" t="s">
        <v>40</v>
      </c>
      <c r="E4321" t="s">
        <v>1135</v>
      </c>
      <c r="F4321" t="s">
        <v>1136</v>
      </c>
      <c r="G4321" t="s">
        <v>920</v>
      </c>
      <c r="H4321" t="s">
        <v>41</v>
      </c>
      <c r="I4321" t="s">
        <v>921</v>
      </c>
      <c r="J4321" t="s">
        <v>145</v>
      </c>
      <c r="L4321" t="s">
        <v>1137</v>
      </c>
      <c r="M4321" t="s">
        <v>1137</v>
      </c>
      <c r="N4321" t="b">
        <v>0</v>
      </c>
      <c r="O4321">
        <v>54.427446869999997</v>
      </c>
      <c r="P4321">
        <v>3.0284794055456823E-4</v>
      </c>
      <c r="Q4321">
        <v>4.2333893613121596</v>
      </c>
      <c r="R4321">
        <v>230.41257454284079</v>
      </c>
      <c r="S4321">
        <v>1.6483240194222679E-2</v>
      </c>
      <c r="T4321">
        <f t="shared" si="136"/>
        <v>230.41257454284079</v>
      </c>
      <c r="U4321">
        <f t="shared" si="137"/>
        <v>1.6483240194222679E-2</v>
      </c>
    </row>
    <row r="4322" spans="1:21" x14ac:dyDescent="0.35">
      <c r="A4322" t="s">
        <v>73</v>
      </c>
      <c r="B4322" t="s">
        <v>28</v>
      </c>
      <c r="C4322" t="s">
        <v>39</v>
      </c>
      <c r="D4322" t="s">
        <v>40</v>
      </c>
      <c r="E4322" t="s">
        <v>1138</v>
      </c>
      <c r="F4322" t="s">
        <v>1139</v>
      </c>
      <c r="G4322" t="s">
        <v>920</v>
      </c>
      <c r="H4322" t="s">
        <v>41</v>
      </c>
      <c r="I4322" t="s">
        <v>921</v>
      </c>
      <c r="J4322" t="s">
        <v>145</v>
      </c>
      <c r="L4322" t="s">
        <v>1140</v>
      </c>
      <c r="M4322" t="s">
        <v>1140</v>
      </c>
      <c r="N4322" t="b">
        <v>0</v>
      </c>
      <c r="O4322">
        <v>54.427446869999997</v>
      </c>
      <c r="P4322">
        <v>2.0412114355196139E-4</v>
      </c>
      <c r="Q4322">
        <v>2.8533272372576839</v>
      </c>
      <c r="R4322">
        <v>155.2993166085665</v>
      </c>
      <c r="S4322">
        <v>1.110979269571802E-2</v>
      </c>
      <c r="T4322">
        <f t="shared" si="136"/>
        <v>155.29931660856647</v>
      </c>
      <c r="U4322">
        <f t="shared" si="137"/>
        <v>1.1109792695718022E-2</v>
      </c>
    </row>
    <row r="4323" spans="1:21" x14ac:dyDescent="0.35">
      <c r="A4323" t="s">
        <v>73</v>
      </c>
      <c r="B4323" t="s">
        <v>28</v>
      </c>
      <c r="C4323" t="s">
        <v>76</v>
      </c>
      <c r="D4323" t="s">
        <v>77</v>
      </c>
      <c r="E4323" t="s">
        <v>1138</v>
      </c>
      <c r="F4323" t="s">
        <v>1139</v>
      </c>
      <c r="G4323" t="s">
        <v>920</v>
      </c>
      <c r="H4323" t="s">
        <v>41</v>
      </c>
      <c r="I4323" t="s">
        <v>921</v>
      </c>
      <c r="J4323" t="s">
        <v>145</v>
      </c>
      <c r="L4323" t="s">
        <v>1140</v>
      </c>
      <c r="M4323" t="s">
        <v>1140</v>
      </c>
      <c r="N4323" t="b">
        <v>0</v>
      </c>
      <c r="O4323">
        <v>54.427446869999997</v>
      </c>
      <c r="P4323">
        <v>4.5123394894947032E-4</v>
      </c>
      <c r="Q4323">
        <v>1.6074403585804991</v>
      </c>
      <c r="R4323">
        <v>87.488874713333843</v>
      </c>
      <c r="S4323">
        <v>2.4559511782387581E-2</v>
      </c>
      <c r="T4323">
        <f t="shared" si="136"/>
        <v>87.488874713333857</v>
      </c>
      <c r="U4323">
        <f t="shared" si="137"/>
        <v>2.4559511782387588E-2</v>
      </c>
    </row>
    <row r="4324" spans="1:21" x14ac:dyDescent="0.35">
      <c r="A4324" t="s">
        <v>73</v>
      </c>
      <c r="B4324" t="s">
        <v>28</v>
      </c>
      <c r="C4324" t="s">
        <v>39</v>
      </c>
      <c r="D4324" t="s">
        <v>40</v>
      </c>
      <c r="E4324" t="s">
        <v>1141</v>
      </c>
      <c r="F4324" t="s">
        <v>1142</v>
      </c>
      <c r="G4324" t="s">
        <v>920</v>
      </c>
      <c r="H4324" t="s">
        <v>41</v>
      </c>
      <c r="I4324" t="s">
        <v>921</v>
      </c>
      <c r="J4324" t="s">
        <v>145</v>
      </c>
      <c r="L4324" t="s">
        <v>1143</v>
      </c>
      <c r="M4324" t="s">
        <v>1143</v>
      </c>
      <c r="N4324" t="b">
        <v>0</v>
      </c>
      <c r="O4324">
        <v>111.51933579999999</v>
      </c>
      <c r="P4324">
        <v>5.0537495856445736E-4</v>
      </c>
      <c r="Q4324">
        <v>7.0644329597970437</v>
      </c>
      <c r="R4324">
        <v>787.82087148019434</v>
      </c>
      <c r="S4324">
        <v>5.6359079709060803E-2</v>
      </c>
      <c r="T4324">
        <f t="shared" si="136"/>
        <v>787.82087148019434</v>
      </c>
      <c r="U4324">
        <f t="shared" si="137"/>
        <v>5.6359079709060803E-2</v>
      </c>
    </row>
    <row r="4325" spans="1:21" x14ac:dyDescent="0.35">
      <c r="A4325" t="s">
        <v>73</v>
      </c>
      <c r="B4325" t="s">
        <v>28</v>
      </c>
      <c r="C4325" t="s">
        <v>76</v>
      </c>
      <c r="D4325" t="s">
        <v>77</v>
      </c>
      <c r="E4325" t="s">
        <v>1141</v>
      </c>
      <c r="F4325" t="s">
        <v>1142</v>
      </c>
      <c r="G4325" t="s">
        <v>920</v>
      </c>
      <c r="H4325" t="s">
        <v>41</v>
      </c>
      <c r="I4325" t="s">
        <v>921</v>
      </c>
      <c r="J4325" t="s">
        <v>145</v>
      </c>
      <c r="L4325" t="s">
        <v>1143</v>
      </c>
      <c r="M4325" t="s">
        <v>1143</v>
      </c>
      <c r="N4325" t="b">
        <v>0</v>
      </c>
      <c r="O4325">
        <v>111.51933579999999</v>
      </c>
      <c r="P4325">
        <v>1.509286902768018E-3</v>
      </c>
      <c r="Q4325">
        <v>5.376565051974735</v>
      </c>
      <c r="R4325">
        <v>599.59096348171488</v>
      </c>
      <c r="S4325">
        <v>0.16831467292832861</v>
      </c>
      <c r="T4325">
        <f t="shared" si="136"/>
        <v>599.59096348171488</v>
      </c>
      <c r="U4325">
        <f t="shared" si="137"/>
        <v>0.16831467292832852</v>
      </c>
    </row>
    <row r="4326" spans="1:21" x14ac:dyDescent="0.35">
      <c r="A4326" t="s">
        <v>73</v>
      </c>
      <c r="B4326" t="s">
        <v>28</v>
      </c>
      <c r="C4326" t="s">
        <v>39</v>
      </c>
      <c r="D4326" t="s">
        <v>40</v>
      </c>
      <c r="E4326" t="s">
        <v>1144</v>
      </c>
      <c r="F4326" t="s">
        <v>1145</v>
      </c>
      <c r="G4326" t="s">
        <v>920</v>
      </c>
      <c r="H4326" t="s">
        <v>41</v>
      </c>
      <c r="I4326" t="s">
        <v>921</v>
      </c>
      <c r="J4326" t="s">
        <v>145</v>
      </c>
      <c r="L4326" t="s">
        <v>1146</v>
      </c>
      <c r="M4326" t="s">
        <v>1146</v>
      </c>
      <c r="N4326" t="b">
        <v>0</v>
      </c>
      <c r="O4326">
        <v>91.455062609999999</v>
      </c>
      <c r="P4326">
        <v>3.861822593303713E-4</v>
      </c>
      <c r="Q4326">
        <v>5.3982862329622234</v>
      </c>
      <c r="R4326">
        <v>493.70060542226122</v>
      </c>
      <c r="S4326">
        <v>3.5318322705930362E-2</v>
      </c>
      <c r="T4326">
        <f t="shared" si="136"/>
        <v>493.70060542226116</v>
      </c>
      <c r="U4326">
        <f t="shared" si="137"/>
        <v>3.5318322705930362E-2</v>
      </c>
    </row>
    <row r="4327" spans="1:21" x14ac:dyDescent="0.35">
      <c r="A4327" t="s">
        <v>73</v>
      </c>
      <c r="B4327" t="s">
        <v>28</v>
      </c>
      <c r="C4327" t="s">
        <v>76</v>
      </c>
      <c r="D4327" t="s">
        <v>77</v>
      </c>
      <c r="E4327" t="s">
        <v>1144</v>
      </c>
      <c r="F4327" t="s">
        <v>1145</v>
      </c>
      <c r="G4327" t="s">
        <v>920</v>
      </c>
      <c r="H4327" t="s">
        <v>41</v>
      </c>
      <c r="I4327" t="s">
        <v>921</v>
      </c>
      <c r="J4327" t="s">
        <v>145</v>
      </c>
      <c r="L4327" t="s">
        <v>1146</v>
      </c>
      <c r="M4327" t="s">
        <v>1146</v>
      </c>
      <c r="N4327" t="b">
        <v>0</v>
      </c>
      <c r="O4327">
        <v>91.455062609999999</v>
      </c>
      <c r="P4327">
        <v>9.8717244532597198E-4</v>
      </c>
      <c r="Q4327">
        <v>3.5166255402322619</v>
      </c>
      <c r="R4327">
        <v>321.61320895786662</v>
      </c>
      <c r="S4327">
        <v>9.0281917794153566E-2</v>
      </c>
      <c r="T4327">
        <f t="shared" si="136"/>
        <v>321.61320895786656</v>
      </c>
      <c r="U4327">
        <f t="shared" si="137"/>
        <v>9.0281917794153566E-2</v>
      </c>
    </row>
    <row r="4328" spans="1:21" x14ac:dyDescent="0.35">
      <c r="A4328" t="s">
        <v>73</v>
      </c>
      <c r="B4328" t="s">
        <v>28</v>
      </c>
      <c r="C4328" t="s">
        <v>76</v>
      </c>
      <c r="D4328" t="s">
        <v>77</v>
      </c>
      <c r="E4328" t="s">
        <v>1147</v>
      </c>
      <c r="F4328" t="s">
        <v>1148</v>
      </c>
      <c r="G4328" t="s">
        <v>920</v>
      </c>
      <c r="H4328" t="s">
        <v>41</v>
      </c>
      <c r="I4328" t="s">
        <v>921</v>
      </c>
      <c r="J4328" t="s">
        <v>145</v>
      </c>
      <c r="L4328" t="s">
        <v>1149</v>
      </c>
      <c r="M4328" t="s">
        <v>1149</v>
      </c>
      <c r="N4328" t="b">
        <v>0</v>
      </c>
      <c r="O4328">
        <v>111.51933579999999</v>
      </c>
      <c r="P4328">
        <v>7.6960496110673696E-4</v>
      </c>
      <c r="Q4328">
        <v>2.741580232442296</v>
      </c>
      <c r="R4328">
        <v>305.73920656437451</v>
      </c>
      <c r="S4328">
        <v>8.5825834091008135E-2</v>
      </c>
      <c r="T4328">
        <f t="shared" si="136"/>
        <v>305.73920656437446</v>
      </c>
      <c r="U4328">
        <f t="shared" si="137"/>
        <v>8.5825834091008135E-2</v>
      </c>
    </row>
    <row r="4329" spans="1:21" x14ac:dyDescent="0.35">
      <c r="A4329" t="s">
        <v>73</v>
      </c>
      <c r="B4329" t="s">
        <v>28</v>
      </c>
      <c r="C4329" t="s">
        <v>39</v>
      </c>
      <c r="D4329" t="s">
        <v>40</v>
      </c>
      <c r="E4329" t="s">
        <v>1147</v>
      </c>
      <c r="F4329" t="s">
        <v>1148</v>
      </c>
      <c r="G4329" t="s">
        <v>920</v>
      </c>
      <c r="H4329" t="s">
        <v>41</v>
      </c>
      <c r="I4329" t="s">
        <v>921</v>
      </c>
      <c r="J4329" t="s">
        <v>145</v>
      </c>
      <c r="L4329" t="s">
        <v>1149</v>
      </c>
      <c r="M4329" t="s">
        <v>1149</v>
      </c>
      <c r="N4329" t="b">
        <v>0</v>
      </c>
      <c r="O4329">
        <v>111.51933579999999</v>
      </c>
      <c r="P4329">
        <v>3.1730771683747861E-4</v>
      </c>
      <c r="Q4329">
        <v>4.43551674897388</v>
      </c>
      <c r="R4329">
        <v>494.64588177534239</v>
      </c>
      <c r="S4329">
        <v>3.538594582593009E-2</v>
      </c>
      <c r="T4329">
        <f t="shared" si="136"/>
        <v>494.64588177534239</v>
      </c>
      <c r="U4329">
        <f t="shared" si="137"/>
        <v>3.538594582593009E-2</v>
      </c>
    </row>
    <row r="4330" spans="1:21" x14ac:dyDescent="0.35">
      <c r="A4330" t="s">
        <v>73</v>
      </c>
      <c r="B4330" t="s">
        <v>28</v>
      </c>
      <c r="C4330" t="s">
        <v>76</v>
      </c>
      <c r="D4330" t="s">
        <v>77</v>
      </c>
      <c r="E4330" t="s">
        <v>1150</v>
      </c>
      <c r="F4330" t="s">
        <v>1150</v>
      </c>
      <c r="G4330" t="s">
        <v>920</v>
      </c>
      <c r="H4330" t="s">
        <v>41</v>
      </c>
      <c r="I4330" t="s">
        <v>921</v>
      </c>
      <c r="J4330" t="s">
        <v>145</v>
      </c>
      <c r="L4330" t="s">
        <v>1151</v>
      </c>
      <c r="M4330" t="s">
        <v>1151</v>
      </c>
      <c r="N4330" t="b">
        <v>0</v>
      </c>
      <c r="O4330">
        <v>54.427446869999997</v>
      </c>
      <c r="P4330">
        <v>3.8887854673595111E-4</v>
      </c>
      <c r="Q4330">
        <v>1.3853103740638539</v>
      </c>
      <c r="R4330">
        <v>75.39890678282022</v>
      </c>
      <c r="S4330">
        <v>2.116566644135379E-2</v>
      </c>
      <c r="T4330">
        <f t="shared" si="136"/>
        <v>75.398906782820234</v>
      </c>
      <c r="U4330">
        <f t="shared" si="137"/>
        <v>2.116566644135379E-2</v>
      </c>
    </row>
    <row r="4331" spans="1:21" x14ac:dyDescent="0.35">
      <c r="A4331" t="s">
        <v>73</v>
      </c>
      <c r="B4331" t="s">
        <v>28</v>
      </c>
      <c r="C4331" t="s">
        <v>39</v>
      </c>
      <c r="D4331" t="s">
        <v>40</v>
      </c>
      <c r="E4331" t="s">
        <v>1150</v>
      </c>
      <c r="F4331" t="s">
        <v>1150</v>
      </c>
      <c r="G4331" t="s">
        <v>920</v>
      </c>
      <c r="H4331" t="s">
        <v>41</v>
      </c>
      <c r="I4331" t="s">
        <v>921</v>
      </c>
      <c r="J4331" t="s">
        <v>145</v>
      </c>
      <c r="L4331" t="s">
        <v>1151</v>
      </c>
      <c r="M4331" t="s">
        <v>1151</v>
      </c>
      <c r="N4331" t="b">
        <v>0</v>
      </c>
      <c r="O4331">
        <v>54.427446869999997</v>
      </c>
      <c r="P4331">
        <v>2.6536038417090361E-4</v>
      </c>
      <c r="Q4331">
        <v>3.709365912166068</v>
      </c>
      <c r="R4331">
        <v>201.8913161058077</v>
      </c>
      <c r="S4331">
        <v>1.4442888210864639E-2</v>
      </c>
      <c r="T4331">
        <f t="shared" si="136"/>
        <v>201.89131610580773</v>
      </c>
      <c r="U4331">
        <f t="shared" si="137"/>
        <v>1.4442888210864644E-2</v>
      </c>
    </row>
    <row r="4332" spans="1:21" x14ac:dyDescent="0.35">
      <c r="A4332" t="s">
        <v>73</v>
      </c>
      <c r="B4332" t="s">
        <v>28</v>
      </c>
      <c r="C4332" t="s">
        <v>39</v>
      </c>
      <c r="D4332" t="s">
        <v>40</v>
      </c>
      <c r="E4332" t="s">
        <v>1152</v>
      </c>
      <c r="F4332" t="s">
        <v>1153</v>
      </c>
      <c r="G4332" t="s">
        <v>920</v>
      </c>
      <c r="H4332" t="s">
        <v>41</v>
      </c>
      <c r="I4332" t="s">
        <v>921</v>
      </c>
      <c r="J4332" t="s">
        <v>145</v>
      </c>
      <c r="L4332" t="s">
        <v>1154</v>
      </c>
      <c r="M4332" t="s">
        <v>1154</v>
      </c>
      <c r="N4332" t="b">
        <v>0</v>
      </c>
      <c r="O4332">
        <v>6.7813413599999999</v>
      </c>
      <c r="P4332">
        <v>2.640510714211239E-8</v>
      </c>
      <c r="Q4332">
        <v>3.6910635566823289E-4</v>
      </c>
      <c r="R4332">
        <v>2.503036195931859E-3</v>
      </c>
      <c r="S4332">
        <v>1.7906204517803809E-7</v>
      </c>
      <c r="T4332">
        <f t="shared" si="136"/>
        <v>2.5030361959318581E-3</v>
      </c>
      <c r="U4332">
        <f t="shared" si="137"/>
        <v>1.7906204517803814E-7</v>
      </c>
    </row>
    <row r="4333" spans="1:21" x14ac:dyDescent="0.35">
      <c r="A4333" t="s">
        <v>73</v>
      </c>
      <c r="B4333" t="s">
        <v>28</v>
      </c>
      <c r="C4333" t="s">
        <v>76</v>
      </c>
      <c r="D4333" t="s">
        <v>77</v>
      </c>
      <c r="E4333" t="s">
        <v>1152</v>
      </c>
      <c r="F4333" t="s">
        <v>1153</v>
      </c>
      <c r="G4333" t="s">
        <v>920</v>
      </c>
      <c r="H4333" t="s">
        <v>41</v>
      </c>
      <c r="I4333" t="s">
        <v>921</v>
      </c>
      <c r="J4333" t="s">
        <v>145</v>
      </c>
      <c r="L4333" t="s">
        <v>1154</v>
      </c>
      <c r="M4333" t="s">
        <v>1154</v>
      </c>
      <c r="N4333" t="b">
        <v>0</v>
      </c>
      <c r="O4333">
        <v>6.7813413599999999</v>
      </c>
      <c r="P4333">
        <v>5.3484452639859378E-8</v>
      </c>
      <c r="Q4333">
        <v>1.9052881089743679E-4</v>
      </c>
      <c r="R4333">
        <v>1.2920409056104069E-3</v>
      </c>
      <c r="S4333">
        <v>3.6269633080363962E-7</v>
      </c>
      <c r="T4333">
        <f t="shared" si="136"/>
        <v>1.2920409056104069E-3</v>
      </c>
      <c r="U4333">
        <f t="shared" si="137"/>
        <v>3.6269633080363957E-7</v>
      </c>
    </row>
    <row r="4334" spans="1:21" x14ac:dyDescent="0.35">
      <c r="A4334" t="s">
        <v>73</v>
      </c>
      <c r="B4334" t="s">
        <v>28</v>
      </c>
      <c r="C4334" t="s">
        <v>76</v>
      </c>
      <c r="D4334" t="s">
        <v>77</v>
      </c>
      <c r="E4334" t="s">
        <v>1155</v>
      </c>
      <c r="F4334" t="s">
        <v>1156</v>
      </c>
      <c r="G4334" t="s">
        <v>920</v>
      </c>
      <c r="H4334" t="s">
        <v>41</v>
      </c>
      <c r="I4334" t="s">
        <v>921</v>
      </c>
      <c r="J4334" t="s">
        <v>145</v>
      </c>
      <c r="L4334" t="s">
        <v>1157</v>
      </c>
      <c r="M4334" t="s">
        <v>1157</v>
      </c>
      <c r="N4334" t="b">
        <v>0</v>
      </c>
      <c r="O4334">
        <v>54.427446869999997</v>
      </c>
      <c r="P4334">
        <v>1.8942410309949809E-4</v>
      </c>
      <c r="Q4334">
        <v>0.67478953859507496</v>
      </c>
      <c r="R4334">
        <v>36.727071760315248</v>
      </c>
      <c r="S4334">
        <v>1.0309870307345341E-2</v>
      </c>
      <c r="T4334">
        <f t="shared" si="136"/>
        <v>36.727071760315255</v>
      </c>
      <c r="U4334">
        <f t="shared" si="137"/>
        <v>1.0309870307345334E-2</v>
      </c>
    </row>
    <row r="4335" spans="1:21" x14ac:dyDescent="0.35">
      <c r="A4335" t="s">
        <v>73</v>
      </c>
      <c r="B4335" t="s">
        <v>28</v>
      </c>
      <c r="C4335" t="s">
        <v>39</v>
      </c>
      <c r="D4335" t="s">
        <v>40</v>
      </c>
      <c r="E4335" t="s">
        <v>1155</v>
      </c>
      <c r="F4335" t="s">
        <v>1156</v>
      </c>
      <c r="G4335" t="s">
        <v>920</v>
      </c>
      <c r="H4335" t="s">
        <v>41</v>
      </c>
      <c r="I4335" t="s">
        <v>921</v>
      </c>
      <c r="J4335" t="s">
        <v>145</v>
      </c>
      <c r="L4335" t="s">
        <v>1157</v>
      </c>
      <c r="M4335" t="s">
        <v>1157</v>
      </c>
      <c r="N4335" t="b">
        <v>0</v>
      </c>
      <c r="O4335">
        <v>54.427446869999997</v>
      </c>
      <c r="P4335">
        <v>4.4399187988303782E-4</v>
      </c>
      <c r="Q4335">
        <v>6.2063836305572213</v>
      </c>
      <c r="R4335">
        <v>337.79761530699079</v>
      </c>
      <c r="S4335">
        <v>2.4165344453045461E-2</v>
      </c>
      <c r="T4335">
        <f t="shared" si="136"/>
        <v>337.79761530699085</v>
      </c>
      <c r="U4335">
        <f t="shared" si="137"/>
        <v>2.4165344453045461E-2</v>
      </c>
    </row>
    <row r="4336" spans="1:21" x14ac:dyDescent="0.35">
      <c r="A4336" t="s">
        <v>73</v>
      </c>
      <c r="B4336" t="s">
        <v>28</v>
      </c>
      <c r="C4336" t="s">
        <v>76</v>
      </c>
      <c r="D4336" t="s">
        <v>77</v>
      </c>
      <c r="E4336" t="s">
        <v>1158</v>
      </c>
      <c r="F4336" t="s">
        <v>1159</v>
      </c>
      <c r="G4336" t="s">
        <v>920</v>
      </c>
      <c r="H4336" t="s">
        <v>41</v>
      </c>
      <c r="I4336" t="s">
        <v>921</v>
      </c>
      <c r="J4336" t="s">
        <v>145</v>
      </c>
      <c r="L4336" t="s">
        <v>1160</v>
      </c>
      <c r="M4336" t="s">
        <v>1160</v>
      </c>
      <c r="N4336" t="b">
        <v>0</v>
      </c>
      <c r="O4336">
        <v>54.427446869999997</v>
      </c>
      <c r="P4336">
        <v>1.8942410309949809E-4</v>
      </c>
      <c r="Q4336">
        <v>0.67478953859507496</v>
      </c>
      <c r="R4336">
        <v>36.727071760315248</v>
      </c>
      <c r="S4336">
        <v>1.0309870307345341E-2</v>
      </c>
      <c r="T4336">
        <f t="shared" si="136"/>
        <v>36.727071760315255</v>
      </c>
      <c r="U4336">
        <f t="shared" si="137"/>
        <v>1.0309870307345334E-2</v>
      </c>
    </row>
    <row r="4337" spans="1:21" x14ac:dyDescent="0.35">
      <c r="A4337" t="s">
        <v>73</v>
      </c>
      <c r="B4337" t="s">
        <v>28</v>
      </c>
      <c r="C4337" t="s">
        <v>39</v>
      </c>
      <c r="D4337" t="s">
        <v>40</v>
      </c>
      <c r="E4337" t="s">
        <v>1158</v>
      </c>
      <c r="F4337" t="s">
        <v>1159</v>
      </c>
      <c r="G4337" t="s">
        <v>920</v>
      </c>
      <c r="H4337" t="s">
        <v>41</v>
      </c>
      <c r="I4337" t="s">
        <v>921</v>
      </c>
      <c r="J4337" t="s">
        <v>145</v>
      </c>
      <c r="L4337" t="s">
        <v>1160</v>
      </c>
      <c r="M4337" t="s">
        <v>1160</v>
      </c>
      <c r="N4337" t="b">
        <v>0</v>
      </c>
      <c r="O4337">
        <v>54.427446869999997</v>
      </c>
      <c r="P4337">
        <v>4.4399187988303782E-4</v>
      </c>
      <c r="Q4337">
        <v>6.2063836305572213</v>
      </c>
      <c r="R4337">
        <v>337.79761530699079</v>
      </c>
      <c r="S4337">
        <v>2.4165344453045461E-2</v>
      </c>
      <c r="T4337">
        <f t="shared" si="136"/>
        <v>337.79761530699085</v>
      </c>
      <c r="U4337">
        <f t="shared" si="137"/>
        <v>2.4165344453045461E-2</v>
      </c>
    </row>
    <row r="4338" spans="1:21" x14ac:dyDescent="0.35">
      <c r="A4338" t="s">
        <v>73</v>
      </c>
      <c r="B4338" t="s">
        <v>28</v>
      </c>
      <c r="C4338" t="s">
        <v>76</v>
      </c>
      <c r="D4338" t="s">
        <v>77</v>
      </c>
      <c r="E4338" t="s">
        <v>1161</v>
      </c>
      <c r="F4338" t="s">
        <v>1162</v>
      </c>
      <c r="G4338" t="s">
        <v>920</v>
      </c>
      <c r="H4338" t="s">
        <v>41</v>
      </c>
      <c r="I4338" t="s">
        <v>921</v>
      </c>
      <c r="J4338" t="s">
        <v>145</v>
      </c>
      <c r="L4338" t="s">
        <v>1163</v>
      </c>
      <c r="M4338" t="s">
        <v>1163</v>
      </c>
      <c r="N4338" t="b">
        <v>0</v>
      </c>
      <c r="O4338">
        <v>6.7813413599999999</v>
      </c>
      <c r="P4338">
        <v>1.311564894890486E-3</v>
      </c>
      <c r="Q4338">
        <v>4.6722157095064718</v>
      </c>
      <c r="R4338">
        <v>31.683889633717978</v>
      </c>
      <c r="S4338">
        <v>8.8941692680449044E-3</v>
      </c>
      <c r="T4338">
        <f t="shared" si="136"/>
        <v>31.683889633717982</v>
      </c>
      <c r="U4338">
        <f t="shared" si="137"/>
        <v>8.8941692680449061E-3</v>
      </c>
    </row>
    <row r="4339" spans="1:21" x14ac:dyDescent="0.35">
      <c r="A4339" t="s">
        <v>73</v>
      </c>
      <c r="B4339" t="s">
        <v>28</v>
      </c>
      <c r="C4339" t="s">
        <v>39</v>
      </c>
      <c r="D4339" t="s">
        <v>40</v>
      </c>
      <c r="E4339" t="s">
        <v>1161</v>
      </c>
      <c r="F4339" t="s">
        <v>1162</v>
      </c>
      <c r="G4339" t="s">
        <v>920</v>
      </c>
      <c r="H4339" t="s">
        <v>41</v>
      </c>
      <c r="I4339" t="s">
        <v>921</v>
      </c>
      <c r="J4339" t="s">
        <v>145</v>
      </c>
      <c r="L4339" t="s">
        <v>1163</v>
      </c>
      <c r="M4339" t="s">
        <v>1163</v>
      </c>
      <c r="N4339" t="b">
        <v>0</v>
      </c>
      <c r="O4339">
        <v>6.7813413599999999</v>
      </c>
      <c r="P4339">
        <v>6.4921059320519189E-4</v>
      </c>
      <c r="Q4339">
        <v>9.0750533534858455</v>
      </c>
      <c r="R4339">
        <v>61.541034650200267</v>
      </c>
      <c r="S4339">
        <v>4.402518647052503E-3</v>
      </c>
      <c r="T4339">
        <f t="shared" si="136"/>
        <v>61.541034650200267</v>
      </c>
      <c r="U4339">
        <f t="shared" si="137"/>
        <v>4.402518647052503E-3</v>
      </c>
    </row>
    <row r="4340" spans="1:21" x14ac:dyDescent="0.35">
      <c r="A4340" t="s">
        <v>73</v>
      </c>
      <c r="B4340" t="s">
        <v>28</v>
      </c>
      <c r="C4340" t="s">
        <v>39</v>
      </c>
      <c r="D4340" t="s">
        <v>40</v>
      </c>
      <c r="E4340" t="s">
        <v>1164</v>
      </c>
      <c r="F4340" t="s">
        <v>1164</v>
      </c>
      <c r="G4340" t="s">
        <v>920</v>
      </c>
      <c r="H4340" t="s">
        <v>41</v>
      </c>
      <c r="I4340" t="s">
        <v>921</v>
      </c>
      <c r="J4340" t="s">
        <v>145</v>
      </c>
      <c r="L4340" t="s">
        <v>1165</v>
      </c>
      <c r="M4340" t="s">
        <v>1165</v>
      </c>
      <c r="N4340" t="b">
        <v>0</v>
      </c>
      <c r="O4340">
        <v>6.7813413599999999</v>
      </c>
      <c r="P4340">
        <v>2.030805132824828E-4</v>
      </c>
      <c r="Q4340">
        <v>2.8387806859296378</v>
      </c>
      <c r="R4340">
        <v>19.250740877463819</v>
      </c>
      <c r="S4340">
        <v>1.3771582841325301E-3</v>
      </c>
      <c r="T4340">
        <f t="shared" si="136"/>
        <v>19.250740877463823</v>
      </c>
      <c r="U4340">
        <f t="shared" si="137"/>
        <v>1.3771582841325299E-3</v>
      </c>
    </row>
    <row r="4341" spans="1:21" x14ac:dyDescent="0.35">
      <c r="A4341" t="s">
        <v>73</v>
      </c>
      <c r="B4341" t="s">
        <v>28</v>
      </c>
      <c r="C4341" t="s">
        <v>76</v>
      </c>
      <c r="D4341" t="s">
        <v>77</v>
      </c>
      <c r="E4341" t="s">
        <v>1164</v>
      </c>
      <c r="F4341" t="s">
        <v>1164</v>
      </c>
      <c r="G4341" t="s">
        <v>920</v>
      </c>
      <c r="H4341" t="s">
        <v>41</v>
      </c>
      <c r="I4341" t="s">
        <v>921</v>
      </c>
      <c r="J4341" t="s">
        <v>145</v>
      </c>
      <c r="L4341" t="s">
        <v>1165</v>
      </c>
      <c r="M4341" t="s">
        <v>1165</v>
      </c>
      <c r="N4341" t="b">
        <v>0</v>
      </c>
      <c r="O4341">
        <v>6.7813413599999999</v>
      </c>
      <c r="P4341">
        <v>6.3820606541605083E-4</v>
      </c>
      <c r="Q4341">
        <v>2.2734951326889301</v>
      </c>
      <c r="R4341">
        <v>15.41734657506213</v>
      </c>
      <c r="S4341">
        <v>4.3278931876087308E-3</v>
      </c>
      <c r="T4341">
        <f t="shared" si="136"/>
        <v>15.41734657506213</v>
      </c>
      <c r="U4341">
        <f t="shared" si="137"/>
        <v>4.3278931876087308E-3</v>
      </c>
    </row>
    <row r="4342" spans="1:21" x14ac:dyDescent="0.35">
      <c r="A4342" t="s">
        <v>73</v>
      </c>
      <c r="B4342" t="s">
        <v>28</v>
      </c>
      <c r="C4342" t="s">
        <v>39</v>
      </c>
      <c r="D4342" t="s">
        <v>40</v>
      </c>
      <c r="E4342" t="s">
        <v>1166</v>
      </c>
      <c r="F4342" t="s">
        <v>1116</v>
      </c>
      <c r="G4342" t="s">
        <v>920</v>
      </c>
      <c r="H4342" t="s">
        <v>41</v>
      </c>
      <c r="I4342" t="s">
        <v>921</v>
      </c>
      <c r="J4342" t="s">
        <v>145</v>
      </c>
      <c r="L4342" t="s">
        <v>1167</v>
      </c>
      <c r="M4342" t="s">
        <v>1167</v>
      </c>
      <c r="N4342" t="b">
        <v>0</v>
      </c>
      <c r="O4342">
        <v>7.0978034900000004</v>
      </c>
      <c r="P4342">
        <v>4.2537641293563028E-4</v>
      </c>
      <c r="Q4342">
        <v>5.9461655171809049</v>
      </c>
      <c r="R4342">
        <v>42.204714359964292</v>
      </c>
      <c r="S4342">
        <v>3.0192381882981978E-3</v>
      </c>
      <c r="T4342">
        <f t="shared" si="136"/>
        <v>42.204714359964285</v>
      </c>
      <c r="U4342">
        <f t="shared" si="137"/>
        <v>3.0192381882981978E-3</v>
      </c>
    </row>
    <row r="4343" spans="1:21" x14ac:dyDescent="0.35">
      <c r="A4343" t="s">
        <v>73</v>
      </c>
      <c r="B4343" t="s">
        <v>28</v>
      </c>
      <c r="C4343" t="s">
        <v>76</v>
      </c>
      <c r="D4343" t="s">
        <v>77</v>
      </c>
      <c r="E4343" t="s">
        <v>1166</v>
      </c>
      <c r="F4343" t="s">
        <v>1116</v>
      </c>
      <c r="G4343" t="s">
        <v>920</v>
      </c>
      <c r="H4343" t="s">
        <v>41</v>
      </c>
      <c r="I4343" t="s">
        <v>921</v>
      </c>
      <c r="J4343" t="s">
        <v>145</v>
      </c>
      <c r="L4343" t="s">
        <v>1167</v>
      </c>
      <c r="M4343" t="s">
        <v>1167</v>
      </c>
      <c r="N4343" t="b">
        <v>0</v>
      </c>
      <c r="O4343">
        <v>7.0978034900000004</v>
      </c>
      <c r="P4343">
        <v>7.5539751285670198E-4</v>
      </c>
      <c r="Q4343">
        <v>2.6909687353182021</v>
      </c>
      <c r="R4343">
        <v>19.099967281022419</v>
      </c>
      <c r="S4343">
        <v>5.3616631030916186E-3</v>
      </c>
      <c r="T4343">
        <f t="shared" si="136"/>
        <v>19.099967281022423</v>
      </c>
      <c r="U4343">
        <f t="shared" si="137"/>
        <v>5.3616631030916195E-3</v>
      </c>
    </row>
    <row r="4344" spans="1:21" x14ac:dyDescent="0.35">
      <c r="A4344" t="s">
        <v>73</v>
      </c>
      <c r="B4344" t="s">
        <v>28</v>
      </c>
      <c r="C4344" t="s">
        <v>39</v>
      </c>
      <c r="D4344" t="s">
        <v>40</v>
      </c>
      <c r="E4344" t="s">
        <v>1168</v>
      </c>
      <c r="F4344" t="s">
        <v>1169</v>
      </c>
      <c r="G4344" t="s">
        <v>920</v>
      </c>
      <c r="H4344" t="s">
        <v>41</v>
      </c>
      <c r="I4344" t="s">
        <v>921</v>
      </c>
      <c r="J4344" t="s">
        <v>145</v>
      </c>
      <c r="L4344" t="s">
        <v>1170</v>
      </c>
      <c r="M4344" t="s">
        <v>1170</v>
      </c>
      <c r="N4344" t="b">
        <v>0</v>
      </c>
      <c r="O4344">
        <v>7.0978034900000004</v>
      </c>
      <c r="P4344">
        <v>2.996392159555853E-3</v>
      </c>
      <c r="Q4344">
        <v>41.885358927502118</v>
      </c>
      <c r="R4344">
        <v>297.29404677552719</v>
      </c>
      <c r="S4344">
        <v>2.126780272750417E-2</v>
      </c>
      <c r="T4344">
        <f t="shared" si="136"/>
        <v>297.29404677552719</v>
      </c>
      <c r="U4344">
        <f t="shared" si="137"/>
        <v>2.126780272750417E-2</v>
      </c>
    </row>
    <row r="4345" spans="1:21" x14ac:dyDescent="0.35">
      <c r="A4345" t="s">
        <v>73</v>
      </c>
      <c r="B4345" t="s">
        <v>28</v>
      </c>
      <c r="C4345" t="s">
        <v>76</v>
      </c>
      <c r="D4345" t="s">
        <v>77</v>
      </c>
      <c r="E4345" t="s">
        <v>1171</v>
      </c>
      <c r="F4345" t="s">
        <v>1172</v>
      </c>
      <c r="G4345" t="s">
        <v>920</v>
      </c>
      <c r="H4345" t="s">
        <v>41</v>
      </c>
      <c r="I4345" t="s">
        <v>921</v>
      </c>
      <c r="J4345" t="s">
        <v>145</v>
      </c>
      <c r="L4345" t="s">
        <v>1173</v>
      </c>
      <c r="M4345" t="s">
        <v>1173</v>
      </c>
      <c r="N4345" t="b">
        <v>0</v>
      </c>
      <c r="O4345">
        <v>6.7813413599999999</v>
      </c>
      <c r="P4345">
        <v>5.9598468731115832E-4</v>
      </c>
      <c r="Q4345">
        <v>2.1230890133827538</v>
      </c>
      <c r="R4345">
        <v>14.39739133741406</v>
      </c>
      <c r="S4345">
        <v>4.0415756099898247E-3</v>
      </c>
      <c r="T4345">
        <f t="shared" si="136"/>
        <v>14.397391337414062</v>
      </c>
      <c r="U4345">
        <f t="shared" si="137"/>
        <v>4.0415756099898247E-3</v>
      </c>
    </row>
    <row r="4346" spans="1:21" x14ac:dyDescent="0.35">
      <c r="A4346" t="s">
        <v>73</v>
      </c>
      <c r="B4346" t="s">
        <v>28</v>
      </c>
      <c r="C4346" t="s">
        <v>39</v>
      </c>
      <c r="D4346" t="s">
        <v>40</v>
      </c>
      <c r="E4346" t="s">
        <v>1171</v>
      </c>
      <c r="F4346" t="s">
        <v>1172</v>
      </c>
      <c r="G4346" t="s">
        <v>920</v>
      </c>
      <c r="H4346" t="s">
        <v>41</v>
      </c>
      <c r="I4346" t="s">
        <v>921</v>
      </c>
      <c r="J4346" t="s">
        <v>145</v>
      </c>
      <c r="L4346" t="s">
        <v>1173</v>
      </c>
      <c r="M4346" t="s">
        <v>1173</v>
      </c>
      <c r="N4346" t="b">
        <v>0</v>
      </c>
      <c r="O4346">
        <v>6.7813413599999999</v>
      </c>
      <c r="P4346">
        <v>3.5480212908801099E-4</v>
      </c>
      <c r="Q4346">
        <v>4.9596360335210896</v>
      </c>
      <c r="R4346">
        <v>33.63298496466291</v>
      </c>
      <c r="S4346">
        <v>2.406034352600589E-3</v>
      </c>
      <c r="T4346">
        <f t="shared" si="136"/>
        <v>33.63298496466291</v>
      </c>
      <c r="U4346">
        <f t="shared" si="137"/>
        <v>2.4060343526005881E-3</v>
      </c>
    </row>
    <row r="4347" spans="1:21" x14ac:dyDescent="0.35">
      <c r="A4347" t="s">
        <v>73</v>
      </c>
      <c r="B4347" t="s">
        <v>28</v>
      </c>
      <c r="C4347" t="s">
        <v>39</v>
      </c>
      <c r="D4347" t="s">
        <v>40</v>
      </c>
      <c r="E4347" t="s">
        <v>1174</v>
      </c>
      <c r="F4347" t="s">
        <v>1175</v>
      </c>
      <c r="G4347" t="s">
        <v>920</v>
      </c>
      <c r="H4347" t="s">
        <v>41</v>
      </c>
      <c r="I4347" t="s">
        <v>921</v>
      </c>
      <c r="J4347" t="s">
        <v>145</v>
      </c>
      <c r="L4347" t="s">
        <v>1176</v>
      </c>
      <c r="M4347" t="s">
        <v>1176</v>
      </c>
      <c r="N4347" t="b">
        <v>0</v>
      </c>
      <c r="O4347">
        <v>54.427446869999997</v>
      </c>
      <c r="P4347">
        <v>1.9457174651461821E-5</v>
      </c>
      <c r="Q4347">
        <v>0.27198400629655078</v>
      </c>
      <c r="R4347">
        <v>14.80339505219526</v>
      </c>
      <c r="S4347">
        <v>1.059004339582749E-3</v>
      </c>
      <c r="T4347">
        <f t="shared" si="136"/>
        <v>14.803395052195263</v>
      </c>
      <c r="U4347">
        <f t="shared" si="137"/>
        <v>1.059004339582749E-3</v>
      </c>
    </row>
    <row r="4348" spans="1:21" x14ac:dyDescent="0.35">
      <c r="A4348" t="s">
        <v>73</v>
      </c>
      <c r="B4348" t="s">
        <v>28</v>
      </c>
      <c r="C4348" t="s">
        <v>76</v>
      </c>
      <c r="D4348" t="s">
        <v>77</v>
      </c>
      <c r="E4348" t="s">
        <v>1174</v>
      </c>
      <c r="F4348" t="s">
        <v>1175</v>
      </c>
      <c r="G4348" t="s">
        <v>920</v>
      </c>
      <c r="H4348" t="s">
        <v>41</v>
      </c>
      <c r="I4348" t="s">
        <v>921</v>
      </c>
      <c r="J4348" t="s">
        <v>145</v>
      </c>
      <c r="L4348" t="s">
        <v>1176</v>
      </c>
      <c r="M4348" t="s">
        <v>1176</v>
      </c>
      <c r="N4348" t="b">
        <v>0</v>
      </c>
      <c r="O4348">
        <v>54.427446869999997</v>
      </c>
      <c r="P4348">
        <v>5.8962833595712859E-5</v>
      </c>
      <c r="Q4348">
        <v>0.21004456468462321</v>
      </c>
      <c r="R4348">
        <v>11.432189384704611</v>
      </c>
      <c r="S4348">
        <v>3.209196492835313E-3</v>
      </c>
      <c r="T4348">
        <f t="shared" si="136"/>
        <v>11.432189384704607</v>
      </c>
      <c r="U4348">
        <f t="shared" si="137"/>
        <v>3.2091964928353126E-3</v>
      </c>
    </row>
    <row r="4349" spans="1:21" x14ac:dyDescent="0.35">
      <c r="A4349" t="s">
        <v>73</v>
      </c>
      <c r="B4349" t="s">
        <v>28</v>
      </c>
      <c r="C4349" t="s">
        <v>76</v>
      </c>
      <c r="D4349" t="s">
        <v>77</v>
      </c>
      <c r="E4349" t="s">
        <v>1177</v>
      </c>
      <c r="F4349" t="s">
        <v>1177</v>
      </c>
      <c r="G4349" t="s">
        <v>920</v>
      </c>
      <c r="H4349" t="s">
        <v>41</v>
      </c>
      <c r="I4349" t="s">
        <v>921</v>
      </c>
      <c r="J4349" t="s">
        <v>145</v>
      </c>
      <c r="L4349" t="s">
        <v>1178</v>
      </c>
      <c r="M4349" t="s">
        <v>1178</v>
      </c>
      <c r="N4349" t="b">
        <v>0</v>
      </c>
      <c r="O4349">
        <v>138.32673435000001</v>
      </c>
      <c r="P4349">
        <v>1.041709795866074E-3</v>
      </c>
      <c r="Q4349">
        <v>3.710905111865356</v>
      </c>
      <c r="R4349">
        <v>513.31738560705617</v>
      </c>
      <c r="S4349">
        <v>0.14409631420255919</v>
      </c>
      <c r="T4349">
        <f t="shared" si="136"/>
        <v>513.31738560705617</v>
      </c>
      <c r="U4349">
        <f t="shared" si="137"/>
        <v>0.14409631420255917</v>
      </c>
    </row>
    <row r="4350" spans="1:21" x14ac:dyDescent="0.35">
      <c r="A4350" t="s">
        <v>73</v>
      </c>
      <c r="B4350" t="s">
        <v>28</v>
      </c>
      <c r="C4350" t="s">
        <v>29</v>
      </c>
      <c r="D4350" t="s">
        <v>30</v>
      </c>
      <c r="E4350" t="s">
        <v>450</v>
      </c>
      <c r="F4350" t="s">
        <v>451</v>
      </c>
      <c r="G4350" t="s">
        <v>452</v>
      </c>
      <c r="H4350" t="s">
        <v>46</v>
      </c>
      <c r="J4350" t="s">
        <v>36</v>
      </c>
      <c r="L4350" t="s">
        <v>454</v>
      </c>
      <c r="M4350" t="s">
        <v>454</v>
      </c>
      <c r="N4350" t="b">
        <v>0</v>
      </c>
      <c r="O4350">
        <v>26.44816823</v>
      </c>
      <c r="P4350">
        <v>1.2408160587691461E-3</v>
      </c>
      <c r="Q4350">
        <v>4.5981738346077696</v>
      </c>
      <c r="R4350">
        <v>121.6132751284905</v>
      </c>
      <c r="S4350">
        <v>3.2817311864811953E-2</v>
      </c>
      <c r="T4350">
        <f t="shared" si="136"/>
        <v>121.61327512849049</v>
      </c>
      <c r="U4350">
        <f t="shared" si="137"/>
        <v>3.2817311864811939E-2</v>
      </c>
    </row>
    <row r="4351" spans="1:21" x14ac:dyDescent="0.35">
      <c r="A4351" t="s">
        <v>73</v>
      </c>
      <c r="B4351" t="s">
        <v>28</v>
      </c>
      <c r="C4351" t="s">
        <v>29</v>
      </c>
      <c r="D4351" t="s">
        <v>30</v>
      </c>
      <c r="E4351" t="s">
        <v>455</v>
      </c>
      <c r="F4351" t="s">
        <v>456</v>
      </c>
      <c r="G4351" t="s">
        <v>452</v>
      </c>
      <c r="H4351" t="s">
        <v>46</v>
      </c>
      <c r="J4351" t="s">
        <v>36</v>
      </c>
      <c r="L4351" t="s">
        <v>457</v>
      </c>
      <c r="M4351" t="s">
        <v>457</v>
      </c>
      <c r="N4351" t="b">
        <v>0</v>
      </c>
      <c r="O4351">
        <v>46.738496959999999</v>
      </c>
      <c r="P4351">
        <v>2.1572075146913988E-3</v>
      </c>
      <c r="Q4351">
        <v>7.9941060399498882</v>
      </c>
      <c r="R4351">
        <v>373.63250084611548</v>
      </c>
      <c r="S4351">
        <v>0.1008246368674931</v>
      </c>
      <c r="T4351">
        <f t="shared" si="136"/>
        <v>373.63250084611548</v>
      </c>
      <c r="U4351">
        <f t="shared" si="137"/>
        <v>0.1008246368674931</v>
      </c>
    </row>
    <row r="4352" spans="1:21" x14ac:dyDescent="0.35">
      <c r="A4352" t="s">
        <v>73</v>
      </c>
      <c r="B4352" t="s">
        <v>28</v>
      </c>
      <c r="C4352" t="s">
        <v>76</v>
      </c>
      <c r="D4352" t="s">
        <v>77</v>
      </c>
      <c r="E4352" t="s">
        <v>1228</v>
      </c>
      <c r="F4352" t="s">
        <v>1229</v>
      </c>
      <c r="G4352" t="s">
        <v>452</v>
      </c>
      <c r="H4352" t="s">
        <v>46</v>
      </c>
      <c r="J4352" t="s">
        <v>36</v>
      </c>
      <c r="L4352" t="s">
        <v>1230</v>
      </c>
      <c r="M4352" t="s">
        <v>1230</v>
      </c>
      <c r="N4352" t="b">
        <v>0</v>
      </c>
      <c r="O4352">
        <v>46.54267703</v>
      </c>
      <c r="P4352">
        <v>4.7151392030556523E-3</v>
      </c>
      <c r="Q4352">
        <v>16.796841347957809</v>
      </c>
      <c r="R4352">
        <v>781.76996198214999</v>
      </c>
      <c r="S4352">
        <v>0.2194552010793108</v>
      </c>
      <c r="T4352">
        <f t="shared" si="136"/>
        <v>781.76996198215011</v>
      </c>
      <c r="U4352">
        <f t="shared" si="137"/>
        <v>0.21945520107931082</v>
      </c>
    </row>
    <row r="4353" spans="1:21" x14ac:dyDescent="0.35">
      <c r="A4353" t="s">
        <v>73</v>
      </c>
      <c r="B4353" t="s">
        <v>28</v>
      </c>
      <c r="C4353" t="s">
        <v>39</v>
      </c>
      <c r="D4353" t="s">
        <v>40</v>
      </c>
      <c r="E4353" t="s">
        <v>1228</v>
      </c>
      <c r="F4353" t="s">
        <v>1229</v>
      </c>
      <c r="G4353" t="s">
        <v>452</v>
      </c>
      <c r="H4353" t="s">
        <v>46</v>
      </c>
      <c r="J4353" t="s">
        <v>36</v>
      </c>
      <c r="L4353" t="s">
        <v>1230</v>
      </c>
      <c r="M4353" t="s">
        <v>1230</v>
      </c>
      <c r="N4353" t="b">
        <v>0</v>
      </c>
      <c r="O4353">
        <v>46.54267703</v>
      </c>
      <c r="P4353">
        <v>9.3800247851979386E-3</v>
      </c>
      <c r="Q4353">
        <v>131.11958780960029</v>
      </c>
      <c r="R4353">
        <v>6102.6566277289539</v>
      </c>
      <c r="S4353">
        <v>0.43657146411086278</v>
      </c>
      <c r="T4353">
        <f t="shared" si="136"/>
        <v>6102.6566277289512</v>
      </c>
      <c r="U4353">
        <f t="shared" si="137"/>
        <v>0.43657146411086278</v>
      </c>
    </row>
    <row r="4354" spans="1:21" x14ac:dyDescent="0.35">
      <c r="A4354" t="s">
        <v>73</v>
      </c>
      <c r="B4354" t="s">
        <v>28</v>
      </c>
      <c r="C4354" t="s">
        <v>29</v>
      </c>
      <c r="D4354" t="s">
        <v>30</v>
      </c>
      <c r="E4354" t="s">
        <v>1411</v>
      </c>
      <c r="F4354" t="s">
        <v>1412</v>
      </c>
      <c r="G4354" t="s">
        <v>452</v>
      </c>
      <c r="H4354" t="s">
        <v>46</v>
      </c>
      <c r="J4354" t="s">
        <v>36</v>
      </c>
      <c r="L4354" t="s">
        <v>1413</v>
      </c>
      <c r="M4354" t="s">
        <v>1413</v>
      </c>
      <c r="N4354" t="b">
        <v>0</v>
      </c>
      <c r="O4354">
        <v>170.71664711</v>
      </c>
      <c r="P4354">
        <v>1.350929092621042E-3</v>
      </c>
      <c r="Q4354">
        <v>5.0062269602332723</v>
      </c>
      <c r="R4354">
        <v>854.6462813227115</v>
      </c>
      <c r="S4354">
        <v>0.230626085175619</v>
      </c>
      <c r="T4354">
        <f t="shared" ref="T4354:T4417" si="138">O4354*Q4354</f>
        <v>854.6462813227115</v>
      </c>
      <c r="U4354">
        <f t="shared" ref="U4354:U4417" si="139">O4354*P4354</f>
        <v>0.23062608517561892</v>
      </c>
    </row>
    <row r="4355" spans="1:21" x14ac:dyDescent="0.35">
      <c r="A4355" t="s">
        <v>73</v>
      </c>
      <c r="B4355" t="s">
        <v>28</v>
      </c>
      <c r="C4355" t="s">
        <v>39</v>
      </c>
      <c r="D4355" t="s">
        <v>40</v>
      </c>
      <c r="E4355" t="s">
        <v>1411</v>
      </c>
      <c r="F4355" t="s">
        <v>1412</v>
      </c>
      <c r="G4355" t="s">
        <v>452</v>
      </c>
      <c r="H4355" t="s">
        <v>46</v>
      </c>
      <c r="J4355" t="s">
        <v>36</v>
      </c>
      <c r="L4355" t="s">
        <v>1413</v>
      </c>
      <c r="M4355" t="s">
        <v>1413</v>
      </c>
      <c r="N4355" t="b">
        <v>0</v>
      </c>
      <c r="O4355">
        <v>170.71664711</v>
      </c>
      <c r="P4355">
        <v>7.2872063076982675E-4</v>
      </c>
      <c r="Q4355">
        <v>10.18649213866393</v>
      </c>
      <c r="R4355">
        <v>1739.00378372508</v>
      </c>
      <c r="S4355">
        <v>0.12440474276490909</v>
      </c>
      <c r="T4355">
        <f t="shared" si="138"/>
        <v>1739.0037837250793</v>
      </c>
      <c r="U4355">
        <f t="shared" si="139"/>
        <v>0.12440474276490912</v>
      </c>
    </row>
    <row r="4356" spans="1:21" x14ac:dyDescent="0.35">
      <c r="A4356" t="s">
        <v>73</v>
      </c>
      <c r="B4356" t="s">
        <v>28</v>
      </c>
      <c r="C4356" t="s">
        <v>29</v>
      </c>
      <c r="D4356" t="s">
        <v>30</v>
      </c>
      <c r="E4356" t="s">
        <v>458</v>
      </c>
      <c r="F4356" t="s">
        <v>459</v>
      </c>
      <c r="G4356" t="s">
        <v>452</v>
      </c>
      <c r="H4356" t="s">
        <v>46</v>
      </c>
      <c r="J4356" t="s">
        <v>36</v>
      </c>
      <c r="L4356" t="s">
        <v>460</v>
      </c>
      <c r="M4356" t="s">
        <v>460</v>
      </c>
      <c r="N4356" t="b">
        <v>0</v>
      </c>
      <c r="O4356">
        <v>69.314872579999999</v>
      </c>
      <c r="P4356">
        <v>6.145952606218093E-4</v>
      </c>
      <c r="Q4356">
        <v>2.2775461570576971</v>
      </c>
      <c r="R4356">
        <v>157.8678216715229</v>
      </c>
      <c r="S4356">
        <v>4.2600592178272598E-2</v>
      </c>
      <c r="T4356">
        <f t="shared" si="138"/>
        <v>157.86782167152293</v>
      </c>
      <c r="U4356">
        <f t="shared" si="139"/>
        <v>4.2600592178272605E-2</v>
      </c>
    </row>
    <row r="4357" spans="1:21" x14ac:dyDescent="0.35">
      <c r="A4357" t="s">
        <v>73</v>
      </c>
      <c r="B4357" t="s">
        <v>28</v>
      </c>
      <c r="C4357" t="s">
        <v>29</v>
      </c>
      <c r="D4357" t="s">
        <v>30</v>
      </c>
      <c r="E4357" t="s">
        <v>461</v>
      </c>
      <c r="F4357" t="s">
        <v>462</v>
      </c>
      <c r="G4357" t="s">
        <v>452</v>
      </c>
      <c r="H4357" t="s">
        <v>46</v>
      </c>
      <c r="J4357" t="s">
        <v>36</v>
      </c>
      <c r="L4357" t="s">
        <v>463</v>
      </c>
      <c r="M4357" t="s">
        <v>463</v>
      </c>
      <c r="N4357" t="b">
        <v>0</v>
      </c>
      <c r="O4357">
        <v>44.519856140000002</v>
      </c>
      <c r="P4357">
        <v>3.685388625975373E-5</v>
      </c>
      <c r="Q4357">
        <v>0.1365718748605739</v>
      </c>
      <c r="R4357">
        <v>6.0801602215628341</v>
      </c>
      <c r="S4357">
        <v>1.640729714484159E-3</v>
      </c>
      <c r="T4357">
        <f t="shared" si="138"/>
        <v>6.0801602215628332</v>
      </c>
      <c r="U4357">
        <f t="shared" si="139"/>
        <v>1.6407297144841587E-3</v>
      </c>
    </row>
    <row r="4358" spans="1:21" x14ac:dyDescent="0.35">
      <c r="A4358" t="s">
        <v>73</v>
      </c>
      <c r="B4358" t="s">
        <v>28</v>
      </c>
      <c r="C4358" t="s">
        <v>29</v>
      </c>
      <c r="D4358" t="s">
        <v>30</v>
      </c>
      <c r="E4358" t="s">
        <v>1420</v>
      </c>
      <c r="F4358" t="s">
        <v>1421</v>
      </c>
      <c r="G4358" t="s">
        <v>452</v>
      </c>
      <c r="H4358" t="s">
        <v>46</v>
      </c>
      <c r="J4358" t="s">
        <v>36</v>
      </c>
      <c r="L4358" t="s">
        <v>1422</v>
      </c>
      <c r="M4358" t="s">
        <v>1422</v>
      </c>
      <c r="N4358" t="b">
        <v>0</v>
      </c>
      <c r="O4358">
        <v>79.752637359999994</v>
      </c>
      <c r="P4358">
        <v>1.6365128544511329E-7</v>
      </c>
      <c r="Q4358">
        <v>6.0645335254614838E-4</v>
      </c>
      <c r="R4358">
        <v>4.8366254301369198E-2</v>
      </c>
      <c r="S4358">
        <v>1.305162162160197E-5</v>
      </c>
      <c r="T4358">
        <f t="shared" si="138"/>
        <v>4.8366254301369198E-2</v>
      </c>
      <c r="U4358">
        <f t="shared" si="139"/>
        <v>1.3051621621601965E-5</v>
      </c>
    </row>
    <row r="4359" spans="1:21" x14ac:dyDescent="0.35">
      <c r="A4359" t="s">
        <v>73</v>
      </c>
      <c r="B4359" t="s">
        <v>28</v>
      </c>
      <c r="C4359" t="s">
        <v>29</v>
      </c>
      <c r="D4359" t="s">
        <v>30</v>
      </c>
      <c r="E4359" t="s">
        <v>1423</v>
      </c>
      <c r="F4359" t="s">
        <v>1424</v>
      </c>
      <c r="G4359" t="s">
        <v>452</v>
      </c>
      <c r="H4359" t="s">
        <v>46</v>
      </c>
      <c r="J4359" t="s">
        <v>36</v>
      </c>
      <c r="L4359" t="s">
        <v>1425</v>
      </c>
      <c r="M4359" t="s">
        <v>1425</v>
      </c>
      <c r="N4359" t="b">
        <v>0</v>
      </c>
      <c r="O4359">
        <v>73.754749660000002</v>
      </c>
      <c r="P4359">
        <v>1.1050682243339561E-7</v>
      </c>
      <c r="Q4359">
        <v>4.0951241392131579E-4</v>
      </c>
      <c r="R4359">
        <v>3.0203485571428951E-2</v>
      </c>
      <c r="S4359">
        <v>8.1504030242971628E-6</v>
      </c>
      <c r="T4359">
        <f t="shared" si="138"/>
        <v>3.0203485571428944E-2</v>
      </c>
      <c r="U4359">
        <f t="shared" si="139"/>
        <v>8.1504030242971645E-6</v>
      </c>
    </row>
    <row r="4360" spans="1:21" x14ac:dyDescent="0.35">
      <c r="A4360" t="s">
        <v>73</v>
      </c>
      <c r="B4360" t="s">
        <v>28</v>
      </c>
      <c r="C4360" t="s">
        <v>39</v>
      </c>
      <c r="D4360" t="s">
        <v>40</v>
      </c>
      <c r="E4360" t="s">
        <v>467</v>
      </c>
      <c r="F4360" t="s">
        <v>468</v>
      </c>
      <c r="G4360" t="s">
        <v>452</v>
      </c>
      <c r="H4360" t="s">
        <v>46</v>
      </c>
      <c r="J4360" t="s">
        <v>36</v>
      </c>
      <c r="L4360" t="s">
        <v>469</v>
      </c>
      <c r="M4360" t="s">
        <v>469</v>
      </c>
      <c r="N4360" t="b">
        <v>0</v>
      </c>
      <c r="O4360">
        <v>96.089047769999993</v>
      </c>
      <c r="P4360">
        <v>1.0459662741685539E-3</v>
      </c>
      <c r="Q4360">
        <v>14.621141188043261</v>
      </c>
      <c r="R4360">
        <v>1404.9315340698031</v>
      </c>
      <c r="S4360">
        <v>0.1005059032843911</v>
      </c>
      <c r="T4360">
        <f t="shared" si="138"/>
        <v>1404.9315340698033</v>
      </c>
      <c r="U4360">
        <f t="shared" si="139"/>
        <v>0.10050590328439109</v>
      </c>
    </row>
    <row r="4361" spans="1:21" x14ac:dyDescent="0.35">
      <c r="A4361" t="s">
        <v>73</v>
      </c>
      <c r="B4361" t="s">
        <v>28</v>
      </c>
      <c r="C4361" t="s">
        <v>76</v>
      </c>
      <c r="D4361" t="s">
        <v>77</v>
      </c>
      <c r="E4361" t="s">
        <v>467</v>
      </c>
      <c r="F4361" t="s">
        <v>468</v>
      </c>
      <c r="G4361" t="s">
        <v>452</v>
      </c>
      <c r="H4361" t="s">
        <v>46</v>
      </c>
      <c r="J4361" t="s">
        <v>36</v>
      </c>
      <c r="L4361" t="s">
        <v>469</v>
      </c>
      <c r="M4361" t="s">
        <v>469</v>
      </c>
      <c r="N4361" t="b">
        <v>0</v>
      </c>
      <c r="O4361">
        <v>96.089047769999993</v>
      </c>
      <c r="P4361">
        <v>7.8964083743173624E-3</v>
      </c>
      <c r="Q4361">
        <v>28.129544637015179</v>
      </c>
      <c r="R4361">
        <v>2702.9411583744991</v>
      </c>
      <c r="S4361">
        <v>0.75875836149120901</v>
      </c>
      <c r="T4361">
        <f t="shared" si="138"/>
        <v>2702.9411583744986</v>
      </c>
      <c r="U4361">
        <f t="shared" si="139"/>
        <v>0.75875836149120901</v>
      </c>
    </row>
    <row r="4362" spans="1:21" x14ac:dyDescent="0.35">
      <c r="A4362" t="s">
        <v>73</v>
      </c>
      <c r="B4362" t="s">
        <v>28</v>
      </c>
      <c r="C4362" t="s">
        <v>29</v>
      </c>
      <c r="D4362" t="s">
        <v>30</v>
      </c>
      <c r="E4362" t="s">
        <v>467</v>
      </c>
      <c r="F4362" t="s">
        <v>468</v>
      </c>
      <c r="G4362" t="s">
        <v>452</v>
      </c>
      <c r="H4362" t="s">
        <v>46</v>
      </c>
      <c r="J4362" t="s">
        <v>36</v>
      </c>
      <c r="L4362" t="s">
        <v>469</v>
      </c>
      <c r="M4362" t="s">
        <v>469</v>
      </c>
      <c r="N4362" t="b">
        <v>0</v>
      </c>
      <c r="O4362">
        <v>96.089047769999993</v>
      </c>
      <c r="P4362">
        <v>1.8288310025014839E-2</v>
      </c>
      <c r="Q4362">
        <v>67.772195598141963</v>
      </c>
      <c r="R4362">
        <v>6512.165740307646</v>
      </c>
      <c r="S4362">
        <v>1.7573062956262211</v>
      </c>
      <c r="T4362">
        <f t="shared" si="138"/>
        <v>6512.165740307646</v>
      </c>
      <c r="U4362">
        <f t="shared" si="139"/>
        <v>1.7573062956262206</v>
      </c>
    </row>
    <row r="4363" spans="1:21" x14ac:dyDescent="0.35">
      <c r="A4363" t="s">
        <v>73</v>
      </c>
      <c r="B4363" t="s">
        <v>28</v>
      </c>
      <c r="C4363" t="s">
        <v>39</v>
      </c>
      <c r="D4363" t="s">
        <v>40</v>
      </c>
      <c r="E4363" t="s">
        <v>470</v>
      </c>
      <c r="F4363" t="s">
        <v>471</v>
      </c>
      <c r="G4363" t="s">
        <v>452</v>
      </c>
      <c r="H4363" t="s">
        <v>46</v>
      </c>
      <c r="J4363" t="s">
        <v>36</v>
      </c>
      <c r="L4363" t="s">
        <v>472</v>
      </c>
      <c r="M4363" t="s">
        <v>472</v>
      </c>
      <c r="N4363" t="b">
        <v>0</v>
      </c>
      <c r="O4363">
        <v>122.34383932999999</v>
      </c>
      <c r="P4363">
        <v>3.7304677209013157E-8</v>
      </c>
      <c r="Q4363">
        <v>5.2146705483494937E-4</v>
      </c>
      <c r="R4363">
        <v>6.3798281572615342E-2</v>
      </c>
      <c r="S4363">
        <v>4.563997434717019E-6</v>
      </c>
      <c r="T4363">
        <f t="shared" si="138"/>
        <v>6.3798281572615342E-2</v>
      </c>
      <c r="U4363">
        <f t="shared" si="139"/>
        <v>4.5639974347170181E-6</v>
      </c>
    </row>
    <row r="4364" spans="1:21" x14ac:dyDescent="0.35">
      <c r="A4364" t="s">
        <v>73</v>
      </c>
      <c r="B4364" t="s">
        <v>28</v>
      </c>
      <c r="C4364" t="s">
        <v>29</v>
      </c>
      <c r="D4364" t="s">
        <v>30</v>
      </c>
      <c r="E4364" t="s">
        <v>470</v>
      </c>
      <c r="F4364" t="s">
        <v>471</v>
      </c>
      <c r="G4364" t="s">
        <v>452</v>
      </c>
      <c r="H4364" t="s">
        <v>46</v>
      </c>
      <c r="J4364" t="s">
        <v>36</v>
      </c>
      <c r="L4364" t="s">
        <v>472</v>
      </c>
      <c r="M4364" t="s">
        <v>472</v>
      </c>
      <c r="N4364" t="b">
        <v>0</v>
      </c>
      <c r="O4364">
        <v>122.34383932999999</v>
      </c>
      <c r="P4364">
        <v>1.9359345400979071E-7</v>
      </c>
      <c r="Q4364">
        <v>7.1741201968500586E-4</v>
      </c>
      <c r="R4364">
        <v>8.777094086975315E-2</v>
      </c>
      <c r="S4364">
        <v>2.3684966432713569E-5</v>
      </c>
      <c r="T4364">
        <f t="shared" si="138"/>
        <v>8.777094086975315E-2</v>
      </c>
      <c r="U4364">
        <f t="shared" si="139"/>
        <v>2.3684966432713576E-5</v>
      </c>
    </row>
    <row r="4365" spans="1:21" x14ac:dyDescent="0.35">
      <c r="A4365" t="s">
        <v>73</v>
      </c>
      <c r="B4365" t="s">
        <v>28</v>
      </c>
      <c r="C4365" t="s">
        <v>29</v>
      </c>
      <c r="D4365" t="s">
        <v>30</v>
      </c>
      <c r="E4365" t="s">
        <v>473</v>
      </c>
      <c r="F4365" t="s">
        <v>474</v>
      </c>
      <c r="G4365" t="s">
        <v>452</v>
      </c>
      <c r="H4365" t="s">
        <v>46</v>
      </c>
      <c r="J4365" t="s">
        <v>36</v>
      </c>
      <c r="L4365" t="s">
        <v>475</v>
      </c>
      <c r="M4365" t="s">
        <v>475</v>
      </c>
      <c r="N4365" t="b">
        <v>0</v>
      </c>
      <c r="O4365">
        <v>98.824054419999996</v>
      </c>
      <c r="P4365">
        <v>4.6321686106836248E-8</v>
      </c>
      <c r="Q4365">
        <v>1.7165732465024169E-4</v>
      </c>
      <c r="R4365">
        <v>1.696387279282709E-2</v>
      </c>
      <c r="S4365">
        <v>4.5776968286481438E-6</v>
      </c>
      <c r="T4365">
        <f t="shared" si="138"/>
        <v>1.6963872792827094E-2</v>
      </c>
      <c r="U4365">
        <f t="shared" si="139"/>
        <v>4.577696828648143E-6</v>
      </c>
    </row>
    <row r="4366" spans="1:21" x14ac:dyDescent="0.35">
      <c r="A4366" t="s">
        <v>73</v>
      </c>
      <c r="B4366" t="s">
        <v>28</v>
      </c>
      <c r="C4366" t="s">
        <v>29</v>
      </c>
      <c r="D4366" t="s">
        <v>30</v>
      </c>
      <c r="E4366" t="s">
        <v>476</v>
      </c>
      <c r="F4366" t="s">
        <v>477</v>
      </c>
      <c r="G4366" t="s">
        <v>452</v>
      </c>
      <c r="H4366" t="s">
        <v>46</v>
      </c>
      <c r="J4366" t="s">
        <v>36</v>
      </c>
      <c r="L4366" t="s">
        <v>478</v>
      </c>
      <c r="M4366" t="s">
        <v>478</v>
      </c>
      <c r="N4366" t="b">
        <v>0</v>
      </c>
      <c r="O4366">
        <v>0.45011048999999997</v>
      </c>
      <c r="P4366">
        <v>5.5374545648279093E-4</v>
      </c>
      <c r="Q4366">
        <v>2.052051028061225</v>
      </c>
      <c r="R4366">
        <v>0.92364969374564188</v>
      </c>
      <c r="S4366">
        <v>2.4924663875274271E-4</v>
      </c>
      <c r="T4366">
        <f t="shared" si="138"/>
        <v>0.92364969374564165</v>
      </c>
      <c r="U4366">
        <f t="shared" si="139"/>
        <v>2.4924663875274271E-4</v>
      </c>
    </row>
    <row r="4367" spans="1:21" x14ac:dyDescent="0.35">
      <c r="A4367" t="s">
        <v>73</v>
      </c>
      <c r="B4367" t="s">
        <v>28</v>
      </c>
      <c r="C4367" t="s">
        <v>39</v>
      </c>
      <c r="D4367" t="s">
        <v>40</v>
      </c>
      <c r="E4367" t="s">
        <v>476</v>
      </c>
      <c r="F4367" t="s">
        <v>477</v>
      </c>
      <c r="G4367" t="s">
        <v>452</v>
      </c>
      <c r="H4367" t="s">
        <v>46</v>
      </c>
      <c r="J4367" t="s">
        <v>36</v>
      </c>
      <c r="L4367" t="s">
        <v>478</v>
      </c>
      <c r="M4367" t="s">
        <v>478</v>
      </c>
      <c r="N4367" t="b">
        <v>0</v>
      </c>
      <c r="O4367">
        <v>0.45011048999999997</v>
      </c>
      <c r="P4367">
        <v>1.391459933555404E-8</v>
      </c>
      <c r="Q4367">
        <v>1.9450657873449159E-4</v>
      </c>
      <c r="R4367">
        <v>8.7549451462405571E-5</v>
      </c>
      <c r="S4367">
        <v>6.263107125079905E-9</v>
      </c>
      <c r="T4367">
        <f t="shared" si="138"/>
        <v>8.7549451462405584E-5</v>
      </c>
      <c r="U4367">
        <f t="shared" si="139"/>
        <v>6.2631071250799026E-9</v>
      </c>
    </row>
    <row r="4368" spans="1:21" x14ac:dyDescent="0.35">
      <c r="A4368" t="s">
        <v>73</v>
      </c>
      <c r="B4368" t="s">
        <v>28</v>
      </c>
      <c r="C4368" t="s">
        <v>29</v>
      </c>
      <c r="D4368" t="s">
        <v>30</v>
      </c>
      <c r="E4368" t="s">
        <v>1426</v>
      </c>
      <c r="F4368" t="s">
        <v>1427</v>
      </c>
      <c r="G4368" t="s">
        <v>452</v>
      </c>
      <c r="H4368" t="s">
        <v>46</v>
      </c>
      <c r="J4368" t="s">
        <v>36</v>
      </c>
      <c r="L4368" t="s">
        <v>484</v>
      </c>
      <c r="M4368" t="s">
        <v>484</v>
      </c>
      <c r="N4368" t="b">
        <v>0</v>
      </c>
      <c r="O4368">
        <v>284.23704650000002</v>
      </c>
      <c r="P4368">
        <v>2.6793839827306621E-3</v>
      </c>
      <c r="Q4368">
        <v>9.9291697872452094</v>
      </c>
      <c r="R4368">
        <v>2822.2378945236119</v>
      </c>
      <c r="S4368">
        <v>0.76158018969077035</v>
      </c>
      <c r="T4368">
        <f t="shared" si="138"/>
        <v>2822.2378945236119</v>
      </c>
      <c r="U4368">
        <f t="shared" si="139"/>
        <v>0.76158018969077046</v>
      </c>
    </row>
    <row r="4369" spans="1:21" x14ac:dyDescent="0.35">
      <c r="A4369" t="s">
        <v>73</v>
      </c>
      <c r="B4369" t="s">
        <v>28</v>
      </c>
      <c r="C4369" t="s">
        <v>39</v>
      </c>
      <c r="D4369" t="s">
        <v>40</v>
      </c>
      <c r="E4369" t="s">
        <v>1426</v>
      </c>
      <c r="F4369" t="s">
        <v>1427</v>
      </c>
      <c r="G4369" t="s">
        <v>452</v>
      </c>
      <c r="H4369" t="s">
        <v>46</v>
      </c>
      <c r="J4369" t="s">
        <v>36</v>
      </c>
      <c r="L4369" t="s">
        <v>484</v>
      </c>
      <c r="M4369" t="s">
        <v>484</v>
      </c>
      <c r="N4369" t="b">
        <v>0</v>
      </c>
      <c r="O4369">
        <v>284.23704650000002</v>
      </c>
      <c r="P4369">
        <v>1.179105114840159E-2</v>
      </c>
      <c r="Q4369">
        <v>164.82235407949469</v>
      </c>
      <c r="R4369">
        <v>46848.619120732823</v>
      </c>
      <c r="S4369">
        <v>3.3514535535521022</v>
      </c>
      <c r="T4369">
        <f t="shared" si="138"/>
        <v>46848.619120732801</v>
      </c>
      <c r="U4369">
        <f t="shared" si="139"/>
        <v>3.3514535535521013</v>
      </c>
    </row>
    <row r="4370" spans="1:21" x14ac:dyDescent="0.35">
      <c r="A4370" t="s">
        <v>73</v>
      </c>
      <c r="B4370" t="s">
        <v>28</v>
      </c>
      <c r="C4370" t="s">
        <v>29</v>
      </c>
      <c r="D4370" t="s">
        <v>30</v>
      </c>
      <c r="E4370" t="s">
        <v>488</v>
      </c>
      <c r="F4370" t="s">
        <v>489</v>
      </c>
      <c r="G4370" t="s">
        <v>452</v>
      </c>
      <c r="H4370" t="s">
        <v>46</v>
      </c>
      <c r="J4370" t="s">
        <v>36</v>
      </c>
      <c r="L4370" t="s">
        <v>490</v>
      </c>
      <c r="M4370" t="s">
        <v>490</v>
      </c>
      <c r="N4370" t="b">
        <v>0</v>
      </c>
      <c r="O4370">
        <v>91.364929739999994</v>
      </c>
      <c r="P4370">
        <v>8.9199017476673034E-9</v>
      </c>
      <c r="Q4370">
        <v>3.3055067698013083E-5</v>
      </c>
      <c r="R4370">
        <v>3.0200739377799091E-3</v>
      </c>
      <c r="S4370">
        <v>8.149661964633263E-7</v>
      </c>
      <c r="T4370">
        <f t="shared" si="138"/>
        <v>3.0200739377799087E-3</v>
      </c>
      <c r="U4370">
        <f t="shared" si="139"/>
        <v>8.149661964633263E-7</v>
      </c>
    </row>
    <row r="4371" spans="1:21" x14ac:dyDescent="0.35">
      <c r="A4371" t="s">
        <v>73</v>
      </c>
      <c r="B4371" t="s">
        <v>28</v>
      </c>
      <c r="C4371" t="s">
        <v>29</v>
      </c>
      <c r="D4371" t="s">
        <v>30</v>
      </c>
      <c r="E4371" t="s">
        <v>491</v>
      </c>
      <c r="F4371" t="s">
        <v>492</v>
      </c>
      <c r="G4371" t="s">
        <v>452</v>
      </c>
      <c r="H4371" t="s">
        <v>46</v>
      </c>
      <c r="J4371" t="s">
        <v>36</v>
      </c>
      <c r="L4371" t="s">
        <v>493</v>
      </c>
      <c r="M4371" t="s">
        <v>493</v>
      </c>
      <c r="N4371" t="b">
        <v>0</v>
      </c>
      <c r="O4371">
        <v>68.497267890000003</v>
      </c>
      <c r="P4371">
        <v>1.3210854019701939E-3</v>
      </c>
      <c r="Q4371">
        <v>4.8956332291890581</v>
      </c>
      <c r="R4371">
        <v>335.3375007909487</v>
      </c>
      <c r="S4371">
        <v>9.0490740684320739E-2</v>
      </c>
      <c r="T4371">
        <f t="shared" si="138"/>
        <v>335.3375007909487</v>
      </c>
      <c r="U4371">
        <f t="shared" si="139"/>
        <v>9.0490740684320711E-2</v>
      </c>
    </row>
    <row r="4372" spans="1:21" x14ac:dyDescent="0.35">
      <c r="A4372" t="s">
        <v>73</v>
      </c>
      <c r="B4372" t="s">
        <v>28</v>
      </c>
      <c r="C4372" t="s">
        <v>29</v>
      </c>
      <c r="D4372" t="s">
        <v>30</v>
      </c>
      <c r="E4372" t="s">
        <v>501</v>
      </c>
      <c r="F4372" t="s">
        <v>502</v>
      </c>
      <c r="G4372" t="s">
        <v>452</v>
      </c>
      <c r="H4372" t="s">
        <v>46</v>
      </c>
      <c r="J4372" t="s">
        <v>36</v>
      </c>
      <c r="L4372" t="s">
        <v>503</v>
      </c>
      <c r="M4372" t="s">
        <v>503</v>
      </c>
      <c r="N4372" t="b">
        <v>0</v>
      </c>
      <c r="O4372">
        <v>102.23762884</v>
      </c>
      <c r="P4372">
        <v>4.5676426140908964E-3</v>
      </c>
      <c r="Q4372">
        <v>16.926614227403199</v>
      </c>
      <c r="R4372">
        <v>1730.536902899112</v>
      </c>
      <c r="S4372">
        <v>0.46698495025319231</v>
      </c>
      <c r="T4372">
        <f t="shared" si="138"/>
        <v>1730.5369028991117</v>
      </c>
      <c r="U4372">
        <f t="shared" si="139"/>
        <v>0.46698495025319242</v>
      </c>
    </row>
    <row r="4373" spans="1:21" x14ac:dyDescent="0.35">
      <c r="A4373" t="s">
        <v>73</v>
      </c>
      <c r="B4373" t="s">
        <v>28</v>
      </c>
      <c r="C4373" t="s">
        <v>39</v>
      </c>
      <c r="D4373" t="s">
        <v>40</v>
      </c>
      <c r="E4373" t="s">
        <v>501</v>
      </c>
      <c r="F4373" t="s">
        <v>502</v>
      </c>
      <c r="G4373" t="s">
        <v>452</v>
      </c>
      <c r="H4373" t="s">
        <v>46</v>
      </c>
      <c r="J4373" t="s">
        <v>36</v>
      </c>
      <c r="L4373" t="s">
        <v>503</v>
      </c>
      <c r="M4373" t="s">
        <v>503</v>
      </c>
      <c r="N4373" t="b">
        <v>0</v>
      </c>
      <c r="O4373">
        <v>102.23762884</v>
      </c>
      <c r="P4373">
        <v>1.2463432426042199E-3</v>
      </c>
      <c r="Q4373">
        <v>17.42213010965914</v>
      </c>
      <c r="R4373">
        <v>1781.19727175352</v>
      </c>
      <c r="S4373">
        <v>0.1274231778446123</v>
      </c>
      <c r="T4373">
        <f t="shared" si="138"/>
        <v>1781.1972717535195</v>
      </c>
      <c r="U4373">
        <f t="shared" si="139"/>
        <v>0.12742317784461232</v>
      </c>
    </row>
    <row r="4374" spans="1:21" x14ac:dyDescent="0.35">
      <c r="A4374" t="s">
        <v>73</v>
      </c>
      <c r="B4374" t="s">
        <v>28</v>
      </c>
      <c r="C4374" t="s">
        <v>39</v>
      </c>
      <c r="D4374" t="s">
        <v>40</v>
      </c>
      <c r="E4374" t="s">
        <v>1428</v>
      </c>
      <c r="F4374" t="s">
        <v>1429</v>
      </c>
      <c r="G4374" t="s">
        <v>452</v>
      </c>
      <c r="H4374" t="s">
        <v>46</v>
      </c>
      <c r="J4374" t="s">
        <v>36</v>
      </c>
      <c r="L4374" t="s">
        <v>506</v>
      </c>
      <c r="M4374" t="s">
        <v>506</v>
      </c>
      <c r="N4374" t="b">
        <v>0</v>
      </c>
      <c r="O4374">
        <v>1.5282003</v>
      </c>
      <c r="P4374">
        <v>1.1106174209636401E-8</v>
      </c>
      <c r="Q4374">
        <v>1.552487352493077E-4</v>
      </c>
      <c r="R4374">
        <v>2.3725116378261259E-4</v>
      </c>
      <c r="S4374">
        <v>1.6972458759018609E-8</v>
      </c>
      <c r="T4374">
        <f t="shared" si="138"/>
        <v>2.3725116378261259E-4</v>
      </c>
      <c r="U4374">
        <f t="shared" si="139"/>
        <v>1.6972458759018609E-8</v>
      </c>
    </row>
    <row r="4375" spans="1:21" x14ac:dyDescent="0.35">
      <c r="A4375" t="s">
        <v>73</v>
      </c>
      <c r="B4375" t="s">
        <v>28</v>
      </c>
      <c r="C4375" t="s">
        <v>29</v>
      </c>
      <c r="D4375" t="s">
        <v>30</v>
      </c>
      <c r="E4375" t="s">
        <v>1428</v>
      </c>
      <c r="F4375" t="s">
        <v>1429</v>
      </c>
      <c r="G4375" t="s">
        <v>452</v>
      </c>
      <c r="H4375" t="s">
        <v>46</v>
      </c>
      <c r="J4375" t="s">
        <v>36</v>
      </c>
      <c r="L4375" t="s">
        <v>506</v>
      </c>
      <c r="M4375" t="s">
        <v>506</v>
      </c>
      <c r="N4375" t="b">
        <v>0</v>
      </c>
      <c r="O4375">
        <v>1.5282003</v>
      </c>
      <c r="P4375">
        <v>4.8699928434622101E-7</v>
      </c>
      <c r="Q4375">
        <v>1.804705339625304E-3</v>
      </c>
      <c r="R4375">
        <v>2.7579512414269911E-3</v>
      </c>
      <c r="S4375">
        <v>7.4423245243768023E-7</v>
      </c>
      <c r="T4375">
        <f t="shared" si="138"/>
        <v>2.7579512414269915E-3</v>
      </c>
      <c r="U4375">
        <f t="shared" si="139"/>
        <v>7.4423245243768023E-7</v>
      </c>
    </row>
    <row r="4376" spans="1:21" x14ac:dyDescent="0.35">
      <c r="A4376" t="s">
        <v>73</v>
      </c>
      <c r="B4376" t="s">
        <v>28</v>
      </c>
      <c r="C4376" t="s">
        <v>39</v>
      </c>
      <c r="D4376" t="s">
        <v>40</v>
      </c>
      <c r="E4376" t="s">
        <v>1430</v>
      </c>
      <c r="F4376" t="s">
        <v>1431</v>
      </c>
      <c r="G4376" t="s">
        <v>452</v>
      </c>
      <c r="H4376" t="s">
        <v>46</v>
      </c>
      <c r="J4376" t="s">
        <v>36</v>
      </c>
      <c r="L4376" t="s">
        <v>1432</v>
      </c>
      <c r="M4376" t="s">
        <v>1432</v>
      </c>
      <c r="N4376" t="b">
        <v>0</v>
      </c>
      <c r="O4376">
        <v>202.59174264999999</v>
      </c>
      <c r="P4376">
        <v>2.3950043011444899E-4</v>
      </c>
      <c r="Q4376">
        <v>3.3478800318719921</v>
      </c>
      <c r="R4376">
        <v>678.25284984008442</v>
      </c>
      <c r="S4376">
        <v>4.8520809502310761E-2</v>
      </c>
      <c r="T4376">
        <f t="shared" si="138"/>
        <v>678.25284984008442</v>
      </c>
      <c r="U4376">
        <f t="shared" si="139"/>
        <v>4.8520809502310754E-2</v>
      </c>
    </row>
    <row r="4377" spans="1:21" x14ac:dyDescent="0.35">
      <c r="A4377" t="s">
        <v>73</v>
      </c>
      <c r="B4377" t="s">
        <v>28</v>
      </c>
      <c r="C4377" t="s">
        <v>29</v>
      </c>
      <c r="D4377" t="s">
        <v>30</v>
      </c>
      <c r="E4377" t="s">
        <v>1433</v>
      </c>
      <c r="F4377" t="s">
        <v>1434</v>
      </c>
      <c r="G4377" t="s">
        <v>452</v>
      </c>
      <c r="H4377" t="s">
        <v>46</v>
      </c>
      <c r="J4377" t="s">
        <v>36</v>
      </c>
      <c r="L4377" t="s">
        <v>1435</v>
      </c>
      <c r="M4377" t="s">
        <v>1435</v>
      </c>
      <c r="N4377" t="b">
        <v>0</v>
      </c>
      <c r="O4377">
        <v>202.59174264999999</v>
      </c>
      <c r="P4377">
        <v>5.781114791484342E-3</v>
      </c>
      <c r="Q4377">
        <v>21.423458038926739</v>
      </c>
      <c r="R4377">
        <v>4340.2156976953183</v>
      </c>
      <c r="S4377">
        <v>1.171206120066504</v>
      </c>
      <c r="T4377">
        <f t="shared" si="138"/>
        <v>4340.2156976953192</v>
      </c>
      <c r="U4377">
        <f t="shared" si="139"/>
        <v>1.171206120066504</v>
      </c>
    </row>
    <row r="4378" spans="1:21" x14ac:dyDescent="0.35">
      <c r="A4378" t="s">
        <v>73</v>
      </c>
      <c r="B4378" t="s">
        <v>28</v>
      </c>
      <c r="C4378" t="s">
        <v>29</v>
      </c>
      <c r="D4378" t="s">
        <v>30</v>
      </c>
      <c r="E4378" t="s">
        <v>516</v>
      </c>
      <c r="F4378" t="s">
        <v>517</v>
      </c>
      <c r="G4378" t="s">
        <v>452</v>
      </c>
      <c r="H4378" t="s">
        <v>46</v>
      </c>
      <c r="J4378" t="s">
        <v>36</v>
      </c>
      <c r="L4378" t="s">
        <v>518</v>
      </c>
      <c r="M4378" t="s">
        <v>518</v>
      </c>
      <c r="N4378" t="b">
        <v>0</v>
      </c>
      <c r="O4378">
        <v>346.48616000999999</v>
      </c>
      <c r="P4378">
        <v>9.2286198923906288E-3</v>
      </c>
      <c r="Q4378">
        <v>34.199104870407183</v>
      </c>
      <c r="R4378">
        <v>11849.51652232667</v>
      </c>
      <c r="S4378">
        <v>3.197589068706328</v>
      </c>
      <c r="T4378">
        <f t="shared" si="138"/>
        <v>11849.516522326674</v>
      </c>
      <c r="U4378">
        <f t="shared" si="139"/>
        <v>3.1975890687063284</v>
      </c>
    </row>
    <row r="4379" spans="1:21" x14ac:dyDescent="0.35">
      <c r="A4379" t="s">
        <v>73</v>
      </c>
      <c r="B4379" t="s">
        <v>28</v>
      </c>
      <c r="C4379" t="s">
        <v>76</v>
      </c>
      <c r="D4379" t="s">
        <v>77</v>
      </c>
      <c r="E4379" t="s">
        <v>516</v>
      </c>
      <c r="F4379" t="s">
        <v>517</v>
      </c>
      <c r="G4379" t="s">
        <v>452</v>
      </c>
      <c r="H4379" t="s">
        <v>46</v>
      </c>
      <c r="J4379" t="s">
        <v>36</v>
      </c>
      <c r="L4379" t="s">
        <v>518</v>
      </c>
      <c r="M4379" t="s">
        <v>518</v>
      </c>
      <c r="N4379" t="b">
        <v>0</v>
      </c>
      <c r="O4379">
        <v>346.48616000999999</v>
      </c>
      <c r="P4379">
        <v>7.1342465672536428E-8</v>
      </c>
      <c r="Q4379">
        <v>2.5414479311600011E-4</v>
      </c>
      <c r="R4379">
        <v>8.8057653453298759E-2</v>
      </c>
      <c r="S4379">
        <v>2.4719176976522391E-5</v>
      </c>
      <c r="T4379">
        <f t="shared" si="138"/>
        <v>8.8057653453298759E-2</v>
      </c>
      <c r="U4379">
        <f t="shared" si="139"/>
        <v>2.4719176976522387E-5</v>
      </c>
    </row>
    <row r="4380" spans="1:21" x14ac:dyDescent="0.35">
      <c r="A4380" t="s">
        <v>73</v>
      </c>
      <c r="B4380" t="s">
        <v>28</v>
      </c>
      <c r="C4380" t="s">
        <v>39</v>
      </c>
      <c r="D4380" t="s">
        <v>40</v>
      </c>
      <c r="E4380" t="s">
        <v>516</v>
      </c>
      <c r="F4380" t="s">
        <v>517</v>
      </c>
      <c r="G4380" t="s">
        <v>452</v>
      </c>
      <c r="H4380" t="s">
        <v>46</v>
      </c>
      <c r="J4380" t="s">
        <v>36</v>
      </c>
      <c r="L4380" t="s">
        <v>518</v>
      </c>
      <c r="M4380" t="s">
        <v>518</v>
      </c>
      <c r="N4380" t="b">
        <v>0</v>
      </c>
      <c r="O4380">
        <v>346.48616000999999</v>
      </c>
      <c r="P4380">
        <v>8.4150266709527447E-4</v>
      </c>
      <c r="Q4380">
        <v>11.76302679117957</v>
      </c>
      <c r="R4380">
        <v>4075.7259829705599</v>
      </c>
      <c r="S4380">
        <v>0.29156902776001498</v>
      </c>
      <c r="T4380">
        <f t="shared" si="138"/>
        <v>4075.7259829705613</v>
      </c>
      <c r="U4380">
        <f t="shared" si="139"/>
        <v>0.29156902776001503</v>
      </c>
    </row>
    <row r="4381" spans="1:21" x14ac:dyDescent="0.35">
      <c r="A4381" t="s">
        <v>73</v>
      </c>
      <c r="B4381" t="s">
        <v>28</v>
      </c>
      <c r="C4381" t="s">
        <v>39</v>
      </c>
      <c r="D4381" t="s">
        <v>40</v>
      </c>
      <c r="E4381" t="s">
        <v>522</v>
      </c>
      <c r="F4381" t="s">
        <v>523</v>
      </c>
      <c r="G4381" t="s">
        <v>452</v>
      </c>
      <c r="H4381" t="s">
        <v>46</v>
      </c>
      <c r="J4381" t="s">
        <v>36</v>
      </c>
      <c r="L4381" t="s">
        <v>524</v>
      </c>
      <c r="M4381" t="s">
        <v>524</v>
      </c>
      <c r="N4381" t="b">
        <v>0</v>
      </c>
      <c r="O4381">
        <v>304.53734237999998</v>
      </c>
      <c r="P4381">
        <v>3.926781388100561E-9</v>
      </c>
      <c r="Q4381">
        <v>5.4890895153993008E-5</v>
      </c>
      <c r="R4381">
        <v>1.6716327331056251E-2</v>
      </c>
      <c r="S4381">
        <v>1.195851568039392E-6</v>
      </c>
      <c r="T4381">
        <f t="shared" si="138"/>
        <v>1.6716327331056251E-2</v>
      </c>
      <c r="U4381">
        <f t="shared" si="139"/>
        <v>1.1958515680393922E-6</v>
      </c>
    </row>
    <row r="4382" spans="1:21" x14ac:dyDescent="0.35">
      <c r="A4382" t="s">
        <v>73</v>
      </c>
      <c r="B4382" t="s">
        <v>28</v>
      </c>
      <c r="C4382" t="s">
        <v>29</v>
      </c>
      <c r="D4382" t="s">
        <v>30</v>
      </c>
      <c r="E4382" t="s">
        <v>522</v>
      </c>
      <c r="F4382" t="s">
        <v>523</v>
      </c>
      <c r="G4382" t="s">
        <v>452</v>
      </c>
      <c r="H4382" t="s">
        <v>46</v>
      </c>
      <c r="J4382" t="s">
        <v>36</v>
      </c>
      <c r="L4382" t="s">
        <v>524</v>
      </c>
      <c r="M4382" t="s">
        <v>524</v>
      </c>
      <c r="N4382" t="b">
        <v>0</v>
      </c>
      <c r="O4382">
        <v>304.53734237999998</v>
      </c>
      <c r="P4382">
        <v>1.513910708367747E-8</v>
      </c>
      <c r="Q4382">
        <v>5.6101986736490351E-5</v>
      </c>
      <c r="R4382">
        <v>1.708514994296878E-2</v>
      </c>
      <c r="S4382">
        <v>4.6104234372693676E-6</v>
      </c>
      <c r="T4382">
        <f t="shared" si="138"/>
        <v>1.708514994296878E-2</v>
      </c>
      <c r="U4382">
        <f t="shared" si="139"/>
        <v>4.6104234372693685E-6</v>
      </c>
    </row>
    <row r="4383" spans="1:21" x14ac:dyDescent="0.35">
      <c r="A4383" t="s">
        <v>73</v>
      </c>
      <c r="B4383" t="s">
        <v>28</v>
      </c>
      <c r="C4383" t="s">
        <v>39</v>
      </c>
      <c r="D4383" t="s">
        <v>40</v>
      </c>
      <c r="E4383" t="s">
        <v>533</v>
      </c>
      <c r="F4383" t="s">
        <v>534</v>
      </c>
      <c r="G4383" t="s">
        <v>452</v>
      </c>
      <c r="H4383" t="s">
        <v>46</v>
      </c>
      <c r="J4383" t="s">
        <v>36</v>
      </c>
      <c r="L4383" t="s">
        <v>535</v>
      </c>
      <c r="M4383" t="s">
        <v>535</v>
      </c>
      <c r="N4383" t="b">
        <v>0</v>
      </c>
      <c r="O4383">
        <v>474.96855655000002</v>
      </c>
      <c r="P4383">
        <v>1.59191082361231E-9</v>
      </c>
      <c r="Q4383">
        <v>2.225268011562965E-5</v>
      </c>
      <c r="R4383">
        <v>1.05693233538895E-2</v>
      </c>
      <c r="S4383">
        <v>7.5610758604746057E-7</v>
      </c>
      <c r="T4383">
        <f t="shared" si="138"/>
        <v>1.0569323353889503E-2</v>
      </c>
      <c r="U4383">
        <f t="shared" si="139"/>
        <v>7.5610758604746057E-7</v>
      </c>
    </row>
    <row r="4384" spans="1:21" x14ac:dyDescent="0.35">
      <c r="A4384" t="s">
        <v>73</v>
      </c>
      <c r="B4384" t="s">
        <v>28</v>
      </c>
      <c r="C4384" t="s">
        <v>29</v>
      </c>
      <c r="D4384" t="s">
        <v>30</v>
      </c>
      <c r="E4384" t="s">
        <v>533</v>
      </c>
      <c r="F4384" t="s">
        <v>534</v>
      </c>
      <c r="G4384" t="s">
        <v>452</v>
      </c>
      <c r="H4384" t="s">
        <v>46</v>
      </c>
      <c r="J4384" t="s">
        <v>36</v>
      </c>
      <c r="L4384" t="s">
        <v>535</v>
      </c>
      <c r="M4384" t="s">
        <v>535</v>
      </c>
      <c r="N4384" t="b">
        <v>0</v>
      </c>
      <c r="O4384">
        <v>474.96855655000002</v>
      </c>
      <c r="P4384">
        <v>3.8415481490081878E-9</v>
      </c>
      <c r="Q4384">
        <v>1.423587812095021E-5</v>
      </c>
      <c r="R4384">
        <v>6.7615944823294482E-3</v>
      </c>
      <c r="S4384">
        <v>1.824614579251743E-6</v>
      </c>
      <c r="T4384">
        <f t="shared" si="138"/>
        <v>6.7615944823294473E-3</v>
      </c>
      <c r="U4384">
        <f t="shared" si="139"/>
        <v>1.8246145792517434E-6</v>
      </c>
    </row>
    <row r="4385" spans="1:21" x14ac:dyDescent="0.35">
      <c r="A4385" t="s">
        <v>73</v>
      </c>
      <c r="B4385" t="s">
        <v>28</v>
      </c>
      <c r="C4385" t="s">
        <v>29</v>
      </c>
      <c r="D4385" t="s">
        <v>30</v>
      </c>
      <c r="E4385" t="s">
        <v>536</v>
      </c>
      <c r="F4385" t="s">
        <v>537</v>
      </c>
      <c r="G4385" t="s">
        <v>452</v>
      </c>
      <c r="H4385" t="s">
        <v>46</v>
      </c>
      <c r="J4385" t="s">
        <v>36</v>
      </c>
      <c r="L4385" t="s">
        <v>538</v>
      </c>
      <c r="M4385" t="s">
        <v>538</v>
      </c>
      <c r="N4385" t="b">
        <v>0</v>
      </c>
      <c r="O4385">
        <v>191.37170412</v>
      </c>
      <c r="P4385">
        <v>1.1859346724764541E-6</v>
      </c>
      <c r="Q4385">
        <v>4.3947962649231957E-3</v>
      </c>
      <c r="R4385">
        <v>0.84103965047856299</v>
      </c>
      <c r="S4385">
        <v>2.2695433924681301E-4</v>
      </c>
      <c r="T4385">
        <f t="shared" si="138"/>
        <v>0.84103965047856299</v>
      </c>
      <c r="U4385">
        <f t="shared" si="139"/>
        <v>2.2695433924681309E-4</v>
      </c>
    </row>
    <row r="4386" spans="1:21" x14ac:dyDescent="0.35">
      <c r="A4386" t="s">
        <v>73</v>
      </c>
      <c r="B4386" t="s">
        <v>28</v>
      </c>
      <c r="C4386" t="s">
        <v>39</v>
      </c>
      <c r="D4386" t="s">
        <v>40</v>
      </c>
      <c r="E4386" t="s">
        <v>536</v>
      </c>
      <c r="F4386" t="s">
        <v>537</v>
      </c>
      <c r="G4386" t="s">
        <v>452</v>
      </c>
      <c r="H4386" t="s">
        <v>46</v>
      </c>
      <c r="J4386" t="s">
        <v>36</v>
      </c>
      <c r="L4386" t="s">
        <v>538</v>
      </c>
      <c r="M4386" t="s">
        <v>538</v>
      </c>
      <c r="N4386" t="b">
        <v>0</v>
      </c>
      <c r="O4386">
        <v>191.37170412</v>
      </c>
      <c r="P4386">
        <v>2.3433558426308691E-7</v>
      </c>
      <c r="Q4386">
        <v>3.2756827323297362E-3</v>
      </c>
      <c r="R4386">
        <v>0.62687298664239932</v>
      </c>
      <c r="S4386">
        <v>4.4845200096382797E-5</v>
      </c>
      <c r="T4386">
        <f t="shared" si="138"/>
        <v>0.62687298664239943</v>
      </c>
      <c r="U4386">
        <f t="shared" si="139"/>
        <v>4.4845200096382797E-5</v>
      </c>
    </row>
    <row r="4387" spans="1:21" x14ac:dyDescent="0.35">
      <c r="A4387" t="s">
        <v>73</v>
      </c>
      <c r="B4387" t="s">
        <v>28</v>
      </c>
      <c r="C4387" t="s">
        <v>29</v>
      </c>
      <c r="D4387" t="s">
        <v>30</v>
      </c>
      <c r="E4387" t="s">
        <v>539</v>
      </c>
      <c r="F4387" t="s">
        <v>540</v>
      </c>
      <c r="G4387" t="s">
        <v>452</v>
      </c>
      <c r="H4387" t="s">
        <v>46</v>
      </c>
      <c r="J4387" t="s">
        <v>36</v>
      </c>
      <c r="L4387" t="s">
        <v>541</v>
      </c>
      <c r="M4387" t="s">
        <v>541</v>
      </c>
      <c r="N4387" t="b">
        <v>0</v>
      </c>
      <c r="O4387">
        <v>272.80299449</v>
      </c>
      <c r="P4387">
        <v>4.780204237941745E-3</v>
      </c>
      <c r="Q4387">
        <v>17.714317844007141</v>
      </c>
      <c r="R4387">
        <v>4832.5189531927899</v>
      </c>
      <c r="S4387">
        <v>1.304054030384296</v>
      </c>
      <c r="T4387">
        <f t="shared" si="138"/>
        <v>4832.518953192789</v>
      </c>
      <c r="U4387">
        <f t="shared" si="139"/>
        <v>1.3040540303842965</v>
      </c>
    </row>
    <row r="4388" spans="1:21" x14ac:dyDescent="0.35">
      <c r="A4388" t="s">
        <v>73</v>
      </c>
      <c r="B4388" t="s">
        <v>28</v>
      </c>
      <c r="C4388" t="s">
        <v>76</v>
      </c>
      <c r="D4388" t="s">
        <v>77</v>
      </c>
      <c r="E4388" t="s">
        <v>542</v>
      </c>
      <c r="F4388" t="s">
        <v>543</v>
      </c>
      <c r="G4388" t="s">
        <v>452</v>
      </c>
      <c r="H4388" t="s">
        <v>46</v>
      </c>
      <c r="J4388" t="s">
        <v>36</v>
      </c>
      <c r="L4388" t="s">
        <v>541</v>
      </c>
      <c r="M4388" t="s">
        <v>541</v>
      </c>
      <c r="N4388" t="b">
        <v>0</v>
      </c>
      <c r="O4388">
        <v>272.80299449</v>
      </c>
      <c r="P4388">
        <v>6.0018730582148873E-8</v>
      </c>
      <c r="Q4388">
        <v>2.13806009129245E-4</v>
      </c>
      <c r="R4388">
        <v>5.8326919530414308E-2</v>
      </c>
      <c r="S4388">
        <v>1.6373289428298758E-5</v>
      </c>
      <c r="T4388">
        <f t="shared" si="138"/>
        <v>5.8326919530414315E-2</v>
      </c>
      <c r="U4388">
        <f t="shared" si="139"/>
        <v>1.6373289428298755E-5</v>
      </c>
    </row>
    <row r="4389" spans="1:21" x14ac:dyDescent="0.35">
      <c r="A4389" t="s">
        <v>73</v>
      </c>
      <c r="B4389" t="s">
        <v>28</v>
      </c>
      <c r="C4389" t="s">
        <v>29</v>
      </c>
      <c r="D4389" t="s">
        <v>30</v>
      </c>
      <c r="E4389" t="s">
        <v>542</v>
      </c>
      <c r="F4389" t="s">
        <v>543</v>
      </c>
      <c r="G4389" t="s">
        <v>452</v>
      </c>
      <c r="H4389" t="s">
        <v>46</v>
      </c>
      <c r="J4389" t="s">
        <v>36</v>
      </c>
      <c r="L4389" t="s">
        <v>541</v>
      </c>
      <c r="M4389" t="s">
        <v>541</v>
      </c>
      <c r="N4389" t="b">
        <v>0</v>
      </c>
      <c r="O4389">
        <v>272.80299449</v>
      </c>
      <c r="P4389">
        <v>2.724410400304651E-3</v>
      </c>
      <c r="Q4389">
        <v>10.09602714993942</v>
      </c>
      <c r="R4389">
        <v>2754.226438955814</v>
      </c>
      <c r="S4389">
        <v>0.74322731542280851</v>
      </c>
      <c r="T4389">
        <f t="shared" si="138"/>
        <v>2754.226438955814</v>
      </c>
      <c r="U4389">
        <f t="shared" si="139"/>
        <v>0.7432273154228084</v>
      </c>
    </row>
    <row r="4390" spans="1:21" x14ac:dyDescent="0.35">
      <c r="A4390" t="s">
        <v>73</v>
      </c>
      <c r="B4390" t="s">
        <v>28</v>
      </c>
      <c r="C4390" t="s">
        <v>76</v>
      </c>
      <c r="D4390" t="s">
        <v>77</v>
      </c>
      <c r="E4390" t="s">
        <v>544</v>
      </c>
      <c r="F4390" t="s">
        <v>545</v>
      </c>
      <c r="G4390" t="s">
        <v>452</v>
      </c>
      <c r="H4390" t="s">
        <v>46</v>
      </c>
      <c r="J4390" t="s">
        <v>36</v>
      </c>
      <c r="L4390" t="s">
        <v>546</v>
      </c>
      <c r="M4390" t="s">
        <v>546</v>
      </c>
      <c r="N4390" t="b">
        <v>0</v>
      </c>
      <c r="O4390">
        <v>319.17899848000002</v>
      </c>
      <c r="P4390">
        <v>1.5040327304529769E-11</v>
      </c>
      <c r="Q4390">
        <v>5.3578480014296757E-8</v>
      </c>
      <c r="R4390">
        <v>1.710112559104394E-5</v>
      </c>
      <c r="S4390">
        <v>4.8005566058712101E-9</v>
      </c>
      <c r="T4390">
        <f t="shared" si="138"/>
        <v>1.7101125591043937E-5</v>
      </c>
      <c r="U4390">
        <f t="shared" si="139"/>
        <v>4.8005566058712101E-9</v>
      </c>
    </row>
    <row r="4391" spans="1:21" x14ac:dyDescent="0.35">
      <c r="A4391" t="s">
        <v>73</v>
      </c>
      <c r="B4391" t="s">
        <v>28</v>
      </c>
      <c r="C4391" t="s">
        <v>29</v>
      </c>
      <c r="D4391" t="s">
        <v>30</v>
      </c>
      <c r="E4391" t="s">
        <v>1436</v>
      </c>
      <c r="F4391" t="s">
        <v>1437</v>
      </c>
      <c r="G4391" t="s">
        <v>452</v>
      </c>
      <c r="H4391" t="s">
        <v>46</v>
      </c>
      <c r="J4391" t="s">
        <v>36</v>
      </c>
      <c r="L4391" t="s">
        <v>1438</v>
      </c>
      <c r="M4391" t="s">
        <v>1438</v>
      </c>
      <c r="N4391" t="b">
        <v>0</v>
      </c>
      <c r="O4391">
        <v>4.1506001000000001</v>
      </c>
      <c r="P4391">
        <v>3.7474013525639928E-3</v>
      </c>
      <c r="Q4391">
        <v>13.88699213340805</v>
      </c>
      <c r="R4391">
        <v>57.63935093762268</v>
      </c>
      <c r="S4391">
        <v>1.555396442869225E-2</v>
      </c>
      <c r="T4391">
        <f t="shared" si="138"/>
        <v>57.639350937622666</v>
      </c>
      <c r="U4391">
        <f t="shared" si="139"/>
        <v>1.5553964428692245E-2</v>
      </c>
    </row>
    <row r="4392" spans="1:21" x14ac:dyDescent="0.35">
      <c r="A4392" t="s">
        <v>73</v>
      </c>
      <c r="B4392" t="s">
        <v>28</v>
      </c>
      <c r="C4392" t="s">
        <v>29</v>
      </c>
      <c r="D4392" t="s">
        <v>30</v>
      </c>
      <c r="E4392" t="s">
        <v>1439</v>
      </c>
      <c r="F4392" t="s">
        <v>1440</v>
      </c>
      <c r="G4392" t="s">
        <v>452</v>
      </c>
      <c r="H4392" t="s">
        <v>46</v>
      </c>
      <c r="J4392" t="s">
        <v>36</v>
      </c>
      <c r="L4392" t="s">
        <v>1441</v>
      </c>
      <c r="M4392" t="s">
        <v>1441</v>
      </c>
      <c r="N4392" t="b">
        <v>0</v>
      </c>
      <c r="O4392">
        <v>383.52408081999999</v>
      </c>
      <c r="P4392">
        <v>1.942239591554787E-3</v>
      </c>
      <c r="Q4392">
        <v>7.1974852415156159</v>
      </c>
      <c r="R4392">
        <v>2760.4089114677922</v>
      </c>
      <c r="S4392">
        <v>0.74489565408326197</v>
      </c>
      <c r="T4392">
        <f t="shared" si="138"/>
        <v>2760.4089114677922</v>
      </c>
      <c r="U4392">
        <f t="shared" si="139"/>
        <v>0.74489565408326197</v>
      </c>
    </row>
    <row r="4393" spans="1:21" x14ac:dyDescent="0.35">
      <c r="A4393" t="s">
        <v>73</v>
      </c>
      <c r="B4393" t="s">
        <v>28</v>
      </c>
      <c r="C4393" t="s">
        <v>39</v>
      </c>
      <c r="D4393" t="s">
        <v>40</v>
      </c>
      <c r="E4393" t="s">
        <v>553</v>
      </c>
      <c r="F4393" t="s">
        <v>554</v>
      </c>
      <c r="G4393" t="s">
        <v>452</v>
      </c>
      <c r="H4393" t="s">
        <v>46</v>
      </c>
      <c r="J4393" t="s">
        <v>36</v>
      </c>
      <c r="L4393" t="s">
        <v>555</v>
      </c>
      <c r="M4393" t="s">
        <v>555</v>
      </c>
      <c r="N4393" t="b">
        <v>0</v>
      </c>
      <c r="O4393">
        <v>0.84810302000000004</v>
      </c>
      <c r="P4393">
        <v>7.3157038436765247E-4</v>
      </c>
      <c r="Q4393">
        <v>10.226327696209101</v>
      </c>
      <c r="R4393">
        <v>8.6729794026645788</v>
      </c>
      <c r="S4393">
        <v>6.2044705232476691E-4</v>
      </c>
      <c r="T4393">
        <f t="shared" si="138"/>
        <v>8.6729794026645806</v>
      </c>
      <c r="U4393">
        <f t="shared" si="139"/>
        <v>6.2044705232476691E-4</v>
      </c>
    </row>
    <row r="4394" spans="1:21" x14ac:dyDescent="0.35">
      <c r="A4394" t="s">
        <v>73</v>
      </c>
      <c r="B4394" t="s">
        <v>28</v>
      </c>
      <c r="C4394" t="s">
        <v>29</v>
      </c>
      <c r="D4394" t="s">
        <v>30</v>
      </c>
      <c r="E4394" t="s">
        <v>553</v>
      </c>
      <c r="F4394" t="s">
        <v>554</v>
      </c>
      <c r="G4394" t="s">
        <v>452</v>
      </c>
      <c r="H4394" t="s">
        <v>46</v>
      </c>
      <c r="J4394" t="s">
        <v>36</v>
      </c>
      <c r="L4394" t="s">
        <v>555</v>
      </c>
      <c r="M4394" t="s">
        <v>555</v>
      </c>
      <c r="N4394" t="b">
        <v>0</v>
      </c>
      <c r="O4394">
        <v>0.84810302000000004</v>
      </c>
      <c r="P4394">
        <v>3.6042067545186472E-3</v>
      </c>
      <c r="Q4394">
        <v>13.356346475386481</v>
      </c>
      <c r="R4394">
        <v>11.32755778194163</v>
      </c>
      <c r="S4394">
        <v>3.056738633211663E-3</v>
      </c>
      <c r="T4394">
        <f t="shared" si="138"/>
        <v>11.32755778194163</v>
      </c>
      <c r="U4394">
        <f t="shared" si="139"/>
        <v>3.0567386332116635E-3</v>
      </c>
    </row>
    <row r="4395" spans="1:21" x14ac:dyDescent="0.35">
      <c r="A4395" t="s">
        <v>73</v>
      </c>
      <c r="B4395" t="s">
        <v>28</v>
      </c>
      <c r="C4395" t="s">
        <v>29</v>
      </c>
      <c r="D4395" t="s">
        <v>30</v>
      </c>
      <c r="E4395" t="s">
        <v>556</v>
      </c>
      <c r="F4395" t="s">
        <v>557</v>
      </c>
      <c r="G4395" t="s">
        <v>452</v>
      </c>
      <c r="H4395" t="s">
        <v>46</v>
      </c>
      <c r="J4395" t="s">
        <v>36</v>
      </c>
      <c r="L4395" t="s">
        <v>558</v>
      </c>
      <c r="M4395" t="s">
        <v>558</v>
      </c>
      <c r="N4395" t="b">
        <v>0</v>
      </c>
      <c r="O4395">
        <v>86.186994209999995</v>
      </c>
      <c r="P4395">
        <v>8.4326557579705726E-7</v>
      </c>
      <c r="Q4395">
        <v>3.1249448126113339E-3</v>
      </c>
      <c r="R4395">
        <v>0.26932960047110249</v>
      </c>
      <c r="S4395">
        <v>7.2678525298713284E-5</v>
      </c>
      <c r="T4395">
        <f t="shared" si="138"/>
        <v>0.26932960047110255</v>
      </c>
      <c r="U4395">
        <f t="shared" si="139"/>
        <v>7.2678525298713284E-5</v>
      </c>
    </row>
    <row r="4396" spans="1:21" x14ac:dyDescent="0.35">
      <c r="A4396" t="s">
        <v>73</v>
      </c>
      <c r="B4396" t="s">
        <v>28</v>
      </c>
      <c r="C4396" t="s">
        <v>39</v>
      </c>
      <c r="D4396" t="s">
        <v>40</v>
      </c>
      <c r="E4396" t="s">
        <v>556</v>
      </c>
      <c r="F4396" t="s">
        <v>557</v>
      </c>
      <c r="G4396" t="s">
        <v>452</v>
      </c>
      <c r="H4396" t="s">
        <v>46</v>
      </c>
      <c r="J4396" t="s">
        <v>36</v>
      </c>
      <c r="L4396" t="s">
        <v>558</v>
      </c>
      <c r="M4396" t="s">
        <v>558</v>
      </c>
      <c r="N4396" t="b">
        <v>0</v>
      </c>
      <c r="O4396">
        <v>86.186994209999995</v>
      </c>
      <c r="P4396">
        <v>1.9291975256279819E-7</v>
      </c>
      <c r="Q4396">
        <v>2.6967475050046368E-3</v>
      </c>
      <c r="R4396">
        <v>0.2324245615996666</v>
      </c>
      <c r="S4396">
        <v>1.6627173597124521E-5</v>
      </c>
      <c r="T4396">
        <f t="shared" si="138"/>
        <v>0.23242456159966657</v>
      </c>
      <c r="U4396">
        <f t="shared" si="139"/>
        <v>1.6627173597124518E-5</v>
      </c>
    </row>
    <row r="4397" spans="1:21" x14ac:dyDescent="0.35">
      <c r="A4397" t="s">
        <v>73</v>
      </c>
      <c r="B4397" t="s">
        <v>28</v>
      </c>
      <c r="C4397" t="s">
        <v>29</v>
      </c>
      <c r="D4397" t="s">
        <v>30</v>
      </c>
      <c r="E4397" t="s">
        <v>559</v>
      </c>
      <c r="F4397" t="s">
        <v>560</v>
      </c>
      <c r="G4397" t="s">
        <v>452</v>
      </c>
      <c r="H4397" t="s">
        <v>46</v>
      </c>
      <c r="J4397" t="s">
        <v>36</v>
      </c>
      <c r="L4397" t="s">
        <v>561</v>
      </c>
      <c r="M4397" t="s">
        <v>561</v>
      </c>
      <c r="N4397" t="b">
        <v>0</v>
      </c>
      <c r="O4397">
        <v>399.68306785999999</v>
      </c>
      <c r="P4397">
        <v>1.4107965222828769E-2</v>
      </c>
      <c r="Q4397">
        <v>52.280816393944527</v>
      </c>
      <c r="R4397">
        <v>20895.757086557129</v>
      </c>
      <c r="S4397">
        <v>5.6387148215223908</v>
      </c>
      <c r="T4397">
        <f t="shared" si="138"/>
        <v>20895.757086557129</v>
      </c>
      <c r="U4397">
        <f t="shared" si="139"/>
        <v>5.6387148215223908</v>
      </c>
    </row>
    <row r="4398" spans="1:21" x14ac:dyDescent="0.35">
      <c r="A4398" t="s">
        <v>73</v>
      </c>
      <c r="B4398" t="s">
        <v>28</v>
      </c>
      <c r="C4398" t="s">
        <v>39</v>
      </c>
      <c r="D4398" t="s">
        <v>40</v>
      </c>
      <c r="E4398" t="s">
        <v>559</v>
      </c>
      <c r="F4398" t="s">
        <v>560</v>
      </c>
      <c r="G4398" t="s">
        <v>452</v>
      </c>
      <c r="H4398" t="s">
        <v>46</v>
      </c>
      <c r="J4398" t="s">
        <v>36</v>
      </c>
      <c r="L4398" t="s">
        <v>561</v>
      </c>
      <c r="M4398" t="s">
        <v>561</v>
      </c>
      <c r="N4398" t="b">
        <v>0</v>
      </c>
      <c r="O4398">
        <v>399.68306785999999</v>
      </c>
      <c r="P4398">
        <v>8.9576723214089473E-4</v>
      </c>
      <c r="Q4398">
        <v>12.521569285936829</v>
      </c>
      <c r="R4398">
        <v>5004.6592266247817</v>
      </c>
      <c r="S4398">
        <v>0.35802299543053362</v>
      </c>
      <c r="T4398">
        <f t="shared" si="138"/>
        <v>5004.6592266247817</v>
      </c>
      <c r="U4398">
        <f t="shared" si="139"/>
        <v>0.35802299543053362</v>
      </c>
    </row>
    <row r="4399" spans="1:21" x14ac:dyDescent="0.35">
      <c r="A4399" t="s">
        <v>73</v>
      </c>
      <c r="B4399" t="s">
        <v>28</v>
      </c>
      <c r="C4399" t="s">
        <v>39</v>
      </c>
      <c r="D4399" t="s">
        <v>40</v>
      </c>
      <c r="E4399" t="s">
        <v>562</v>
      </c>
      <c r="F4399" t="s">
        <v>563</v>
      </c>
      <c r="G4399" t="s">
        <v>452</v>
      </c>
      <c r="H4399" t="s">
        <v>46</v>
      </c>
      <c r="J4399" t="s">
        <v>36</v>
      </c>
      <c r="L4399" t="s">
        <v>564</v>
      </c>
      <c r="M4399" t="s">
        <v>564</v>
      </c>
      <c r="N4399" t="b">
        <v>0</v>
      </c>
      <c r="O4399">
        <v>42.062857780000002</v>
      </c>
      <c r="P4399">
        <v>2.1466816475836522E-3</v>
      </c>
      <c r="Q4399">
        <v>30.00759797924804</v>
      </c>
      <c r="R4399">
        <v>1262.205326120526</v>
      </c>
      <c r="S4399">
        <v>9.0295564841247233E-2</v>
      </c>
      <c r="T4399">
        <f t="shared" si="138"/>
        <v>1262.2053261205258</v>
      </c>
      <c r="U4399">
        <f t="shared" si="139"/>
        <v>9.0295564841247247E-2</v>
      </c>
    </row>
    <row r="4400" spans="1:21" x14ac:dyDescent="0.35">
      <c r="A4400" t="s">
        <v>73</v>
      </c>
      <c r="B4400" t="s">
        <v>28</v>
      </c>
      <c r="C4400" t="s">
        <v>29</v>
      </c>
      <c r="D4400" t="s">
        <v>30</v>
      </c>
      <c r="E4400" t="s">
        <v>562</v>
      </c>
      <c r="F4400" t="s">
        <v>563</v>
      </c>
      <c r="G4400" t="s">
        <v>452</v>
      </c>
      <c r="H4400" t="s">
        <v>46</v>
      </c>
      <c r="J4400" t="s">
        <v>36</v>
      </c>
      <c r="L4400" t="s">
        <v>564</v>
      </c>
      <c r="M4400" t="s">
        <v>564</v>
      </c>
      <c r="N4400" t="b">
        <v>0</v>
      </c>
      <c r="O4400">
        <v>42.062857780000002</v>
      </c>
      <c r="P4400">
        <v>1.418835314984096E-2</v>
      </c>
      <c r="Q4400">
        <v>52.578715232369063</v>
      </c>
      <c r="R4400">
        <v>2211.611021074259</v>
      </c>
      <c r="S4400">
        <v>0.59680268067417552</v>
      </c>
      <c r="T4400">
        <f t="shared" si="138"/>
        <v>2211.6110210742595</v>
      </c>
      <c r="U4400">
        <f t="shared" si="139"/>
        <v>0.5968026806741753</v>
      </c>
    </row>
    <row r="4401" spans="1:21" x14ac:dyDescent="0.35">
      <c r="A4401" t="s">
        <v>73</v>
      </c>
      <c r="B4401" t="s">
        <v>28</v>
      </c>
      <c r="C4401" t="s">
        <v>29</v>
      </c>
      <c r="D4401" t="s">
        <v>30</v>
      </c>
      <c r="E4401" t="s">
        <v>568</v>
      </c>
      <c r="F4401" t="s">
        <v>569</v>
      </c>
      <c r="G4401" t="s">
        <v>452</v>
      </c>
      <c r="H4401" t="s">
        <v>46</v>
      </c>
      <c r="J4401" t="s">
        <v>36</v>
      </c>
      <c r="L4401" t="s">
        <v>570</v>
      </c>
      <c r="M4401" t="s">
        <v>570</v>
      </c>
      <c r="N4401" t="b">
        <v>0</v>
      </c>
      <c r="O4401">
        <v>451.51311841</v>
      </c>
      <c r="P4401">
        <v>5.7855672737249881E-3</v>
      </c>
      <c r="Q4401">
        <v>21.439957895769581</v>
      </c>
      <c r="R4401">
        <v>9680.4222480980243</v>
      </c>
      <c r="S4401">
        <v>2.6122595215304121</v>
      </c>
      <c r="T4401">
        <f t="shared" si="138"/>
        <v>9680.4222480980261</v>
      </c>
      <c r="U4401">
        <f t="shared" si="139"/>
        <v>2.6122595215304116</v>
      </c>
    </row>
    <row r="4402" spans="1:21" x14ac:dyDescent="0.35">
      <c r="A4402" t="s">
        <v>73</v>
      </c>
      <c r="B4402" t="s">
        <v>28</v>
      </c>
      <c r="C4402" t="s">
        <v>29</v>
      </c>
      <c r="D4402" t="s">
        <v>30</v>
      </c>
      <c r="E4402" t="s">
        <v>571</v>
      </c>
      <c r="F4402" t="s">
        <v>572</v>
      </c>
      <c r="G4402" t="s">
        <v>452</v>
      </c>
      <c r="H4402" t="s">
        <v>46</v>
      </c>
      <c r="J4402" t="s">
        <v>36</v>
      </c>
      <c r="L4402" t="s">
        <v>573</v>
      </c>
      <c r="M4402" t="s">
        <v>573</v>
      </c>
      <c r="N4402" t="b">
        <v>0</v>
      </c>
      <c r="O4402">
        <v>303.79343144000001</v>
      </c>
      <c r="P4402">
        <v>5.7284743204408445E-4</v>
      </c>
      <c r="Q4402">
        <v>2.1228384776549918</v>
      </c>
      <c r="R4402">
        <v>644.90438551967588</v>
      </c>
      <c r="S4402">
        <v>0.17402728707226461</v>
      </c>
      <c r="T4402">
        <f t="shared" si="138"/>
        <v>644.90438551967577</v>
      </c>
      <c r="U4402">
        <f t="shared" si="139"/>
        <v>0.17402728707226464</v>
      </c>
    </row>
    <row r="4403" spans="1:21" x14ac:dyDescent="0.35">
      <c r="A4403" t="s">
        <v>73</v>
      </c>
      <c r="B4403" t="s">
        <v>28</v>
      </c>
      <c r="C4403" t="s">
        <v>29</v>
      </c>
      <c r="D4403" t="s">
        <v>30</v>
      </c>
      <c r="E4403" t="s">
        <v>574</v>
      </c>
      <c r="F4403" t="s">
        <v>575</v>
      </c>
      <c r="G4403" t="s">
        <v>452</v>
      </c>
      <c r="H4403" t="s">
        <v>46</v>
      </c>
      <c r="J4403" t="s">
        <v>36</v>
      </c>
      <c r="L4403" t="s">
        <v>576</v>
      </c>
      <c r="M4403" t="s">
        <v>576</v>
      </c>
      <c r="N4403" t="b">
        <v>0</v>
      </c>
      <c r="O4403">
        <v>577.68466503000002</v>
      </c>
      <c r="P4403">
        <v>3.1129695205984998E-3</v>
      </c>
      <c r="Q4403">
        <v>11.53593628675838</v>
      </c>
      <c r="R4403">
        <v>6664.1334896234384</v>
      </c>
      <c r="S4403">
        <v>1.798314754755544</v>
      </c>
      <c r="T4403">
        <f t="shared" si="138"/>
        <v>6664.1334896234366</v>
      </c>
      <c r="U4403">
        <f t="shared" si="139"/>
        <v>1.798314754755544</v>
      </c>
    </row>
    <row r="4404" spans="1:21" x14ac:dyDescent="0.35">
      <c r="A4404" t="s">
        <v>73</v>
      </c>
      <c r="B4404" t="s">
        <v>28</v>
      </c>
      <c r="C4404" t="s">
        <v>29</v>
      </c>
      <c r="D4404" t="s">
        <v>30</v>
      </c>
      <c r="E4404" t="s">
        <v>577</v>
      </c>
      <c r="F4404" t="s">
        <v>578</v>
      </c>
      <c r="G4404" t="s">
        <v>452</v>
      </c>
      <c r="H4404" t="s">
        <v>46</v>
      </c>
      <c r="J4404" t="s">
        <v>36</v>
      </c>
      <c r="L4404" t="s">
        <v>579</v>
      </c>
      <c r="M4404" t="s">
        <v>579</v>
      </c>
      <c r="N4404" t="b">
        <v>0</v>
      </c>
      <c r="O4404">
        <v>105.44806416</v>
      </c>
      <c r="P4404">
        <v>5.9718340210606351E-9</v>
      </c>
      <c r="Q4404">
        <v>2.2130218855726751E-5</v>
      </c>
      <c r="R4404">
        <v>2.333588737773516E-3</v>
      </c>
      <c r="S4404">
        <v>6.2971833700567269E-7</v>
      </c>
      <c r="T4404">
        <f t="shared" si="138"/>
        <v>2.333588737773516E-3</v>
      </c>
      <c r="U4404">
        <f t="shared" si="139"/>
        <v>6.2971833700567269E-7</v>
      </c>
    </row>
    <row r="4405" spans="1:21" x14ac:dyDescent="0.35">
      <c r="A4405" t="s">
        <v>73</v>
      </c>
      <c r="B4405" t="s">
        <v>28</v>
      </c>
      <c r="C4405" t="s">
        <v>29</v>
      </c>
      <c r="D4405" t="s">
        <v>30</v>
      </c>
      <c r="E4405" t="s">
        <v>580</v>
      </c>
      <c r="F4405" t="s">
        <v>581</v>
      </c>
      <c r="G4405" t="s">
        <v>452</v>
      </c>
      <c r="H4405" t="s">
        <v>46</v>
      </c>
      <c r="J4405" t="s">
        <v>36</v>
      </c>
      <c r="L4405" t="s">
        <v>582</v>
      </c>
      <c r="M4405" t="s">
        <v>582</v>
      </c>
      <c r="N4405" t="b">
        <v>0</v>
      </c>
      <c r="O4405">
        <v>22.087920579999999</v>
      </c>
      <c r="P4405">
        <v>2.770979158142962E-6</v>
      </c>
      <c r="Q4405">
        <v>1.026860006458619E-2</v>
      </c>
      <c r="R4405">
        <v>0.22681202269436249</v>
      </c>
      <c r="S4405">
        <v>6.1205167573897E-5</v>
      </c>
      <c r="T4405">
        <f t="shared" si="138"/>
        <v>0.22681202269436262</v>
      </c>
      <c r="U4405">
        <f t="shared" si="139"/>
        <v>6.1205167573897E-5</v>
      </c>
    </row>
    <row r="4406" spans="1:21" x14ac:dyDescent="0.35">
      <c r="A4406" t="s">
        <v>73</v>
      </c>
      <c r="B4406" t="s">
        <v>28</v>
      </c>
      <c r="C4406" t="s">
        <v>29</v>
      </c>
      <c r="D4406" t="s">
        <v>30</v>
      </c>
      <c r="E4406" t="s">
        <v>583</v>
      </c>
      <c r="F4406" t="s">
        <v>584</v>
      </c>
      <c r="G4406" t="s">
        <v>452</v>
      </c>
      <c r="H4406" t="s">
        <v>46</v>
      </c>
      <c r="J4406" t="s">
        <v>36</v>
      </c>
      <c r="L4406" t="s">
        <v>585</v>
      </c>
      <c r="M4406" t="s">
        <v>585</v>
      </c>
      <c r="N4406" t="b">
        <v>0</v>
      </c>
      <c r="O4406">
        <v>429.35320166999998</v>
      </c>
      <c r="P4406">
        <v>8.3169511017686878E-8</v>
      </c>
      <c r="Q4406">
        <v>3.0820673757076282E-4</v>
      </c>
      <c r="R4406">
        <v>0.1323295495522725</v>
      </c>
      <c r="S4406">
        <v>3.57090958367722E-5</v>
      </c>
      <c r="T4406">
        <f t="shared" si="138"/>
        <v>0.1323295495522725</v>
      </c>
      <c r="U4406">
        <f t="shared" si="139"/>
        <v>3.57090958367722E-5</v>
      </c>
    </row>
    <row r="4407" spans="1:21" x14ac:dyDescent="0.35">
      <c r="A4407" t="s">
        <v>73</v>
      </c>
      <c r="B4407" t="s">
        <v>28</v>
      </c>
      <c r="C4407" t="s">
        <v>39</v>
      </c>
      <c r="D4407" t="s">
        <v>40</v>
      </c>
      <c r="E4407" t="s">
        <v>583</v>
      </c>
      <c r="F4407" t="s">
        <v>584</v>
      </c>
      <c r="G4407" t="s">
        <v>452</v>
      </c>
      <c r="H4407" t="s">
        <v>46</v>
      </c>
      <c r="J4407" t="s">
        <v>36</v>
      </c>
      <c r="L4407" t="s">
        <v>585</v>
      </c>
      <c r="M4407" t="s">
        <v>585</v>
      </c>
      <c r="N4407" t="b">
        <v>0</v>
      </c>
      <c r="O4407">
        <v>429.35320166999998</v>
      </c>
      <c r="P4407">
        <v>1.878688901679566E-8</v>
      </c>
      <c r="Q4407">
        <v>2.6261435342838209E-4</v>
      </c>
      <c r="R4407">
        <v>0.1127543134489728</v>
      </c>
      <c r="S4407">
        <v>8.0662109487801761E-6</v>
      </c>
      <c r="T4407">
        <f t="shared" si="138"/>
        <v>0.11275431344897278</v>
      </c>
      <c r="U4407">
        <f t="shared" si="139"/>
        <v>8.0662109487801744E-6</v>
      </c>
    </row>
    <row r="4408" spans="1:21" x14ac:dyDescent="0.35">
      <c r="A4408" t="s">
        <v>73</v>
      </c>
      <c r="B4408" t="s">
        <v>28</v>
      </c>
      <c r="C4408" t="s">
        <v>39</v>
      </c>
      <c r="D4408" t="s">
        <v>40</v>
      </c>
      <c r="E4408" t="s">
        <v>586</v>
      </c>
      <c r="F4408" t="s">
        <v>468</v>
      </c>
      <c r="G4408" t="s">
        <v>452</v>
      </c>
      <c r="H4408" t="s">
        <v>46</v>
      </c>
      <c r="J4408" t="s">
        <v>36</v>
      </c>
      <c r="L4408" t="s">
        <v>587</v>
      </c>
      <c r="M4408" t="s">
        <v>587</v>
      </c>
      <c r="N4408" t="b">
        <v>0</v>
      </c>
      <c r="O4408">
        <v>96.089047769999993</v>
      </c>
      <c r="P4408">
        <v>3.6279661108451372E-3</v>
      </c>
      <c r="Q4408">
        <v>50.713876768415687</v>
      </c>
      <c r="R4408">
        <v>4873.0481274021877</v>
      </c>
      <c r="S4408">
        <v>0.34860780893293941</v>
      </c>
      <c r="T4408">
        <f t="shared" si="138"/>
        <v>4873.0481274021877</v>
      </c>
      <c r="U4408">
        <f t="shared" si="139"/>
        <v>0.34860780893293947</v>
      </c>
    </row>
    <row r="4409" spans="1:21" x14ac:dyDescent="0.35">
      <c r="A4409" t="s">
        <v>73</v>
      </c>
      <c r="B4409" t="s">
        <v>28</v>
      </c>
      <c r="C4409" t="s">
        <v>29</v>
      </c>
      <c r="D4409" t="s">
        <v>30</v>
      </c>
      <c r="E4409" t="s">
        <v>586</v>
      </c>
      <c r="F4409" t="s">
        <v>468</v>
      </c>
      <c r="G4409" t="s">
        <v>452</v>
      </c>
      <c r="H4409" t="s">
        <v>46</v>
      </c>
      <c r="J4409" t="s">
        <v>36</v>
      </c>
      <c r="L4409" t="s">
        <v>587</v>
      </c>
      <c r="M4409" t="s">
        <v>587</v>
      </c>
      <c r="N4409" t="b">
        <v>0</v>
      </c>
      <c r="O4409">
        <v>96.089047769999993</v>
      </c>
      <c r="P4409">
        <v>1.383445790375535E-2</v>
      </c>
      <c r="Q4409">
        <v>51.267262298436883</v>
      </c>
      <c r="R4409">
        <v>4926.2224160316209</v>
      </c>
      <c r="S4409">
        <v>1.329339886386002</v>
      </c>
      <c r="T4409">
        <f t="shared" si="138"/>
        <v>4926.2224160316209</v>
      </c>
      <c r="U4409">
        <f t="shared" si="139"/>
        <v>1.3293398863860018</v>
      </c>
    </row>
    <row r="4410" spans="1:21" x14ac:dyDescent="0.35">
      <c r="A4410" t="s">
        <v>73</v>
      </c>
      <c r="B4410" t="s">
        <v>28</v>
      </c>
      <c r="C4410" t="s">
        <v>29</v>
      </c>
      <c r="D4410" t="s">
        <v>30</v>
      </c>
      <c r="E4410" t="s">
        <v>602</v>
      </c>
      <c r="F4410" t="s">
        <v>603</v>
      </c>
      <c r="G4410" t="s">
        <v>452</v>
      </c>
      <c r="H4410" t="s">
        <v>46</v>
      </c>
      <c r="J4410" t="s">
        <v>36</v>
      </c>
      <c r="L4410" t="s">
        <v>604</v>
      </c>
      <c r="M4410" t="s">
        <v>604</v>
      </c>
      <c r="N4410" t="b">
        <v>0</v>
      </c>
      <c r="O4410">
        <v>748.88314725999999</v>
      </c>
      <c r="P4410">
        <v>5.0725030250234511E-3</v>
      </c>
      <c r="Q4410">
        <v>18.797508720807961</v>
      </c>
      <c r="R4410">
        <v>14077.137491485961</v>
      </c>
      <c r="S4410">
        <v>3.798712029865432</v>
      </c>
      <c r="T4410">
        <f t="shared" si="138"/>
        <v>14077.137491485963</v>
      </c>
      <c r="U4410">
        <f t="shared" si="139"/>
        <v>3.7987120298654324</v>
      </c>
    </row>
    <row r="4411" spans="1:21" x14ac:dyDescent="0.35">
      <c r="A4411" t="s">
        <v>73</v>
      </c>
      <c r="B4411" t="s">
        <v>28</v>
      </c>
      <c r="C4411" t="s">
        <v>29</v>
      </c>
      <c r="D4411" t="s">
        <v>30</v>
      </c>
      <c r="E4411" t="s">
        <v>608</v>
      </c>
      <c r="F4411" t="s">
        <v>609</v>
      </c>
      <c r="G4411" t="s">
        <v>452</v>
      </c>
      <c r="H4411" t="s">
        <v>46</v>
      </c>
      <c r="J4411" t="s">
        <v>36</v>
      </c>
      <c r="L4411" t="s">
        <v>610</v>
      </c>
      <c r="M4411" t="s">
        <v>610</v>
      </c>
      <c r="N4411" t="b">
        <v>0</v>
      </c>
      <c r="O4411">
        <v>2.4148714199999999</v>
      </c>
      <c r="P4411">
        <v>3.7725702665613923E-8</v>
      </c>
      <c r="Q4411">
        <v>1.398026223655544E-4</v>
      </c>
      <c r="R4411">
        <v>3.3760535719163011E-4</v>
      </c>
      <c r="S4411">
        <v>9.1102721166608852E-8</v>
      </c>
      <c r="T4411">
        <f t="shared" si="138"/>
        <v>3.3760535719163011E-4</v>
      </c>
      <c r="U4411">
        <f t="shared" si="139"/>
        <v>9.1102721166608878E-8</v>
      </c>
    </row>
    <row r="4412" spans="1:21" x14ac:dyDescent="0.35">
      <c r="A4412" t="s">
        <v>73</v>
      </c>
      <c r="B4412" t="s">
        <v>28</v>
      </c>
      <c r="C4412" t="s">
        <v>39</v>
      </c>
      <c r="D4412" t="s">
        <v>40</v>
      </c>
      <c r="E4412" t="s">
        <v>608</v>
      </c>
      <c r="F4412" t="s">
        <v>609</v>
      </c>
      <c r="G4412" t="s">
        <v>452</v>
      </c>
      <c r="H4412" t="s">
        <v>46</v>
      </c>
      <c r="J4412" t="s">
        <v>36</v>
      </c>
      <c r="L4412" t="s">
        <v>610</v>
      </c>
      <c r="M4412" t="s">
        <v>610</v>
      </c>
      <c r="N4412" t="b">
        <v>0</v>
      </c>
      <c r="O4412">
        <v>2.4148714199999999</v>
      </c>
      <c r="P4412">
        <v>2.419048226721534E-5</v>
      </c>
      <c r="Q4412">
        <v>0.33814900668471831</v>
      </c>
      <c r="R4412">
        <v>0.81658637194431516</v>
      </c>
      <c r="S4412">
        <v>5.8416904263115122E-5</v>
      </c>
      <c r="T4412">
        <f t="shared" si="138"/>
        <v>0.81658637194431516</v>
      </c>
      <c r="U4412">
        <f t="shared" si="139"/>
        <v>5.8416904263115122E-5</v>
      </c>
    </row>
    <row r="4413" spans="1:21" x14ac:dyDescent="0.35">
      <c r="A4413" t="s">
        <v>73</v>
      </c>
      <c r="B4413" t="s">
        <v>28</v>
      </c>
      <c r="C4413" t="s">
        <v>29</v>
      </c>
      <c r="D4413" t="s">
        <v>30</v>
      </c>
      <c r="E4413" t="s">
        <v>1261</v>
      </c>
      <c r="F4413" t="s">
        <v>1262</v>
      </c>
      <c r="G4413" t="s">
        <v>452</v>
      </c>
      <c r="H4413" t="s">
        <v>46</v>
      </c>
      <c r="J4413" t="s">
        <v>36</v>
      </c>
      <c r="L4413" t="s">
        <v>1263</v>
      </c>
      <c r="M4413" t="s">
        <v>1263</v>
      </c>
      <c r="N4413" t="b">
        <v>0</v>
      </c>
      <c r="O4413">
        <v>9.8245593800000002</v>
      </c>
      <c r="P4413">
        <v>3.242508451495455E-3</v>
      </c>
      <c r="Q4413">
        <v>12.01597723916538</v>
      </c>
      <c r="R4413">
        <v>118.0516818949088</v>
      </c>
      <c r="S4413">
        <v>3.1856216821868941E-2</v>
      </c>
      <c r="T4413">
        <f t="shared" si="138"/>
        <v>118.05168189490874</v>
      </c>
      <c r="U4413">
        <f t="shared" si="139"/>
        <v>3.1856216821868948E-2</v>
      </c>
    </row>
    <row r="4414" spans="1:21" x14ac:dyDescent="0.35">
      <c r="A4414" t="s">
        <v>73</v>
      </c>
      <c r="B4414" t="s">
        <v>28</v>
      </c>
      <c r="C4414" t="s">
        <v>29</v>
      </c>
      <c r="D4414" t="s">
        <v>30</v>
      </c>
      <c r="E4414" t="s">
        <v>1445</v>
      </c>
      <c r="F4414" t="s">
        <v>1446</v>
      </c>
      <c r="G4414" t="s">
        <v>452</v>
      </c>
      <c r="H4414" t="s">
        <v>46</v>
      </c>
      <c r="J4414" t="s">
        <v>36</v>
      </c>
      <c r="L4414" t="s">
        <v>1447</v>
      </c>
      <c r="M4414" t="s">
        <v>1447</v>
      </c>
      <c r="N4414" t="b">
        <v>0</v>
      </c>
      <c r="O4414">
        <v>7.3262099999999997E-2</v>
      </c>
      <c r="P4414">
        <v>3.519242041279771E-4</v>
      </c>
      <c r="Q4414">
        <v>1.3041487138646839</v>
      </c>
      <c r="R4414">
        <v>9.5544673490025836E-2</v>
      </c>
      <c r="S4414">
        <v>2.5782706235244271E-5</v>
      </c>
      <c r="T4414">
        <f t="shared" si="138"/>
        <v>9.554467349002585E-2</v>
      </c>
      <c r="U4414">
        <f t="shared" si="139"/>
        <v>2.5782706235244271E-5</v>
      </c>
    </row>
    <row r="4415" spans="1:21" x14ac:dyDescent="0.35">
      <c r="A4415" t="s">
        <v>73</v>
      </c>
      <c r="B4415" t="s">
        <v>28</v>
      </c>
      <c r="C4415" t="s">
        <v>29</v>
      </c>
      <c r="D4415" t="s">
        <v>30</v>
      </c>
      <c r="E4415" t="s">
        <v>611</v>
      </c>
      <c r="F4415" t="s">
        <v>612</v>
      </c>
      <c r="G4415" t="s">
        <v>452</v>
      </c>
      <c r="H4415" t="s">
        <v>46</v>
      </c>
      <c r="J4415" t="s">
        <v>36</v>
      </c>
      <c r="L4415" t="s">
        <v>613</v>
      </c>
      <c r="M4415" t="s">
        <v>613</v>
      </c>
      <c r="N4415" t="b">
        <v>0</v>
      </c>
      <c r="O4415">
        <v>714.01535258000001</v>
      </c>
      <c r="P4415">
        <v>1.1732844928942931E-8</v>
      </c>
      <c r="Q4415">
        <v>4.3479176608410718E-5</v>
      </c>
      <c r="R4415">
        <v>3.1044799615942469E-2</v>
      </c>
      <c r="S4415">
        <v>8.3774314087056522E-6</v>
      </c>
      <c r="T4415">
        <f t="shared" si="138"/>
        <v>3.1044799615942469E-2</v>
      </c>
      <c r="U4415">
        <f t="shared" si="139"/>
        <v>8.3774314087056522E-6</v>
      </c>
    </row>
    <row r="4416" spans="1:21" x14ac:dyDescent="0.35">
      <c r="A4416" t="s">
        <v>73</v>
      </c>
      <c r="B4416" t="s">
        <v>28</v>
      </c>
      <c r="C4416" t="s">
        <v>29</v>
      </c>
      <c r="D4416" t="s">
        <v>30</v>
      </c>
      <c r="E4416" t="s">
        <v>614</v>
      </c>
      <c r="F4416" t="s">
        <v>615</v>
      </c>
      <c r="G4416" t="s">
        <v>452</v>
      </c>
      <c r="H4416" t="s">
        <v>46</v>
      </c>
      <c r="J4416" t="s">
        <v>36</v>
      </c>
      <c r="L4416" t="s">
        <v>616</v>
      </c>
      <c r="M4416" t="s">
        <v>616</v>
      </c>
      <c r="N4416" t="b">
        <v>0</v>
      </c>
      <c r="O4416">
        <v>0.45680324</v>
      </c>
      <c r="P4416">
        <v>1.166481140591206E-2</v>
      </c>
      <c r="Q4416">
        <v>43.227060298933672</v>
      </c>
      <c r="R4416">
        <v>19.746261200228268</v>
      </c>
      <c r="S4416">
        <v>5.3285236442095841E-3</v>
      </c>
      <c r="T4416">
        <f t="shared" si="138"/>
        <v>19.746261200228268</v>
      </c>
      <c r="U4416">
        <f t="shared" si="139"/>
        <v>5.3285236442095841E-3</v>
      </c>
    </row>
    <row r="4417" spans="1:21" x14ac:dyDescent="0.35">
      <c r="A4417" t="s">
        <v>73</v>
      </c>
      <c r="B4417" t="s">
        <v>28</v>
      </c>
      <c r="C4417" t="s">
        <v>39</v>
      </c>
      <c r="D4417" t="s">
        <v>40</v>
      </c>
      <c r="E4417" t="s">
        <v>614</v>
      </c>
      <c r="F4417" t="s">
        <v>615</v>
      </c>
      <c r="G4417" t="s">
        <v>452</v>
      </c>
      <c r="H4417" t="s">
        <v>46</v>
      </c>
      <c r="J4417" t="s">
        <v>36</v>
      </c>
      <c r="L4417" t="s">
        <v>616</v>
      </c>
      <c r="M4417" t="s">
        <v>616</v>
      </c>
      <c r="N4417" t="b">
        <v>0</v>
      </c>
      <c r="O4417">
        <v>0.45680324</v>
      </c>
      <c r="P4417">
        <v>5.8032197362639414E-3</v>
      </c>
      <c r="Q4417">
        <v>81.120870915844648</v>
      </c>
      <c r="R4417">
        <v>37.056276665979603</v>
      </c>
      <c r="S4417">
        <v>2.6509295779573142E-3</v>
      </c>
      <c r="T4417">
        <f t="shared" si="138"/>
        <v>37.056276665979603</v>
      </c>
      <c r="U4417">
        <f t="shared" si="139"/>
        <v>2.6509295779573137E-3</v>
      </c>
    </row>
    <row r="4418" spans="1:21" x14ac:dyDescent="0.35">
      <c r="A4418" t="s">
        <v>73</v>
      </c>
      <c r="B4418" t="s">
        <v>28</v>
      </c>
      <c r="C4418" t="s">
        <v>76</v>
      </c>
      <c r="D4418" t="s">
        <v>77</v>
      </c>
      <c r="E4418" t="s">
        <v>614</v>
      </c>
      <c r="F4418" t="s">
        <v>615</v>
      </c>
      <c r="G4418" t="s">
        <v>452</v>
      </c>
      <c r="H4418" t="s">
        <v>46</v>
      </c>
      <c r="J4418" t="s">
        <v>36</v>
      </c>
      <c r="L4418" t="s">
        <v>616</v>
      </c>
      <c r="M4418" t="s">
        <v>616</v>
      </c>
      <c r="N4418" t="b">
        <v>0</v>
      </c>
      <c r="O4418">
        <v>0.45680324</v>
      </c>
      <c r="P4418">
        <v>2.4001900247252171E-3</v>
      </c>
      <c r="Q4418">
        <v>8.5502483201628063</v>
      </c>
      <c r="R4418">
        <v>3.905781135454927</v>
      </c>
      <c r="S4418">
        <v>1.0964145799101589E-3</v>
      </c>
      <c r="T4418">
        <f t="shared" ref="T4418:T4481" si="140">O4418*Q4418</f>
        <v>3.9057811354549274</v>
      </c>
      <c r="U4418">
        <f t="shared" ref="U4418:U4481" si="141">O4418*P4418</f>
        <v>1.0964145799101592E-3</v>
      </c>
    </row>
    <row r="4419" spans="1:21" x14ac:dyDescent="0.35">
      <c r="A4419" t="s">
        <v>73</v>
      </c>
      <c r="B4419" t="s">
        <v>28</v>
      </c>
      <c r="C4419" t="s">
        <v>39</v>
      </c>
      <c r="D4419" t="s">
        <v>40</v>
      </c>
      <c r="E4419" t="s">
        <v>617</v>
      </c>
      <c r="F4419" t="s">
        <v>618</v>
      </c>
      <c r="G4419" t="s">
        <v>452</v>
      </c>
      <c r="H4419" t="s">
        <v>46</v>
      </c>
      <c r="J4419" t="s">
        <v>36</v>
      </c>
      <c r="L4419" t="s">
        <v>619</v>
      </c>
      <c r="M4419" t="s">
        <v>619</v>
      </c>
      <c r="N4419" t="b">
        <v>0</v>
      </c>
      <c r="O4419">
        <v>2.0752932099999999</v>
      </c>
      <c r="P4419">
        <v>8.3249168008288124E-5</v>
      </c>
      <c r="Q4419">
        <v>1.1637065833732301</v>
      </c>
      <c r="R4419">
        <v>2.4150323709067618</v>
      </c>
      <c r="S4419">
        <v>1.7276643310574959E-4</v>
      </c>
      <c r="T4419">
        <f t="shared" si="140"/>
        <v>2.4150323709067631</v>
      </c>
      <c r="U4419">
        <f t="shared" si="141"/>
        <v>1.7276643310574957E-4</v>
      </c>
    </row>
    <row r="4420" spans="1:21" x14ac:dyDescent="0.35">
      <c r="A4420" t="s">
        <v>73</v>
      </c>
      <c r="B4420" t="s">
        <v>28</v>
      </c>
      <c r="C4420" t="s">
        <v>39</v>
      </c>
      <c r="D4420" t="s">
        <v>40</v>
      </c>
      <c r="E4420" t="s">
        <v>620</v>
      </c>
      <c r="F4420" t="s">
        <v>621</v>
      </c>
      <c r="G4420" t="s">
        <v>452</v>
      </c>
      <c r="H4420" t="s">
        <v>46</v>
      </c>
      <c r="J4420" t="s">
        <v>36</v>
      </c>
      <c r="L4420" t="s">
        <v>622</v>
      </c>
      <c r="M4420" t="s">
        <v>622</v>
      </c>
      <c r="N4420" t="b">
        <v>0</v>
      </c>
      <c r="O4420">
        <v>91.262107009999994</v>
      </c>
      <c r="P4420">
        <v>4.4895714311116398E-3</v>
      </c>
      <c r="Q4420">
        <v>62.757910450094137</v>
      </c>
      <c r="R4420">
        <v>5727.4191392204884</v>
      </c>
      <c r="S4420">
        <v>0.4097277483751493</v>
      </c>
      <c r="T4420">
        <f t="shared" si="140"/>
        <v>5727.4191392204884</v>
      </c>
      <c r="U4420">
        <f t="shared" si="141"/>
        <v>0.4097277483751493</v>
      </c>
    </row>
    <row r="4421" spans="1:21" x14ac:dyDescent="0.35">
      <c r="A4421" t="s">
        <v>73</v>
      </c>
      <c r="B4421" t="s">
        <v>28</v>
      </c>
      <c r="C4421" t="s">
        <v>29</v>
      </c>
      <c r="D4421" t="s">
        <v>30</v>
      </c>
      <c r="E4421" t="s">
        <v>620</v>
      </c>
      <c r="F4421" t="s">
        <v>621</v>
      </c>
      <c r="G4421" t="s">
        <v>452</v>
      </c>
      <c r="H4421" t="s">
        <v>46</v>
      </c>
      <c r="J4421" t="s">
        <v>36</v>
      </c>
      <c r="L4421" t="s">
        <v>622</v>
      </c>
      <c r="M4421" t="s">
        <v>622</v>
      </c>
      <c r="N4421" t="b">
        <v>0</v>
      </c>
      <c r="O4421">
        <v>91.262107009999994</v>
      </c>
      <c r="P4421">
        <v>2.5174303444996451E-2</v>
      </c>
      <c r="Q4421">
        <v>93.290075178496139</v>
      </c>
      <c r="R4421">
        <v>8513.8488239108592</v>
      </c>
      <c r="S4421">
        <v>2.297459974899478</v>
      </c>
      <c r="T4421">
        <f t="shared" si="140"/>
        <v>8513.8488239108592</v>
      </c>
      <c r="U4421">
        <f t="shared" si="141"/>
        <v>2.2974599748994775</v>
      </c>
    </row>
    <row r="4422" spans="1:21" x14ac:dyDescent="0.35">
      <c r="A4422" t="s">
        <v>73</v>
      </c>
      <c r="B4422" t="s">
        <v>28</v>
      </c>
      <c r="C4422" t="s">
        <v>76</v>
      </c>
      <c r="D4422" t="s">
        <v>77</v>
      </c>
      <c r="E4422" t="s">
        <v>620</v>
      </c>
      <c r="F4422" t="s">
        <v>621</v>
      </c>
      <c r="G4422" t="s">
        <v>452</v>
      </c>
      <c r="H4422" t="s">
        <v>46</v>
      </c>
      <c r="J4422" t="s">
        <v>36</v>
      </c>
      <c r="L4422" t="s">
        <v>622</v>
      </c>
      <c r="M4422" t="s">
        <v>622</v>
      </c>
      <c r="N4422" t="b">
        <v>0</v>
      </c>
      <c r="O4422">
        <v>91.262107009999994</v>
      </c>
      <c r="P4422">
        <v>5.4420597699971468E-9</v>
      </c>
      <c r="Q4422">
        <v>1.9386366049067611E-5</v>
      </c>
      <c r="R4422">
        <v>1.7692406129050391E-3</v>
      </c>
      <c r="S4422">
        <v>4.9665384108429555E-7</v>
      </c>
      <c r="T4422">
        <f t="shared" si="140"/>
        <v>1.7692406129050391E-3</v>
      </c>
      <c r="U4422">
        <f t="shared" si="141"/>
        <v>4.9665384108429555E-7</v>
      </c>
    </row>
    <row r="4423" spans="1:21" x14ac:dyDescent="0.35">
      <c r="A4423" t="s">
        <v>73</v>
      </c>
      <c r="B4423" t="s">
        <v>28</v>
      </c>
      <c r="C4423" t="s">
        <v>29</v>
      </c>
      <c r="D4423" t="s">
        <v>30</v>
      </c>
      <c r="E4423" t="s">
        <v>623</v>
      </c>
      <c r="F4423" t="s">
        <v>624</v>
      </c>
      <c r="G4423" t="s">
        <v>452</v>
      </c>
      <c r="H4423" t="s">
        <v>46</v>
      </c>
      <c r="J4423" t="s">
        <v>36</v>
      </c>
      <c r="L4423" t="s">
        <v>1448</v>
      </c>
      <c r="M4423" t="s">
        <v>1449</v>
      </c>
      <c r="N4423" t="b">
        <v>0</v>
      </c>
      <c r="O4423">
        <v>0.20814360000000001</v>
      </c>
      <c r="P4423">
        <v>5.8598533446215023E-3</v>
      </c>
      <c r="Q4423">
        <v>21.71524468389433</v>
      </c>
      <c r="R4423">
        <v>4.5198892033866276</v>
      </c>
      <c r="S4423">
        <v>1.21969097062156E-3</v>
      </c>
      <c r="T4423">
        <f t="shared" si="140"/>
        <v>4.5198892033866285</v>
      </c>
      <c r="U4423">
        <f t="shared" si="141"/>
        <v>1.2196909706215602E-3</v>
      </c>
    </row>
    <row r="4424" spans="1:21" x14ac:dyDescent="0.35">
      <c r="A4424" t="s">
        <v>73</v>
      </c>
      <c r="B4424" t="s">
        <v>28</v>
      </c>
      <c r="C4424" t="s">
        <v>39</v>
      </c>
      <c r="D4424" t="s">
        <v>40</v>
      </c>
      <c r="E4424" t="s">
        <v>623</v>
      </c>
      <c r="F4424" t="s">
        <v>624</v>
      </c>
      <c r="G4424" t="s">
        <v>452</v>
      </c>
      <c r="H4424" t="s">
        <v>46</v>
      </c>
      <c r="J4424" t="s">
        <v>36</v>
      </c>
      <c r="L4424" t="s">
        <v>1448</v>
      </c>
      <c r="M4424" t="s">
        <v>1449</v>
      </c>
      <c r="N4424" t="b">
        <v>0</v>
      </c>
      <c r="O4424">
        <v>0.20814360000000001</v>
      </c>
      <c r="P4424">
        <v>1.838484235602119E-3</v>
      </c>
      <c r="Q4424">
        <v>25.699430511847108</v>
      </c>
      <c r="R4424">
        <v>5.3491719846857011</v>
      </c>
      <c r="S4424">
        <v>3.8266872734147331E-4</v>
      </c>
      <c r="T4424">
        <f t="shared" si="140"/>
        <v>5.3491719846857002</v>
      </c>
      <c r="U4424">
        <f t="shared" si="141"/>
        <v>3.8266872734147325E-4</v>
      </c>
    </row>
    <row r="4425" spans="1:21" x14ac:dyDescent="0.35">
      <c r="A4425" t="s">
        <v>73</v>
      </c>
      <c r="B4425" t="s">
        <v>28</v>
      </c>
      <c r="C4425" t="s">
        <v>39</v>
      </c>
      <c r="D4425" t="s">
        <v>40</v>
      </c>
      <c r="E4425" t="s">
        <v>629</v>
      </c>
      <c r="F4425" t="s">
        <v>630</v>
      </c>
      <c r="G4425" t="s">
        <v>452</v>
      </c>
      <c r="H4425" t="s">
        <v>46</v>
      </c>
      <c r="J4425" t="s">
        <v>36</v>
      </c>
      <c r="L4425" t="s">
        <v>631</v>
      </c>
      <c r="M4425" t="s">
        <v>631</v>
      </c>
      <c r="N4425" t="b">
        <v>0</v>
      </c>
      <c r="O4425">
        <v>20.496116310000001</v>
      </c>
      <c r="P4425">
        <v>2.0769539178028861E-3</v>
      </c>
      <c r="Q4425">
        <v>29.0329021338617</v>
      </c>
      <c r="R4425">
        <v>595.06173895247673</v>
      </c>
      <c r="S4425">
        <v>4.2569489069798128E-2</v>
      </c>
      <c r="T4425">
        <f t="shared" si="140"/>
        <v>595.06173895247662</v>
      </c>
      <c r="U4425">
        <f t="shared" si="141"/>
        <v>4.2569489069798135E-2</v>
      </c>
    </row>
    <row r="4426" spans="1:21" x14ac:dyDescent="0.35">
      <c r="A4426" t="s">
        <v>73</v>
      </c>
      <c r="B4426" t="s">
        <v>28</v>
      </c>
      <c r="C4426" t="s">
        <v>29</v>
      </c>
      <c r="D4426" t="s">
        <v>30</v>
      </c>
      <c r="E4426" t="s">
        <v>629</v>
      </c>
      <c r="F4426" t="s">
        <v>630</v>
      </c>
      <c r="G4426" t="s">
        <v>452</v>
      </c>
      <c r="H4426" t="s">
        <v>46</v>
      </c>
      <c r="J4426" t="s">
        <v>36</v>
      </c>
      <c r="L4426" t="s">
        <v>631</v>
      </c>
      <c r="M4426" t="s">
        <v>631</v>
      </c>
      <c r="N4426" t="b">
        <v>0</v>
      </c>
      <c r="O4426">
        <v>20.496116310000001</v>
      </c>
      <c r="P4426">
        <v>5.3922797979937568E-3</v>
      </c>
      <c r="Q4426">
        <v>19.98252658062351</v>
      </c>
      <c r="R4426">
        <v>409.564188964126</v>
      </c>
      <c r="S4426">
        <v>0.11052079391574331</v>
      </c>
      <c r="T4426">
        <f t="shared" si="140"/>
        <v>409.56418896412606</v>
      </c>
      <c r="U4426">
        <f t="shared" si="141"/>
        <v>0.11052079391574335</v>
      </c>
    </row>
    <row r="4427" spans="1:21" x14ac:dyDescent="0.35">
      <c r="A4427" t="s">
        <v>73</v>
      </c>
      <c r="B4427" t="s">
        <v>28</v>
      </c>
      <c r="C4427" t="s">
        <v>76</v>
      </c>
      <c r="D4427" t="s">
        <v>77</v>
      </c>
      <c r="E4427" t="s">
        <v>647</v>
      </c>
      <c r="F4427" t="s">
        <v>648</v>
      </c>
      <c r="G4427" t="s">
        <v>452</v>
      </c>
      <c r="H4427" t="s">
        <v>46</v>
      </c>
      <c r="J4427" t="s">
        <v>36</v>
      </c>
      <c r="L4427" t="s">
        <v>649</v>
      </c>
      <c r="M4427" t="s">
        <v>649</v>
      </c>
      <c r="N4427" t="b">
        <v>0</v>
      </c>
      <c r="O4427">
        <v>43.80628574</v>
      </c>
      <c r="P4427">
        <v>3.7275299743310057E-2</v>
      </c>
      <c r="Q4427">
        <v>132.78659844871629</v>
      </c>
      <c r="R4427">
        <v>5816.8876740871092</v>
      </c>
      <c r="S4427">
        <v>1.632892431599589</v>
      </c>
      <c r="T4427">
        <f t="shared" si="140"/>
        <v>5816.8876740871065</v>
      </c>
      <c r="U4427">
        <f t="shared" si="141"/>
        <v>1.632892431599589</v>
      </c>
    </row>
    <row r="4428" spans="1:21" x14ac:dyDescent="0.35">
      <c r="A4428" t="s">
        <v>73</v>
      </c>
      <c r="B4428" t="s">
        <v>28</v>
      </c>
      <c r="C4428" t="s">
        <v>39</v>
      </c>
      <c r="D4428" t="s">
        <v>40</v>
      </c>
      <c r="E4428" t="s">
        <v>647</v>
      </c>
      <c r="F4428" t="s">
        <v>648</v>
      </c>
      <c r="G4428" t="s">
        <v>452</v>
      </c>
      <c r="H4428" t="s">
        <v>46</v>
      </c>
      <c r="J4428" t="s">
        <v>36</v>
      </c>
      <c r="L4428" t="s">
        <v>649</v>
      </c>
      <c r="M4428" t="s">
        <v>649</v>
      </c>
      <c r="N4428" t="b">
        <v>0</v>
      </c>
      <c r="O4428">
        <v>43.80628574</v>
      </c>
      <c r="P4428">
        <v>2.007312432947678E-2</v>
      </c>
      <c r="Q4428">
        <v>280.59411871546718</v>
      </c>
      <c r="R4428">
        <v>12291.78614141324</v>
      </c>
      <c r="S4428">
        <v>0.87932902007160563</v>
      </c>
      <c r="T4428">
        <f t="shared" si="140"/>
        <v>12291.786141413237</v>
      </c>
      <c r="U4428">
        <f t="shared" si="141"/>
        <v>0.87932902007160574</v>
      </c>
    </row>
    <row r="4429" spans="1:21" x14ac:dyDescent="0.35">
      <c r="A4429" t="s">
        <v>73</v>
      </c>
      <c r="B4429" t="s">
        <v>28</v>
      </c>
      <c r="C4429" t="s">
        <v>29</v>
      </c>
      <c r="D4429" t="s">
        <v>30</v>
      </c>
      <c r="E4429" t="s">
        <v>647</v>
      </c>
      <c r="F4429" t="s">
        <v>648</v>
      </c>
      <c r="G4429" t="s">
        <v>452</v>
      </c>
      <c r="H4429" t="s">
        <v>46</v>
      </c>
      <c r="J4429" t="s">
        <v>36</v>
      </c>
      <c r="L4429" t="s">
        <v>649</v>
      </c>
      <c r="M4429" t="s">
        <v>649</v>
      </c>
      <c r="N4429" t="b">
        <v>0</v>
      </c>
      <c r="O4429">
        <v>43.80628574</v>
      </c>
      <c r="P4429">
        <v>2.21623612665602E-11</v>
      </c>
      <c r="Q4429">
        <v>8.212852257095224E-8</v>
      </c>
      <c r="R4429">
        <v>3.5977455271471732E-6</v>
      </c>
      <c r="S4429">
        <v>9.7085073031604458E-10</v>
      </c>
      <c r="T4429">
        <f t="shared" si="140"/>
        <v>3.5977455271471732E-6</v>
      </c>
      <c r="U4429">
        <f t="shared" si="141"/>
        <v>9.7085073031604437E-10</v>
      </c>
    </row>
    <row r="4430" spans="1:21" x14ac:dyDescent="0.35">
      <c r="A4430" t="s">
        <v>73</v>
      </c>
      <c r="B4430" t="s">
        <v>28</v>
      </c>
      <c r="C4430" t="s">
        <v>39</v>
      </c>
      <c r="D4430" t="s">
        <v>40</v>
      </c>
      <c r="E4430" t="s">
        <v>1267</v>
      </c>
      <c r="F4430" t="s">
        <v>1268</v>
      </c>
      <c r="G4430" t="s">
        <v>452</v>
      </c>
      <c r="H4430" t="s">
        <v>46</v>
      </c>
      <c r="J4430" t="s">
        <v>36</v>
      </c>
      <c r="L4430" t="s">
        <v>1269</v>
      </c>
      <c r="M4430" t="s">
        <v>1269</v>
      </c>
      <c r="N4430" t="b">
        <v>0</v>
      </c>
      <c r="O4430">
        <v>25.523464279999999</v>
      </c>
      <c r="P4430">
        <v>9.0047093272369004E-3</v>
      </c>
      <c r="Q4430">
        <v>125.8732042153821</v>
      </c>
      <c r="R4430">
        <v>3212.7202316004509</v>
      </c>
      <c r="S4430">
        <v>0.22983137686551389</v>
      </c>
      <c r="T4430">
        <f t="shared" si="140"/>
        <v>3212.7202316004505</v>
      </c>
      <c r="U4430">
        <f t="shared" si="141"/>
        <v>0.22983137686551386</v>
      </c>
    </row>
    <row r="4431" spans="1:21" x14ac:dyDescent="0.35">
      <c r="A4431" t="s">
        <v>73</v>
      </c>
      <c r="B4431" t="s">
        <v>28</v>
      </c>
      <c r="C4431" t="s">
        <v>76</v>
      </c>
      <c r="D4431" t="s">
        <v>77</v>
      </c>
      <c r="E4431" t="s">
        <v>1267</v>
      </c>
      <c r="F4431" t="s">
        <v>1268</v>
      </c>
      <c r="G4431" t="s">
        <v>452</v>
      </c>
      <c r="H4431" t="s">
        <v>46</v>
      </c>
      <c r="J4431" t="s">
        <v>36</v>
      </c>
      <c r="L4431" t="s">
        <v>1269</v>
      </c>
      <c r="M4431" t="s">
        <v>1269</v>
      </c>
      <c r="N4431" t="b">
        <v>0</v>
      </c>
      <c r="O4431">
        <v>25.523464279999999</v>
      </c>
      <c r="P4431">
        <v>1.3807245596893541E-2</v>
      </c>
      <c r="Q4431">
        <v>49.185846643300579</v>
      </c>
      <c r="R4431">
        <v>1255.39319988184</v>
      </c>
      <c r="S4431">
        <v>0.35240873979749959</v>
      </c>
      <c r="T4431">
        <f t="shared" si="140"/>
        <v>1255.3931998818402</v>
      </c>
      <c r="U4431">
        <f t="shared" si="141"/>
        <v>0.35240873979749954</v>
      </c>
    </row>
    <row r="4432" spans="1:21" x14ac:dyDescent="0.35">
      <c r="A4432" t="s">
        <v>73</v>
      </c>
      <c r="B4432" t="s">
        <v>28</v>
      </c>
      <c r="C4432" t="s">
        <v>29</v>
      </c>
      <c r="D4432" t="s">
        <v>30</v>
      </c>
      <c r="E4432" t="s">
        <v>643</v>
      </c>
      <c r="F4432" t="s">
        <v>644</v>
      </c>
      <c r="G4432" t="s">
        <v>452</v>
      </c>
      <c r="H4432" t="s">
        <v>46</v>
      </c>
      <c r="J4432" t="s">
        <v>36</v>
      </c>
      <c r="L4432" t="s">
        <v>646</v>
      </c>
      <c r="M4432" t="s">
        <v>646</v>
      </c>
      <c r="N4432" t="b">
        <v>0</v>
      </c>
      <c r="O4432">
        <v>5.8048353300000004</v>
      </c>
      <c r="P4432">
        <v>2.5395954461617481E-8</v>
      </c>
      <c r="Q4432">
        <v>9.411146195684911E-5</v>
      </c>
      <c r="R4432">
        <v>5.4630153932506867E-4</v>
      </c>
      <c r="S4432">
        <v>1.474193336978683E-7</v>
      </c>
      <c r="T4432">
        <f t="shared" si="140"/>
        <v>5.4630153932506867E-4</v>
      </c>
      <c r="U4432">
        <f t="shared" si="141"/>
        <v>1.474193336978683E-7</v>
      </c>
    </row>
    <row r="4433" spans="1:21" x14ac:dyDescent="0.35">
      <c r="A4433" t="s">
        <v>73</v>
      </c>
      <c r="B4433" t="s">
        <v>28</v>
      </c>
      <c r="C4433" t="s">
        <v>76</v>
      </c>
      <c r="D4433" t="s">
        <v>77</v>
      </c>
      <c r="E4433" t="s">
        <v>653</v>
      </c>
      <c r="F4433" t="s">
        <v>654</v>
      </c>
      <c r="G4433" t="s">
        <v>452</v>
      </c>
      <c r="H4433" t="s">
        <v>46</v>
      </c>
      <c r="J4433" t="s">
        <v>36</v>
      </c>
      <c r="L4433" t="s">
        <v>655</v>
      </c>
      <c r="M4433" t="s">
        <v>655</v>
      </c>
      <c r="N4433" t="b">
        <v>0</v>
      </c>
      <c r="O4433">
        <v>161.96893505</v>
      </c>
      <c r="P4433">
        <v>3.8994746082709748E-8</v>
      </c>
      <c r="Q4433">
        <v>1.3891181896193191E-4</v>
      </c>
      <c r="R4433">
        <v>2.2499399383122509E-2</v>
      </c>
      <c r="S4433">
        <v>6.3159374955616567E-6</v>
      </c>
      <c r="T4433">
        <f t="shared" si="140"/>
        <v>2.2499399383122506E-2</v>
      </c>
      <c r="U4433">
        <f t="shared" si="141"/>
        <v>6.3159374955616567E-6</v>
      </c>
    </row>
    <row r="4434" spans="1:21" x14ac:dyDescent="0.35">
      <c r="A4434" t="s">
        <v>73</v>
      </c>
      <c r="B4434" t="s">
        <v>28</v>
      </c>
      <c r="C4434" t="s">
        <v>39</v>
      </c>
      <c r="D4434" t="s">
        <v>40</v>
      </c>
      <c r="E4434" t="s">
        <v>653</v>
      </c>
      <c r="F4434" t="s">
        <v>654</v>
      </c>
      <c r="G4434" t="s">
        <v>452</v>
      </c>
      <c r="H4434" t="s">
        <v>46</v>
      </c>
      <c r="J4434" t="s">
        <v>36</v>
      </c>
      <c r="L4434" t="s">
        <v>655</v>
      </c>
      <c r="M4434" t="s">
        <v>655</v>
      </c>
      <c r="N4434" t="b">
        <v>0</v>
      </c>
      <c r="O4434">
        <v>161.96893505</v>
      </c>
      <c r="P4434">
        <v>9.6509247616368462E-9</v>
      </c>
      <c r="Q4434">
        <v>1.3490638945050349E-4</v>
      </c>
      <c r="R4434">
        <v>2.1850644230738611E-2</v>
      </c>
      <c r="S4434">
        <v>1.563150005889995E-6</v>
      </c>
      <c r="T4434">
        <f t="shared" si="140"/>
        <v>2.1850644230738604E-2</v>
      </c>
      <c r="U4434">
        <f t="shared" si="141"/>
        <v>1.563150005889995E-6</v>
      </c>
    </row>
    <row r="4435" spans="1:21" x14ac:dyDescent="0.35">
      <c r="A4435" t="s">
        <v>73</v>
      </c>
      <c r="B4435" t="s">
        <v>28</v>
      </c>
      <c r="C4435" t="s">
        <v>29</v>
      </c>
      <c r="D4435" t="s">
        <v>30</v>
      </c>
      <c r="E4435" t="s">
        <v>653</v>
      </c>
      <c r="F4435" t="s">
        <v>654</v>
      </c>
      <c r="G4435" t="s">
        <v>452</v>
      </c>
      <c r="H4435" t="s">
        <v>46</v>
      </c>
      <c r="J4435" t="s">
        <v>36</v>
      </c>
      <c r="L4435" t="s">
        <v>655</v>
      </c>
      <c r="M4435" t="s">
        <v>655</v>
      </c>
      <c r="N4435" t="b">
        <v>0</v>
      </c>
      <c r="O4435">
        <v>161.96893505</v>
      </c>
      <c r="P4435">
        <v>3.5782478172731931E-8</v>
      </c>
      <c r="Q4435">
        <v>1.326014873102889E-4</v>
      </c>
      <c r="R4435">
        <v>2.1477321685693579E-2</v>
      </c>
      <c r="S4435">
        <v>5.7956498830872612E-6</v>
      </c>
      <c r="T4435">
        <f t="shared" si="140"/>
        <v>2.1477321685693582E-2</v>
      </c>
      <c r="U4435">
        <f t="shared" si="141"/>
        <v>5.7956498830872612E-6</v>
      </c>
    </row>
    <row r="4436" spans="1:21" x14ac:dyDescent="0.35">
      <c r="A4436" t="s">
        <v>73</v>
      </c>
      <c r="B4436" t="s">
        <v>28</v>
      </c>
      <c r="C4436" t="s">
        <v>29</v>
      </c>
      <c r="D4436" t="s">
        <v>30</v>
      </c>
      <c r="E4436" t="s">
        <v>656</v>
      </c>
      <c r="F4436" t="s">
        <v>657</v>
      </c>
      <c r="G4436" t="s">
        <v>452</v>
      </c>
      <c r="H4436" t="s">
        <v>46</v>
      </c>
      <c r="J4436" t="s">
        <v>36</v>
      </c>
      <c r="L4436" t="s">
        <v>658</v>
      </c>
      <c r="M4436" t="s">
        <v>658</v>
      </c>
      <c r="N4436" t="b">
        <v>0</v>
      </c>
      <c r="O4436">
        <v>151.52744340999999</v>
      </c>
      <c r="P4436">
        <v>6.1015905981234928E-9</v>
      </c>
      <c r="Q4436">
        <v>2.2611066353872891E-5</v>
      </c>
      <c r="R4436">
        <v>3.4261970773762302E-3</v>
      </c>
      <c r="S4436">
        <v>9.2455842406814556E-7</v>
      </c>
      <c r="T4436">
        <f t="shared" si="140"/>
        <v>3.4261970773762293E-3</v>
      </c>
      <c r="U4436">
        <f t="shared" si="141"/>
        <v>9.2455842406814556E-7</v>
      </c>
    </row>
    <row r="4437" spans="1:21" x14ac:dyDescent="0.35">
      <c r="A4437" t="s">
        <v>73</v>
      </c>
      <c r="B4437" t="s">
        <v>28</v>
      </c>
      <c r="C4437" t="s">
        <v>39</v>
      </c>
      <c r="D4437" t="s">
        <v>40</v>
      </c>
      <c r="E4437" t="s">
        <v>656</v>
      </c>
      <c r="F4437" t="s">
        <v>657</v>
      </c>
      <c r="G4437" t="s">
        <v>452</v>
      </c>
      <c r="H4437" t="s">
        <v>46</v>
      </c>
      <c r="J4437" t="s">
        <v>36</v>
      </c>
      <c r="L4437" t="s">
        <v>658</v>
      </c>
      <c r="M4437" t="s">
        <v>658</v>
      </c>
      <c r="N4437" t="b">
        <v>0</v>
      </c>
      <c r="O4437">
        <v>151.52744340999999</v>
      </c>
      <c r="P4437">
        <v>1.645665554783864E-9</v>
      </c>
      <c r="Q4437">
        <v>2.3004095848043551E-5</v>
      </c>
      <c r="R4437">
        <v>3.4857518318126349E-3</v>
      </c>
      <c r="S4437">
        <v>2.4936349422429822E-7</v>
      </c>
      <c r="T4437">
        <f t="shared" si="140"/>
        <v>3.4857518318126349E-3</v>
      </c>
      <c r="U4437">
        <f t="shared" si="141"/>
        <v>2.4936349422429822E-7</v>
      </c>
    </row>
    <row r="4438" spans="1:21" x14ac:dyDescent="0.35">
      <c r="A4438" t="s">
        <v>73</v>
      </c>
      <c r="B4438" t="s">
        <v>28</v>
      </c>
      <c r="C4438" t="s">
        <v>76</v>
      </c>
      <c r="D4438" t="s">
        <v>77</v>
      </c>
      <c r="E4438" t="s">
        <v>656</v>
      </c>
      <c r="F4438" t="s">
        <v>657</v>
      </c>
      <c r="G4438" t="s">
        <v>452</v>
      </c>
      <c r="H4438" t="s">
        <v>46</v>
      </c>
      <c r="J4438" t="s">
        <v>36</v>
      </c>
      <c r="L4438" t="s">
        <v>658</v>
      </c>
      <c r="M4438" t="s">
        <v>658</v>
      </c>
      <c r="N4438" t="b">
        <v>0</v>
      </c>
      <c r="O4438">
        <v>151.52744340999999</v>
      </c>
      <c r="P4438">
        <v>6.6493431485075129E-9</v>
      </c>
      <c r="Q4438">
        <v>2.3687097479801099E-5</v>
      </c>
      <c r="R4438">
        <v>3.5892453229177152E-3</v>
      </c>
      <c r="S4438">
        <v>1.007557967649143E-6</v>
      </c>
      <c r="T4438">
        <f t="shared" si="140"/>
        <v>3.5892453229177143E-3</v>
      </c>
      <c r="U4438">
        <f t="shared" si="141"/>
        <v>1.0075579676491434E-6</v>
      </c>
    </row>
    <row r="4439" spans="1:21" x14ac:dyDescent="0.35">
      <c r="A4439" t="s">
        <v>73</v>
      </c>
      <c r="B4439" t="s">
        <v>28</v>
      </c>
      <c r="C4439" t="s">
        <v>39</v>
      </c>
      <c r="D4439" t="s">
        <v>40</v>
      </c>
      <c r="E4439" t="s">
        <v>668</v>
      </c>
      <c r="F4439" t="s">
        <v>669</v>
      </c>
      <c r="G4439" t="s">
        <v>452</v>
      </c>
      <c r="H4439" t="s">
        <v>46</v>
      </c>
      <c r="J4439" t="s">
        <v>36</v>
      </c>
      <c r="L4439" t="s">
        <v>670</v>
      </c>
      <c r="M4439" t="s">
        <v>670</v>
      </c>
      <c r="N4439" t="b">
        <v>0</v>
      </c>
      <c r="O4439">
        <v>8.8096979799999993</v>
      </c>
      <c r="P4439">
        <v>1.407812761989387E-9</v>
      </c>
      <c r="Q4439">
        <v>1.9679247474530861E-5</v>
      </c>
      <c r="R4439">
        <v>1.7336822672429461E-4</v>
      </c>
      <c r="S4439">
        <v>1.240240524551612E-8</v>
      </c>
      <c r="T4439">
        <f t="shared" si="140"/>
        <v>1.7336822672429461E-4</v>
      </c>
      <c r="U4439">
        <f t="shared" si="141"/>
        <v>1.2402405245516122E-8</v>
      </c>
    </row>
    <row r="4440" spans="1:21" x14ac:dyDescent="0.35">
      <c r="A4440" t="s">
        <v>73</v>
      </c>
      <c r="B4440" t="s">
        <v>28</v>
      </c>
      <c r="C4440" t="s">
        <v>76</v>
      </c>
      <c r="D4440" t="s">
        <v>77</v>
      </c>
      <c r="E4440" t="s">
        <v>668</v>
      </c>
      <c r="F4440" t="s">
        <v>669</v>
      </c>
      <c r="G4440" t="s">
        <v>452</v>
      </c>
      <c r="H4440" t="s">
        <v>46</v>
      </c>
      <c r="J4440" t="s">
        <v>36</v>
      </c>
      <c r="L4440" t="s">
        <v>670</v>
      </c>
      <c r="M4440" t="s">
        <v>670</v>
      </c>
      <c r="N4440" t="b">
        <v>0</v>
      </c>
      <c r="O4440">
        <v>8.8096979799999993</v>
      </c>
      <c r="P4440">
        <v>2.0698406354576389E-5</v>
      </c>
      <c r="Q4440">
        <v>7.3734376170288801E-2</v>
      </c>
      <c r="R4440">
        <v>0.64957758480395333</v>
      </c>
      <c r="S4440">
        <v>1.823467086511307E-4</v>
      </c>
      <c r="T4440">
        <f t="shared" si="140"/>
        <v>0.64957758480395333</v>
      </c>
      <c r="U4440">
        <f t="shared" si="141"/>
        <v>1.8234670865113076E-4</v>
      </c>
    </row>
    <row r="4441" spans="1:21" x14ac:dyDescent="0.35">
      <c r="A4441" t="s">
        <v>73</v>
      </c>
      <c r="B4441" t="s">
        <v>28</v>
      </c>
      <c r="C4441" t="s">
        <v>76</v>
      </c>
      <c r="D4441" t="s">
        <v>77</v>
      </c>
      <c r="E4441" t="s">
        <v>671</v>
      </c>
      <c r="F4441" t="s">
        <v>672</v>
      </c>
      <c r="G4441" t="s">
        <v>452</v>
      </c>
      <c r="H4441" t="s">
        <v>46</v>
      </c>
      <c r="J4441" t="s">
        <v>36</v>
      </c>
      <c r="L4441" t="s">
        <v>673</v>
      </c>
      <c r="M4441" t="s">
        <v>673</v>
      </c>
      <c r="N4441" t="b">
        <v>0</v>
      </c>
      <c r="O4441">
        <v>279.70732294999999</v>
      </c>
      <c r="P4441">
        <v>2.2620522773065181E-3</v>
      </c>
      <c r="Q4441">
        <v>8.0581572646002293</v>
      </c>
      <c r="R4441">
        <v>2253.9255963914252</v>
      </c>
      <c r="S4441">
        <v>0.63271258685835718</v>
      </c>
      <c r="T4441">
        <f t="shared" si="140"/>
        <v>2253.9255963914247</v>
      </c>
      <c r="U4441">
        <f t="shared" si="141"/>
        <v>0.63271258685835718</v>
      </c>
    </row>
    <row r="4442" spans="1:21" x14ac:dyDescent="0.35">
      <c r="A4442" t="s">
        <v>73</v>
      </c>
      <c r="B4442" t="s">
        <v>28</v>
      </c>
      <c r="C4442" t="s">
        <v>29</v>
      </c>
      <c r="D4442" t="s">
        <v>30</v>
      </c>
      <c r="E4442" t="s">
        <v>671</v>
      </c>
      <c r="F4442" t="s">
        <v>672</v>
      </c>
      <c r="G4442" t="s">
        <v>452</v>
      </c>
      <c r="H4442" t="s">
        <v>46</v>
      </c>
      <c r="J4442" t="s">
        <v>36</v>
      </c>
      <c r="L4442" t="s">
        <v>673</v>
      </c>
      <c r="M4442" t="s">
        <v>673</v>
      </c>
      <c r="N4442" t="b">
        <v>0</v>
      </c>
      <c r="O4442">
        <v>279.70732294999999</v>
      </c>
      <c r="P4442">
        <v>4.7550089207744519E-6</v>
      </c>
      <c r="Q4442">
        <v>1.7620949896893199E-2</v>
      </c>
      <c r="R4442">
        <v>4.9287087234960758</v>
      </c>
      <c r="S4442">
        <v>1.33001081583319E-3</v>
      </c>
      <c r="T4442">
        <f t="shared" si="140"/>
        <v>4.9287087234960749</v>
      </c>
      <c r="U4442">
        <f t="shared" si="141"/>
        <v>1.3300108158331905E-3</v>
      </c>
    </row>
    <row r="4443" spans="1:21" x14ac:dyDescent="0.35">
      <c r="A4443" t="s">
        <v>73</v>
      </c>
      <c r="B4443" t="s">
        <v>28</v>
      </c>
      <c r="C4443" t="s">
        <v>39</v>
      </c>
      <c r="D4443" t="s">
        <v>40</v>
      </c>
      <c r="E4443" t="s">
        <v>671</v>
      </c>
      <c r="F4443" t="s">
        <v>672</v>
      </c>
      <c r="G4443" t="s">
        <v>452</v>
      </c>
      <c r="H4443" t="s">
        <v>46</v>
      </c>
      <c r="J4443" t="s">
        <v>36</v>
      </c>
      <c r="L4443" t="s">
        <v>673</v>
      </c>
      <c r="M4443" t="s">
        <v>673</v>
      </c>
      <c r="N4443" t="b">
        <v>0</v>
      </c>
      <c r="O4443">
        <v>279.70732294999999</v>
      </c>
      <c r="P4443">
        <v>4.352836409682246E-9</v>
      </c>
      <c r="Q4443">
        <v>6.0846546668065429E-5</v>
      </c>
      <c r="R4443">
        <v>1.7019224679276818E-2</v>
      </c>
      <c r="S4443">
        <v>1.21752021939151E-6</v>
      </c>
      <c r="T4443">
        <f t="shared" si="140"/>
        <v>1.7019224679276822E-2</v>
      </c>
      <c r="U4443">
        <f t="shared" si="141"/>
        <v>1.2175202193915104E-6</v>
      </c>
    </row>
    <row r="4444" spans="1:21" x14ac:dyDescent="0.35">
      <c r="A4444" t="s">
        <v>73</v>
      </c>
      <c r="B4444" t="s">
        <v>28</v>
      </c>
      <c r="C4444" t="s">
        <v>39</v>
      </c>
      <c r="D4444" t="s">
        <v>40</v>
      </c>
      <c r="E4444" t="s">
        <v>674</v>
      </c>
      <c r="F4444" t="s">
        <v>675</v>
      </c>
      <c r="G4444" t="s">
        <v>452</v>
      </c>
      <c r="H4444" t="s">
        <v>46</v>
      </c>
      <c r="J4444" t="s">
        <v>36</v>
      </c>
      <c r="L4444" t="s">
        <v>676</v>
      </c>
      <c r="M4444" t="s">
        <v>676</v>
      </c>
      <c r="N4444" t="b">
        <v>0</v>
      </c>
      <c r="O4444">
        <v>73.631548109999997</v>
      </c>
      <c r="P4444">
        <v>2.1406128827250381E-3</v>
      </c>
      <c r="Q4444">
        <v>29.92276516003944</v>
      </c>
      <c r="R4444">
        <v>2203.2595224656761</v>
      </c>
      <c r="S4444">
        <v>0.15761664045925439</v>
      </c>
      <c r="T4444">
        <f t="shared" si="140"/>
        <v>2203.2595224656757</v>
      </c>
      <c r="U4444">
        <f t="shared" si="141"/>
        <v>0.15761664045925441</v>
      </c>
    </row>
    <row r="4445" spans="1:21" x14ac:dyDescent="0.35">
      <c r="A4445" t="s">
        <v>73</v>
      </c>
      <c r="B4445" t="s">
        <v>28</v>
      </c>
      <c r="C4445" t="s">
        <v>76</v>
      </c>
      <c r="D4445" t="s">
        <v>77</v>
      </c>
      <c r="E4445" t="s">
        <v>674</v>
      </c>
      <c r="F4445" t="s">
        <v>675</v>
      </c>
      <c r="G4445" t="s">
        <v>452</v>
      </c>
      <c r="H4445" t="s">
        <v>46</v>
      </c>
      <c r="J4445" t="s">
        <v>36</v>
      </c>
      <c r="L4445" t="s">
        <v>676</v>
      </c>
      <c r="M4445" t="s">
        <v>676</v>
      </c>
      <c r="N4445" t="b">
        <v>0</v>
      </c>
      <c r="O4445">
        <v>73.631548109999997</v>
      </c>
      <c r="P4445">
        <v>1.857124663980734E-3</v>
      </c>
      <c r="Q4445">
        <v>6.6156749569659894</v>
      </c>
      <c r="R4445">
        <v>487.12238887396342</v>
      </c>
      <c r="S4445">
        <v>0.13674296404216499</v>
      </c>
      <c r="T4445">
        <f t="shared" si="140"/>
        <v>487.12238887396342</v>
      </c>
      <c r="U4445">
        <f t="shared" si="141"/>
        <v>0.13674296404216499</v>
      </c>
    </row>
    <row r="4446" spans="1:21" x14ac:dyDescent="0.35">
      <c r="A4446" t="s">
        <v>73</v>
      </c>
      <c r="B4446" t="s">
        <v>28</v>
      </c>
      <c r="C4446" t="s">
        <v>39</v>
      </c>
      <c r="D4446" t="s">
        <v>40</v>
      </c>
      <c r="E4446" t="s">
        <v>686</v>
      </c>
      <c r="F4446" t="s">
        <v>687</v>
      </c>
      <c r="G4446" t="s">
        <v>452</v>
      </c>
      <c r="H4446" t="s">
        <v>46</v>
      </c>
      <c r="J4446" t="s">
        <v>36</v>
      </c>
      <c r="L4446" t="s">
        <v>688</v>
      </c>
      <c r="M4446" t="s">
        <v>688</v>
      </c>
      <c r="N4446" t="b">
        <v>0</v>
      </c>
      <c r="O4446">
        <v>10.086570050000001</v>
      </c>
      <c r="P4446">
        <v>1.797805703839384E-6</v>
      </c>
      <c r="Q4446">
        <v>2.5130801703334101E-2</v>
      </c>
      <c r="R4446">
        <v>0.25348359179333868</v>
      </c>
      <c r="S4446">
        <v>1.8133693168065499E-5</v>
      </c>
      <c r="T4446">
        <f t="shared" si="140"/>
        <v>0.25348359179333874</v>
      </c>
      <c r="U4446">
        <f t="shared" si="141"/>
        <v>1.8133693168065502E-5</v>
      </c>
    </row>
    <row r="4447" spans="1:21" x14ac:dyDescent="0.35">
      <c r="A4447" t="s">
        <v>73</v>
      </c>
      <c r="B4447" t="s">
        <v>28</v>
      </c>
      <c r="C4447" t="s">
        <v>39</v>
      </c>
      <c r="D4447" t="s">
        <v>40</v>
      </c>
      <c r="E4447" t="s">
        <v>692</v>
      </c>
      <c r="F4447" t="s">
        <v>693</v>
      </c>
      <c r="G4447" t="s">
        <v>452</v>
      </c>
      <c r="H4447" t="s">
        <v>46</v>
      </c>
      <c r="J4447" t="s">
        <v>36</v>
      </c>
      <c r="L4447" t="s">
        <v>694</v>
      </c>
      <c r="M4447" t="s">
        <v>694</v>
      </c>
      <c r="N4447" t="b">
        <v>0</v>
      </c>
      <c r="O4447">
        <v>14.31977245</v>
      </c>
      <c r="P4447">
        <v>1.6572848574038681E-6</v>
      </c>
      <c r="Q4447">
        <v>2.3166517398632E-2</v>
      </c>
      <c r="R4447">
        <v>0.33173925760737621</v>
      </c>
      <c r="S4447">
        <v>2.3731942042854081E-5</v>
      </c>
      <c r="T4447">
        <f t="shared" si="140"/>
        <v>0.33173925760737621</v>
      </c>
      <c r="U4447">
        <f t="shared" si="141"/>
        <v>2.3731942042854091E-5</v>
      </c>
    </row>
    <row r="4448" spans="1:21" x14ac:dyDescent="0.35">
      <c r="A4448" t="s">
        <v>73</v>
      </c>
      <c r="B4448" t="s">
        <v>28</v>
      </c>
      <c r="C4448" t="s">
        <v>39</v>
      </c>
      <c r="D4448" t="s">
        <v>40</v>
      </c>
      <c r="E4448" t="s">
        <v>695</v>
      </c>
      <c r="F4448" t="s">
        <v>696</v>
      </c>
      <c r="G4448" t="s">
        <v>452</v>
      </c>
      <c r="H4448" t="s">
        <v>46</v>
      </c>
      <c r="J4448" t="s">
        <v>36</v>
      </c>
      <c r="L4448" t="s">
        <v>697</v>
      </c>
      <c r="M4448" t="s">
        <v>697</v>
      </c>
      <c r="N4448" t="b">
        <v>0</v>
      </c>
      <c r="O4448">
        <v>161.70025175999999</v>
      </c>
      <c r="P4448">
        <v>1.225080743268753E-6</v>
      </c>
      <c r="Q4448">
        <v>1.712491019686448E-2</v>
      </c>
      <c r="R4448">
        <v>2.7691022902003768</v>
      </c>
      <c r="S4448">
        <v>1.980958646128853E-4</v>
      </c>
      <c r="T4448">
        <f t="shared" si="140"/>
        <v>2.7691022902003772</v>
      </c>
      <c r="U4448">
        <f t="shared" si="141"/>
        <v>1.9809586461288527E-4</v>
      </c>
    </row>
    <row r="4449" spans="1:21" x14ac:dyDescent="0.35">
      <c r="A4449" t="s">
        <v>73</v>
      </c>
      <c r="B4449" t="s">
        <v>28</v>
      </c>
      <c r="C4449" t="s">
        <v>29</v>
      </c>
      <c r="D4449" t="s">
        <v>30</v>
      </c>
      <c r="E4449" t="s">
        <v>695</v>
      </c>
      <c r="F4449" t="s">
        <v>696</v>
      </c>
      <c r="G4449" t="s">
        <v>452</v>
      </c>
      <c r="H4449" t="s">
        <v>46</v>
      </c>
      <c r="J4449" t="s">
        <v>36</v>
      </c>
      <c r="L4449" t="s">
        <v>697</v>
      </c>
      <c r="M4449" t="s">
        <v>697</v>
      </c>
      <c r="N4449" t="b">
        <v>0</v>
      </c>
      <c r="O4449">
        <v>161.70025175999999</v>
      </c>
      <c r="P4449">
        <v>2.4543445201990092E-6</v>
      </c>
      <c r="Q4449">
        <v>9.0952262215939859E-3</v>
      </c>
      <c r="R4449">
        <v>1.4707003698459009</v>
      </c>
      <c r="S4449">
        <v>3.9686812682195618E-4</v>
      </c>
      <c r="T4449">
        <f t="shared" si="140"/>
        <v>1.4707003698459009</v>
      </c>
      <c r="U4449">
        <f t="shared" si="141"/>
        <v>3.9686812682195618E-4</v>
      </c>
    </row>
    <row r="4450" spans="1:21" x14ac:dyDescent="0.35">
      <c r="A4450" t="s">
        <v>73</v>
      </c>
      <c r="B4450" t="s">
        <v>28</v>
      </c>
      <c r="C4450" t="s">
        <v>76</v>
      </c>
      <c r="D4450" t="s">
        <v>77</v>
      </c>
      <c r="E4450" t="s">
        <v>695</v>
      </c>
      <c r="F4450" t="s">
        <v>696</v>
      </c>
      <c r="G4450" t="s">
        <v>452</v>
      </c>
      <c r="H4450" t="s">
        <v>46</v>
      </c>
      <c r="J4450" t="s">
        <v>36</v>
      </c>
      <c r="L4450" t="s">
        <v>697</v>
      </c>
      <c r="M4450" t="s">
        <v>697</v>
      </c>
      <c r="N4450" t="b">
        <v>0</v>
      </c>
      <c r="O4450">
        <v>161.70025175999999</v>
      </c>
      <c r="P4450">
        <v>1.1461180314287189E-6</v>
      </c>
      <c r="Q4450">
        <v>4.0828408050956706E-3</v>
      </c>
      <c r="R4450">
        <v>0.66019638607997111</v>
      </c>
      <c r="S4450">
        <v>1.8532757422869939E-4</v>
      </c>
      <c r="T4450">
        <f t="shared" si="140"/>
        <v>0.660196386079971</v>
      </c>
      <c r="U4450">
        <f t="shared" si="141"/>
        <v>1.8532757422869944E-4</v>
      </c>
    </row>
    <row r="4451" spans="1:21" x14ac:dyDescent="0.35">
      <c r="A4451" t="s">
        <v>73</v>
      </c>
      <c r="B4451" t="s">
        <v>28</v>
      </c>
      <c r="C4451" t="s">
        <v>29</v>
      </c>
      <c r="D4451" t="s">
        <v>30</v>
      </c>
      <c r="E4451" t="s">
        <v>698</v>
      </c>
      <c r="F4451" t="s">
        <v>699</v>
      </c>
      <c r="G4451" t="s">
        <v>452</v>
      </c>
      <c r="H4451" t="s">
        <v>46</v>
      </c>
      <c r="J4451" t="s">
        <v>36</v>
      </c>
      <c r="L4451" t="s">
        <v>700</v>
      </c>
      <c r="M4451" t="s">
        <v>700</v>
      </c>
      <c r="N4451" t="b">
        <v>0</v>
      </c>
      <c r="O4451">
        <v>25.33704534</v>
      </c>
      <c r="P4451">
        <v>1.3618261130952291E-9</v>
      </c>
      <c r="Q4451">
        <v>5.0466087670816576E-6</v>
      </c>
      <c r="R4451">
        <v>1.2786615514478951E-4</v>
      </c>
      <c r="S4451">
        <v>3.4504649972689783E-8</v>
      </c>
      <c r="T4451">
        <f t="shared" si="140"/>
        <v>1.2786615514478946E-4</v>
      </c>
      <c r="U4451">
        <f t="shared" si="141"/>
        <v>3.450464997268979E-8</v>
      </c>
    </row>
    <row r="4452" spans="1:21" x14ac:dyDescent="0.35">
      <c r="A4452" t="s">
        <v>73</v>
      </c>
      <c r="B4452" t="s">
        <v>28</v>
      </c>
      <c r="C4452" t="s">
        <v>39</v>
      </c>
      <c r="D4452" t="s">
        <v>40</v>
      </c>
      <c r="E4452" t="s">
        <v>701</v>
      </c>
      <c r="F4452" t="s">
        <v>702</v>
      </c>
      <c r="G4452" t="s">
        <v>452</v>
      </c>
      <c r="H4452" t="s">
        <v>46</v>
      </c>
      <c r="J4452" t="s">
        <v>36</v>
      </c>
      <c r="L4452" t="s">
        <v>703</v>
      </c>
      <c r="M4452" t="s">
        <v>703</v>
      </c>
      <c r="N4452" t="b">
        <v>0</v>
      </c>
      <c r="O4452">
        <v>84.132522769999994</v>
      </c>
      <c r="P4452">
        <v>4.1070269724057428E-7</v>
      </c>
      <c r="Q4452">
        <v>5.7410475566604599E-3</v>
      </c>
      <c r="R4452">
        <v>0.48300881428438902</v>
      </c>
      <c r="S4452">
        <v>3.4553454027293029E-5</v>
      </c>
      <c r="T4452">
        <f t="shared" si="140"/>
        <v>0.48300881428438897</v>
      </c>
      <c r="U4452">
        <f t="shared" si="141"/>
        <v>3.4553454027293029E-5</v>
      </c>
    </row>
    <row r="4453" spans="1:21" x14ac:dyDescent="0.35">
      <c r="A4453" t="s">
        <v>73</v>
      </c>
      <c r="B4453" t="s">
        <v>28</v>
      </c>
      <c r="C4453" t="s">
        <v>76</v>
      </c>
      <c r="D4453" t="s">
        <v>77</v>
      </c>
      <c r="E4453" t="s">
        <v>704</v>
      </c>
      <c r="F4453" t="s">
        <v>705</v>
      </c>
      <c r="G4453" t="s">
        <v>452</v>
      </c>
      <c r="H4453" t="s">
        <v>46</v>
      </c>
      <c r="J4453" t="s">
        <v>36</v>
      </c>
      <c r="L4453" t="s">
        <v>706</v>
      </c>
      <c r="M4453" t="s">
        <v>706</v>
      </c>
      <c r="N4453" t="b">
        <v>0</v>
      </c>
      <c r="O4453">
        <v>81.059458899999996</v>
      </c>
      <c r="P4453">
        <v>3.6268530009237498E-8</v>
      </c>
      <c r="Q4453">
        <v>1.2920016106714689E-4</v>
      </c>
      <c r="R4453">
        <v>1.0472895145895779E-2</v>
      </c>
      <c r="S4453">
        <v>2.939907417647204E-6</v>
      </c>
      <c r="T4453">
        <f t="shared" si="140"/>
        <v>1.0472895145895774E-2</v>
      </c>
      <c r="U4453">
        <f t="shared" si="141"/>
        <v>2.9399074176472036E-6</v>
      </c>
    </row>
    <row r="4454" spans="1:21" x14ac:dyDescent="0.35">
      <c r="A4454" t="s">
        <v>73</v>
      </c>
      <c r="B4454" t="s">
        <v>28</v>
      </c>
      <c r="C4454" t="s">
        <v>39</v>
      </c>
      <c r="D4454" t="s">
        <v>40</v>
      </c>
      <c r="E4454" t="s">
        <v>704</v>
      </c>
      <c r="F4454" t="s">
        <v>705</v>
      </c>
      <c r="G4454" t="s">
        <v>452</v>
      </c>
      <c r="H4454" t="s">
        <v>46</v>
      </c>
      <c r="J4454" t="s">
        <v>36</v>
      </c>
      <c r="L4454" t="s">
        <v>706</v>
      </c>
      <c r="M4454" t="s">
        <v>706</v>
      </c>
      <c r="N4454" t="b">
        <v>0</v>
      </c>
      <c r="O4454">
        <v>81.059458899999996</v>
      </c>
      <c r="P4454">
        <v>1.502400353640216E-8</v>
      </c>
      <c r="Q4454">
        <v>2.100144931441627E-4</v>
      </c>
      <c r="R4454">
        <v>1.7023661175423591E-2</v>
      </c>
      <c r="S4454">
        <v>1.217837597172445E-6</v>
      </c>
      <c r="T4454">
        <f t="shared" si="140"/>
        <v>1.7023661175423588E-2</v>
      </c>
      <c r="U4454">
        <f t="shared" si="141"/>
        <v>1.2178375971724454E-6</v>
      </c>
    </row>
    <row r="4455" spans="1:21" x14ac:dyDescent="0.35">
      <c r="A4455" t="s">
        <v>73</v>
      </c>
      <c r="B4455" t="s">
        <v>28</v>
      </c>
      <c r="C4455" t="s">
        <v>29</v>
      </c>
      <c r="D4455" t="s">
        <v>30</v>
      </c>
      <c r="E4455" t="s">
        <v>707</v>
      </c>
      <c r="F4455" t="s">
        <v>708</v>
      </c>
      <c r="G4455" t="s">
        <v>452</v>
      </c>
      <c r="H4455" t="s">
        <v>46</v>
      </c>
      <c r="J4455" t="s">
        <v>36</v>
      </c>
      <c r="L4455" t="s">
        <v>709</v>
      </c>
      <c r="M4455" t="s">
        <v>709</v>
      </c>
      <c r="N4455" t="b">
        <v>0</v>
      </c>
      <c r="O4455">
        <v>38.916990089999999</v>
      </c>
      <c r="P4455">
        <v>7.0840192762929808E-9</v>
      </c>
      <c r="Q4455">
        <v>2.62517170453286E-5</v>
      </c>
      <c r="R4455">
        <v>1.021637812098537E-3</v>
      </c>
      <c r="S4455">
        <v>2.7568870797286289E-7</v>
      </c>
      <c r="T4455">
        <f t="shared" si="140"/>
        <v>1.0216378120985372E-3</v>
      </c>
      <c r="U4455">
        <f t="shared" si="141"/>
        <v>2.7568870797286289E-7</v>
      </c>
    </row>
    <row r="4456" spans="1:21" x14ac:dyDescent="0.35">
      <c r="A4456" t="s">
        <v>73</v>
      </c>
      <c r="B4456" t="s">
        <v>28</v>
      </c>
      <c r="C4456" t="s">
        <v>76</v>
      </c>
      <c r="D4456" t="s">
        <v>77</v>
      </c>
      <c r="E4456" t="s">
        <v>707</v>
      </c>
      <c r="F4456" t="s">
        <v>708</v>
      </c>
      <c r="G4456" t="s">
        <v>452</v>
      </c>
      <c r="H4456" t="s">
        <v>46</v>
      </c>
      <c r="J4456" t="s">
        <v>36</v>
      </c>
      <c r="L4456" t="s">
        <v>709</v>
      </c>
      <c r="M4456" t="s">
        <v>709</v>
      </c>
      <c r="N4456" t="b">
        <v>0</v>
      </c>
      <c r="O4456">
        <v>38.916990089999999</v>
      </c>
      <c r="P4456">
        <v>7.7199665043289355E-9</v>
      </c>
      <c r="Q4456">
        <v>2.7501001985419231E-5</v>
      </c>
      <c r="R4456">
        <v>1.070256221731631E-3</v>
      </c>
      <c r="S4456">
        <v>3.0043785994410109E-7</v>
      </c>
      <c r="T4456">
        <f t="shared" si="140"/>
        <v>1.0702562217316306E-3</v>
      </c>
      <c r="U4456">
        <f t="shared" si="141"/>
        <v>3.0043785994410109E-7</v>
      </c>
    </row>
    <row r="4457" spans="1:21" x14ac:dyDescent="0.35">
      <c r="A4457" t="s">
        <v>73</v>
      </c>
      <c r="B4457" t="s">
        <v>28</v>
      </c>
      <c r="C4457" t="s">
        <v>39</v>
      </c>
      <c r="D4457" t="s">
        <v>40</v>
      </c>
      <c r="E4457" t="s">
        <v>707</v>
      </c>
      <c r="F4457" t="s">
        <v>708</v>
      </c>
      <c r="G4457" t="s">
        <v>452</v>
      </c>
      <c r="H4457" t="s">
        <v>46</v>
      </c>
      <c r="J4457" t="s">
        <v>36</v>
      </c>
      <c r="L4457" t="s">
        <v>709</v>
      </c>
      <c r="M4457" t="s">
        <v>709</v>
      </c>
      <c r="N4457" t="b">
        <v>0</v>
      </c>
      <c r="O4457">
        <v>38.916990089999999</v>
      </c>
      <c r="P4457">
        <v>1.9106372880089949E-9</v>
      </c>
      <c r="Q4457">
        <v>2.670802896520337E-5</v>
      </c>
      <c r="R4457">
        <v>1.039396098562252E-3</v>
      </c>
      <c r="S4457">
        <v>7.4356252403030527E-8</v>
      </c>
      <c r="T4457">
        <f t="shared" si="140"/>
        <v>1.0393960985622525E-3</v>
      </c>
      <c r="U4457">
        <f t="shared" si="141"/>
        <v>7.4356252403030527E-8</v>
      </c>
    </row>
    <row r="4458" spans="1:21" x14ac:dyDescent="0.35">
      <c r="A4458" t="s">
        <v>73</v>
      </c>
      <c r="B4458" t="s">
        <v>28</v>
      </c>
      <c r="C4458" t="s">
        <v>76</v>
      </c>
      <c r="D4458" t="s">
        <v>77</v>
      </c>
      <c r="E4458" t="s">
        <v>710</v>
      </c>
      <c r="F4458" t="s">
        <v>711</v>
      </c>
      <c r="G4458" t="s">
        <v>452</v>
      </c>
      <c r="H4458" t="s">
        <v>46</v>
      </c>
      <c r="J4458" t="s">
        <v>36</v>
      </c>
      <c r="L4458" t="s">
        <v>712</v>
      </c>
      <c r="M4458" t="s">
        <v>712</v>
      </c>
      <c r="N4458" t="b">
        <v>0</v>
      </c>
      <c r="O4458">
        <v>26.913103750000001</v>
      </c>
      <c r="P4458">
        <v>4.4491471917978289E-6</v>
      </c>
      <c r="Q4458">
        <v>1.5849292310587609E-2</v>
      </c>
      <c r="R4458">
        <v>0.42655364831892162</v>
      </c>
      <c r="S4458">
        <v>1.1974035997187609E-4</v>
      </c>
      <c r="T4458">
        <f t="shared" si="140"/>
        <v>0.42655364831892156</v>
      </c>
      <c r="U4458">
        <f t="shared" si="141"/>
        <v>1.1974035997187612E-4</v>
      </c>
    </row>
    <row r="4459" spans="1:21" x14ac:dyDescent="0.35">
      <c r="A4459" t="s">
        <v>73</v>
      </c>
      <c r="B4459" t="s">
        <v>28</v>
      </c>
      <c r="C4459" t="s">
        <v>29</v>
      </c>
      <c r="D4459" t="s">
        <v>30</v>
      </c>
      <c r="E4459" t="s">
        <v>710</v>
      </c>
      <c r="F4459" t="s">
        <v>711</v>
      </c>
      <c r="G4459" t="s">
        <v>452</v>
      </c>
      <c r="H4459" t="s">
        <v>46</v>
      </c>
      <c r="J4459" t="s">
        <v>36</v>
      </c>
      <c r="L4459" t="s">
        <v>712</v>
      </c>
      <c r="M4459" t="s">
        <v>712</v>
      </c>
      <c r="N4459" t="b">
        <v>0</v>
      </c>
      <c r="O4459">
        <v>26.913103750000001</v>
      </c>
      <c r="P4459">
        <v>9.6901352044592147E-6</v>
      </c>
      <c r="Q4459">
        <v>3.5909372574654742E-2</v>
      </c>
      <c r="R4459">
        <v>0.9664326696990877</v>
      </c>
      <c r="S4459">
        <v>2.6079161410913829E-4</v>
      </c>
      <c r="T4459">
        <f t="shared" si="140"/>
        <v>0.9664326696990877</v>
      </c>
      <c r="U4459">
        <f t="shared" si="141"/>
        <v>2.6079161410913834E-4</v>
      </c>
    </row>
    <row r="4460" spans="1:21" x14ac:dyDescent="0.35">
      <c r="A4460" t="s">
        <v>73</v>
      </c>
      <c r="B4460" t="s">
        <v>28</v>
      </c>
      <c r="C4460" t="s">
        <v>39</v>
      </c>
      <c r="D4460" t="s">
        <v>40</v>
      </c>
      <c r="E4460" t="s">
        <v>710</v>
      </c>
      <c r="F4460" t="s">
        <v>711</v>
      </c>
      <c r="G4460" t="s">
        <v>452</v>
      </c>
      <c r="H4460" t="s">
        <v>46</v>
      </c>
      <c r="J4460" t="s">
        <v>36</v>
      </c>
      <c r="L4460" t="s">
        <v>712</v>
      </c>
      <c r="M4460" t="s">
        <v>712</v>
      </c>
      <c r="N4460" t="b">
        <v>0</v>
      </c>
      <c r="O4460">
        <v>26.913103750000001</v>
      </c>
      <c r="P4460">
        <v>3.5183964629321691E-7</v>
      </c>
      <c r="Q4460">
        <v>4.9182246799434953E-3</v>
      </c>
      <c r="R4460">
        <v>0.13236469107712981</v>
      </c>
      <c r="S4460">
        <v>9.4690969040526502E-6</v>
      </c>
      <c r="T4460">
        <f t="shared" si="140"/>
        <v>0.13236469107712984</v>
      </c>
      <c r="U4460">
        <f t="shared" si="141"/>
        <v>9.4690969040526502E-6</v>
      </c>
    </row>
    <row r="4461" spans="1:21" x14ac:dyDescent="0.35">
      <c r="A4461" t="s">
        <v>73</v>
      </c>
      <c r="B4461" t="s">
        <v>28</v>
      </c>
      <c r="C4461" t="s">
        <v>39</v>
      </c>
      <c r="D4461" t="s">
        <v>40</v>
      </c>
      <c r="E4461" t="s">
        <v>1453</v>
      </c>
      <c r="F4461" t="s">
        <v>714</v>
      </c>
      <c r="G4461" t="s">
        <v>452</v>
      </c>
      <c r="H4461" t="s">
        <v>46</v>
      </c>
      <c r="J4461" t="s">
        <v>36</v>
      </c>
      <c r="L4461" t="s">
        <v>715</v>
      </c>
      <c r="M4461" t="s">
        <v>715</v>
      </c>
      <c r="N4461" t="b">
        <v>0</v>
      </c>
      <c r="O4461">
        <v>55.679310559999998</v>
      </c>
      <c r="P4461">
        <v>3.4648077133953341E-9</v>
      </c>
      <c r="Q4461">
        <v>4.8433151257428507E-5</v>
      </c>
      <c r="R4461">
        <v>2.6967244702618162E-3</v>
      </c>
      <c r="S4461">
        <v>1.929181047048223E-7</v>
      </c>
      <c r="T4461">
        <f t="shared" si="140"/>
        <v>2.6967244702618162E-3</v>
      </c>
      <c r="U4461">
        <f t="shared" si="141"/>
        <v>1.9291810470482227E-7</v>
      </c>
    </row>
    <row r="4462" spans="1:21" x14ac:dyDescent="0.35">
      <c r="A4462" t="s">
        <v>73</v>
      </c>
      <c r="B4462" t="s">
        <v>28</v>
      </c>
      <c r="C4462" t="s">
        <v>29</v>
      </c>
      <c r="D4462" t="s">
        <v>30</v>
      </c>
      <c r="E4462" t="s">
        <v>1453</v>
      </c>
      <c r="F4462" t="s">
        <v>714</v>
      </c>
      <c r="G4462" t="s">
        <v>452</v>
      </c>
      <c r="H4462" t="s">
        <v>46</v>
      </c>
      <c r="J4462" t="s">
        <v>36</v>
      </c>
      <c r="L4462" t="s">
        <v>715</v>
      </c>
      <c r="M4462" t="s">
        <v>715</v>
      </c>
      <c r="N4462" t="b">
        <v>0</v>
      </c>
      <c r="O4462">
        <v>55.679310559999998</v>
      </c>
      <c r="P4462">
        <v>1.28463758063741E-8</v>
      </c>
      <c r="Q4462">
        <v>4.7605661358866742E-5</v>
      </c>
      <c r="R4462">
        <v>2.650650403214533E-3</v>
      </c>
      <c r="S4462">
        <v>7.1527734809357379E-7</v>
      </c>
      <c r="T4462">
        <f t="shared" si="140"/>
        <v>2.650650403214533E-3</v>
      </c>
      <c r="U4462">
        <f t="shared" si="141"/>
        <v>7.152773480935739E-7</v>
      </c>
    </row>
    <row r="4463" spans="1:21" x14ac:dyDescent="0.35">
      <c r="A4463" t="s">
        <v>73</v>
      </c>
      <c r="B4463" t="s">
        <v>28</v>
      </c>
      <c r="C4463" t="s">
        <v>76</v>
      </c>
      <c r="D4463" t="s">
        <v>77</v>
      </c>
      <c r="E4463" t="s">
        <v>1453</v>
      </c>
      <c r="F4463" t="s">
        <v>714</v>
      </c>
      <c r="G4463" t="s">
        <v>452</v>
      </c>
      <c r="H4463" t="s">
        <v>46</v>
      </c>
      <c r="J4463" t="s">
        <v>36</v>
      </c>
      <c r="L4463" t="s">
        <v>715</v>
      </c>
      <c r="M4463" t="s">
        <v>715</v>
      </c>
      <c r="N4463" t="b">
        <v>0</v>
      </c>
      <c r="O4463">
        <v>55.679310559999998</v>
      </c>
      <c r="P4463">
        <v>1.39996218326311E-8</v>
      </c>
      <c r="Q4463">
        <v>4.9871152627205983E-5</v>
      </c>
      <c r="R4463">
        <v>2.7767913951153621E-3</v>
      </c>
      <c r="S4463">
        <v>7.7948929174162311E-7</v>
      </c>
      <c r="T4463">
        <f t="shared" si="140"/>
        <v>2.7767913951153617E-3</v>
      </c>
      <c r="U4463">
        <f t="shared" si="141"/>
        <v>7.7948929174162332E-7</v>
      </c>
    </row>
    <row r="4464" spans="1:21" x14ac:dyDescent="0.35">
      <c r="A4464" t="s">
        <v>73</v>
      </c>
      <c r="B4464" t="s">
        <v>28</v>
      </c>
      <c r="C4464" t="s">
        <v>39</v>
      </c>
      <c r="D4464" t="s">
        <v>40</v>
      </c>
      <c r="E4464" t="s">
        <v>716</v>
      </c>
      <c r="F4464" t="s">
        <v>717</v>
      </c>
      <c r="G4464" t="s">
        <v>452</v>
      </c>
      <c r="H4464" t="s">
        <v>46</v>
      </c>
      <c r="J4464" t="s">
        <v>36</v>
      </c>
      <c r="L4464" t="s">
        <v>718</v>
      </c>
      <c r="M4464" t="s">
        <v>718</v>
      </c>
      <c r="N4464" t="b">
        <v>0</v>
      </c>
      <c r="O4464">
        <v>64.081787449999993</v>
      </c>
      <c r="P4464">
        <v>1.5801924741016621E-9</v>
      </c>
      <c r="Q4464">
        <v>2.2088874028457088E-5</v>
      </c>
      <c r="R4464">
        <v>1.4154945305014119E-3</v>
      </c>
      <c r="S4464">
        <v>1.0126155825547231E-7</v>
      </c>
      <c r="T4464">
        <f t="shared" si="140"/>
        <v>1.4154945305014123E-3</v>
      </c>
      <c r="U4464">
        <f t="shared" si="141"/>
        <v>1.0126155825547233E-7</v>
      </c>
    </row>
    <row r="4465" spans="1:21" x14ac:dyDescent="0.35">
      <c r="A4465" t="s">
        <v>73</v>
      </c>
      <c r="B4465" t="s">
        <v>28</v>
      </c>
      <c r="C4465" t="s">
        <v>76</v>
      </c>
      <c r="D4465" t="s">
        <v>77</v>
      </c>
      <c r="E4465" t="s">
        <v>716</v>
      </c>
      <c r="F4465" t="s">
        <v>717</v>
      </c>
      <c r="G4465" t="s">
        <v>452</v>
      </c>
      <c r="H4465" t="s">
        <v>46</v>
      </c>
      <c r="J4465" t="s">
        <v>36</v>
      </c>
      <c r="L4465" t="s">
        <v>718</v>
      </c>
      <c r="M4465" t="s">
        <v>718</v>
      </c>
      <c r="N4465" t="b">
        <v>0</v>
      </c>
      <c r="O4465">
        <v>64.081787449999993</v>
      </c>
      <c r="P4465">
        <v>4.3867876669375206E-9</v>
      </c>
      <c r="Q4465">
        <v>1.562714763987803E-5</v>
      </c>
      <c r="R4465">
        <v>1.001415553508433E-3</v>
      </c>
      <c r="S4465">
        <v>2.8111319486097162E-7</v>
      </c>
      <c r="T4465">
        <f t="shared" si="140"/>
        <v>1.001415553508433E-3</v>
      </c>
      <c r="U4465">
        <f t="shared" si="141"/>
        <v>2.8111319486097156E-7</v>
      </c>
    </row>
    <row r="4466" spans="1:21" x14ac:dyDescent="0.35">
      <c r="A4466" t="s">
        <v>73</v>
      </c>
      <c r="B4466" t="s">
        <v>28</v>
      </c>
      <c r="C4466" t="s">
        <v>76</v>
      </c>
      <c r="D4466" t="s">
        <v>77</v>
      </c>
      <c r="E4466" t="s">
        <v>722</v>
      </c>
      <c r="F4466" t="s">
        <v>723</v>
      </c>
      <c r="G4466" t="s">
        <v>452</v>
      </c>
      <c r="H4466" t="s">
        <v>46</v>
      </c>
      <c r="J4466" t="s">
        <v>36</v>
      </c>
      <c r="L4466" t="s">
        <v>724</v>
      </c>
      <c r="M4466" t="s">
        <v>724</v>
      </c>
      <c r="N4466" t="b">
        <v>0</v>
      </c>
      <c r="O4466">
        <v>74.60124759</v>
      </c>
      <c r="P4466">
        <v>8.0085185987955514E-4</v>
      </c>
      <c r="Q4466">
        <v>2.8528917290281428</v>
      </c>
      <c r="R4466">
        <v>212.8292822246917</v>
      </c>
      <c r="S4466">
        <v>5.974454788178668E-2</v>
      </c>
      <c r="T4466">
        <f t="shared" si="140"/>
        <v>212.82928222469167</v>
      </c>
      <c r="U4466">
        <f t="shared" si="141"/>
        <v>5.974454788178668E-2</v>
      </c>
    </row>
    <row r="4467" spans="1:21" x14ac:dyDescent="0.35">
      <c r="A4467" t="s">
        <v>73</v>
      </c>
      <c r="B4467" t="s">
        <v>28</v>
      </c>
      <c r="C4467" t="s">
        <v>29</v>
      </c>
      <c r="D4467" t="s">
        <v>30</v>
      </c>
      <c r="E4467" t="s">
        <v>722</v>
      </c>
      <c r="F4467" t="s">
        <v>723</v>
      </c>
      <c r="G4467" t="s">
        <v>452</v>
      </c>
      <c r="H4467" t="s">
        <v>46</v>
      </c>
      <c r="J4467" t="s">
        <v>36</v>
      </c>
      <c r="L4467" t="s">
        <v>724</v>
      </c>
      <c r="M4467" t="s">
        <v>724</v>
      </c>
      <c r="N4467" t="b">
        <v>0</v>
      </c>
      <c r="O4467">
        <v>74.60124759</v>
      </c>
      <c r="P4467">
        <v>3.4425637006230502E-5</v>
      </c>
      <c r="Q4467">
        <v>0.12757335158829111</v>
      </c>
      <c r="R4467">
        <v>9.5171311877242264</v>
      </c>
      <c r="S4467">
        <v>2.568195469745268E-3</v>
      </c>
      <c r="T4467">
        <f t="shared" si="140"/>
        <v>9.5171311877242246</v>
      </c>
      <c r="U4467">
        <f t="shared" si="141"/>
        <v>2.568195469745268E-3</v>
      </c>
    </row>
    <row r="4468" spans="1:21" x14ac:dyDescent="0.35">
      <c r="A4468" t="s">
        <v>73</v>
      </c>
      <c r="B4468" t="s">
        <v>28</v>
      </c>
      <c r="C4468" t="s">
        <v>39</v>
      </c>
      <c r="D4468" t="s">
        <v>40</v>
      </c>
      <c r="E4468" t="s">
        <v>722</v>
      </c>
      <c r="F4468" t="s">
        <v>723</v>
      </c>
      <c r="G4468" t="s">
        <v>452</v>
      </c>
      <c r="H4468" t="s">
        <v>46</v>
      </c>
      <c r="J4468" t="s">
        <v>36</v>
      </c>
      <c r="L4468" t="s">
        <v>724</v>
      </c>
      <c r="M4468" t="s">
        <v>724</v>
      </c>
      <c r="N4468" t="b">
        <v>0</v>
      </c>
      <c r="O4468">
        <v>74.60124759</v>
      </c>
      <c r="P4468">
        <v>3.3588268221924703E-5</v>
      </c>
      <c r="Q4468">
        <v>0.46951687072798381</v>
      </c>
      <c r="R4468">
        <v>35.026544320860353</v>
      </c>
      <c r="S4468">
        <v>2.5057267137431338E-3</v>
      </c>
      <c r="T4468">
        <f t="shared" si="140"/>
        <v>35.026544320860346</v>
      </c>
      <c r="U4468">
        <f t="shared" si="141"/>
        <v>2.5057267137431338E-3</v>
      </c>
    </row>
    <row r="4469" spans="1:21" x14ac:dyDescent="0.35">
      <c r="A4469" t="s">
        <v>73</v>
      </c>
      <c r="B4469" t="s">
        <v>28</v>
      </c>
      <c r="C4469" t="s">
        <v>39</v>
      </c>
      <c r="D4469" t="s">
        <v>40</v>
      </c>
      <c r="E4469" t="s">
        <v>728</v>
      </c>
      <c r="F4469" t="s">
        <v>729</v>
      </c>
      <c r="G4469" t="s">
        <v>452</v>
      </c>
      <c r="H4469" t="s">
        <v>46</v>
      </c>
      <c r="J4469" t="s">
        <v>36</v>
      </c>
      <c r="L4469" t="s">
        <v>730</v>
      </c>
      <c r="M4469" t="s">
        <v>730</v>
      </c>
      <c r="N4469" t="b">
        <v>0</v>
      </c>
      <c r="O4469">
        <v>57.776871210000003</v>
      </c>
      <c r="P4469">
        <v>1.7370177165094809E-6</v>
      </c>
      <c r="Q4469">
        <v>2.4281070916369669E-2</v>
      </c>
      <c r="R4469">
        <v>1.4028843071759669</v>
      </c>
      <c r="S4469">
        <v>1.003594488962566E-4</v>
      </c>
      <c r="T4469">
        <f t="shared" si="140"/>
        <v>1.4028843071759671</v>
      </c>
      <c r="U4469">
        <f t="shared" si="141"/>
        <v>1.0035944889625657E-4</v>
      </c>
    </row>
    <row r="4470" spans="1:21" x14ac:dyDescent="0.35">
      <c r="A4470" t="s">
        <v>73</v>
      </c>
      <c r="B4470" t="s">
        <v>28</v>
      </c>
      <c r="C4470" t="s">
        <v>29</v>
      </c>
      <c r="D4470" t="s">
        <v>30</v>
      </c>
      <c r="E4470" t="s">
        <v>731</v>
      </c>
      <c r="F4470" t="s">
        <v>732</v>
      </c>
      <c r="G4470" t="s">
        <v>452</v>
      </c>
      <c r="H4470" t="s">
        <v>46</v>
      </c>
      <c r="J4470" t="s">
        <v>36</v>
      </c>
      <c r="L4470" t="s">
        <v>733</v>
      </c>
      <c r="M4470" t="s">
        <v>733</v>
      </c>
      <c r="N4470" t="b">
        <v>0</v>
      </c>
      <c r="O4470">
        <v>46.504731210000003</v>
      </c>
      <c r="P4470">
        <v>8.0695554582185802E-7</v>
      </c>
      <c r="Q4470">
        <v>2.9903883418227429E-3</v>
      </c>
      <c r="R4470">
        <v>0.13906720604998429</v>
      </c>
      <c r="S4470">
        <v>3.7527250756864351E-5</v>
      </c>
      <c r="T4470">
        <f t="shared" si="140"/>
        <v>0.13906720604998427</v>
      </c>
      <c r="U4470">
        <f t="shared" si="141"/>
        <v>3.7527250756864351E-5</v>
      </c>
    </row>
    <row r="4471" spans="1:21" x14ac:dyDescent="0.35">
      <c r="A4471" t="s">
        <v>73</v>
      </c>
      <c r="B4471" t="s">
        <v>28</v>
      </c>
      <c r="C4471" t="s">
        <v>39</v>
      </c>
      <c r="D4471" t="s">
        <v>40</v>
      </c>
      <c r="E4471" t="s">
        <v>731</v>
      </c>
      <c r="F4471" t="s">
        <v>732</v>
      </c>
      <c r="G4471" t="s">
        <v>452</v>
      </c>
      <c r="H4471" t="s">
        <v>46</v>
      </c>
      <c r="J4471" t="s">
        <v>36</v>
      </c>
      <c r="L4471" t="s">
        <v>733</v>
      </c>
      <c r="M4471" t="s">
        <v>733</v>
      </c>
      <c r="N4471" t="b">
        <v>0</v>
      </c>
      <c r="O4471">
        <v>46.504731210000003</v>
      </c>
      <c r="P4471">
        <v>1.978588317027984E-7</v>
      </c>
      <c r="Q4471">
        <v>2.7657889026369521E-3</v>
      </c>
      <c r="R4471">
        <v>0.1286222695007323</v>
      </c>
      <c r="S4471">
        <v>9.2013717858632673E-6</v>
      </c>
      <c r="T4471">
        <f t="shared" si="140"/>
        <v>0.12862226950073233</v>
      </c>
      <c r="U4471">
        <f t="shared" si="141"/>
        <v>9.2013717858632673E-6</v>
      </c>
    </row>
    <row r="4472" spans="1:21" x14ac:dyDescent="0.35">
      <c r="A4472" t="s">
        <v>73</v>
      </c>
      <c r="B4472" t="s">
        <v>28</v>
      </c>
      <c r="C4472" t="s">
        <v>76</v>
      </c>
      <c r="D4472" t="s">
        <v>77</v>
      </c>
      <c r="E4472" t="s">
        <v>731</v>
      </c>
      <c r="F4472" t="s">
        <v>732</v>
      </c>
      <c r="G4472" t="s">
        <v>452</v>
      </c>
      <c r="H4472" t="s">
        <v>46</v>
      </c>
      <c r="J4472" t="s">
        <v>36</v>
      </c>
      <c r="L4472" t="s">
        <v>733</v>
      </c>
      <c r="M4472" t="s">
        <v>733</v>
      </c>
      <c r="N4472" t="b">
        <v>0</v>
      </c>
      <c r="O4472">
        <v>46.504731210000003</v>
      </c>
      <c r="P4472">
        <v>9.4782985349437801E-7</v>
      </c>
      <c r="Q4472">
        <v>3.3764745829106858E-3</v>
      </c>
      <c r="R4472">
        <v>0.1570220429156583</v>
      </c>
      <c r="S4472">
        <v>4.4078572569569733E-5</v>
      </c>
      <c r="T4472">
        <f t="shared" si="140"/>
        <v>0.1570220429156583</v>
      </c>
      <c r="U4472">
        <f t="shared" si="141"/>
        <v>4.4078572569569733E-5</v>
      </c>
    </row>
    <row r="4473" spans="1:21" x14ac:dyDescent="0.35">
      <c r="A4473" t="s">
        <v>73</v>
      </c>
      <c r="B4473" t="s">
        <v>28</v>
      </c>
      <c r="C4473" t="s">
        <v>76</v>
      </c>
      <c r="D4473" t="s">
        <v>77</v>
      </c>
      <c r="E4473" t="s">
        <v>734</v>
      </c>
      <c r="F4473" t="s">
        <v>735</v>
      </c>
      <c r="G4473" t="s">
        <v>452</v>
      </c>
      <c r="H4473" t="s">
        <v>46</v>
      </c>
      <c r="J4473" t="s">
        <v>36</v>
      </c>
      <c r="L4473" t="s">
        <v>736</v>
      </c>
      <c r="M4473" t="s">
        <v>736</v>
      </c>
      <c r="N4473" t="b">
        <v>0</v>
      </c>
      <c r="O4473">
        <v>37.84777476</v>
      </c>
      <c r="P4473">
        <v>1.9056260910853379E-3</v>
      </c>
      <c r="Q4473">
        <v>6.7884526292980407</v>
      </c>
      <c r="R4473">
        <v>256.927826082602</v>
      </c>
      <c r="S4473">
        <v>7.2123707072177121E-2</v>
      </c>
      <c r="T4473">
        <f t="shared" si="140"/>
        <v>256.927826082602</v>
      </c>
      <c r="U4473">
        <f t="shared" si="141"/>
        <v>7.2123707072177121E-2</v>
      </c>
    </row>
    <row r="4474" spans="1:21" x14ac:dyDescent="0.35">
      <c r="A4474" t="s">
        <v>73</v>
      </c>
      <c r="B4474" t="s">
        <v>28</v>
      </c>
      <c r="C4474" t="s">
        <v>39</v>
      </c>
      <c r="D4474" t="s">
        <v>40</v>
      </c>
      <c r="E4474" t="s">
        <v>734</v>
      </c>
      <c r="F4474" t="s">
        <v>735</v>
      </c>
      <c r="G4474" t="s">
        <v>452</v>
      </c>
      <c r="H4474" t="s">
        <v>46</v>
      </c>
      <c r="J4474" t="s">
        <v>36</v>
      </c>
      <c r="L4474" t="s">
        <v>736</v>
      </c>
      <c r="M4474" t="s">
        <v>736</v>
      </c>
      <c r="N4474" t="b">
        <v>0</v>
      </c>
      <c r="O4474">
        <v>37.84777476</v>
      </c>
      <c r="P4474">
        <v>1.2681580419167909E-3</v>
      </c>
      <c r="Q4474">
        <v>17.727070401344431</v>
      </c>
      <c r="R4474">
        <v>670.93016770474696</v>
      </c>
      <c r="S4474">
        <v>4.7996959930549359E-2</v>
      </c>
      <c r="T4474">
        <f t="shared" si="140"/>
        <v>670.93016770474685</v>
      </c>
      <c r="U4474">
        <f t="shared" si="141"/>
        <v>4.7996959930549345E-2</v>
      </c>
    </row>
    <row r="4475" spans="1:21" x14ac:dyDescent="0.35">
      <c r="A4475" t="s">
        <v>73</v>
      </c>
      <c r="B4475" t="s">
        <v>28</v>
      </c>
      <c r="C4475" t="s">
        <v>29</v>
      </c>
      <c r="D4475" t="s">
        <v>30</v>
      </c>
      <c r="E4475" t="s">
        <v>219</v>
      </c>
      <c r="F4475" t="s">
        <v>220</v>
      </c>
      <c r="G4475" t="s">
        <v>128</v>
      </c>
      <c r="H4475" t="s">
        <v>46</v>
      </c>
      <c r="J4475" t="s">
        <v>36</v>
      </c>
      <c r="L4475" t="s">
        <v>222</v>
      </c>
      <c r="M4475" t="s">
        <v>222</v>
      </c>
      <c r="N4475" t="b">
        <v>0</v>
      </c>
      <c r="O4475">
        <v>0.11</v>
      </c>
      <c r="P4475">
        <v>1.288712508385241E-3</v>
      </c>
      <c r="Q4475">
        <v>4.7756668641659186</v>
      </c>
      <c r="R4475">
        <v>0.52532335505825101</v>
      </c>
      <c r="S4475">
        <v>1.4175837592237661E-4</v>
      </c>
      <c r="T4475">
        <f t="shared" si="140"/>
        <v>0.52532335505825101</v>
      </c>
      <c r="U4475">
        <f t="shared" si="141"/>
        <v>1.4175837592237653E-4</v>
      </c>
    </row>
    <row r="4476" spans="1:21" x14ac:dyDescent="0.35">
      <c r="A4476" t="s">
        <v>73</v>
      </c>
      <c r="B4476" t="s">
        <v>28</v>
      </c>
      <c r="C4476" t="s">
        <v>39</v>
      </c>
      <c r="D4476" t="s">
        <v>40</v>
      </c>
      <c r="E4476" t="s">
        <v>739</v>
      </c>
      <c r="F4476" t="s">
        <v>740</v>
      </c>
      <c r="G4476" t="s">
        <v>452</v>
      </c>
      <c r="H4476" t="s">
        <v>46</v>
      </c>
      <c r="J4476" t="s">
        <v>36</v>
      </c>
      <c r="L4476" t="s">
        <v>741</v>
      </c>
      <c r="M4476" t="s">
        <v>741</v>
      </c>
      <c r="N4476" t="b">
        <v>0</v>
      </c>
      <c r="O4476">
        <v>19.010430289999999</v>
      </c>
      <c r="P4476">
        <v>1.129653334012866E-3</v>
      </c>
      <c r="Q4476">
        <v>15.790968884991299</v>
      </c>
      <c r="R4476">
        <v>300.19311319968608</v>
      </c>
      <c r="S4476">
        <v>2.1475195958117681E-2</v>
      </c>
      <c r="T4476">
        <f t="shared" si="140"/>
        <v>300.19311319968608</v>
      </c>
      <c r="U4476">
        <f t="shared" si="141"/>
        <v>2.1475195958117674E-2</v>
      </c>
    </row>
    <row r="4477" spans="1:21" x14ac:dyDescent="0.35">
      <c r="A4477" t="s">
        <v>73</v>
      </c>
      <c r="B4477" t="s">
        <v>28</v>
      </c>
      <c r="C4477" t="s">
        <v>76</v>
      </c>
      <c r="D4477" t="s">
        <v>77</v>
      </c>
      <c r="E4477" t="s">
        <v>739</v>
      </c>
      <c r="F4477" t="s">
        <v>740</v>
      </c>
      <c r="G4477" t="s">
        <v>452</v>
      </c>
      <c r="H4477" t="s">
        <v>46</v>
      </c>
      <c r="J4477" t="s">
        <v>36</v>
      </c>
      <c r="L4477" t="s">
        <v>741</v>
      </c>
      <c r="M4477" t="s">
        <v>741</v>
      </c>
      <c r="N4477" t="b">
        <v>0</v>
      </c>
      <c r="O4477">
        <v>19.010430289999999</v>
      </c>
      <c r="P4477">
        <v>3.645363448250252E-3</v>
      </c>
      <c r="Q4477">
        <v>12.985956269588669</v>
      </c>
      <c r="R4477">
        <v>246.86861641200389</v>
      </c>
      <c r="S4477">
        <v>6.9299927714675427E-2</v>
      </c>
      <c r="T4477">
        <f t="shared" si="140"/>
        <v>246.86861641200383</v>
      </c>
      <c r="U4477">
        <f t="shared" si="141"/>
        <v>6.9299927714675427E-2</v>
      </c>
    </row>
    <row r="4478" spans="1:21" x14ac:dyDescent="0.35">
      <c r="A4478" t="s">
        <v>73</v>
      </c>
      <c r="B4478" t="s">
        <v>28</v>
      </c>
      <c r="C4478" t="s">
        <v>29</v>
      </c>
      <c r="D4478" t="s">
        <v>30</v>
      </c>
      <c r="E4478" t="s">
        <v>223</v>
      </c>
      <c r="F4478" t="s">
        <v>224</v>
      </c>
      <c r="G4478" t="s">
        <v>128</v>
      </c>
      <c r="H4478" t="s">
        <v>46</v>
      </c>
      <c r="J4478" t="s">
        <v>36</v>
      </c>
      <c r="L4478" t="s">
        <v>222</v>
      </c>
      <c r="M4478" t="s">
        <v>222</v>
      </c>
      <c r="N4478" t="b">
        <v>0</v>
      </c>
      <c r="O4478">
        <v>0.11</v>
      </c>
      <c r="P4478">
        <v>3.9598517913952943E-3</v>
      </c>
      <c r="Q4478">
        <v>14.674283724358339</v>
      </c>
      <c r="R4478">
        <v>1.6141712096794181</v>
      </c>
      <c r="S4478">
        <v>4.3558369705348239E-4</v>
      </c>
      <c r="T4478">
        <f t="shared" si="140"/>
        <v>1.6141712096794174</v>
      </c>
      <c r="U4478">
        <f t="shared" si="141"/>
        <v>4.3558369705348239E-4</v>
      </c>
    </row>
    <row r="4479" spans="1:21" x14ac:dyDescent="0.35">
      <c r="A4479" t="s">
        <v>73</v>
      </c>
      <c r="B4479" t="s">
        <v>28</v>
      </c>
      <c r="C4479" t="s">
        <v>29</v>
      </c>
      <c r="D4479" t="s">
        <v>30</v>
      </c>
      <c r="E4479" t="s">
        <v>225</v>
      </c>
      <c r="F4479" t="s">
        <v>226</v>
      </c>
      <c r="G4479" t="s">
        <v>128</v>
      </c>
      <c r="H4479" t="s">
        <v>46</v>
      </c>
      <c r="J4479" t="s">
        <v>36</v>
      </c>
      <c r="L4479" t="s">
        <v>227</v>
      </c>
      <c r="M4479" t="s">
        <v>227</v>
      </c>
      <c r="N4479" t="b">
        <v>0</v>
      </c>
      <c r="O4479">
        <v>1.26</v>
      </c>
      <c r="P4479">
        <v>8.8869518611966753E-3</v>
      </c>
      <c r="Q4479">
        <v>32.932963132431603</v>
      </c>
      <c r="R4479">
        <v>41.495533546863818</v>
      </c>
      <c r="S4479">
        <v>1.119755934510781E-2</v>
      </c>
      <c r="T4479">
        <f t="shared" si="140"/>
        <v>41.495533546863818</v>
      </c>
      <c r="U4479">
        <f t="shared" si="141"/>
        <v>1.1197559345107811E-2</v>
      </c>
    </row>
    <row r="4480" spans="1:21" x14ac:dyDescent="0.35">
      <c r="A4480" t="s">
        <v>73</v>
      </c>
      <c r="B4480" t="s">
        <v>28</v>
      </c>
      <c r="C4480" t="s">
        <v>29</v>
      </c>
      <c r="D4480" t="s">
        <v>30</v>
      </c>
      <c r="E4480" t="s">
        <v>739</v>
      </c>
      <c r="F4480" t="s">
        <v>740</v>
      </c>
      <c r="G4480" t="s">
        <v>452</v>
      </c>
      <c r="H4480" t="s">
        <v>46</v>
      </c>
      <c r="J4480" t="s">
        <v>36</v>
      </c>
      <c r="L4480" t="s">
        <v>741</v>
      </c>
      <c r="M4480" t="s">
        <v>741</v>
      </c>
      <c r="N4480" t="b">
        <v>0</v>
      </c>
      <c r="O4480">
        <v>19.010430289999999</v>
      </c>
      <c r="P4480">
        <v>7.2650432708962917E-5</v>
      </c>
      <c r="Q4480">
        <v>0.2692254959100569</v>
      </c>
      <c r="R4480">
        <v>5.1180925222888174</v>
      </c>
      <c r="S4480">
        <v>1.3811159865520751E-3</v>
      </c>
      <c r="T4480">
        <f t="shared" si="140"/>
        <v>5.1180925222888165</v>
      </c>
      <c r="U4480">
        <f t="shared" si="141"/>
        <v>1.3811159865520753E-3</v>
      </c>
    </row>
    <row r="4481" spans="1:21" x14ac:dyDescent="0.35">
      <c r="A4481" t="s">
        <v>73</v>
      </c>
      <c r="B4481" t="s">
        <v>28</v>
      </c>
      <c r="C4481" t="s">
        <v>39</v>
      </c>
      <c r="D4481" t="s">
        <v>40</v>
      </c>
      <c r="E4481" t="s">
        <v>1454</v>
      </c>
      <c r="F4481" t="s">
        <v>1455</v>
      </c>
      <c r="G4481" t="s">
        <v>452</v>
      </c>
      <c r="H4481" t="s">
        <v>46</v>
      </c>
      <c r="J4481" t="s">
        <v>36</v>
      </c>
      <c r="L4481" t="s">
        <v>1456</v>
      </c>
      <c r="M4481" t="s">
        <v>1456</v>
      </c>
      <c r="N4481" t="b">
        <v>0</v>
      </c>
      <c r="O4481">
        <v>27.004424870000001</v>
      </c>
      <c r="P4481">
        <v>1.296301170082558E-3</v>
      </c>
      <c r="Q4481">
        <v>18.12047185275544</v>
      </c>
      <c r="R4481">
        <v>489.33292075668408</v>
      </c>
      <c r="S4481">
        <v>3.5005867556387543E-2</v>
      </c>
      <c r="T4481">
        <f t="shared" si="140"/>
        <v>489.33292075668402</v>
      </c>
      <c r="U4481">
        <f t="shared" si="141"/>
        <v>3.5005867556387529E-2</v>
      </c>
    </row>
    <row r="4482" spans="1:21" x14ac:dyDescent="0.35">
      <c r="A4482" t="s">
        <v>73</v>
      </c>
      <c r="B4482" t="s">
        <v>28</v>
      </c>
      <c r="C4482" t="s">
        <v>39</v>
      </c>
      <c r="D4482" t="s">
        <v>40</v>
      </c>
      <c r="E4482" t="s">
        <v>225</v>
      </c>
      <c r="F4482" t="s">
        <v>226</v>
      </c>
      <c r="G4482" t="s">
        <v>128</v>
      </c>
      <c r="H4482" t="s">
        <v>46</v>
      </c>
      <c r="J4482" t="s">
        <v>36</v>
      </c>
      <c r="L4482" t="s">
        <v>227</v>
      </c>
      <c r="M4482" t="s">
        <v>227</v>
      </c>
      <c r="N4482" t="b">
        <v>0</v>
      </c>
      <c r="O4482">
        <v>1.26</v>
      </c>
      <c r="P4482">
        <v>2.0543810102505201E-3</v>
      </c>
      <c r="Q4482">
        <v>28.717364552489752</v>
      </c>
      <c r="R4482">
        <v>36.183879336137082</v>
      </c>
      <c r="S4482">
        <v>2.5885200729156548E-3</v>
      </c>
      <c r="T4482">
        <f t="shared" ref="T4482:T4545" si="142">O4482*Q4482</f>
        <v>36.183879336137089</v>
      </c>
      <c r="U4482">
        <f t="shared" ref="U4482:U4545" si="143">O4482*P4482</f>
        <v>2.5885200729156553E-3</v>
      </c>
    </row>
    <row r="4483" spans="1:21" x14ac:dyDescent="0.35">
      <c r="A4483" t="s">
        <v>73</v>
      </c>
      <c r="B4483" t="s">
        <v>28</v>
      </c>
      <c r="C4483" t="s">
        <v>29</v>
      </c>
      <c r="D4483" t="s">
        <v>30</v>
      </c>
      <c r="E4483" t="s">
        <v>1194</v>
      </c>
      <c r="F4483" t="s">
        <v>1195</v>
      </c>
      <c r="G4483" t="s">
        <v>128</v>
      </c>
      <c r="H4483" t="s">
        <v>46</v>
      </c>
      <c r="J4483" t="s">
        <v>36</v>
      </c>
      <c r="L4483" t="s">
        <v>230</v>
      </c>
      <c r="M4483" t="s">
        <v>230</v>
      </c>
      <c r="N4483" t="b">
        <v>0</v>
      </c>
      <c r="O4483">
        <v>0.77</v>
      </c>
      <c r="P4483">
        <v>8.7879106290263619E-4</v>
      </c>
      <c r="Q4483">
        <v>3.2565939511892221</v>
      </c>
      <c r="R4483">
        <v>2.5075773424157011</v>
      </c>
      <c r="S4483">
        <v>6.7666911843502987E-4</v>
      </c>
      <c r="T4483">
        <f t="shared" si="142"/>
        <v>2.5075773424157011</v>
      </c>
      <c r="U4483">
        <f t="shared" si="143"/>
        <v>6.7666911843502987E-4</v>
      </c>
    </row>
    <row r="4484" spans="1:21" x14ac:dyDescent="0.35">
      <c r="A4484" t="s">
        <v>73</v>
      </c>
      <c r="B4484" t="s">
        <v>28</v>
      </c>
      <c r="C4484" t="s">
        <v>76</v>
      </c>
      <c r="D4484" t="s">
        <v>77</v>
      </c>
      <c r="E4484" t="s">
        <v>1454</v>
      </c>
      <c r="F4484" t="s">
        <v>1455</v>
      </c>
      <c r="G4484" t="s">
        <v>452</v>
      </c>
      <c r="H4484" t="s">
        <v>46</v>
      </c>
      <c r="J4484" t="s">
        <v>36</v>
      </c>
      <c r="L4484" t="s">
        <v>1456</v>
      </c>
      <c r="M4484" t="s">
        <v>1456</v>
      </c>
      <c r="N4484" t="b">
        <v>0</v>
      </c>
      <c r="O4484">
        <v>27.004424870000001</v>
      </c>
      <c r="P4484">
        <v>1.295590637263663E-3</v>
      </c>
      <c r="Q4484">
        <v>4.6153102695068942</v>
      </c>
      <c r="R4484">
        <v>124.6337994246384</v>
      </c>
      <c r="S4484">
        <v>3.498668002626202E-2</v>
      </c>
      <c r="T4484">
        <f t="shared" si="142"/>
        <v>124.63379942463838</v>
      </c>
      <c r="U4484">
        <f t="shared" si="143"/>
        <v>3.4986680026262013E-2</v>
      </c>
    </row>
    <row r="4485" spans="1:21" x14ac:dyDescent="0.35">
      <c r="A4485" t="s">
        <v>73</v>
      </c>
      <c r="B4485" t="s">
        <v>28</v>
      </c>
      <c r="C4485" t="s">
        <v>39</v>
      </c>
      <c r="D4485" t="s">
        <v>40</v>
      </c>
      <c r="E4485" t="s">
        <v>745</v>
      </c>
      <c r="F4485" t="s">
        <v>746</v>
      </c>
      <c r="G4485" t="s">
        <v>452</v>
      </c>
      <c r="H4485" t="s">
        <v>46</v>
      </c>
      <c r="J4485" t="s">
        <v>36</v>
      </c>
      <c r="L4485" t="s">
        <v>747</v>
      </c>
      <c r="M4485" t="s">
        <v>747</v>
      </c>
      <c r="N4485" t="b">
        <v>0</v>
      </c>
      <c r="O4485">
        <v>12.386843580000001</v>
      </c>
      <c r="P4485">
        <v>1.010656538776008E-4</v>
      </c>
      <c r="Q4485">
        <v>1.412756062121548</v>
      </c>
      <c r="R4485">
        <v>17.49958835819637</v>
      </c>
      <c r="S4485">
        <v>1.2518844458922619E-3</v>
      </c>
      <c r="T4485">
        <f t="shared" si="142"/>
        <v>17.49958835819638</v>
      </c>
      <c r="U4485">
        <f t="shared" si="143"/>
        <v>1.2518844458922617E-3</v>
      </c>
    </row>
    <row r="4486" spans="1:21" x14ac:dyDescent="0.35">
      <c r="A4486" t="s">
        <v>73</v>
      </c>
      <c r="B4486" t="s">
        <v>28</v>
      </c>
      <c r="C4486" t="s">
        <v>76</v>
      </c>
      <c r="D4486" t="s">
        <v>77</v>
      </c>
      <c r="E4486" t="s">
        <v>1194</v>
      </c>
      <c r="F4486" t="s">
        <v>1195</v>
      </c>
      <c r="G4486" t="s">
        <v>128</v>
      </c>
      <c r="H4486" t="s">
        <v>46</v>
      </c>
      <c r="J4486" t="s">
        <v>36</v>
      </c>
      <c r="L4486" t="s">
        <v>230</v>
      </c>
      <c r="M4486" t="s">
        <v>230</v>
      </c>
      <c r="N4486" t="b">
        <v>0</v>
      </c>
      <c r="O4486">
        <v>0.77</v>
      </c>
      <c r="P4486">
        <v>1.184883358790614E-3</v>
      </c>
      <c r="Q4486">
        <v>4.2209353608359237</v>
      </c>
      <c r="R4486">
        <v>3.2501202278436612</v>
      </c>
      <c r="S4486">
        <v>9.1236018626877316E-4</v>
      </c>
      <c r="T4486">
        <f t="shared" si="142"/>
        <v>3.2501202278436612</v>
      </c>
      <c r="U4486">
        <f t="shared" si="143"/>
        <v>9.1236018626877284E-4</v>
      </c>
    </row>
    <row r="4487" spans="1:21" x14ac:dyDescent="0.35">
      <c r="A4487" t="s">
        <v>73</v>
      </c>
      <c r="B4487" t="s">
        <v>28</v>
      </c>
      <c r="C4487" t="s">
        <v>39</v>
      </c>
      <c r="D4487" t="s">
        <v>40</v>
      </c>
      <c r="E4487" t="s">
        <v>1196</v>
      </c>
      <c r="F4487" t="s">
        <v>1197</v>
      </c>
      <c r="G4487" t="s">
        <v>128</v>
      </c>
      <c r="H4487" t="s">
        <v>46</v>
      </c>
      <c r="J4487" t="s">
        <v>36</v>
      </c>
      <c r="L4487" t="s">
        <v>230</v>
      </c>
      <c r="M4487" t="s">
        <v>230</v>
      </c>
      <c r="N4487" t="b">
        <v>0</v>
      </c>
      <c r="O4487">
        <v>0.77</v>
      </c>
      <c r="P4487">
        <v>9.4025979175800664E-4</v>
      </c>
      <c r="Q4487">
        <v>13.1435128533777</v>
      </c>
      <c r="R4487">
        <v>10.12050489710083</v>
      </c>
      <c r="S4487">
        <v>7.2400003965366515E-4</v>
      </c>
      <c r="T4487">
        <f t="shared" si="142"/>
        <v>10.12050489710083</v>
      </c>
      <c r="U4487">
        <f t="shared" si="143"/>
        <v>7.2400003965366515E-4</v>
      </c>
    </row>
    <row r="4488" spans="1:21" x14ac:dyDescent="0.35">
      <c r="A4488" t="s">
        <v>73</v>
      </c>
      <c r="B4488" t="s">
        <v>28</v>
      </c>
      <c r="C4488" t="s">
        <v>29</v>
      </c>
      <c r="D4488" t="s">
        <v>30</v>
      </c>
      <c r="E4488" t="s">
        <v>748</v>
      </c>
      <c r="F4488" t="s">
        <v>749</v>
      </c>
      <c r="G4488" t="s">
        <v>452</v>
      </c>
      <c r="H4488" t="s">
        <v>46</v>
      </c>
      <c r="J4488" t="s">
        <v>36</v>
      </c>
      <c r="L4488" t="s">
        <v>750</v>
      </c>
      <c r="M4488" t="s">
        <v>750</v>
      </c>
      <c r="N4488" t="b">
        <v>0</v>
      </c>
      <c r="O4488">
        <v>106.23905766</v>
      </c>
      <c r="P4488">
        <v>2.6118574557172799E-4</v>
      </c>
      <c r="Q4488">
        <v>0.96789322863195137</v>
      </c>
      <c r="R4488">
        <v>102.8280645253534</v>
      </c>
      <c r="S4488">
        <v>2.7748127483764901E-2</v>
      </c>
      <c r="T4488">
        <f t="shared" si="142"/>
        <v>102.82806452535344</v>
      </c>
      <c r="U4488">
        <f t="shared" si="143"/>
        <v>2.7748127483764901E-2</v>
      </c>
    </row>
    <row r="4489" spans="1:21" x14ac:dyDescent="0.35">
      <c r="A4489" t="s">
        <v>73</v>
      </c>
      <c r="B4489" t="s">
        <v>28</v>
      </c>
      <c r="C4489" t="s">
        <v>76</v>
      </c>
      <c r="D4489" t="s">
        <v>77</v>
      </c>
      <c r="E4489" t="s">
        <v>748</v>
      </c>
      <c r="F4489" t="s">
        <v>749</v>
      </c>
      <c r="G4489" t="s">
        <v>452</v>
      </c>
      <c r="H4489" t="s">
        <v>46</v>
      </c>
      <c r="J4489" t="s">
        <v>36</v>
      </c>
      <c r="L4489" t="s">
        <v>750</v>
      </c>
      <c r="M4489" t="s">
        <v>750</v>
      </c>
      <c r="N4489" t="b">
        <v>0</v>
      </c>
      <c r="O4489">
        <v>106.23905766</v>
      </c>
      <c r="P4489">
        <v>8.1646728067424554E-3</v>
      </c>
      <c r="Q4489">
        <v>29.08518876896872</v>
      </c>
      <c r="R4489">
        <v>3089.9830466784529</v>
      </c>
      <c r="S4489">
        <v>0.86740714509054573</v>
      </c>
      <c r="T4489">
        <f t="shared" si="142"/>
        <v>3089.9830466784524</v>
      </c>
      <c r="U4489">
        <f t="shared" si="143"/>
        <v>0.86740714509054573</v>
      </c>
    </row>
    <row r="4490" spans="1:21" x14ac:dyDescent="0.35">
      <c r="A4490" t="s">
        <v>73</v>
      </c>
      <c r="B4490" t="s">
        <v>28</v>
      </c>
      <c r="C4490" t="s">
        <v>29</v>
      </c>
      <c r="D4490" t="s">
        <v>30</v>
      </c>
      <c r="E4490" t="s">
        <v>228</v>
      </c>
      <c r="F4490" t="s">
        <v>229</v>
      </c>
      <c r="G4490" t="s">
        <v>128</v>
      </c>
      <c r="H4490" t="s">
        <v>46</v>
      </c>
      <c r="J4490" t="s">
        <v>36</v>
      </c>
      <c r="L4490" t="s">
        <v>230</v>
      </c>
      <c r="M4490" t="s">
        <v>230</v>
      </c>
      <c r="N4490" t="b">
        <v>0</v>
      </c>
      <c r="O4490">
        <v>0.77</v>
      </c>
      <c r="P4490">
        <v>4.3266562133063438E-3</v>
      </c>
      <c r="Q4490">
        <v>16.03357504181832</v>
      </c>
      <c r="R4490">
        <v>12.34585278220011</v>
      </c>
      <c r="S4490">
        <v>3.3315252842458852E-3</v>
      </c>
      <c r="T4490">
        <f t="shared" si="142"/>
        <v>12.345852782200106</v>
      </c>
      <c r="U4490">
        <f t="shared" si="143"/>
        <v>3.3315252842458848E-3</v>
      </c>
    </row>
    <row r="4491" spans="1:21" x14ac:dyDescent="0.35">
      <c r="A4491" t="s">
        <v>73</v>
      </c>
      <c r="B4491" t="s">
        <v>28</v>
      </c>
      <c r="C4491" t="s">
        <v>76</v>
      </c>
      <c r="D4491" t="s">
        <v>77</v>
      </c>
      <c r="E4491" t="s">
        <v>228</v>
      </c>
      <c r="F4491" t="s">
        <v>229</v>
      </c>
      <c r="G4491" t="s">
        <v>128</v>
      </c>
      <c r="H4491" t="s">
        <v>46</v>
      </c>
      <c r="J4491" t="s">
        <v>36</v>
      </c>
      <c r="L4491" t="s">
        <v>230</v>
      </c>
      <c r="M4491" t="s">
        <v>230</v>
      </c>
      <c r="N4491" t="b">
        <v>0</v>
      </c>
      <c r="O4491">
        <v>0.77</v>
      </c>
      <c r="P4491">
        <v>2.7853241806448202E-4</v>
      </c>
      <c r="Q4491">
        <v>0.99222199706432312</v>
      </c>
      <c r="R4491">
        <v>0.76401093773952877</v>
      </c>
      <c r="S4491">
        <v>2.1446996190965109E-4</v>
      </c>
      <c r="T4491">
        <f t="shared" si="142"/>
        <v>0.76401093773952877</v>
      </c>
      <c r="U4491">
        <f t="shared" si="143"/>
        <v>2.1446996190965117E-4</v>
      </c>
    </row>
    <row r="4492" spans="1:21" x14ac:dyDescent="0.35">
      <c r="A4492" t="s">
        <v>73</v>
      </c>
      <c r="B4492" t="s">
        <v>28</v>
      </c>
      <c r="C4492" t="s">
        <v>39</v>
      </c>
      <c r="D4492" t="s">
        <v>40</v>
      </c>
      <c r="E4492" t="s">
        <v>748</v>
      </c>
      <c r="F4492" t="s">
        <v>749</v>
      </c>
      <c r="G4492" t="s">
        <v>452</v>
      </c>
      <c r="H4492" t="s">
        <v>46</v>
      </c>
      <c r="J4492" t="s">
        <v>36</v>
      </c>
      <c r="L4492" t="s">
        <v>750</v>
      </c>
      <c r="M4492" t="s">
        <v>750</v>
      </c>
      <c r="N4492" t="b">
        <v>0</v>
      </c>
      <c r="O4492">
        <v>106.23905766</v>
      </c>
      <c r="P4492">
        <v>3.2879420984329869E-3</v>
      </c>
      <c r="Q4492">
        <v>45.96081807466868</v>
      </c>
      <c r="R4492">
        <v>4882.8340015354961</v>
      </c>
      <c r="S4492">
        <v>0.3493078701781635</v>
      </c>
      <c r="T4492">
        <f t="shared" si="142"/>
        <v>4882.8340015354961</v>
      </c>
      <c r="U4492">
        <f t="shared" si="143"/>
        <v>0.3493078701781635</v>
      </c>
    </row>
    <row r="4493" spans="1:21" x14ac:dyDescent="0.35">
      <c r="A4493" t="s">
        <v>73</v>
      </c>
      <c r="B4493" t="s">
        <v>28</v>
      </c>
      <c r="C4493" t="s">
        <v>39</v>
      </c>
      <c r="D4493" t="s">
        <v>40</v>
      </c>
      <c r="E4493" t="s">
        <v>228</v>
      </c>
      <c r="F4493" t="s">
        <v>229</v>
      </c>
      <c r="G4493" t="s">
        <v>128</v>
      </c>
      <c r="H4493" t="s">
        <v>46</v>
      </c>
      <c r="J4493" t="s">
        <v>36</v>
      </c>
      <c r="L4493" t="s">
        <v>230</v>
      </c>
      <c r="M4493" t="s">
        <v>230</v>
      </c>
      <c r="N4493" t="b">
        <v>0</v>
      </c>
      <c r="O4493">
        <v>0.77</v>
      </c>
      <c r="P4493">
        <v>5.454963168695108E-4</v>
      </c>
      <c r="Q4493">
        <v>7.6252732649976744</v>
      </c>
      <c r="R4493">
        <v>5.8714604140482098</v>
      </c>
      <c r="S4493">
        <v>4.2003216398952327E-4</v>
      </c>
      <c r="T4493">
        <f t="shared" si="142"/>
        <v>5.8714604140482098</v>
      </c>
      <c r="U4493">
        <f t="shared" si="143"/>
        <v>4.2003216398952333E-4</v>
      </c>
    </row>
    <row r="4494" spans="1:21" x14ac:dyDescent="0.35">
      <c r="A4494" t="s">
        <v>73</v>
      </c>
      <c r="B4494" t="s">
        <v>28</v>
      </c>
      <c r="C4494" t="s">
        <v>39</v>
      </c>
      <c r="D4494" t="s">
        <v>40</v>
      </c>
      <c r="E4494" t="s">
        <v>751</v>
      </c>
      <c r="F4494" t="s">
        <v>752</v>
      </c>
      <c r="G4494" t="s">
        <v>452</v>
      </c>
      <c r="H4494" t="s">
        <v>46</v>
      </c>
      <c r="J4494" t="s">
        <v>36</v>
      </c>
      <c r="L4494" t="s">
        <v>753</v>
      </c>
      <c r="M4494" t="s">
        <v>753</v>
      </c>
      <c r="N4494" t="b">
        <v>0</v>
      </c>
      <c r="O4494">
        <v>21.835546260000001</v>
      </c>
      <c r="P4494">
        <v>8.73020957642663E-6</v>
      </c>
      <c r="Q4494">
        <v>0.12203608277868</v>
      </c>
      <c r="R4494">
        <v>2.6647245309030558</v>
      </c>
      <c r="S4494">
        <v>1.906288950655587E-4</v>
      </c>
      <c r="T4494">
        <f t="shared" si="142"/>
        <v>2.6647245309030567</v>
      </c>
      <c r="U4494">
        <f t="shared" si="143"/>
        <v>1.906288950655587E-4</v>
      </c>
    </row>
    <row r="4495" spans="1:21" x14ac:dyDescent="0.35">
      <c r="A4495" t="s">
        <v>73</v>
      </c>
      <c r="B4495" t="s">
        <v>28</v>
      </c>
      <c r="C4495" t="s">
        <v>39</v>
      </c>
      <c r="D4495" t="s">
        <v>40</v>
      </c>
      <c r="E4495" t="s">
        <v>231</v>
      </c>
      <c r="F4495" t="s">
        <v>232</v>
      </c>
      <c r="G4495" t="s">
        <v>128</v>
      </c>
      <c r="H4495" t="s">
        <v>46</v>
      </c>
      <c r="J4495" t="s">
        <v>36</v>
      </c>
      <c r="L4495" t="s">
        <v>233</v>
      </c>
      <c r="M4495" t="s">
        <v>233</v>
      </c>
      <c r="N4495" t="b">
        <v>0</v>
      </c>
      <c r="O4495">
        <v>226.35</v>
      </c>
      <c r="P4495">
        <v>1.0953930765915619E-3</v>
      </c>
      <c r="Q4495">
        <v>15.312058547950279</v>
      </c>
      <c r="R4495">
        <v>3465.8844523285452</v>
      </c>
      <c r="S4495">
        <v>0.2479422228865</v>
      </c>
      <c r="T4495">
        <f t="shared" si="142"/>
        <v>3465.8844523285456</v>
      </c>
      <c r="U4495">
        <f t="shared" si="143"/>
        <v>0.24794222288650003</v>
      </c>
    </row>
    <row r="4496" spans="1:21" x14ac:dyDescent="0.35">
      <c r="A4496" t="s">
        <v>73</v>
      </c>
      <c r="B4496" t="s">
        <v>28</v>
      </c>
      <c r="C4496" t="s">
        <v>76</v>
      </c>
      <c r="D4496" t="s">
        <v>77</v>
      </c>
      <c r="E4496" t="s">
        <v>754</v>
      </c>
      <c r="F4496" t="s">
        <v>755</v>
      </c>
      <c r="G4496" t="s">
        <v>452</v>
      </c>
      <c r="H4496" t="s">
        <v>46</v>
      </c>
      <c r="J4496" t="s">
        <v>36</v>
      </c>
      <c r="L4496" t="s">
        <v>756</v>
      </c>
      <c r="M4496" t="s">
        <v>756</v>
      </c>
      <c r="N4496" t="b">
        <v>0</v>
      </c>
      <c r="O4496">
        <v>21.873540890000001</v>
      </c>
      <c r="P4496">
        <v>1.8069454902113279E-2</v>
      </c>
      <c r="Q4496">
        <v>64.369206117644481</v>
      </c>
      <c r="R4496">
        <v>1407.9824620711349</v>
      </c>
      <c r="S4496">
        <v>0.39524296066138581</v>
      </c>
      <c r="T4496">
        <f t="shared" si="142"/>
        <v>1407.9824620711347</v>
      </c>
      <c r="U4496">
        <f t="shared" si="143"/>
        <v>0.39524296066138576</v>
      </c>
    </row>
    <row r="4497" spans="1:21" x14ac:dyDescent="0.35">
      <c r="A4497" t="s">
        <v>73</v>
      </c>
      <c r="B4497" t="s">
        <v>28</v>
      </c>
      <c r="C4497" t="s">
        <v>39</v>
      </c>
      <c r="D4497" t="s">
        <v>40</v>
      </c>
      <c r="E4497" t="s">
        <v>754</v>
      </c>
      <c r="F4497" t="s">
        <v>755</v>
      </c>
      <c r="G4497" t="s">
        <v>452</v>
      </c>
      <c r="H4497" t="s">
        <v>46</v>
      </c>
      <c r="J4497" t="s">
        <v>36</v>
      </c>
      <c r="L4497" t="s">
        <v>756</v>
      </c>
      <c r="M4497" t="s">
        <v>756</v>
      </c>
      <c r="N4497" t="b">
        <v>0</v>
      </c>
      <c r="O4497">
        <v>21.873540890000001</v>
      </c>
      <c r="P4497">
        <v>4.6583986540088534E-3</v>
      </c>
      <c r="Q4497">
        <v>65.11787818837287</v>
      </c>
      <c r="R4497">
        <v>1424.358571223413</v>
      </c>
      <c r="S4497">
        <v>0.1018956734403836</v>
      </c>
      <c r="T4497">
        <f t="shared" si="142"/>
        <v>1424.3585712234133</v>
      </c>
      <c r="U4497">
        <f t="shared" si="143"/>
        <v>0.10189567344038362</v>
      </c>
    </row>
    <row r="4498" spans="1:21" x14ac:dyDescent="0.35">
      <c r="A4498" t="s">
        <v>73</v>
      </c>
      <c r="B4498" t="s">
        <v>28</v>
      </c>
      <c r="C4498" t="s">
        <v>29</v>
      </c>
      <c r="D4498" t="s">
        <v>30</v>
      </c>
      <c r="E4498" t="s">
        <v>231</v>
      </c>
      <c r="F4498" t="s">
        <v>232</v>
      </c>
      <c r="G4498" t="s">
        <v>128</v>
      </c>
      <c r="H4498" t="s">
        <v>46</v>
      </c>
      <c r="J4498" t="s">
        <v>36</v>
      </c>
      <c r="L4498" t="s">
        <v>233</v>
      </c>
      <c r="M4498" t="s">
        <v>233</v>
      </c>
      <c r="N4498" t="b">
        <v>0</v>
      </c>
      <c r="O4498">
        <v>226.35</v>
      </c>
      <c r="P4498">
        <v>1.6227032153606029E-3</v>
      </c>
      <c r="Q4498">
        <v>6.0133582358746924</v>
      </c>
      <c r="R4498">
        <v>1361.123636690236</v>
      </c>
      <c r="S4498">
        <v>0.36729887279687251</v>
      </c>
      <c r="T4498">
        <f t="shared" si="142"/>
        <v>1361.1236366902367</v>
      </c>
      <c r="U4498">
        <f t="shared" si="143"/>
        <v>0.36729887279687246</v>
      </c>
    </row>
    <row r="4499" spans="1:21" x14ac:dyDescent="0.35">
      <c r="A4499" t="s">
        <v>73</v>
      </c>
      <c r="B4499" t="s">
        <v>28</v>
      </c>
      <c r="C4499" t="s">
        <v>29</v>
      </c>
      <c r="D4499" t="s">
        <v>30</v>
      </c>
      <c r="E4499" t="s">
        <v>234</v>
      </c>
      <c r="F4499" t="s">
        <v>235</v>
      </c>
      <c r="G4499" t="s">
        <v>128</v>
      </c>
      <c r="H4499" t="s">
        <v>46</v>
      </c>
      <c r="J4499" t="s">
        <v>36</v>
      </c>
      <c r="L4499" t="s">
        <v>230</v>
      </c>
      <c r="M4499" t="s">
        <v>230</v>
      </c>
      <c r="N4499" t="b">
        <v>0</v>
      </c>
      <c r="O4499">
        <v>0.77</v>
      </c>
      <c r="P4499">
        <v>1.1906972442697779E-3</v>
      </c>
      <c r="Q4499">
        <v>4.4124452410552637</v>
      </c>
      <c r="R4499">
        <v>3.3975828356125528</v>
      </c>
      <c r="S4499">
        <v>9.1683687808772881E-4</v>
      </c>
      <c r="T4499">
        <f t="shared" si="142"/>
        <v>3.3975828356125533</v>
      </c>
      <c r="U4499">
        <f t="shared" si="143"/>
        <v>9.1683687808772902E-4</v>
      </c>
    </row>
    <row r="4500" spans="1:21" x14ac:dyDescent="0.35">
      <c r="A4500" t="s">
        <v>73</v>
      </c>
      <c r="B4500" t="s">
        <v>28</v>
      </c>
      <c r="C4500" t="s">
        <v>39</v>
      </c>
      <c r="D4500" t="s">
        <v>40</v>
      </c>
      <c r="E4500" t="s">
        <v>757</v>
      </c>
      <c r="F4500" t="s">
        <v>758</v>
      </c>
      <c r="G4500" t="s">
        <v>452</v>
      </c>
      <c r="H4500" t="s">
        <v>46</v>
      </c>
      <c r="J4500" t="s">
        <v>36</v>
      </c>
      <c r="L4500" t="s">
        <v>759</v>
      </c>
      <c r="M4500" t="s">
        <v>759</v>
      </c>
      <c r="N4500" t="b">
        <v>0</v>
      </c>
      <c r="O4500">
        <v>35.737975300000002</v>
      </c>
      <c r="P4500">
        <v>8.1828124161160958E-8</v>
      </c>
      <c r="Q4500">
        <v>1.143842383889587E-3</v>
      </c>
      <c r="R4500">
        <v>4.0878610862539189E-2</v>
      </c>
      <c r="S4500">
        <v>2.9243714801169039E-6</v>
      </c>
      <c r="T4500">
        <f t="shared" si="142"/>
        <v>4.0878610862539182E-2</v>
      </c>
      <c r="U4500">
        <f t="shared" si="143"/>
        <v>2.9243714801169039E-6</v>
      </c>
    </row>
    <row r="4501" spans="1:21" x14ac:dyDescent="0.35">
      <c r="A4501" t="s">
        <v>73</v>
      </c>
      <c r="B4501" t="s">
        <v>28</v>
      </c>
      <c r="C4501" t="s">
        <v>76</v>
      </c>
      <c r="D4501" t="s">
        <v>77</v>
      </c>
      <c r="E4501" t="s">
        <v>757</v>
      </c>
      <c r="F4501" t="s">
        <v>758</v>
      </c>
      <c r="G4501" t="s">
        <v>452</v>
      </c>
      <c r="H4501" t="s">
        <v>46</v>
      </c>
      <c r="J4501" t="s">
        <v>36</v>
      </c>
      <c r="L4501" t="s">
        <v>759</v>
      </c>
      <c r="M4501" t="s">
        <v>759</v>
      </c>
      <c r="N4501" t="b">
        <v>0</v>
      </c>
      <c r="O4501">
        <v>35.737975300000002</v>
      </c>
      <c r="P4501">
        <v>2.237910122413865E-5</v>
      </c>
      <c r="Q4501">
        <v>7.9721551492720255E-2</v>
      </c>
      <c r="R4501">
        <v>2.8490868381245149</v>
      </c>
      <c r="S4501">
        <v>7.9978376678446674E-4</v>
      </c>
      <c r="T4501">
        <f t="shared" si="142"/>
        <v>2.8490868381245149</v>
      </c>
      <c r="U4501">
        <f t="shared" si="143"/>
        <v>7.9978376678446685E-4</v>
      </c>
    </row>
    <row r="4502" spans="1:21" x14ac:dyDescent="0.35">
      <c r="A4502" t="s">
        <v>73</v>
      </c>
      <c r="B4502" t="s">
        <v>28</v>
      </c>
      <c r="C4502" t="s">
        <v>39</v>
      </c>
      <c r="D4502" t="s">
        <v>40</v>
      </c>
      <c r="E4502" t="s">
        <v>234</v>
      </c>
      <c r="F4502" t="s">
        <v>235</v>
      </c>
      <c r="G4502" t="s">
        <v>128</v>
      </c>
      <c r="H4502" t="s">
        <v>46</v>
      </c>
      <c r="J4502" t="s">
        <v>36</v>
      </c>
      <c r="L4502" t="s">
        <v>230</v>
      </c>
      <c r="M4502" t="s">
        <v>230</v>
      </c>
      <c r="N4502" t="b">
        <v>0</v>
      </c>
      <c r="O4502">
        <v>0.77</v>
      </c>
      <c r="P4502">
        <v>1.594356213224711E-3</v>
      </c>
      <c r="Q4502">
        <v>22.286863231917131</v>
      </c>
      <c r="R4502">
        <v>17.160884688576189</v>
      </c>
      <c r="S4502">
        <v>1.2276542841830271E-3</v>
      </c>
      <c r="T4502">
        <f t="shared" si="142"/>
        <v>17.160884688576193</v>
      </c>
      <c r="U4502">
        <f t="shared" si="143"/>
        <v>1.2276542841830275E-3</v>
      </c>
    </row>
    <row r="4503" spans="1:21" x14ac:dyDescent="0.35">
      <c r="A4503" t="s">
        <v>73</v>
      </c>
      <c r="B4503" t="s">
        <v>28</v>
      </c>
      <c r="C4503" t="s">
        <v>29</v>
      </c>
      <c r="D4503" t="s">
        <v>30</v>
      </c>
      <c r="E4503" t="s">
        <v>236</v>
      </c>
      <c r="F4503" t="s">
        <v>237</v>
      </c>
      <c r="G4503" t="s">
        <v>128</v>
      </c>
      <c r="H4503" t="s">
        <v>46</v>
      </c>
      <c r="J4503" t="s">
        <v>36</v>
      </c>
      <c r="L4503" t="s">
        <v>230</v>
      </c>
      <c r="M4503" t="s">
        <v>230</v>
      </c>
      <c r="N4503" t="b">
        <v>0</v>
      </c>
      <c r="O4503">
        <v>0.77</v>
      </c>
      <c r="P4503">
        <v>9.7482992492080116E-4</v>
      </c>
      <c r="Q4503">
        <v>3.6124914908096319</v>
      </c>
      <c r="R4503">
        <v>2.7816184479234169</v>
      </c>
      <c r="S4503">
        <v>7.5061904218901693E-4</v>
      </c>
      <c r="T4503">
        <f t="shared" si="142"/>
        <v>2.7816184479234165</v>
      </c>
      <c r="U4503">
        <f t="shared" si="143"/>
        <v>7.5061904218901693E-4</v>
      </c>
    </row>
    <row r="4504" spans="1:21" x14ac:dyDescent="0.35">
      <c r="A4504" t="s">
        <v>73</v>
      </c>
      <c r="B4504" t="s">
        <v>28</v>
      </c>
      <c r="C4504" t="s">
        <v>29</v>
      </c>
      <c r="D4504" t="s">
        <v>30</v>
      </c>
      <c r="E4504" t="s">
        <v>757</v>
      </c>
      <c r="F4504" t="s">
        <v>758</v>
      </c>
      <c r="G4504" t="s">
        <v>452</v>
      </c>
      <c r="H4504" t="s">
        <v>46</v>
      </c>
      <c r="J4504" t="s">
        <v>36</v>
      </c>
      <c r="L4504" t="s">
        <v>759</v>
      </c>
      <c r="M4504" t="s">
        <v>759</v>
      </c>
      <c r="N4504" t="b">
        <v>0</v>
      </c>
      <c r="O4504">
        <v>35.737975300000002</v>
      </c>
      <c r="P4504">
        <v>1.511845970272779E-5</v>
      </c>
      <c r="Q4504">
        <v>5.6025472376311801E-2</v>
      </c>
      <c r="R4504">
        <v>2.0022369479554629</v>
      </c>
      <c r="S4504">
        <v>5.4030313943013118E-4</v>
      </c>
      <c r="T4504">
        <f t="shared" si="142"/>
        <v>2.0022369479554634</v>
      </c>
      <c r="U4504">
        <f t="shared" si="143"/>
        <v>5.4030313943013118E-4</v>
      </c>
    </row>
    <row r="4505" spans="1:21" x14ac:dyDescent="0.35">
      <c r="A4505" t="s">
        <v>73</v>
      </c>
      <c r="B4505" t="s">
        <v>28</v>
      </c>
      <c r="C4505" t="s">
        <v>39</v>
      </c>
      <c r="D4505" t="s">
        <v>40</v>
      </c>
      <c r="E4505" t="s">
        <v>760</v>
      </c>
      <c r="F4505" t="s">
        <v>761</v>
      </c>
      <c r="G4505" t="s">
        <v>452</v>
      </c>
      <c r="H4505" t="s">
        <v>46</v>
      </c>
      <c r="J4505" t="s">
        <v>36</v>
      </c>
      <c r="L4505" t="s">
        <v>762</v>
      </c>
      <c r="M4505" t="s">
        <v>762</v>
      </c>
      <c r="N4505" t="b">
        <v>0</v>
      </c>
      <c r="O4505">
        <v>21.831660679999999</v>
      </c>
      <c r="P4505">
        <v>1.0109524661859199E-2</v>
      </c>
      <c r="Q4505">
        <v>141.31697271266819</v>
      </c>
      <c r="R4505">
        <v>3085.1841965877911</v>
      </c>
      <c r="S4505">
        <v>0.22070771205380191</v>
      </c>
      <c r="T4505">
        <f t="shared" si="142"/>
        <v>3085.1841965877907</v>
      </c>
      <c r="U4505">
        <f t="shared" si="143"/>
        <v>0.22070771205380177</v>
      </c>
    </row>
    <row r="4506" spans="1:21" x14ac:dyDescent="0.35">
      <c r="A4506" t="s">
        <v>73</v>
      </c>
      <c r="B4506" t="s">
        <v>28</v>
      </c>
      <c r="C4506" t="s">
        <v>29</v>
      </c>
      <c r="D4506" t="s">
        <v>30</v>
      </c>
      <c r="E4506" t="s">
        <v>238</v>
      </c>
      <c r="F4506" t="s">
        <v>239</v>
      </c>
      <c r="G4506" t="s">
        <v>128</v>
      </c>
      <c r="H4506" t="s">
        <v>46</v>
      </c>
      <c r="J4506" t="s">
        <v>36</v>
      </c>
      <c r="L4506" t="s">
        <v>240</v>
      </c>
      <c r="M4506" t="s">
        <v>240</v>
      </c>
      <c r="N4506" t="b">
        <v>0</v>
      </c>
      <c r="O4506">
        <v>0.6</v>
      </c>
      <c r="P4506">
        <v>9.539435734755772E-4</v>
      </c>
      <c r="Q4506">
        <v>3.5350915619183829</v>
      </c>
      <c r="R4506">
        <v>2.1210549371510301</v>
      </c>
      <c r="S4506">
        <v>5.7236614408534634E-4</v>
      </c>
      <c r="T4506">
        <f t="shared" si="142"/>
        <v>2.1210549371510297</v>
      </c>
      <c r="U4506">
        <f t="shared" si="143"/>
        <v>5.7236614408534634E-4</v>
      </c>
    </row>
    <row r="4507" spans="1:21" x14ac:dyDescent="0.35">
      <c r="A4507" t="s">
        <v>73</v>
      </c>
      <c r="B4507" t="s">
        <v>28</v>
      </c>
      <c r="C4507" t="s">
        <v>39</v>
      </c>
      <c r="D4507" t="s">
        <v>40</v>
      </c>
      <c r="E4507" t="s">
        <v>238</v>
      </c>
      <c r="F4507" t="s">
        <v>239</v>
      </c>
      <c r="G4507" t="s">
        <v>128</v>
      </c>
      <c r="H4507" t="s">
        <v>46</v>
      </c>
      <c r="J4507" t="s">
        <v>36</v>
      </c>
      <c r="L4507" t="s">
        <v>240</v>
      </c>
      <c r="M4507" t="s">
        <v>240</v>
      </c>
      <c r="N4507" t="b">
        <v>0</v>
      </c>
      <c r="O4507">
        <v>0.6</v>
      </c>
      <c r="P4507">
        <v>2.8181725573788509E-4</v>
      </c>
      <c r="Q4507">
        <v>3.9394098902910799</v>
      </c>
      <c r="R4507">
        <v>2.3636459341746479</v>
      </c>
      <c r="S4507">
        <v>1.6909035344273111E-4</v>
      </c>
      <c r="T4507">
        <f t="shared" si="142"/>
        <v>2.3636459341746479</v>
      </c>
      <c r="U4507">
        <f t="shared" si="143"/>
        <v>1.6909035344273105E-4</v>
      </c>
    </row>
    <row r="4508" spans="1:21" x14ac:dyDescent="0.35">
      <c r="A4508" t="s">
        <v>73</v>
      </c>
      <c r="B4508" t="s">
        <v>28</v>
      </c>
      <c r="C4508" t="s">
        <v>76</v>
      </c>
      <c r="D4508" t="s">
        <v>77</v>
      </c>
      <c r="E4508" t="s">
        <v>760</v>
      </c>
      <c r="F4508" t="s">
        <v>761</v>
      </c>
      <c r="G4508" t="s">
        <v>452</v>
      </c>
      <c r="H4508" t="s">
        <v>46</v>
      </c>
      <c r="J4508" t="s">
        <v>36</v>
      </c>
      <c r="L4508" t="s">
        <v>762</v>
      </c>
      <c r="M4508" t="s">
        <v>762</v>
      </c>
      <c r="N4508" t="b">
        <v>0</v>
      </c>
      <c r="O4508">
        <v>21.831660679999999</v>
      </c>
      <c r="P4508">
        <v>1.7105782353549211E-2</v>
      </c>
      <c r="Q4508">
        <v>60.936294762848632</v>
      </c>
      <c r="R4508">
        <v>1330.3405103589721</v>
      </c>
      <c r="S4508">
        <v>0.37344763600861819</v>
      </c>
      <c r="T4508">
        <f t="shared" si="142"/>
        <v>1330.3405103589723</v>
      </c>
      <c r="U4508">
        <f t="shared" si="143"/>
        <v>0.37344763600861813</v>
      </c>
    </row>
    <row r="4509" spans="1:21" x14ac:dyDescent="0.35">
      <c r="A4509" t="s">
        <v>73</v>
      </c>
      <c r="B4509" t="s">
        <v>28</v>
      </c>
      <c r="C4509" t="s">
        <v>76</v>
      </c>
      <c r="D4509" t="s">
        <v>77</v>
      </c>
      <c r="E4509" t="s">
        <v>763</v>
      </c>
      <c r="F4509" t="s">
        <v>764</v>
      </c>
      <c r="G4509" t="s">
        <v>452</v>
      </c>
      <c r="H4509" t="s">
        <v>46</v>
      </c>
      <c r="J4509" t="s">
        <v>36</v>
      </c>
      <c r="L4509" t="s">
        <v>765</v>
      </c>
      <c r="M4509" t="s">
        <v>765</v>
      </c>
      <c r="N4509" t="b">
        <v>0</v>
      </c>
      <c r="O4509">
        <v>58.279284670000003</v>
      </c>
      <c r="P4509">
        <v>8.8506740784097257E-7</v>
      </c>
      <c r="Q4509">
        <v>3.1528945788321439E-3</v>
      </c>
      <c r="R4509">
        <v>0.1837484406942583</v>
      </c>
      <c r="S4509">
        <v>5.1581095413703027E-5</v>
      </c>
      <c r="T4509">
        <f t="shared" si="142"/>
        <v>0.18374844069425827</v>
      </c>
      <c r="U4509">
        <f t="shared" si="143"/>
        <v>5.1581095413703034E-5</v>
      </c>
    </row>
    <row r="4510" spans="1:21" x14ac:dyDescent="0.35">
      <c r="A4510" t="s">
        <v>73</v>
      </c>
      <c r="B4510" t="s">
        <v>28</v>
      </c>
      <c r="C4510" t="s">
        <v>39</v>
      </c>
      <c r="D4510" t="s">
        <v>40</v>
      </c>
      <c r="E4510" t="s">
        <v>241</v>
      </c>
      <c r="F4510" t="s">
        <v>242</v>
      </c>
      <c r="G4510" t="s">
        <v>128</v>
      </c>
      <c r="H4510" t="s">
        <v>46</v>
      </c>
      <c r="J4510" t="s">
        <v>36</v>
      </c>
      <c r="L4510" t="s">
        <v>233</v>
      </c>
      <c r="M4510" t="s">
        <v>233</v>
      </c>
      <c r="N4510" t="b">
        <v>0</v>
      </c>
      <c r="O4510">
        <v>226.35</v>
      </c>
      <c r="P4510">
        <v>1.939616937368505E-4</v>
      </c>
      <c r="Q4510">
        <v>2.7113123809396309</v>
      </c>
      <c r="R4510">
        <v>613.70555742568558</v>
      </c>
      <c r="S4510">
        <v>4.3903229377336109E-2</v>
      </c>
      <c r="T4510">
        <f t="shared" si="142"/>
        <v>613.70555742568547</v>
      </c>
      <c r="U4510">
        <f t="shared" si="143"/>
        <v>4.3903229377336109E-2</v>
      </c>
    </row>
    <row r="4511" spans="1:21" x14ac:dyDescent="0.35">
      <c r="A4511" t="s">
        <v>73</v>
      </c>
      <c r="B4511" t="s">
        <v>28</v>
      </c>
      <c r="C4511" t="s">
        <v>29</v>
      </c>
      <c r="D4511" t="s">
        <v>30</v>
      </c>
      <c r="E4511" t="s">
        <v>241</v>
      </c>
      <c r="F4511" t="s">
        <v>242</v>
      </c>
      <c r="G4511" t="s">
        <v>128</v>
      </c>
      <c r="H4511" t="s">
        <v>46</v>
      </c>
      <c r="J4511" t="s">
        <v>36</v>
      </c>
      <c r="L4511" t="s">
        <v>233</v>
      </c>
      <c r="M4511" t="s">
        <v>233</v>
      </c>
      <c r="N4511" t="b">
        <v>0</v>
      </c>
      <c r="O4511">
        <v>226.35</v>
      </c>
      <c r="P4511">
        <v>1.849528781647552E-3</v>
      </c>
      <c r="Q4511">
        <v>6.8539206839101778</v>
      </c>
      <c r="R4511">
        <v>1551.3849468030689</v>
      </c>
      <c r="S4511">
        <v>0.41864083972592331</v>
      </c>
      <c r="T4511">
        <f t="shared" si="142"/>
        <v>1551.3849468030687</v>
      </c>
      <c r="U4511">
        <f t="shared" si="143"/>
        <v>0.41864083972592342</v>
      </c>
    </row>
    <row r="4512" spans="1:21" x14ac:dyDescent="0.35">
      <c r="A4512" t="s">
        <v>73</v>
      </c>
      <c r="B4512" t="s">
        <v>28</v>
      </c>
      <c r="C4512" t="s">
        <v>39</v>
      </c>
      <c r="D4512" t="s">
        <v>40</v>
      </c>
      <c r="E4512" t="s">
        <v>766</v>
      </c>
      <c r="F4512" t="s">
        <v>767</v>
      </c>
      <c r="G4512" t="s">
        <v>452</v>
      </c>
      <c r="H4512" t="s">
        <v>46</v>
      </c>
      <c r="J4512" t="s">
        <v>36</v>
      </c>
      <c r="L4512" t="s">
        <v>768</v>
      </c>
      <c r="M4512" t="s">
        <v>768</v>
      </c>
      <c r="N4512" t="b">
        <v>0</v>
      </c>
      <c r="O4512">
        <v>6.2466670999999998</v>
      </c>
      <c r="P4512">
        <v>2.5563315084135299E-8</v>
      </c>
      <c r="Q4512">
        <v>3.5733928359849498E-4</v>
      </c>
      <c r="R4512">
        <v>2.232179546392289E-3</v>
      </c>
      <c r="S4512">
        <v>1.596855193030017E-7</v>
      </c>
      <c r="T4512">
        <f t="shared" si="142"/>
        <v>2.2321795463922881E-3</v>
      </c>
      <c r="U4512">
        <f t="shared" si="143"/>
        <v>1.596855193030017E-7</v>
      </c>
    </row>
    <row r="4513" spans="1:21" x14ac:dyDescent="0.35">
      <c r="A4513" t="s">
        <v>73</v>
      </c>
      <c r="B4513" t="s">
        <v>28</v>
      </c>
      <c r="C4513" t="s">
        <v>76</v>
      </c>
      <c r="D4513" t="s">
        <v>77</v>
      </c>
      <c r="E4513" t="s">
        <v>766</v>
      </c>
      <c r="F4513" t="s">
        <v>767</v>
      </c>
      <c r="G4513" t="s">
        <v>452</v>
      </c>
      <c r="H4513" t="s">
        <v>46</v>
      </c>
      <c r="J4513" t="s">
        <v>36</v>
      </c>
      <c r="L4513" t="s">
        <v>768</v>
      </c>
      <c r="M4513" t="s">
        <v>768</v>
      </c>
      <c r="N4513" t="b">
        <v>0</v>
      </c>
      <c r="O4513">
        <v>6.2466670999999998</v>
      </c>
      <c r="P4513">
        <v>1.8329728855390891E-5</v>
      </c>
      <c r="Q4513">
        <v>6.5296385594631412E-2</v>
      </c>
      <c r="R4513">
        <v>0.40788478364289799</v>
      </c>
      <c r="S4513">
        <v>1.1449971419289091E-4</v>
      </c>
      <c r="T4513">
        <f t="shared" si="142"/>
        <v>0.40788478364289799</v>
      </c>
      <c r="U4513">
        <f t="shared" si="143"/>
        <v>1.1449971419289093E-4</v>
      </c>
    </row>
    <row r="4514" spans="1:21" x14ac:dyDescent="0.35">
      <c r="A4514" t="s">
        <v>73</v>
      </c>
      <c r="B4514" t="s">
        <v>28</v>
      </c>
      <c r="C4514" t="s">
        <v>39</v>
      </c>
      <c r="D4514" t="s">
        <v>40</v>
      </c>
      <c r="E4514" t="s">
        <v>243</v>
      </c>
      <c r="F4514" t="s">
        <v>244</v>
      </c>
      <c r="G4514" t="s">
        <v>128</v>
      </c>
      <c r="H4514" t="s">
        <v>46</v>
      </c>
      <c r="J4514" t="s">
        <v>36</v>
      </c>
      <c r="L4514" t="s">
        <v>233</v>
      </c>
      <c r="M4514" t="s">
        <v>233</v>
      </c>
      <c r="N4514" t="b">
        <v>0</v>
      </c>
      <c r="O4514">
        <v>226.35</v>
      </c>
      <c r="P4514">
        <v>1.5394831557053849E-3</v>
      </c>
      <c r="Q4514">
        <v>21.519814865995929</v>
      </c>
      <c r="R4514">
        <v>4871.0100949181788</v>
      </c>
      <c r="S4514">
        <v>0.34846201229391388</v>
      </c>
      <c r="T4514">
        <f t="shared" si="142"/>
        <v>4871.0100949181788</v>
      </c>
      <c r="U4514">
        <f t="shared" si="143"/>
        <v>0.34846201229391388</v>
      </c>
    </row>
    <row r="4515" spans="1:21" x14ac:dyDescent="0.35">
      <c r="A4515" t="s">
        <v>73</v>
      </c>
      <c r="B4515" t="s">
        <v>28</v>
      </c>
      <c r="C4515" t="s">
        <v>29</v>
      </c>
      <c r="D4515" t="s">
        <v>30</v>
      </c>
      <c r="E4515" t="s">
        <v>243</v>
      </c>
      <c r="F4515" t="s">
        <v>244</v>
      </c>
      <c r="G4515" t="s">
        <v>128</v>
      </c>
      <c r="H4515" t="s">
        <v>46</v>
      </c>
      <c r="J4515" t="s">
        <v>36</v>
      </c>
      <c r="L4515" t="s">
        <v>233</v>
      </c>
      <c r="M4515" t="s">
        <v>233</v>
      </c>
      <c r="N4515" t="b">
        <v>0</v>
      </c>
      <c r="O4515">
        <v>226.35</v>
      </c>
      <c r="P4515">
        <v>9.5448814193204346E-4</v>
      </c>
      <c r="Q4515">
        <v>3.5371096051327489</v>
      </c>
      <c r="R4515">
        <v>800.62475912179775</v>
      </c>
      <c r="S4515">
        <v>0.216048390926318</v>
      </c>
      <c r="T4515">
        <f t="shared" si="142"/>
        <v>800.62475912179764</v>
      </c>
      <c r="U4515">
        <f t="shared" si="143"/>
        <v>0.21604839092631803</v>
      </c>
    </row>
    <row r="4516" spans="1:21" x14ac:dyDescent="0.35">
      <c r="A4516" t="s">
        <v>73</v>
      </c>
      <c r="B4516" t="s">
        <v>28</v>
      </c>
      <c r="C4516" t="s">
        <v>76</v>
      </c>
      <c r="D4516" t="s">
        <v>77</v>
      </c>
      <c r="E4516" t="s">
        <v>772</v>
      </c>
      <c r="F4516" t="s">
        <v>773</v>
      </c>
      <c r="G4516" t="s">
        <v>452</v>
      </c>
      <c r="H4516" t="s">
        <v>46</v>
      </c>
      <c r="J4516" t="s">
        <v>36</v>
      </c>
      <c r="L4516" t="s">
        <v>774</v>
      </c>
      <c r="M4516" t="s">
        <v>774</v>
      </c>
      <c r="N4516" t="b">
        <v>0</v>
      </c>
      <c r="O4516">
        <v>0.80095963999999997</v>
      </c>
      <c r="P4516">
        <v>2.7504943555679909E-2</v>
      </c>
      <c r="Q4516">
        <v>97.981449389636836</v>
      </c>
      <c r="R4516">
        <v>78.479186429801743</v>
      </c>
      <c r="S4516">
        <v>2.2030349688577699E-2</v>
      </c>
      <c r="T4516">
        <f t="shared" si="142"/>
        <v>78.479186429801743</v>
      </c>
      <c r="U4516">
        <f t="shared" si="143"/>
        <v>2.2030349688577699E-2</v>
      </c>
    </row>
    <row r="4517" spans="1:21" x14ac:dyDescent="0.35">
      <c r="A4517" t="s">
        <v>73</v>
      </c>
      <c r="B4517" t="s">
        <v>28</v>
      </c>
      <c r="C4517" t="s">
        <v>39</v>
      </c>
      <c r="D4517" t="s">
        <v>40</v>
      </c>
      <c r="E4517" t="s">
        <v>772</v>
      </c>
      <c r="F4517" t="s">
        <v>773</v>
      </c>
      <c r="G4517" t="s">
        <v>452</v>
      </c>
      <c r="H4517" t="s">
        <v>46</v>
      </c>
      <c r="J4517" t="s">
        <v>36</v>
      </c>
      <c r="L4517" t="s">
        <v>774</v>
      </c>
      <c r="M4517" t="s">
        <v>774</v>
      </c>
      <c r="N4517" t="b">
        <v>0</v>
      </c>
      <c r="O4517">
        <v>0.80095963999999997</v>
      </c>
      <c r="P4517">
        <v>6.4024025796978546E-3</v>
      </c>
      <c r="Q4517">
        <v>89.496606508528515</v>
      </c>
      <c r="R4517">
        <v>71.683169730292647</v>
      </c>
      <c r="S4517">
        <v>5.1280660653698646E-3</v>
      </c>
      <c r="T4517">
        <f t="shared" si="142"/>
        <v>71.683169730292647</v>
      </c>
      <c r="U4517">
        <f t="shared" si="143"/>
        <v>5.1280660653698646E-3</v>
      </c>
    </row>
    <row r="4518" spans="1:21" x14ac:dyDescent="0.35">
      <c r="A4518" t="s">
        <v>73</v>
      </c>
      <c r="B4518" t="s">
        <v>28</v>
      </c>
      <c r="C4518" t="s">
        <v>39</v>
      </c>
      <c r="D4518" t="s">
        <v>40</v>
      </c>
      <c r="E4518" t="s">
        <v>245</v>
      </c>
      <c r="F4518" t="s">
        <v>246</v>
      </c>
      <c r="G4518" t="s">
        <v>128</v>
      </c>
      <c r="H4518" t="s">
        <v>46</v>
      </c>
      <c r="J4518" t="s">
        <v>36</v>
      </c>
      <c r="L4518" t="s">
        <v>233</v>
      </c>
      <c r="M4518" t="s">
        <v>233</v>
      </c>
      <c r="N4518" t="b">
        <v>0</v>
      </c>
      <c r="O4518">
        <v>226.35</v>
      </c>
      <c r="P4518">
        <v>6.9125132352600941E-4</v>
      </c>
      <c r="Q4518">
        <v>9.662723786892256</v>
      </c>
      <c r="R4518">
        <v>2187.157529163062</v>
      </c>
      <c r="S4518">
        <v>0.15646473708011219</v>
      </c>
      <c r="T4518">
        <f t="shared" si="142"/>
        <v>2187.157529163062</v>
      </c>
      <c r="U4518">
        <f t="shared" si="143"/>
        <v>0.15646473708011222</v>
      </c>
    </row>
    <row r="4519" spans="1:21" x14ac:dyDescent="0.35">
      <c r="A4519" t="s">
        <v>73</v>
      </c>
      <c r="B4519" t="s">
        <v>28</v>
      </c>
      <c r="C4519" t="s">
        <v>39</v>
      </c>
      <c r="D4519" t="s">
        <v>40</v>
      </c>
      <c r="E4519" t="s">
        <v>775</v>
      </c>
      <c r="F4519" t="s">
        <v>776</v>
      </c>
      <c r="G4519" t="s">
        <v>452</v>
      </c>
      <c r="H4519" t="s">
        <v>46</v>
      </c>
      <c r="J4519" t="s">
        <v>36</v>
      </c>
      <c r="L4519" t="s">
        <v>777</v>
      </c>
      <c r="M4519" t="s">
        <v>777</v>
      </c>
      <c r="N4519" t="b">
        <v>0</v>
      </c>
      <c r="O4519">
        <v>1.1892113</v>
      </c>
      <c r="P4519">
        <v>1.4987992368480629E-8</v>
      </c>
      <c r="Q4519">
        <v>2.0951110753457839E-4</v>
      </c>
      <c r="R4519">
        <v>2.4915297655563582E-4</v>
      </c>
      <c r="S4519">
        <v>1.782388988891093E-8</v>
      </c>
      <c r="T4519">
        <f t="shared" si="142"/>
        <v>2.4915297655563577E-4</v>
      </c>
      <c r="U4519">
        <f t="shared" si="143"/>
        <v>1.7823889888910927E-8</v>
      </c>
    </row>
    <row r="4520" spans="1:21" x14ac:dyDescent="0.35">
      <c r="A4520" t="s">
        <v>73</v>
      </c>
      <c r="B4520" t="s">
        <v>28</v>
      </c>
      <c r="C4520" t="s">
        <v>29</v>
      </c>
      <c r="D4520" t="s">
        <v>30</v>
      </c>
      <c r="E4520" t="s">
        <v>245</v>
      </c>
      <c r="F4520" t="s">
        <v>246</v>
      </c>
      <c r="G4520" t="s">
        <v>128</v>
      </c>
      <c r="H4520" t="s">
        <v>46</v>
      </c>
      <c r="J4520" t="s">
        <v>36</v>
      </c>
      <c r="L4520" t="s">
        <v>233</v>
      </c>
      <c r="M4520" t="s">
        <v>233</v>
      </c>
      <c r="N4520" t="b">
        <v>0</v>
      </c>
      <c r="O4520">
        <v>226.35</v>
      </c>
      <c r="P4520">
        <v>3.682587214158818E-3</v>
      </c>
      <c r="Q4520">
        <v>13.646806109685119</v>
      </c>
      <c r="R4520">
        <v>3088.954562927227</v>
      </c>
      <c r="S4520">
        <v>0.83355361592484856</v>
      </c>
      <c r="T4520">
        <f t="shared" si="142"/>
        <v>3088.9545629272266</v>
      </c>
      <c r="U4520">
        <f t="shared" si="143"/>
        <v>0.83355361592484845</v>
      </c>
    </row>
    <row r="4521" spans="1:21" x14ac:dyDescent="0.35">
      <c r="A4521" t="s">
        <v>73</v>
      </c>
      <c r="B4521" t="s">
        <v>28</v>
      </c>
      <c r="C4521" t="s">
        <v>39</v>
      </c>
      <c r="D4521" t="s">
        <v>40</v>
      </c>
      <c r="E4521" t="s">
        <v>247</v>
      </c>
      <c r="F4521" t="s">
        <v>248</v>
      </c>
      <c r="G4521" t="s">
        <v>128</v>
      </c>
      <c r="H4521" t="s">
        <v>46</v>
      </c>
      <c r="J4521" t="s">
        <v>36</v>
      </c>
      <c r="L4521" t="s">
        <v>233</v>
      </c>
      <c r="M4521" t="s">
        <v>233</v>
      </c>
      <c r="N4521" t="b">
        <v>0</v>
      </c>
      <c r="O4521">
        <v>226.35</v>
      </c>
      <c r="P4521">
        <v>3.4673480634275532E-8</v>
      </c>
      <c r="Q4521">
        <v>4.846866178717064E-4</v>
      </c>
      <c r="R4521">
        <v>0.10970881595526071</v>
      </c>
      <c r="S4521">
        <v>7.848342341568266E-6</v>
      </c>
      <c r="T4521">
        <f t="shared" si="142"/>
        <v>0.10970881595526075</v>
      </c>
      <c r="U4521">
        <f t="shared" si="143"/>
        <v>7.848342341568266E-6</v>
      </c>
    </row>
    <row r="4522" spans="1:21" x14ac:dyDescent="0.35">
      <c r="A4522" t="s">
        <v>73</v>
      </c>
      <c r="B4522" t="s">
        <v>28</v>
      </c>
      <c r="C4522" t="s">
        <v>76</v>
      </c>
      <c r="D4522" t="s">
        <v>77</v>
      </c>
      <c r="E4522" t="s">
        <v>775</v>
      </c>
      <c r="F4522" t="s">
        <v>776</v>
      </c>
      <c r="G4522" t="s">
        <v>452</v>
      </c>
      <c r="H4522" t="s">
        <v>46</v>
      </c>
      <c r="J4522" t="s">
        <v>36</v>
      </c>
      <c r="L4522" t="s">
        <v>777</v>
      </c>
      <c r="M4522" t="s">
        <v>777</v>
      </c>
      <c r="N4522" t="b">
        <v>0</v>
      </c>
      <c r="O4522">
        <v>1.1892113</v>
      </c>
      <c r="P4522">
        <v>1.48324578951295E-5</v>
      </c>
      <c r="Q4522">
        <v>5.2837982366098532E-2</v>
      </c>
      <c r="R4522">
        <v>6.2835525698965097E-2</v>
      </c>
      <c r="S4522">
        <v>1.7638926535662219E-5</v>
      </c>
      <c r="T4522">
        <f t="shared" si="142"/>
        <v>6.2835525698965111E-2</v>
      </c>
      <c r="U4522">
        <f t="shared" si="143"/>
        <v>1.7638926535662215E-5</v>
      </c>
    </row>
    <row r="4523" spans="1:21" x14ac:dyDescent="0.35">
      <c r="A4523" t="s">
        <v>73</v>
      </c>
      <c r="B4523" t="s">
        <v>28</v>
      </c>
      <c r="C4523" t="s">
        <v>29</v>
      </c>
      <c r="D4523" t="s">
        <v>30</v>
      </c>
      <c r="E4523" t="s">
        <v>247</v>
      </c>
      <c r="F4523" t="s">
        <v>248</v>
      </c>
      <c r="G4523" t="s">
        <v>128</v>
      </c>
      <c r="H4523" t="s">
        <v>46</v>
      </c>
      <c r="J4523" t="s">
        <v>36</v>
      </c>
      <c r="L4523" t="s">
        <v>233</v>
      </c>
      <c r="M4523" t="s">
        <v>233</v>
      </c>
      <c r="N4523" t="b">
        <v>0</v>
      </c>
      <c r="O4523">
        <v>226.35</v>
      </c>
      <c r="P4523">
        <v>1.6026238065912561E-3</v>
      </c>
      <c r="Q4523">
        <v>5.9389486476322633</v>
      </c>
      <c r="R4523">
        <v>1344.281026391563</v>
      </c>
      <c r="S4523">
        <v>0.3627538986219308</v>
      </c>
      <c r="T4523">
        <f t="shared" si="142"/>
        <v>1344.2810263915628</v>
      </c>
      <c r="U4523">
        <f t="shared" si="143"/>
        <v>0.3627538986219308</v>
      </c>
    </row>
    <row r="4524" spans="1:21" x14ac:dyDescent="0.35">
      <c r="A4524" t="s">
        <v>73</v>
      </c>
      <c r="B4524" t="s">
        <v>28</v>
      </c>
      <c r="C4524" t="s">
        <v>76</v>
      </c>
      <c r="D4524" t="s">
        <v>77</v>
      </c>
      <c r="E4524" t="s">
        <v>784</v>
      </c>
      <c r="F4524" t="s">
        <v>785</v>
      </c>
      <c r="G4524" t="s">
        <v>452</v>
      </c>
      <c r="H4524" t="s">
        <v>46</v>
      </c>
      <c r="J4524" t="s">
        <v>36</v>
      </c>
      <c r="L4524" t="s">
        <v>786</v>
      </c>
      <c r="M4524" t="s">
        <v>786</v>
      </c>
      <c r="N4524" t="b">
        <v>0</v>
      </c>
      <c r="O4524">
        <v>3.5676220399999998</v>
      </c>
      <c r="P4524">
        <v>2.699280242337967E-3</v>
      </c>
      <c r="Q4524">
        <v>9.6157038067605054</v>
      </c>
      <c r="R4524">
        <v>34.305196831110678</v>
      </c>
      <c r="S4524">
        <v>9.6300116847014717E-3</v>
      </c>
      <c r="T4524">
        <f t="shared" si="142"/>
        <v>34.305196831110678</v>
      </c>
      <c r="U4524">
        <f t="shared" si="143"/>
        <v>9.6300116847014717E-3</v>
      </c>
    </row>
    <row r="4525" spans="1:21" x14ac:dyDescent="0.35">
      <c r="A4525" t="s">
        <v>73</v>
      </c>
      <c r="B4525" t="s">
        <v>28</v>
      </c>
      <c r="C4525" t="s">
        <v>39</v>
      </c>
      <c r="D4525" t="s">
        <v>40</v>
      </c>
      <c r="E4525" t="s">
        <v>784</v>
      </c>
      <c r="F4525" t="s">
        <v>785</v>
      </c>
      <c r="G4525" t="s">
        <v>452</v>
      </c>
      <c r="H4525" t="s">
        <v>46</v>
      </c>
      <c r="J4525" t="s">
        <v>36</v>
      </c>
      <c r="L4525" t="s">
        <v>786</v>
      </c>
      <c r="M4525" t="s">
        <v>786</v>
      </c>
      <c r="N4525" t="b">
        <v>0</v>
      </c>
      <c r="O4525">
        <v>3.5676220399999998</v>
      </c>
      <c r="P4525">
        <v>1.332800552161691E-3</v>
      </c>
      <c r="Q4525">
        <v>18.630682011376049</v>
      </c>
      <c r="R4525">
        <v>66.467231764016702</v>
      </c>
      <c r="S4525">
        <v>4.7549286248162181E-3</v>
      </c>
      <c r="T4525">
        <f t="shared" si="142"/>
        <v>66.467231764016717</v>
      </c>
      <c r="U4525">
        <f t="shared" si="143"/>
        <v>4.7549286248162181E-3</v>
      </c>
    </row>
    <row r="4526" spans="1:21" x14ac:dyDescent="0.35">
      <c r="A4526" t="s">
        <v>73</v>
      </c>
      <c r="B4526" t="s">
        <v>28</v>
      </c>
      <c r="C4526" t="s">
        <v>29</v>
      </c>
      <c r="D4526" t="s">
        <v>30</v>
      </c>
      <c r="E4526" t="s">
        <v>249</v>
      </c>
      <c r="F4526" t="s">
        <v>250</v>
      </c>
      <c r="G4526" t="s">
        <v>128</v>
      </c>
      <c r="H4526" t="s">
        <v>46</v>
      </c>
      <c r="J4526" t="s">
        <v>36</v>
      </c>
      <c r="L4526" t="s">
        <v>233</v>
      </c>
      <c r="M4526" t="s">
        <v>233</v>
      </c>
      <c r="N4526" t="b">
        <v>0</v>
      </c>
      <c r="O4526">
        <v>226.35</v>
      </c>
      <c r="P4526">
        <v>1.9937232115962889E-3</v>
      </c>
      <c r="Q4526">
        <v>7.3882714849017246</v>
      </c>
      <c r="R4526">
        <v>1672.335250607505</v>
      </c>
      <c r="S4526">
        <v>0.45127924894482002</v>
      </c>
      <c r="T4526">
        <f t="shared" si="142"/>
        <v>1672.3352506075053</v>
      </c>
      <c r="U4526">
        <f t="shared" si="143"/>
        <v>0.45127924894481997</v>
      </c>
    </row>
    <row r="4527" spans="1:21" x14ac:dyDescent="0.35">
      <c r="A4527" t="s">
        <v>73</v>
      </c>
      <c r="B4527" t="s">
        <v>28</v>
      </c>
      <c r="C4527" t="s">
        <v>39</v>
      </c>
      <c r="D4527" t="s">
        <v>40</v>
      </c>
      <c r="E4527" t="s">
        <v>787</v>
      </c>
      <c r="F4527" t="s">
        <v>788</v>
      </c>
      <c r="G4527" t="s">
        <v>452</v>
      </c>
      <c r="H4527" t="s">
        <v>46</v>
      </c>
      <c r="J4527" t="s">
        <v>36</v>
      </c>
      <c r="L4527" t="s">
        <v>789</v>
      </c>
      <c r="M4527" t="s">
        <v>789</v>
      </c>
      <c r="N4527" t="b">
        <v>0</v>
      </c>
      <c r="O4527">
        <v>8.42722528</v>
      </c>
      <c r="P4527">
        <v>3.2710826227635759E-7</v>
      </c>
      <c r="Q4527">
        <v>4.5725146255981416E-3</v>
      </c>
      <c r="R4527">
        <v>3.8533610846010397E-2</v>
      </c>
      <c r="S4527">
        <v>2.7566150171521908E-6</v>
      </c>
      <c r="T4527">
        <f t="shared" si="142"/>
        <v>3.8533610846010397E-2</v>
      </c>
      <c r="U4527">
        <f t="shared" si="143"/>
        <v>2.7566150171521912E-6</v>
      </c>
    </row>
    <row r="4528" spans="1:21" x14ac:dyDescent="0.35">
      <c r="A4528" t="s">
        <v>73</v>
      </c>
      <c r="B4528" t="s">
        <v>28</v>
      </c>
      <c r="C4528" t="s">
        <v>76</v>
      </c>
      <c r="D4528" t="s">
        <v>77</v>
      </c>
      <c r="E4528" t="s">
        <v>787</v>
      </c>
      <c r="F4528" t="s">
        <v>788</v>
      </c>
      <c r="G4528" t="s">
        <v>452</v>
      </c>
      <c r="H4528" t="s">
        <v>46</v>
      </c>
      <c r="J4528" t="s">
        <v>36</v>
      </c>
      <c r="L4528" t="s">
        <v>789</v>
      </c>
      <c r="M4528" t="s">
        <v>789</v>
      </c>
      <c r="N4528" t="b">
        <v>0</v>
      </c>
      <c r="O4528">
        <v>8.42722528</v>
      </c>
      <c r="P4528">
        <v>1.3521018555009061E-3</v>
      </c>
      <c r="Q4528">
        <v>4.8166213923037864</v>
      </c>
      <c r="R4528">
        <v>40.590753561411269</v>
      </c>
      <c r="S4528">
        <v>1.1394466937812139E-2</v>
      </c>
      <c r="T4528">
        <f t="shared" si="142"/>
        <v>40.590753561411269</v>
      </c>
      <c r="U4528">
        <f t="shared" si="143"/>
        <v>1.1394466937812143E-2</v>
      </c>
    </row>
    <row r="4529" spans="1:21" x14ac:dyDescent="0.35">
      <c r="A4529" t="s">
        <v>73</v>
      </c>
      <c r="B4529" t="s">
        <v>28</v>
      </c>
      <c r="C4529" t="s">
        <v>29</v>
      </c>
      <c r="D4529" t="s">
        <v>30</v>
      </c>
      <c r="E4529" t="s">
        <v>179</v>
      </c>
      <c r="F4529" t="s">
        <v>180</v>
      </c>
      <c r="G4529" t="s">
        <v>128</v>
      </c>
      <c r="H4529" t="s">
        <v>46</v>
      </c>
      <c r="J4529" t="s">
        <v>36</v>
      </c>
      <c r="L4529" t="s">
        <v>182</v>
      </c>
      <c r="M4529" t="s">
        <v>182</v>
      </c>
      <c r="N4529" t="b">
        <v>0</v>
      </c>
      <c r="O4529">
        <v>23.88</v>
      </c>
      <c r="P4529">
        <v>2.11434980046245E-3</v>
      </c>
      <c r="Q4529">
        <v>7.8352853841516898</v>
      </c>
      <c r="R4529">
        <v>187.10661497354229</v>
      </c>
      <c r="S4529">
        <v>5.0490673235043297E-2</v>
      </c>
      <c r="T4529">
        <f t="shared" si="142"/>
        <v>187.10661497354235</v>
      </c>
      <c r="U4529">
        <f t="shared" si="143"/>
        <v>5.0490673235043304E-2</v>
      </c>
    </row>
    <row r="4530" spans="1:21" x14ac:dyDescent="0.35">
      <c r="A4530" t="s">
        <v>73</v>
      </c>
      <c r="B4530" t="s">
        <v>28</v>
      </c>
      <c r="C4530" t="s">
        <v>76</v>
      </c>
      <c r="D4530" t="s">
        <v>77</v>
      </c>
      <c r="E4530" t="s">
        <v>1457</v>
      </c>
      <c r="F4530" t="s">
        <v>1458</v>
      </c>
      <c r="G4530" t="s">
        <v>452</v>
      </c>
      <c r="H4530" t="s">
        <v>46</v>
      </c>
      <c r="J4530" t="s">
        <v>36</v>
      </c>
      <c r="L4530" t="s">
        <v>1459</v>
      </c>
      <c r="M4530" t="s">
        <v>1459</v>
      </c>
      <c r="N4530" t="b">
        <v>0</v>
      </c>
      <c r="O4530">
        <v>1.8571822</v>
      </c>
      <c r="P4530">
        <v>2.8434339826772211E-3</v>
      </c>
      <c r="Q4530">
        <v>10.129225762723969</v>
      </c>
      <c r="R4530">
        <v>18.811817786312378</v>
      </c>
      <c r="S4530">
        <v>5.2807749795032444E-3</v>
      </c>
      <c r="T4530">
        <f t="shared" si="142"/>
        <v>18.811817786312378</v>
      </c>
      <c r="U4530">
        <f t="shared" si="143"/>
        <v>5.2807749795032435E-3</v>
      </c>
    </row>
    <row r="4531" spans="1:21" x14ac:dyDescent="0.35">
      <c r="A4531" t="s">
        <v>73</v>
      </c>
      <c r="B4531" t="s">
        <v>28</v>
      </c>
      <c r="C4531" t="s">
        <v>76</v>
      </c>
      <c r="D4531" t="s">
        <v>77</v>
      </c>
      <c r="E4531" t="s">
        <v>790</v>
      </c>
      <c r="F4531" t="s">
        <v>791</v>
      </c>
      <c r="G4531" t="s">
        <v>452</v>
      </c>
      <c r="H4531" t="s">
        <v>46</v>
      </c>
      <c r="J4531" t="s">
        <v>36</v>
      </c>
      <c r="L4531" t="s">
        <v>792</v>
      </c>
      <c r="M4531" t="s">
        <v>792</v>
      </c>
      <c r="N4531" t="b">
        <v>0</v>
      </c>
      <c r="O4531">
        <v>9.7887333499999993</v>
      </c>
      <c r="P4531">
        <v>1.630328685000217E-3</v>
      </c>
      <c r="Q4531">
        <v>5.8077547846788589</v>
      </c>
      <c r="R4531">
        <v>56.850562949408008</v>
      </c>
      <c r="S4531">
        <v>1.595885277032327E-2</v>
      </c>
      <c r="T4531">
        <f t="shared" si="142"/>
        <v>56.850562949408008</v>
      </c>
      <c r="U4531">
        <f t="shared" si="143"/>
        <v>1.595885277032327E-2</v>
      </c>
    </row>
    <row r="4532" spans="1:21" x14ac:dyDescent="0.35">
      <c r="A4532" t="s">
        <v>73</v>
      </c>
      <c r="B4532" t="s">
        <v>28</v>
      </c>
      <c r="C4532" t="s">
        <v>39</v>
      </c>
      <c r="D4532" t="s">
        <v>40</v>
      </c>
      <c r="E4532" t="s">
        <v>179</v>
      </c>
      <c r="F4532" t="s">
        <v>180</v>
      </c>
      <c r="G4532" t="s">
        <v>128</v>
      </c>
      <c r="H4532" t="s">
        <v>46</v>
      </c>
      <c r="J4532" t="s">
        <v>36</v>
      </c>
      <c r="L4532" t="s">
        <v>182</v>
      </c>
      <c r="M4532" t="s">
        <v>182</v>
      </c>
      <c r="N4532" t="b">
        <v>0</v>
      </c>
      <c r="O4532">
        <v>23.88</v>
      </c>
      <c r="P4532">
        <v>2.722669894841145E-4</v>
      </c>
      <c r="Q4532">
        <v>3.8059105655726202</v>
      </c>
      <c r="R4532">
        <v>90.885144305874164</v>
      </c>
      <c r="S4532">
        <v>6.5017357088806536E-3</v>
      </c>
      <c r="T4532">
        <f t="shared" si="142"/>
        <v>90.885144305874164</v>
      </c>
      <c r="U4532">
        <f t="shared" si="143"/>
        <v>6.5017357088806536E-3</v>
      </c>
    </row>
    <row r="4533" spans="1:21" x14ac:dyDescent="0.35">
      <c r="A4533" t="s">
        <v>73</v>
      </c>
      <c r="B4533" t="s">
        <v>28</v>
      </c>
      <c r="C4533" t="s">
        <v>39</v>
      </c>
      <c r="D4533" t="s">
        <v>40</v>
      </c>
      <c r="E4533" t="s">
        <v>254</v>
      </c>
      <c r="F4533" t="s">
        <v>255</v>
      </c>
      <c r="G4533" t="s">
        <v>128</v>
      </c>
      <c r="H4533" t="s">
        <v>46</v>
      </c>
      <c r="J4533" t="s">
        <v>36</v>
      </c>
      <c r="L4533" t="s">
        <v>256</v>
      </c>
      <c r="M4533" t="s">
        <v>256</v>
      </c>
      <c r="N4533" t="b">
        <v>0</v>
      </c>
      <c r="O4533">
        <v>336.19</v>
      </c>
      <c r="P4533">
        <v>1.5549654721569281E-3</v>
      </c>
      <c r="Q4533">
        <v>21.736235930753409</v>
      </c>
      <c r="R4533">
        <v>7307.5051575599882</v>
      </c>
      <c r="S4533">
        <v>0.5227638420844376</v>
      </c>
      <c r="T4533">
        <f t="shared" si="142"/>
        <v>7307.5051575599882</v>
      </c>
      <c r="U4533">
        <f t="shared" si="143"/>
        <v>0.5227638420844376</v>
      </c>
    </row>
    <row r="4534" spans="1:21" x14ac:dyDescent="0.35">
      <c r="A4534" t="s">
        <v>73</v>
      </c>
      <c r="B4534" t="s">
        <v>28</v>
      </c>
      <c r="C4534" t="s">
        <v>39</v>
      </c>
      <c r="D4534" t="s">
        <v>40</v>
      </c>
      <c r="E4534" t="s">
        <v>790</v>
      </c>
      <c r="F4534" t="s">
        <v>791</v>
      </c>
      <c r="G4534" t="s">
        <v>452</v>
      </c>
      <c r="H4534" t="s">
        <v>46</v>
      </c>
      <c r="J4534" t="s">
        <v>36</v>
      </c>
      <c r="L4534" t="s">
        <v>792</v>
      </c>
      <c r="M4534" t="s">
        <v>792</v>
      </c>
      <c r="N4534" t="b">
        <v>0</v>
      </c>
      <c r="O4534">
        <v>9.7887333499999993</v>
      </c>
      <c r="P4534">
        <v>7.8076254743069968E-3</v>
      </c>
      <c r="Q4534">
        <v>109.13965127025681</v>
      </c>
      <c r="R4534">
        <v>1068.338944196533</v>
      </c>
      <c r="S4534">
        <v>7.6426763864658465E-2</v>
      </c>
      <c r="T4534">
        <f t="shared" si="142"/>
        <v>1068.3389441965326</v>
      </c>
      <c r="U4534">
        <f t="shared" si="143"/>
        <v>7.6426763864658465E-2</v>
      </c>
    </row>
    <row r="4535" spans="1:21" x14ac:dyDescent="0.35">
      <c r="A4535" t="s">
        <v>73</v>
      </c>
      <c r="B4535" t="s">
        <v>28</v>
      </c>
      <c r="C4535" t="s">
        <v>39</v>
      </c>
      <c r="D4535" t="s">
        <v>40</v>
      </c>
      <c r="E4535" t="s">
        <v>796</v>
      </c>
      <c r="F4535" t="s">
        <v>797</v>
      </c>
      <c r="G4535" t="s">
        <v>452</v>
      </c>
      <c r="H4535" t="s">
        <v>46</v>
      </c>
      <c r="J4535" t="s">
        <v>36</v>
      </c>
      <c r="L4535" t="s">
        <v>798</v>
      </c>
      <c r="M4535" t="s">
        <v>798</v>
      </c>
      <c r="N4535" t="b">
        <v>0</v>
      </c>
      <c r="O4535">
        <v>7.0654771800000002</v>
      </c>
      <c r="P4535">
        <v>3.0969802287839798E-2</v>
      </c>
      <c r="Q4535">
        <v>432.91439026199572</v>
      </c>
      <c r="R4535">
        <v>3058.746745289744</v>
      </c>
      <c r="S4535">
        <v>0.2188164313338439</v>
      </c>
      <c r="T4535">
        <f t="shared" si="142"/>
        <v>3058.7467452897449</v>
      </c>
      <c r="U4535">
        <f t="shared" si="143"/>
        <v>0.2188164313338439</v>
      </c>
    </row>
    <row r="4536" spans="1:21" x14ac:dyDescent="0.35">
      <c r="A4536" t="s">
        <v>73</v>
      </c>
      <c r="B4536" t="s">
        <v>28</v>
      </c>
      <c r="C4536" t="s">
        <v>29</v>
      </c>
      <c r="D4536" t="s">
        <v>30</v>
      </c>
      <c r="E4536" t="s">
        <v>254</v>
      </c>
      <c r="F4536" t="s">
        <v>255</v>
      </c>
      <c r="G4536" t="s">
        <v>128</v>
      </c>
      <c r="H4536" t="s">
        <v>46</v>
      </c>
      <c r="J4536" t="s">
        <v>36</v>
      </c>
      <c r="L4536" t="s">
        <v>256</v>
      </c>
      <c r="M4536" t="s">
        <v>256</v>
      </c>
      <c r="N4536" t="b">
        <v>0</v>
      </c>
      <c r="O4536">
        <v>336.19</v>
      </c>
      <c r="P4536">
        <v>2.138904686071899E-3</v>
      </c>
      <c r="Q4536">
        <v>7.9262800418394326</v>
      </c>
      <c r="R4536">
        <v>2664.7360872659988</v>
      </c>
      <c r="S4536">
        <v>0.71907836641051159</v>
      </c>
      <c r="T4536">
        <f t="shared" si="142"/>
        <v>2664.7360872659988</v>
      </c>
      <c r="U4536">
        <f t="shared" si="143"/>
        <v>0.7190783664105117</v>
      </c>
    </row>
    <row r="4537" spans="1:21" x14ac:dyDescent="0.35">
      <c r="A4537" t="s">
        <v>73</v>
      </c>
      <c r="B4537" t="s">
        <v>28</v>
      </c>
      <c r="C4537" t="s">
        <v>39</v>
      </c>
      <c r="D4537" t="s">
        <v>40</v>
      </c>
      <c r="E4537" t="s">
        <v>183</v>
      </c>
      <c r="F4537" t="s">
        <v>184</v>
      </c>
      <c r="G4537" t="s">
        <v>128</v>
      </c>
      <c r="H4537" t="s">
        <v>46</v>
      </c>
      <c r="J4537" t="s">
        <v>36</v>
      </c>
      <c r="L4537" t="s">
        <v>185</v>
      </c>
      <c r="M4537" t="s">
        <v>185</v>
      </c>
      <c r="N4537" t="b">
        <v>0</v>
      </c>
      <c r="O4537">
        <v>898.1</v>
      </c>
      <c r="P4537">
        <v>1.1939128945831609E-8</v>
      </c>
      <c r="Q4537">
        <v>1.66892273957896E-4</v>
      </c>
      <c r="R4537">
        <v>0.14988595124158641</v>
      </c>
      <c r="S4537">
        <v>1.072253170625137E-5</v>
      </c>
      <c r="T4537">
        <f t="shared" si="142"/>
        <v>0.14988595124158641</v>
      </c>
      <c r="U4537">
        <f t="shared" si="143"/>
        <v>1.0722531706251368E-5</v>
      </c>
    </row>
    <row r="4538" spans="1:21" x14ac:dyDescent="0.35">
      <c r="A4538" t="s">
        <v>73</v>
      </c>
      <c r="B4538" t="s">
        <v>28</v>
      </c>
      <c r="C4538" t="s">
        <v>29</v>
      </c>
      <c r="D4538" t="s">
        <v>30</v>
      </c>
      <c r="E4538" t="s">
        <v>796</v>
      </c>
      <c r="F4538" t="s">
        <v>797</v>
      </c>
      <c r="G4538" t="s">
        <v>452</v>
      </c>
      <c r="H4538" t="s">
        <v>46</v>
      </c>
      <c r="J4538" t="s">
        <v>36</v>
      </c>
      <c r="L4538" t="s">
        <v>798</v>
      </c>
      <c r="M4538" t="s">
        <v>798</v>
      </c>
      <c r="N4538" t="b">
        <v>0</v>
      </c>
      <c r="O4538">
        <v>7.0654771800000002</v>
      </c>
      <c r="P4538">
        <v>1.109029708230585E-2</v>
      </c>
      <c r="Q4538">
        <v>41.098044711374342</v>
      </c>
      <c r="R4538">
        <v>290.37729705083512</v>
      </c>
      <c r="S4538">
        <v>7.8358240954452596E-2</v>
      </c>
      <c r="T4538">
        <f t="shared" si="142"/>
        <v>290.37729705083512</v>
      </c>
      <c r="U4538">
        <f t="shared" si="143"/>
        <v>7.8358240954452568E-2</v>
      </c>
    </row>
    <row r="4539" spans="1:21" x14ac:dyDescent="0.35">
      <c r="A4539" t="s">
        <v>73</v>
      </c>
      <c r="B4539" t="s">
        <v>28</v>
      </c>
      <c r="C4539" t="s">
        <v>76</v>
      </c>
      <c r="D4539" t="s">
        <v>77</v>
      </c>
      <c r="E4539" t="s">
        <v>796</v>
      </c>
      <c r="F4539" t="s">
        <v>797</v>
      </c>
      <c r="G4539" t="s">
        <v>452</v>
      </c>
      <c r="H4539" t="s">
        <v>46</v>
      </c>
      <c r="J4539" t="s">
        <v>36</v>
      </c>
      <c r="L4539" t="s">
        <v>798</v>
      </c>
      <c r="M4539" t="s">
        <v>798</v>
      </c>
      <c r="N4539" t="b">
        <v>0</v>
      </c>
      <c r="O4539">
        <v>7.0654771800000002</v>
      </c>
      <c r="P4539">
        <v>5.5226814968015688E-2</v>
      </c>
      <c r="Q4539">
        <v>196.73566552809839</v>
      </c>
      <c r="R4539">
        <v>1390.0313552808921</v>
      </c>
      <c r="S4539">
        <v>0.39020380088059731</v>
      </c>
      <c r="T4539">
        <f t="shared" si="142"/>
        <v>1390.0313552808918</v>
      </c>
      <c r="U4539">
        <f t="shared" si="143"/>
        <v>0.39020380088059731</v>
      </c>
    </row>
    <row r="4540" spans="1:21" x14ac:dyDescent="0.35">
      <c r="A4540" t="s">
        <v>73</v>
      </c>
      <c r="B4540" t="s">
        <v>28</v>
      </c>
      <c r="C4540" t="s">
        <v>76</v>
      </c>
      <c r="D4540" t="s">
        <v>77</v>
      </c>
      <c r="E4540" t="s">
        <v>799</v>
      </c>
      <c r="F4540" t="s">
        <v>800</v>
      </c>
      <c r="G4540" t="s">
        <v>452</v>
      </c>
      <c r="H4540" t="s">
        <v>46</v>
      </c>
      <c r="J4540" t="s">
        <v>36</v>
      </c>
      <c r="L4540" t="s">
        <v>801</v>
      </c>
      <c r="M4540" t="s">
        <v>801</v>
      </c>
      <c r="N4540" t="b">
        <v>0</v>
      </c>
      <c r="O4540">
        <v>9.9673169999999995</v>
      </c>
      <c r="P4540">
        <v>8.3524483807338235E-2</v>
      </c>
      <c r="Q4540">
        <v>297.54105717022082</v>
      </c>
      <c r="R4540">
        <v>2965.6860373307131</v>
      </c>
      <c r="S4540">
        <v>0.83251500736910711</v>
      </c>
      <c r="T4540">
        <f t="shared" si="142"/>
        <v>2965.6860373307136</v>
      </c>
      <c r="U4540">
        <f t="shared" si="143"/>
        <v>0.83251500736910711</v>
      </c>
    </row>
    <row r="4541" spans="1:21" x14ac:dyDescent="0.35">
      <c r="A4541" t="s">
        <v>73</v>
      </c>
      <c r="B4541" t="s">
        <v>28</v>
      </c>
      <c r="C4541" t="s">
        <v>29</v>
      </c>
      <c r="D4541" t="s">
        <v>30</v>
      </c>
      <c r="E4541" t="s">
        <v>799</v>
      </c>
      <c r="F4541" t="s">
        <v>800</v>
      </c>
      <c r="G4541" t="s">
        <v>452</v>
      </c>
      <c r="H4541" t="s">
        <v>46</v>
      </c>
      <c r="J4541" t="s">
        <v>36</v>
      </c>
      <c r="L4541" t="s">
        <v>801</v>
      </c>
      <c r="M4541" t="s">
        <v>801</v>
      </c>
      <c r="N4541" t="b">
        <v>0</v>
      </c>
      <c r="O4541">
        <v>9.9673169999999995</v>
      </c>
      <c r="P4541">
        <v>2.0895121591397701E-2</v>
      </c>
      <c r="Q4541">
        <v>77.432428999847716</v>
      </c>
      <c r="R4541">
        <v>771.79356592147508</v>
      </c>
      <c r="S4541">
        <v>0.2082683006550054</v>
      </c>
      <c r="T4541">
        <f t="shared" si="142"/>
        <v>771.79356592147508</v>
      </c>
      <c r="U4541">
        <f t="shared" si="143"/>
        <v>0.20826830065500535</v>
      </c>
    </row>
    <row r="4542" spans="1:21" x14ac:dyDescent="0.35">
      <c r="A4542" t="s">
        <v>73</v>
      </c>
      <c r="B4542" t="s">
        <v>28</v>
      </c>
      <c r="C4542" t="s">
        <v>39</v>
      </c>
      <c r="D4542" t="s">
        <v>40</v>
      </c>
      <c r="E4542" t="s">
        <v>799</v>
      </c>
      <c r="F4542" t="s">
        <v>800</v>
      </c>
      <c r="G4542" t="s">
        <v>452</v>
      </c>
      <c r="H4542" t="s">
        <v>46</v>
      </c>
      <c r="J4542" t="s">
        <v>36</v>
      </c>
      <c r="L4542" t="s">
        <v>801</v>
      </c>
      <c r="M4542" t="s">
        <v>801</v>
      </c>
      <c r="N4542" t="b">
        <v>0</v>
      </c>
      <c r="O4542">
        <v>9.9673169999999995</v>
      </c>
      <c r="P4542">
        <v>4.5015517321908352E-2</v>
      </c>
      <c r="Q4542">
        <v>629.25378252718474</v>
      </c>
      <c r="R4542">
        <v>6271.9719238975113</v>
      </c>
      <c r="S4542">
        <v>0.44868393106645149</v>
      </c>
      <c r="T4542">
        <f t="shared" si="142"/>
        <v>6271.9719238975113</v>
      </c>
      <c r="U4542">
        <f t="shared" si="143"/>
        <v>0.44868393106645155</v>
      </c>
    </row>
    <row r="4543" spans="1:21" x14ac:dyDescent="0.35">
      <c r="A4543" t="s">
        <v>73</v>
      </c>
      <c r="B4543" t="s">
        <v>28</v>
      </c>
      <c r="C4543" t="s">
        <v>76</v>
      </c>
      <c r="D4543" t="s">
        <v>77</v>
      </c>
      <c r="E4543" t="s">
        <v>1460</v>
      </c>
      <c r="F4543" t="s">
        <v>1461</v>
      </c>
      <c r="G4543" t="s">
        <v>452</v>
      </c>
      <c r="H4543" t="s">
        <v>46</v>
      </c>
      <c r="J4543" t="s">
        <v>36</v>
      </c>
      <c r="L4543" t="s">
        <v>1462</v>
      </c>
      <c r="M4543" t="s">
        <v>1462</v>
      </c>
      <c r="N4543" t="b">
        <v>0</v>
      </c>
      <c r="O4543">
        <v>1.00644914</v>
      </c>
      <c r="P4543">
        <v>3.2859510590613622E-3</v>
      </c>
      <c r="Q4543">
        <v>11.70561381951128</v>
      </c>
      <c r="R4543">
        <v>11.78110496181924</v>
      </c>
      <c r="S4543">
        <v>3.307142617474397E-3</v>
      </c>
      <c r="T4543">
        <f t="shared" si="142"/>
        <v>11.781104961819242</v>
      </c>
      <c r="U4543">
        <f t="shared" si="143"/>
        <v>3.307142617474397E-3</v>
      </c>
    </row>
    <row r="4544" spans="1:21" x14ac:dyDescent="0.35">
      <c r="A4544" t="s">
        <v>73</v>
      </c>
      <c r="B4544" t="s">
        <v>28</v>
      </c>
      <c r="C4544" t="s">
        <v>39</v>
      </c>
      <c r="D4544" t="s">
        <v>40</v>
      </c>
      <c r="E4544" t="s">
        <v>1460</v>
      </c>
      <c r="F4544" t="s">
        <v>1461</v>
      </c>
      <c r="G4544" t="s">
        <v>452</v>
      </c>
      <c r="H4544" t="s">
        <v>46</v>
      </c>
      <c r="J4544" t="s">
        <v>36</v>
      </c>
      <c r="L4544" t="s">
        <v>1462</v>
      </c>
      <c r="M4544" t="s">
        <v>1462</v>
      </c>
      <c r="N4544" t="b">
        <v>0</v>
      </c>
      <c r="O4544">
        <v>1.00644914</v>
      </c>
      <c r="P4544">
        <v>1.423187014972912E-3</v>
      </c>
      <c r="Q4544">
        <v>19.894157963601369</v>
      </c>
      <c r="R4544">
        <v>20.02245817349074</v>
      </c>
      <c r="S4544">
        <v>1.4323653472786549E-3</v>
      </c>
      <c r="T4544">
        <f t="shared" si="142"/>
        <v>20.022458173490747</v>
      </c>
      <c r="U4544">
        <f t="shared" si="143"/>
        <v>1.4323653472786543E-3</v>
      </c>
    </row>
    <row r="4545" spans="1:21" x14ac:dyDescent="0.35">
      <c r="A4545" t="s">
        <v>73</v>
      </c>
      <c r="B4545" t="s">
        <v>28</v>
      </c>
      <c r="C4545" t="s">
        <v>39</v>
      </c>
      <c r="D4545" t="s">
        <v>40</v>
      </c>
      <c r="E4545" t="s">
        <v>802</v>
      </c>
      <c r="F4545" t="s">
        <v>803</v>
      </c>
      <c r="G4545" t="s">
        <v>452</v>
      </c>
      <c r="H4545" t="s">
        <v>46</v>
      </c>
      <c r="J4545" t="s">
        <v>36</v>
      </c>
      <c r="L4545" t="s">
        <v>804</v>
      </c>
      <c r="M4545" t="s">
        <v>804</v>
      </c>
      <c r="N4545" t="b">
        <v>0</v>
      </c>
      <c r="O4545">
        <v>8.1851208399999997</v>
      </c>
      <c r="P4545">
        <v>3.6715094981433611E-3</v>
      </c>
      <c r="Q4545">
        <v>51.32255223837678</v>
      </c>
      <c r="R4545">
        <v>420.0812918883264</v>
      </c>
      <c r="S4545">
        <v>3.005174890751117E-2</v>
      </c>
      <c r="T4545">
        <f t="shared" si="142"/>
        <v>420.0812918883264</v>
      </c>
      <c r="U4545">
        <f t="shared" si="143"/>
        <v>3.0051748907511167E-2</v>
      </c>
    </row>
    <row r="4546" spans="1:21" x14ac:dyDescent="0.35">
      <c r="A4546" t="s">
        <v>73</v>
      </c>
      <c r="B4546" t="s">
        <v>28</v>
      </c>
      <c r="C4546" t="s">
        <v>76</v>
      </c>
      <c r="D4546" t="s">
        <v>77</v>
      </c>
      <c r="E4546" t="s">
        <v>802</v>
      </c>
      <c r="F4546" t="s">
        <v>803</v>
      </c>
      <c r="G4546" t="s">
        <v>452</v>
      </c>
      <c r="H4546" t="s">
        <v>46</v>
      </c>
      <c r="J4546" t="s">
        <v>36</v>
      </c>
      <c r="L4546" t="s">
        <v>804</v>
      </c>
      <c r="M4546" t="s">
        <v>804</v>
      </c>
      <c r="N4546" t="b">
        <v>0</v>
      </c>
      <c r="O4546">
        <v>8.1851208399999997</v>
      </c>
      <c r="P4546">
        <v>2.6742226319929662E-3</v>
      </c>
      <c r="Q4546">
        <v>9.5264405448718268</v>
      </c>
      <c r="R4546">
        <v>77.975067034851335</v>
      </c>
      <c r="S4546">
        <v>2.1888835395925271E-2</v>
      </c>
      <c r="T4546">
        <f t="shared" ref="T4546:T4609" si="144">O4546*Q4546</f>
        <v>77.975067034851335</v>
      </c>
      <c r="U4546">
        <f t="shared" ref="U4546:U4609" si="145">O4546*P4546</f>
        <v>2.1888835395925278E-2</v>
      </c>
    </row>
    <row r="4547" spans="1:21" x14ac:dyDescent="0.35">
      <c r="A4547" t="s">
        <v>73</v>
      </c>
      <c r="B4547" t="s">
        <v>28</v>
      </c>
      <c r="C4547" t="s">
        <v>39</v>
      </c>
      <c r="D4547" t="s">
        <v>40</v>
      </c>
      <c r="E4547" t="s">
        <v>805</v>
      </c>
      <c r="F4547" t="s">
        <v>806</v>
      </c>
      <c r="G4547" t="s">
        <v>452</v>
      </c>
      <c r="H4547" t="s">
        <v>46</v>
      </c>
      <c r="J4547" t="s">
        <v>36</v>
      </c>
      <c r="L4547" t="s">
        <v>807</v>
      </c>
      <c r="M4547" t="s">
        <v>807</v>
      </c>
      <c r="N4547" t="b">
        <v>0</v>
      </c>
      <c r="O4547">
        <v>5.8865310099999997</v>
      </c>
      <c r="P4547">
        <v>8.5621255886974147E-4</v>
      </c>
      <c r="Q4547">
        <v>11.968650442540881</v>
      </c>
      <c r="R4547">
        <v>70.453831977867083</v>
      </c>
      <c r="S4547">
        <v>5.0401217789381838E-3</v>
      </c>
      <c r="T4547">
        <f t="shared" si="144"/>
        <v>70.453831977867111</v>
      </c>
      <c r="U4547">
        <f t="shared" si="145"/>
        <v>5.0401217789381838E-3</v>
      </c>
    </row>
    <row r="4548" spans="1:21" x14ac:dyDescent="0.35">
      <c r="A4548" t="s">
        <v>73</v>
      </c>
      <c r="B4548" t="s">
        <v>28</v>
      </c>
      <c r="C4548" t="s">
        <v>76</v>
      </c>
      <c r="D4548" t="s">
        <v>77</v>
      </c>
      <c r="E4548" t="s">
        <v>805</v>
      </c>
      <c r="F4548" t="s">
        <v>806</v>
      </c>
      <c r="G4548" t="s">
        <v>452</v>
      </c>
      <c r="H4548" t="s">
        <v>46</v>
      </c>
      <c r="J4548" t="s">
        <v>36</v>
      </c>
      <c r="L4548" t="s">
        <v>807</v>
      </c>
      <c r="M4548" t="s">
        <v>807</v>
      </c>
      <c r="N4548" t="b">
        <v>0</v>
      </c>
      <c r="O4548">
        <v>5.8865310099999997</v>
      </c>
      <c r="P4548">
        <v>4.4056779035231879E-3</v>
      </c>
      <c r="Q4548">
        <v>15.694440734162329</v>
      </c>
      <c r="R4548">
        <v>92.385812066253735</v>
      </c>
      <c r="S4548">
        <v>2.5934159599161032E-2</v>
      </c>
      <c r="T4548">
        <f t="shared" si="144"/>
        <v>92.385812066253706</v>
      </c>
      <c r="U4548">
        <f t="shared" si="145"/>
        <v>2.5934159599161032E-2</v>
      </c>
    </row>
    <row r="4549" spans="1:21" x14ac:dyDescent="0.35">
      <c r="A4549" t="s">
        <v>73</v>
      </c>
      <c r="B4549" t="s">
        <v>28</v>
      </c>
      <c r="C4549" t="s">
        <v>39</v>
      </c>
      <c r="D4549" t="s">
        <v>40</v>
      </c>
      <c r="E4549" t="s">
        <v>811</v>
      </c>
      <c r="F4549" t="s">
        <v>812</v>
      </c>
      <c r="G4549" t="s">
        <v>452</v>
      </c>
      <c r="H4549" t="s">
        <v>46</v>
      </c>
      <c r="J4549" t="s">
        <v>36</v>
      </c>
      <c r="L4549" t="s">
        <v>813</v>
      </c>
      <c r="M4549" t="s">
        <v>813</v>
      </c>
      <c r="N4549" t="b">
        <v>0</v>
      </c>
      <c r="O4549">
        <v>18.543900470000001</v>
      </c>
      <c r="P4549">
        <v>6.9829719165441943E-9</v>
      </c>
      <c r="Q4549">
        <v>9.7612151390916459E-5</v>
      </c>
      <c r="R4549">
        <v>1.810110020055727E-3</v>
      </c>
      <c r="S4549">
        <v>1.2949153620520071E-7</v>
      </c>
      <c r="T4549">
        <f t="shared" si="144"/>
        <v>1.810110020055727E-3</v>
      </c>
      <c r="U4549">
        <f t="shared" si="145"/>
        <v>1.2949153620520068E-7</v>
      </c>
    </row>
    <row r="4550" spans="1:21" x14ac:dyDescent="0.35">
      <c r="A4550" t="s">
        <v>73</v>
      </c>
      <c r="B4550" t="s">
        <v>28</v>
      </c>
      <c r="C4550" t="s">
        <v>76</v>
      </c>
      <c r="D4550" t="s">
        <v>77</v>
      </c>
      <c r="E4550" t="s">
        <v>811</v>
      </c>
      <c r="F4550" t="s">
        <v>812</v>
      </c>
      <c r="G4550" t="s">
        <v>452</v>
      </c>
      <c r="H4550" t="s">
        <v>46</v>
      </c>
      <c r="J4550" t="s">
        <v>36</v>
      </c>
      <c r="L4550" t="s">
        <v>813</v>
      </c>
      <c r="M4550" t="s">
        <v>813</v>
      </c>
      <c r="N4550" t="b">
        <v>0</v>
      </c>
      <c r="O4550">
        <v>18.543900470000001</v>
      </c>
      <c r="P4550">
        <v>2.1419179752813389E-4</v>
      </c>
      <c r="Q4550">
        <v>0.76302002680693781</v>
      </c>
      <c r="R4550">
        <v>14.14936743372459</v>
      </c>
      <c r="S4550">
        <v>3.9719513748521082E-3</v>
      </c>
      <c r="T4550">
        <f t="shared" si="144"/>
        <v>14.149367433724587</v>
      </c>
      <c r="U4550">
        <f t="shared" si="145"/>
        <v>3.9719513748521073E-3</v>
      </c>
    </row>
    <row r="4551" spans="1:21" x14ac:dyDescent="0.35">
      <c r="A4551" t="s">
        <v>73</v>
      </c>
      <c r="B4551" t="s">
        <v>28</v>
      </c>
      <c r="C4551" t="s">
        <v>76</v>
      </c>
      <c r="D4551" t="s">
        <v>77</v>
      </c>
      <c r="E4551" t="s">
        <v>1463</v>
      </c>
      <c r="F4551" t="s">
        <v>1464</v>
      </c>
      <c r="G4551" t="s">
        <v>452</v>
      </c>
      <c r="H4551" t="s">
        <v>46</v>
      </c>
      <c r="J4551" t="s">
        <v>36</v>
      </c>
      <c r="L4551" t="s">
        <v>1465</v>
      </c>
      <c r="M4551" t="s">
        <v>1465</v>
      </c>
      <c r="N4551" t="b">
        <v>0</v>
      </c>
      <c r="O4551">
        <v>86.209370239999998</v>
      </c>
      <c r="P4551">
        <v>6.9988196120714446E-3</v>
      </c>
      <c r="Q4551">
        <v>24.932044969267501</v>
      </c>
      <c r="R4551">
        <v>2149.3758955959111</v>
      </c>
      <c r="S4551">
        <v>0.60336383118004033</v>
      </c>
      <c r="T4551">
        <f t="shared" si="144"/>
        <v>2149.3758955959115</v>
      </c>
      <c r="U4551">
        <f t="shared" si="145"/>
        <v>0.60336383118004033</v>
      </c>
    </row>
    <row r="4552" spans="1:21" x14ac:dyDescent="0.35">
      <c r="A4552" t="s">
        <v>73</v>
      </c>
      <c r="B4552" t="s">
        <v>28</v>
      </c>
      <c r="C4552" t="s">
        <v>39</v>
      </c>
      <c r="D4552" t="s">
        <v>40</v>
      </c>
      <c r="E4552" t="s">
        <v>814</v>
      </c>
      <c r="F4552" t="s">
        <v>815</v>
      </c>
      <c r="G4552" t="s">
        <v>452</v>
      </c>
      <c r="H4552" t="s">
        <v>46</v>
      </c>
      <c r="J4552" t="s">
        <v>36</v>
      </c>
      <c r="L4552" t="s">
        <v>816</v>
      </c>
      <c r="M4552" t="s">
        <v>816</v>
      </c>
      <c r="N4552" t="b">
        <v>0</v>
      </c>
      <c r="O4552">
        <v>23.46238816</v>
      </c>
      <c r="P4552">
        <v>3.3167641561931479E-5</v>
      </c>
      <c r="Q4552">
        <v>0.46363710009378761</v>
      </c>
      <c r="R4552">
        <v>10.878033607777221</v>
      </c>
      <c r="S4552">
        <v>7.7819208067778502E-4</v>
      </c>
      <c r="T4552">
        <f t="shared" si="144"/>
        <v>10.878033607777217</v>
      </c>
      <c r="U4552">
        <f t="shared" si="145"/>
        <v>7.7819208067778502E-4</v>
      </c>
    </row>
    <row r="4553" spans="1:21" x14ac:dyDescent="0.35">
      <c r="A4553" t="s">
        <v>73</v>
      </c>
      <c r="B4553" t="s">
        <v>28</v>
      </c>
      <c r="C4553" t="s">
        <v>76</v>
      </c>
      <c r="D4553" t="s">
        <v>77</v>
      </c>
      <c r="E4553" t="s">
        <v>814</v>
      </c>
      <c r="F4553" t="s">
        <v>815</v>
      </c>
      <c r="G4553" t="s">
        <v>452</v>
      </c>
      <c r="H4553" t="s">
        <v>46</v>
      </c>
      <c r="J4553" t="s">
        <v>36</v>
      </c>
      <c r="L4553" t="s">
        <v>816</v>
      </c>
      <c r="M4553" t="s">
        <v>816</v>
      </c>
      <c r="N4553" t="b">
        <v>0</v>
      </c>
      <c r="O4553">
        <v>23.46238816</v>
      </c>
      <c r="P4553">
        <v>2.2893878756322461E-4</v>
      </c>
      <c r="Q4553">
        <v>0.81555354518510303</v>
      </c>
      <c r="R4553">
        <v>19.13483384239699</v>
      </c>
      <c r="S4553">
        <v>5.3714506986881558E-3</v>
      </c>
      <c r="T4553">
        <f t="shared" si="144"/>
        <v>19.134833842396986</v>
      </c>
      <c r="U4553">
        <f t="shared" si="145"/>
        <v>5.3714506986881558E-3</v>
      </c>
    </row>
    <row r="4554" spans="1:21" x14ac:dyDescent="0.35">
      <c r="A4554" t="s">
        <v>73</v>
      </c>
      <c r="B4554" t="s">
        <v>28</v>
      </c>
      <c r="C4554" t="s">
        <v>76</v>
      </c>
      <c r="D4554" t="s">
        <v>77</v>
      </c>
      <c r="E4554" t="s">
        <v>817</v>
      </c>
      <c r="F4554" t="s">
        <v>818</v>
      </c>
      <c r="G4554" t="s">
        <v>452</v>
      </c>
      <c r="H4554" t="s">
        <v>46</v>
      </c>
      <c r="J4554" t="s">
        <v>36</v>
      </c>
      <c r="L4554" t="s">
        <v>819</v>
      </c>
      <c r="M4554" t="s">
        <v>819</v>
      </c>
      <c r="N4554" t="b">
        <v>0</v>
      </c>
      <c r="O4554">
        <v>28.808238660000001</v>
      </c>
      <c r="P4554">
        <v>1.7516718160727751E-8</v>
      </c>
      <c r="Q4554">
        <v>6.2400180188097528E-5</v>
      </c>
      <c r="R4554">
        <v>1.7976392832857169E-3</v>
      </c>
      <c r="S4554">
        <v>5.0462579731420125E-7</v>
      </c>
      <c r="T4554">
        <f t="shared" si="144"/>
        <v>1.7976392832857173E-3</v>
      </c>
      <c r="U4554">
        <f t="shared" si="145"/>
        <v>5.0462579731420135E-7</v>
      </c>
    </row>
    <row r="4555" spans="1:21" x14ac:dyDescent="0.35">
      <c r="A4555" t="s">
        <v>73</v>
      </c>
      <c r="B4555" t="s">
        <v>28</v>
      </c>
      <c r="C4555" t="s">
        <v>29</v>
      </c>
      <c r="D4555" t="s">
        <v>30</v>
      </c>
      <c r="E4555" t="s">
        <v>817</v>
      </c>
      <c r="F4555" t="s">
        <v>818</v>
      </c>
      <c r="G4555" t="s">
        <v>452</v>
      </c>
      <c r="H4555" t="s">
        <v>46</v>
      </c>
      <c r="J4555" t="s">
        <v>36</v>
      </c>
      <c r="L4555" t="s">
        <v>819</v>
      </c>
      <c r="M4555" t="s">
        <v>819</v>
      </c>
      <c r="N4555" t="b">
        <v>0</v>
      </c>
      <c r="O4555">
        <v>28.808238660000001</v>
      </c>
      <c r="P4555">
        <v>2.2804793303130591E-8</v>
      </c>
      <c r="Q4555">
        <v>8.4509225302993005E-5</v>
      </c>
      <c r="R4555">
        <v>2.434561931500333E-3</v>
      </c>
      <c r="S4555">
        <v>6.5696592806855587E-7</v>
      </c>
      <c r="T4555">
        <f t="shared" si="144"/>
        <v>2.4345619315003335E-3</v>
      </c>
      <c r="U4555">
        <f t="shared" si="145"/>
        <v>6.5696592806855576E-7</v>
      </c>
    </row>
    <row r="4556" spans="1:21" x14ac:dyDescent="0.35">
      <c r="A4556" t="s">
        <v>73</v>
      </c>
      <c r="B4556" t="s">
        <v>28</v>
      </c>
      <c r="C4556" t="s">
        <v>39</v>
      </c>
      <c r="D4556" t="s">
        <v>40</v>
      </c>
      <c r="E4556" t="s">
        <v>817</v>
      </c>
      <c r="F4556" t="s">
        <v>818</v>
      </c>
      <c r="G4556" t="s">
        <v>452</v>
      </c>
      <c r="H4556" t="s">
        <v>46</v>
      </c>
      <c r="J4556" t="s">
        <v>36</v>
      </c>
      <c r="L4556" t="s">
        <v>819</v>
      </c>
      <c r="M4556" t="s">
        <v>819</v>
      </c>
      <c r="N4556" t="b">
        <v>0</v>
      </c>
      <c r="O4556">
        <v>28.808238660000001</v>
      </c>
      <c r="P4556">
        <v>4.3497877564792018E-9</v>
      </c>
      <c r="Q4556">
        <v>6.0803930773063909E-5</v>
      </c>
      <c r="R4556">
        <v>1.7516541491765429E-3</v>
      </c>
      <c r="S4556">
        <v>1.2530972380899879E-7</v>
      </c>
      <c r="T4556">
        <f t="shared" si="144"/>
        <v>1.7516541491765434E-3</v>
      </c>
      <c r="U4556">
        <f t="shared" si="145"/>
        <v>1.2530972380899881E-7</v>
      </c>
    </row>
    <row r="4557" spans="1:21" x14ac:dyDescent="0.35">
      <c r="A4557" t="s">
        <v>73</v>
      </c>
      <c r="B4557" t="s">
        <v>28</v>
      </c>
      <c r="C4557" t="s">
        <v>39</v>
      </c>
      <c r="D4557" t="s">
        <v>40</v>
      </c>
      <c r="E4557" t="s">
        <v>820</v>
      </c>
      <c r="F4557" t="s">
        <v>821</v>
      </c>
      <c r="G4557" t="s">
        <v>452</v>
      </c>
      <c r="H4557" t="s">
        <v>46</v>
      </c>
      <c r="J4557" t="s">
        <v>36</v>
      </c>
      <c r="L4557" t="s">
        <v>822</v>
      </c>
      <c r="M4557" t="s">
        <v>822</v>
      </c>
      <c r="N4557" t="b">
        <v>0</v>
      </c>
      <c r="O4557">
        <v>171.43940861999999</v>
      </c>
      <c r="P4557">
        <v>2.8838219873004149E-8</v>
      </c>
      <c r="Q4557">
        <v>4.0311785837473531E-4</v>
      </c>
      <c r="R4557">
        <v>6.9110287243925525E-2</v>
      </c>
      <c r="S4557">
        <v>4.9440073606813627E-6</v>
      </c>
      <c r="T4557">
        <f t="shared" si="144"/>
        <v>6.9110287243925539E-2</v>
      </c>
      <c r="U4557">
        <f t="shared" si="145"/>
        <v>4.9440073606813627E-6</v>
      </c>
    </row>
    <row r="4558" spans="1:21" x14ac:dyDescent="0.35">
      <c r="A4558" t="s">
        <v>73</v>
      </c>
      <c r="B4558" t="s">
        <v>28</v>
      </c>
      <c r="C4558" t="s">
        <v>39</v>
      </c>
      <c r="D4558" t="s">
        <v>40</v>
      </c>
      <c r="E4558" t="s">
        <v>186</v>
      </c>
      <c r="F4558" t="s">
        <v>187</v>
      </c>
      <c r="G4558" t="s">
        <v>128</v>
      </c>
      <c r="H4558" t="s">
        <v>46</v>
      </c>
      <c r="J4558" t="s">
        <v>36</v>
      </c>
      <c r="L4558" t="s">
        <v>188</v>
      </c>
      <c r="M4558" t="s">
        <v>188</v>
      </c>
      <c r="N4558" t="b">
        <v>0</v>
      </c>
      <c r="O4558">
        <v>26.11</v>
      </c>
      <c r="P4558">
        <v>6.259984615378589E-6</v>
      </c>
      <c r="Q4558">
        <v>8.7505803157167175E-2</v>
      </c>
      <c r="R4558">
        <v>2.2847765204336352</v>
      </c>
      <c r="S4558">
        <v>1.6344819830753501E-4</v>
      </c>
      <c r="T4558">
        <f t="shared" si="144"/>
        <v>2.2847765204336348</v>
      </c>
      <c r="U4558">
        <f t="shared" si="145"/>
        <v>1.6344819830753496E-4</v>
      </c>
    </row>
    <row r="4559" spans="1:21" x14ac:dyDescent="0.35">
      <c r="A4559" t="s">
        <v>73</v>
      </c>
      <c r="B4559" t="s">
        <v>28</v>
      </c>
      <c r="C4559" t="s">
        <v>29</v>
      </c>
      <c r="D4559" t="s">
        <v>30</v>
      </c>
      <c r="E4559" t="s">
        <v>820</v>
      </c>
      <c r="F4559" t="s">
        <v>821</v>
      </c>
      <c r="G4559" t="s">
        <v>452</v>
      </c>
      <c r="H4559" t="s">
        <v>46</v>
      </c>
      <c r="J4559" t="s">
        <v>36</v>
      </c>
      <c r="L4559" t="s">
        <v>822</v>
      </c>
      <c r="M4559" t="s">
        <v>822</v>
      </c>
      <c r="N4559" t="b">
        <v>0</v>
      </c>
      <c r="O4559">
        <v>171.43940861999999</v>
      </c>
      <c r="P4559">
        <v>1.1206527909564109E-7</v>
      </c>
      <c r="Q4559">
        <v>4.1528768947167899E-4</v>
      </c>
      <c r="R4559">
        <v>7.1196675890190853E-2</v>
      </c>
      <c r="S4559">
        <v>1.9212405174991962E-5</v>
      </c>
      <c r="T4559">
        <f t="shared" si="144"/>
        <v>7.1196675890190839E-2</v>
      </c>
      <c r="U4559">
        <f t="shared" si="145"/>
        <v>1.9212405174991958E-5</v>
      </c>
    </row>
    <row r="4560" spans="1:21" x14ac:dyDescent="0.35">
      <c r="A4560" t="s">
        <v>73</v>
      </c>
      <c r="B4560" t="s">
        <v>28</v>
      </c>
      <c r="C4560" t="s">
        <v>29</v>
      </c>
      <c r="D4560" t="s">
        <v>30</v>
      </c>
      <c r="E4560" t="s">
        <v>186</v>
      </c>
      <c r="F4560" t="s">
        <v>187</v>
      </c>
      <c r="G4560" t="s">
        <v>128</v>
      </c>
      <c r="H4560" t="s">
        <v>46</v>
      </c>
      <c r="J4560" t="s">
        <v>36</v>
      </c>
      <c r="L4560" t="s">
        <v>188</v>
      </c>
      <c r="M4560" t="s">
        <v>188</v>
      </c>
      <c r="N4560" t="b">
        <v>0</v>
      </c>
      <c r="O4560">
        <v>26.11</v>
      </c>
      <c r="P4560">
        <v>1.547331945730938E-5</v>
      </c>
      <c r="Q4560">
        <v>5.7340499552935402E-2</v>
      </c>
      <c r="R4560">
        <v>1.497160443327143</v>
      </c>
      <c r="S4560">
        <v>4.0400837103034802E-4</v>
      </c>
      <c r="T4560">
        <f t="shared" si="144"/>
        <v>1.4971604433271433</v>
      </c>
      <c r="U4560">
        <f t="shared" si="145"/>
        <v>4.0400837103034791E-4</v>
      </c>
    </row>
    <row r="4561" spans="1:21" x14ac:dyDescent="0.35">
      <c r="A4561" t="s">
        <v>73</v>
      </c>
      <c r="B4561" t="s">
        <v>28</v>
      </c>
      <c r="C4561" t="s">
        <v>29</v>
      </c>
      <c r="D4561" t="s">
        <v>30</v>
      </c>
      <c r="E4561" t="s">
        <v>1393</v>
      </c>
      <c r="F4561" t="s">
        <v>1394</v>
      </c>
      <c r="G4561" t="s">
        <v>128</v>
      </c>
      <c r="H4561" t="s">
        <v>46</v>
      </c>
      <c r="J4561" t="s">
        <v>36</v>
      </c>
      <c r="L4561" t="s">
        <v>1395</v>
      </c>
      <c r="M4561" t="s">
        <v>1395</v>
      </c>
      <c r="N4561" t="b">
        <v>0</v>
      </c>
      <c r="O4561">
        <v>0.44</v>
      </c>
      <c r="P4561">
        <v>5.0591033955645428E-4</v>
      </c>
      <c r="Q4561">
        <v>1.874785283093134</v>
      </c>
      <c r="R4561">
        <v>0.82490552456097888</v>
      </c>
      <c r="S4561">
        <v>2.2260054940483989E-4</v>
      </c>
      <c r="T4561">
        <f t="shared" si="144"/>
        <v>0.82490552456097899</v>
      </c>
      <c r="U4561">
        <f t="shared" si="145"/>
        <v>2.2260054940483989E-4</v>
      </c>
    </row>
    <row r="4562" spans="1:21" x14ac:dyDescent="0.35">
      <c r="A4562" t="s">
        <v>73</v>
      </c>
      <c r="B4562" t="s">
        <v>28</v>
      </c>
      <c r="C4562" t="s">
        <v>76</v>
      </c>
      <c r="D4562" t="s">
        <v>77</v>
      </c>
      <c r="E4562" t="s">
        <v>820</v>
      </c>
      <c r="F4562" t="s">
        <v>821</v>
      </c>
      <c r="G4562" t="s">
        <v>452</v>
      </c>
      <c r="H4562" t="s">
        <v>46</v>
      </c>
      <c r="J4562" t="s">
        <v>36</v>
      </c>
      <c r="L4562" t="s">
        <v>822</v>
      </c>
      <c r="M4562" t="s">
        <v>822</v>
      </c>
      <c r="N4562" t="b">
        <v>0</v>
      </c>
      <c r="O4562">
        <v>171.43940861999999</v>
      </c>
      <c r="P4562">
        <v>1.8439488759091281E-7</v>
      </c>
      <c r="Q4562">
        <v>6.5687385649863686E-4</v>
      </c>
      <c r="R4562">
        <v>0.11261406549606499</v>
      </c>
      <c r="S4562">
        <v>3.1612550481137461E-5</v>
      </c>
      <c r="T4562">
        <f t="shared" si="144"/>
        <v>0.11261406549606505</v>
      </c>
      <c r="U4562">
        <f t="shared" si="145"/>
        <v>3.1612550481137468E-5</v>
      </c>
    </row>
    <row r="4563" spans="1:21" x14ac:dyDescent="0.35">
      <c r="A4563" t="s">
        <v>73</v>
      </c>
      <c r="B4563" t="s">
        <v>28</v>
      </c>
      <c r="C4563" t="s">
        <v>76</v>
      </c>
      <c r="D4563" t="s">
        <v>77</v>
      </c>
      <c r="E4563" t="s">
        <v>1393</v>
      </c>
      <c r="F4563" t="s">
        <v>1394</v>
      </c>
      <c r="G4563" t="s">
        <v>128</v>
      </c>
      <c r="H4563" t="s">
        <v>46</v>
      </c>
      <c r="J4563" t="s">
        <v>36</v>
      </c>
      <c r="L4563" t="s">
        <v>1395</v>
      </c>
      <c r="M4563" t="s">
        <v>1395</v>
      </c>
      <c r="N4563" t="b">
        <v>0</v>
      </c>
      <c r="O4563">
        <v>0.44</v>
      </c>
      <c r="P4563">
        <v>5.5858862099865674E-4</v>
      </c>
      <c r="Q4563">
        <v>1.9898722055986411</v>
      </c>
      <c r="R4563">
        <v>0.87554377046340204</v>
      </c>
      <c r="S4563">
        <v>2.457789932394089E-4</v>
      </c>
      <c r="T4563">
        <f t="shared" si="144"/>
        <v>0.87554377046340204</v>
      </c>
      <c r="U4563">
        <f t="shared" si="145"/>
        <v>2.4577899323940895E-4</v>
      </c>
    </row>
    <row r="4564" spans="1:21" x14ac:dyDescent="0.35">
      <c r="A4564" t="s">
        <v>73</v>
      </c>
      <c r="B4564" t="s">
        <v>28</v>
      </c>
      <c r="C4564" t="s">
        <v>29</v>
      </c>
      <c r="D4564" t="s">
        <v>30</v>
      </c>
      <c r="E4564" t="s">
        <v>823</v>
      </c>
      <c r="F4564" t="s">
        <v>824</v>
      </c>
      <c r="G4564" t="s">
        <v>452</v>
      </c>
      <c r="H4564" t="s">
        <v>46</v>
      </c>
      <c r="J4564" t="s">
        <v>36</v>
      </c>
      <c r="L4564" t="s">
        <v>825</v>
      </c>
      <c r="M4564" t="s">
        <v>825</v>
      </c>
      <c r="N4564" t="b">
        <v>0</v>
      </c>
      <c r="O4564">
        <v>22.052280719999999</v>
      </c>
      <c r="P4564">
        <v>6.1798095643164482E-7</v>
      </c>
      <c r="Q4564">
        <v>2.2900927531262312E-3</v>
      </c>
      <c r="R4564">
        <v>5.0501768266777297E-2</v>
      </c>
      <c r="S4564">
        <v>1.362788953084472E-5</v>
      </c>
      <c r="T4564">
        <f t="shared" si="144"/>
        <v>5.0501768266777304E-2</v>
      </c>
      <c r="U4564">
        <f t="shared" si="145"/>
        <v>1.362788953084472E-5</v>
      </c>
    </row>
    <row r="4565" spans="1:21" x14ac:dyDescent="0.35">
      <c r="A4565" t="s">
        <v>73</v>
      </c>
      <c r="B4565" t="s">
        <v>28</v>
      </c>
      <c r="C4565" t="s">
        <v>39</v>
      </c>
      <c r="D4565" t="s">
        <v>40</v>
      </c>
      <c r="E4565" t="s">
        <v>283</v>
      </c>
      <c r="F4565" t="s">
        <v>284</v>
      </c>
      <c r="G4565" t="s">
        <v>128</v>
      </c>
      <c r="H4565" t="s">
        <v>46</v>
      </c>
      <c r="J4565" t="s">
        <v>36</v>
      </c>
      <c r="L4565" t="s">
        <v>285</v>
      </c>
      <c r="M4565" t="s">
        <v>285</v>
      </c>
      <c r="N4565" t="b">
        <v>0</v>
      </c>
      <c r="O4565">
        <v>0.44</v>
      </c>
      <c r="P4565">
        <v>7.7234824219778728E-4</v>
      </c>
      <c r="Q4565">
        <v>10.79634494380563</v>
      </c>
      <c r="R4565">
        <v>4.7503917752744762</v>
      </c>
      <c r="S4565">
        <v>3.3983322656702642E-4</v>
      </c>
      <c r="T4565">
        <f t="shared" si="144"/>
        <v>4.7503917752744771</v>
      </c>
      <c r="U4565">
        <f t="shared" si="145"/>
        <v>3.3983322656702642E-4</v>
      </c>
    </row>
    <row r="4566" spans="1:21" x14ac:dyDescent="0.35">
      <c r="A4566" t="s">
        <v>73</v>
      </c>
      <c r="B4566" t="s">
        <v>28</v>
      </c>
      <c r="C4566" t="s">
        <v>39</v>
      </c>
      <c r="D4566" t="s">
        <v>40</v>
      </c>
      <c r="E4566" t="s">
        <v>823</v>
      </c>
      <c r="F4566" t="s">
        <v>824</v>
      </c>
      <c r="G4566" t="s">
        <v>452</v>
      </c>
      <c r="H4566" t="s">
        <v>46</v>
      </c>
      <c r="J4566" t="s">
        <v>36</v>
      </c>
      <c r="L4566" t="s">
        <v>825</v>
      </c>
      <c r="M4566" t="s">
        <v>825</v>
      </c>
      <c r="N4566" t="b">
        <v>0</v>
      </c>
      <c r="O4566">
        <v>22.052280719999999</v>
      </c>
      <c r="P4566">
        <v>1.6667620633597319E-7</v>
      </c>
      <c r="Q4566">
        <v>2.329899544287774E-3</v>
      </c>
      <c r="R4566">
        <v>5.1379598800034051E-2</v>
      </c>
      <c r="S4566">
        <v>3.6755904914655229E-6</v>
      </c>
      <c r="T4566">
        <f t="shared" si="144"/>
        <v>5.1379598800034065E-2</v>
      </c>
      <c r="U4566">
        <f t="shared" si="145"/>
        <v>3.6755904914655233E-6</v>
      </c>
    </row>
    <row r="4567" spans="1:21" x14ac:dyDescent="0.35">
      <c r="A4567" t="s">
        <v>73</v>
      </c>
      <c r="B4567" t="s">
        <v>28</v>
      </c>
      <c r="C4567" t="s">
        <v>76</v>
      </c>
      <c r="D4567" t="s">
        <v>77</v>
      </c>
      <c r="E4567" t="s">
        <v>823</v>
      </c>
      <c r="F4567" t="s">
        <v>824</v>
      </c>
      <c r="G4567" t="s">
        <v>452</v>
      </c>
      <c r="H4567" t="s">
        <v>46</v>
      </c>
      <c r="J4567" t="s">
        <v>36</v>
      </c>
      <c r="L4567" t="s">
        <v>825</v>
      </c>
      <c r="M4567" t="s">
        <v>825</v>
      </c>
      <c r="N4567" t="b">
        <v>0</v>
      </c>
      <c r="O4567">
        <v>22.052280719999999</v>
      </c>
      <c r="P4567">
        <v>6.7345839948875851E-7</v>
      </c>
      <c r="Q4567">
        <v>2.3990752772116521E-3</v>
      </c>
      <c r="R4567">
        <v>5.2905081481483159E-2</v>
      </c>
      <c r="S4567">
        <v>1.485129367876801E-5</v>
      </c>
      <c r="T4567">
        <f t="shared" si="144"/>
        <v>5.2905081481483172E-2</v>
      </c>
      <c r="U4567">
        <f t="shared" si="145"/>
        <v>1.4851293678768006E-5</v>
      </c>
    </row>
    <row r="4568" spans="1:21" x14ac:dyDescent="0.35">
      <c r="A4568" t="s">
        <v>73</v>
      </c>
      <c r="B4568" t="s">
        <v>28</v>
      </c>
      <c r="C4568" t="s">
        <v>39</v>
      </c>
      <c r="D4568" t="s">
        <v>40</v>
      </c>
      <c r="E4568" t="s">
        <v>286</v>
      </c>
      <c r="F4568" t="s">
        <v>287</v>
      </c>
      <c r="G4568" t="s">
        <v>128</v>
      </c>
      <c r="H4568" t="s">
        <v>46</v>
      </c>
      <c r="J4568" t="s">
        <v>36</v>
      </c>
      <c r="L4568" t="s">
        <v>285</v>
      </c>
      <c r="M4568" t="s">
        <v>285</v>
      </c>
      <c r="N4568" t="b">
        <v>0</v>
      </c>
      <c r="O4568">
        <v>0.44</v>
      </c>
      <c r="P4568">
        <v>2.465275047381909E-3</v>
      </c>
      <c r="Q4568">
        <v>34.461086772404258</v>
      </c>
      <c r="R4568">
        <v>15.162878179857881</v>
      </c>
      <c r="S4568">
        <v>1.08472102084804E-3</v>
      </c>
      <c r="T4568">
        <f t="shared" si="144"/>
        <v>15.162878179857874</v>
      </c>
      <c r="U4568">
        <f t="shared" si="145"/>
        <v>1.08472102084804E-3</v>
      </c>
    </row>
    <row r="4569" spans="1:21" x14ac:dyDescent="0.35">
      <c r="A4569" t="s">
        <v>73</v>
      </c>
      <c r="B4569" t="s">
        <v>28</v>
      </c>
      <c r="C4569" t="s">
        <v>76</v>
      </c>
      <c r="D4569" t="s">
        <v>77</v>
      </c>
      <c r="E4569" t="s">
        <v>826</v>
      </c>
      <c r="F4569" t="s">
        <v>827</v>
      </c>
      <c r="G4569" t="s">
        <v>452</v>
      </c>
      <c r="H4569" t="s">
        <v>46</v>
      </c>
      <c r="J4569" t="s">
        <v>36</v>
      </c>
      <c r="L4569" t="s">
        <v>828</v>
      </c>
      <c r="M4569" t="s">
        <v>828</v>
      </c>
      <c r="N4569" t="b">
        <v>0</v>
      </c>
      <c r="O4569">
        <v>63.38678522</v>
      </c>
      <c r="P4569">
        <v>2.5475062649155822E-8</v>
      </c>
      <c r="Q4569">
        <v>9.0750361170642517E-5</v>
      </c>
      <c r="R4569">
        <v>5.7523736521609449E-3</v>
      </c>
      <c r="S4569">
        <v>1.6147823246080839E-6</v>
      </c>
      <c r="T4569">
        <f t="shared" si="144"/>
        <v>5.7523736521609449E-3</v>
      </c>
      <c r="U4569">
        <f t="shared" si="145"/>
        <v>1.6147823246080843E-6</v>
      </c>
    </row>
    <row r="4570" spans="1:21" x14ac:dyDescent="0.35">
      <c r="A4570" t="s">
        <v>73</v>
      </c>
      <c r="B4570" t="s">
        <v>28</v>
      </c>
      <c r="C4570" t="s">
        <v>29</v>
      </c>
      <c r="D4570" t="s">
        <v>30</v>
      </c>
      <c r="E4570" t="s">
        <v>286</v>
      </c>
      <c r="F4570" t="s">
        <v>287</v>
      </c>
      <c r="G4570" t="s">
        <v>128</v>
      </c>
      <c r="H4570" t="s">
        <v>46</v>
      </c>
      <c r="J4570" t="s">
        <v>36</v>
      </c>
      <c r="L4570" t="s">
        <v>285</v>
      </c>
      <c r="M4570" t="s">
        <v>285</v>
      </c>
      <c r="N4570" t="b">
        <v>0</v>
      </c>
      <c r="O4570">
        <v>0.44</v>
      </c>
      <c r="P4570">
        <v>1.318428689954063E-3</v>
      </c>
      <c r="Q4570">
        <v>4.8857880764024451</v>
      </c>
      <c r="R4570">
        <v>2.1497467536170758</v>
      </c>
      <c r="S4570">
        <v>5.801086235797876E-4</v>
      </c>
      <c r="T4570">
        <f t="shared" si="144"/>
        <v>2.1497467536170758</v>
      </c>
      <c r="U4570">
        <f t="shared" si="145"/>
        <v>5.8010862357978771E-4</v>
      </c>
    </row>
    <row r="4571" spans="1:21" x14ac:dyDescent="0.35">
      <c r="A4571" t="s">
        <v>73</v>
      </c>
      <c r="B4571" t="s">
        <v>28</v>
      </c>
      <c r="C4571" t="s">
        <v>29</v>
      </c>
      <c r="D4571" t="s">
        <v>30</v>
      </c>
      <c r="E4571" t="s">
        <v>288</v>
      </c>
      <c r="F4571" t="s">
        <v>289</v>
      </c>
      <c r="G4571" t="s">
        <v>128</v>
      </c>
      <c r="H4571" t="s">
        <v>46</v>
      </c>
      <c r="J4571" t="s">
        <v>36</v>
      </c>
      <c r="L4571" t="s">
        <v>285</v>
      </c>
      <c r="M4571" t="s">
        <v>285</v>
      </c>
      <c r="N4571" t="b">
        <v>0</v>
      </c>
      <c r="O4571">
        <v>0.44</v>
      </c>
      <c r="P4571">
        <v>4.1819299217627972E-3</v>
      </c>
      <c r="Q4571">
        <v>15.497253286266989</v>
      </c>
      <c r="R4571">
        <v>6.8187914459574772</v>
      </c>
      <c r="S4571">
        <v>1.840049165575631E-3</v>
      </c>
      <c r="T4571">
        <f t="shared" si="144"/>
        <v>6.8187914459574754</v>
      </c>
      <c r="U4571">
        <f t="shared" si="145"/>
        <v>1.8400491655756307E-3</v>
      </c>
    </row>
    <row r="4572" spans="1:21" x14ac:dyDescent="0.35">
      <c r="A4572" t="s">
        <v>73</v>
      </c>
      <c r="B4572" t="s">
        <v>28</v>
      </c>
      <c r="C4572" t="s">
        <v>39</v>
      </c>
      <c r="D4572" t="s">
        <v>40</v>
      </c>
      <c r="E4572" t="s">
        <v>826</v>
      </c>
      <c r="F4572" t="s">
        <v>827</v>
      </c>
      <c r="G4572" t="s">
        <v>452</v>
      </c>
      <c r="H4572" t="s">
        <v>46</v>
      </c>
      <c r="J4572" t="s">
        <v>36</v>
      </c>
      <c r="L4572" t="s">
        <v>828</v>
      </c>
      <c r="M4572" t="s">
        <v>828</v>
      </c>
      <c r="N4572" t="b">
        <v>0</v>
      </c>
      <c r="O4572">
        <v>63.38678522</v>
      </c>
      <c r="P4572">
        <v>6.2403230986593681E-9</v>
      </c>
      <c r="Q4572">
        <v>8.723096273542288E-5</v>
      </c>
      <c r="R4572">
        <v>5.5292902994440738E-3</v>
      </c>
      <c r="S4572">
        <v>3.9555401995812617E-7</v>
      </c>
      <c r="T4572">
        <f t="shared" si="144"/>
        <v>5.5292902994440738E-3</v>
      </c>
      <c r="U4572">
        <f t="shared" si="145"/>
        <v>3.9555401995812623E-7</v>
      </c>
    </row>
    <row r="4573" spans="1:21" x14ac:dyDescent="0.35">
      <c r="A4573" t="s">
        <v>73</v>
      </c>
      <c r="B4573" t="s">
        <v>28</v>
      </c>
      <c r="C4573" t="s">
        <v>39</v>
      </c>
      <c r="D4573" t="s">
        <v>40</v>
      </c>
      <c r="E4573" t="s">
        <v>288</v>
      </c>
      <c r="F4573" t="s">
        <v>289</v>
      </c>
      <c r="G4573" t="s">
        <v>128</v>
      </c>
      <c r="H4573" t="s">
        <v>46</v>
      </c>
      <c r="J4573" t="s">
        <v>36</v>
      </c>
      <c r="L4573" t="s">
        <v>285</v>
      </c>
      <c r="M4573" t="s">
        <v>285</v>
      </c>
      <c r="N4573" t="b">
        <v>0</v>
      </c>
      <c r="O4573">
        <v>0.44</v>
      </c>
      <c r="P4573">
        <v>1.22549037246496E-3</v>
      </c>
      <c r="Q4573">
        <v>17.13063623838265</v>
      </c>
      <c r="R4573">
        <v>7.5374799448883643</v>
      </c>
      <c r="S4573">
        <v>5.3921576388458255E-4</v>
      </c>
      <c r="T4573">
        <f t="shared" si="144"/>
        <v>7.537479944888366</v>
      </c>
      <c r="U4573">
        <f t="shared" si="145"/>
        <v>5.3921576388458244E-4</v>
      </c>
    </row>
    <row r="4574" spans="1:21" x14ac:dyDescent="0.35">
      <c r="A4574" t="s">
        <v>73</v>
      </c>
      <c r="B4574" t="s">
        <v>28</v>
      </c>
      <c r="C4574" t="s">
        <v>29</v>
      </c>
      <c r="D4574" t="s">
        <v>30</v>
      </c>
      <c r="E4574" t="s">
        <v>826</v>
      </c>
      <c r="F4574" t="s">
        <v>827</v>
      </c>
      <c r="G4574" t="s">
        <v>452</v>
      </c>
      <c r="H4574" t="s">
        <v>46</v>
      </c>
      <c r="J4574" t="s">
        <v>36</v>
      </c>
      <c r="L4574" t="s">
        <v>828</v>
      </c>
      <c r="M4574" t="s">
        <v>828</v>
      </c>
      <c r="N4574" t="b">
        <v>0</v>
      </c>
      <c r="O4574">
        <v>63.38678522</v>
      </c>
      <c r="P4574">
        <v>1.897980660420706E-8</v>
      </c>
      <c r="Q4574">
        <v>7.0334720038965675E-5</v>
      </c>
      <c r="R4574">
        <v>4.4582917926187472E-3</v>
      </c>
      <c r="S4574">
        <v>1.203068924738011E-6</v>
      </c>
      <c r="T4574">
        <f t="shared" si="144"/>
        <v>4.4582917926187472E-3</v>
      </c>
      <c r="U4574">
        <f t="shared" si="145"/>
        <v>1.2030689247380104E-6</v>
      </c>
    </row>
    <row r="4575" spans="1:21" x14ac:dyDescent="0.35">
      <c r="A4575" t="s">
        <v>73</v>
      </c>
      <c r="B4575" t="s">
        <v>28</v>
      </c>
      <c r="C4575" t="s">
        <v>29</v>
      </c>
      <c r="D4575" t="s">
        <v>30</v>
      </c>
      <c r="E4575" t="s">
        <v>832</v>
      </c>
      <c r="F4575" t="s">
        <v>833</v>
      </c>
      <c r="G4575" t="s">
        <v>452</v>
      </c>
      <c r="H4575" t="s">
        <v>46</v>
      </c>
      <c r="J4575" t="s">
        <v>36</v>
      </c>
      <c r="L4575" t="s">
        <v>834</v>
      </c>
      <c r="M4575" t="s">
        <v>834</v>
      </c>
      <c r="N4575" t="b">
        <v>0</v>
      </c>
      <c r="O4575">
        <v>74.584468430000001</v>
      </c>
      <c r="P4575">
        <v>5.7005936290063191E-8</v>
      </c>
      <c r="Q4575">
        <v>2.112506546105671E-4</v>
      </c>
      <c r="R4575">
        <v>1.5756017779618679E-2</v>
      </c>
      <c r="S4575">
        <v>4.2517574555488096E-6</v>
      </c>
      <c r="T4575">
        <f t="shared" si="144"/>
        <v>1.5756017779618676E-2</v>
      </c>
      <c r="U4575">
        <f t="shared" si="145"/>
        <v>4.2517574555488096E-6</v>
      </c>
    </row>
    <row r="4576" spans="1:21" x14ac:dyDescent="0.35">
      <c r="A4576" t="s">
        <v>73</v>
      </c>
      <c r="B4576" t="s">
        <v>28</v>
      </c>
      <c r="C4576" t="s">
        <v>76</v>
      </c>
      <c r="D4576" t="s">
        <v>77</v>
      </c>
      <c r="E4576" t="s">
        <v>832</v>
      </c>
      <c r="F4576" t="s">
        <v>833</v>
      </c>
      <c r="G4576" t="s">
        <v>452</v>
      </c>
      <c r="H4576" t="s">
        <v>46</v>
      </c>
      <c r="J4576" t="s">
        <v>36</v>
      </c>
      <c r="L4576" t="s">
        <v>834</v>
      </c>
      <c r="M4576" t="s">
        <v>834</v>
      </c>
      <c r="N4576" t="b">
        <v>0</v>
      </c>
      <c r="O4576">
        <v>74.584468430000001</v>
      </c>
      <c r="P4576">
        <v>6.4872304909418199E-8</v>
      </c>
      <c r="Q4576">
        <v>2.3109600088448991E-4</v>
      </c>
      <c r="R4576">
        <v>1.7236172382268489E-2</v>
      </c>
      <c r="S4576">
        <v>4.8384663774978358E-6</v>
      </c>
      <c r="T4576">
        <f t="shared" si="144"/>
        <v>1.7236172382268489E-2</v>
      </c>
      <c r="U4576">
        <f t="shared" si="145"/>
        <v>4.8384663774978358E-6</v>
      </c>
    </row>
    <row r="4577" spans="1:21" x14ac:dyDescent="0.35">
      <c r="A4577" t="s">
        <v>73</v>
      </c>
      <c r="B4577" t="s">
        <v>28</v>
      </c>
      <c r="C4577" t="s">
        <v>29</v>
      </c>
      <c r="D4577" t="s">
        <v>30</v>
      </c>
      <c r="E4577" t="s">
        <v>293</v>
      </c>
      <c r="F4577" t="s">
        <v>294</v>
      </c>
      <c r="G4577" t="s">
        <v>128</v>
      </c>
      <c r="H4577" t="s">
        <v>46</v>
      </c>
      <c r="J4577" t="s">
        <v>36</v>
      </c>
      <c r="L4577" t="s">
        <v>295</v>
      </c>
      <c r="M4577" t="s">
        <v>295</v>
      </c>
      <c r="N4577" t="b">
        <v>0</v>
      </c>
      <c r="O4577">
        <v>0.48</v>
      </c>
      <c r="P4577">
        <v>8.7420033233765674E-4</v>
      </c>
      <c r="Q4577">
        <v>3.239581778420793</v>
      </c>
      <c r="R4577">
        <v>1.554999253641981</v>
      </c>
      <c r="S4577">
        <v>4.1961615952207523E-4</v>
      </c>
      <c r="T4577">
        <f t="shared" si="144"/>
        <v>1.5549992536419806</v>
      </c>
      <c r="U4577">
        <f t="shared" si="145"/>
        <v>4.1961615952207523E-4</v>
      </c>
    </row>
    <row r="4578" spans="1:21" x14ac:dyDescent="0.35">
      <c r="A4578" t="s">
        <v>73</v>
      </c>
      <c r="B4578" t="s">
        <v>28</v>
      </c>
      <c r="C4578" t="s">
        <v>39</v>
      </c>
      <c r="D4578" t="s">
        <v>40</v>
      </c>
      <c r="E4578" t="s">
        <v>832</v>
      </c>
      <c r="F4578" t="s">
        <v>833</v>
      </c>
      <c r="G4578" t="s">
        <v>452</v>
      </c>
      <c r="H4578" t="s">
        <v>46</v>
      </c>
      <c r="J4578" t="s">
        <v>36</v>
      </c>
      <c r="L4578" t="s">
        <v>834</v>
      </c>
      <c r="M4578" t="s">
        <v>834</v>
      </c>
      <c r="N4578" t="b">
        <v>0</v>
      </c>
      <c r="O4578">
        <v>74.584468430000001</v>
      </c>
      <c r="P4578">
        <v>1.9184887954942569E-8</v>
      </c>
      <c r="Q4578">
        <v>2.6817782025427279E-4</v>
      </c>
      <c r="R4578">
        <v>2.000190016838102E-2</v>
      </c>
      <c r="S4578">
        <v>1.4308946700085009E-6</v>
      </c>
      <c r="T4578">
        <f t="shared" si="144"/>
        <v>2.0001900168381024E-2</v>
      </c>
      <c r="U4578">
        <f t="shared" si="145"/>
        <v>1.4308946700085013E-6</v>
      </c>
    </row>
    <row r="4579" spans="1:21" x14ac:dyDescent="0.35">
      <c r="A4579" t="s">
        <v>73</v>
      </c>
      <c r="B4579" t="s">
        <v>28</v>
      </c>
      <c r="C4579" t="s">
        <v>29</v>
      </c>
      <c r="D4579" t="s">
        <v>30</v>
      </c>
      <c r="E4579" t="s">
        <v>835</v>
      </c>
      <c r="F4579" t="s">
        <v>836</v>
      </c>
      <c r="G4579" t="s">
        <v>452</v>
      </c>
      <c r="H4579" t="s">
        <v>46</v>
      </c>
      <c r="J4579" t="s">
        <v>36</v>
      </c>
      <c r="L4579" t="s">
        <v>837</v>
      </c>
      <c r="M4579" t="s">
        <v>837</v>
      </c>
      <c r="N4579" t="b">
        <v>0</v>
      </c>
      <c r="O4579">
        <v>77.939950460000006</v>
      </c>
      <c r="P4579">
        <v>4.4921162509314398E-6</v>
      </c>
      <c r="Q4579">
        <v>1.6646731206508551E-2</v>
      </c>
      <c r="R4579">
        <v>1.297445405556213</v>
      </c>
      <c r="S4579">
        <v>3.5011531805815741E-4</v>
      </c>
      <c r="T4579">
        <f t="shared" si="144"/>
        <v>1.2974454055562126</v>
      </c>
      <c r="U4579">
        <f t="shared" si="145"/>
        <v>3.5011531805815736E-4</v>
      </c>
    </row>
    <row r="4580" spans="1:21" x14ac:dyDescent="0.35">
      <c r="A4580" t="s">
        <v>73</v>
      </c>
      <c r="B4580" t="s">
        <v>28</v>
      </c>
      <c r="C4580" t="s">
        <v>39</v>
      </c>
      <c r="D4580" t="s">
        <v>40</v>
      </c>
      <c r="E4580" t="s">
        <v>293</v>
      </c>
      <c r="F4580" t="s">
        <v>294</v>
      </c>
      <c r="G4580" t="s">
        <v>128</v>
      </c>
      <c r="H4580" t="s">
        <v>46</v>
      </c>
      <c r="J4580" t="s">
        <v>36</v>
      </c>
      <c r="L4580" t="s">
        <v>295</v>
      </c>
      <c r="M4580" t="s">
        <v>295</v>
      </c>
      <c r="N4580" t="b">
        <v>0</v>
      </c>
      <c r="O4580">
        <v>0.48</v>
      </c>
      <c r="P4580">
        <v>4.5506927220437379E-4</v>
      </c>
      <c r="Q4580">
        <v>6.3612300353845157</v>
      </c>
      <c r="R4580">
        <v>3.053390416984568</v>
      </c>
      <c r="S4580">
        <v>2.1843325065809939E-4</v>
      </c>
      <c r="T4580">
        <f t="shared" si="144"/>
        <v>3.0533904169845676</v>
      </c>
      <c r="U4580">
        <f t="shared" si="145"/>
        <v>2.1843325065809942E-4</v>
      </c>
    </row>
    <row r="4581" spans="1:21" x14ac:dyDescent="0.35">
      <c r="A4581" t="s">
        <v>73</v>
      </c>
      <c r="B4581" t="s">
        <v>28</v>
      </c>
      <c r="C4581" t="s">
        <v>39</v>
      </c>
      <c r="D4581" t="s">
        <v>40</v>
      </c>
      <c r="E4581" t="s">
        <v>835</v>
      </c>
      <c r="F4581" t="s">
        <v>836</v>
      </c>
      <c r="G4581" t="s">
        <v>452</v>
      </c>
      <c r="H4581" t="s">
        <v>46</v>
      </c>
      <c r="J4581" t="s">
        <v>36</v>
      </c>
      <c r="L4581" t="s">
        <v>837</v>
      </c>
      <c r="M4581" t="s">
        <v>837</v>
      </c>
      <c r="N4581" t="b">
        <v>0</v>
      </c>
      <c r="O4581">
        <v>77.939950460000006</v>
      </c>
      <c r="P4581">
        <v>3.2365245588750263E-5</v>
      </c>
      <c r="Q4581">
        <v>0.45242073002303579</v>
      </c>
      <c r="R4581">
        <v>35.261649285072437</v>
      </c>
      <c r="S4581">
        <v>2.5225456378129289E-3</v>
      </c>
      <c r="T4581">
        <f t="shared" si="144"/>
        <v>35.261649285072444</v>
      </c>
      <c r="U4581">
        <f t="shared" si="145"/>
        <v>2.5225456378129294E-3</v>
      </c>
    </row>
    <row r="4582" spans="1:21" x14ac:dyDescent="0.35">
      <c r="A4582" t="s">
        <v>73</v>
      </c>
      <c r="B4582" t="s">
        <v>28</v>
      </c>
      <c r="C4582" t="s">
        <v>29</v>
      </c>
      <c r="D4582" t="s">
        <v>30</v>
      </c>
      <c r="E4582" t="s">
        <v>296</v>
      </c>
      <c r="F4582" t="s">
        <v>297</v>
      </c>
      <c r="G4582" t="s">
        <v>128</v>
      </c>
      <c r="H4582" t="s">
        <v>46</v>
      </c>
      <c r="J4582" t="s">
        <v>36</v>
      </c>
      <c r="L4582" t="s">
        <v>295</v>
      </c>
      <c r="M4582" t="s">
        <v>295</v>
      </c>
      <c r="N4582" t="b">
        <v>0</v>
      </c>
      <c r="O4582">
        <v>0.48</v>
      </c>
      <c r="P4582">
        <v>4.7768290894122477E-5</v>
      </c>
      <c r="Q4582">
        <v>0.1770181033369039</v>
      </c>
      <c r="R4582">
        <v>8.4968689601713887E-2</v>
      </c>
      <c r="S4582">
        <v>2.2928779629178789E-5</v>
      </c>
      <c r="T4582">
        <f t="shared" si="144"/>
        <v>8.4968689601713873E-2</v>
      </c>
      <c r="U4582">
        <f t="shared" si="145"/>
        <v>2.2928779629178789E-5</v>
      </c>
    </row>
    <row r="4583" spans="1:21" x14ac:dyDescent="0.35">
      <c r="A4583" t="s">
        <v>73</v>
      </c>
      <c r="B4583" t="s">
        <v>28</v>
      </c>
      <c r="C4583" t="s">
        <v>76</v>
      </c>
      <c r="D4583" t="s">
        <v>77</v>
      </c>
      <c r="E4583" t="s">
        <v>835</v>
      </c>
      <c r="F4583" t="s">
        <v>836</v>
      </c>
      <c r="G4583" t="s">
        <v>452</v>
      </c>
      <c r="H4583" t="s">
        <v>46</v>
      </c>
      <c r="J4583" t="s">
        <v>36</v>
      </c>
      <c r="L4583" t="s">
        <v>837</v>
      </c>
      <c r="M4583" t="s">
        <v>837</v>
      </c>
      <c r="N4583" t="b">
        <v>0</v>
      </c>
      <c r="O4583">
        <v>77.939950460000006</v>
      </c>
      <c r="P4583">
        <v>3.971901769227358E-4</v>
      </c>
      <c r="Q4583">
        <v>1.4149190722545339</v>
      </c>
      <c r="R4583">
        <v>110.2787223964275</v>
      </c>
      <c r="S4583">
        <v>3.0956982712556671E-2</v>
      </c>
      <c r="T4583">
        <f t="shared" si="144"/>
        <v>110.27872239642754</v>
      </c>
      <c r="U4583">
        <f t="shared" si="145"/>
        <v>3.0956982712556667E-2</v>
      </c>
    </row>
    <row r="4584" spans="1:21" x14ac:dyDescent="0.35">
      <c r="A4584" t="s">
        <v>73</v>
      </c>
      <c r="B4584" t="s">
        <v>28</v>
      </c>
      <c r="C4584" t="s">
        <v>39</v>
      </c>
      <c r="D4584" t="s">
        <v>40</v>
      </c>
      <c r="E4584" t="s">
        <v>1201</v>
      </c>
      <c r="F4584" t="s">
        <v>1202</v>
      </c>
      <c r="G4584" t="s">
        <v>128</v>
      </c>
      <c r="H4584" t="s">
        <v>46</v>
      </c>
      <c r="J4584" t="s">
        <v>36</v>
      </c>
      <c r="L4584" t="s">
        <v>1203</v>
      </c>
      <c r="M4584" t="s">
        <v>1203</v>
      </c>
      <c r="N4584" t="b">
        <v>0</v>
      </c>
      <c r="O4584">
        <v>4.3</v>
      </c>
      <c r="P4584">
        <v>2.3431020791982041E-3</v>
      </c>
      <c r="Q4584">
        <v>32.753280066498561</v>
      </c>
      <c r="R4584">
        <v>140.83910428594379</v>
      </c>
      <c r="S4584">
        <v>1.007533894055228E-2</v>
      </c>
      <c r="T4584">
        <f t="shared" si="144"/>
        <v>140.83910428594382</v>
      </c>
      <c r="U4584">
        <f t="shared" si="145"/>
        <v>1.0075338940552278E-2</v>
      </c>
    </row>
    <row r="4585" spans="1:21" x14ac:dyDescent="0.35">
      <c r="A4585" t="s">
        <v>73</v>
      </c>
      <c r="B4585" t="s">
        <v>28</v>
      </c>
      <c r="C4585" t="s">
        <v>29</v>
      </c>
      <c r="D4585" t="s">
        <v>30</v>
      </c>
      <c r="E4585" t="s">
        <v>1201</v>
      </c>
      <c r="F4585" t="s">
        <v>1202</v>
      </c>
      <c r="G4585" t="s">
        <v>128</v>
      </c>
      <c r="H4585" t="s">
        <v>46</v>
      </c>
      <c r="J4585" t="s">
        <v>36</v>
      </c>
      <c r="L4585" t="s">
        <v>1203</v>
      </c>
      <c r="M4585" t="s">
        <v>1203</v>
      </c>
      <c r="N4585" t="b">
        <v>0</v>
      </c>
      <c r="O4585">
        <v>4.3</v>
      </c>
      <c r="P4585">
        <v>4.9497639731370894E-3</v>
      </c>
      <c r="Q4585">
        <v>18.342666528139791</v>
      </c>
      <c r="R4585">
        <v>78.873466071001104</v>
      </c>
      <c r="S4585">
        <v>2.128398508448948E-2</v>
      </c>
      <c r="T4585">
        <f t="shared" si="144"/>
        <v>78.873466071001104</v>
      </c>
      <c r="U4585">
        <f t="shared" si="145"/>
        <v>2.1283985084489483E-2</v>
      </c>
    </row>
    <row r="4586" spans="1:21" x14ac:dyDescent="0.35">
      <c r="A4586" t="s">
        <v>73</v>
      </c>
      <c r="B4586" t="s">
        <v>28</v>
      </c>
      <c r="C4586" t="s">
        <v>76</v>
      </c>
      <c r="D4586" t="s">
        <v>77</v>
      </c>
      <c r="E4586" t="s">
        <v>838</v>
      </c>
      <c r="F4586" t="s">
        <v>839</v>
      </c>
      <c r="G4586" t="s">
        <v>452</v>
      </c>
      <c r="H4586" t="s">
        <v>46</v>
      </c>
      <c r="J4586" t="s">
        <v>36</v>
      </c>
      <c r="L4586" t="s">
        <v>840</v>
      </c>
      <c r="M4586" t="s">
        <v>840</v>
      </c>
      <c r="N4586" t="b">
        <v>0</v>
      </c>
      <c r="O4586">
        <v>6.8848396200000002</v>
      </c>
      <c r="P4586">
        <v>1.3308101924581071E-2</v>
      </c>
      <c r="Q4586">
        <v>47.407736451296849</v>
      </c>
      <c r="R4586">
        <v>326.39466221440682</v>
      </c>
      <c r="S4586">
        <v>9.1624147397354028E-2</v>
      </c>
      <c r="T4586">
        <f t="shared" si="144"/>
        <v>326.39466221440676</v>
      </c>
      <c r="U4586">
        <f t="shared" si="145"/>
        <v>9.1624147397354014E-2</v>
      </c>
    </row>
    <row r="4587" spans="1:21" x14ac:dyDescent="0.35">
      <c r="A4587" t="s">
        <v>73</v>
      </c>
      <c r="B4587" t="s">
        <v>28</v>
      </c>
      <c r="C4587" t="s">
        <v>39</v>
      </c>
      <c r="D4587" t="s">
        <v>40</v>
      </c>
      <c r="E4587" t="s">
        <v>838</v>
      </c>
      <c r="F4587" t="s">
        <v>839</v>
      </c>
      <c r="G4587" t="s">
        <v>452</v>
      </c>
      <c r="H4587" t="s">
        <v>46</v>
      </c>
      <c r="J4587" t="s">
        <v>36</v>
      </c>
      <c r="L4587" t="s">
        <v>840</v>
      </c>
      <c r="M4587" t="s">
        <v>840</v>
      </c>
      <c r="N4587" t="b">
        <v>0</v>
      </c>
      <c r="O4587">
        <v>6.8848396200000002</v>
      </c>
      <c r="P4587">
        <v>5.2437233527987516E-3</v>
      </c>
      <c r="Q4587">
        <v>73.299896359712989</v>
      </c>
      <c r="R4587">
        <v>504.65803059924582</v>
      </c>
      <c r="S4587">
        <v>3.6102194295668091E-2</v>
      </c>
      <c r="T4587">
        <f t="shared" si="144"/>
        <v>504.65803059924576</v>
      </c>
      <c r="U4587">
        <f t="shared" si="145"/>
        <v>3.6102194295668084E-2</v>
      </c>
    </row>
    <row r="4588" spans="1:21" x14ac:dyDescent="0.35">
      <c r="A4588" t="s">
        <v>73</v>
      </c>
      <c r="B4588" t="s">
        <v>28</v>
      </c>
      <c r="C4588" t="s">
        <v>76</v>
      </c>
      <c r="D4588" t="s">
        <v>77</v>
      </c>
      <c r="E4588" t="s">
        <v>134</v>
      </c>
      <c r="F4588" t="s">
        <v>135</v>
      </c>
      <c r="G4588" t="s">
        <v>128</v>
      </c>
      <c r="H4588" t="s">
        <v>46</v>
      </c>
      <c r="J4588" t="s">
        <v>36</v>
      </c>
      <c r="L4588" t="s">
        <v>136</v>
      </c>
      <c r="M4588" t="s">
        <v>136</v>
      </c>
      <c r="N4588" t="b">
        <v>0</v>
      </c>
      <c r="O4588">
        <v>32.130000000000003</v>
      </c>
      <c r="P4588">
        <v>5.8775142104819465E-4</v>
      </c>
      <c r="Q4588">
        <v>2.0937594726759019</v>
      </c>
      <c r="R4588">
        <v>67.27249185707673</v>
      </c>
      <c r="S4588">
        <v>1.88844531582785E-2</v>
      </c>
      <c r="T4588">
        <f t="shared" si="144"/>
        <v>67.27249185707673</v>
      </c>
      <c r="U4588">
        <f t="shared" si="145"/>
        <v>1.8884453158278497E-2</v>
      </c>
    </row>
    <row r="4589" spans="1:21" x14ac:dyDescent="0.35">
      <c r="A4589" t="s">
        <v>73</v>
      </c>
      <c r="B4589" t="s">
        <v>28</v>
      </c>
      <c r="C4589" t="s">
        <v>29</v>
      </c>
      <c r="D4589" t="s">
        <v>30</v>
      </c>
      <c r="E4589" t="s">
        <v>134</v>
      </c>
      <c r="F4589" t="s">
        <v>135</v>
      </c>
      <c r="G4589" t="s">
        <v>128</v>
      </c>
      <c r="H4589" t="s">
        <v>46</v>
      </c>
      <c r="J4589" t="s">
        <v>36</v>
      </c>
      <c r="L4589" t="s">
        <v>136</v>
      </c>
      <c r="M4589" t="s">
        <v>136</v>
      </c>
      <c r="N4589" t="b">
        <v>0</v>
      </c>
      <c r="O4589">
        <v>32.130000000000003</v>
      </c>
      <c r="P4589">
        <v>1.067063523411989E-2</v>
      </c>
      <c r="Q4589">
        <v>39.54287614623987</v>
      </c>
      <c r="R4589">
        <v>1270.5126105786869</v>
      </c>
      <c r="S4589">
        <v>0.34284751007227221</v>
      </c>
      <c r="T4589">
        <f t="shared" si="144"/>
        <v>1270.5126105786871</v>
      </c>
      <c r="U4589">
        <f t="shared" si="145"/>
        <v>0.3428475100722721</v>
      </c>
    </row>
    <row r="4590" spans="1:21" x14ac:dyDescent="0.35">
      <c r="A4590" t="s">
        <v>73</v>
      </c>
      <c r="B4590" t="s">
        <v>28</v>
      </c>
      <c r="C4590" t="s">
        <v>29</v>
      </c>
      <c r="D4590" t="s">
        <v>30</v>
      </c>
      <c r="E4590" t="s">
        <v>838</v>
      </c>
      <c r="F4590" t="s">
        <v>839</v>
      </c>
      <c r="G4590" t="s">
        <v>452</v>
      </c>
      <c r="H4590" t="s">
        <v>46</v>
      </c>
      <c r="J4590" t="s">
        <v>36</v>
      </c>
      <c r="L4590" t="s">
        <v>840</v>
      </c>
      <c r="M4590" t="s">
        <v>840</v>
      </c>
      <c r="N4590" t="b">
        <v>0</v>
      </c>
      <c r="O4590">
        <v>6.8848396200000002</v>
      </c>
      <c r="P4590">
        <v>6.8326567527373738E-4</v>
      </c>
      <c r="Q4590">
        <v>2.5320226377839261</v>
      </c>
      <c r="R4590">
        <v>17.432569775351681</v>
      </c>
      <c r="S4590">
        <v>4.7041745921106819E-3</v>
      </c>
      <c r="T4590">
        <f t="shared" si="144"/>
        <v>17.432569775351684</v>
      </c>
      <c r="U4590">
        <f t="shared" si="145"/>
        <v>4.7041745921106819E-3</v>
      </c>
    </row>
    <row r="4591" spans="1:21" x14ac:dyDescent="0.35">
      <c r="A4591" t="s">
        <v>73</v>
      </c>
      <c r="B4591" t="s">
        <v>28</v>
      </c>
      <c r="C4591" t="s">
        <v>39</v>
      </c>
      <c r="D4591" t="s">
        <v>40</v>
      </c>
      <c r="E4591" t="s">
        <v>134</v>
      </c>
      <c r="F4591" t="s">
        <v>135</v>
      </c>
      <c r="G4591" t="s">
        <v>128</v>
      </c>
      <c r="H4591" t="s">
        <v>46</v>
      </c>
      <c r="J4591" t="s">
        <v>36</v>
      </c>
      <c r="L4591" t="s">
        <v>136</v>
      </c>
      <c r="M4591" t="s">
        <v>136</v>
      </c>
      <c r="N4591" t="b">
        <v>0</v>
      </c>
      <c r="O4591">
        <v>32.130000000000003</v>
      </c>
      <c r="P4591">
        <v>2.2021118106039551E-3</v>
      </c>
      <c r="Q4591">
        <v>30.782433898542219</v>
      </c>
      <c r="R4591">
        <v>989.03960116016162</v>
      </c>
      <c r="S4591">
        <v>7.0753852474705073E-2</v>
      </c>
      <c r="T4591">
        <f t="shared" si="144"/>
        <v>989.03960116016162</v>
      </c>
      <c r="U4591">
        <f t="shared" si="145"/>
        <v>7.0753852474705087E-2</v>
      </c>
    </row>
    <row r="4592" spans="1:21" x14ac:dyDescent="0.35">
      <c r="A4592" t="s">
        <v>73</v>
      </c>
      <c r="B4592" t="s">
        <v>28</v>
      </c>
      <c r="C4592" t="s">
        <v>76</v>
      </c>
      <c r="D4592" t="s">
        <v>77</v>
      </c>
      <c r="E4592" t="s">
        <v>1387</v>
      </c>
      <c r="F4592" t="s">
        <v>1388</v>
      </c>
      <c r="G4592" t="s">
        <v>128</v>
      </c>
      <c r="H4592" t="s">
        <v>46</v>
      </c>
      <c r="J4592" t="s">
        <v>36</v>
      </c>
      <c r="L4592" t="s">
        <v>1389</v>
      </c>
      <c r="M4592" t="s">
        <v>1389</v>
      </c>
      <c r="N4592" t="b">
        <v>0</v>
      </c>
      <c r="O4592">
        <v>116.89</v>
      </c>
      <c r="P4592">
        <v>2.8132428782843671E-4</v>
      </c>
      <c r="Q4592">
        <v>1.002167534506551</v>
      </c>
      <c r="R4592">
        <v>117.14336310847079</v>
      </c>
      <c r="S4592">
        <v>3.2883996004265961E-2</v>
      </c>
      <c r="T4592">
        <f t="shared" si="144"/>
        <v>117.14336310847075</v>
      </c>
      <c r="U4592">
        <f t="shared" si="145"/>
        <v>3.2883996004265968E-2</v>
      </c>
    </row>
    <row r="4593" spans="1:21" x14ac:dyDescent="0.35">
      <c r="A4593" t="s">
        <v>73</v>
      </c>
      <c r="B4593" t="s">
        <v>28</v>
      </c>
      <c r="C4593" t="s">
        <v>76</v>
      </c>
      <c r="D4593" t="s">
        <v>77</v>
      </c>
      <c r="E4593" t="s">
        <v>844</v>
      </c>
      <c r="F4593" t="s">
        <v>845</v>
      </c>
      <c r="G4593" t="s">
        <v>452</v>
      </c>
      <c r="H4593" t="s">
        <v>46</v>
      </c>
      <c r="J4593" t="s">
        <v>36</v>
      </c>
      <c r="L4593" t="s">
        <v>846</v>
      </c>
      <c r="M4593" t="s">
        <v>846</v>
      </c>
      <c r="N4593" t="b">
        <v>0</v>
      </c>
      <c r="O4593">
        <v>35.208965880000001</v>
      </c>
      <c r="P4593">
        <v>2.413605151132667E-8</v>
      </c>
      <c r="Q4593">
        <v>8.5980373122211378E-5</v>
      </c>
      <c r="R4593">
        <v>3.0272800236096102E-3</v>
      </c>
      <c r="S4593">
        <v>8.4980541414022328E-7</v>
      </c>
      <c r="T4593">
        <f t="shared" si="144"/>
        <v>3.0272800236096097E-3</v>
      </c>
      <c r="U4593">
        <f t="shared" si="145"/>
        <v>8.4980541414022318E-7</v>
      </c>
    </row>
    <row r="4594" spans="1:21" x14ac:dyDescent="0.35">
      <c r="A4594" t="s">
        <v>73</v>
      </c>
      <c r="B4594" t="s">
        <v>28</v>
      </c>
      <c r="C4594" t="s">
        <v>29</v>
      </c>
      <c r="D4594" t="s">
        <v>30</v>
      </c>
      <c r="E4594" t="s">
        <v>1387</v>
      </c>
      <c r="F4594" t="s">
        <v>1388</v>
      </c>
      <c r="G4594" t="s">
        <v>128</v>
      </c>
      <c r="H4594" t="s">
        <v>46</v>
      </c>
      <c r="J4594" t="s">
        <v>36</v>
      </c>
      <c r="L4594" t="s">
        <v>1389</v>
      </c>
      <c r="M4594" t="s">
        <v>1389</v>
      </c>
      <c r="N4594" t="b">
        <v>0</v>
      </c>
      <c r="O4594">
        <v>116.89</v>
      </c>
      <c r="P4594">
        <v>1.9779426449418121E-3</v>
      </c>
      <c r="Q4594">
        <v>7.3297923991636837</v>
      </c>
      <c r="R4594">
        <v>856.77943353824298</v>
      </c>
      <c r="S4594">
        <v>0.23120171576724841</v>
      </c>
      <c r="T4594">
        <f t="shared" si="144"/>
        <v>856.77943353824298</v>
      </c>
      <c r="U4594">
        <f t="shared" si="145"/>
        <v>0.23120171576724841</v>
      </c>
    </row>
    <row r="4595" spans="1:21" x14ac:dyDescent="0.35">
      <c r="A4595" t="s">
        <v>73</v>
      </c>
      <c r="B4595" t="s">
        <v>28</v>
      </c>
      <c r="C4595" t="s">
        <v>39</v>
      </c>
      <c r="D4595" t="s">
        <v>40</v>
      </c>
      <c r="E4595" t="s">
        <v>1387</v>
      </c>
      <c r="F4595" t="s">
        <v>1388</v>
      </c>
      <c r="G4595" t="s">
        <v>128</v>
      </c>
      <c r="H4595" t="s">
        <v>46</v>
      </c>
      <c r="J4595" t="s">
        <v>36</v>
      </c>
      <c r="L4595" t="s">
        <v>1389</v>
      </c>
      <c r="M4595" t="s">
        <v>1389</v>
      </c>
      <c r="N4595" t="b">
        <v>0</v>
      </c>
      <c r="O4595">
        <v>116.89</v>
      </c>
      <c r="P4595">
        <v>9.7475393005290358E-4</v>
      </c>
      <c r="Q4595">
        <v>13.625692516933761</v>
      </c>
      <c r="R4595">
        <v>1592.707198304387</v>
      </c>
      <c r="S4595">
        <v>0.1139389868838839</v>
      </c>
      <c r="T4595">
        <f t="shared" si="144"/>
        <v>1592.7071983043872</v>
      </c>
      <c r="U4595">
        <f t="shared" si="145"/>
        <v>0.1139389868838839</v>
      </c>
    </row>
    <row r="4596" spans="1:21" x14ac:dyDescent="0.35">
      <c r="A4596" t="s">
        <v>73</v>
      </c>
      <c r="B4596" t="s">
        <v>28</v>
      </c>
      <c r="C4596" t="s">
        <v>39</v>
      </c>
      <c r="D4596" t="s">
        <v>40</v>
      </c>
      <c r="E4596" t="s">
        <v>844</v>
      </c>
      <c r="F4596" t="s">
        <v>845</v>
      </c>
      <c r="G4596" t="s">
        <v>452</v>
      </c>
      <c r="H4596" t="s">
        <v>46</v>
      </c>
      <c r="J4596" t="s">
        <v>36</v>
      </c>
      <c r="L4596" t="s">
        <v>846</v>
      </c>
      <c r="M4596" t="s">
        <v>846</v>
      </c>
      <c r="N4596" t="b">
        <v>0</v>
      </c>
      <c r="O4596">
        <v>35.208965880000001</v>
      </c>
      <c r="P4596">
        <v>6.8891489853736237E-9</v>
      </c>
      <c r="Q4596">
        <v>9.6300638431847627E-5</v>
      </c>
      <c r="R4596">
        <v>3.3906458927691402E-3</v>
      </c>
      <c r="S4596">
        <v>2.4255981156825648E-7</v>
      </c>
      <c r="T4596">
        <f t="shared" si="144"/>
        <v>3.3906458927691397E-3</v>
      </c>
      <c r="U4596">
        <f t="shared" si="145"/>
        <v>2.4255981156825654E-7</v>
      </c>
    </row>
    <row r="4597" spans="1:21" x14ac:dyDescent="0.35">
      <c r="A4597" t="s">
        <v>73</v>
      </c>
      <c r="B4597" t="s">
        <v>28</v>
      </c>
      <c r="C4597" t="s">
        <v>39</v>
      </c>
      <c r="D4597" t="s">
        <v>40</v>
      </c>
      <c r="E4597" t="s">
        <v>847</v>
      </c>
      <c r="F4597" t="s">
        <v>848</v>
      </c>
      <c r="G4597" t="s">
        <v>452</v>
      </c>
      <c r="H4597" t="s">
        <v>46</v>
      </c>
      <c r="J4597" t="s">
        <v>36</v>
      </c>
      <c r="L4597" t="s">
        <v>849</v>
      </c>
      <c r="M4597" t="s">
        <v>849</v>
      </c>
      <c r="N4597" t="b">
        <v>0</v>
      </c>
      <c r="O4597">
        <v>76.81165609</v>
      </c>
      <c r="P4597">
        <v>2.139619971712169E-8</v>
      </c>
      <c r="Q4597">
        <v>2.9908885656976247E-4</v>
      </c>
      <c r="R4597">
        <v>2.2973510391187939E-2</v>
      </c>
      <c r="S4597">
        <v>1.6434775343045069E-6</v>
      </c>
      <c r="T4597">
        <f t="shared" si="144"/>
        <v>2.2973510391187932E-2</v>
      </c>
      <c r="U4597">
        <f t="shared" si="145"/>
        <v>1.6434775343045065E-6</v>
      </c>
    </row>
    <row r="4598" spans="1:21" x14ac:dyDescent="0.35">
      <c r="A4598" t="s">
        <v>73</v>
      </c>
      <c r="B4598" t="s">
        <v>28</v>
      </c>
      <c r="C4598" t="s">
        <v>76</v>
      </c>
      <c r="D4598" t="s">
        <v>77</v>
      </c>
      <c r="E4598" t="s">
        <v>847</v>
      </c>
      <c r="F4598" t="s">
        <v>848</v>
      </c>
      <c r="G4598" t="s">
        <v>452</v>
      </c>
      <c r="H4598" t="s">
        <v>46</v>
      </c>
      <c r="J4598" t="s">
        <v>36</v>
      </c>
      <c r="L4598" t="s">
        <v>849</v>
      </c>
      <c r="M4598" t="s">
        <v>849</v>
      </c>
      <c r="N4598" t="b">
        <v>0</v>
      </c>
      <c r="O4598">
        <v>76.81165609</v>
      </c>
      <c r="P4598">
        <v>8.3738704595779064E-5</v>
      </c>
      <c r="Q4598">
        <v>0.29830418047197682</v>
      </c>
      <c r="R4598">
        <v>22.913238120622779</v>
      </c>
      <c r="S4598">
        <v>6.4321085788330836E-3</v>
      </c>
      <c r="T4598">
        <f t="shared" si="144"/>
        <v>22.913238120622779</v>
      </c>
      <c r="U4598">
        <f t="shared" si="145"/>
        <v>6.4321085788330836E-3</v>
      </c>
    </row>
    <row r="4599" spans="1:21" x14ac:dyDescent="0.35">
      <c r="A4599" t="s">
        <v>73</v>
      </c>
      <c r="B4599" t="s">
        <v>28</v>
      </c>
      <c r="C4599" t="s">
        <v>29</v>
      </c>
      <c r="D4599" t="s">
        <v>30</v>
      </c>
      <c r="E4599" t="s">
        <v>847</v>
      </c>
      <c r="F4599" t="s">
        <v>848</v>
      </c>
      <c r="G4599" t="s">
        <v>452</v>
      </c>
      <c r="H4599" t="s">
        <v>46</v>
      </c>
      <c r="J4599" t="s">
        <v>36</v>
      </c>
      <c r="L4599" t="s">
        <v>849</v>
      </c>
      <c r="M4599" t="s">
        <v>849</v>
      </c>
      <c r="N4599" t="b">
        <v>0</v>
      </c>
      <c r="O4599">
        <v>76.81165609</v>
      </c>
      <c r="P4599">
        <v>1.6026987026438169E-7</v>
      </c>
      <c r="Q4599">
        <v>5.9392261948696388E-4</v>
      </c>
      <c r="R4599">
        <v>4.5620179992104597E-2</v>
      </c>
      <c r="S4599">
        <v>1.2310594156336611E-5</v>
      </c>
      <c r="T4599">
        <f t="shared" si="144"/>
        <v>4.5620179992104604E-2</v>
      </c>
      <c r="U4599">
        <f t="shared" si="145"/>
        <v>1.2310594156336604E-5</v>
      </c>
    </row>
    <row r="4600" spans="1:21" x14ac:dyDescent="0.35">
      <c r="A4600" t="s">
        <v>73</v>
      </c>
      <c r="B4600" t="s">
        <v>28</v>
      </c>
      <c r="C4600" t="s">
        <v>39</v>
      </c>
      <c r="D4600" t="s">
        <v>40</v>
      </c>
      <c r="E4600" t="s">
        <v>301</v>
      </c>
      <c r="F4600" t="s">
        <v>302</v>
      </c>
      <c r="G4600" t="s">
        <v>128</v>
      </c>
      <c r="H4600" t="s">
        <v>46</v>
      </c>
      <c r="J4600" t="s">
        <v>36</v>
      </c>
      <c r="L4600" t="s">
        <v>303</v>
      </c>
      <c r="M4600" t="s">
        <v>303</v>
      </c>
      <c r="N4600" t="b">
        <v>0</v>
      </c>
      <c r="O4600">
        <v>23.09</v>
      </c>
      <c r="P4600">
        <v>4.0204729879649473E-5</v>
      </c>
      <c r="Q4600">
        <v>0.56200572285638351</v>
      </c>
      <c r="R4600">
        <v>12.976712140753889</v>
      </c>
      <c r="S4600">
        <v>9.2832721292110615E-4</v>
      </c>
      <c r="T4600">
        <f t="shared" si="144"/>
        <v>12.976712140753895</v>
      </c>
      <c r="U4600">
        <f t="shared" si="145"/>
        <v>9.2832721292110637E-4</v>
      </c>
    </row>
    <row r="4601" spans="1:21" x14ac:dyDescent="0.35">
      <c r="A4601" t="s">
        <v>73</v>
      </c>
      <c r="B4601" t="s">
        <v>28</v>
      </c>
      <c r="C4601" t="s">
        <v>76</v>
      </c>
      <c r="D4601" t="s">
        <v>77</v>
      </c>
      <c r="E4601" t="s">
        <v>1466</v>
      </c>
      <c r="F4601" t="s">
        <v>1467</v>
      </c>
      <c r="G4601" t="s">
        <v>452</v>
      </c>
      <c r="H4601" t="s">
        <v>46</v>
      </c>
      <c r="J4601" t="s">
        <v>36</v>
      </c>
      <c r="L4601" t="s">
        <v>1468</v>
      </c>
      <c r="M4601" t="s">
        <v>1468</v>
      </c>
      <c r="N4601" t="b">
        <v>0</v>
      </c>
      <c r="O4601">
        <v>19.223285820000001</v>
      </c>
      <c r="P4601">
        <v>5.1915853927280986E-3</v>
      </c>
      <c r="Q4601">
        <v>18.49409581153353</v>
      </c>
      <c r="R4601">
        <v>355.51728976757391</v>
      </c>
      <c r="S4601">
        <v>9.979932986334919E-2</v>
      </c>
      <c r="T4601">
        <f t="shared" si="144"/>
        <v>355.51728976757391</v>
      </c>
      <c r="U4601">
        <f t="shared" si="145"/>
        <v>9.979932986334919E-2</v>
      </c>
    </row>
    <row r="4602" spans="1:21" x14ac:dyDescent="0.35">
      <c r="A4602" t="s">
        <v>73</v>
      </c>
      <c r="B4602" t="s">
        <v>28</v>
      </c>
      <c r="C4602" t="s">
        <v>29</v>
      </c>
      <c r="D4602" t="s">
        <v>30</v>
      </c>
      <c r="E4602" t="s">
        <v>1466</v>
      </c>
      <c r="F4602" t="s">
        <v>1467</v>
      </c>
      <c r="G4602" t="s">
        <v>452</v>
      </c>
      <c r="H4602" t="s">
        <v>46</v>
      </c>
      <c r="J4602" t="s">
        <v>36</v>
      </c>
      <c r="L4602" t="s">
        <v>1468</v>
      </c>
      <c r="M4602" t="s">
        <v>1468</v>
      </c>
      <c r="N4602" t="b">
        <v>0</v>
      </c>
      <c r="O4602">
        <v>19.223285820000001</v>
      </c>
      <c r="P4602">
        <v>1.2427613393362831E-5</v>
      </c>
      <c r="Q4602">
        <v>4.6053825889928908E-2</v>
      </c>
      <c r="R4602">
        <v>0.88530585818661933</v>
      </c>
      <c r="S4602">
        <v>2.3889956432107391E-4</v>
      </c>
      <c r="T4602">
        <f t="shared" si="144"/>
        <v>0.88530585818661933</v>
      </c>
      <c r="U4602">
        <f t="shared" si="145"/>
        <v>2.388995643210738E-4</v>
      </c>
    </row>
    <row r="4603" spans="1:21" x14ac:dyDescent="0.35">
      <c r="A4603" t="s">
        <v>73</v>
      </c>
      <c r="B4603" t="s">
        <v>28</v>
      </c>
      <c r="C4603" t="s">
        <v>29</v>
      </c>
      <c r="D4603" t="s">
        <v>30</v>
      </c>
      <c r="E4603" t="s">
        <v>307</v>
      </c>
      <c r="F4603" t="s">
        <v>308</v>
      </c>
      <c r="G4603" t="s">
        <v>128</v>
      </c>
      <c r="H4603" t="s">
        <v>46</v>
      </c>
      <c r="J4603" t="s">
        <v>36</v>
      </c>
      <c r="L4603" t="s">
        <v>309</v>
      </c>
      <c r="M4603" t="s">
        <v>309</v>
      </c>
      <c r="N4603" t="b">
        <v>0</v>
      </c>
      <c r="O4603">
        <v>140.61000000000001</v>
      </c>
      <c r="P4603">
        <v>9.9470922175858307E-3</v>
      </c>
      <c r="Q4603">
        <v>36.861595110805517</v>
      </c>
      <c r="R4603">
        <v>5183.1088885303652</v>
      </c>
      <c r="S4603">
        <v>1.3986606367147441</v>
      </c>
      <c r="T4603">
        <f t="shared" si="144"/>
        <v>5183.1088885303643</v>
      </c>
      <c r="U4603">
        <f t="shared" si="145"/>
        <v>1.3986606367147438</v>
      </c>
    </row>
    <row r="4604" spans="1:21" x14ac:dyDescent="0.35">
      <c r="A4604" t="s">
        <v>73</v>
      </c>
      <c r="B4604" t="s">
        <v>28</v>
      </c>
      <c r="C4604" t="s">
        <v>39</v>
      </c>
      <c r="D4604" t="s">
        <v>40</v>
      </c>
      <c r="E4604" t="s">
        <v>307</v>
      </c>
      <c r="F4604" t="s">
        <v>308</v>
      </c>
      <c r="G4604" t="s">
        <v>128</v>
      </c>
      <c r="H4604" t="s">
        <v>46</v>
      </c>
      <c r="J4604" t="s">
        <v>36</v>
      </c>
      <c r="L4604" t="s">
        <v>309</v>
      </c>
      <c r="M4604" t="s">
        <v>309</v>
      </c>
      <c r="N4604" t="b">
        <v>0</v>
      </c>
      <c r="O4604">
        <v>140.61000000000001</v>
      </c>
      <c r="P4604">
        <v>2.330357383838228E-3</v>
      </c>
      <c r="Q4604">
        <v>32.575127104152863</v>
      </c>
      <c r="R4604">
        <v>4580.3886221149342</v>
      </c>
      <c r="S4604">
        <v>0.32767155174149321</v>
      </c>
      <c r="T4604">
        <f t="shared" si="144"/>
        <v>4580.3886221149342</v>
      </c>
      <c r="U4604">
        <f t="shared" si="145"/>
        <v>0.32767155174149326</v>
      </c>
    </row>
    <row r="4605" spans="1:21" x14ac:dyDescent="0.35">
      <c r="A4605" t="s">
        <v>73</v>
      </c>
      <c r="B4605" t="s">
        <v>28</v>
      </c>
      <c r="C4605" t="s">
        <v>39</v>
      </c>
      <c r="D4605" t="s">
        <v>40</v>
      </c>
      <c r="E4605" t="s">
        <v>1466</v>
      </c>
      <c r="F4605" t="s">
        <v>1467</v>
      </c>
      <c r="G4605" t="s">
        <v>452</v>
      </c>
      <c r="H4605" t="s">
        <v>46</v>
      </c>
      <c r="J4605" t="s">
        <v>36</v>
      </c>
      <c r="L4605" t="s">
        <v>1468</v>
      </c>
      <c r="M4605" t="s">
        <v>1468</v>
      </c>
      <c r="N4605" t="b">
        <v>0</v>
      </c>
      <c r="O4605">
        <v>19.223285820000001</v>
      </c>
      <c r="P4605">
        <v>2.2345752811753091E-3</v>
      </c>
      <c r="Q4605">
        <v>31.23622767602798</v>
      </c>
      <c r="R4605">
        <v>600.46293255488035</v>
      </c>
      <c r="S4605">
        <v>4.2955879316339818E-2</v>
      </c>
      <c r="T4605">
        <f t="shared" si="144"/>
        <v>600.46293255488024</v>
      </c>
      <c r="U4605">
        <f t="shared" si="145"/>
        <v>4.2955879316339832E-2</v>
      </c>
    </row>
    <row r="4606" spans="1:21" x14ac:dyDescent="0.35">
      <c r="A4606" t="s">
        <v>73</v>
      </c>
      <c r="B4606" t="s">
        <v>28</v>
      </c>
      <c r="C4606" t="s">
        <v>39</v>
      </c>
      <c r="D4606" t="s">
        <v>40</v>
      </c>
      <c r="E4606" t="s">
        <v>1396</v>
      </c>
      <c r="F4606" t="s">
        <v>1397</v>
      </c>
      <c r="G4606" t="s">
        <v>128</v>
      </c>
      <c r="H4606" t="s">
        <v>46</v>
      </c>
      <c r="J4606" t="s">
        <v>36</v>
      </c>
      <c r="L4606" t="s">
        <v>349</v>
      </c>
      <c r="M4606" t="s">
        <v>349</v>
      </c>
      <c r="N4606" t="b">
        <v>0</v>
      </c>
      <c r="O4606">
        <v>0.31</v>
      </c>
      <c r="P4606">
        <v>3.5512434245019771E-4</v>
      </c>
      <c r="Q4606">
        <v>4.9641401243102026</v>
      </c>
      <c r="R4606">
        <v>1.5388834385361629</v>
      </c>
      <c r="S4606">
        <v>1.100885461595613E-4</v>
      </c>
      <c r="T4606">
        <f t="shared" si="144"/>
        <v>1.5388834385361627</v>
      </c>
      <c r="U4606">
        <f t="shared" si="145"/>
        <v>1.100885461595613E-4</v>
      </c>
    </row>
    <row r="4607" spans="1:21" x14ac:dyDescent="0.35">
      <c r="A4607" t="s">
        <v>73</v>
      </c>
      <c r="B4607" t="s">
        <v>28</v>
      </c>
      <c r="C4607" t="s">
        <v>29</v>
      </c>
      <c r="D4607" t="s">
        <v>30</v>
      </c>
      <c r="E4607" t="s">
        <v>850</v>
      </c>
      <c r="F4607" t="s">
        <v>851</v>
      </c>
      <c r="G4607" t="s">
        <v>452</v>
      </c>
      <c r="H4607" t="s">
        <v>46</v>
      </c>
      <c r="J4607" t="s">
        <v>36</v>
      </c>
      <c r="L4607" t="s">
        <v>852</v>
      </c>
      <c r="M4607" t="s">
        <v>852</v>
      </c>
      <c r="N4607" t="b">
        <v>0</v>
      </c>
      <c r="O4607">
        <v>15.9073583</v>
      </c>
      <c r="P4607">
        <v>6.9973194343309815E-8</v>
      </c>
      <c r="Q4607">
        <v>2.5930427727740511E-4</v>
      </c>
      <c r="R4607">
        <v>4.124846047374231E-3</v>
      </c>
      <c r="S4607">
        <v>1.113088673814562E-6</v>
      </c>
      <c r="T4607">
        <f t="shared" si="144"/>
        <v>4.1248460473742319E-3</v>
      </c>
      <c r="U4607">
        <f t="shared" si="145"/>
        <v>1.1130886738145624E-6</v>
      </c>
    </row>
    <row r="4608" spans="1:21" x14ac:dyDescent="0.35">
      <c r="A4608" t="s">
        <v>73</v>
      </c>
      <c r="B4608" t="s">
        <v>28</v>
      </c>
      <c r="C4608" t="s">
        <v>76</v>
      </c>
      <c r="D4608" t="s">
        <v>77</v>
      </c>
      <c r="E4608" t="s">
        <v>850</v>
      </c>
      <c r="F4608" t="s">
        <v>851</v>
      </c>
      <c r="G4608" t="s">
        <v>452</v>
      </c>
      <c r="H4608" t="s">
        <v>46</v>
      </c>
      <c r="J4608" t="s">
        <v>36</v>
      </c>
      <c r="L4608" t="s">
        <v>852</v>
      </c>
      <c r="M4608" t="s">
        <v>852</v>
      </c>
      <c r="N4608" t="b">
        <v>0</v>
      </c>
      <c r="O4608">
        <v>15.9073583</v>
      </c>
      <c r="P4608">
        <v>2.6728498641786749E-8</v>
      </c>
      <c r="Q4608">
        <v>9.5215503046920067E-5</v>
      </c>
      <c r="R4608">
        <v>1.514627122682099E-3</v>
      </c>
      <c r="S4608">
        <v>4.2517980471596522E-7</v>
      </c>
      <c r="T4608">
        <f t="shared" si="144"/>
        <v>1.5146271226820992E-3</v>
      </c>
      <c r="U4608">
        <f t="shared" si="145"/>
        <v>4.2517980471596516E-7</v>
      </c>
    </row>
    <row r="4609" spans="1:21" x14ac:dyDescent="0.35">
      <c r="A4609" t="s">
        <v>73</v>
      </c>
      <c r="B4609" t="s">
        <v>28</v>
      </c>
      <c r="C4609" t="s">
        <v>29</v>
      </c>
      <c r="D4609" t="s">
        <v>30</v>
      </c>
      <c r="E4609" t="s">
        <v>1396</v>
      </c>
      <c r="F4609" t="s">
        <v>1397</v>
      </c>
      <c r="G4609" t="s">
        <v>128</v>
      </c>
      <c r="H4609" t="s">
        <v>46</v>
      </c>
      <c r="J4609" t="s">
        <v>36</v>
      </c>
      <c r="L4609" t="s">
        <v>349</v>
      </c>
      <c r="M4609" t="s">
        <v>349</v>
      </c>
      <c r="N4609" t="b">
        <v>0</v>
      </c>
      <c r="O4609">
        <v>0.31</v>
      </c>
      <c r="P4609">
        <v>1.095453474113576E-3</v>
      </c>
      <c r="Q4609">
        <v>4.059494125741625</v>
      </c>
      <c r="R4609">
        <v>1.258443178979904</v>
      </c>
      <c r="S4609">
        <v>3.3959057697520852E-4</v>
      </c>
      <c r="T4609">
        <f t="shared" si="144"/>
        <v>1.2584431789799038</v>
      </c>
      <c r="U4609">
        <f t="shared" si="145"/>
        <v>3.3959057697520857E-4</v>
      </c>
    </row>
    <row r="4610" spans="1:21" x14ac:dyDescent="0.35">
      <c r="A4610" t="s">
        <v>73</v>
      </c>
      <c r="B4610" t="s">
        <v>28</v>
      </c>
      <c r="C4610" t="s">
        <v>39</v>
      </c>
      <c r="D4610" t="s">
        <v>40</v>
      </c>
      <c r="E4610" t="s">
        <v>850</v>
      </c>
      <c r="F4610" t="s">
        <v>851</v>
      </c>
      <c r="G4610" t="s">
        <v>452</v>
      </c>
      <c r="H4610" t="s">
        <v>46</v>
      </c>
      <c r="J4610" t="s">
        <v>36</v>
      </c>
      <c r="L4610" t="s">
        <v>852</v>
      </c>
      <c r="M4610" t="s">
        <v>852</v>
      </c>
      <c r="N4610" t="b">
        <v>0</v>
      </c>
      <c r="O4610">
        <v>15.9073583</v>
      </c>
      <c r="P4610">
        <v>1.405711935571677E-8</v>
      </c>
      <c r="Q4610">
        <v>1.9649880868337629E-4</v>
      </c>
      <c r="R4610">
        <v>3.1257769552496179E-3</v>
      </c>
      <c r="S4610">
        <v>2.2361163425725179E-7</v>
      </c>
      <c r="T4610">
        <f t="shared" ref="T4610:T4673" si="146">O4610*Q4610</f>
        <v>3.1257769552496179E-3</v>
      </c>
      <c r="U4610">
        <f t="shared" ref="U4610:U4673" si="147">O4610*P4610</f>
        <v>2.2361163425725182E-7</v>
      </c>
    </row>
    <row r="4611" spans="1:21" x14ac:dyDescent="0.35">
      <c r="A4611" t="s">
        <v>73</v>
      </c>
      <c r="B4611" t="s">
        <v>28</v>
      </c>
      <c r="C4611" t="s">
        <v>39</v>
      </c>
      <c r="D4611" t="s">
        <v>40</v>
      </c>
      <c r="E4611" t="s">
        <v>310</v>
      </c>
      <c r="F4611" t="s">
        <v>311</v>
      </c>
      <c r="G4611" t="s">
        <v>128</v>
      </c>
      <c r="H4611" t="s">
        <v>46</v>
      </c>
      <c r="J4611" t="s">
        <v>36</v>
      </c>
      <c r="L4611" t="s">
        <v>312</v>
      </c>
      <c r="M4611" t="s">
        <v>312</v>
      </c>
      <c r="N4611" t="b">
        <v>0</v>
      </c>
      <c r="O4611">
        <v>23.09</v>
      </c>
      <c r="P4611">
        <v>8.3691070387980943E-4</v>
      </c>
      <c r="Q4611">
        <v>11.69883758722365</v>
      </c>
      <c r="R4611">
        <v>270.1261598889941</v>
      </c>
      <c r="S4611">
        <v>1.9324268152584801E-2</v>
      </c>
      <c r="T4611">
        <f t="shared" si="146"/>
        <v>270.1261598889941</v>
      </c>
      <c r="U4611">
        <f t="shared" si="147"/>
        <v>1.9324268152584801E-2</v>
      </c>
    </row>
    <row r="4612" spans="1:21" x14ac:dyDescent="0.35">
      <c r="A4612" t="s">
        <v>73</v>
      </c>
      <c r="B4612" t="s">
        <v>28</v>
      </c>
      <c r="C4612" t="s">
        <v>29</v>
      </c>
      <c r="D4612" t="s">
        <v>30</v>
      </c>
      <c r="E4612" t="s">
        <v>310</v>
      </c>
      <c r="F4612" t="s">
        <v>311</v>
      </c>
      <c r="G4612" t="s">
        <v>128</v>
      </c>
      <c r="H4612" t="s">
        <v>46</v>
      </c>
      <c r="J4612" t="s">
        <v>36</v>
      </c>
      <c r="L4612" t="s">
        <v>312</v>
      </c>
      <c r="M4612" t="s">
        <v>312</v>
      </c>
      <c r="N4612" t="b">
        <v>0</v>
      </c>
      <c r="O4612">
        <v>23.09</v>
      </c>
      <c r="P4612">
        <v>2.9657289017711539E-4</v>
      </c>
      <c r="Q4612">
        <v>1.099029702290572</v>
      </c>
      <c r="R4612">
        <v>25.376595825889311</v>
      </c>
      <c r="S4612">
        <v>6.8478680341895956E-3</v>
      </c>
      <c r="T4612">
        <f t="shared" si="146"/>
        <v>25.376595825889307</v>
      </c>
      <c r="U4612">
        <f t="shared" si="147"/>
        <v>6.8478680341895939E-3</v>
      </c>
    </row>
    <row r="4613" spans="1:21" x14ac:dyDescent="0.35">
      <c r="A4613" t="s">
        <v>73</v>
      </c>
      <c r="B4613" t="s">
        <v>28</v>
      </c>
      <c r="C4613" t="s">
        <v>39</v>
      </c>
      <c r="D4613" t="s">
        <v>40</v>
      </c>
      <c r="E4613" t="s">
        <v>853</v>
      </c>
      <c r="F4613" t="s">
        <v>854</v>
      </c>
      <c r="G4613" t="s">
        <v>452</v>
      </c>
      <c r="H4613" t="s">
        <v>46</v>
      </c>
      <c r="J4613" t="s">
        <v>36</v>
      </c>
      <c r="L4613" t="s">
        <v>855</v>
      </c>
      <c r="M4613" t="s">
        <v>855</v>
      </c>
      <c r="N4613" t="b">
        <v>0</v>
      </c>
      <c r="O4613">
        <v>21.488529920000001</v>
      </c>
      <c r="P4613">
        <v>1.966922385073734E-3</v>
      </c>
      <c r="Q4613">
        <v>27.494815663101871</v>
      </c>
      <c r="R4613">
        <v>590.8231690214493</v>
      </c>
      <c r="S4613">
        <v>4.2266270521974708E-2</v>
      </c>
      <c r="T4613">
        <f t="shared" si="146"/>
        <v>590.82316902144919</v>
      </c>
      <c r="U4613">
        <f t="shared" si="147"/>
        <v>4.2266270521974701E-2</v>
      </c>
    </row>
    <row r="4614" spans="1:21" x14ac:dyDescent="0.35">
      <c r="A4614" t="s">
        <v>73</v>
      </c>
      <c r="B4614" t="s">
        <v>28</v>
      </c>
      <c r="C4614" t="s">
        <v>39</v>
      </c>
      <c r="D4614" t="s">
        <v>40</v>
      </c>
      <c r="E4614" t="s">
        <v>856</v>
      </c>
      <c r="F4614" t="s">
        <v>857</v>
      </c>
      <c r="G4614" t="s">
        <v>452</v>
      </c>
      <c r="H4614" t="s">
        <v>46</v>
      </c>
      <c r="J4614" t="s">
        <v>36</v>
      </c>
      <c r="L4614" t="s">
        <v>858</v>
      </c>
      <c r="M4614" t="s">
        <v>858</v>
      </c>
      <c r="N4614" t="b">
        <v>0</v>
      </c>
      <c r="O4614">
        <v>9.5117287499999996</v>
      </c>
      <c r="P4614">
        <v>9.3489053648588591E-9</v>
      </c>
      <c r="Q4614">
        <v>1.306845819688724E-4</v>
      </c>
      <c r="R4614">
        <v>1.243036295495055E-3</v>
      </c>
      <c r="S4614">
        <v>8.8924251939957246E-8</v>
      </c>
      <c r="T4614">
        <f t="shared" si="146"/>
        <v>1.2430362954950552E-3</v>
      </c>
      <c r="U4614">
        <f t="shared" si="147"/>
        <v>8.8924251939957246E-8</v>
      </c>
    </row>
    <row r="4615" spans="1:21" x14ac:dyDescent="0.35">
      <c r="A4615" t="s">
        <v>73</v>
      </c>
      <c r="B4615" t="s">
        <v>28</v>
      </c>
      <c r="C4615" t="s">
        <v>29</v>
      </c>
      <c r="D4615" t="s">
        <v>30</v>
      </c>
      <c r="E4615" t="s">
        <v>856</v>
      </c>
      <c r="F4615" t="s">
        <v>857</v>
      </c>
      <c r="G4615" t="s">
        <v>452</v>
      </c>
      <c r="H4615" t="s">
        <v>46</v>
      </c>
      <c r="J4615" t="s">
        <v>36</v>
      </c>
      <c r="L4615" t="s">
        <v>858</v>
      </c>
      <c r="M4615" t="s">
        <v>858</v>
      </c>
      <c r="N4615" t="b">
        <v>0</v>
      </c>
      <c r="O4615">
        <v>9.5117287499999996</v>
      </c>
      <c r="P4615">
        <v>1.5774741022231631E-8</v>
      </c>
      <c r="Q4615">
        <v>5.8457497308740473E-5</v>
      </c>
      <c r="R4615">
        <v>5.5603185780459441E-4</v>
      </c>
      <c r="S4615">
        <v>1.5004505770496499E-7</v>
      </c>
      <c r="T4615">
        <f t="shared" si="146"/>
        <v>5.5603185780459441E-4</v>
      </c>
      <c r="U4615">
        <f t="shared" si="147"/>
        <v>1.5004505770496499E-7</v>
      </c>
    </row>
    <row r="4616" spans="1:21" x14ac:dyDescent="0.35">
      <c r="A4616" t="s">
        <v>73</v>
      </c>
      <c r="B4616" t="s">
        <v>28</v>
      </c>
      <c r="C4616" t="s">
        <v>76</v>
      </c>
      <c r="D4616" t="s">
        <v>77</v>
      </c>
      <c r="E4616" t="s">
        <v>856</v>
      </c>
      <c r="F4616" t="s">
        <v>857</v>
      </c>
      <c r="G4616" t="s">
        <v>452</v>
      </c>
      <c r="H4616" t="s">
        <v>46</v>
      </c>
      <c r="J4616" t="s">
        <v>36</v>
      </c>
      <c r="L4616" t="s">
        <v>858</v>
      </c>
      <c r="M4616" t="s">
        <v>858</v>
      </c>
      <c r="N4616" t="b">
        <v>0</v>
      </c>
      <c r="O4616">
        <v>9.5117287499999996</v>
      </c>
      <c r="P4616">
        <v>1.5579820517428108E-8</v>
      </c>
      <c r="Q4616">
        <v>5.5500328238731138E-5</v>
      </c>
      <c r="R4616">
        <v>5.2790406774277585E-4</v>
      </c>
      <c r="S4616">
        <v>1.4819102673546081E-7</v>
      </c>
      <c r="T4616">
        <f t="shared" si="146"/>
        <v>5.2790406774277585E-4</v>
      </c>
      <c r="U4616">
        <f t="shared" si="147"/>
        <v>1.4819102673546081E-7</v>
      </c>
    </row>
    <row r="4617" spans="1:21" x14ac:dyDescent="0.35">
      <c r="A4617" t="s">
        <v>73</v>
      </c>
      <c r="B4617" t="s">
        <v>28</v>
      </c>
      <c r="C4617" t="s">
        <v>76</v>
      </c>
      <c r="D4617" t="s">
        <v>77</v>
      </c>
      <c r="E4617" t="s">
        <v>316</v>
      </c>
      <c r="F4617" t="s">
        <v>317</v>
      </c>
      <c r="G4617" t="s">
        <v>128</v>
      </c>
      <c r="H4617" t="s">
        <v>46</v>
      </c>
      <c r="J4617" t="s">
        <v>36</v>
      </c>
      <c r="L4617" t="s">
        <v>318</v>
      </c>
      <c r="M4617" t="s">
        <v>318</v>
      </c>
      <c r="N4617" t="b">
        <v>0</v>
      </c>
      <c r="O4617">
        <v>968.15</v>
      </c>
      <c r="P4617">
        <v>3.7627554370050498E-19</v>
      </c>
      <c r="Q4617">
        <v>1.34041442648355E-15</v>
      </c>
      <c r="R4617">
        <v>1.2977222270000489E-12</v>
      </c>
      <c r="S4617">
        <v>3.6429116763364392E-16</v>
      </c>
      <c r="T4617">
        <f t="shared" si="146"/>
        <v>1.2977222270000489E-12</v>
      </c>
      <c r="U4617">
        <f t="shared" si="147"/>
        <v>3.6429116763364387E-16</v>
      </c>
    </row>
    <row r="4618" spans="1:21" x14ac:dyDescent="0.35">
      <c r="A4618" t="s">
        <v>73</v>
      </c>
      <c r="B4618" t="s">
        <v>28</v>
      </c>
      <c r="C4618" t="s">
        <v>39</v>
      </c>
      <c r="D4618" t="s">
        <v>40</v>
      </c>
      <c r="E4618" t="s">
        <v>319</v>
      </c>
      <c r="F4618" t="s">
        <v>320</v>
      </c>
      <c r="G4618" t="s">
        <v>128</v>
      </c>
      <c r="H4618" t="s">
        <v>46</v>
      </c>
      <c r="J4618" t="s">
        <v>36</v>
      </c>
      <c r="L4618" t="s">
        <v>321</v>
      </c>
      <c r="M4618" t="s">
        <v>321</v>
      </c>
      <c r="N4618" t="b">
        <v>0</v>
      </c>
      <c r="O4618">
        <v>113.85</v>
      </c>
      <c r="P4618">
        <v>4.6521504320193004E-3</v>
      </c>
      <c r="Q4618">
        <v>65.030536810223666</v>
      </c>
      <c r="R4618">
        <v>7403.7266158439643</v>
      </c>
      <c r="S4618">
        <v>0.52964732668539738</v>
      </c>
      <c r="T4618">
        <f t="shared" si="146"/>
        <v>7403.7266158439643</v>
      </c>
      <c r="U4618">
        <f t="shared" si="147"/>
        <v>0.52964732668539738</v>
      </c>
    </row>
    <row r="4619" spans="1:21" x14ac:dyDescent="0.35">
      <c r="A4619" t="s">
        <v>73</v>
      </c>
      <c r="B4619" t="s">
        <v>28</v>
      </c>
      <c r="C4619" t="s">
        <v>39</v>
      </c>
      <c r="D4619" t="s">
        <v>40</v>
      </c>
      <c r="E4619" t="s">
        <v>859</v>
      </c>
      <c r="F4619" t="s">
        <v>860</v>
      </c>
      <c r="G4619" t="s">
        <v>452</v>
      </c>
      <c r="H4619" t="s">
        <v>46</v>
      </c>
      <c r="J4619" t="s">
        <v>36</v>
      </c>
      <c r="L4619" t="s">
        <v>861</v>
      </c>
      <c r="M4619" t="s">
        <v>861</v>
      </c>
      <c r="N4619" t="b">
        <v>0</v>
      </c>
      <c r="O4619">
        <v>55.385076079999997</v>
      </c>
      <c r="P4619">
        <v>8.5769234481821702E-7</v>
      </c>
      <c r="Q4619">
        <v>1.198933577419551E-2</v>
      </c>
      <c r="R4619">
        <v>0.66403027400248416</v>
      </c>
      <c r="S4619">
        <v>4.7503355770990537E-5</v>
      </c>
      <c r="T4619">
        <f t="shared" si="146"/>
        <v>0.66403027400248404</v>
      </c>
      <c r="U4619">
        <f t="shared" si="147"/>
        <v>4.7503355770990544E-5</v>
      </c>
    </row>
    <row r="4620" spans="1:21" x14ac:dyDescent="0.35">
      <c r="A4620" t="s">
        <v>73</v>
      </c>
      <c r="B4620" t="s">
        <v>28</v>
      </c>
      <c r="C4620" t="s">
        <v>76</v>
      </c>
      <c r="D4620" t="s">
        <v>77</v>
      </c>
      <c r="E4620" t="s">
        <v>859</v>
      </c>
      <c r="F4620" t="s">
        <v>860</v>
      </c>
      <c r="G4620" t="s">
        <v>452</v>
      </c>
      <c r="H4620" t="s">
        <v>46</v>
      </c>
      <c r="J4620" t="s">
        <v>36</v>
      </c>
      <c r="L4620" t="s">
        <v>861</v>
      </c>
      <c r="M4620" t="s">
        <v>861</v>
      </c>
      <c r="N4620" t="b">
        <v>0</v>
      </c>
      <c r="O4620">
        <v>55.385076079999997</v>
      </c>
      <c r="P4620">
        <v>3.4655223231511161E-6</v>
      </c>
      <c r="Q4620">
        <v>1.2345304378723859E-2</v>
      </c>
      <c r="R4620">
        <v>0.68374562224637803</v>
      </c>
      <c r="S4620">
        <v>1.9193821752466289E-4</v>
      </c>
      <c r="T4620">
        <f t="shared" si="146"/>
        <v>0.68374562224637803</v>
      </c>
      <c r="U4620">
        <f t="shared" si="147"/>
        <v>1.9193821752466289E-4</v>
      </c>
    </row>
    <row r="4621" spans="1:21" x14ac:dyDescent="0.35">
      <c r="A4621" t="s">
        <v>73</v>
      </c>
      <c r="B4621" t="s">
        <v>28</v>
      </c>
      <c r="C4621" t="s">
        <v>29</v>
      </c>
      <c r="D4621" t="s">
        <v>30</v>
      </c>
      <c r="E4621" t="s">
        <v>319</v>
      </c>
      <c r="F4621" t="s">
        <v>320</v>
      </c>
      <c r="G4621" t="s">
        <v>128</v>
      </c>
      <c r="H4621" t="s">
        <v>46</v>
      </c>
      <c r="J4621" t="s">
        <v>36</v>
      </c>
      <c r="L4621" t="s">
        <v>321</v>
      </c>
      <c r="M4621" t="s">
        <v>321</v>
      </c>
      <c r="N4621" t="b">
        <v>0</v>
      </c>
      <c r="O4621">
        <v>113.85</v>
      </c>
      <c r="P4621">
        <v>8.3787140053500145E-3</v>
      </c>
      <c r="Q4621">
        <v>31.04955261884631</v>
      </c>
      <c r="R4621">
        <v>3534.9915656556518</v>
      </c>
      <c r="S4621">
        <v>0.95391658950909908</v>
      </c>
      <c r="T4621">
        <f t="shared" si="146"/>
        <v>3534.9915656556523</v>
      </c>
      <c r="U4621">
        <f t="shared" si="147"/>
        <v>0.95391658950909908</v>
      </c>
    </row>
    <row r="4622" spans="1:21" x14ac:dyDescent="0.35">
      <c r="A4622" t="s">
        <v>73</v>
      </c>
      <c r="B4622" t="s">
        <v>28</v>
      </c>
      <c r="C4622" t="s">
        <v>29</v>
      </c>
      <c r="D4622" t="s">
        <v>30</v>
      </c>
      <c r="E4622" t="s">
        <v>859</v>
      </c>
      <c r="F4622" t="s">
        <v>860</v>
      </c>
      <c r="G4622" t="s">
        <v>452</v>
      </c>
      <c r="H4622" t="s">
        <v>46</v>
      </c>
      <c r="J4622" t="s">
        <v>36</v>
      </c>
      <c r="L4622" t="s">
        <v>861</v>
      </c>
      <c r="M4622" t="s">
        <v>861</v>
      </c>
      <c r="N4622" t="b">
        <v>0</v>
      </c>
      <c r="O4622">
        <v>55.385076079999997</v>
      </c>
      <c r="P4622">
        <v>3.1800431940818198E-6</v>
      </c>
      <c r="Q4622">
        <v>1.1784495618516201E-2</v>
      </c>
      <c r="R4622">
        <v>0.65268518639594619</v>
      </c>
      <c r="S4622">
        <v>1.7612693424190779E-4</v>
      </c>
      <c r="T4622">
        <f t="shared" si="146"/>
        <v>0.65268518639594642</v>
      </c>
      <c r="U4622">
        <f t="shared" si="147"/>
        <v>1.7612693424190779E-4</v>
      </c>
    </row>
    <row r="4623" spans="1:21" x14ac:dyDescent="0.35">
      <c r="A4623" t="s">
        <v>73</v>
      </c>
      <c r="B4623" t="s">
        <v>28</v>
      </c>
      <c r="C4623" t="s">
        <v>29</v>
      </c>
      <c r="D4623" t="s">
        <v>30</v>
      </c>
      <c r="E4623" t="s">
        <v>189</v>
      </c>
      <c r="F4623" t="s">
        <v>190</v>
      </c>
      <c r="G4623" t="s">
        <v>128</v>
      </c>
      <c r="H4623" t="s">
        <v>46</v>
      </c>
      <c r="J4623" t="s">
        <v>36</v>
      </c>
      <c r="L4623" t="s">
        <v>191</v>
      </c>
      <c r="M4623" t="s">
        <v>191</v>
      </c>
      <c r="N4623" t="b">
        <v>0</v>
      </c>
      <c r="O4623">
        <v>32.630000000000003</v>
      </c>
      <c r="P4623">
        <v>1.3109600137374789E-2</v>
      </c>
      <c r="Q4623">
        <v>48.581109107858772</v>
      </c>
      <c r="R4623">
        <v>1585.201590189432</v>
      </c>
      <c r="S4623">
        <v>0.42776625248253952</v>
      </c>
      <c r="T4623">
        <f t="shared" si="146"/>
        <v>1585.201590189432</v>
      </c>
      <c r="U4623">
        <f t="shared" si="147"/>
        <v>0.42776625248253941</v>
      </c>
    </row>
    <row r="4624" spans="1:21" x14ac:dyDescent="0.35">
      <c r="A4624" t="s">
        <v>73</v>
      </c>
      <c r="B4624" t="s">
        <v>28</v>
      </c>
      <c r="C4624" t="s">
        <v>39</v>
      </c>
      <c r="D4624" t="s">
        <v>40</v>
      </c>
      <c r="E4624" t="s">
        <v>189</v>
      </c>
      <c r="F4624" t="s">
        <v>190</v>
      </c>
      <c r="G4624" t="s">
        <v>128</v>
      </c>
      <c r="H4624" t="s">
        <v>46</v>
      </c>
      <c r="J4624" t="s">
        <v>36</v>
      </c>
      <c r="L4624" t="s">
        <v>191</v>
      </c>
      <c r="M4624" t="s">
        <v>191</v>
      </c>
      <c r="N4624" t="b">
        <v>0</v>
      </c>
      <c r="O4624">
        <v>32.630000000000003</v>
      </c>
      <c r="P4624">
        <v>4.2139531920966141E-3</v>
      </c>
      <c r="Q4624">
        <v>58.905154117351103</v>
      </c>
      <c r="R4624">
        <v>1922.0751788491659</v>
      </c>
      <c r="S4624">
        <v>0.13750129265811251</v>
      </c>
      <c r="T4624">
        <f t="shared" si="146"/>
        <v>1922.0751788491666</v>
      </c>
      <c r="U4624">
        <f t="shared" si="147"/>
        <v>0.13750129265811253</v>
      </c>
    </row>
    <row r="4625" spans="1:21" x14ac:dyDescent="0.35">
      <c r="A4625" t="s">
        <v>73</v>
      </c>
      <c r="B4625" t="s">
        <v>28</v>
      </c>
      <c r="C4625" t="s">
        <v>76</v>
      </c>
      <c r="D4625" t="s">
        <v>77</v>
      </c>
      <c r="E4625" t="s">
        <v>1469</v>
      </c>
      <c r="F4625" t="s">
        <v>1470</v>
      </c>
      <c r="G4625" t="s">
        <v>452</v>
      </c>
      <c r="H4625" t="s">
        <v>46</v>
      </c>
      <c r="J4625" t="s">
        <v>36</v>
      </c>
      <c r="L4625" t="s">
        <v>1471</v>
      </c>
      <c r="M4625" t="s">
        <v>1471</v>
      </c>
      <c r="N4625" t="b">
        <v>0</v>
      </c>
      <c r="O4625">
        <v>12.18313695</v>
      </c>
      <c r="P4625">
        <v>5.1410879350384797E-3</v>
      </c>
      <c r="Q4625">
        <v>18.314207636707629</v>
      </c>
      <c r="R4625">
        <v>223.1244997687449</v>
      </c>
      <c r="S4625">
        <v>6.26345783845665E-2</v>
      </c>
      <c r="T4625">
        <f t="shared" si="146"/>
        <v>223.12449976874487</v>
      </c>
      <c r="U4625">
        <f t="shared" si="147"/>
        <v>6.26345783845665E-2</v>
      </c>
    </row>
    <row r="4626" spans="1:21" x14ac:dyDescent="0.35">
      <c r="A4626" t="s">
        <v>73</v>
      </c>
      <c r="B4626" t="s">
        <v>28</v>
      </c>
      <c r="C4626" t="s">
        <v>29</v>
      </c>
      <c r="D4626" t="s">
        <v>30</v>
      </c>
      <c r="E4626" t="s">
        <v>325</v>
      </c>
      <c r="F4626" t="s">
        <v>326</v>
      </c>
      <c r="G4626" t="s">
        <v>128</v>
      </c>
      <c r="H4626" t="s">
        <v>46</v>
      </c>
      <c r="J4626" t="s">
        <v>36</v>
      </c>
      <c r="L4626" t="s">
        <v>327</v>
      </c>
      <c r="M4626" t="s">
        <v>327</v>
      </c>
      <c r="N4626" t="b">
        <v>0</v>
      </c>
      <c r="O4626">
        <v>35.74</v>
      </c>
      <c r="P4626">
        <v>1.754672893373966E-2</v>
      </c>
      <c r="Q4626">
        <v>65.024069680490669</v>
      </c>
      <c r="R4626">
        <v>2323.9602503807369</v>
      </c>
      <c r="S4626">
        <v>0.62712009209185537</v>
      </c>
      <c r="T4626">
        <f t="shared" si="146"/>
        <v>2323.9602503807369</v>
      </c>
      <c r="U4626">
        <f t="shared" si="147"/>
        <v>0.62712009209185549</v>
      </c>
    </row>
    <row r="4627" spans="1:21" x14ac:dyDescent="0.35">
      <c r="A4627" t="s">
        <v>73</v>
      </c>
      <c r="B4627" t="s">
        <v>28</v>
      </c>
      <c r="C4627" t="s">
        <v>39</v>
      </c>
      <c r="D4627" t="s">
        <v>40</v>
      </c>
      <c r="E4627" t="s">
        <v>325</v>
      </c>
      <c r="F4627" t="s">
        <v>326</v>
      </c>
      <c r="G4627" t="s">
        <v>128</v>
      </c>
      <c r="H4627" t="s">
        <v>46</v>
      </c>
      <c r="J4627" t="s">
        <v>36</v>
      </c>
      <c r="L4627" t="s">
        <v>327</v>
      </c>
      <c r="M4627" t="s">
        <v>327</v>
      </c>
      <c r="N4627" t="b">
        <v>0</v>
      </c>
      <c r="O4627">
        <v>35.74</v>
      </c>
      <c r="P4627">
        <v>3.061505406137944E-3</v>
      </c>
      <c r="Q4627">
        <v>42.795550771159228</v>
      </c>
      <c r="R4627">
        <v>1529.512984561231</v>
      </c>
      <c r="S4627">
        <v>0.1094182032153701</v>
      </c>
      <c r="T4627">
        <f t="shared" si="146"/>
        <v>1529.512984561231</v>
      </c>
      <c r="U4627">
        <f t="shared" si="147"/>
        <v>0.10941820321537013</v>
      </c>
    </row>
    <row r="4628" spans="1:21" x14ac:dyDescent="0.35">
      <c r="A4628" t="s">
        <v>73</v>
      </c>
      <c r="B4628" t="s">
        <v>28</v>
      </c>
      <c r="C4628" t="s">
        <v>29</v>
      </c>
      <c r="D4628" t="s">
        <v>30</v>
      </c>
      <c r="E4628" t="s">
        <v>1469</v>
      </c>
      <c r="F4628" t="s">
        <v>1470</v>
      </c>
      <c r="G4628" t="s">
        <v>452</v>
      </c>
      <c r="H4628" t="s">
        <v>46</v>
      </c>
      <c r="J4628" t="s">
        <v>36</v>
      </c>
      <c r="L4628" t="s">
        <v>1471</v>
      </c>
      <c r="M4628" t="s">
        <v>1471</v>
      </c>
      <c r="N4628" t="b">
        <v>0</v>
      </c>
      <c r="O4628">
        <v>12.18313695</v>
      </c>
      <c r="P4628">
        <v>2.2464721067573279E-4</v>
      </c>
      <c r="Q4628">
        <v>0.83248997210065689</v>
      </c>
      <c r="R4628">
        <v>10.14233933960398</v>
      </c>
      <c r="S4628">
        <v>2.736907733097955E-3</v>
      </c>
      <c r="T4628">
        <f t="shared" si="146"/>
        <v>10.142339339603982</v>
      </c>
      <c r="U4628">
        <f t="shared" si="147"/>
        <v>2.7369077330979545E-3</v>
      </c>
    </row>
    <row r="4629" spans="1:21" x14ac:dyDescent="0.35">
      <c r="A4629" t="s">
        <v>73</v>
      </c>
      <c r="B4629" t="s">
        <v>28</v>
      </c>
      <c r="C4629" t="s">
        <v>39</v>
      </c>
      <c r="D4629" t="s">
        <v>40</v>
      </c>
      <c r="E4629" t="s">
        <v>1469</v>
      </c>
      <c r="F4629" t="s">
        <v>1470</v>
      </c>
      <c r="G4629" t="s">
        <v>452</v>
      </c>
      <c r="H4629" t="s">
        <v>46</v>
      </c>
      <c r="J4629" t="s">
        <v>36</v>
      </c>
      <c r="L4629" t="s">
        <v>1471</v>
      </c>
      <c r="M4629" t="s">
        <v>1471</v>
      </c>
      <c r="N4629" t="b">
        <v>0</v>
      </c>
      <c r="O4629">
        <v>12.18313695</v>
      </c>
      <c r="P4629">
        <v>1.696509232819411E-3</v>
      </c>
      <c r="Q4629">
        <v>23.714819141362049</v>
      </c>
      <c r="R4629">
        <v>288.92088934369519</v>
      </c>
      <c r="S4629">
        <v>2.066880432037832E-2</v>
      </c>
      <c r="T4629">
        <f t="shared" si="146"/>
        <v>288.92088934369525</v>
      </c>
      <c r="U4629">
        <f t="shared" si="147"/>
        <v>2.066880432037832E-2</v>
      </c>
    </row>
    <row r="4630" spans="1:21" x14ac:dyDescent="0.35">
      <c r="A4630" t="s">
        <v>73</v>
      </c>
      <c r="B4630" t="s">
        <v>28</v>
      </c>
      <c r="C4630" t="s">
        <v>29</v>
      </c>
      <c r="D4630" t="s">
        <v>30</v>
      </c>
      <c r="E4630" t="s">
        <v>868</v>
      </c>
      <c r="F4630" t="s">
        <v>869</v>
      </c>
      <c r="G4630" t="s">
        <v>452</v>
      </c>
      <c r="H4630" t="s">
        <v>46</v>
      </c>
      <c r="J4630" t="s">
        <v>36</v>
      </c>
      <c r="L4630" t="s">
        <v>870</v>
      </c>
      <c r="M4630" t="s">
        <v>870</v>
      </c>
      <c r="N4630" t="b">
        <v>0</v>
      </c>
      <c r="O4630">
        <v>199.45778322000001</v>
      </c>
      <c r="P4630">
        <v>6.5710322040495031E-8</v>
      </c>
      <c r="Q4630">
        <v>2.4350707047584159E-4</v>
      </c>
      <c r="R4630">
        <v>4.856938047550767E-2</v>
      </c>
      <c r="S4630">
        <v>1.310643516886945E-5</v>
      </c>
      <c r="T4630">
        <f t="shared" si="146"/>
        <v>4.8569380475507677E-2</v>
      </c>
      <c r="U4630">
        <f t="shared" si="147"/>
        <v>1.3106435168869446E-5</v>
      </c>
    </row>
    <row r="4631" spans="1:21" x14ac:dyDescent="0.35">
      <c r="A4631" t="s">
        <v>73</v>
      </c>
      <c r="B4631" t="s">
        <v>28</v>
      </c>
      <c r="C4631" t="s">
        <v>39</v>
      </c>
      <c r="D4631" t="s">
        <v>40</v>
      </c>
      <c r="E4631" t="s">
        <v>868</v>
      </c>
      <c r="F4631" t="s">
        <v>869</v>
      </c>
      <c r="G4631" t="s">
        <v>452</v>
      </c>
      <c r="H4631" t="s">
        <v>46</v>
      </c>
      <c r="J4631" t="s">
        <v>36</v>
      </c>
      <c r="L4631" t="s">
        <v>870</v>
      </c>
      <c r="M4631" t="s">
        <v>870</v>
      </c>
      <c r="N4631" t="b">
        <v>0</v>
      </c>
      <c r="O4631">
        <v>199.45778322000001</v>
      </c>
      <c r="P4631">
        <v>1.901655450878704E-8</v>
      </c>
      <c r="Q4631">
        <v>2.6582475482215227E-4</v>
      </c>
      <c r="R4631">
        <v>5.3020816321826508E-2</v>
      </c>
      <c r="S4631">
        <v>3.7929998068049598E-6</v>
      </c>
      <c r="T4631">
        <f t="shared" si="146"/>
        <v>5.3020816321826501E-2</v>
      </c>
      <c r="U4631">
        <f t="shared" si="147"/>
        <v>3.792999806804959E-6</v>
      </c>
    </row>
    <row r="4632" spans="1:21" x14ac:dyDescent="0.35">
      <c r="A4632" t="s">
        <v>73</v>
      </c>
      <c r="B4632" t="s">
        <v>28</v>
      </c>
      <c r="C4632" t="s">
        <v>39</v>
      </c>
      <c r="D4632" t="s">
        <v>40</v>
      </c>
      <c r="E4632" t="s">
        <v>331</v>
      </c>
      <c r="F4632" t="s">
        <v>332</v>
      </c>
      <c r="G4632" t="s">
        <v>128</v>
      </c>
      <c r="H4632" t="s">
        <v>46</v>
      </c>
      <c r="J4632" t="s">
        <v>36</v>
      </c>
      <c r="L4632" t="s">
        <v>333</v>
      </c>
      <c r="M4632" t="s">
        <v>334</v>
      </c>
      <c r="N4632" t="b">
        <v>0</v>
      </c>
      <c r="O4632">
        <v>23.88</v>
      </c>
      <c r="P4632">
        <v>1.8059142899497439E-6</v>
      </c>
      <c r="Q4632">
        <v>2.524414836209633E-2</v>
      </c>
      <c r="R4632">
        <v>0.60283026288686037</v>
      </c>
      <c r="S4632">
        <v>4.3125233243999891E-5</v>
      </c>
      <c r="T4632">
        <f t="shared" si="146"/>
        <v>0.60283026288686037</v>
      </c>
      <c r="U4632">
        <f t="shared" si="147"/>
        <v>4.3125233243999884E-5</v>
      </c>
    </row>
    <row r="4633" spans="1:21" x14ac:dyDescent="0.35">
      <c r="A4633" t="s">
        <v>73</v>
      </c>
      <c r="B4633" t="s">
        <v>28</v>
      </c>
      <c r="C4633" t="s">
        <v>76</v>
      </c>
      <c r="D4633" t="s">
        <v>77</v>
      </c>
      <c r="E4633" t="s">
        <v>868</v>
      </c>
      <c r="F4633" t="s">
        <v>869</v>
      </c>
      <c r="G4633" t="s">
        <v>452</v>
      </c>
      <c r="H4633" t="s">
        <v>46</v>
      </c>
      <c r="J4633" t="s">
        <v>36</v>
      </c>
      <c r="L4633" t="s">
        <v>870</v>
      </c>
      <c r="M4633" t="s">
        <v>870</v>
      </c>
      <c r="N4633" t="b">
        <v>0</v>
      </c>
      <c r="O4633">
        <v>199.45778322000001</v>
      </c>
      <c r="P4633">
        <v>6.8243639127820937E-8</v>
      </c>
      <c r="Q4633">
        <v>2.4310577696082589E-4</v>
      </c>
      <c r="R4633">
        <v>4.8489339360582091E-2</v>
      </c>
      <c r="S4633">
        <v>1.3611724979300819E-5</v>
      </c>
      <c r="T4633">
        <f t="shared" si="146"/>
        <v>4.8489339360582084E-2</v>
      </c>
      <c r="U4633">
        <f t="shared" si="147"/>
        <v>1.3611724979300819E-5</v>
      </c>
    </row>
    <row r="4634" spans="1:21" x14ac:dyDescent="0.35">
      <c r="A4634" t="s">
        <v>73</v>
      </c>
      <c r="B4634" t="s">
        <v>28</v>
      </c>
      <c r="C4634" t="s">
        <v>39</v>
      </c>
      <c r="D4634" t="s">
        <v>40</v>
      </c>
      <c r="E4634" t="s">
        <v>871</v>
      </c>
      <c r="F4634" t="s">
        <v>872</v>
      </c>
      <c r="G4634" t="s">
        <v>452</v>
      </c>
      <c r="H4634" t="s">
        <v>46</v>
      </c>
      <c r="J4634" t="s">
        <v>36</v>
      </c>
      <c r="L4634" t="s">
        <v>873</v>
      </c>
      <c r="M4634" t="s">
        <v>873</v>
      </c>
      <c r="N4634" t="b">
        <v>0</v>
      </c>
      <c r="O4634">
        <v>119.25593000000001</v>
      </c>
      <c r="P4634">
        <v>1.7573455898858851E-8</v>
      </c>
      <c r="Q4634">
        <v>2.4565226069388668E-4</v>
      </c>
      <c r="R4634">
        <v>2.9295488805651901E-2</v>
      </c>
      <c r="S4634">
        <v>2.095738826532398E-6</v>
      </c>
      <c r="T4634">
        <f t="shared" si="146"/>
        <v>2.9295488805651904E-2</v>
      </c>
      <c r="U4634">
        <f t="shared" si="147"/>
        <v>2.0957388265323985E-6</v>
      </c>
    </row>
    <row r="4635" spans="1:21" x14ac:dyDescent="0.35">
      <c r="A4635" t="s">
        <v>73</v>
      </c>
      <c r="B4635" t="s">
        <v>28</v>
      </c>
      <c r="C4635" t="s">
        <v>29</v>
      </c>
      <c r="D4635" t="s">
        <v>30</v>
      </c>
      <c r="E4635" t="s">
        <v>335</v>
      </c>
      <c r="F4635" t="s">
        <v>336</v>
      </c>
      <c r="G4635" t="s">
        <v>128</v>
      </c>
      <c r="H4635" t="s">
        <v>46</v>
      </c>
      <c r="J4635" t="s">
        <v>36</v>
      </c>
      <c r="L4635" t="s">
        <v>337</v>
      </c>
      <c r="M4635" t="s">
        <v>338</v>
      </c>
      <c r="N4635" t="b">
        <v>0</v>
      </c>
      <c r="O4635">
        <v>0.05</v>
      </c>
      <c r="P4635">
        <v>5.040389666014832E-6</v>
      </c>
      <c r="Q4635">
        <v>1.867850413016681E-2</v>
      </c>
      <c r="R4635">
        <v>9.3392520650834032E-4</v>
      </c>
      <c r="S4635">
        <v>2.5201948330074162E-7</v>
      </c>
      <c r="T4635">
        <f t="shared" si="146"/>
        <v>9.3392520650834054E-4</v>
      </c>
      <c r="U4635">
        <f t="shared" si="147"/>
        <v>2.5201948330074162E-7</v>
      </c>
    </row>
    <row r="4636" spans="1:21" x14ac:dyDescent="0.35">
      <c r="A4636" t="s">
        <v>73</v>
      </c>
      <c r="B4636" t="s">
        <v>28</v>
      </c>
      <c r="C4636" t="s">
        <v>39</v>
      </c>
      <c r="D4636" t="s">
        <v>40</v>
      </c>
      <c r="E4636" t="s">
        <v>335</v>
      </c>
      <c r="F4636" t="s">
        <v>336</v>
      </c>
      <c r="G4636" t="s">
        <v>128</v>
      </c>
      <c r="H4636" t="s">
        <v>46</v>
      </c>
      <c r="J4636" t="s">
        <v>36</v>
      </c>
      <c r="L4636" t="s">
        <v>337</v>
      </c>
      <c r="M4636" t="s">
        <v>338</v>
      </c>
      <c r="N4636" t="b">
        <v>0</v>
      </c>
      <c r="O4636">
        <v>0.05</v>
      </c>
      <c r="P4636">
        <v>2.8234691002880669E-6</v>
      </c>
      <c r="Q4636">
        <v>3.946813714257176E-2</v>
      </c>
      <c r="R4636">
        <v>1.9734068571285882E-3</v>
      </c>
      <c r="S4636">
        <v>1.4117345501440329E-7</v>
      </c>
      <c r="T4636">
        <f t="shared" si="146"/>
        <v>1.9734068571285882E-3</v>
      </c>
      <c r="U4636">
        <f t="shared" si="147"/>
        <v>1.4117345501440334E-7</v>
      </c>
    </row>
    <row r="4637" spans="1:21" x14ac:dyDescent="0.35">
      <c r="A4637" t="s">
        <v>73</v>
      </c>
      <c r="B4637" t="s">
        <v>28</v>
      </c>
      <c r="C4637" t="s">
        <v>29</v>
      </c>
      <c r="D4637" t="s">
        <v>30</v>
      </c>
      <c r="E4637" t="s">
        <v>871</v>
      </c>
      <c r="F4637" t="s">
        <v>872</v>
      </c>
      <c r="G4637" t="s">
        <v>452</v>
      </c>
      <c r="H4637" t="s">
        <v>46</v>
      </c>
      <c r="J4637" t="s">
        <v>36</v>
      </c>
      <c r="L4637" t="s">
        <v>873</v>
      </c>
      <c r="M4637" t="s">
        <v>873</v>
      </c>
      <c r="N4637" t="b">
        <v>0</v>
      </c>
      <c r="O4637">
        <v>119.25593000000001</v>
      </c>
      <c r="P4637">
        <v>1.134961844832589E-7</v>
      </c>
      <c r="Q4637">
        <v>4.2059028985845222E-4</v>
      </c>
      <c r="R4637">
        <v>5.0157886166039292E-2</v>
      </c>
      <c r="S4637">
        <v>1.353509303200261E-5</v>
      </c>
      <c r="T4637">
        <f t="shared" si="146"/>
        <v>5.0157886166039292E-2</v>
      </c>
      <c r="U4637">
        <f t="shared" si="147"/>
        <v>1.353509303200261E-5</v>
      </c>
    </row>
    <row r="4638" spans="1:21" x14ac:dyDescent="0.35">
      <c r="A4638" t="s">
        <v>73</v>
      </c>
      <c r="B4638" t="s">
        <v>28</v>
      </c>
      <c r="C4638" t="s">
        <v>76</v>
      </c>
      <c r="D4638" t="s">
        <v>77</v>
      </c>
      <c r="E4638" t="s">
        <v>871</v>
      </c>
      <c r="F4638" t="s">
        <v>872</v>
      </c>
      <c r="G4638" t="s">
        <v>452</v>
      </c>
      <c r="H4638" t="s">
        <v>46</v>
      </c>
      <c r="J4638" t="s">
        <v>36</v>
      </c>
      <c r="L4638" t="s">
        <v>873</v>
      </c>
      <c r="M4638" t="s">
        <v>873</v>
      </c>
      <c r="N4638" t="b">
        <v>0</v>
      </c>
      <c r="O4638">
        <v>119.25593000000001</v>
      </c>
      <c r="P4638">
        <v>9.5703024702023806E-8</v>
      </c>
      <c r="Q4638">
        <v>3.409249341775175E-4</v>
      </c>
      <c r="R4638">
        <v>4.0657320085528643E-2</v>
      </c>
      <c r="S4638">
        <v>1.141315321465282E-5</v>
      </c>
      <c r="T4638">
        <f t="shared" si="146"/>
        <v>4.0657320085528637E-2</v>
      </c>
      <c r="U4638">
        <f t="shared" si="147"/>
        <v>1.1413153214652822E-5</v>
      </c>
    </row>
    <row r="4639" spans="1:21" x14ac:dyDescent="0.35">
      <c r="A4639" t="s">
        <v>73</v>
      </c>
      <c r="B4639" t="s">
        <v>28</v>
      </c>
      <c r="C4639" t="s">
        <v>76</v>
      </c>
      <c r="D4639" t="s">
        <v>77</v>
      </c>
      <c r="E4639" t="s">
        <v>874</v>
      </c>
      <c r="F4639" t="s">
        <v>875</v>
      </c>
      <c r="G4639" t="s">
        <v>452</v>
      </c>
      <c r="H4639" t="s">
        <v>46</v>
      </c>
      <c r="J4639" t="s">
        <v>36</v>
      </c>
      <c r="L4639" t="s">
        <v>876</v>
      </c>
      <c r="M4639" t="s">
        <v>876</v>
      </c>
      <c r="N4639" t="b">
        <v>0</v>
      </c>
      <c r="O4639">
        <v>21.182826339999998</v>
      </c>
      <c r="P4639">
        <v>4.9434609868635874E-9</v>
      </c>
      <c r="Q4639">
        <v>1.7610196927453591E-5</v>
      </c>
      <c r="R4639">
        <v>3.7303374332745101E-4</v>
      </c>
      <c r="S4639">
        <v>1.047164756032964E-7</v>
      </c>
      <c r="T4639">
        <f t="shared" si="146"/>
        <v>3.7303374332745096E-4</v>
      </c>
      <c r="U4639">
        <f t="shared" si="147"/>
        <v>1.0471647560329638E-7</v>
      </c>
    </row>
    <row r="4640" spans="1:21" x14ac:dyDescent="0.35">
      <c r="A4640" t="s">
        <v>73</v>
      </c>
      <c r="B4640" t="s">
        <v>28</v>
      </c>
      <c r="C4640" t="s">
        <v>39</v>
      </c>
      <c r="D4640" t="s">
        <v>40</v>
      </c>
      <c r="E4640" t="s">
        <v>874</v>
      </c>
      <c r="F4640" t="s">
        <v>875</v>
      </c>
      <c r="G4640" t="s">
        <v>452</v>
      </c>
      <c r="H4640" t="s">
        <v>46</v>
      </c>
      <c r="J4640" t="s">
        <v>36</v>
      </c>
      <c r="L4640" t="s">
        <v>876</v>
      </c>
      <c r="M4640" t="s">
        <v>876</v>
      </c>
      <c r="N4640" t="b">
        <v>0</v>
      </c>
      <c r="O4640">
        <v>21.182826339999998</v>
      </c>
      <c r="P4640">
        <v>2.0536847157303392E-9</v>
      </c>
      <c r="Q4640">
        <v>2.8707631331888421E-5</v>
      </c>
      <c r="R4640">
        <v>6.0810876913613521E-4</v>
      </c>
      <c r="S4640">
        <v>4.350284669042803E-8</v>
      </c>
      <c r="T4640">
        <f t="shared" si="146"/>
        <v>6.0810876913613531E-4</v>
      </c>
      <c r="U4640">
        <f t="shared" si="147"/>
        <v>4.3502846690428036E-8</v>
      </c>
    </row>
    <row r="4641" spans="1:21" x14ac:dyDescent="0.35">
      <c r="A4641" t="s">
        <v>73</v>
      </c>
      <c r="B4641" t="s">
        <v>28</v>
      </c>
      <c r="C4641" t="s">
        <v>39</v>
      </c>
      <c r="D4641" t="s">
        <v>40</v>
      </c>
      <c r="E4641" t="s">
        <v>880</v>
      </c>
      <c r="F4641" t="s">
        <v>881</v>
      </c>
      <c r="G4641" t="s">
        <v>452</v>
      </c>
      <c r="H4641" t="s">
        <v>46</v>
      </c>
      <c r="J4641" t="s">
        <v>36</v>
      </c>
      <c r="L4641" t="s">
        <v>882</v>
      </c>
      <c r="M4641" t="s">
        <v>882</v>
      </c>
      <c r="N4641" t="b">
        <v>0</v>
      </c>
      <c r="O4641">
        <v>58.290238330000001</v>
      </c>
      <c r="P4641">
        <v>4.8267996882109733E-2</v>
      </c>
      <c r="Q4641">
        <v>674.71888406569383</v>
      </c>
      <c r="R4641">
        <v>39329.524557940931</v>
      </c>
      <c r="S4641">
        <v>2.8135530419698731</v>
      </c>
      <c r="T4641">
        <f t="shared" si="146"/>
        <v>39329.524557940931</v>
      </c>
      <c r="U4641">
        <f t="shared" si="147"/>
        <v>2.8135530419698731</v>
      </c>
    </row>
    <row r="4642" spans="1:21" x14ac:dyDescent="0.35">
      <c r="A4642" t="s">
        <v>73</v>
      </c>
      <c r="B4642" t="s">
        <v>28</v>
      </c>
      <c r="C4642" t="s">
        <v>29</v>
      </c>
      <c r="D4642" t="s">
        <v>30</v>
      </c>
      <c r="E4642" t="s">
        <v>880</v>
      </c>
      <c r="F4642" t="s">
        <v>881</v>
      </c>
      <c r="G4642" t="s">
        <v>452</v>
      </c>
      <c r="H4642" t="s">
        <v>46</v>
      </c>
      <c r="J4642" t="s">
        <v>36</v>
      </c>
      <c r="L4642" t="s">
        <v>882</v>
      </c>
      <c r="M4642" t="s">
        <v>882</v>
      </c>
      <c r="N4642" t="b">
        <v>0</v>
      </c>
      <c r="O4642">
        <v>58.290238330000001</v>
      </c>
      <c r="P4642">
        <v>1.2281687268376119E-2</v>
      </c>
      <c r="Q4642">
        <v>45.513057832522207</v>
      </c>
      <c r="R4642">
        <v>2652.9669881847931</v>
      </c>
      <c r="S4642">
        <v>0.71590247796817064</v>
      </c>
      <c r="T4642">
        <f t="shared" si="146"/>
        <v>2652.9669881847926</v>
      </c>
      <c r="U4642">
        <f t="shared" si="147"/>
        <v>0.71590247796817064</v>
      </c>
    </row>
    <row r="4643" spans="1:21" x14ac:dyDescent="0.35">
      <c r="A4643" t="s">
        <v>73</v>
      </c>
      <c r="B4643" t="s">
        <v>28</v>
      </c>
      <c r="C4643" t="s">
        <v>76</v>
      </c>
      <c r="D4643" t="s">
        <v>77</v>
      </c>
      <c r="E4643" t="s">
        <v>880</v>
      </c>
      <c r="F4643" t="s">
        <v>881</v>
      </c>
      <c r="G4643" t="s">
        <v>452</v>
      </c>
      <c r="H4643" t="s">
        <v>46</v>
      </c>
      <c r="J4643" t="s">
        <v>36</v>
      </c>
      <c r="L4643" t="s">
        <v>882</v>
      </c>
      <c r="M4643" t="s">
        <v>882</v>
      </c>
      <c r="N4643" t="b">
        <v>0</v>
      </c>
      <c r="O4643">
        <v>58.290238330000001</v>
      </c>
      <c r="P4643">
        <v>8.1556492135807235E-2</v>
      </c>
      <c r="Q4643">
        <v>290.53043829827169</v>
      </c>
      <c r="R4643">
        <v>16935.088490525621</v>
      </c>
      <c r="S4643">
        <v>4.7539473639549747</v>
      </c>
      <c r="T4643">
        <f t="shared" si="146"/>
        <v>16935.088490525617</v>
      </c>
      <c r="U4643">
        <f t="shared" si="147"/>
        <v>4.7539473639549747</v>
      </c>
    </row>
    <row r="4644" spans="1:21" x14ac:dyDescent="0.35">
      <c r="A4644" t="s">
        <v>73</v>
      </c>
      <c r="B4644" t="s">
        <v>28</v>
      </c>
      <c r="C4644" t="s">
        <v>39</v>
      </c>
      <c r="D4644" t="s">
        <v>40</v>
      </c>
      <c r="E4644" t="s">
        <v>1472</v>
      </c>
      <c r="F4644" t="s">
        <v>1473</v>
      </c>
      <c r="G4644" t="s">
        <v>452</v>
      </c>
      <c r="H4644" t="s">
        <v>46</v>
      </c>
      <c r="J4644" t="s">
        <v>36</v>
      </c>
      <c r="L4644" t="s">
        <v>1474</v>
      </c>
      <c r="M4644" t="s">
        <v>1474</v>
      </c>
      <c r="N4644" t="b">
        <v>0</v>
      </c>
      <c r="O4644">
        <v>26.806979649999999</v>
      </c>
      <c r="P4644">
        <v>2.783308364454866E-3</v>
      </c>
      <c r="Q4644">
        <v>38.906746394768049</v>
      </c>
      <c r="R4644">
        <v>1042.9723588522579</v>
      </c>
      <c r="S4644">
        <v>7.4612090685616361E-2</v>
      </c>
      <c r="T4644">
        <f t="shared" si="146"/>
        <v>1042.9723588522579</v>
      </c>
      <c r="U4644">
        <f t="shared" si="147"/>
        <v>7.4612090685616375E-2</v>
      </c>
    </row>
    <row r="4645" spans="1:21" x14ac:dyDescent="0.35">
      <c r="A4645" t="s">
        <v>73</v>
      </c>
      <c r="B4645" t="s">
        <v>28</v>
      </c>
      <c r="C4645" t="s">
        <v>76</v>
      </c>
      <c r="D4645" t="s">
        <v>77</v>
      </c>
      <c r="E4645" t="s">
        <v>1472</v>
      </c>
      <c r="F4645" t="s">
        <v>1473</v>
      </c>
      <c r="G4645" t="s">
        <v>452</v>
      </c>
      <c r="H4645" t="s">
        <v>46</v>
      </c>
      <c r="J4645" t="s">
        <v>36</v>
      </c>
      <c r="L4645" t="s">
        <v>1474</v>
      </c>
      <c r="M4645" t="s">
        <v>1474</v>
      </c>
      <c r="N4645" t="b">
        <v>0</v>
      </c>
      <c r="O4645">
        <v>26.806979649999999</v>
      </c>
      <c r="P4645">
        <v>4.5173043134105056E-3</v>
      </c>
      <c r="Q4645">
        <v>16.09208988435164</v>
      </c>
      <c r="R4645">
        <v>431.38032605578542</v>
      </c>
      <c r="S4645">
        <v>0.1210952848024526</v>
      </c>
      <c r="T4645">
        <f t="shared" si="146"/>
        <v>431.38032605578525</v>
      </c>
      <c r="U4645">
        <f t="shared" si="147"/>
        <v>0.12109528480245264</v>
      </c>
    </row>
    <row r="4646" spans="1:21" x14ac:dyDescent="0.35">
      <c r="A4646" t="s">
        <v>73</v>
      </c>
      <c r="B4646" t="s">
        <v>28</v>
      </c>
      <c r="C4646" t="s">
        <v>76</v>
      </c>
      <c r="D4646" t="s">
        <v>77</v>
      </c>
      <c r="E4646" t="s">
        <v>1475</v>
      </c>
      <c r="F4646" t="s">
        <v>1476</v>
      </c>
      <c r="G4646" t="s">
        <v>452</v>
      </c>
      <c r="H4646" t="s">
        <v>46</v>
      </c>
      <c r="J4646" t="s">
        <v>36</v>
      </c>
      <c r="L4646" t="s">
        <v>1477</v>
      </c>
      <c r="M4646" t="s">
        <v>1477</v>
      </c>
      <c r="N4646" t="b">
        <v>0</v>
      </c>
      <c r="O4646">
        <v>84.86340337</v>
      </c>
      <c r="P4646">
        <v>6.0492737689480302E-3</v>
      </c>
      <c r="Q4646">
        <v>21.549457479756949</v>
      </c>
      <c r="R4646">
        <v>1828.7603025092781</v>
      </c>
      <c r="S4646">
        <v>0.51336195994979683</v>
      </c>
      <c r="T4646">
        <f t="shared" si="146"/>
        <v>1828.7603025092776</v>
      </c>
      <c r="U4646">
        <f t="shared" si="147"/>
        <v>0.51336195994979683</v>
      </c>
    </row>
    <row r="4647" spans="1:21" x14ac:dyDescent="0.35">
      <c r="A4647" t="s">
        <v>73</v>
      </c>
      <c r="B4647" t="s">
        <v>28</v>
      </c>
      <c r="C4647" t="s">
        <v>29</v>
      </c>
      <c r="D4647" t="s">
        <v>30</v>
      </c>
      <c r="E4647" t="s">
        <v>1475</v>
      </c>
      <c r="F4647" t="s">
        <v>1476</v>
      </c>
      <c r="G4647" t="s">
        <v>452</v>
      </c>
      <c r="H4647" t="s">
        <v>46</v>
      </c>
      <c r="J4647" t="s">
        <v>36</v>
      </c>
      <c r="L4647" t="s">
        <v>1477</v>
      </c>
      <c r="M4647" t="s">
        <v>1477</v>
      </c>
      <c r="N4647" t="b">
        <v>0</v>
      </c>
      <c r="O4647">
        <v>84.86340337</v>
      </c>
      <c r="P4647">
        <v>2.1715628617072509E-4</v>
      </c>
      <c r="Q4647">
        <v>0.80473035953558703</v>
      </c>
      <c r="R4647">
        <v>68.292157105353652</v>
      </c>
      <c r="S4647">
        <v>1.84286215076374E-2</v>
      </c>
      <c r="T4647">
        <f t="shared" si="146"/>
        <v>68.292157105353652</v>
      </c>
      <c r="U4647">
        <f t="shared" si="147"/>
        <v>1.8428621507637397E-2</v>
      </c>
    </row>
    <row r="4648" spans="1:21" x14ac:dyDescent="0.35">
      <c r="A4648" t="s">
        <v>73</v>
      </c>
      <c r="B4648" t="s">
        <v>28</v>
      </c>
      <c r="C4648" t="s">
        <v>29</v>
      </c>
      <c r="D4648" t="s">
        <v>30</v>
      </c>
      <c r="E4648" t="s">
        <v>347</v>
      </c>
      <c r="F4648" t="s">
        <v>348</v>
      </c>
      <c r="G4648" t="s">
        <v>128</v>
      </c>
      <c r="H4648" t="s">
        <v>46</v>
      </c>
      <c r="J4648" t="s">
        <v>36</v>
      </c>
      <c r="L4648" t="s">
        <v>349</v>
      </c>
      <c r="M4648" t="s">
        <v>349</v>
      </c>
      <c r="N4648" t="b">
        <v>0</v>
      </c>
      <c r="O4648">
        <v>0.31</v>
      </c>
      <c r="P4648">
        <v>1.5732810404371111E-3</v>
      </c>
      <c r="Q4648">
        <v>5.8302112255047271</v>
      </c>
      <c r="R4648">
        <v>1.8073654799064649</v>
      </c>
      <c r="S4648">
        <v>4.8771712253550429E-4</v>
      </c>
      <c r="T4648">
        <f t="shared" si="146"/>
        <v>1.8073654799064653</v>
      </c>
      <c r="U4648">
        <f t="shared" si="147"/>
        <v>4.877171225355044E-4</v>
      </c>
    </row>
    <row r="4649" spans="1:21" x14ac:dyDescent="0.35">
      <c r="A4649" t="s">
        <v>73</v>
      </c>
      <c r="B4649" t="s">
        <v>28</v>
      </c>
      <c r="C4649" t="s">
        <v>29</v>
      </c>
      <c r="D4649" t="s">
        <v>30</v>
      </c>
      <c r="E4649" t="s">
        <v>350</v>
      </c>
      <c r="F4649" t="s">
        <v>351</v>
      </c>
      <c r="G4649" t="s">
        <v>128</v>
      </c>
      <c r="H4649" t="s">
        <v>46</v>
      </c>
      <c r="J4649" t="s">
        <v>36</v>
      </c>
      <c r="L4649" t="s">
        <v>352</v>
      </c>
      <c r="M4649" t="s">
        <v>352</v>
      </c>
      <c r="N4649" t="b">
        <v>0</v>
      </c>
      <c r="O4649">
        <v>0.47</v>
      </c>
      <c r="P4649">
        <v>4.2804385534328856E-3</v>
      </c>
      <c r="Q4649">
        <v>15.8623032140361</v>
      </c>
      <c r="R4649">
        <v>7.4552825105969651</v>
      </c>
      <c r="S4649">
        <v>2.011806120113457E-3</v>
      </c>
      <c r="T4649">
        <f t="shared" si="146"/>
        <v>7.4552825105969669</v>
      </c>
      <c r="U4649">
        <f t="shared" si="147"/>
        <v>2.0118061201134562E-3</v>
      </c>
    </row>
    <row r="4650" spans="1:21" x14ac:dyDescent="0.35">
      <c r="A4650" t="s">
        <v>73</v>
      </c>
      <c r="B4650" t="s">
        <v>28</v>
      </c>
      <c r="C4650" t="s">
        <v>39</v>
      </c>
      <c r="D4650" t="s">
        <v>40</v>
      </c>
      <c r="E4650" t="s">
        <v>1475</v>
      </c>
      <c r="F4650" t="s">
        <v>1476</v>
      </c>
      <c r="G4650" t="s">
        <v>452</v>
      </c>
      <c r="H4650" t="s">
        <v>46</v>
      </c>
      <c r="J4650" t="s">
        <v>36</v>
      </c>
      <c r="L4650" t="s">
        <v>1477</v>
      </c>
      <c r="M4650" t="s">
        <v>1477</v>
      </c>
      <c r="N4650" t="b">
        <v>0</v>
      </c>
      <c r="O4650">
        <v>84.86340337</v>
      </c>
      <c r="P4650">
        <v>2.5805414370287179E-3</v>
      </c>
      <c r="Q4650">
        <v>36.072349199198747</v>
      </c>
      <c r="R4650">
        <v>3061.2223205951</v>
      </c>
      <c r="S4650">
        <v>0.21899352888356749</v>
      </c>
      <c r="T4650">
        <f t="shared" si="146"/>
        <v>3061.2223205951</v>
      </c>
      <c r="U4650">
        <f t="shared" si="147"/>
        <v>0.21899352888356755</v>
      </c>
    </row>
    <row r="4651" spans="1:21" x14ac:dyDescent="0.35">
      <c r="A4651" t="s">
        <v>73</v>
      </c>
      <c r="B4651" t="s">
        <v>28</v>
      </c>
      <c r="C4651" t="s">
        <v>39</v>
      </c>
      <c r="D4651" t="s">
        <v>40</v>
      </c>
      <c r="E4651" t="s">
        <v>350</v>
      </c>
      <c r="F4651" t="s">
        <v>351</v>
      </c>
      <c r="G4651" t="s">
        <v>128</v>
      </c>
      <c r="H4651" t="s">
        <v>46</v>
      </c>
      <c r="J4651" t="s">
        <v>36</v>
      </c>
      <c r="L4651" t="s">
        <v>352</v>
      </c>
      <c r="M4651" t="s">
        <v>352</v>
      </c>
      <c r="N4651" t="b">
        <v>0</v>
      </c>
      <c r="O4651">
        <v>0.47</v>
      </c>
      <c r="P4651">
        <v>3.3550527512983771E-3</v>
      </c>
      <c r="Q4651">
        <v>46.898930856122</v>
      </c>
      <c r="R4651">
        <v>22.042497502377341</v>
      </c>
      <c r="S4651">
        <v>1.576874793110237E-3</v>
      </c>
      <c r="T4651">
        <f t="shared" si="146"/>
        <v>22.042497502377337</v>
      </c>
      <c r="U4651">
        <f t="shared" si="147"/>
        <v>1.5768747931102372E-3</v>
      </c>
    </row>
    <row r="4652" spans="1:21" x14ac:dyDescent="0.35">
      <c r="A4652" t="s">
        <v>73</v>
      </c>
      <c r="B4652" t="s">
        <v>28</v>
      </c>
      <c r="C4652" t="s">
        <v>76</v>
      </c>
      <c r="D4652" t="s">
        <v>77</v>
      </c>
      <c r="E4652" t="s">
        <v>883</v>
      </c>
      <c r="F4652" t="s">
        <v>884</v>
      </c>
      <c r="G4652" t="s">
        <v>452</v>
      </c>
      <c r="H4652" t="s">
        <v>46</v>
      </c>
      <c r="J4652" t="s">
        <v>36</v>
      </c>
      <c r="L4652" t="s">
        <v>885</v>
      </c>
      <c r="M4652" t="s">
        <v>885</v>
      </c>
      <c r="N4652" t="b">
        <v>0</v>
      </c>
      <c r="O4652">
        <v>95.689318819999997</v>
      </c>
      <c r="P4652">
        <v>2.6923250620377111E-3</v>
      </c>
      <c r="Q4652">
        <v>9.5909272190461614</v>
      </c>
      <c r="R4652">
        <v>917.74929244272414</v>
      </c>
      <c r="S4652">
        <v>0.25762675122840278</v>
      </c>
      <c r="T4652">
        <f t="shared" si="146"/>
        <v>917.74929244272414</v>
      </c>
      <c r="U4652">
        <f t="shared" si="147"/>
        <v>0.25762675122840278</v>
      </c>
    </row>
    <row r="4653" spans="1:21" x14ac:dyDescent="0.35">
      <c r="A4653" t="s">
        <v>73</v>
      </c>
      <c r="B4653" t="s">
        <v>28</v>
      </c>
      <c r="C4653" t="s">
        <v>29</v>
      </c>
      <c r="D4653" t="s">
        <v>30</v>
      </c>
      <c r="E4653" t="s">
        <v>883</v>
      </c>
      <c r="F4653" t="s">
        <v>884</v>
      </c>
      <c r="G4653" t="s">
        <v>452</v>
      </c>
      <c r="H4653" t="s">
        <v>46</v>
      </c>
      <c r="J4653" t="s">
        <v>36</v>
      </c>
      <c r="L4653" t="s">
        <v>885</v>
      </c>
      <c r="M4653" t="s">
        <v>885</v>
      </c>
      <c r="N4653" t="b">
        <v>0</v>
      </c>
      <c r="O4653">
        <v>95.689318819999997</v>
      </c>
      <c r="P4653">
        <v>5.891616753542986E-6</v>
      </c>
      <c r="Q4653">
        <v>2.1832952441437049E-2</v>
      </c>
      <c r="R4653">
        <v>2.0891803469505672</v>
      </c>
      <c r="S4653">
        <v>5.6376479389502808E-4</v>
      </c>
      <c r="T4653">
        <f t="shared" si="146"/>
        <v>2.0891803469505672</v>
      </c>
      <c r="U4653">
        <f t="shared" si="147"/>
        <v>5.6376479389502808E-4</v>
      </c>
    </row>
    <row r="4654" spans="1:21" x14ac:dyDescent="0.35">
      <c r="A4654" t="s">
        <v>73</v>
      </c>
      <c r="B4654" t="s">
        <v>28</v>
      </c>
      <c r="C4654" t="s">
        <v>39</v>
      </c>
      <c r="D4654" t="s">
        <v>40</v>
      </c>
      <c r="E4654" t="s">
        <v>353</v>
      </c>
      <c r="F4654" t="s">
        <v>354</v>
      </c>
      <c r="G4654" t="s">
        <v>128</v>
      </c>
      <c r="H4654" t="s">
        <v>46</v>
      </c>
      <c r="J4654" t="s">
        <v>36</v>
      </c>
      <c r="L4654" t="s">
        <v>355</v>
      </c>
      <c r="M4654" t="s">
        <v>355</v>
      </c>
      <c r="N4654" t="b">
        <v>0</v>
      </c>
      <c r="O4654">
        <v>0.31</v>
      </c>
      <c r="P4654">
        <v>2.9705952776272769E-4</v>
      </c>
      <c r="Q4654">
        <v>4.1524754707075591</v>
      </c>
      <c r="R4654">
        <v>1.287267395919343</v>
      </c>
      <c r="S4654">
        <v>9.2088453606445581E-5</v>
      </c>
      <c r="T4654">
        <f t="shared" si="146"/>
        <v>1.2872673959193432</v>
      </c>
      <c r="U4654">
        <f t="shared" si="147"/>
        <v>9.2088453606445581E-5</v>
      </c>
    </row>
    <row r="4655" spans="1:21" x14ac:dyDescent="0.35">
      <c r="A4655" t="s">
        <v>73</v>
      </c>
      <c r="B4655" t="s">
        <v>28</v>
      </c>
      <c r="C4655" t="s">
        <v>29</v>
      </c>
      <c r="D4655" t="s">
        <v>30</v>
      </c>
      <c r="E4655" t="s">
        <v>356</v>
      </c>
      <c r="F4655" t="s">
        <v>357</v>
      </c>
      <c r="G4655" t="s">
        <v>128</v>
      </c>
      <c r="H4655" t="s">
        <v>46</v>
      </c>
      <c r="J4655" t="s">
        <v>36</v>
      </c>
      <c r="L4655" t="s">
        <v>355</v>
      </c>
      <c r="M4655" t="s">
        <v>355</v>
      </c>
      <c r="N4655" t="b">
        <v>0</v>
      </c>
      <c r="O4655">
        <v>0.31</v>
      </c>
      <c r="P4655">
        <v>9.4536532734109996E-4</v>
      </c>
      <c r="Q4655">
        <v>3.5033025899401302</v>
      </c>
      <c r="R4655">
        <v>1.08602380288144</v>
      </c>
      <c r="S4655">
        <v>2.9306325147574098E-4</v>
      </c>
      <c r="T4655">
        <f t="shared" si="146"/>
        <v>1.0860238028814404</v>
      </c>
      <c r="U4655">
        <f t="shared" si="147"/>
        <v>2.9306325147574098E-4</v>
      </c>
    </row>
    <row r="4656" spans="1:21" x14ac:dyDescent="0.35">
      <c r="A4656" t="s">
        <v>73</v>
      </c>
      <c r="B4656" t="s">
        <v>28</v>
      </c>
      <c r="C4656" t="s">
        <v>39</v>
      </c>
      <c r="D4656" t="s">
        <v>40</v>
      </c>
      <c r="E4656" t="s">
        <v>883</v>
      </c>
      <c r="F4656" t="s">
        <v>884</v>
      </c>
      <c r="G4656" t="s">
        <v>452</v>
      </c>
      <c r="H4656" t="s">
        <v>46</v>
      </c>
      <c r="J4656" t="s">
        <v>36</v>
      </c>
      <c r="L4656" t="s">
        <v>885</v>
      </c>
      <c r="M4656" t="s">
        <v>885</v>
      </c>
      <c r="N4656" t="b">
        <v>0</v>
      </c>
      <c r="O4656">
        <v>95.689318819999997</v>
      </c>
      <c r="P4656">
        <v>7.6194266322124012E-4</v>
      </c>
      <c r="Q4656">
        <v>10.65088954709088</v>
      </c>
      <c r="R4656">
        <v>1019.176365588185</v>
      </c>
      <c r="S4656">
        <v>7.2909774423537133E-2</v>
      </c>
      <c r="T4656">
        <f t="shared" si="146"/>
        <v>1019.1763655881846</v>
      </c>
      <c r="U4656">
        <f t="shared" si="147"/>
        <v>7.2909774423537133E-2</v>
      </c>
    </row>
    <row r="4657" spans="1:21" x14ac:dyDescent="0.35">
      <c r="A4657" t="s">
        <v>73</v>
      </c>
      <c r="B4657" t="s">
        <v>28</v>
      </c>
      <c r="C4657" t="s">
        <v>76</v>
      </c>
      <c r="D4657" t="s">
        <v>77</v>
      </c>
      <c r="E4657" t="s">
        <v>886</v>
      </c>
      <c r="F4657" t="s">
        <v>887</v>
      </c>
      <c r="G4657" t="s">
        <v>452</v>
      </c>
      <c r="H4657" t="s">
        <v>46</v>
      </c>
      <c r="J4657" t="s">
        <v>36</v>
      </c>
      <c r="L4657" t="s">
        <v>888</v>
      </c>
      <c r="M4657" t="s">
        <v>888</v>
      </c>
      <c r="N4657" t="b">
        <v>0</v>
      </c>
      <c r="O4657">
        <v>91.596892319999995</v>
      </c>
      <c r="P4657">
        <v>3.0686942706540719E-3</v>
      </c>
      <c r="Q4657">
        <v>10.93167531006511</v>
      </c>
      <c r="R4657">
        <v>1001.307486253236</v>
      </c>
      <c r="S4657">
        <v>0.28108285867210192</v>
      </c>
      <c r="T4657">
        <f t="shared" si="146"/>
        <v>1001.3074862532364</v>
      </c>
      <c r="U4657">
        <f t="shared" si="147"/>
        <v>0.28108285867210192</v>
      </c>
    </row>
    <row r="4658" spans="1:21" x14ac:dyDescent="0.35">
      <c r="A4658" t="s">
        <v>73</v>
      </c>
      <c r="B4658" t="s">
        <v>28</v>
      </c>
      <c r="C4658" t="s">
        <v>39</v>
      </c>
      <c r="D4658" t="s">
        <v>40</v>
      </c>
      <c r="E4658" t="s">
        <v>356</v>
      </c>
      <c r="F4658" t="s">
        <v>357</v>
      </c>
      <c r="G4658" t="s">
        <v>128</v>
      </c>
      <c r="H4658" t="s">
        <v>46</v>
      </c>
      <c r="J4658" t="s">
        <v>36</v>
      </c>
      <c r="L4658" t="s">
        <v>355</v>
      </c>
      <c r="M4658" t="s">
        <v>355</v>
      </c>
      <c r="N4658" t="b">
        <v>0</v>
      </c>
      <c r="O4658">
        <v>0.31</v>
      </c>
      <c r="P4658">
        <v>3.0996092563965311E-4</v>
      </c>
      <c r="Q4658">
        <v>4.3328189144114146</v>
      </c>
      <c r="R4658">
        <v>1.343173863467539</v>
      </c>
      <c r="S4658">
        <v>9.6087886948292443E-5</v>
      </c>
      <c r="T4658">
        <f t="shared" si="146"/>
        <v>1.3431738634675385</v>
      </c>
      <c r="U4658">
        <f t="shared" si="147"/>
        <v>9.6087886948292457E-5</v>
      </c>
    </row>
    <row r="4659" spans="1:21" x14ac:dyDescent="0.35">
      <c r="A4659" t="s">
        <v>73</v>
      </c>
      <c r="B4659" t="s">
        <v>28</v>
      </c>
      <c r="C4659" t="s">
        <v>29</v>
      </c>
      <c r="D4659" t="s">
        <v>30</v>
      </c>
      <c r="E4659" t="s">
        <v>895</v>
      </c>
      <c r="F4659" t="s">
        <v>896</v>
      </c>
      <c r="G4659" t="s">
        <v>452</v>
      </c>
      <c r="H4659" t="s">
        <v>46</v>
      </c>
      <c r="J4659" t="s">
        <v>36</v>
      </c>
      <c r="L4659" t="s">
        <v>897</v>
      </c>
      <c r="M4659" t="s">
        <v>897</v>
      </c>
      <c r="N4659" t="b">
        <v>0</v>
      </c>
      <c r="O4659">
        <v>126.37977892000001</v>
      </c>
      <c r="P4659">
        <v>1.4116202598296731E-4</v>
      </c>
      <c r="Q4659">
        <v>0.52311342179031639</v>
      </c>
      <c r="R4659">
        <v>66.110958595944894</v>
      </c>
      <c r="S4659">
        <v>1.78400256356267E-2</v>
      </c>
      <c r="T4659">
        <f t="shared" si="146"/>
        <v>66.110958595944894</v>
      </c>
      <c r="U4659">
        <f t="shared" si="147"/>
        <v>1.7840025635626706E-2</v>
      </c>
    </row>
    <row r="4660" spans="1:21" x14ac:dyDescent="0.35">
      <c r="A4660" t="s">
        <v>73</v>
      </c>
      <c r="B4660" t="s">
        <v>28</v>
      </c>
      <c r="C4660" t="s">
        <v>39</v>
      </c>
      <c r="D4660" t="s">
        <v>40</v>
      </c>
      <c r="E4660" t="s">
        <v>895</v>
      </c>
      <c r="F4660" t="s">
        <v>896</v>
      </c>
      <c r="G4660" t="s">
        <v>452</v>
      </c>
      <c r="H4660" t="s">
        <v>46</v>
      </c>
      <c r="J4660" t="s">
        <v>36</v>
      </c>
      <c r="L4660" t="s">
        <v>897</v>
      </c>
      <c r="M4660" t="s">
        <v>897</v>
      </c>
      <c r="N4660" t="b">
        <v>0</v>
      </c>
      <c r="O4660">
        <v>126.37977892000001</v>
      </c>
      <c r="P4660">
        <v>9.7047183585934093E-4</v>
      </c>
      <c r="Q4660">
        <v>13.565834847206929</v>
      </c>
      <c r="R4660">
        <v>1714.4472088552441</v>
      </c>
      <c r="S4660">
        <v>0.12264801606399001</v>
      </c>
      <c r="T4660">
        <f t="shared" si="146"/>
        <v>1714.4472088552438</v>
      </c>
      <c r="U4660">
        <f t="shared" si="147"/>
        <v>0.12264801606399005</v>
      </c>
    </row>
    <row r="4661" spans="1:21" x14ac:dyDescent="0.35">
      <c r="A4661" t="s">
        <v>73</v>
      </c>
      <c r="B4661" t="s">
        <v>28</v>
      </c>
      <c r="C4661" t="s">
        <v>76</v>
      </c>
      <c r="D4661" t="s">
        <v>77</v>
      </c>
      <c r="E4661" t="s">
        <v>895</v>
      </c>
      <c r="F4661" t="s">
        <v>896</v>
      </c>
      <c r="G4661" t="s">
        <v>452</v>
      </c>
      <c r="H4661" t="s">
        <v>46</v>
      </c>
      <c r="J4661" t="s">
        <v>36</v>
      </c>
      <c r="L4661" t="s">
        <v>897</v>
      </c>
      <c r="M4661" t="s">
        <v>897</v>
      </c>
      <c r="N4661" t="b">
        <v>0</v>
      </c>
      <c r="O4661">
        <v>126.37977892000001</v>
      </c>
      <c r="P4661">
        <v>2.3450825419503679E-3</v>
      </c>
      <c r="Q4661">
        <v>8.3539377542616791</v>
      </c>
      <c r="R4661">
        <v>1055.7688064950321</v>
      </c>
      <c r="S4661">
        <v>0.2963710132008392</v>
      </c>
      <c r="T4661">
        <f t="shared" si="146"/>
        <v>1055.7688064950323</v>
      </c>
      <c r="U4661">
        <f t="shared" si="147"/>
        <v>0.29637101320083914</v>
      </c>
    </row>
    <row r="4662" spans="1:21" x14ac:dyDescent="0.35">
      <c r="A4662" t="s">
        <v>73</v>
      </c>
      <c r="B4662" t="s">
        <v>28</v>
      </c>
      <c r="C4662" t="s">
        <v>76</v>
      </c>
      <c r="D4662" t="s">
        <v>77</v>
      </c>
      <c r="E4662" t="s">
        <v>898</v>
      </c>
      <c r="F4662" t="s">
        <v>899</v>
      </c>
      <c r="G4662" t="s">
        <v>452</v>
      </c>
      <c r="H4662" t="s">
        <v>46</v>
      </c>
      <c r="J4662" t="s">
        <v>36</v>
      </c>
      <c r="L4662" t="s">
        <v>900</v>
      </c>
      <c r="M4662" t="s">
        <v>900</v>
      </c>
      <c r="N4662" t="b">
        <v>0</v>
      </c>
      <c r="O4662">
        <v>126.37977892000001</v>
      </c>
      <c r="P4662">
        <v>1.614640863841962E-3</v>
      </c>
      <c r="Q4662">
        <v>5.7518697234446989</v>
      </c>
      <c r="R4662">
        <v>726.92002402558262</v>
      </c>
      <c r="S4662">
        <v>0.20405795540754501</v>
      </c>
      <c r="T4662">
        <f t="shared" si="146"/>
        <v>726.92002402558262</v>
      </c>
      <c r="U4662">
        <f t="shared" si="147"/>
        <v>0.20405795540754498</v>
      </c>
    </row>
    <row r="4663" spans="1:21" x14ac:dyDescent="0.35">
      <c r="A4663" t="s">
        <v>73</v>
      </c>
      <c r="B4663" t="s">
        <v>28</v>
      </c>
      <c r="C4663" t="s">
        <v>39</v>
      </c>
      <c r="D4663" t="s">
        <v>40</v>
      </c>
      <c r="E4663" t="s">
        <v>898</v>
      </c>
      <c r="F4663" t="s">
        <v>899</v>
      </c>
      <c r="G4663" t="s">
        <v>452</v>
      </c>
      <c r="H4663" t="s">
        <v>46</v>
      </c>
      <c r="J4663" t="s">
        <v>36</v>
      </c>
      <c r="L4663" t="s">
        <v>900</v>
      </c>
      <c r="M4663" t="s">
        <v>900</v>
      </c>
      <c r="N4663" t="b">
        <v>0</v>
      </c>
      <c r="O4663">
        <v>126.37977892000001</v>
      </c>
      <c r="P4663">
        <v>8.1840946782849456E-4</v>
      </c>
      <c r="Q4663">
        <v>11.440216261526871</v>
      </c>
      <c r="R4663">
        <v>1445.8120019287551</v>
      </c>
      <c r="S4663">
        <v>0.1034304076102</v>
      </c>
      <c r="T4663">
        <f t="shared" si="146"/>
        <v>1445.8120019287549</v>
      </c>
      <c r="U4663">
        <f t="shared" si="147"/>
        <v>0.1034304076102</v>
      </c>
    </row>
    <row r="4664" spans="1:21" x14ac:dyDescent="0.35">
      <c r="A4664" t="s">
        <v>73</v>
      </c>
      <c r="B4664" t="s">
        <v>28</v>
      </c>
      <c r="C4664" t="s">
        <v>29</v>
      </c>
      <c r="D4664" t="s">
        <v>30</v>
      </c>
      <c r="E4664" t="s">
        <v>898</v>
      </c>
      <c r="F4664" t="s">
        <v>899</v>
      </c>
      <c r="G4664" t="s">
        <v>452</v>
      </c>
      <c r="H4664" t="s">
        <v>46</v>
      </c>
      <c r="J4664" t="s">
        <v>36</v>
      </c>
      <c r="L4664" t="s">
        <v>900</v>
      </c>
      <c r="M4664" t="s">
        <v>900</v>
      </c>
      <c r="N4664" t="b">
        <v>0</v>
      </c>
      <c r="O4664">
        <v>126.37977892000001</v>
      </c>
      <c r="P4664">
        <v>3.6643606080527052E-8</v>
      </c>
      <c r="Q4664">
        <v>1.3579262574365329E-4</v>
      </c>
      <c r="R4664">
        <v>1.7161442020449211E-2</v>
      </c>
      <c r="S4664">
        <v>4.6310108352885772E-6</v>
      </c>
      <c r="T4664">
        <f t="shared" si="146"/>
        <v>1.7161442020449204E-2</v>
      </c>
      <c r="U4664">
        <f t="shared" si="147"/>
        <v>4.6310108352885772E-6</v>
      </c>
    </row>
    <row r="4665" spans="1:21" x14ac:dyDescent="0.35">
      <c r="A4665" t="s">
        <v>73</v>
      </c>
      <c r="B4665" t="s">
        <v>28</v>
      </c>
      <c r="C4665" t="s">
        <v>29</v>
      </c>
      <c r="D4665" t="s">
        <v>30</v>
      </c>
      <c r="E4665" t="s">
        <v>901</v>
      </c>
      <c r="F4665" t="s">
        <v>630</v>
      </c>
      <c r="G4665" t="s">
        <v>452</v>
      </c>
      <c r="H4665" t="s">
        <v>46</v>
      </c>
      <c r="J4665" t="s">
        <v>36</v>
      </c>
      <c r="L4665" t="s">
        <v>902</v>
      </c>
      <c r="M4665" t="s">
        <v>902</v>
      </c>
      <c r="N4665" t="b">
        <v>0</v>
      </c>
      <c r="O4665">
        <v>20.496116310000001</v>
      </c>
      <c r="P4665">
        <v>6.3595086925309786E-3</v>
      </c>
      <c r="Q4665">
        <v>23.566850432258239</v>
      </c>
      <c r="R4665">
        <v>483.02890751993868</v>
      </c>
      <c r="S4665">
        <v>0.13034522983657101</v>
      </c>
      <c r="T4665">
        <f t="shared" si="146"/>
        <v>483.02890751993868</v>
      </c>
      <c r="U4665">
        <f t="shared" si="147"/>
        <v>0.13034522983657099</v>
      </c>
    </row>
    <row r="4666" spans="1:21" x14ac:dyDescent="0.35">
      <c r="A4666" t="s">
        <v>73</v>
      </c>
      <c r="B4666" t="s">
        <v>28</v>
      </c>
      <c r="C4666" t="s">
        <v>39</v>
      </c>
      <c r="D4666" t="s">
        <v>40</v>
      </c>
      <c r="E4666" t="s">
        <v>901</v>
      </c>
      <c r="F4666" t="s">
        <v>630</v>
      </c>
      <c r="G4666" t="s">
        <v>452</v>
      </c>
      <c r="H4666" t="s">
        <v>46</v>
      </c>
      <c r="J4666" t="s">
        <v>36</v>
      </c>
      <c r="L4666" t="s">
        <v>902</v>
      </c>
      <c r="M4666" t="s">
        <v>902</v>
      </c>
      <c r="N4666" t="b">
        <v>0</v>
      </c>
      <c r="O4666">
        <v>20.496116310000001</v>
      </c>
      <c r="P4666">
        <v>9.4393676319498698E-3</v>
      </c>
      <c r="Q4666">
        <v>131.9491175585878</v>
      </c>
      <c r="R4666">
        <v>2704.444460482679</v>
      </c>
      <c r="S4666">
        <v>0.19347037687729379</v>
      </c>
      <c r="T4666">
        <f t="shared" si="146"/>
        <v>2704.444460482679</v>
      </c>
      <c r="U4666">
        <f t="shared" si="147"/>
        <v>0.19347037687729382</v>
      </c>
    </row>
    <row r="4667" spans="1:21" x14ac:dyDescent="0.35">
      <c r="A4667" t="s">
        <v>73</v>
      </c>
      <c r="B4667" t="s">
        <v>28</v>
      </c>
      <c r="C4667" t="s">
        <v>76</v>
      </c>
      <c r="D4667" t="s">
        <v>77</v>
      </c>
      <c r="E4667" t="s">
        <v>901</v>
      </c>
      <c r="F4667" t="s">
        <v>630</v>
      </c>
      <c r="G4667" t="s">
        <v>452</v>
      </c>
      <c r="H4667" t="s">
        <v>46</v>
      </c>
      <c r="J4667" t="s">
        <v>36</v>
      </c>
      <c r="L4667" t="s">
        <v>902</v>
      </c>
      <c r="M4667" t="s">
        <v>902</v>
      </c>
      <c r="N4667" t="b">
        <v>0</v>
      </c>
      <c r="O4667">
        <v>20.496116310000001</v>
      </c>
      <c r="P4667">
        <v>2.1964564543891469E-2</v>
      </c>
      <c r="Q4667">
        <v>78.24483860023372</v>
      </c>
      <c r="R4667">
        <v>1603.715312607568</v>
      </c>
      <c r="S4667">
        <v>0.45018826959010161</v>
      </c>
      <c r="T4667">
        <f t="shared" si="146"/>
        <v>1603.715312607568</v>
      </c>
      <c r="U4667">
        <f t="shared" si="147"/>
        <v>0.45018826959010166</v>
      </c>
    </row>
    <row r="4668" spans="1:21" x14ac:dyDescent="0.35">
      <c r="A4668" t="s">
        <v>73</v>
      </c>
      <c r="B4668" t="s">
        <v>28</v>
      </c>
      <c r="C4668" t="s">
        <v>76</v>
      </c>
      <c r="D4668" t="s">
        <v>77</v>
      </c>
      <c r="E4668" t="s">
        <v>903</v>
      </c>
      <c r="F4668" t="s">
        <v>904</v>
      </c>
      <c r="G4668" t="s">
        <v>452</v>
      </c>
      <c r="H4668" t="s">
        <v>46</v>
      </c>
      <c r="J4668" t="s">
        <v>36</v>
      </c>
      <c r="L4668" t="s">
        <v>905</v>
      </c>
      <c r="M4668" t="s">
        <v>905</v>
      </c>
      <c r="N4668" t="b">
        <v>0</v>
      </c>
      <c r="O4668">
        <v>73.482587359999997</v>
      </c>
      <c r="P4668">
        <v>1.9509841065058039E-2</v>
      </c>
      <c r="Q4668">
        <v>69.500324588780586</v>
      </c>
      <c r="R4668">
        <v>5107.0636731434251</v>
      </c>
      <c r="S4668">
        <v>1.4336336004428429</v>
      </c>
      <c r="T4668">
        <f t="shared" si="146"/>
        <v>5107.0636731434251</v>
      </c>
      <c r="U4668">
        <f t="shared" si="147"/>
        <v>1.4336336004428427</v>
      </c>
    </row>
    <row r="4669" spans="1:21" x14ac:dyDescent="0.35">
      <c r="A4669" t="s">
        <v>73</v>
      </c>
      <c r="B4669" t="s">
        <v>28</v>
      </c>
      <c r="C4669" t="s">
        <v>39</v>
      </c>
      <c r="D4669" t="s">
        <v>40</v>
      </c>
      <c r="E4669" t="s">
        <v>903</v>
      </c>
      <c r="F4669" t="s">
        <v>904</v>
      </c>
      <c r="G4669" t="s">
        <v>452</v>
      </c>
      <c r="H4669" t="s">
        <v>46</v>
      </c>
      <c r="J4669" t="s">
        <v>36</v>
      </c>
      <c r="L4669" t="s">
        <v>905</v>
      </c>
      <c r="M4669" t="s">
        <v>905</v>
      </c>
      <c r="N4669" t="b">
        <v>0</v>
      </c>
      <c r="O4669">
        <v>73.482587359999997</v>
      </c>
      <c r="P4669">
        <v>1.1124063346363389E-2</v>
      </c>
      <c r="Q4669">
        <v>155.4988002851286</v>
      </c>
      <c r="R4669">
        <v>11426.454176327161</v>
      </c>
      <c r="S4669">
        <v>0.81742495664732151</v>
      </c>
      <c r="T4669">
        <f t="shared" si="146"/>
        <v>11426.454176327154</v>
      </c>
      <c r="U4669">
        <f t="shared" si="147"/>
        <v>0.81742495664732162</v>
      </c>
    </row>
    <row r="4670" spans="1:21" x14ac:dyDescent="0.35">
      <c r="A4670" t="s">
        <v>73</v>
      </c>
      <c r="B4670" t="s">
        <v>28</v>
      </c>
      <c r="C4670" t="s">
        <v>29</v>
      </c>
      <c r="D4670" t="s">
        <v>30</v>
      </c>
      <c r="E4670" t="s">
        <v>903</v>
      </c>
      <c r="F4670" t="s">
        <v>904</v>
      </c>
      <c r="G4670" t="s">
        <v>452</v>
      </c>
      <c r="H4670" t="s">
        <v>46</v>
      </c>
      <c r="J4670" t="s">
        <v>36</v>
      </c>
      <c r="L4670" t="s">
        <v>905</v>
      </c>
      <c r="M4670" t="s">
        <v>905</v>
      </c>
      <c r="N4670" t="b">
        <v>0</v>
      </c>
      <c r="O4670">
        <v>73.482587359999997</v>
      </c>
      <c r="P4670">
        <v>2.1934527255827829E-3</v>
      </c>
      <c r="Q4670">
        <v>8.1284223063882255</v>
      </c>
      <c r="R4670">
        <v>597.29750222814539</v>
      </c>
      <c r="S4670">
        <v>0.16118058152766701</v>
      </c>
      <c r="T4670">
        <f t="shared" si="146"/>
        <v>597.29750222814539</v>
      </c>
      <c r="U4670">
        <f t="shared" si="147"/>
        <v>0.16118058152766696</v>
      </c>
    </row>
    <row r="4671" spans="1:21" x14ac:dyDescent="0.35">
      <c r="A4671" t="s">
        <v>73</v>
      </c>
      <c r="B4671" t="s">
        <v>28</v>
      </c>
      <c r="C4671" t="s">
        <v>76</v>
      </c>
      <c r="D4671" t="s">
        <v>77</v>
      </c>
      <c r="E4671" t="s">
        <v>1326</v>
      </c>
      <c r="F4671" t="s">
        <v>1327</v>
      </c>
      <c r="G4671" t="s">
        <v>452</v>
      </c>
      <c r="H4671" t="s">
        <v>46</v>
      </c>
      <c r="J4671" t="s">
        <v>36</v>
      </c>
      <c r="L4671" t="s">
        <v>1328</v>
      </c>
      <c r="M4671" t="s">
        <v>1328</v>
      </c>
      <c r="N4671" t="b">
        <v>0</v>
      </c>
      <c r="O4671">
        <v>467.13967572000001</v>
      </c>
      <c r="P4671">
        <v>2.0369769858548802E-3</v>
      </c>
      <c r="Q4671">
        <v>7.2563667343421736</v>
      </c>
      <c r="R4671">
        <v>3389.7368031859992</v>
      </c>
      <c r="S4671">
        <v>0.95155276862135163</v>
      </c>
      <c r="T4671">
        <f t="shared" si="146"/>
        <v>3389.7368031859983</v>
      </c>
      <c r="U4671">
        <f t="shared" si="147"/>
        <v>0.95155276862135174</v>
      </c>
    </row>
    <row r="4672" spans="1:21" x14ac:dyDescent="0.35">
      <c r="A4672" t="s">
        <v>73</v>
      </c>
      <c r="B4672" t="s">
        <v>28</v>
      </c>
      <c r="C4672" t="s">
        <v>39</v>
      </c>
      <c r="D4672" t="s">
        <v>40</v>
      </c>
      <c r="E4672" t="s">
        <v>637</v>
      </c>
      <c r="F4672" t="s">
        <v>638</v>
      </c>
      <c r="G4672" t="s">
        <v>452</v>
      </c>
      <c r="H4672" t="s">
        <v>46</v>
      </c>
      <c r="J4672" t="s">
        <v>36</v>
      </c>
      <c r="L4672" t="s">
        <v>639</v>
      </c>
      <c r="M4672" t="s">
        <v>639</v>
      </c>
      <c r="N4672" t="b">
        <v>0</v>
      </c>
      <c r="O4672">
        <v>107.13290702</v>
      </c>
      <c r="P4672">
        <v>9.6949487771416697E-4</v>
      </c>
      <c r="Q4672">
        <v>13.55217834285477</v>
      </c>
      <c r="R4672">
        <v>1451.884262323518</v>
      </c>
      <c r="S4672">
        <v>0.1038648045905181</v>
      </c>
      <c r="T4672">
        <f t="shared" si="146"/>
        <v>1451.8842623235178</v>
      </c>
      <c r="U4672">
        <f t="shared" si="147"/>
        <v>0.10386480459051813</v>
      </c>
    </row>
    <row r="4673" spans="1:21" x14ac:dyDescent="0.35">
      <c r="A4673" t="s">
        <v>73</v>
      </c>
      <c r="B4673" t="s">
        <v>28</v>
      </c>
      <c r="C4673" t="s">
        <v>29</v>
      </c>
      <c r="D4673" t="s">
        <v>30</v>
      </c>
      <c r="E4673" t="s">
        <v>637</v>
      </c>
      <c r="F4673" t="s">
        <v>638</v>
      </c>
      <c r="G4673" t="s">
        <v>452</v>
      </c>
      <c r="H4673" t="s">
        <v>46</v>
      </c>
      <c r="J4673" t="s">
        <v>36</v>
      </c>
      <c r="L4673" t="s">
        <v>639</v>
      </c>
      <c r="M4673" t="s">
        <v>639</v>
      </c>
      <c r="N4673" t="b">
        <v>0</v>
      </c>
      <c r="O4673">
        <v>107.13290702</v>
      </c>
      <c r="P4673">
        <v>5.6210811632302574E-3</v>
      </c>
      <c r="Q4673">
        <v>20.830410877024882</v>
      </c>
      <c r="R4673">
        <v>2231.6224716767028</v>
      </c>
      <c r="S4673">
        <v>0.60220276561222053</v>
      </c>
      <c r="T4673">
        <f t="shared" si="146"/>
        <v>2231.6224716767033</v>
      </c>
      <c r="U4673">
        <f t="shared" si="147"/>
        <v>0.60220276561222064</v>
      </c>
    </row>
    <row r="4674" spans="1:21" x14ac:dyDescent="0.35">
      <c r="A4674" t="s">
        <v>73</v>
      </c>
      <c r="B4674" t="s">
        <v>28</v>
      </c>
      <c r="C4674" t="s">
        <v>39</v>
      </c>
      <c r="D4674" t="s">
        <v>40</v>
      </c>
      <c r="E4674" t="s">
        <v>912</v>
      </c>
      <c r="F4674" t="s">
        <v>913</v>
      </c>
      <c r="G4674" t="s">
        <v>452</v>
      </c>
      <c r="H4674" t="s">
        <v>46</v>
      </c>
      <c r="J4674" t="s">
        <v>36</v>
      </c>
      <c r="L4674" t="s">
        <v>914</v>
      </c>
      <c r="M4674" t="s">
        <v>914</v>
      </c>
      <c r="N4674" t="b">
        <v>0</v>
      </c>
      <c r="O4674">
        <v>243.5435075</v>
      </c>
      <c r="P4674">
        <v>7.4906394020639859E-9</v>
      </c>
      <c r="Q4674">
        <v>1.047086306614972E-4</v>
      </c>
      <c r="R4674">
        <v>2.5501107176823079E-2</v>
      </c>
      <c r="S4674">
        <v>1.824296593396366E-6</v>
      </c>
      <c r="T4674">
        <f t="shared" ref="T4674:T4737" si="148">O4674*Q4674</f>
        <v>2.5501107176823076E-2</v>
      </c>
      <c r="U4674">
        <f t="shared" ref="U4674:U4737" si="149">O4674*P4674</f>
        <v>1.824296593396366E-6</v>
      </c>
    </row>
    <row r="4675" spans="1:21" x14ac:dyDescent="0.35">
      <c r="A4675" t="s">
        <v>73</v>
      </c>
      <c r="B4675" t="s">
        <v>28</v>
      </c>
      <c r="C4675" t="s">
        <v>39</v>
      </c>
      <c r="D4675" t="s">
        <v>40</v>
      </c>
      <c r="E4675" t="s">
        <v>915</v>
      </c>
      <c r="F4675" t="s">
        <v>916</v>
      </c>
      <c r="G4675" t="s">
        <v>452</v>
      </c>
      <c r="H4675" t="s">
        <v>46</v>
      </c>
      <c r="J4675" t="s">
        <v>36</v>
      </c>
      <c r="L4675" t="s">
        <v>917</v>
      </c>
      <c r="M4675" t="s">
        <v>917</v>
      </c>
      <c r="N4675" t="b">
        <v>0</v>
      </c>
      <c r="O4675">
        <v>209.02418713</v>
      </c>
      <c r="P4675">
        <v>6.8308564377036283E-9</v>
      </c>
      <c r="Q4675">
        <v>9.5485790390622551E-5</v>
      </c>
      <c r="R4675">
        <v>1.9958839718865449E-2</v>
      </c>
      <c r="S4675">
        <v>1.427814214292728E-6</v>
      </c>
      <c r="T4675">
        <f t="shared" si="148"/>
        <v>1.9958839718865445E-2</v>
      </c>
      <c r="U4675">
        <f t="shared" si="149"/>
        <v>1.4278142142927285E-6</v>
      </c>
    </row>
    <row r="4676" spans="1:21" x14ac:dyDescent="0.35">
      <c r="A4676" t="s">
        <v>73</v>
      </c>
      <c r="B4676" t="s">
        <v>28</v>
      </c>
      <c r="C4676" t="s">
        <v>29</v>
      </c>
      <c r="D4676" t="s">
        <v>30</v>
      </c>
      <c r="E4676" t="s">
        <v>398</v>
      </c>
      <c r="F4676" t="s">
        <v>399</v>
      </c>
      <c r="G4676" t="s">
        <v>128</v>
      </c>
      <c r="H4676" t="s">
        <v>46</v>
      </c>
      <c r="J4676" t="s">
        <v>36</v>
      </c>
      <c r="L4676" t="s">
        <v>285</v>
      </c>
      <c r="M4676" t="s">
        <v>285</v>
      </c>
      <c r="N4676" t="b">
        <v>0</v>
      </c>
      <c r="O4676">
        <v>0.44</v>
      </c>
      <c r="P4676">
        <v>4.8684780961135684E-3</v>
      </c>
      <c r="Q4676">
        <v>18.041440097186388</v>
      </c>
      <c r="R4676">
        <v>7.9382336427620128</v>
      </c>
      <c r="S4676">
        <v>2.1421303622899701E-3</v>
      </c>
      <c r="T4676">
        <f t="shared" si="148"/>
        <v>7.938233642762011</v>
      </c>
      <c r="U4676">
        <f t="shared" si="149"/>
        <v>2.1421303622899701E-3</v>
      </c>
    </row>
    <row r="4677" spans="1:21" x14ac:dyDescent="0.35">
      <c r="A4677" t="s">
        <v>73</v>
      </c>
      <c r="B4677" t="s">
        <v>28</v>
      </c>
      <c r="C4677" t="s">
        <v>39</v>
      </c>
      <c r="D4677" t="s">
        <v>40</v>
      </c>
      <c r="E4677" t="s">
        <v>398</v>
      </c>
      <c r="F4677" t="s">
        <v>399</v>
      </c>
      <c r="G4677" t="s">
        <v>128</v>
      </c>
      <c r="H4677" t="s">
        <v>46</v>
      </c>
      <c r="J4677" t="s">
        <v>36</v>
      </c>
      <c r="L4677" t="s">
        <v>285</v>
      </c>
      <c r="M4677" t="s">
        <v>285</v>
      </c>
      <c r="N4677" t="b">
        <v>0</v>
      </c>
      <c r="O4677">
        <v>0.44</v>
      </c>
      <c r="P4677">
        <v>4.1462022864957714E-3</v>
      </c>
      <c r="Q4677">
        <v>57.958091500829212</v>
      </c>
      <c r="R4677">
        <v>25.501560260364851</v>
      </c>
      <c r="S4677">
        <v>1.824329006058139E-3</v>
      </c>
      <c r="T4677">
        <f t="shared" si="148"/>
        <v>25.501560260364855</v>
      </c>
      <c r="U4677">
        <f t="shared" si="149"/>
        <v>1.8243290060581394E-3</v>
      </c>
    </row>
    <row r="4678" spans="1:21" x14ac:dyDescent="0.35">
      <c r="A4678" t="s">
        <v>73</v>
      </c>
      <c r="B4678" t="s">
        <v>28</v>
      </c>
      <c r="C4678" t="s">
        <v>29</v>
      </c>
      <c r="D4678" t="s">
        <v>30</v>
      </c>
      <c r="E4678" t="s">
        <v>408</v>
      </c>
      <c r="F4678" t="s">
        <v>409</v>
      </c>
      <c r="G4678" t="s">
        <v>128</v>
      </c>
      <c r="H4678" t="s">
        <v>46</v>
      </c>
      <c r="J4678" t="s">
        <v>36</v>
      </c>
      <c r="L4678" t="s">
        <v>410</v>
      </c>
      <c r="M4678" t="s">
        <v>410</v>
      </c>
      <c r="N4678" t="b">
        <v>0</v>
      </c>
      <c r="O4678">
        <v>2.4</v>
      </c>
      <c r="P4678">
        <v>3.3326407881588221E-3</v>
      </c>
      <c r="Q4678">
        <v>12.34998657855826</v>
      </c>
      <c r="R4678">
        <v>29.63996778853981</v>
      </c>
      <c r="S4678">
        <v>7.9983378915811712E-3</v>
      </c>
      <c r="T4678">
        <f t="shared" si="148"/>
        <v>29.639967788539824</v>
      </c>
      <c r="U4678">
        <f t="shared" si="149"/>
        <v>7.9983378915811729E-3</v>
      </c>
    </row>
    <row r="4679" spans="1:21" x14ac:dyDescent="0.35">
      <c r="A4679" t="s">
        <v>73</v>
      </c>
      <c r="B4679" t="s">
        <v>28</v>
      </c>
      <c r="C4679" t="s">
        <v>39</v>
      </c>
      <c r="D4679" t="s">
        <v>40</v>
      </c>
      <c r="E4679" t="s">
        <v>408</v>
      </c>
      <c r="F4679" t="s">
        <v>409</v>
      </c>
      <c r="G4679" t="s">
        <v>128</v>
      </c>
      <c r="H4679" t="s">
        <v>46</v>
      </c>
      <c r="J4679" t="s">
        <v>36</v>
      </c>
      <c r="L4679" t="s">
        <v>410</v>
      </c>
      <c r="M4679" t="s">
        <v>410</v>
      </c>
      <c r="N4679" t="b">
        <v>0</v>
      </c>
      <c r="O4679">
        <v>2.4</v>
      </c>
      <c r="P4679">
        <v>4.0694478405936619E-3</v>
      </c>
      <c r="Q4679">
        <v>56.885172021435046</v>
      </c>
      <c r="R4679">
        <v>136.52441285144411</v>
      </c>
      <c r="S4679">
        <v>9.7666748174247888E-3</v>
      </c>
      <c r="T4679">
        <f t="shared" si="148"/>
        <v>136.52441285144411</v>
      </c>
      <c r="U4679">
        <f t="shared" si="149"/>
        <v>9.7666748174247888E-3</v>
      </c>
    </row>
    <row r="4680" spans="1:21" x14ac:dyDescent="0.35">
      <c r="A4680" t="s">
        <v>73</v>
      </c>
      <c r="B4680" t="s">
        <v>28</v>
      </c>
      <c r="C4680" t="s">
        <v>39</v>
      </c>
      <c r="D4680" t="s">
        <v>40</v>
      </c>
      <c r="E4680" t="s">
        <v>418</v>
      </c>
      <c r="F4680" t="s">
        <v>419</v>
      </c>
      <c r="G4680" t="s">
        <v>128</v>
      </c>
      <c r="H4680" t="s">
        <v>46</v>
      </c>
      <c r="J4680" t="s">
        <v>36</v>
      </c>
      <c r="L4680" t="s">
        <v>420</v>
      </c>
      <c r="M4680" t="s">
        <v>420</v>
      </c>
      <c r="N4680" t="b">
        <v>0</v>
      </c>
      <c r="O4680">
        <v>23.09</v>
      </c>
      <c r="P4680">
        <v>1.917354322979065E-2</v>
      </c>
      <c r="Q4680">
        <v>268.01923691149949</v>
      </c>
      <c r="R4680">
        <v>6188.564180286523</v>
      </c>
      <c r="S4680">
        <v>0.44271711317586609</v>
      </c>
      <c r="T4680">
        <f t="shared" si="148"/>
        <v>6188.564180286523</v>
      </c>
      <c r="U4680">
        <f t="shared" si="149"/>
        <v>0.44271711317586609</v>
      </c>
    </row>
    <row r="4681" spans="1:21" x14ac:dyDescent="0.35">
      <c r="A4681" t="s">
        <v>73</v>
      </c>
      <c r="B4681" t="s">
        <v>28</v>
      </c>
      <c r="C4681" t="s">
        <v>76</v>
      </c>
      <c r="D4681" t="s">
        <v>77</v>
      </c>
      <c r="E4681" t="s">
        <v>418</v>
      </c>
      <c r="F4681" t="s">
        <v>419</v>
      </c>
      <c r="G4681" t="s">
        <v>128</v>
      </c>
      <c r="H4681" t="s">
        <v>46</v>
      </c>
      <c r="J4681" t="s">
        <v>36</v>
      </c>
      <c r="L4681" t="s">
        <v>420</v>
      </c>
      <c r="M4681" t="s">
        <v>420</v>
      </c>
      <c r="N4681" t="b">
        <v>0</v>
      </c>
      <c r="O4681">
        <v>23.09</v>
      </c>
      <c r="P4681">
        <v>3.5809632157483007E-2</v>
      </c>
      <c r="Q4681">
        <v>127.5654194234975</v>
      </c>
      <c r="R4681">
        <v>2945.4855344885582</v>
      </c>
      <c r="S4681">
        <v>0.82684440651628277</v>
      </c>
      <c r="T4681">
        <f t="shared" si="148"/>
        <v>2945.4855344885573</v>
      </c>
      <c r="U4681">
        <f t="shared" si="149"/>
        <v>0.82684440651628266</v>
      </c>
    </row>
    <row r="4682" spans="1:21" x14ac:dyDescent="0.35">
      <c r="A4682" t="s">
        <v>73</v>
      </c>
      <c r="B4682" t="s">
        <v>28</v>
      </c>
      <c r="C4682" t="s">
        <v>29</v>
      </c>
      <c r="D4682" t="s">
        <v>30</v>
      </c>
      <c r="E4682" t="s">
        <v>418</v>
      </c>
      <c r="F4682" t="s">
        <v>419</v>
      </c>
      <c r="G4682" t="s">
        <v>128</v>
      </c>
      <c r="H4682" t="s">
        <v>46</v>
      </c>
      <c r="J4682" t="s">
        <v>36</v>
      </c>
      <c r="L4682" t="s">
        <v>420</v>
      </c>
      <c r="M4682" t="s">
        <v>420</v>
      </c>
      <c r="N4682" t="b">
        <v>0</v>
      </c>
      <c r="O4682">
        <v>23.09</v>
      </c>
      <c r="P4682">
        <v>1.8703661740490389E-3</v>
      </c>
      <c r="Q4682">
        <v>6.9311391820468149</v>
      </c>
      <c r="R4682">
        <v>160.04000371346089</v>
      </c>
      <c r="S4682">
        <v>4.318675495879231E-2</v>
      </c>
      <c r="T4682">
        <f t="shared" si="148"/>
        <v>160.04000371346095</v>
      </c>
      <c r="U4682">
        <f t="shared" si="149"/>
        <v>4.318675495879231E-2</v>
      </c>
    </row>
    <row r="4683" spans="1:21" x14ac:dyDescent="0.35">
      <c r="A4683" t="s">
        <v>73</v>
      </c>
      <c r="B4683" t="s">
        <v>28</v>
      </c>
      <c r="C4683" t="s">
        <v>39</v>
      </c>
      <c r="D4683" t="s">
        <v>40</v>
      </c>
      <c r="E4683" t="s">
        <v>424</v>
      </c>
      <c r="F4683" t="s">
        <v>425</v>
      </c>
      <c r="G4683" t="s">
        <v>128</v>
      </c>
      <c r="H4683" t="s">
        <v>46</v>
      </c>
      <c r="J4683" t="s">
        <v>36</v>
      </c>
      <c r="L4683" t="s">
        <v>426</v>
      </c>
      <c r="M4683" t="s">
        <v>426</v>
      </c>
      <c r="N4683" t="b">
        <v>0</v>
      </c>
      <c r="O4683">
        <v>0.34</v>
      </c>
      <c r="P4683">
        <v>1.0894505975843641E-2</v>
      </c>
      <c r="Q4683">
        <v>152.28991027785449</v>
      </c>
      <c r="R4683">
        <v>51.778569494470531</v>
      </c>
      <c r="S4683">
        <v>3.7041320317868368E-3</v>
      </c>
      <c r="T4683">
        <f t="shared" si="148"/>
        <v>51.778569494470531</v>
      </c>
      <c r="U4683">
        <f t="shared" si="149"/>
        <v>3.7041320317868381E-3</v>
      </c>
    </row>
    <row r="4684" spans="1:21" x14ac:dyDescent="0.35">
      <c r="A4684" t="s">
        <v>73</v>
      </c>
      <c r="B4684" t="s">
        <v>28</v>
      </c>
      <c r="C4684" t="s">
        <v>76</v>
      </c>
      <c r="D4684" t="s">
        <v>77</v>
      </c>
      <c r="E4684" t="s">
        <v>424</v>
      </c>
      <c r="F4684" t="s">
        <v>425</v>
      </c>
      <c r="G4684" t="s">
        <v>128</v>
      </c>
      <c r="H4684" t="s">
        <v>46</v>
      </c>
      <c r="J4684" t="s">
        <v>36</v>
      </c>
      <c r="L4684" t="s">
        <v>426</v>
      </c>
      <c r="M4684" t="s">
        <v>426</v>
      </c>
      <c r="N4684" t="b">
        <v>0</v>
      </c>
      <c r="O4684">
        <v>0.34</v>
      </c>
      <c r="P4684">
        <v>3.9906085331674083E-3</v>
      </c>
      <c r="Q4684">
        <v>14.215830228295481</v>
      </c>
      <c r="R4684">
        <v>4.833382277620462</v>
      </c>
      <c r="S4684">
        <v>1.3568069012769191E-3</v>
      </c>
      <c r="T4684">
        <f t="shared" si="148"/>
        <v>4.8333822776204638</v>
      </c>
      <c r="U4684">
        <f t="shared" si="149"/>
        <v>1.3568069012769189E-3</v>
      </c>
    </row>
    <row r="4685" spans="1:21" x14ac:dyDescent="0.35">
      <c r="A4685" t="s">
        <v>73</v>
      </c>
      <c r="B4685" t="s">
        <v>28</v>
      </c>
      <c r="C4685" t="s">
        <v>29</v>
      </c>
      <c r="D4685" t="s">
        <v>30</v>
      </c>
      <c r="E4685" t="s">
        <v>424</v>
      </c>
      <c r="F4685" t="s">
        <v>425</v>
      </c>
      <c r="G4685" t="s">
        <v>128</v>
      </c>
      <c r="H4685" t="s">
        <v>46</v>
      </c>
      <c r="J4685" t="s">
        <v>36</v>
      </c>
      <c r="L4685" t="s">
        <v>426</v>
      </c>
      <c r="M4685" t="s">
        <v>426</v>
      </c>
      <c r="N4685" t="b">
        <v>0</v>
      </c>
      <c r="O4685">
        <v>0.34</v>
      </c>
      <c r="P4685">
        <v>1.0378392631715931E-3</v>
      </c>
      <c r="Q4685">
        <v>3.845989347670173</v>
      </c>
      <c r="R4685">
        <v>1.3076363782078591</v>
      </c>
      <c r="S4685">
        <v>3.5286534947834151E-4</v>
      </c>
      <c r="T4685">
        <f t="shared" si="148"/>
        <v>1.3076363782078588</v>
      </c>
      <c r="U4685">
        <f t="shared" si="149"/>
        <v>3.5286534947834167E-4</v>
      </c>
    </row>
    <row r="4686" spans="1:21" x14ac:dyDescent="0.35">
      <c r="A4686" t="s">
        <v>73</v>
      </c>
      <c r="B4686" t="s">
        <v>28</v>
      </c>
      <c r="C4686" t="s">
        <v>39</v>
      </c>
      <c r="D4686" t="s">
        <v>40</v>
      </c>
      <c r="E4686" t="s">
        <v>427</v>
      </c>
      <c r="F4686" t="s">
        <v>428</v>
      </c>
      <c r="G4686" t="s">
        <v>128</v>
      </c>
      <c r="H4686" t="s">
        <v>46</v>
      </c>
      <c r="J4686" t="s">
        <v>36</v>
      </c>
      <c r="L4686" t="s">
        <v>429</v>
      </c>
      <c r="M4686" t="s">
        <v>430</v>
      </c>
      <c r="N4686" t="b">
        <v>0</v>
      </c>
      <c r="O4686">
        <v>0.47</v>
      </c>
      <c r="P4686">
        <v>4.5371982976998043E-2</v>
      </c>
      <c r="Q4686">
        <v>634.23667232054618</v>
      </c>
      <c r="R4686">
        <v>298.09123599065668</v>
      </c>
      <c r="S4686">
        <v>2.1324831999189081E-2</v>
      </c>
      <c r="T4686">
        <f t="shared" si="148"/>
        <v>298.09123599065668</v>
      </c>
      <c r="U4686">
        <f t="shared" si="149"/>
        <v>2.1324831999189078E-2</v>
      </c>
    </row>
    <row r="4687" spans="1:21" x14ac:dyDescent="0.35">
      <c r="A4687" t="s">
        <v>73</v>
      </c>
      <c r="B4687" t="s">
        <v>28</v>
      </c>
      <c r="C4687" t="s">
        <v>76</v>
      </c>
      <c r="D4687" t="s">
        <v>77</v>
      </c>
      <c r="E4687" t="s">
        <v>427</v>
      </c>
      <c r="F4687" t="s">
        <v>428</v>
      </c>
      <c r="G4687" t="s">
        <v>128</v>
      </c>
      <c r="H4687" t="s">
        <v>46</v>
      </c>
      <c r="J4687" t="s">
        <v>36</v>
      </c>
      <c r="L4687" t="s">
        <v>429</v>
      </c>
      <c r="M4687" t="s">
        <v>430</v>
      </c>
      <c r="N4687" t="b">
        <v>0</v>
      </c>
      <c r="O4687">
        <v>0.47</v>
      </c>
      <c r="P4687">
        <v>6.2540078112880718E-2</v>
      </c>
      <c r="Q4687">
        <v>222.7878594273916</v>
      </c>
      <c r="R4687">
        <v>104.710293930874</v>
      </c>
      <c r="S4687">
        <v>2.9393836713053931E-2</v>
      </c>
      <c r="T4687">
        <f t="shared" si="148"/>
        <v>104.71029393087404</v>
      </c>
      <c r="U4687">
        <f t="shared" si="149"/>
        <v>2.9393836713053935E-2</v>
      </c>
    </row>
    <row r="4688" spans="1:21" x14ac:dyDescent="0.35">
      <c r="A4688" t="s">
        <v>73</v>
      </c>
      <c r="B4688" t="s">
        <v>28</v>
      </c>
      <c r="C4688" t="s">
        <v>29</v>
      </c>
      <c r="D4688" t="s">
        <v>30</v>
      </c>
      <c r="E4688" t="s">
        <v>427</v>
      </c>
      <c r="F4688" t="s">
        <v>428</v>
      </c>
      <c r="G4688" t="s">
        <v>128</v>
      </c>
      <c r="H4688" t="s">
        <v>46</v>
      </c>
      <c r="J4688" t="s">
        <v>36</v>
      </c>
      <c r="L4688" t="s">
        <v>429</v>
      </c>
      <c r="M4688" t="s">
        <v>430</v>
      </c>
      <c r="N4688" t="b">
        <v>0</v>
      </c>
      <c r="O4688">
        <v>0.47</v>
      </c>
      <c r="P4688">
        <v>4.2915164449230494E-3</v>
      </c>
      <c r="Q4688">
        <v>15.90335528652718</v>
      </c>
      <c r="R4688">
        <v>7.474576984667773</v>
      </c>
      <c r="S4688">
        <v>2.017012729113833E-3</v>
      </c>
      <c r="T4688">
        <f t="shared" si="148"/>
        <v>7.4745769846677739</v>
      </c>
      <c r="U4688">
        <f t="shared" si="149"/>
        <v>2.017012729113833E-3</v>
      </c>
    </row>
    <row r="4689" spans="1:21" x14ac:dyDescent="0.35">
      <c r="A4689" t="s">
        <v>73</v>
      </c>
      <c r="B4689" t="s">
        <v>28</v>
      </c>
      <c r="C4689" t="s">
        <v>39</v>
      </c>
      <c r="D4689" t="s">
        <v>40</v>
      </c>
      <c r="E4689" t="s">
        <v>431</v>
      </c>
      <c r="F4689" t="s">
        <v>432</v>
      </c>
      <c r="G4689" t="s">
        <v>128</v>
      </c>
      <c r="H4689" t="s">
        <v>46</v>
      </c>
      <c r="J4689" t="s">
        <v>36</v>
      </c>
      <c r="L4689" t="s">
        <v>433</v>
      </c>
      <c r="M4689" t="s">
        <v>433</v>
      </c>
      <c r="N4689" t="b">
        <v>0</v>
      </c>
      <c r="O4689">
        <v>140.61000000000001</v>
      </c>
      <c r="P4689">
        <v>1.946626409180889E-3</v>
      </c>
      <c r="Q4689">
        <v>27.211106392155919</v>
      </c>
      <c r="R4689">
        <v>3826.1536698010441</v>
      </c>
      <c r="S4689">
        <v>0.27371513939492481</v>
      </c>
      <c r="T4689">
        <f t="shared" si="148"/>
        <v>3826.1536698010441</v>
      </c>
      <c r="U4689">
        <f t="shared" si="149"/>
        <v>0.27371513939492481</v>
      </c>
    </row>
    <row r="4690" spans="1:21" x14ac:dyDescent="0.35">
      <c r="A4690" t="s">
        <v>73</v>
      </c>
      <c r="B4690" t="s">
        <v>28</v>
      </c>
      <c r="C4690" t="s">
        <v>76</v>
      </c>
      <c r="D4690" t="s">
        <v>77</v>
      </c>
      <c r="E4690" t="s">
        <v>431</v>
      </c>
      <c r="F4690" t="s">
        <v>432</v>
      </c>
      <c r="G4690" t="s">
        <v>128</v>
      </c>
      <c r="H4690" t="s">
        <v>46</v>
      </c>
      <c r="J4690" t="s">
        <v>36</v>
      </c>
      <c r="L4690" t="s">
        <v>433</v>
      </c>
      <c r="M4690" t="s">
        <v>433</v>
      </c>
      <c r="N4690" t="b">
        <v>0</v>
      </c>
      <c r="O4690">
        <v>140.61000000000001</v>
      </c>
      <c r="P4690">
        <v>1.168868554122977E-2</v>
      </c>
      <c r="Q4690">
        <v>41.638854792446203</v>
      </c>
      <c r="R4690">
        <v>5854.8393723658601</v>
      </c>
      <c r="S4690">
        <v>1.643546073952318</v>
      </c>
      <c r="T4690">
        <f t="shared" si="148"/>
        <v>5854.839372365861</v>
      </c>
      <c r="U4690">
        <f t="shared" si="149"/>
        <v>1.6435460739523182</v>
      </c>
    </row>
    <row r="4691" spans="1:21" x14ac:dyDescent="0.35">
      <c r="A4691" t="s">
        <v>73</v>
      </c>
      <c r="B4691" t="s">
        <v>28</v>
      </c>
      <c r="C4691" t="s">
        <v>29</v>
      </c>
      <c r="D4691" t="s">
        <v>30</v>
      </c>
      <c r="E4691" t="s">
        <v>431</v>
      </c>
      <c r="F4691" t="s">
        <v>432</v>
      </c>
      <c r="G4691" t="s">
        <v>128</v>
      </c>
      <c r="H4691" t="s">
        <v>46</v>
      </c>
      <c r="J4691" t="s">
        <v>36</v>
      </c>
      <c r="L4691" t="s">
        <v>433</v>
      </c>
      <c r="M4691" t="s">
        <v>433</v>
      </c>
      <c r="N4691" t="b">
        <v>0</v>
      </c>
      <c r="O4691">
        <v>140.61000000000001</v>
      </c>
      <c r="P4691">
        <v>8.0824235326537467E-4</v>
      </c>
      <c r="Q4691">
        <v>2.9951569489624879</v>
      </c>
      <c r="R4691">
        <v>421.14901859361549</v>
      </c>
      <c r="S4691">
        <v>0.1136469572926443</v>
      </c>
      <c r="T4691">
        <f t="shared" si="148"/>
        <v>421.14901859361544</v>
      </c>
      <c r="U4691">
        <f t="shared" si="149"/>
        <v>0.11364695729264435</v>
      </c>
    </row>
    <row r="4692" spans="1:21" x14ac:dyDescent="0.35">
      <c r="A4692" t="s">
        <v>73</v>
      </c>
      <c r="B4692" t="s">
        <v>28</v>
      </c>
      <c r="C4692" t="s">
        <v>29</v>
      </c>
      <c r="D4692" t="s">
        <v>30</v>
      </c>
      <c r="E4692" t="s">
        <v>436</v>
      </c>
      <c r="F4692" t="s">
        <v>437</v>
      </c>
      <c r="G4692" t="s">
        <v>128</v>
      </c>
      <c r="H4692" t="s">
        <v>46</v>
      </c>
      <c r="J4692" t="s">
        <v>36</v>
      </c>
      <c r="L4692" t="s">
        <v>438</v>
      </c>
      <c r="M4692" t="s">
        <v>438</v>
      </c>
      <c r="N4692" t="b">
        <v>0</v>
      </c>
      <c r="O4692">
        <v>6.24</v>
      </c>
      <c r="P4692">
        <v>6.9320200476893209E-3</v>
      </c>
      <c r="Q4692">
        <v>25.688443487651391</v>
      </c>
      <c r="R4692">
        <v>160.29588736294471</v>
      </c>
      <c r="S4692">
        <v>4.3255805097581361E-2</v>
      </c>
      <c r="T4692">
        <f t="shared" si="148"/>
        <v>160.29588736294468</v>
      </c>
      <c r="U4692">
        <f t="shared" si="149"/>
        <v>4.3255805097581361E-2</v>
      </c>
    </row>
    <row r="4693" spans="1:21" x14ac:dyDescent="0.35">
      <c r="A4693" t="s">
        <v>73</v>
      </c>
      <c r="B4693" t="s">
        <v>28</v>
      </c>
      <c r="C4693" t="s">
        <v>76</v>
      </c>
      <c r="D4693" t="s">
        <v>77</v>
      </c>
      <c r="E4693" t="s">
        <v>436</v>
      </c>
      <c r="F4693" t="s">
        <v>437</v>
      </c>
      <c r="G4693" t="s">
        <v>128</v>
      </c>
      <c r="H4693" t="s">
        <v>46</v>
      </c>
      <c r="J4693" t="s">
        <v>36</v>
      </c>
      <c r="L4693" t="s">
        <v>438</v>
      </c>
      <c r="M4693" t="s">
        <v>438</v>
      </c>
      <c r="N4693" t="b">
        <v>0</v>
      </c>
      <c r="O4693">
        <v>6.24</v>
      </c>
      <c r="P4693">
        <v>2.5458101314548641E-2</v>
      </c>
      <c r="Q4693">
        <v>90.689939445179633</v>
      </c>
      <c r="R4693">
        <v>565.90522213792087</v>
      </c>
      <c r="S4693">
        <v>0.1588585522027835</v>
      </c>
      <c r="T4693">
        <f t="shared" si="148"/>
        <v>565.90522213792087</v>
      </c>
      <c r="U4693">
        <f t="shared" si="149"/>
        <v>0.15885855220278353</v>
      </c>
    </row>
    <row r="4694" spans="1:21" x14ac:dyDescent="0.35">
      <c r="A4694" t="s">
        <v>73</v>
      </c>
      <c r="B4694" t="s">
        <v>28</v>
      </c>
      <c r="C4694" t="s">
        <v>39</v>
      </c>
      <c r="D4694" t="s">
        <v>40</v>
      </c>
      <c r="E4694" t="s">
        <v>436</v>
      </c>
      <c r="F4694" t="s">
        <v>437</v>
      </c>
      <c r="G4694" t="s">
        <v>128</v>
      </c>
      <c r="H4694" t="s">
        <v>46</v>
      </c>
      <c r="J4694" t="s">
        <v>36</v>
      </c>
      <c r="L4694" t="s">
        <v>438</v>
      </c>
      <c r="M4694" t="s">
        <v>438</v>
      </c>
      <c r="N4694" t="b">
        <v>0</v>
      </c>
      <c r="O4694">
        <v>6.24</v>
      </c>
      <c r="P4694">
        <v>1.219641760577707E-2</v>
      </c>
      <c r="Q4694">
        <v>170.48880848873961</v>
      </c>
      <c r="R4694">
        <v>1063.850164969735</v>
      </c>
      <c r="S4694">
        <v>7.6105645860048907E-2</v>
      </c>
      <c r="T4694">
        <f t="shared" si="148"/>
        <v>1063.8501649697353</v>
      </c>
      <c r="U4694">
        <f t="shared" si="149"/>
        <v>7.6105645860048921E-2</v>
      </c>
    </row>
    <row r="4695" spans="1:21" x14ac:dyDescent="0.35">
      <c r="A4695" t="s">
        <v>73</v>
      </c>
      <c r="B4695" t="s">
        <v>28</v>
      </c>
      <c r="C4695" t="s">
        <v>76</v>
      </c>
      <c r="D4695" t="s">
        <v>77</v>
      </c>
      <c r="E4695" t="s">
        <v>1390</v>
      </c>
      <c r="F4695" t="s">
        <v>1391</v>
      </c>
      <c r="G4695" t="s">
        <v>128</v>
      </c>
      <c r="H4695" t="s">
        <v>46</v>
      </c>
      <c r="J4695" t="s">
        <v>36</v>
      </c>
      <c r="L4695" t="s">
        <v>1392</v>
      </c>
      <c r="M4695" t="s">
        <v>1392</v>
      </c>
      <c r="N4695" t="b">
        <v>0</v>
      </c>
      <c r="O4695">
        <v>46.98</v>
      </c>
      <c r="P4695">
        <v>1.2567153267656149E-4</v>
      </c>
      <c r="Q4695">
        <v>0.44768239184856662</v>
      </c>
      <c r="R4695">
        <v>21.03211876904566</v>
      </c>
      <c r="S4695">
        <v>5.904048605144859E-3</v>
      </c>
      <c r="T4695">
        <f t="shared" si="148"/>
        <v>21.03211876904566</v>
      </c>
      <c r="U4695">
        <f t="shared" si="149"/>
        <v>5.904048605144859E-3</v>
      </c>
    </row>
    <row r="4696" spans="1:21" x14ac:dyDescent="0.35">
      <c r="A4696" t="s">
        <v>73</v>
      </c>
      <c r="B4696" t="s">
        <v>28</v>
      </c>
      <c r="C4696" t="s">
        <v>39</v>
      </c>
      <c r="D4696" t="s">
        <v>40</v>
      </c>
      <c r="E4696" t="s">
        <v>153</v>
      </c>
      <c r="F4696" t="s">
        <v>154</v>
      </c>
      <c r="G4696" t="s">
        <v>128</v>
      </c>
      <c r="H4696" t="s">
        <v>46</v>
      </c>
      <c r="J4696" t="s">
        <v>36</v>
      </c>
      <c r="L4696" t="s">
        <v>155</v>
      </c>
      <c r="M4696" t="s">
        <v>156</v>
      </c>
      <c r="N4696" t="b">
        <v>0</v>
      </c>
      <c r="O4696">
        <v>113.85</v>
      </c>
      <c r="P4696">
        <v>2.3743506429639141E-8</v>
      </c>
      <c r="Q4696">
        <v>3.3190091151163022E-4</v>
      </c>
      <c r="R4696">
        <v>3.7786918775599102E-2</v>
      </c>
      <c r="S4696">
        <v>2.7031982070144158E-6</v>
      </c>
      <c r="T4696">
        <f t="shared" si="148"/>
        <v>3.7786918775599102E-2</v>
      </c>
      <c r="U4696">
        <f t="shared" si="149"/>
        <v>2.7031982070144163E-6</v>
      </c>
    </row>
    <row r="4697" spans="1:21" x14ac:dyDescent="0.35">
      <c r="A4697" t="s">
        <v>73</v>
      </c>
      <c r="B4697" t="s">
        <v>28</v>
      </c>
      <c r="C4697" t="s">
        <v>39</v>
      </c>
      <c r="D4697" t="s">
        <v>40</v>
      </c>
      <c r="E4697" t="s">
        <v>157</v>
      </c>
      <c r="F4697" t="s">
        <v>158</v>
      </c>
      <c r="G4697" t="s">
        <v>128</v>
      </c>
      <c r="H4697" t="s">
        <v>46</v>
      </c>
      <c r="J4697" t="s">
        <v>36</v>
      </c>
      <c r="L4697" t="s">
        <v>155</v>
      </c>
      <c r="M4697" t="s">
        <v>156</v>
      </c>
      <c r="N4697" t="b">
        <v>0</v>
      </c>
      <c r="O4697">
        <v>113.85</v>
      </c>
      <c r="P4697">
        <v>1.2788069610084E-3</v>
      </c>
      <c r="Q4697">
        <v>17.875927351500138</v>
      </c>
      <c r="R4697">
        <v>2035.1743289682911</v>
      </c>
      <c r="S4697">
        <v>0.14559217251080631</v>
      </c>
      <c r="T4697">
        <f t="shared" si="148"/>
        <v>2035.1743289682906</v>
      </c>
      <c r="U4697">
        <f t="shared" si="149"/>
        <v>0.14559217251080633</v>
      </c>
    </row>
    <row r="4698" spans="1:21" x14ac:dyDescent="0.35">
      <c r="A4698" t="s">
        <v>73</v>
      </c>
      <c r="B4698" t="s">
        <v>28</v>
      </c>
      <c r="C4698" t="s">
        <v>29</v>
      </c>
      <c r="D4698" t="s">
        <v>30</v>
      </c>
      <c r="E4698" t="s">
        <v>157</v>
      </c>
      <c r="F4698" t="s">
        <v>158</v>
      </c>
      <c r="G4698" t="s">
        <v>128</v>
      </c>
      <c r="H4698" t="s">
        <v>46</v>
      </c>
      <c r="J4698" t="s">
        <v>36</v>
      </c>
      <c r="L4698" t="s">
        <v>155</v>
      </c>
      <c r="M4698" t="s">
        <v>156</v>
      </c>
      <c r="N4698" t="b">
        <v>0</v>
      </c>
      <c r="O4698">
        <v>113.85</v>
      </c>
      <c r="P4698">
        <v>1.210398450166504E-3</v>
      </c>
      <c r="Q4698">
        <v>4.4854532979903166</v>
      </c>
      <c r="R4698">
        <v>510.66885797619761</v>
      </c>
      <c r="S4698">
        <v>0.13780386355145649</v>
      </c>
      <c r="T4698">
        <f t="shared" si="148"/>
        <v>510.6688579761975</v>
      </c>
      <c r="U4698">
        <f t="shared" si="149"/>
        <v>0.13780386355145646</v>
      </c>
    </row>
    <row r="4699" spans="1:21" x14ac:dyDescent="0.35">
      <c r="A4699" t="s">
        <v>73</v>
      </c>
      <c r="B4699" t="s">
        <v>28</v>
      </c>
      <c r="C4699" t="s">
        <v>76</v>
      </c>
      <c r="D4699" t="s">
        <v>77</v>
      </c>
      <c r="E4699" t="s">
        <v>157</v>
      </c>
      <c r="F4699" t="s">
        <v>158</v>
      </c>
      <c r="G4699" t="s">
        <v>128</v>
      </c>
      <c r="H4699" t="s">
        <v>46</v>
      </c>
      <c r="J4699" t="s">
        <v>36</v>
      </c>
      <c r="L4699" t="s">
        <v>155</v>
      </c>
      <c r="M4699" t="s">
        <v>156</v>
      </c>
      <c r="N4699" t="b">
        <v>0</v>
      </c>
      <c r="O4699">
        <v>113.85</v>
      </c>
      <c r="P4699">
        <v>7.0655660466168472E-3</v>
      </c>
      <c r="Q4699">
        <v>25.169817222284848</v>
      </c>
      <c r="R4699">
        <v>2865.5836907571302</v>
      </c>
      <c r="S4699">
        <v>0.80441469440732805</v>
      </c>
      <c r="T4699">
        <f t="shared" si="148"/>
        <v>2865.5836907571297</v>
      </c>
      <c r="U4699">
        <f t="shared" si="149"/>
        <v>0.80441469440732805</v>
      </c>
    </row>
    <row r="4700" spans="1:21" x14ac:dyDescent="0.35">
      <c r="A4700" t="s">
        <v>73</v>
      </c>
      <c r="B4700" t="s">
        <v>28</v>
      </c>
      <c r="C4700" t="s">
        <v>76</v>
      </c>
      <c r="D4700" t="s">
        <v>77</v>
      </c>
      <c r="E4700" t="s">
        <v>159</v>
      </c>
      <c r="F4700" t="s">
        <v>160</v>
      </c>
      <c r="G4700" t="s">
        <v>128</v>
      </c>
      <c r="H4700" t="s">
        <v>46</v>
      </c>
      <c r="J4700" t="s">
        <v>36</v>
      </c>
      <c r="L4700" t="s">
        <v>161</v>
      </c>
      <c r="M4700" t="s">
        <v>161</v>
      </c>
      <c r="N4700" t="b">
        <v>0</v>
      </c>
      <c r="O4700">
        <v>167.61</v>
      </c>
      <c r="P4700">
        <v>2.8773300733234801E-3</v>
      </c>
      <c r="Q4700">
        <v>10.249974532247521</v>
      </c>
      <c r="R4700">
        <v>1717.998231350007</v>
      </c>
      <c r="S4700">
        <v>0.48226929358974852</v>
      </c>
      <c r="T4700">
        <f t="shared" si="148"/>
        <v>1717.998231350007</v>
      </c>
      <c r="U4700">
        <f t="shared" si="149"/>
        <v>0.48226929358974852</v>
      </c>
    </row>
    <row r="4701" spans="1:21" x14ac:dyDescent="0.35">
      <c r="A4701" t="s">
        <v>73</v>
      </c>
      <c r="B4701" t="s">
        <v>28</v>
      </c>
      <c r="C4701" t="s">
        <v>29</v>
      </c>
      <c r="D4701" t="s">
        <v>30</v>
      </c>
      <c r="E4701" t="s">
        <v>159</v>
      </c>
      <c r="F4701" t="s">
        <v>160</v>
      </c>
      <c r="G4701" t="s">
        <v>128</v>
      </c>
      <c r="H4701" t="s">
        <v>46</v>
      </c>
      <c r="J4701" t="s">
        <v>36</v>
      </c>
      <c r="L4701" t="s">
        <v>161</v>
      </c>
      <c r="M4701" t="s">
        <v>161</v>
      </c>
      <c r="N4701" t="b">
        <v>0</v>
      </c>
      <c r="O4701">
        <v>167.61</v>
      </c>
      <c r="P4701">
        <v>5.6109197279765206E-6</v>
      </c>
      <c r="Q4701">
        <v>2.0792754976800529E-2</v>
      </c>
      <c r="R4701">
        <v>3.485073661661537</v>
      </c>
      <c r="S4701">
        <v>9.4044625560614481E-4</v>
      </c>
      <c r="T4701">
        <f t="shared" si="148"/>
        <v>3.485073661661537</v>
      </c>
      <c r="U4701">
        <f t="shared" si="149"/>
        <v>9.404462556061447E-4</v>
      </c>
    </row>
    <row r="4702" spans="1:21" x14ac:dyDescent="0.35">
      <c r="A4702" t="s">
        <v>73</v>
      </c>
      <c r="B4702" t="s">
        <v>28</v>
      </c>
      <c r="C4702" t="s">
        <v>39</v>
      </c>
      <c r="D4702" t="s">
        <v>40</v>
      </c>
      <c r="E4702" t="s">
        <v>159</v>
      </c>
      <c r="F4702" t="s">
        <v>160</v>
      </c>
      <c r="G4702" t="s">
        <v>128</v>
      </c>
      <c r="H4702" t="s">
        <v>46</v>
      </c>
      <c r="J4702" t="s">
        <v>36</v>
      </c>
      <c r="L4702" t="s">
        <v>161</v>
      </c>
      <c r="M4702" t="s">
        <v>161</v>
      </c>
      <c r="N4702" t="b">
        <v>0</v>
      </c>
      <c r="O4702">
        <v>167.61</v>
      </c>
      <c r="P4702">
        <v>4.0533811742382049E-4</v>
      </c>
      <c r="Q4702">
        <v>5.6660582564771111</v>
      </c>
      <c r="R4702">
        <v>949.68802436812871</v>
      </c>
      <c r="S4702">
        <v>6.7938721861406565E-2</v>
      </c>
      <c r="T4702">
        <f t="shared" si="148"/>
        <v>949.68802436812871</v>
      </c>
      <c r="U4702">
        <f t="shared" si="149"/>
        <v>6.7938721861406565E-2</v>
      </c>
    </row>
    <row r="4703" spans="1:21" x14ac:dyDescent="0.35">
      <c r="A4703" t="s">
        <v>73</v>
      </c>
      <c r="B4703" t="s">
        <v>28</v>
      </c>
      <c r="C4703" t="s">
        <v>39</v>
      </c>
      <c r="D4703" t="s">
        <v>40</v>
      </c>
      <c r="E4703" t="s">
        <v>162</v>
      </c>
      <c r="F4703" t="s">
        <v>163</v>
      </c>
      <c r="G4703" t="s">
        <v>128</v>
      </c>
      <c r="H4703" t="s">
        <v>46</v>
      </c>
      <c r="J4703" t="s">
        <v>36</v>
      </c>
      <c r="L4703" t="s">
        <v>139</v>
      </c>
      <c r="M4703" t="s">
        <v>139</v>
      </c>
      <c r="N4703" t="b">
        <v>0</v>
      </c>
      <c r="O4703">
        <v>116.89</v>
      </c>
      <c r="P4703">
        <v>3.009023210287981E-2</v>
      </c>
      <c r="Q4703">
        <v>420.61923297375893</v>
      </c>
      <c r="R4703">
        <v>49166.182142302678</v>
      </c>
      <c r="S4703">
        <v>3.517247230505621</v>
      </c>
      <c r="T4703">
        <f t="shared" si="148"/>
        <v>49166.182142302678</v>
      </c>
      <c r="U4703">
        <f t="shared" si="149"/>
        <v>3.517247230505621</v>
      </c>
    </row>
    <row r="4704" spans="1:21" x14ac:dyDescent="0.35">
      <c r="A4704" t="s">
        <v>73</v>
      </c>
      <c r="B4704" t="s">
        <v>28</v>
      </c>
      <c r="C4704" t="s">
        <v>76</v>
      </c>
      <c r="D4704" t="s">
        <v>77</v>
      </c>
      <c r="E4704" t="s">
        <v>162</v>
      </c>
      <c r="F4704" t="s">
        <v>163</v>
      </c>
      <c r="G4704" t="s">
        <v>128</v>
      </c>
      <c r="H4704" t="s">
        <v>46</v>
      </c>
      <c r="J4704" t="s">
        <v>36</v>
      </c>
      <c r="L4704" t="s">
        <v>139</v>
      </c>
      <c r="M4704" t="s">
        <v>139</v>
      </c>
      <c r="N4704" t="b">
        <v>0</v>
      </c>
      <c r="O4704">
        <v>116.89</v>
      </c>
      <c r="P4704">
        <v>5.4646862795154891E-2</v>
      </c>
      <c r="Q4704">
        <v>194.66968948424511</v>
      </c>
      <c r="R4704">
        <v>22754.940003813412</v>
      </c>
      <c r="S4704">
        <v>6.3876717921256549</v>
      </c>
      <c r="T4704">
        <f t="shared" si="148"/>
        <v>22754.940003813412</v>
      </c>
      <c r="U4704">
        <f t="shared" si="149"/>
        <v>6.3876717921256549</v>
      </c>
    </row>
    <row r="4705" spans="1:21" x14ac:dyDescent="0.35">
      <c r="A4705" t="s">
        <v>73</v>
      </c>
      <c r="B4705" t="s">
        <v>28</v>
      </c>
      <c r="C4705" t="s">
        <v>29</v>
      </c>
      <c r="D4705" t="s">
        <v>30</v>
      </c>
      <c r="E4705" t="s">
        <v>162</v>
      </c>
      <c r="F4705" t="s">
        <v>163</v>
      </c>
      <c r="G4705" t="s">
        <v>128</v>
      </c>
      <c r="H4705" t="s">
        <v>46</v>
      </c>
      <c r="J4705" t="s">
        <v>36</v>
      </c>
      <c r="L4705" t="s">
        <v>139</v>
      </c>
      <c r="M4705" t="s">
        <v>139</v>
      </c>
      <c r="N4705" t="b">
        <v>0</v>
      </c>
      <c r="O4705">
        <v>116.89</v>
      </c>
      <c r="P4705">
        <v>9.8299849561757167E-3</v>
      </c>
      <c r="Q4705">
        <v>36.427623015221343</v>
      </c>
      <c r="R4705">
        <v>4258.0248542492218</v>
      </c>
      <c r="S4705">
        <v>1.1490269415273791</v>
      </c>
      <c r="T4705">
        <f t="shared" si="148"/>
        <v>4258.0248542492227</v>
      </c>
      <c r="U4705">
        <f t="shared" si="149"/>
        <v>1.1490269415273795</v>
      </c>
    </row>
    <row r="4706" spans="1:21" x14ac:dyDescent="0.35">
      <c r="A4706" t="s">
        <v>73</v>
      </c>
      <c r="B4706" t="s">
        <v>28</v>
      </c>
      <c r="C4706" t="s">
        <v>29</v>
      </c>
      <c r="D4706" t="s">
        <v>30</v>
      </c>
      <c r="E4706" t="s">
        <v>167</v>
      </c>
      <c r="F4706" t="s">
        <v>168</v>
      </c>
      <c r="G4706" t="s">
        <v>128</v>
      </c>
      <c r="H4706" t="s">
        <v>46</v>
      </c>
      <c r="J4706" t="s">
        <v>36</v>
      </c>
      <c r="L4706" t="s">
        <v>169</v>
      </c>
      <c r="M4706" t="s">
        <v>169</v>
      </c>
      <c r="N4706" t="b">
        <v>0</v>
      </c>
      <c r="O4706">
        <v>206.9</v>
      </c>
      <c r="P4706">
        <v>2.193703350908875E-4</v>
      </c>
      <c r="Q4706">
        <v>0.81293510651744927</v>
      </c>
      <c r="R4706">
        <v>168.19627353846019</v>
      </c>
      <c r="S4706">
        <v>4.5387722330304622E-2</v>
      </c>
      <c r="T4706">
        <f t="shared" si="148"/>
        <v>168.19627353846025</v>
      </c>
      <c r="U4706">
        <f t="shared" si="149"/>
        <v>4.5387722330304622E-2</v>
      </c>
    </row>
    <row r="4707" spans="1:21" x14ac:dyDescent="0.35">
      <c r="A4707" t="s">
        <v>73</v>
      </c>
      <c r="B4707" t="s">
        <v>28</v>
      </c>
      <c r="C4707" t="s">
        <v>76</v>
      </c>
      <c r="D4707" t="s">
        <v>77</v>
      </c>
      <c r="E4707" t="s">
        <v>167</v>
      </c>
      <c r="F4707" t="s">
        <v>168</v>
      </c>
      <c r="G4707" t="s">
        <v>128</v>
      </c>
      <c r="H4707" t="s">
        <v>46</v>
      </c>
      <c r="J4707" t="s">
        <v>36</v>
      </c>
      <c r="L4707" t="s">
        <v>169</v>
      </c>
      <c r="M4707" t="s">
        <v>169</v>
      </c>
      <c r="N4707" t="b">
        <v>0</v>
      </c>
      <c r="O4707">
        <v>206.9</v>
      </c>
      <c r="P4707">
        <v>8.8783088042479058E-3</v>
      </c>
      <c r="Q4707">
        <v>31.627389563915049</v>
      </c>
      <c r="R4707">
        <v>6543.7069007740238</v>
      </c>
      <c r="S4707">
        <v>1.836922091598892</v>
      </c>
      <c r="T4707">
        <f t="shared" si="148"/>
        <v>6543.7069007740238</v>
      </c>
      <c r="U4707">
        <f t="shared" si="149"/>
        <v>1.8369220915988917</v>
      </c>
    </row>
    <row r="4708" spans="1:21" x14ac:dyDescent="0.35">
      <c r="A4708" t="s">
        <v>73</v>
      </c>
      <c r="B4708" t="s">
        <v>28</v>
      </c>
      <c r="C4708" t="s">
        <v>39</v>
      </c>
      <c r="D4708" t="s">
        <v>40</v>
      </c>
      <c r="E4708" t="s">
        <v>167</v>
      </c>
      <c r="F4708" t="s">
        <v>168</v>
      </c>
      <c r="G4708" t="s">
        <v>128</v>
      </c>
      <c r="H4708" t="s">
        <v>46</v>
      </c>
      <c r="J4708" t="s">
        <v>36</v>
      </c>
      <c r="L4708" t="s">
        <v>169</v>
      </c>
      <c r="M4708" t="s">
        <v>169</v>
      </c>
      <c r="N4708" t="b">
        <v>0</v>
      </c>
      <c r="O4708">
        <v>206.9</v>
      </c>
      <c r="P4708">
        <v>3.2966427016296032E-3</v>
      </c>
      <c r="Q4708">
        <v>46.082440301790669</v>
      </c>
      <c r="R4708">
        <v>9534.4568984404905</v>
      </c>
      <c r="S4708">
        <v>0.68207537496716497</v>
      </c>
      <c r="T4708">
        <f t="shared" si="148"/>
        <v>9534.4568984404905</v>
      </c>
      <c r="U4708">
        <f t="shared" si="149"/>
        <v>0.68207537496716497</v>
      </c>
    </row>
    <row r="4709" spans="1:21" x14ac:dyDescent="0.35">
      <c r="A4709" t="s">
        <v>73</v>
      </c>
      <c r="B4709" t="s">
        <v>28</v>
      </c>
      <c r="C4709" t="s">
        <v>39</v>
      </c>
      <c r="D4709" t="s">
        <v>40</v>
      </c>
      <c r="E4709" t="s">
        <v>170</v>
      </c>
      <c r="F4709" t="s">
        <v>171</v>
      </c>
      <c r="G4709" t="s">
        <v>128</v>
      </c>
      <c r="H4709" t="s">
        <v>46</v>
      </c>
      <c r="J4709" t="s">
        <v>36</v>
      </c>
      <c r="L4709" t="s">
        <v>172</v>
      </c>
      <c r="M4709" t="s">
        <v>172</v>
      </c>
      <c r="N4709" t="b">
        <v>0</v>
      </c>
      <c r="O4709">
        <v>31.79</v>
      </c>
      <c r="P4709">
        <v>7.3822023415600633E-3</v>
      </c>
      <c r="Q4709">
        <v>103.1928326756544</v>
      </c>
      <c r="R4709">
        <v>3280.5001507590532</v>
      </c>
      <c r="S4709">
        <v>0.2346802124381944</v>
      </c>
      <c r="T4709">
        <f t="shared" si="148"/>
        <v>3280.5001507590532</v>
      </c>
      <c r="U4709">
        <f t="shared" si="149"/>
        <v>0.2346802124381944</v>
      </c>
    </row>
    <row r="4710" spans="1:21" x14ac:dyDescent="0.35">
      <c r="A4710" t="s">
        <v>73</v>
      </c>
      <c r="B4710" t="s">
        <v>28</v>
      </c>
      <c r="C4710" t="s">
        <v>29</v>
      </c>
      <c r="D4710" t="s">
        <v>30</v>
      </c>
      <c r="E4710" t="s">
        <v>170</v>
      </c>
      <c r="F4710" t="s">
        <v>171</v>
      </c>
      <c r="G4710" t="s">
        <v>128</v>
      </c>
      <c r="H4710" t="s">
        <v>46</v>
      </c>
      <c r="J4710" t="s">
        <v>36</v>
      </c>
      <c r="L4710" t="s">
        <v>172</v>
      </c>
      <c r="M4710" t="s">
        <v>172</v>
      </c>
      <c r="N4710" t="b">
        <v>0</v>
      </c>
      <c r="O4710">
        <v>31.79</v>
      </c>
      <c r="P4710">
        <v>1.40607365931766E-3</v>
      </c>
      <c r="Q4710">
        <v>5.2105798148833804</v>
      </c>
      <c r="R4710">
        <v>165.64433231514269</v>
      </c>
      <c r="S4710">
        <v>4.4699081629708412E-2</v>
      </c>
      <c r="T4710">
        <f t="shared" si="148"/>
        <v>165.64433231514266</v>
      </c>
      <c r="U4710">
        <f t="shared" si="149"/>
        <v>4.4699081629708412E-2</v>
      </c>
    </row>
    <row r="4711" spans="1:21" x14ac:dyDescent="0.35">
      <c r="A4711" t="s">
        <v>73</v>
      </c>
      <c r="B4711" t="s">
        <v>28</v>
      </c>
      <c r="C4711" t="s">
        <v>76</v>
      </c>
      <c r="D4711" t="s">
        <v>77</v>
      </c>
      <c r="E4711" t="s">
        <v>170</v>
      </c>
      <c r="F4711" t="s">
        <v>171</v>
      </c>
      <c r="G4711" t="s">
        <v>128</v>
      </c>
      <c r="H4711" t="s">
        <v>46</v>
      </c>
      <c r="J4711" t="s">
        <v>36</v>
      </c>
      <c r="L4711" t="s">
        <v>172</v>
      </c>
      <c r="M4711" t="s">
        <v>172</v>
      </c>
      <c r="N4711" t="b">
        <v>0</v>
      </c>
      <c r="O4711">
        <v>31.79</v>
      </c>
      <c r="P4711">
        <v>1.5761449364473341E-2</v>
      </c>
      <c r="Q4711">
        <v>56.147348569764873</v>
      </c>
      <c r="R4711">
        <v>1784.924211032825</v>
      </c>
      <c r="S4711">
        <v>0.50105647529660735</v>
      </c>
      <c r="T4711">
        <f t="shared" si="148"/>
        <v>1784.9242110328253</v>
      </c>
      <c r="U4711">
        <f t="shared" si="149"/>
        <v>0.50105647529660746</v>
      </c>
    </row>
    <row r="4712" spans="1:21" x14ac:dyDescent="0.35">
      <c r="A4712" t="s">
        <v>73</v>
      </c>
      <c r="B4712" t="s">
        <v>28</v>
      </c>
      <c r="C4712" t="s">
        <v>29</v>
      </c>
      <c r="D4712" t="s">
        <v>30</v>
      </c>
      <c r="E4712" t="s">
        <v>173</v>
      </c>
      <c r="F4712" t="s">
        <v>174</v>
      </c>
      <c r="G4712" t="s">
        <v>128</v>
      </c>
      <c r="H4712" t="s">
        <v>46</v>
      </c>
      <c r="J4712" t="s">
        <v>36</v>
      </c>
      <c r="L4712" t="s">
        <v>175</v>
      </c>
      <c r="M4712" t="s">
        <v>136</v>
      </c>
      <c r="N4712" t="b">
        <v>0</v>
      </c>
      <c r="O4712">
        <v>32.130000000000003</v>
      </c>
      <c r="P4712">
        <v>3.8732374903041621E-3</v>
      </c>
      <c r="Q4712">
        <v>14.35331140121227</v>
      </c>
      <c r="R4712">
        <v>461.17189532095028</v>
      </c>
      <c r="S4712">
        <v>0.12444712056347269</v>
      </c>
      <c r="T4712">
        <f t="shared" si="148"/>
        <v>461.17189532095028</v>
      </c>
      <c r="U4712">
        <f t="shared" si="149"/>
        <v>0.12444712056347274</v>
      </c>
    </row>
    <row r="4713" spans="1:21" x14ac:dyDescent="0.35">
      <c r="A4713" t="s">
        <v>73</v>
      </c>
      <c r="B4713" t="s">
        <v>28</v>
      </c>
      <c r="C4713" t="s">
        <v>76</v>
      </c>
      <c r="D4713" t="s">
        <v>77</v>
      </c>
      <c r="E4713" t="s">
        <v>173</v>
      </c>
      <c r="F4713" t="s">
        <v>174</v>
      </c>
      <c r="G4713" t="s">
        <v>128</v>
      </c>
      <c r="H4713" t="s">
        <v>46</v>
      </c>
      <c r="J4713" t="s">
        <v>36</v>
      </c>
      <c r="L4713" t="s">
        <v>175</v>
      </c>
      <c r="M4713" t="s">
        <v>136</v>
      </c>
      <c r="N4713" t="b">
        <v>0</v>
      </c>
      <c r="O4713">
        <v>32.130000000000003</v>
      </c>
      <c r="P4713">
        <v>5.3958465635142727E-2</v>
      </c>
      <c r="Q4713">
        <v>192.2173975405384</v>
      </c>
      <c r="R4713">
        <v>6175.9449829775003</v>
      </c>
      <c r="S4713">
        <v>1.7336855008571359</v>
      </c>
      <c r="T4713">
        <f t="shared" si="148"/>
        <v>6175.9449829774994</v>
      </c>
      <c r="U4713">
        <f t="shared" si="149"/>
        <v>1.7336855008571359</v>
      </c>
    </row>
    <row r="4714" spans="1:21" x14ac:dyDescent="0.35">
      <c r="A4714" t="s">
        <v>73</v>
      </c>
      <c r="B4714" t="s">
        <v>28</v>
      </c>
      <c r="C4714" t="s">
        <v>39</v>
      </c>
      <c r="D4714" t="s">
        <v>40</v>
      </c>
      <c r="E4714" t="s">
        <v>173</v>
      </c>
      <c r="F4714" t="s">
        <v>174</v>
      </c>
      <c r="G4714" t="s">
        <v>128</v>
      </c>
      <c r="H4714" t="s">
        <v>46</v>
      </c>
      <c r="J4714" t="s">
        <v>36</v>
      </c>
      <c r="L4714" t="s">
        <v>175</v>
      </c>
      <c r="M4714" t="s">
        <v>136</v>
      </c>
      <c r="N4714" t="b">
        <v>0</v>
      </c>
      <c r="O4714">
        <v>32.130000000000003</v>
      </c>
      <c r="P4714">
        <v>3.774245917648119E-2</v>
      </c>
      <c r="Q4714">
        <v>527.58663260146727</v>
      </c>
      <c r="R4714">
        <v>16951.35850548515</v>
      </c>
      <c r="S4714">
        <v>1.2126652133403411</v>
      </c>
      <c r="T4714">
        <f t="shared" si="148"/>
        <v>16951.358505485146</v>
      </c>
      <c r="U4714">
        <f t="shared" si="149"/>
        <v>1.2126652133403408</v>
      </c>
    </row>
    <row r="4715" spans="1:21" x14ac:dyDescent="0.35">
      <c r="A4715" t="s">
        <v>73</v>
      </c>
      <c r="B4715" t="s">
        <v>47</v>
      </c>
      <c r="C4715" t="s">
        <v>29</v>
      </c>
      <c r="D4715" t="s">
        <v>30</v>
      </c>
      <c r="E4715" t="s">
        <v>69</v>
      </c>
      <c r="F4715" t="s">
        <v>70</v>
      </c>
      <c r="G4715" t="s">
        <v>33</v>
      </c>
      <c r="H4715" t="s">
        <v>34</v>
      </c>
      <c r="I4715" t="s">
        <v>35</v>
      </c>
      <c r="J4715" t="s">
        <v>36</v>
      </c>
      <c r="K4715" t="s">
        <v>37</v>
      </c>
      <c r="L4715" t="s">
        <v>38</v>
      </c>
      <c r="M4715" t="s">
        <v>38</v>
      </c>
      <c r="N4715" t="b">
        <v>0</v>
      </c>
      <c r="O4715">
        <v>274.3982815</v>
      </c>
      <c r="P4715">
        <v>2.750279926590328E-2</v>
      </c>
      <c r="Q4715">
        <v>14.001157940940489</v>
      </c>
      <c r="R4715">
        <v>3841.8936780041481</v>
      </c>
      <c r="S4715">
        <v>7.5467208550033202</v>
      </c>
      <c r="T4715">
        <f t="shared" si="148"/>
        <v>3841.8936780041486</v>
      </c>
      <c r="U4715">
        <f t="shared" si="149"/>
        <v>7.5467208550033211</v>
      </c>
    </row>
    <row r="4716" spans="1:21" x14ac:dyDescent="0.35">
      <c r="A4716" t="s">
        <v>73</v>
      </c>
      <c r="B4716" t="s">
        <v>47</v>
      </c>
      <c r="C4716" t="s">
        <v>29</v>
      </c>
      <c r="D4716" t="s">
        <v>30</v>
      </c>
      <c r="E4716" t="s">
        <v>78</v>
      </c>
      <c r="F4716" t="s">
        <v>79</v>
      </c>
      <c r="G4716" t="s">
        <v>33</v>
      </c>
      <c r="H4716" t="s">
        <v>34</v>
      </c>
      <c r="I4716" t="s">
        <v>35</v>
      </c>
      <c r="J4716" t="s">
        <v>36</v>
      </c>
      <c r="K4716" t="s">
        <v>37</v>
      </c>
      <c r="L4716" t="s">
        <v>38</v>
      </c>
      <c r="M4716" t="s">
        <v>38</v>
      </c>
      <c r="N4716" t="b">
        <v>0</v>
      </c>
      <c r="O4716">
        <v>274.3982815</v>
      </c>
      <c r="P4716">
        <v>2.1662714990593461E-2</v>
      </c>
      <c r="Q4716">
        <v>11.02808085389692</v>
      </c>
      <c r="R4716">
        <v>3026.086434552366</v>
      </c>
      <c r="S4716">
        <v>5.9442117660431331</v>
      </c>
      <c r="T4716">
        <f t="shared" si="148"/>
        <v>3026.0864345523673</v>
      </c>
      <c r="U4716">
        <f t="shared" si="149"/>
        <v>5.9442117660431339</v>
      </c>
    </row>
    <row r="4717" spans="1:21" x14ac:dyDescent="0.35">
      <c r="A4717" t="s">
        <v>73</v>
      </c>
      <c r="B4717" t="s">
        <v>47</v>
      </c>
      <c r="C4717" t="s">
        <v>29</v>
      </c>
      <c r="D4717" t="s">
        <v>30</v>
      </c>
      <c r="E4717" t="s">
        <v>80</v>
      </c>
      <c r="F4717" t="s">
        <v>81</v>
      </c>
      <c r="G4717" t="s">
        <v>33</v>
      </c>
      <c r="H4717" t="s">
        <v>34</v>
      </c>
      <c r="I4717" t="s">
        <v>35</v>
      </c>
      <c r="J4717" t="s">
        <v>36</v>
      </c>
      <c r="K4717" t="s">
        <v>37</v>
      </c>
      <c r="L4717" t="s">
        <v>38</v>
      </c>
      <c r="M4717" t="s">
        <v>38</v>
      </c>
      <c r="N4717" t="b">
        <v>0</v>
      </c>
      <c r="O4717">
        <v>274.3982815</v>
      </c>
      <c r="P4717">
        <v>3.6200277283406128E-2</v>
      </c>
      <c r="Q4717">
        <v>18.428880451422771</v>
      </c>
      <c r="R4717">
        <v>5056.8531258393514</v>
      </c>
      <c r="S4717">
        <v>9.9332938763901311</v>
      </c>
      <c r="T4717">
        <f t="shared" si="148"/>
        <v>5056.8531258393523</v>
      </c>
      <c r="U4717">
        <f t="shared" si="149"/>
        <v>9.9332938763901293</v>
      </c>
    </row>
    <row r="4718" spans="1:21" x14ac:dyDescent="0.35">
      <c r="A4718" t="s">
        <v>73</v>
      </c>
      <c r="B4718" t="s">
        <v>47</v>
      </c>
      <c r="C4718" t="s">
        <v>39</v>
      </c>
      <c r="D4718" t="s">
        <v>40</v>
      </c>
      <c r="E4718" t="s">
        <v>80</v>
      </c>
      <c r="F4718" t="s">
        <v>81</v>
      </c>
      <c r="G4718" t="s">
        <v>33</v>
      </c>
      <c r="H4718" t="s">
        <v>34</v>
      </c>
      <c r="I4718" t="s">
        <v>35</v>
      </c>
      <c r="J4718" t="s">
        <v>36</v>
      </c>
      <c r="K4718" t="s">
        <v>37</v>
      </c>
      <c r="L4718" t="s">
        <v>38</v>
      </c>
      <c r="M4718" t="s">
        <v>38</v>
      </c>
      <c r="N4718" t="b">
        <v>0</v>
      </c>
      <c r="O4718">
        <v>274.3982815</v>
      </c>
      <c r="P4718">
        <v>1.3403944421421169E-3</v>
      </c>
      <c r="Q4718">
        <v>5.4828436772374411</v>
      </c>
      <c r="R4718">
        <v>1504.482882767094</v>
      </c>
      <c r="S4718">
        <v>0.36780193145594808</v>
      </c>
      <c r="T4718">
        <f t="shared" si="148"/>
        <v>1504.4828827670945</v>
      </c>
      <c r="U4718">
        <f t="shared" si="149"/>
        <v>0.36780193145594808</v>
      </c>
    </row>
    <row r="4719" spans="1:21" x14ac:dyDescent="0.35">
      <c r="A4719" t="s">
        <v>73</v>
      </c>
      <c r="B4719" t="s">
        <v>47</v>
      </c>
      <c r="C4719" t="s">
        <v>29</v>
      </c>
      <c r="D4719" t="s">
        <v>30</v>
      </c>
      <c r="E4719" t="s">
        <v>86</v>
      </c>
      <c r="F4719" t="s">
        <v>87</v>
      </c>
      <c r="G4719" t="s">
        <v>33</v>
      </c>
      <c r="H4719" t="s">
        <v>34</v>
      </c>
      <c r="I4719" t="s">
        <v>35</v>
      </c>
      <c r="J4719" t="s">
        <v>36</v>
      </c>
      <c r="K4719" t="s">
        <v>84</v>
      </c>
      <c r="L4719" t="s">
        <v>85</v>
      </c>
      <c r="M4719" t="s">
        <v>85</v>
      </c>
      <c r="N4719" t="b">
        <v>0</v>
      </c>
      <c r="O4719">
        <v>172.5413326</v>
      </c>
      <c r="P4719">
        <v>1.397636992691783E-2</v>
      </c>
      <c r="Q4719">
        <v>7.1151071167649889</v>
      </c>
      <c r="R4719">
        <v>1227.650063518375</v>
      </c>
      <c r="S4719">
        <v>2.411501492100967</v>
      </c>
      <c r="T4719">
        <f t="shared" si="148"/>
        <v>1227.650063518375</v>
      </c>
      <c r="U4719">
        <f t="shared" si="149"/>
        <v>2.411501492100967</v>
      </c>
    </row>
    <row r="4720" spans="1:21" x14ac:dyDescent="0.35">
      <c r="A4720" t="s">
        <v>73</v>
      </c>
      <c r="B4720" t="s">
        <v>47</v>
      </c>
      <c r="C4720" t="s">
        <v>29</v>
      </c>
      <c r="D4720" t="s">
        <v>30</v>
      </c>
      <c r="E4720" t="s">
        <v>88</v>
      </c>
      <c r="F4720" t="s">
        <v>89</v>
      </c>
      <c r="G4720" t="s">
        <v>33</v>
      </c>
      <c r="H4720" t="s">
        <v>34</v>
      </c>
      <c r="I4720" t="s">
        <v>35</v>
      </c>
      <c r="J4720" t="s">
        <v>36</v>
      </c>
      <c r="K4720" t="s">
        <v>44</v>
      </c>
      <c r="L4720" t="s">
        <v>45</v>
      </c>
      <c r="M4720" t="s">
        <v>45</v>
      </c>
      <c r="N4720" t="b">
        <v>0</v>
      </c>
      <c r="O4720">
        <v>191.40678779999999</v>
      </c>
      <c r="P4720">
        <v>9.6889487048476136E-3</v>
      </c>
      <c r="Q4720">
        <v>4.9324615936975906</v>
      </c>
      <c r="R4720">
        <v>944.1066295965245</v>
      </c>
      <c r="S4720">
        <v>1.8545305487538519</v>
      </c>
      <c r="T4720">
        <f t="shared" si="148"/>
        <v>944.1066295965245</v>
      </c>
      <c r="U4720">
        <f t="shared" si="149"/>
        <v>1.8545305487538519</v>
      </c>
    </row>
    <row r="4721" spans="1:21" x14ac:dyDescent="0.35">
      <c r="A4721" t="s">
        <v>73</v>
      </c>
      <c r="B4721" t="s">
        <v>47</v>
      </c>
      <c r="C4721" t="s">
        <v>39</v>
      </c>
      <c r="D4721" t="s">
        <v>40</v>
      </c>
      <c r="E4721" t="s">
        <v>1183</v>
      </c>
      <c r="F4721" t="s">
        <v>1184</v>
      </c>
      <c r="G4721" t="s">
        <v>33</v>
      </c>
      <c r="H4721" t="s">
        <v>34</v>
      </c>
      <c r="I4721" t="s">
        <v>35</v>
      </c>
      <c r="J4721" t="s">
        <v>36</v>
      </c>
      <c r="K4721" t="s">
        <v>44</v>
      </c>
      <c r="L4721" t="s">
        <v>45</v>
      </c>
      <c r="M4721" t="s">
        <v>45</v>
      </c>
      <c r="N4721" t="b">
        <v>0</v>
      </c>
      <c r="O4721">
        <v>191.40678779999999</v>
      </c>
      <c r="P4721">
        <v>3.2465243583002938E-4</v>
      </c>
      <c r="Q4721">
        <v>1.3279811517613569</v>
      </c>
      <c r="R4721">
        <v>254.18460651758559</v>
      </c>
      <c r="S4721">
        <v>6.2140679893671551E-2</v>
      </c>
      <c r="T4721">
        <f t="shared" si="148"/>
        <v>254.18460651758562</v>
      </c>
      <c r="U4721">
        <f t="shared" si="149"/>
        <v>6.2140679893671551E-2</v>
      </c>
    </row>
    <row r="4722" spans="1:21" x14ac:dyDescent="0.35">
      <c r="A4722" t="s">
        <v>73</v>
      </c>
      <c r="B4722" t="s">
        <v>47</v>
      </c>
      <c r="C4722" t="s">
        <v>29</v>
      </c>
      <c r="D4722" t="s">
        <v>30</v>
      </c>
      <c r="E4722" t="s">
        <v>96</v>
      </c>
      <c r="F4722" t="s">
        <v>97</v>
      </c>
      <c r="G4722" t="s">
        <v>33</v>
      </c>
      <c r="H4722" t="s">
        <v>34</v>
      </c>
      <c r="I4722" t="s">
        <v>35</v>
      </c>
      <c r="J4722" t="s">
        <v>36</v>
      </c>
      <c r="K4722" t="s">
        <v>44</v>
      </c>
      <c r="L4722" t="s">
        <v>45</v>
      </c>
      <c r="M4722" t="s">
        <v>45</v>
      </c>
      <c r="N4722" t="b">
        <v>0</v>
      </c>
      <c r="O4722">
        <v>191.40678779999999</v>
      </c>
      <c r="P4722">
        <v>3.3659442395422512E-2</v>
      </c>
      <c r="Q4722">
        <v>17.135389188058369</v>
      </c>
      <c r="R4722">
        <v>3279.8298021891028</v>
      </c>
      <c r="S4722">
        <v>6.4426457480469601</v>
      </c>
      <c r="T4722">
        <f t="shared" si="148"/>
        <v>3279.8298021891023</v>
      </c>
      <c r="U4722">
        <f t="shared" si="149"/>
        <v>6.4426457480469601</v>
      </c>
    </row>
    <row r="4723" spans="1:21" x14ac:dyDescent="0.35">
      <c r="A4723" t="s">
        <v>73</v>
      </c>
      <c r="B4723" t="s">
        <v>47</v>
      </c>
      <c r="C4723" t="s">
        <v>29</v>
      </c>
      <c r="D4723" t="s">
        <v>30</v>
      </c>
      <c r="E4723" t="s">
        <v>98</v>
      </c>
      <c r="F4723" t="s">
        <v>99</v>
      </c>
      <c r="G4723" t="s">
        <v>33</v>
      </c>
      <c r="H4723" t="s">
        <v>34</v>
      </c>
      <c r="I4723" t="s">
        <v>35</v>
      </c>
      <c r="J4723" t="s">
        <v>36</v>
      </c>
      <c r="K4723" t="s">
        <v>57</v>
      </c>
      <c r="L4723" t="s">
        <v>58</v>
      </c>
      <c r="M4723" t="s">
        <v>58</v>
      </c>
      <c r="N4723" t="b">
        <v>0</v>
      </c>
      <c r="O4723">
        <v>204.30314809999999</v>
      </c>
      <c r="P4723">
        <v>1.4310352138022271E-2</v>
      </c>
      <c r="Q4723">
        <v>7.2851311802040533</v>
      </c>
      <c r="R4723">
        <v>1488.375234437156</v>
      </c>
      <c r="S4723">
        <v>2.923649992217515</v>
      </c>
      <c r="T4723">
        <f t="shared" si="148"/>
        <v>1488.3752344371565</v>
      </c>
      <c r="U4723">
        <f t="shared" si="149"/>
        <v>2.9236499922175154</v>
      </c>
    </row>
    <row r="4724" spans="1:21" x14ac:dyDescent="0.35">
      <c r="A4724" t="s">
        <v>73</v>
      </c>
      <c r="B4724" t="s">
        <v>47</v>
      </c>
      <c r="C4724" t="s">
        <v>39</v>
      </c>
      <c r="D4724" t="s">
        <v>40</v>
      </c>
      <c r="E4724" t="s">
        <v>98</v>
      </c>
      <c r="F4724" t="s">
        <v>99</v>
      </c>
      <c r="G4724" t="s">
        <v>33</v>
      </c>
      <c r="H4724" t="s">
        <v>34</v>
      </c>
      <c r="I4724" t="s">
        <v>35</v>
      </c>
      <c r="J4724" t="s">
        <v>36</v>
      </c>
      <c r="K4724" t="s">
        <v>57</v>
      </c>
      <c r="L4724" t="s">
        <v>58</v>
      </c>
      <c r="M4724" t="s">
        <v>58</v>
      </c>
      <c r="N4724" t="b">
        <v>0</v>
      </c>
      <c r="O4724">
        <v>204.30314809999999</v>
      </c>
      <c r="P4724">
        <v>6.333144910085178E-3</v>
      </c>
      <c r="Q4724">
        <v>25.905541261269551</v>
      </c>
      <c r="R4724">
        <v>5292.5836329118138</v>
      </c>
      <c r="S4724">
        <v>1.2938814425038929</v>
      </c>
      <c r="T4724">
        <f t="shared" si="148"/>
        <v>5292.5836329118138</v>
      </c>
      <c r="U4724">
        <f t="shared" si="149"/>
        <v>1.2938814425038931</v>
      </c>
    </row>
    <row r="4725" spans="1:21" x14ac:dyDescent="0.35">
      <c r="A4725" t="s">
        <v>73</v>
      </c>
      <c r="B4725" t="s">
        <v>47</v>
      </c>
      <c r="C4725" t="s">
        <v>29</v>
      </c>
      <c r="D4725" t="s">
        <v>30</v>
      </c>
      <c r="E4725" t="s">
        <v>1385</v>
      </c>
      <c r="F4725" t="s">
        <v>1386</v>
      </c>
      <c r="G4725" t="s">
        <v>33</v>
      </c>
      <c r="H4725" t="s">
        <v>34</v>
      </c>
      <c r="I4725" t="s">
        <v>35</v>
      </c>
      <c r="J4725" t="s">
        <v>36</v>
      </c>
      <c r="K4725" t="s">
        <v>57</v>
      </c>
      <c r="L4725" t="s">
        <v>1376</v>
      </c>
      <c r="M4725" t="s">
        <v>58</v>
      </c>
      <c r="N4725" t="b">
        <v>0</v>
      </c>
      <c r="O4725">
        <v>204.30314809999999</v>
      </c>
      <c r="P4725">
        <v>7.6202994059161398E-3</v>
      </c>
      <c r="Q4725">
        <v>3.8793511346955869</v>
      </c>
      <c r="R4725">
        <v>792.5636494036155</v>
      </c>
      <c r="S4725">
        <v>1.5568511580932269</v>
      </c>
      <c r="T4725">
        <f t="shared" si="148"/>
        <v>792.5636494036155</v>
      </c>
      <c r="U4725">
        <f t="shared" si="149"/>
        <v>1.5568511580932269</v>
      </c>
    </row>
    <row r="4726" spans="1:21" x14ac:dyDescent="0.35">
      <c r="A4726" t="s">
        <v>73</v>
      </c>
      <c r="B4726" t="s">
        <v>47</v>
      </c>
      <c r="C4726" t="s">
        <v>29</v>
      </c>
      <c r="D4726" t="s">
        <v>30</v>
      </c>
      <c r="E4726" t="s">
        <v>100</v>
      </c>
      <c r="F4726" t="s">
        <v>101</v>
      </c>
      <c r="G4726" t="s">
        <v>33</v>
      </c>
      <c r="H4726" t="s">
        <v>34</v>
      </c>
      <c r="I4726" t="s">
        <v>35</v>
      </c>
      <c r="J4726" t="s">
        <v>36</v>
      </c>
      <c r="K4726" t="s">
        <v>57</v>
      </c>
      <c r="L4726" t="s">
        <v>58</v>
      </c>
      <c r="M4726" t="s">
        <v>58</v>
      </c>
      <c r="N4726" t="b">
        <v>0</v>
      </c>
      <c r="O4726">
        <v>204.30314809999999</v>
      </c>
      <c r="P4726">
        <v>1.733652674204594E-2</v>
      </c>
      <c r="Q4726">
        <v>8.8256997666288832</v>
      </c>
      <c r="R4726">
        <v>1803.1182465077161</v>
      </c>
      <c r="S4726">
        <v>3.5419069905198222</v>
      </c>
      <c r="T4726">
        <f t="shared" si="148"/>
        <v>1803.1182465077161</v>
      </c>
      <c r="U4726">
        <f t="shared" si="149"/>
        <v>3.5419069905198222</v>
      </c>
    </row>
    <row r="4727" spans="1:21" x14ac:dyDescent="0.35">
      <c r="A4727" t="s">
        <v>73</v>
      </c>
      <c r="B4727" t="s">
        <v>47</v>
      </c>
      <c r="C4727" t="s">
        <v>39</v>
      </c>
      <c r="D4727" t="s">
        <v>40</v>
      </c>
      <c r="E4727" t="s">
        <v>102</v>
      </c>
      <c r="F4727" t="s">
        <v>103</v>
      </c>
      <c r="G4727" t="s">
        <v>33</v>
      </c>
      <c r="H4727" t="s">
        <v>34</v>
      </c>
      <c r="I4727" t="s">
        <v>35</v>
      </c>
      <c r="J4727" t="s">
        <v>36</v>
      </c>
      <c r="K4727" t="s">
        <v>61</v>
      </c>
      <c r="L4727" t="s">
        <v>62</v>
      </c>
      <c r="M4727" t="s">
        <v>62</v>
      </c>
      <c r="N4727" t="b">
        <v>0</v>
      </c>
      <c r="O4727">
        <v>170.4198394</v>
      </c>
      <c r="P4727">
        <v>3.3316838680627701E-2</v>
      </c>
      <c r="Q4727">
        <v>136.28153964417251</v>
      </c>
      <c r="R4727">
        <v>23225.07809934461</v>
      </c>
      <c r="S4727">
        <v>5.6778502972682796</v>
      </c>
      <c r="T4727">
        <f t="shared" si="148"/>
        <v>23225.078099344613</v>
      </c>
      <c r="U4727">
        <f t="shared" si="149"/>
        <v>5.6778502972682805</v>
      </c>
    </row>
    <row r="4728" spans="1:21" x14ac:dyDescent="0.35">
      <c r="A4728" t="s">
        <v>73</v>
      </c>
      <c r="B4728" t="s">
        <v>47</v>
      </c>
      <c r="C4728" t="s">
        <v>76</v>
      </c>
      <c r="D4728" t="s">
        <v>77</v>
      </c>
      <c r="E4728" t="s">
        <v>102</v>
      </c>
      <c r="F4728" t="s">
        <v>103</v>
      </c>
      <c r="G4728" t="s">
        <v>33</v>
      </c>
      <c r="H4728" t="s">
        <v>34</v>
      </c>
      <c r="I4728" t="s">
        <v>35</v>
      </c>
      <c r="J4728" t="s">
        <v>36</v>
      </c>
      <c r="K4728" t="s">
        <v>61</v>
      </c>
      <c r="L4728" t="s">
        <v>62</v>
      </c>
      <c r="M4728" t="s">
        <v>62</v>
      </c>
      <c r="N4728" t="b">
        <v>0</v>
      </c>
      <c r="O4728">
        <v>170.4198394</v>
      </c>
      <c r="P4728">
        <v>7.3926060802999528E-3</v>
      </c>
      <c r="Q4728">
        <v>12.884250141826399</v>
      </c>
      <c r="R4728">
        <v>2195.731839959481</v>
      </c>
      <c r="S4728">
        <v>1.259846740952181</v>
      </c>
      <c r="T4728">
        <f t="shared" si="148"/>
        <v>2195.7318399594824</v>
      </c>
      <c r="U4728">
        <f t="shared" si="149"/>
        <v>1.2598467409521814</v>
      </c>
    </row>
    <row r="4729" spans="1:21" x14ac:dyDescent="0.35">
      <c r="A4729" t="s">
        <v>73</v>
      </c>
      <c r="B4729" t="s">
        <v>47</v>
      </c>
      <c r="C4729" t="s">
        <v>29</v>
      </c>
      <c r="D4729" t="s">
        <v>30</v>
      </c>
      <c r="E4729" t="s">
        <v>102</v>
      </c>
      <c r="F4729" t="s">
        <v>103</v>
      </c>
      <c r="G4729" t="s">
        <v>33</v>
      </c>
      <c r="H4729" t="s">
        <v>34</v>
      </c>
      <c r="I4729" t="s">
        <v>35</v>
      </c>
      <c r="J4729" t="s">
        <v>36</v>
      </c>
      <c r="K4729" t="s">
        <v>61</v>
      </c>
      <c r="L4729" t="s">
        <v>62</v>
      </c>
      <c r="M4729" t="s">
        <v>62</v>
      </c>
      <c r="N4729" t="b">
        <v>0</v>
      </c>
      <c r="O4729">
        <v>170.4198394</v>
      </c>
      <c r="P4729">
        <v>6.4400396749569974E-2</v>
      </c>
      <c r="Q4729">
        <v>32.785030993838561</v>
      </c>
      <c r="R4729">
        <v>5587.2197166939904</v>
      </c>
      <c r="S4729">
        <v>10.975105271358</v>
      </c>
      <c r="T4729">
        <f t="shared" si="148"/>
        <v>5587.2197166939895</v>
      </c>
      <c r="U4729">
        <f t="shared" si="149"/>
        <v>10.975105271357997</v>
      </c>
    </row>
    <row r="4730" spans="1:21" x14ac:dyDescent="0.35">
      <c r="A4730" t="s">
        <v>73</v>
      </c>
      <c r="B4730" t="s">
        <v>47</v>
      </c>
      <c r="C4730" t="s">
        <v>39</v>
      </c>
      <c r="D4730" t="s">
        <v>40</v>
      </c>
      <c r="E4730" t="s">
        <v>106</v>
      </c>
      <c r="F4730" t="s">
        <v>107</v>
      </c>
      <c r="G4730" t="s">
        <v>33</v>
      </c>
      <c r="H4730" t="s">
        <v>34</v>
      </c>
      <c r="I4730" t="s">
        <v>35</v>
      </c>
      <c r="J4730" t="s">
        <v>36</v>
      </c>
      <c r="K4730" t="s">
        <v>61</v>
      </c>
      <c r="L4730" t="s">
        <v>62</v>
      </c>
      <c r="M4730" t="s">
        <v>62</v>
      </c>
      <c r="N4730" t="b">
        <v>0</v>
      </c>
      <c r="O4730">
        <v>170.4198394</v>
      </c>
      <c r="P4730">
        <v>6.3911585652705327E-3</v>
      </c>
      <c r="Q4730">
        <v>26.142844395724609</v>
      </c>
      <c r="R4730">
        <v>4455.2593433785769</v>
      </c>
      <c r="S4730">
        <v>1.0891802162733391</v>
      </c>
      <c r="T4730">
        <f t="shared" si="148"/>
        <v>4455.2593433785778</v>
      </c>
      <c r="U4730">
        <f t="shared" si="149"/>
        <v>1.0891802162733386</v>
      </c>
    </row>
    <row r="4731" spans="1:21" x14ac:dyDescent="0.35">
      <c r="A4731" t="s">
        <v>73</v>
      </c>
      <c r="B4731" t="s">
        <v>47</v>
      </c>
      <c r="C4731" t="s">
        <v>39</v>
      </c>
      <c r="D4731" t="s">
        <v>40</v>
      </c>
      <c r="E4731" t="s">
        <v>108</v>
      </c>
      <c r="F4731" t="s">
        <v>109</v>
      </c>
      <c r="G4731" t="s">
        <v>33</v>
      </c>
      <c r="H4731" t="s">
        <v>34</v>
      </c>
      <c r="I4731" t="s">
        <v>35</v>
      </c>
      <c r="J4731" t="s">
        <v>36</v>
      </c>
      <c r="K4731" t="s">
        <v>61</v>
      </c>
      <c r="L4731" t="s">
        <v>62</v>
      </c>
      <c r="M4731" t="s">
        <v>62</v>
      </c>
      <c r="N4731" t="b">
        <v>0</v>
      </c>
      <c r="O4731">
        <v>170.4198394</v>
      </c>
      <c r="P4731">
        <v>3.1041677265630512E-3</v>
      </c>
      <c r="Q4731">
        <v>12.69750594121474</v>
      </c>
      <c r="R4731">
        <v>2163.9069232823608</v>
      </c>
      <c r="S4731">
        <v>0.52901176543153827</v>
      </c>
      <c r="T4731">
        <f t="shared" si="148"/>
        <v>2163.9069232823617</v>
      </c>
      <c r="U4731">
        <f t="shared" si="149"/>
        <v>0.52901176543153827</v>
      </c>
    </row>
    <row r="4732" spans="1:21" x14ac:dyDescent="0.35">
      <c r="A4732" t="s">
        <v>73</v>
      </c>
      <c r="B4732" t="s">
        <v>47</v>
      </c>
      <c r="C4732" t="s">
        <v>39</v>
      </c>
      <c r="D4732" t="s">
        <v>40</v>
      </c>
      <c r="E4732" t="s">
        <v>110</v>
      </c>
      <c r="F4732" t="s">
        <v>111</v>
      </c>
      <c r="G4732" t="s">
        <v>33</v>
      </c>
      <c r="H4732" t="s">
        <v>34</v>
      </c>
      <c r="I4732" t="s">
        <v>35</v>
      </c>
      <c r="J4732" t="s">
        <v>36</v>
      </c>
      <c r="K4732" t="s">
        <v>61</v>
      </c>
      <c r="L4732" t="s">
        <v>62</v>
      </c>
      <c r="M4732" t="s">
        <v>62</v>
      </c>
      <c r="N4732" t="b">
        <v>0</v>
      </c>
      <c r="O4732">
        <v>170.4198394</v>
      </c>
      <c r="P4732">
        <v>1.945889067429946E-2</v>
      </c>
      <c r="Q4732">
        <v>79.596014684403926</v>
      </c>
      <c r="R4732">
        <v>13564.74003939616</v>
      </c>
      <c r="S4732">
        <v>3.316181023616271</v>
      </c>
      <c r="T4732">
        <f t="shared" si="148"/>
        <v>13564.740039396158</v>
      </c>
      <c r="U4732">
        <f t="shared" si="149"/>
        <v>3.3161810236162714</v>
      </c>
    </row>
    <row r="4733" spans="1:21" x14ac:dyDescent="0.35">
      <c r="A4733" t="s">
        <v>73</v>
      </c>
      <c r="B4733" t="s">
        <v>47</v>
      </c>
      <c r="C4733" t="s">
        <v>76</v>
      </c>
      <c r="D4733" t="s">
        <v>77</v>
      </c>
      <c r="E4733" t="s">
        <v>110</v>
      </c>
      <c r="F4733" t="s">
        <v>111</v>
      </c>
      <c r="G4733" t="s">
        <v>33</v>
      </c>
      <c r="H4733" t="s">
        <v>34</v>
      </c>
      <c r="I4733" t="s">
        <v>35</v>
      </c>
      <c r="J4733" t="s">
        <v>36</v>
      </c>
      <c r="K4733" t="s">
        <v>61</v>
      </c>
      <c r="L4733" t="s">
        <v>62</v>
      </c>
      <c r="M4733" t="s">
        <v>62</v>
      </c>
      <c r="N4733" t="b">
        <v>0</v>
      </c>
      <c r="O4733">
        <v>170.4198394</v>
      </c>
      <c r="P4733">
        <v>3.19699070086379E-3</v>
      </c>
      <c r="Q4733">
        <v>5.5718954105763272</v>
      </c>
      <c r="R4733">
        <v>949.56152102401472</v>
      </c>
      <c r="S4733">
        <v>0.54483064180450058</v>
      </c>
      <c r="T4733">
        <f t="shared" si="148"/>
        <v>949.56152102401472</v>
      </c>
      <c r="U4733">
        <f t="shared" si="149"/>
        <v>0.54483064180450058</v>
      </c>
    </row>
    <row r="4734" spans="1:21" x14ac:dyDescent="0.35">
      <c r="A4734" t="s">
        <v>73</v>
      </c>
      <c r="B4734" t="s">
        <v>47</v>
      </c>
      <c r="C4734" t="s">
        <v>29</v>
      </c>
      <c r="D4734" t="s">
        <v>30</v>
      </c>
      <c r="E4734" t="s">
        <v>110</v>
      </c>
      <c r="F4734" t="s">
        <v>111</v>
      </c>
      <c r="G4734" t="s">
        <v>33</v>
      </c>
      <c r="H4734" t="s">
        <v>34</v>
      </c>
      <c r="I4734" t="s">
        <v>35</v>
      </c>
      <c r="J4734" t="s">
        <v>36</v>
      </c>
      <c r="K4734" t="s">
        <v>61</v>
      </c>
      <c r="L4734" t="s">
        <v>62</v>
      </c>
      <c r="M4734" t="s">
        <v>62</v>
      </c>
      <c r="N4734" t="b">
        <v>0</v>
      </c>
      <c r="O4734">
        <v>170.4198394</v>
      </c>
      <c r="P4734">
        <v>5.8390990099703562E-2</v>
      </c>
      <c r="Q4734">
        <v>29.72575506986275</v>
      </c>
      <c r="R4734">
        <v>5065.8584050497448</v>
      </c>
      <c r="S4734">
        <v>9.9509831551984718</v>
      </c>
      <c r="T4734">
        <f t="shared" si="148"/>
        <v>5065.8584050497457</v>
      </c>
      <c r="U4734">
        <f t="shared" si="149"/>
        <v>9.9509831551984718</v>
      </c>
    </row>
    <row r="4735" spans="1:21" x14ac:dyDescent="0.35">
      <c r="A4735" t="s">
        <v>73</v>
      </c>
      <c r="B4735" t="s">
        <v>47</v>
      </c>
      <c r="C4735" t="s">
        <v>76</v>
      </c>
      <c r="D4735" t="s">
        <v>77</v>
      </c>
      <c r="E4735" t="s">
        <v>112</v>
      </c>
      <c r="F4735" t="s">
        <v>113</v>
      </c>
      <c r="G4735" t="s">
        <v>33</v>
      </c>
      <c r="H4735" t="s">
        <v>34</v>
      </c>
      <c r="I4735" t="s">
        <v>35</v>
      </c>
      <c r="J4735" t="s">
        <v>36</v>
      </c>
      <c r="K4735" t="s">
        <v>61</v>
      </c>
      <c r="L4735" t="s">
        <v>62</v>
      </c>
      <c r="M4735" t="s">
        <v>62</v>
      </c>
      <c r="N4735" t="b">
        <v>0</v>
      </c>
      <c r="O4735">
        <v>170.4198394</v>
      </c>
      <c r="P4735">
        <v>9.5782016189195681E-3</v>
      </c>
      <c r="Q4735">
        <v>16.693429113701541</v>
      </c>
      <c r="R4735">
        <v>2844.8915085923009</v>
      </c>
      <c r="S4735">
        <v>1.6323155816370929</v>
      </c>
      <c r="T4735">
        <f t="shared" si="148"/>
        <v>2844.8915085923009</v>
      </c>
      <c r="U4735">
        <f t="shared" si="149"/>
        <v>1.6323155816370929</v>
      </c>
    </row>
    <row r="4736" spans="1:21" x14ac:dyDescent="0.35">
      <c r="A4736" t="s">
        <v>73</v>
      </c>
      <c r="B4736" t="s">
        <v>47</v>
      </c>
      <c r="C4736" t="s">
        <v>39</v>
      </c>
      <c r="D4736" t="s">
        <v>40</v>
      </c>
      <c r="E4736" t="s">
        <v>112</v>
      </c>
      <c r="F4736" t="s">
        <v>113</v>
      </c>
      <c r="G4736" t="s">
        <v>33</v>
      </c>
      <c r="H4736" t="s">
        <v>34</v>
      </c>
      <c r="I4736" t="s">
        <v>35</v>
      </c>
      <c r="J4736" t="s">
        <v>36</v>
      </c>
      <c r="K4736" t="s">
        <v>61</v>
      </c>
      <c r="L4736" t="s">
        <v>62</v>
      </c>
      <c r="M4736" t="s">
        <v>62</v>
      </c>
      <c r="N4736" t="b">
        <v>0</v>
      </c>
      <c r="O4736">
        <v>170.4198394</v>
      </c>
      <c r="P4736">
        <v>4.0292464923573253E-2</v>
      </c>
      <c r="Q4736">
        <v>164.81513172605489</v>
      </c>
      <c r="R4736">
        <v>28087.768279444132</v>
      </c>
      <c r="S4736">
        <v>6.8666354013054871</v>
      </c>
      <c r="T4736">
        <f t="shared" si="148"/>
        <v>28087.768279444117</v>
      </c>
      <c r="U4736">
        <f t="shared" si="149"/>
        <v>6.8666354013054871</v>
      </c>
    </row>
    <row r="4737" spans="1:21" x14ac:dyDescent="0.35">
      <c r="A4737" t="s">
        <v>73</v>
      </c>
      <c r="B4737" t="s">
        <v>47</v>
      </c>
      <c r="C4737" t="s">
        <v>29</v>
      </c>
      <c r="D4737" t="s">
        <v>30</v>
      </c>
      <c r="E4737" t="s">
        <v>114</v>
      </c>
      <c r="F4737" t="s">
        <v>115</v>
      </c>
      <c r="G4737" t="s">
        <v>33</v>
      </c>
      <c r="H4737" t="s">
        <v>34</v>
      </c>
      <c r="I4737" t="s">
        <v>35</v>
      </c>
      <c r="J4737" t="s">
        <v>36</v>
      </c>
      <c r="K4737" t="s">
        <v>61</v>
      </c>
      <c r="L4737" t="s">
        <v>62</v>
      </c>
      <c r="M4737" t="s">
        <v>62</v>
      </c>
      <c r="N4737" t="b">
        <v>0</v>
      </c>
      <c r="O4737">
        <v>170.4198394</v>
      </c>
      <c r="P4737">
        <v>2.1774918134080942E-2</v>
      </c>
      <c r="Q4737">
        <v>11.08520136436749</v>
      </c>
      <c r="R4737">
        <v>1889.138236232169</v>
      </c>
      <c r="S4737">
        <v>3.7108780513582209</v>
      </c>
      <c r="T4737">
        <f t="shared" si="148"/>
        <v>1889.1382362321685</v>
      </c>
      <c r="U4737">
        <f t="shared" si="149"/>
        <v>3.7108780513582218</v>
      </c>
    </row>
    <row r="4738" spans="1:21" x14ac:dyDescent="0.35">
      <c r="A4738" t="s">
        <v>73</v>
      </c>
      <c r="B4738" t="s">
        <v>47</v>
      </c>
      <c r="C4738" t="s">
        <v>39</v>
      </c>
      <c r="D4738" t="s">
        <v>40</v>
      </c>
      <c r="E4738" t="s">
        <v>114</v>
      </c>
      <c r="F4738" t="s">
        <v>115</v>
      </c>
      <c r="G4738" t="s">
        <v>33</v>
      </c>
      <c r="H4738" t="s">
        <v>34</v>
      </c>
      <c r="I4738" t="s">
        <v>35</v>
      </c>
      <c r="J4738" t="s">
        <v>36</v>
      </c>
      <c r="K4738" t="s">
        <v>61</v>
      </c>
      <c r="L4738" t="s">
        <v>62</v>
      </c>
      <c r="M4738" t="s">
        <v>62</v>
      </c>
      <c r="N4738" t="b">
        <v>0</v>
      </c>
      <c r="O4738">
        <v>170.4198394</v>
      </c>
      <c r="P4738">
        <v>1.4466394491047131E-2</v>
      </c>
      <c r="Q4738">
        <v>59.174357244351079</v>
      </c>
      <c r="R4738">
        <v>10084.484458180539</v>
      </c>
      <c r="S4738">
        <v>2.465360625861297</v>
      </c>
      <c r="T4738">
        <f t="shared" ref="T4738:T4801" si="150">O4738*Q4738</f>
        <v>10084.484458180537</v>
      </c>
      <c r="U4738">
        <f t="shared" ref="U4738:U4801" si="151">O4738*P4738</f>
        <v>2.4653606258612966</v>
      </c>
    </row>
    <row r="4739" spans="1:21" x14ac:dyDescent="0.35">
      <c r="A4739" t="s">
        <v>73</v>
      </c>
      <c r="B4739" t="s">
        <v>47</v>
      </c>
      <c r="C4739" t="s">
        <v>76</v>
      </c>
      <c r="D4739" t="s">
        <v>77</v>
      </c>
      <c r="E4739" t="s">
        <v>114</v>
      </c>
      <c r="F4739" t="s">
        <v>115</v>
      </c>
      <c r="G4739" t="s">
        <v>33</v>
      </c>
      <c r="H4739" t="s">
        <v>34</v>
      </c>
      <c r="I4739" t="s">
        <v>35</v>
      </c>
      <c r="J4739" t="s">
        <v>36</v>
      </c>
      <c r="K4739" t="s">
        <v>61</v>
      </c>
      <c r="L4739" t="s">
        <v>62</v>
      </c>
      <c r="M4739" t="s">
        <v>62</v>
      </c>
      <c r="N4739" t="b">
        <v>0</v>
      </c>
      <c r="O4739">
        <v>170.4198394</v>
      </c>
      <c r="P4739">
        <v>2.5548640374818202E-3</v>
      </c>
      <c r="Q4739">
        <v>4.4527609045735437</v>
      </c>
      <c r="R4739">
        <v>758.83879824402209</v>
      </c>
      <c r="S4739">
        <v>0.43539951895648737</v>
      </c>
      <c r="T4739">
        <f t="shared" si="150"/>
        <v>758.83879824402209</v>
      </c>
      <c r="U4739">
        <f t="shared" si="151"/>
        <v>0.43539951895648737</v>
      </c>
    </row>
    <row r="4740" spans="1:21" x14ac:dyDescent="0.35">
      <c r="A4740" t="s">
        <v>73</v>
      </c>
      <c r="B4740" t="s">
        <v>47</v>
      </c>
      <c r="C4740" t="s">
        <v>29</v>
      </c>
      <c r="D4740" t="s">
        <v>30</v>
      </c>
      <c r="E4740" t="s">
        <v>116</v>
      </c>
      <c r="F4740" t="s">
        <v>117</v>
      </c>
      <c r="G4740" t="s">
        <v>33</v>
      </c>
      <c r="H4740" t="s">
        <v>34</v>
      </c>
      <c r="I4740" t="s">
        <v>35</v>
      </c>
      <c r="J4740" t="s">
        <v>36</v>
      </c>
      <c r="K4740" t="s">
        <v>61</v>
      </c>
      <c r="L4740" t="s">
        <v>62</v>
      </c>
      <c r="M4740" t="s">
        <v>62</v>
      </c>
      <c r="N4740" t="b">
        <v>0</v>
      </c>
      <c r="O4740">
        <v>170.4198394</v>
      </c>
      <c r="P4740">
        <v>2.3939351752649739E-2</v>
      </c>
      <c r="Q4740">
        <v>12.18707381935913</v>
      </c>
      <c r="R4740">
        <v>2076.9191630511282</v>
      </c>
      <c r="S4740">
        <v>4.0797404810266773</v>
      </c>
      <c r="T4740">
        <f t="shared" si="150"/>
        <v>2076.9191630511277</v>
      </c>
      <c r="U4740">
        <f t="shared" si="151"/>
        <v>4.0797404810266773</v>
      </c>
    </row>
    <row r="4741" spans="1:21" x14ac:dyDescent="0.35">
      <c r="A4741" t="s">
        <v>73</v>
      </c>
      <c r="B4741" t="s">
        <v>47</v>
      </c>
      <c r="C4741" t="s">
        <v>76</v>
      </c>
      <c r="D4741" t="s">
        <v>77</v>
      </c>
      <c r="E4741" t="s">
        <v>116</v>
      </c>
      <c r="F4741" t="s">
        <v>117</v>
      </c>
      <c r="G4741" t="s">
        <v>33</v>
      </c>
      <c r="H4741" t="s">
        <v>34</v>
      </c>
      <c r="I4741" t="s">
        <v>35</v>
      </c>
      <c r="J4741" t="s">
        <v>36</v>
      </c>
      <c r="K4741" t="s">
        <v>61</v>
      </c>
      <c r="L4741" t="s">
        <v>62</v>
      </c>
      <c r="M4741" t="s">
        <v>62</v>
      </c>
      <c r="N4741" t="b">
        <v>0</v>
      </c>
      <c r="O4741">
        <v>170.4198394</v>
      </c>
      <c r="P4741">
        <v>1.664725402829258E-2</v>
      </c>
      <c r="Q4741">
        <v>29.013771699079349</v>
      </c>
      <c r="R4741">
        <v>4944.5223133453683</v>
      </c>
      <c r="S4741">
        <v>2.837022357952625</v>
      </c>
      <c r="T4741">
        <f t="shared" si="150"/>
        <v>4944.5223133453683</v>
      </c>
      <c r="U4741">
        <f t="shared" si="151"/>
        <v>2.8370223579526246</v>
      </c>
    </row>
    <row r="4742" spans="1:21" x14ac:dyDescent="0.35">
      <c r="A4742" t="s">
        <v>73</v>
      </c>
      <c r="B4742" t="s">
        <v>47</v>
      </c>
      <c r="C4742" t="s">
        <v>39</v>
      </c>
      <c r="D4742" t="s">
        <v>40</v>
      </c>
      <c r="E4742" t="s">
        <v>116</v>
      </c>
      <c r="F4742" t="s">
        <v>117</v>
      </c>
      <c r="G4742" t="s">
        <v>33</v>
      </c>
      <c r="H4742" t="s">
        <v>34</v>
      </c>
      <c r="I4742" t="s">
        <v>35</v>
      </c>
      <c r="J4742" t="s">
        <v>36</v>
      </c>
      <c r="K4742" t="s">
        <v>61</v>
      </c>
      <c r="L4742" t="s">
        <v>62</v>
      </c>
      <c r="M4742" t="s">
        <v>62</v>
      </c>
      <c r="N4742" t="b">
        <v>0</v>
      </c>
      <c r="O4742">
        <v>170.4198394</v>
      </c>
      <c r="P4742">
        <v>4.6372284413865983E-2</v>
      </c>
      <c r="Q4742">
        <v>189.6844528773897</v>
      </c>
      <c r="R4742">
        <v>32325.99399604162</v>
      </c>
      <c r="S4742">
        <v>7.9027572624221643</v>
      </c>
      <c r="T4742">
        <f t="shared" si="150"/>
        <v>32325.99399604162</v>
      </c>
      <c r="U4742">
        <f t="shared" si="151"/>
        <v>7.9027572624221643</v>
      </c>
    </row>
    <row r="4743" spans="1:21" x14ac:dyDescent="0.35">
      <c r="A4743" t="s">
        <v>73</v>
      </c>
      <c r="B4743" t="s">
        <v>47</v>
      </c>
      <c r="C4743" t="s">
        <v>76</v>
      </c>
      <c r="D4743" t="s">
        <v>77</v>
      </c>
      <c r="E4743" t="s">
        <v>118</v>
      </c>
      <c r="F4743" t="s">
        <v>119</v>
      </c>
      <c r="G4743" t="s">
        <v>33</v>
      </c>
      <c r="H4743" t="s">
        <v>34</v>
      </c>
      <c r="I4743" t="s">
        <v>35</v>
      </c>
      <c r="J4743" t="s">
        <v>36</v>
      </c>
      <c r="K4743" t="s">
        <v>61</v>
      </c>
      <c r="L4743" t="s">
        <v>62</v>
      </c>
      <c r="M4743" t="s">
        <v>62</v>
      </c>
      <c r="N4743" t="b">
        <v>0</v>
      </c>
      <c r="O4743">
        <v>170.4198394</v>
      </c>
      <c r="P4743">
        <v>3.0570086027091159E-2</v>
      </c>
      <c r="Q4743">
        <v>53.279267277584069</v>
      </c>
      <c r="R4743">
        <v>9079.8441727955524</v>
      </c>
      <c r="S4743">
        <v>5.2097491511810592</v>
      </c>
      <c r="T4743">
        <f t="shared" si="150"/>
        <v>9079.8441727955524</v>
      </c>
      <c r="U4743">
        <f t="shared" si="151"/>
        <v>5.2097491511810592</v>
      </c>
    </row>
    <row r="4744" spans="1:21" x14ac:dyDescent="0.35">
      <c r="A4744" t="s">
        <v>73</v>
      </c>
      <c r="B4744" t="s">
        <v>47</v>
      </c>
      <c r="C4744" t="s">
        <v>39</v>
      </c>
      <c r="D4744" t="s">
        <v>40</v>
      </c>
      <c r="E4744" t="s">
        <v>118</v>
      </c>
      <c r="F4744" t="s">
        <v>119</v>
      </c>
      <c r="G4744" t="s">
        <v>33</v>
      </c>
      <c r="H4744" t="s">
        <v>34</v>
      </c>
      <c r="I4744" t="s">
        <v>35</v>
      </c>
      <c r="J4744" t="s">
        <v>36</v>
      </c>
      <c r="K4744" t="s">
        <v>61</v>
      </c>
      <c r="L4744" t="s">
        <v>62</v>
      </c>
      <c r="M4744" t="s">
        <v>62</v>
      </c>
      <c r="N4744" t="b">
        <v>0</v>
      </c>
      <c r="O4744">
        <v>170.4198394</v>
      </c>
      <c r="P4744">
        <v>4.02192086098958E-2</v>
      </c>
      <c r="Q4744">
        <v>164.5154789495019</v>
      </c>
      <c r="R4744">
        <v>28036.70150138819</v>
      </c>
      <c r="S4744">
        <v>6.8541510720935399</v>
      </c>
      <c r="T4744">
        <f t="shared" si="150"/>
        <v>28036.701501388194</v>
      </c>
      <c r="U4744">
        <f t="shared" si="151"/>
        <v>6.8541510720935399</v>
      </c>
    </row>
    <row r="4745" spans="1:21" x14ac:dyDescent="0.35">
      <c r="A4745" t="s">
        <v>73</v>
      </c>
      <c r="B4745" t="s">
        <v>47</v>
      </c>
      <c r="C4745" t="s">
        <v>29</v>
      </c>
      <c r="D4745" t="s">
        <v>30</v>
      </c>
      <c r="E4745" t="s">
        <v>122</v>
      </c>
      <c r="F4745" t="s">
        <v>123</v>
      </c>
      <c r="G4745" t="s">
        <v>33</v>
      </c>
      <c r="H4745" t="s">
        <v>34</v>
      </c>
      <c r="I4745" t="s">
        <v>35</v>
      </c>
      <c r="J4745" t="s">
        <v>36</v>
      </c>
      <c r="K4745" t="s">
        <v>61</v>
      </c>
      <c r="L4745" t="s">
        <v>62</v>
      </c>
      <c r="M4745" t="s">
        <v>62</v>
      </c>
      <c r="N4745" t="b">
        <v>0</v>
      </c>
      <c r="O4745">
        <v>170.4198394</v>
      </c>
      <c r="P4745">
        <v>2.607623333218095E-2</v>
      </c>
      <c r="Q4745">
        <v>13.27492004936798</v>
      </c>
      <c r="R4745">
        <v>2262.30974286113</v>
      </c>
      <c r="S4745">
        <v>4.4439074966272036</v>
      </c>
      <c r="T4745">
        <f t="shared" si="150"/>
        <v>2262.3097428611313</v>
      </c>
      <c r="U4745">
        <f t="shared" si="151"/>
        <v>4.4439074966272045</v>
      </c>
    </row>
    <row r="4746" spans="1:21" x14ac:dyDescent="0.35">
      <c r="A4746" t="s">
        <v>73</v>
      </c>
      <c r="B4746" t="s">
        <v>47</v>
      </c>
      <c r="C4746" t="s">
        <v>39</v>
      </c>
      <c r="D4746" t="s">
        <v>40</v>
      </c>
      <c r="E4746" t="s">
        <v>122</v>
      </c>
      <c r="F4746" t="s">
        <v>123</v>
      </c>
      <c r="G4746" t="s">
        <v>33</v>
      </c>
      <c r="H4746" t="s">
        <v>34</v>
      </c>
      <c r="I4746" t="s">
        <v>35</v>
      </c>
      <c r="J4746" t="s">
        <v>36</v>
      </c>
      <c r="K4746" t="s">
        <v>61</v>
      </c>
      <c r="L4746" t="s">
        <v>62</v>
      </c>
      <c r="M4746" t="s">
        <v>62</v>
      </c>
      <c r="N4746" t="b">
        <v>0</v>
      </c>
      <c r="O4746">
        <v>170.4198394</v>
      </c>
      <c r="P4746">
        <v>1.7626338621156729E-2</v>
      </c>
      <c r="Q4746">
        <v>72.100014908603043</v>
      </c>
      <c r="R4746">
        <v>12287.27296146174</v>
      </c>
      <c r="S4746">
        <v>3.0038777970275481</v>
      </c>
      <c r="T4746">
        <f t="shared" si="150"/>
        <v>12287.272961461736</v>
      </c>
      <c r="U4746">
        <f t="shared" si="151"/>
        <v>3.0038777970275472</v>
      </c>
    </row>
    <row r="4747" spans="1:21" x14ac:dyDescent="0.35">
      <c r="A4747" t="s">
        <v>73</v>
      </c>
      <c r="B4747" t="s">
        <v>47</v>
      </c>
      <c r="C4747" t="s">
        <v>76</v>
      </c>
      <c r="D4747" t="s">
        <v>77</v>
      </c>
      <c r="E4747" t="s">
        <v>122</v>
      </c>
      <c r="F4747" t="s">
        <v>123</v>
      </c>
      <c r="G4747" t="s">
        <v>33</v>
      </c>
      <c r="H4747" t="s">
        <v>34</v>
      </c>
      <c r="I4747" t="s">
        <v>35</v>
      </c>
      <c r="J4747" t="s">
        <v>36</v>
      </c>
      <c r="K4747" t="s">
        <v>61</v>
      </c>
      <c r="L4747" t="s">
        <v>62</v>
      </c>
      <c r="M4747" t="s">
        <v>62</v>
      </c>
      <c r="N4747" t="b">
        <v>0</v>
      </c>
      <c r="O4747">
        <v>170.4198394</v>
      </c>
      <c r="P4747">
        <v>3.8212275864334291E-3</v>
      </c>
      <c r="Q4747">
        <v>6.6598506044648058</v>
      </c>
      <c r="R4747">
        <v>1134.970670440885</v>
      </c>
      <c r="S4747">
        <v>0.65121299159083457</v>
      </c>
      <c r="T4747">
        <f t="shared" si="150"/>
        <v>1134.9706704408852</v>
      </c>
      <c r="U4747">
        <f t="shared" si="151"/>
        <v>0.65121299159083457</v>
      </c>
    </row>
    <row r="4748" spans="1:21" x14ac:dyDescent="0.35">
      <c r="A4748" t="s">
        <v>73</v>
      </c>
      <c r="B4748" t="s">
        <v>47</v>
      </c>
      <c r="C4748" t="s">
        <v>29</v>
      </c>
      <c r="D4748" t="s">
        <v>30</v>
      </c>
      <c r="E4748" t="s">
        <v>134</v>
      </c>
      <c r="F4748" t="s">
        <v>135</v>
      </c>
      <c r="G4748" t="s">
        <v>128</v>
      </c>
      <c r="H4748" t="s">
        <v>41</v>
      </c>
      <c r="I4748" t="s">
        <v>129</v>
      </c>
      <c r="J4748" t="s">
        <v>36</v>
      </c>
      <c r="L4748" t="s">
        <v>136</v>
      </c>
      <c r="M4748" t="s">
        <v>136</v>
      </c>
      <c r="N4748" t="b">
        <v>0</v>
      </c>
      <c r="O4748">
        <v>32.130000000000003</v>
      </c>
      <c r="P4748">
        <v>1.3816170383457961E-2</v>
      </c>
      <c r="Q4748">
        <v>7.0335525415974747</v>
      </c>
      <c r="R4748">
        <v>225.98804316152689</v>
      </c>
      <c r="S4748">
        <v>0.44391355442050418</v>
      </c>
      <c r="T4748">
        <f t="shared" si="150"/>
        <v>225.98804316152689</v>
      </c>
      <c r="U4748">
        <f t="shared" si="151"/>
        <v>0.44391355442050429</v>
      </c>
    </row>
    <row r="4749" spans="1:21" x14ac:dyDescent="0.35">
      <c r="A4749" t="s">
        <v>73</v>
      </c>
      <c r="B4749" t="s">
        <v>47</v>
      </c>
      <c r="C4749" t="s">
        <v>39</v>
      </c>
      <c r="D4749" t="s">
        <v>40</v>
      </c>
      <c r="E4749" t="s">
        <v>134</v>
      </c>
      <c r="F4749" t="s">
        <v>135</v>
      </c>
      <c r="G4749" t="s">
        <v>128</v>
      </c>
      <c r="H4749" t="s">
        <v>41</v>
      </c>
      <c r="I4749" t="s">
        <v>129</v>
      </c>
      <c r="J4749" t="s">
        <v>36</v>
      </c>
      <c r="L4749" t="s">
        <v>136</v>
      </c>
      <c r="M4749" t="s">
        <v>136</v>
      </c>
      <c r="N4749" t="b">
        <v>0</v>
      </c>
      <c r="O4749">
        <v>32.130000000000003</v>
      </c>
      <c r="P4749">
        <v>2.1759222757352162E-3</v>
      </c>
      <c r="Q4749">
        <v>8.9005454786942568</v>
      </c>
      <c r="R4749">
        <v>285.97452623044649</v>
      </c>
      <c r="S4749">
        <v>6.9912382719372487E-2</v>
      </c>
      <c r="T4749">
        <f t="shared" si="150"/>
        <v>285.97452623044649</v>
      </c>
      <c r="U4749">
        <f t="shared" si="151"/>
        <v>6.9912382719372501E-2</v>
      </c>
    </row>
    <row r="4750" spans="1:21" x14ac:dyDescent="0.35">
      <c r="A4750" t="s">
        <v>73</v>
      </c>
      <c r="B4750" t="s">
        <v>47</v>
      </c>
      <c r="C4750" t="s">
        <v>76</v>
      </c>
      <c r="D4750" t="s">
        <v>77</v>
      </c>
      <c r="E4750" t="s">
        <v>1387</v>
      </c>
      <c r="F4750" t="s">
        <v>1388</v>
      </c>
      <c r="G4750" t="s">
        <v>128</v>
      </c>
      <c r="H4750" t="s">
        <v>41</v>
      </c>
      <c r="I4750" t="s">
        <v>129</v>
      </c>
      <c r="J4750" t="s">
        <v>36</v>
      </c>
      <c r="L4750" t="s">
        <v>1389</v>
      </c>
      <c r="M4750" t="s">
        <v>1389</v>
      </c>
      <c r="N4750" t="b">
        <v>0</v>
      </c>
      <c r="O4750">
        <v>116.89</v>
      </c>
      <c r="P4750">
        <v>5.9306245717080175E-4</v>
      </c>
      <c r="Q4750">
        <v>1.0336226446959249</v>
      </c>
      <c r="R4750">
        <v>120.8201509385067</v>
      </c>
      <c r="S4750">
        <v>6.9323070618695012E-2</v>
      </c>
      <c r="T4750">
        <f t="shared" si="150"/>
        <v>120.82015093850666</v>
      </c>
      <c r="U4750">
        <f t="shared" si="151"/>
        <v>6.9323070618695012E-2</v>
      </c>
    </row>
    <row r="4751" spans="1:21" x14ac:dyDescent="0.35">
      <c r="A4751" t="s">
        <v>73</v>
      </c>
      <c r="B4751" t="s">
        <v>47</v>
      </c>
      <c r="C4751" t="s">
        <v>39</v>
      </c>
      <c r="D4751" t="s">
        <v>40</v>
      </c>
      <c r="E4751" t="s">
        <v>319</v>
      </c>
      <c r="F4751" t="s">
        <v>320</v>
      </c>
      <c r="G4751" t="s">
        <v>128</v>
      </c>
      <c r="H4751" t="s">
        <v>41</v>
      </c>
      <c r="I4751" t="s">
        <v>129</v>
      </c>
      <c r="J4751" t="s">
        <v>36</v>
      </c>
      <c r="L4751" t="s">
        <v>321</v>
      </c>
      <c r="M4751" t="s">
        <v>321</v>
      </c>
      <c r="N4751" t="b">
        <v>0</v>
      </c>
      <c r="O4751">
        <v>113.85</v>
      </c>
      <c r="P4751">
        <v>2.3896657763056062E-3</v>
      </c>
      <c r="Q4751">
        <v>9.7748569230032025</v>
      </c>
      <c r="R4751">
        <v>1112.867460683914</v>
      </c>
      <c r="S4751">
        <v>0.27206344863239318</v>
      </c>
      <c r="T4751">
        <f t="shared" si="150"/>
        <v>1112.8674606839145</v>
      </c>
      <c r="U4751">
        <f t="shared" si="151"/>
        <v>0.27206344863239323</v>
      </c>
    </row>
    <row r="4752" spans="1:21" x14ac:dyDescent="0.35">
      <c r="A4752" t="s">
        <v>73</v>
      </c>
      <c r="B4752" t="s">
        <v>47</v>
      </c>
      <c r="C4752" t="s">
        <v>76</v>
      </c>
      <c r="D4752" t="s">
        <v>77</v>
      </c>
      <c r="E4752" t="s">
        <v>143</v>
      </c>
      <c r="F4752" t="s">
        <v>144</v>
      </c>
      <c r="G4752" t="s">
        <v>128</v>
      </c>
      <c r="H4752" t="s">
        <v>41</v>
      </c>
      <c r="I4752" t="s">
        <v>129</v>
      </c>
      <c r="J4752" t="s">
        <v>145</v>
      </c>
      <c r="L4752" t="s">
        <v>146</v>
      </c>
      <c r="M4752" t="s">
        <v>147</v>
      </c>
      <c r="N4752" t="b">
        <v>0</v>
      </c>
      <c r="O4752">
        <v>207.50297707999999</v>
      </c>
      <c r="P4752">
        <v>8.0181630325312885E-3</v>
      </c>
      <c r="Q4752">
        <v>13.97450602222359</v>
      </c>
      <c r="R4752">
        <v>2899.7516028337832</v>
      </c>
      <c r="S4752">
        <v>1.663792699963043</v>
      </c>
      <c r="T4752">
        <f t="shared" si="150"/>
        <v>2899.7516028337836</v>
      </c>
      <c r="U4752">
        <f t="shared" si="151"/>
        <v>1.6637926999630432</v>
      </c>
    </row>
    <row r="4753" spans="1:21" x14ac:dyDescent="0.35">
      <c r="A4753" t="s">
        <v>73</v>
      </c>
      <c r="B4753" t="s">
        <v>47</v>
      </c>
      <c r="C4753" t="s">
        <v>39</v>
      </c>
      <c r="D4753" t="s">
        <v>40</v>
      </c>
      <c r="E4753" t="s">
        <v>143</v>
      </c>
      <c r="F4753" t="s">
        <v>144</v>
      </c>
      <c r="G4753" t="s">
        <v>128</v>
      </c>
      <c r="H4753" t="s">
        <v>41</v>
      </c>
      <c r="I4753" t="s">
        <v>129</v>
      </c>
      <c r="J4753" t="s">
        <v>145</v>
      </c>
      <c r="L4753" t="s">
        <v>146</v>
      </c>
      <c r="M4753" t="s">
        <v>147</v>
      </c>
      <c r="N4753" t="b">
        <v>0</v>
      </c>
      <c r="O4753">
        <v>207.50297707999999</v>
      </c>
      <c r="P4753">
        <v>5.7265415173919096E-3</v>
      </c>
      <c r="Q4753">
        <v>23.424248089907358</v>
      </c>
      <c r="R4753">
        <v>4860.6012145162813</v>
      </c>
      <c r="S4753">
        <v>1.1882744132310421</v>
      </c>
      <c r="T4753">
        <f t="shared" si="150"/>
        <v>4860.6012145162804</v>
      </c>
      <c r="U4753">
        <f t="shared" si="151"/>
        <v>1.1882744132310419</v>
      </c>
    </row>
    <row r="4754" spans="1:21" x14ac:dyDescent="0.35">
      <c r="A4754" t="s">
        <v>73</v>
      </c>
      <c r="B4754" t="s">
        <v>47</v>
      </c>
      <c r="C4754" t="s">
        <v>29</v>
      </c>
      <c r="D4754" t="s">
        <v>30</v>
      </c>
      <c r="E4754" t="s">
        <v>143</v>
      </c>
      <c r="F4754" t="s">
        <v>144</v>
      </c>
      <c r="G4754" t="s">
        <v>128</v>
      </c>
      <c r="H4754" t="s">
        <v>41</v>
      </c>
      <c r="I4754" t="s">
        <v>129</v>
      </c>
      <c r="J4754" t="s">
        <v>145</v>
      </c>
      <c r="L4754" t="s">
        <v>146</v>
      </c>
      <c r="M4754" t="s">
        <v>147</v>
      </c>
      <c r="N4754" t="b">
        <v>0</v>
      </c>
      <c r="O4754">
        <v>207.50297707999999</v>
      </c>
      <c r="P4754">
        <v>1.53186041075673E-3</v>
      </c>
      <c r="Q4754">
        <v>0.77984132986306531</v>
      </c>
      <c r="R4754">
        <v>161.81939759661239</v>
      </c>
      <c r="S4754">
        <v>0.31786559570301309</v>
      </c>
      <c r="T4754">
        <f t="shared" si="150"/>
        <v>161.81939759661236</v>
      </c>
      <c r="U4754">
        <f t="shared" si="151"/>
        <v>0.31786559570301309</v>
      </c>
    </row>
    <row r="4755" spans="1:21" x14ac:dyDescent="0.35">
      <c r="A4755" t="s">
        <v>73</v>
      </c>
      <c r="B4755" t="s">
        <v>47</v>
      </c>
      <c r="C4755" t="s">
        <v>29</v>
      </c>
      <c r="D4755" t="s">
        <v>30</v>
      </c>
      <c r="E4755" t="s">
        <v>148</v>
      </c>
      <c r="F4755" t="s">
        <v>149</v>
      </c>
      <c r="G4755" t="s">
        <v>128</v>
      </c>
      <c r="H4755" t="s">
        <v>41</v>
      </c>
      <c r="I4755" t="s">
        <v>129</v>
      </c>
      <c r="J4755" t="s">
        <v>145</v>
      </c>
      <c r="L4755" t="s">
        <v>150</v>
      </c>
      <c r="M4755" t="s">
        <v>150</v>
      </c>
      <c r="N4755" t="b">
        <v>0</v>
      </c>
      <c r="O4755">
        <v>207.50297707999999</v>
      </c>
      <c r="P4755">
        <v>3.7648811255743672E-3</v>
      </c>
      <c r="Q4755">
        <v>1.9166301858365129</v>
      </c>
      <c r="R4755">
        <v>397.70646952247</v>
      </c>
      <c r="S4755">
        <v>0.78122404190898254</v>
      </c>
      <c r="T4755">
        <f t="shared" si="150"/>
        <v>397.70646952247006</v>
      </c>
      <c r="U4755">
        <f t="shared" si="151"/>
        <v>0.78122404190898254</v>
      </c>
    </row>
    <row r="4756" spans="1:21" x14ac:dyDescent="0.35">
      <c r="A4756" t="s">
        <v>73</v>
      </c>
      <c r="B4756" t="s">
        <v>47</v>
      </c>
      <c r="C4756" t="s">
        <v>76</v>
      </c>
      <c r="D4756" t="s">
        <v>77</v>
      </c>
      <c r="E4756" t="s">
        <v>148</v>
      </c>
      <c r="F4756" t="s">
        <v>149</v>
      </c>
      <c r="G4756" t="s">
        <v>128</v>
      </c>
      <c r="H4756" t="s">
        <v>41</v>
      </c>
      <c r="I4756" t="s">
        <v>129</v>
      </c>
      <c r="J4756" t="s">
        <v>145</v>
      </c>
      <c r="L4756" t="s">
        <v>150</v>
      </c>
      <c r="M4756" t="s">
        <v>150</v>
      </c>
      <c r="N4756" t="b">
        <v>0</v>
      </c>
      <c r="O4756">
        <v>207.50297707999999</v>
      </c>
      <c r="P4756">
        <v>1.6120669161314591E-2</v>
      </c>
      <c r="Q4756">
        <v>28.096009941811541</v>
      </c>
      <c r="R4756">
        <v>5830.0057069951717</v>
      </c>
      <c r="S4756">
        <v>3.3450868434945251</v>
      </c>
      <c r="T4756">
        <f t="shared" si="150"/>
        <v>5830.0057069951717</v>
      </c>
      <c r="U4756">
        <f t="shared" si="151"/>
        <v>3.3450868434945242</v>
      </c>
    </row>
    <row r="4757" spans="1:21" x14ac:dyDescent="0.35">
      <c r="A4757" t="s">
        <v>73</v>
      </c>
      <c r="B4757" t="s">
        <v>47</v>
      </c>
      <c r="C4757" t="s">
        <v>39</v>
      </c>
      <c r="D4757" t="s">
        <v>40</v>
      </c>
      <c r="E4757" t="s">
        <v>148</v>
      </c>
      <c r="F4757" t="s">
        <v>149</v>
      </c>
      <c r="G4757" t="s">
        <v>128</v>
      </c>
      <c r="H4757" t="s">
        <v>41</v>
      </c>
      <c r="I4757" t="s">
        <v>129</v>
      </c>
      <c r="J4757" t="s">
        <v>145</v>
      </c>
      <c r="L4757" t="s">
        <v>150</v>
      </c>
      <c r="M4757" t="s">
        <v>150</v>
      </c>
      <c r="N4757" t="b">
        <v>0</v>
      </c>
      <c r="O4757">
        <v>207.50297707999999</v>
      </c>
      <c r="P4757">
        <v>4.2416826577228216E-3</v>
      </c>
      <c r="Q4757">
        <v>17.35047700106584</v>
      </c>
      <c r="R4757">
        <v>3600.2756314792309</v>
      </c>
      <c r="S4757">
        <v>0.88016177930609207</v>
      </c>
      <c r="T4757">
        <f t="shared" si="150"/>
        <v>3600.2756314792323</v>
      </c>
      <c r="U4757">
        <f t="shared" si="151"/>
        <v>0.88016177930609207</v>
      </c>
    </row>
    <row r="4758" spans="1:21" x14ac:dyDescent="0.35">
      <c r="A4758" t="s">
        <v>73</v>
      </c>
      <c r="B4758" t="s">
        <v>47</v>
      </c>
      <c r="C4758" t="s">
        <v>29</v>
      </c>
      <c r="D4758" t="s">
        <v>30</v>
      </c>
      <c r="E4758" t="s">
        <v>151</v>
      </c>
      <c r="F4758" t="s">
        <v>152</v>
      </c>
      <c r="G4758" t="s">
        <v>128</v>
      </c>
      <c r="H4758" t="s">
        <v>41</v>
      </c>
      <c r="I4758" t="s">
        <v>129</v>
      </c>
      <c r="J4758" t="s">
        <v>145</v>
      </c>
      <c r="L4758" t="s">
        <v>150</v>
      </c>
      <c r="M4758" t="s">
        <v>150</v>
      </c>
      <c r="N4758" t="b">
        <v>0</v>
      </c>
      <c r="O4758">
        <v>207.50297707999999</v>
      </c>
      <c r="P4758">
        <v>1.6569801998006189E-4</v>
      </c>
      <c r="Q4758">
        <v>8.4353746170054242E-2</v>
      </c>
      <c r="R4758">
        <v>17.503653458136899</v>
      </c>
      <c r="S4758">
        <v>3.4382832442124173E-2</v>
      </c>
      <c r="T4758">
        <f t="shared" si="150"/>
        <v>17.503653458136903</v>
      </c>
      <c r="U4758">
        <f t="shared" si="151"/>
        <v>3.4382832442124166E-2</v>
      </c>
    </row>
    <row r="4759" spans="1:21" x14ac:dyDescent="0.35">
      <c r="A4759" t="s">
        <v>73</v>
      </c>
      <c r="B4759" t="s">
        <v>47</v>
      </c>
      <c r="C4759" t="s">
        <v>39</v>
      </c>
      <c r="D4759" t="s">
        <v>40</v>
      </c>
      <c r="E4759" t="s">
        <v>151</v>
      </c>
      <c r="F4759" t="s">
        <v>152</v>
      </c>
      <c r="G4759" t="s">
        <v>128</v>
      </c>
      <c r="H4759" t="s">
        <v>41</v>
      </c>
      <c r="I4759" t="s">
        <v>129</v>
      </c>
      <c r="J4759" t="s">
        <v>145</v>
      </c>
      <c r="L4759" t="s">
        <v>150</v>
      </c>
      <c r="M4759" t="s">
        <v>150</v>
      </c>
      <c r="N4759" t="b">
        <v>0</v>
      </c>
      <c r="O4759">
        <v>207.50297707999999</v>
      </c>
      <c r="P4759">
        <v>1.091383664561031E-3</v>
      </c>
      <c r="Q4759">
        <v>4.4642724831920999</v>
      </c>
      <c r="R4759">
        <v>926.34983075868502</v>
      </c>
      <c r="S4759">
        <v>0.22646535953289409</v>
      </c>
      <c r="T4759">
        <f t="shared" si="150"/>
        <v>926.34983075868502</v>
      </c>
      <c r="U4759">
        <f t="shared" si="151"/>
        <v>0.22646535953289401</v>
      </c>
    </row>
    <row r="4760" spans="1:21" x14ac:dyDescent="0.35">
      <c r="A4760" t="s">
        <v>73</v>
      </c>
      <c r="B4760" t="s">
        <v>47</v>
      </c>
      <c r="C4760" t="s">
        <v>76</v>
      </c>
      <c r="D4760" t="s">
        <v>77</v>
      </c>
      <c r="E4760" t="s">
        <v>151</v>
      </c>
      <c r="F4760" t="s">
        <v>152</v>
      </c>
      <c r="G4760" t="s">
        <v>128</v>
      </c>
      <c r="H4760" t="s">
        <v>41</v>
      </c>
      <c r="I4760" t="s">
        <v>129</v>
      </c>
      <c r="J4760" t="s">
        <v>145</v>
      </c>
      <c r="L4760" t="s">
        <v>150</v>
      </c>
      <c r="M4760" t="s">
        <v>150</v>
      </c>
      <c r="N4760" t="b">
        <v>0</v>
      </c>
      <c r="O4760">
        <v>207.50297707999999</v>
      </c>
      <c r="P4760">
        <v>1.1734777523914909E-3</v>
      </c>
      <c r="Q4760">
        <v>2.045203103405008</v>
      </c>
      <c r="R4760">
        <v>424.38573268979411</v>
      </c>
      <c r="S4760">
        <v>0.24350012715838151</v>
      </c>
      <c r="T4760">
        <f t="shared" si="150"/>
        <v>424.38573268979422</v>
      </c>
      <c r="U4760">
        <f t="shared" si="151"/>
        <v>0.24350012715838146</v>
      </c>
    </row>
    <row r="4761" spans="1:21" x14ac:dyDescent="0.35">
      <c r="A4761" t="s">
        <v>73</v>
      </c>
      <c r="B4761" t="s">
        <v>47</v>
      </c>
      <c r="C4761" t="s">
        <v>29</v>
      </c>
      <c r="D4761" t="s">
        <v>30</v>
      </c>
      <c r="E4761" t="s">
        <v>157</v>
      </c>
      <c r="F4761" t="s">
        <v>158</v>
      </c>
      <c r="G4761" t="s">
        <v>128</v>
      </c>
      <c r="H4761" t="s">
        <v>41</v>
      </c>
      <c r="I4761" t="s">
        <v>129</v>
      </c>
      <c r="J4761" t="s">
        <v>36</v>
      </c>
      <c r="L4761" t="s">
        <v>155</v>
      </c>
      <c r="M4761" t="s">
        <v>156</v>
      </c>
      <c r="N4761" t="b">
        <v>0</v>
      </c>
      <c r="O4761">
        <v>113.85</v>
      </c>
      <c r="P4761">
        <v>3.0793741675415802E-3</v>
      </c>
      <c r="Q4761">
        <v>1.5676514838419939</v>
      </c>
      <c r="R4761">
        <v>178.47712143541099</v>
      </c>
      <c r="S4761">
        <v>0.35058674897460879</v>
      </c>
      <c r="T4761">
        <f t="shared" si="150"/>
        <v>178.47712143541099</v>
      </c>
      <c r="U4761">
        <f t="shared" si="151"/>
        <v>0.3505867489746089</v>
      </c>
    </row>
    <row r="4762" spans="1:21" x14ac:dyDescent="0.35">
      <c r="A4762" t="s">
        <v>73</v>
      </c>
      <c r="B4762" t="s">
        <v>47</v>
      </c>
      <c r="C4762" t="s">
        <v>39</v>
      </c>
      <c r="D4762" t="s">
        <v>40</v>
      </c>
      <c r="E4762" t="s">
        <v>157</v>
      </c>
      <c r="F4762" t="s">
        <v>158</v>
      </c>
      <c r="G4762" t="s">
        <v>128</v>
      </c>
      <c r="H4762" t="s">
        <v>41</v>
      </c>
      <c r="I4762" t="s">
        <v>129</v>
      </c>
      <c r="J4762" t="s">
        <v>36</v>
      </c>
      <c r="L4762" t="s">
        <v>155</v>
      </c>
      <c r="M4762" t="s">
        <v>156</v>
      </c>
      <c r="N4762" t="b">
        <v>0</v>
      </c>
      <c r="O4762">
        <v>113.85</v>
      </c>
      <c r="P4762">
        <v>2.8352835308967901E-3</v>
      </c>
      <c r="Q4762">
        <v>11.597643120415659</v>
      </c>
      <c r="R4762">
        <v>1320.391669259323</v>
      </c>
      <c r="S4762">
        <v>0.32279702999259952</v>
      </c>
      <c r="T4762">
        <f t="shared" si="150"/>
        <v>1320.3916692593227</v>
      </c>
      <c r="U4762">
        <f t="shared" si="151"/>
        <v>0.32279702999259952</v>
      </c>
    </row>
    <row r="4763" spans="1:21" x14ac:dyDescent="0.35">
      <c r="A4763" t="s">
        <v>73</v>
      </c>
      <c r="B4763" t="s">
        <v>47</v>
      </c>
      <c r="C4763" t="s">
        <v>76</v>
      </c>
      <c r="D4763" t="s">
        <v>77</v>
      </c>
      <c r="E4763" t="s">
        <v>157</v>
      </c>
      <c r="F4763" t="s">
        <v>158</v>
      </c>
      <c r="G4763" t="s">
        <v>128</v>
      </c>
      <c r="H4763" t="s">
        <v>41</v>
      </c>
      <c r="I4763" t="s">
        <v>129</v>
      </c>
      <c r="J4763" t="s">
        <v>36</v>
      </c>
      <c r="L4763" t="s">
        <v>155</v>
      </c>
      <c r="M4763" t="s">
        <v>156</v>
      </c>
      <c r="N4763" t="b">
        <v>0</v>
      </c>
      <c r="O4763">
        <v>113.85</v>
      </c>
      <c r="P4763">
        <v>1.01106142864153E-2</v>
      </c>
      <c r="Q4763">
        <v>17.62134788986522</v>
      </c>
      <c r="R4763">
        <v>2006.190457261155</v>
      </c>
      <c r="S4763">
        <v>1.151093436508382</v>
      </c>
      <c r="T4763">
        <f t="shared" si="150"/>
        <v>2006.1904572611552</v>
      </c>
      <c r="U4763">
        <f t="shared" si="151"/>
        <v>1.1510934365083818</v>
      </c>
    </row>
    <row r="4764" spans="1:21" x14ac:dyDescent="0.35">
      <c r="A4764" t="s">
        <v>73</v>
      </c>
      <c r="B4764" t="s">
        <v>47</v>
      </c>
      <c r="C4764" t="s">
        <v>39</v>
      </c>
      <c r="D4764" t="s">
        <v>40</v>
      </c>
      <c r="E4764" t="s">
        <v>159</v>
      </c>
      <c r="F4764" t="s">
        <v>160</v>
      </c>
      <c r="G4764" t="s">
        <v>128</v>
      </c>
      <c r="H4764" t="s">
        <v>41</v>
      </c>
      <c r="I4764" t="s">
        <v>129</v>
      </c>
      <c r="J4764" t="s">
        <v>36</v>
      </c>
      <c r="L4764" t="s">
        <v>161</v>
      </c>
      <c r="M4764" t="s">
        <v>161</v>
      </c>
      <c r="N4764" t="b">
        <v>0</v>
      </c>
      <c r="O4764">
        <v>167.61</v>
      </c>
      <c r="P4764">
        <v>1.0808602869425939E-3</v>
      </c>
      <c r="Q4764">
        <v>4.4212269194204206</v>
      </c>
      <c r="R4764">
        <v>741.04184396405685</v>
      </c>
      <c r="S4764">
        <v>0.18116299269444819</v>
      </c>
      <c r="T4764">
        <f t="shared" si="150"/>
        <v>741.04184396405674</v>
      </c>
      <c r="U4764">
        <f t="shared" si="151"/>
        <v>0.18116299269444819</v>
      </c>
    </row>
    <row r="4765" spans="1:21" x14ac:dyDescent="0.35">
      <c r="A4765" t="s">
        <v>73</v>
      </c>
      <c r="B4765" t="s">
        <v>47</v>
      </c>
      <c r="C4765" t="s">
        <v>76</v>
      </c>
      <c r="D4765" t="s">
        <v>77</v>
      </c>
      <c r="E4765" t="s">
        <v>159</v>
      </c>
      <c r="F4765" t="s">
        <v>160</v>
      </c>
      <c r="G4765" t="s">
        <v>128</v>
      </c>
      <c r="H4765" t="s">
        <v>41</v>
      </c>
      <c r="I4765" t="s">
        <v>129</v>
      </c>
      <c r="J4765" t="s">
        <v>36</v>
      </c>
      <c r="L4765" t="s">
        <v>161</v>
      </c>
      <c r="M4765" t="s">
        <v>161</v>
      </c>
      <c r="N4765" t="b">
        <v>0</v>
      </c>
      <c r="O4765">
        <v>167.61</v>
      </c>
      <c r="P4765">
        <v>1.0454276939130919E-3</v>
      </c>
      <c r="Q4765">
        <v>1.822030251207768</v>
      </c>
      <c r="R4765">
        <v>305.39049040493393</v>
      </c>
      <c r="S4765">
        <v>0.17522413577677329</v>
      </c>
      <c r="T4765">
        <f t="shared" si="150"/>
        <v>305.39049040493398</v>
      </c>
      <c r="U4765">
        <f t="shared" si="151"/>
        <v>0.17522413577677334</v>
      </c>
    </row>
    <row r="4766" spans="1:21" x14ac:dyDescent="0.35">
      <c r="A4766" t="s">
        <v>73</v>
      </c>
      <c r="B4766" t="s">
        <v>47</v>
      </c>
      <c r="C4766" t="s">
        <v>29</v>
      </c>
      <c r="D4766" t="s">
        <v>30</v>
      </c>
      <c r="E4766" t="s">
        <v>159</v>
      </c>
      <c r="F4766" t="s">
        <v>160</v>
      </c>
      <c r="G4766" t="s">
        <v>128</v>
      </c>
      <c r="H4766" t="s">
        <v>41</v>
      </c>
      <c r="I4766" t="s">
        <v>129</v>
      </c>
      <c r="J4766" t="s">
        <v>36</v>
      </c>
      <c r="L4766" t="s">
        <v>161</v>
      </c>
      <c r="M4766" t="s">
        <v>161</v>
      </c>
      <c r="N4766" t="b">
        <v>0</v>
      </c>
      <c r="O4766">
        <v>167.61</v>
      </c>
      <c r="P4766">
        <v>3.05221839258377E-6</v>
      </c>
      <c r="Q4766">
        <v>1.553826989450825E-3</v>
      </c>
      <c r="R4766">
        <v>0.26043694170185278</v>
      </c>
      <c r="S4766">
        <v>5.1158232478096569E-4</v>
      </c>
      <c r="T4766">
        <f t="shared" si="150"/>
        <v>0.26043694170185278</v>
      </c>
      <c r="U4766">
        <f t="shared" si="151"/>
        <v>5.1158232478096569E-4</v>
      </c>
    </row>
    <row r="4767" spans="1:21" x14ac:dyDescent="0.35">
      <c r="A4767" t="s">
        <v>73</v>
      </c>
      <c r="B4767" t="s">
        <v>47</v>
      </c>
      <c r="C4767" t="s">
        <v>29</v>
      </c>
      <c r="D4767" t="s">
        <v>30</v>
      </c>
      <c r="E4767" t="s">
        <v>162</v>
      </c>
      <c r="F4767" t="s">
        <v>163</v>
      </c>
      <c r="G4767" t="s">
        <v>128</v>
      </c>
      <c r="H4767" t="s">
        <v>41</v>
      </c>
      <c r="I4767" t="s">
        <v>129</v>
      </c>
      <c r="J4767" t="s">
        <v>36</v>
      </c>
      <c r="L4767" t="s">
        <v>139</v>
      </c>
      <c r="M4767" t="s">
        <v>139</v>
      </c>
      <c r="N4767" t="b">
        <v>0</v>
      </c>
      <c r="O4767">
        <v>116.89</v>
      </c>
      <c r="P4767">
        <v>9.1132968535919765E-3</v>
      </c>
      <c r="Q4767">
        <v>4.6394080608371331</v>
      </c>
      <c r="R4767">
        <v>542.3004082312525</v>
      </c>
      <c r="S4767">
        <v>1.0652532692163661</v>
      </c>
      <c r="T4767">
        <f t="shared" si="150"/>
        <v>542.3004082312525</v>
      </c>
      <c r="U4767">
        <f t="shared" si="151"/>
        <v>1.0652532692163661</v>
      </c>
    </row>
    <row r="4768" spans="1:21" x14ac:dyDescent="0.35">
      <c r="A4768" t="s">
        <v>73</v>
      </c>
      <c r="B4768" t="s">
        <v>47</v>
      </c>
      <c r="C4768" t="s">
        <v>76</v>
      </c>
      <c r="D4768" t="s">
        <v>77</v>
      </c>
      <c r="E4768" t="s">
        <v>162</v>
      </c>
      <c r="F4768" t="s">
        <v>163</v>
      </c>
      <c r="G4768" t="s">
        <v>128</v>
      </c>
      <c r="H4768" t="s">
        <v>41</v>
      </c>
      <c r="I4768" t="s">
        <v>129</v>
      </c>
      <c r="J4768" t="s">
        <v>36</v>
      </c>
      <c r="L4768" t="s">
        <v>139</v>
      </c>
      <c r="M4768" t="s">
        <v>139</v>
      </c>
      <c r="N4768" t="b">
        <v>0</v>
      </c>
      <c r="O4768">
        <v>116.89</v>
      </c>
      <c r="P4768">
        <v>5.6156713902240391E-2</v>
      </c>
      <c r="Q4768">
        <v>97.873083077907992</v>
      </c>
      <c r="R4768">
        <v>11440.384680976669</v>
      </c>
      <c r="S4768">
        <v>6.5641582880328793</v>
      </c>
      <c r="T4768">
        <f t="shared" si="150"/>
        <v>11440.384680976666</v>
      </c>
      <c r="U4768">
        <f t="shared" si="151"/>
        <v>6.5641582880328793</v>
      </c>
    </row>
    <row r="4769" spans="1:21" x14ac:dyDescent="0.35">
      <c r="A4769" t="s">
        <v>73</v>
      </c>
      <c r="B4769" t="s">
        <v>47</v>
      </c>
      <c r="C4769" t="s">
        <v>39</v>
      </c>
      <c r="D4769" t="s">
        <v>40</v>
      </c>
      <c r="E4769" t="s">
        <v>162</v>
      </c>
      <c r="F4769" t="s">
        <v>163</v>
      </c>
      <c r="G4769" t="s">
        <v>128</v>
      </c>
      <c r="H4769" t="s">
        <v>41</v>
      </c>
      <c r="I4769" t="s">
        <v>129</v>
      </c>
      <c r="J4769" t="s">
        <v>36</v>
      </c>
      <c r="L4769" t="s">
        <v>139</v>
      </c>
      <c r="M4769" t="s">
        <v>139</v>
      </c>
      <c r="N4769" t="b">
        <v>0</v>
      </c>
      <c r="O4769">
        <v>116.89</v>
      </c>
      <c r="P4769">
        <v>1.9232540559266341E-2</v>
      </c>
      <c r="Q4769">
        <v>78.670136257850672</v>
      </c>
      <c r="R4769">
        <v>9195.7522271801645</v>
      </c>
      <c r="S4769">
        <v>2.248091665972642</v>
      </c>
      <c r="T4769">
        <f t="shared" si="150"/>
        <v>9195.7522271801645</v>
      </c>
      <c r="U4769">
        <f t="shared" si="151"/>
        <v>2.2480916659726424</v>
      </c>
    </row>
    <row r="4770" spans="1:21" x14ac:dyDescent="0.35">
      <c r="A4770" t="s">
        <v>73</v>
      </c>
      <c r="B4770" t="s">
        <v>47</v>
      </c>
      <c r="C4770" t="s">
        <v>29</v>
      </c>
      <c r="D4770" t="s">
        <v>30</v>
      </c>
      <c r="E4770" t="s">
        <v>167</v>
      </c>
      <c r="F4770" t="s">
        <v>168</v>
      </c>
      <c r="G4770" t="s">
        <v>128</v>
      </c>
      <c r="H4770" t="s">
        <v>41</v>
      </c>
      <c r="I4770" t="s">
        <v>129</v>
      </c>
      <c r="J4770" t="s">
        <v>36</v>
      </c>
      <c r="L4770" t="s">
        <v>169</v>
      </c>
      <c r="M4770" t="s">
        <v>169</v>
      </c>
      <c r="N4770" t="b">
        <v>0</v>
      </c>
      <c r="O4770">
        <v>206.9</v>
      </c>
      <c r="P4770">
        <v>1.2644398822583781E-4</v>
      </c>
      <c r="Q4770">
        <v>6.4370256740636206E-2</v>
      </c>
      <c r="R4770">
        <v>13.31820611963763</v>
      </c>
      <c r="S4770">
        <v>2.616126116392585E-2</v>
      </c>
      <c r="T4770">
        <f t="shared" si="150"/>
        <v>13.318206119637631</v>
      </c>
      <c r="U4770">
        <f t="shared" si="151"/>
        <v>2.6161261163925843E-2</v>
      </c>
    </row>
    <row r="4771" spans="1:21" x14ac:dyDescent="0.35">
      <c r="A4771" t="s">
        <v>73</v>
      </c>
      <c r="B4771" t="s">
        <v>47</v>
      </c>
      <c r="C4771" t="s">
        <v>76</v>
      </c>
      <c r="D4771" t="s">
        <v>77</v>
      </c>
      <c r="E4771" t="s">
        <v>167</v>
      </c>
      <c r="F4771" t="s">
        <v>168</v>
      </c>
      <c r="G4771" t="s">
        <v>128</v>
      </c>
      <c r="H4771" t="s">
        <v>41</v>
      </c>
      <c r="I4771" t="s">
        <v>129</v>
      </c>
      <c r="J4771" t="s">
        <v>36</v>
      </c>
      <c r="L4771" t="s">
        <v>169</v>
      </c>
      <c r="M4771" t="s">
        <v>169</v>
      </c>
      <c r="N4771" t="b">
        <v>0</v>
      </c>
      <c r="O4771">
        <v>206.9</v>
      </c>
      <c r="P4771">
        <v>1.17293286147693E-2</v>
      </c>
      <c r="Q4771">
        <v>20.442534368372279</v>
      </c>
      <c r="R4771">
        <v>4229.5603608162246</v>
      </c>
      <c r="S4771">
        <v>2.4267980903957671</v>
      </c>
      <c r="T4771">
        <f t="shared" si="150"/>
        <v>4229.5603608162246</v>
      </c>
      <c r="U4771">
        <f t="shared" si="151"/>
        <v>2.4267980903957684</v>
      </c>
    </row>
    <row r="4772" spans="1:21" x14ac:dyDescent="0.35">
      <c r="A4772" t="s">
        <v>73</v>
      </c>
      <c r="B4772" t="s">
        <v>47</v>
      </c>
      <c r="C4772" t="s">
        <v>39</v>
      </c>
      <c r="D4772" t="s">
        <v>40</v>
      </c>
      <c r="E4772" t="s">
        <v>167</v>
      </c>
      <c r="F4772" t="s">
        <v>168</v>
      </c>
      <c r="G4772" t="s">
        <v>128</v>
      </c>
      <c r="H4772" t="s">
        <v>41</v>
      </c>
      <c r="I4772" t="s">
        <v>129</v>
      </c>
      <c r="J4772" t="s">
        <v>36</v>
      </c>
      <c r="L4772" t="s">
        <v>169</v>
      </c>
      <c r="M4772" t="s">
        <v>169</v>
      </c>
      <c r="N4772" t="b">
        <v>0</v>
      </c>
      <c r="O4772">
        <v>206.9</v>
      </c>
      <c r="P4772">
        <v>2.3858999051418681E-3</v>
      </c>
      <c r="Q4772">
        <v>9.7594527387942698</v>
      </c>
      <c r="R4772">
        <v>2019.230771656534</v>
      </c>
      <c r="S4772">
        <v>0.4936426903738525</v>
      </c>
      <c r="T4772">
        <f t="shared" si="150"/>
        <v>2019.2307716565344</v>
      </c>
      <c r="U4772">
        <f t="shared" si="151"/>
        <v>0.4936426903738525</v>
      </c>
    </row>
    <row r="4773" spans="1:21" x14ac:dyDescent="0.35">
      <c r="A4773" t="s">
        <v>73</v>
      </c>
      <c r="B4773" t="s">
        <v>47</v>
      </c>
      <c r="C4773" t="s">
        <v>76</v>
      </c>
      <c r="D4773" t="s">
        <v>77</v>
      </c>
      <c r="E4773" t="s">
        <v>170</v>
      </c>
      <c r="F4773" t="s">
        <v>171</v>
      </c>
      <c r="G4773" t="s">
        <v>128</v>
      </c>
      <c r="H4773" t="s">
        <v>41</v>
      </c>
      <c r="I4773" t="s">
        <v>129</v>
      </c>
      <c r="J4773" t="s">
        <v>36</v>
      </c>
      <c r="L4773" t="s">
        <v>172</v>
      </c>
      <c r="M4773" t="s">
        <v>172</v>
      </c>
      <c r="N4773" t="b">
        <v>0</v>
      </c>
      <c r="O4773">
        <v>31.79</v>
      </c>
      <c r="P4773">
        <v>9.2895632816307628E-3</v>
      </c>
      <c r="Q4773">
        <v>16.19037396674057</v>
      </c>
      <c r="R4773">
        <v>514.6919884026828</v>
      </c>
      <c r="S4773">
        <v>0.29531521672304201</v>
      </c>
      <c r="T4773">
        <f t="shared" si="150"/>
        <v>514.69198840268268</v>
      </c>
      <c r="U4773">
        <f t="shared" si="151"/>
        <v>0.29531521672304195</v>
      </c>
    </row>
    <row r="4774" spans="1:21" x14ac:dyDescent="0.35">
      <c r="A4774" t="s">
        <v>73</v>
      </c>
      <c r="B4774" t="s">
        <v>47</v>
      </c>
      <c r="C4774" t="s">
        <v>39</v>
      </c>
      <c r="D4774" t="s">
        <v>40</v>
      </c>
      <c r="E4774" t="s">
        <v>170</v>
      </c>
      <c r="F4774" t="s">
        <v>171</v>
      </c>
      <c r="G4774" t="s">
        <v>128</v>
      </c>
      <c r="H4774" t="s">
        <v>41</v>
      </c>
      <c r="I4774" t="s">
        <v>129</v>
      </c>
      <c r="J4774" t="s">
        <v>36</v>
      </c>
      <c r="L4774" t="s">
        <v>172</v>
      </c>
      <c r="M4774" t="s">
        <v>172</v>
      </c>
      <c r="N4774" t="b">
        <v>0</v>
      </c>
      <c r="O4774">
        <v>31.79</v>
      </c>
      <c r="P4774">
        <v>9.4011232379328166E-3</v>
      </c>
      <c r="Q4774">
        <v>38.455015541287068</v>
      </c>
      <c r="R4774">
        <v>1222.484944057516</v>
      </c>
      <c r="S4774">
        <v>0.29886170773388421</v>
      </c>
      <c r="T4774">
        <f t="shared" si="150"/>
        <v>1222.4849440575158</v>
      </c>
      <c r="U4774">
        <f t="shared" si="151"/>
        <v>0.29886170773388421</v>
      </c>
    </row>
    <row r="4775" spans="1:21" x14ac:dyDescent="0.35">
      <c r="A4775" t="s">
        <v>73</v>
      </c>
      <c r="B4775" t="s">
        <v>47</v>
      </c>
      <c r="C4775" t="s">
        <v>29</v>
      </c>
      <c r="D4775" t="s">
        <v>30</v>
      </c>
      <c r="E4775" t="s">
        <v>173</v>
      </c>
      <c r="F4775" t="s">
        <v>174</v>
      </c>
      <c r="G4775" t="s">
        <v>128</v>
      </c>
      <c r="H4775" t="s">
        <v>41</v>
      </c>
      <c r="I4775" t="s">
        <v>129</v>
      </c>
      <c r="J4775" t="s">
        <v>36</v>
      </c>
      <c r="L4775" t="s">
        <v>175</v>
      </c>
      <c r="M4775" t="s">
        <v>136</v>
      </c>
      <c r="N4775" t="b">
        <v>0</v>
      </c>
      <c r="O4775">
        <v>32.130000000000003</v>
      </c>
      <c r="P4775">
        <v>7.5536909647823591E-3</v>
      </c>
      <c r="Q4775">
        <v>3.845442029826029</v>
      </c>
      <c r="R4775">
        <v>123.55405241831031</v>
      </c>
      <c r="S4775">
        <v>0.24270009069845719</v>
      </c>
      <c r="T4775">
        <f t="shared" si="150"/>
        <v>123.55405241831032</v>
      </c>
      <c r="U4775">
        <f t="shared" si="151"/>
        <v>0.24270009069845722</v>
      </c>
    </row>
    <row r="4776" spans="1:21" x14ac:dyDescent="0.35">
      <c r="A4776" t="s">
        <v>73</v>
      </c>
      <c r="B4776" t="s">
        <v>47</v>
      </c>
      <c r="C4776" t="s">
        <v>76</v>
      </c>
      <c r="D4776" t="s">
        <v>77</v>
      </c>
      <c r="E4776" t="s">
        <v>173</v>
      </c>
      <c r="F4776" t="s">
        <v>174</v>
      </c>
      <c r="G4776" t="s">
        <v>128</v>
      </c>
      <c r="H4776" t="s">
        <v>41</v>
      </c>
      <c r="I4776" t="s">
        <v>129</v>
      </c>
      <c r="J4776" t="s">
        <v>36</v>
      </c>
      <c r="L4776" t="s">
        <v>175</v>
      </c>
      <c r="M4776" t="s">
        <v>136</v>
      </c>
      <c r="N4776" t="b">
        <v>0</v>
      </c>
      <c r="O4776">
        <v>32.130000000000003</v>
      </c>
      <c r="P4776">
        <v>5.7839075879502128E-2</v>
      </c>
      <c r="Q4776">
        <v>100.8051982628224</v>
      </c>
      <c r="R4776">
        <v>3238.8710201844842</v>
      </c>
      <c r="S4776">
        <v>1.8583695080084039</v>
      </c>
      <c r="T4776">
        <f t="shared" si="150"/>
        <v>3238.8710201844842</v>
      </c>
      <c r="U4776">
        <f t="shared" si="151"/>
        <v>1.8583695080084035</v>
      </c>
    </row>
    <row r="4777" spans="1:21" x14ac:dyDescent="0.35">
      <c r="A4777" t="s">
        <v>73</v>
      </c>
      <c r="B4777" t="s">
        <v>47</v>
      </c>
      <c r="C4777" t="s">
        <v>39</v>
      </c>
      <c r="D4777" t="s">
        <v>40</v>
      </c>
      <c r="E4777" t="s">
        <v>173</v>
      </c>
      <c r="F4777" t="s">
        <v>174</v>
      </c>
      <c r="G4777" t="s">
        <v>128</v>
      </c>
      <c r="H4777" t="s">
        <v>41</v>
      </c>
      <c r="I4777" t="s">
        <v>129</v>
      </c>
      <c r="J4777" t="s">
        <v>36</v>
      </c>
      <c r="L4777" t="s">
        <v>175</v>
      </c>
      <c r="M4777" t="s">
        <v>136</v>
      </c>
      <c r="N4777" t="b">
        <v>0</v>
      </c>
      <c r="O4777">
        <v>32.130000000000003</v>
      </c>
      <c r="P4777">
        <v>5.698504874722251E-2</v>
      </c>
      <c r="Q4777">
        <v>233.09565035308421</v>
      </c>
      <c r="R4777">
        <v>7489.3632458445963</v>
      </c>
      <c r="S4777">
        <v>1.8309296162482589</v>
      </c>
      <c r="T4777">
        <f t="shared" si="150"/>
        <v>7489.3632458445963</v>
      </c>
      <c r="U4777">
        <f t="shared" si="151"/>
        <v>1.8309296162482593</v>
      </c>
    </row>
    <row r="4778" spans="1:21" x14ac:dyDescent="0.35">
      <c r="A4778" t="s">
        <v>73</v>
      </c>
      <c r="B4778" t="s">
        <v>47</v>
      </c>
      <c r="C4778" t="s">
        <v>76</v>
      </c>
      <c r="D4778" t="s">
        <v>77</v>
      </c>
      <c r="E4778" t="s">
        <v>176</v>
      </c>
      <c r="F4778" t="s">
        <v>177</v>
      </c>
      <c r="G4778" t="s">
        <v>128</v>
      </c>
      <c r="H4778" t="s">
        <v>41</v>
      </c>
      <c r="I4778" t="s">
        <v>129</v>
      </c>
      <c r="J4778" t="s">
        <v>145</v>
      </c>
      <c r="L4778" t="s">
        <v>178</v>
      </c>
      <c r="M4778" t="s">
        <v>178</v>
      </c>
      <c r="N4778" t="b">
        <v>0</v>
      </c>
      <c r="O4778">
        <v>207.50297707999999</v>
      </c>
      <c r="P4778">
        <v>2.546417752980585E-7</v>
      </c>
      <c r="Q4778">
        <v>4.4380402443488712E-4</v>
      </c>
      <c r="R4778">
        <v>9.2090656310324134E-2</v>
      </c>
      <c r="S4778">
        <v>5.2838926463283543E-5</v>
      </c>
      <c r="T4778">
        <f t="shared" si="150"/>
        <v>9.2090656310324134E-2</v>
      </c>
      <c r="U4778">
        <f t="shared" si="151"/>
        <v>5.2838926463283543E-5</v>
      </c>
    </row>
    <row r="4779" spans="1:21" x14ac:dyDescent="0.35">
      <c r="A4779" t="s">
        <v>73</v>
      </c>
      <c r="B4779" t="s">
        <v>47</v>
      </c>
      <c r="C4779" t="s">
        <v>39</v>
      </c>
      <c r="D4779" t="s">
        <v>40</v>
      </c>
      <c r="E4779" t="s">
        <v>176</v>
      </c>
      <c r="F4779" t="s">
        <v>177</v>
      </c>
      <c r="G4779" t="s">
        <v>128</v>
      </c>
      <c r="H4779" t="s">
        <v>41</v>
      </c>
      <c r="I4779" t="s">
        <v>129</v>
      </c>
      <c r="J4779" t="s">
        <v>145</v>
      </c>
      <c r="L4779" t="s">
        <v>178</v>
      </c>
      <c r="M4779" t="s">
        <v>178</v>
      </c>
      <c r="N4779" t="b">
        <v>0</v>
      </c>
      <c r="O4779">
        <v>207.50297707999999</v>
      </c>
      <c r="P4779">
        <v>6.6781753333765116E-10</v>
      </c>
      <c r="Q4779">
        <v>2.7316877965840032E-6</v>
      </c>
      <c r="R4779">
        <v>5.6683335024428614E-4</v>
      </c>
      <c r="S4779">
        <v>1.385741263137848E-7</v>
      </c>
      <c r="T4779">
        <f t="shared" si="150"/>
        <v>5.6683335024428614E-4</v>
      </c>
      <c r="U4779">
        <f t="shared" si="151"/>
        <v>1.3857412631378477E-7</v>
      </c>
    </row>
    <row r="4780" spans="1:21" x14ac:dyDescent="0.35">
      <c r="A4780" t="s">
        <v>73</v>
      </c>
      <c r="B4780" t="s">
        <v>47</v>
      </c>
      <c r="C4780" t="s">
        <v>29</v>
      </c>
      <c r="D4780" t="s">
        <v>30</v>
      </c>
      <c r="E4780" t="s">
        <v>176</v>
      </c>
      <c r="F4780" t="s">
        <v>177</v>
      </c>
      <c r="G4780" t="s">
        <v>128</v>
      </c>
      <c r="H4780" t="s">
        <v>41</v>
      </c>
      <c r="I4780" t="s">
        <v>129</v>
      </c>
      <c r="J4780" t="s">
        <v>145</v>
      </c>
      <c r="L4780" t="s">
        <v>178</v>
      </c>
      <c r="M4780" t="s">
        <v>178</v>
      </c>
      <c r="N4780" t="b">
        <v>0</v>
      </c>
      <c r="O4780">
        <v>207.50297707999999</v>
      </c>
      <c r="P4780">
        <v>6.5996578320329924E-8</v>
      </c>
      <c r="Q4780">
        <v>3.3597617016757881E-5</v>
      </c>
      <c r="R4780">
        <v>6.9716055537709281E-3</v>
      </c>
      <c r="S4780">
        <v>1.3694486478561841E-5</v>
      </c>
      <c r="T4780">
        <f t="shared" si="150"/>
        <v>6.9716055537709281E-3</v>
      </c>
      <c r="U4780">
        <f t="shared" si="151"/>
        <v>1.3694486478561844E-5</v>
      </c>
    </row>
    <row r="4781" spans="1:21" x14ac:dyDescent="0.35">
      <c r="A4781" t="s">
        <v>73</v>
      </c>
      <c r="B4781" t="s">
        <v>47</v>
      </c>
      <c r="C4781" t="s">
        <v>39</v>
      </c>
      <c r="D4781" t="s">
        <v>40</v>
      </c>
      <c r="E4781" t="s">
        <v>186</v>
      </c>
      <c r="F4781" t="s">
        <v>187</v>
      </c>
      <c r="G4781" t="s">
        <v>128</v>
      </c>
      <c r="H4781" t="s">
        <v>41</v>
      </c>
      <c r="I4781" t="s">
        <v>181</v>
      </c>
      <c r="J4781" t="s">
        <v>36</v>
      </c>
      <c r="L4781" t="s">
        <v>188</v>
      </c>
      <c r="M4781" t="s">
        <v>188</v>
      </c>
      <c r="N4781" t="b">
        <v>0</v>
      </c>
      <c r="O4781">
        <v>26.11</v>
      </c>
      <c r="P4781">
        <v>2.0950593147984821E-5</v>
      </c>
      <c r="Q4781">
        <v>8.5697779373232821E-2</v>
      </c>
      <c r="R4781">
        <v>2.2375690194351092</v>
      </c>
      <c r="S4781">
        <v>5.4701998709388378E-4</v>
      </c>
      <c r="T4781">
        <f t="shared" si="150"/>
        <v>2.2375690194351088</v>
      </c>
      <c r="U4781">
        <f t="shared" si="151"/>
        <v>5.4701998709388367E-4</v>
      </c>
    </row>
    <row r="4782" spans="1:21" x14ac:dyDescent="0.35">
      <c r="A4782" t="s">
        <v>73</v>
      </c>
      <c r="B4782" t="s">
        <v>47</v>
      </c>
      <c r="C4782" t="s">
        <v>29</v>
      </c>
      <c r="D4782" t="s">
        <v>30</v>
      </c>
      <c r="E4782" t="s">
        <v>186</v>
      </c>
      <c r="F4782" t="s">
        <v>187</v>
      </c>
      <c r="G4782" t="s">
        <v>128</v>
      </c>
      <c r="H4782" t="s">
        <v>41</v>
      </c>
      <c r="I4782" t="s">
        <v>181</v>
      </c>
      <c r="J4782" t="s">
        <v>36</v>
      </c>
      <c r="L4782" t="s">
        <v>188</v>
      </c>
      <c r="M4782" t="s">
        <v>188</v>
      </c>
      <c r="N4782" t="b">
        <v>0</v>
      </c>
      <c r="O4782">
        <v>26.11</v>
      </c>
      <c r="P4782">
        <v>1.0692346082488429E-4</v>
      </c>
      <c r="Q4782">
        <v>5.4432723306719742E-2</v>
      </c>
      <c r="R4782">
        <v>1.4212384055384519</v>
      </c>
      <c r="S4782">
        <v>2.7917715621377289E-3</v>
      </c>
      <c r="T4782">
        <f t="shared" si="150"/>
        <v>1.4212384055384524</v>
      </c>
      <c r="U4782">
        <f t="shared" si="151"/>
        <v>2.7917715621377289E-3</v>
      </c>
    </row>
    <row r="4783" spans="1:21" x14ac:dyDescent="0.35">
      <c r="A4783" t="s">
        <v>73</v>
      </c>
      <c r="B4783" t="s">
        <v>47</v>
      </c>
      <c r="C4783" t="s">
        <v>39</v>
      </c>
      <c r="D4783" t="s">
        <v>40</v>
      </c>
      <c r="E4783" t="s">
        <v>189</v>
      </c>
      <c r="F4783" t="s">
        <v>190</v>
      </c>
      <c r="G4783" t="s">
        <v>128</v>
      </c>
      <c r="H4783" t="s">
        <v>41</v>
      </c>
      <c r="I4783" t="s">
        <v>181</v>
      </c>
      <c r="J4783" t="s">
        <v>36</v>
      </c>
      <c r="L4783" t="s">
        <v>191</v>
      </c>
      <c r="M4783" t="s">
        <v>191</v>
      </c>
      <c r="N4783" t="b">
        <v>0</v>
      </c>
      <c r="O4783">
        <v>32.630000000000003</v>
      </c>
      <c r="P4783">
        <v>5.4806099830986424E-3</v>
      </c>
      <c r="Q4783">
        <v>22.418272449126409</v>
      </c>
      <c r="R4783">
        <v>731.50823001499475</v>
      </c>
      <c r="S4783">
        <v>0.1788323037485087</v>
      </c>
      <c r="T4783">
        <f t="shared" si="150"/>
        <v>731.50823001499475</v>
      </c>
      <c r="U4783">
        <f t="shared" si="151"/>
        <v>0.17883230374850873</v>
      </c>
    </row>
    <row r="4784" spans="1:21" x14ac:dyDescent="0.35">
      <c r="A4784" t="s">
        <v>73</v>
      </c>
      <c r="B4784" t="s">
        <v>47</v>
      </c>
      <c r="C4784" t="s">
        <v>29</v>
      </c>
      <c r="D4784" t="s">
        <v>30</v>
      </c>
      <c r="E4784" t="s">
        <v>189</v>
      </c>
      <c r="F4784" t="s">
        <v>190</v>
      </c>
      <c r="G4784" t="s">
        <v>128</v>
      </c>
      <c r="H4784" t="s">
        <v>41</v>
      </c>
      <c r="I4784" t="s">
        <v>181</v>
      </c>
      <c r="J4784" t="s">
        <v>36</v>
      </c>
      <c r="L4784" t="s">
        <v>191</v>
      </c>
      <c r="M4784" t="s">
        <v>191</v>
      </c>
      <c r="N4784" t="b">
        <v>0</v>
      </c>
      <c r="O4784">
        <v>32.630000000000003</v>
      </c>
      <c r="P4784">
        <v>1.398122664445297E-2</v>
      </c>
      <c r="Q4784">
        <v>7.1175795803359376</v>
      </c>
      <c r="R4784">
        <v>232.24662170636171</v>
      </c>
      <c r="S4784">
        <v>0.45620742540850051</v>
      </c>
      <c r="T4784">
        <f t="shared" si="150"/>
        <v>232.24662170636165</v>
      </c>
      <c r="U4784">
        <f t="shared" si="151"/>
        <v>0.45620742540850046</v>
      </c>
    </row>
    <row r="4785" spans="1:21" x14ac:dyDescent="0.35">
      <c r="A4785" t="s">
        <v>73</v>
      </c>
      <c r="B4785" t="s">
        <v>47</v>
      </c>
      <c r="C4785" t="s">
        <v>29</v>
      </c>
      <c r="D4785" t="s">
        <v>30</v>
      </c>
      <c r="E4785" t="s">
        <v>192</v>
      </c>
      <c r="F4785" t="s">
        <v>193</v>
      </c>
      <c r="G4785" t="s">
        <v>128</v>
      </c>
      <c r="H4785" t="s">
        <v>41</v>
      </c>
      <c r="I4785" t="s">
        <v>181</v>
      </c>
      <c r="J4785" t="s">
        <v>145</v>
      </c>
      <c r="L4785" t="s">
        <v>194</v>
      </c>
      <c r="M4785" t="s">
        <v>194</v>
      </c>
      <c r="N4785" t="b">
        <v>0</v>
      </c>
      <c r="O4785">
        <v>250.58497259000001</v>
      </c>
      <c r="P4785">
        <v>3.7682030045169439E-5</v>
      </c>
      <c r="Q4785">
        <v>1.9183212919412419E-2</v>
      </c>
      <c r="R4785">
        <v>4.8070248835990954</v>
      </c>
      <c r="S4785">
        <v>9.4425504660043402E-3</v>
      </c>
      <c r="T4785">
        <f t="shared" si="150"/>
        <v>4.8070248835990954</v>
      </c>
      <c r="U4785">
        <f t="shared" si="151"/>
        <v>9.4425504660043402E-3</v>
      </c>
    </row>
    <row r="4786" spans="1:21" x14ac:dyDescent="0.35">
      <c r="A4786" t="s">
        <v>73</v>
      </c>
      <c r="B4786" t="s">
        <v>47</v>
      </c>
      <c r="C4786" t="s">
        <v>29</v>
      </c>
      <c r="D4786" t="s">
        <v>30</v>
      </c>
      <c r="E4786" t="s">
        <v>195</v>
      </c>
      <c r="F4786" t="s">
        <v>196</v>
      </c>
      <c r="G4786" t="s">
        <v>128</v>
      </c>
      <c r="H4786" t="s">
        <v>41</v>
      </c>
      <c r="I4786" t="s">
        <v>181</v>
      </c>
      <c r="J4786" t="s">
        <v>145</v>
      </c>
      <c r="L4786" t="s">
        <v>197</v>
      </c>
      <c r="M4786" t="s">
        <v>197</v>
      </c>
      <c r="N4786" t="b">
        <v>0</v>
      </c>
      <c r="O4786">
        <v>250.58497259000001</v>
      </c>
      <c r="P4786">
        <v>1.026068470690841E-5</v>
      </c>
      <c r="Q4786">
        <v>5.2235216413669648E-3</v>
      </c>
      <c r="R4786">
        <v>1.3089360273252131</v>
      </c>
      <c r="S4786">
        <v>2.5711733960352748E-3</v>
      </c>
      <c r="T4786">
        <f t="shared" si="150"/>
        <v>1.3089360273252126</v>
      </c>
      <c r="U4786">
        <f t="shared" si="151"/>
        <v>2.5711733960352761E-3</v>
      </c>
    </row>
    <row r="4787" spans="1:21" x14ac:dyDescent="0.35">
      <c r="A4787" t="s">
        <v>73</v>
      </c>
      <c r="B4787" t="s">
        <v>47</v>
      </c>
      <c r="C4787" t="s">
        <v>39</v>
      </c>
      <c r="D4787" t="s">
        <v>40</v>
      </c>
      <c r="E4787" t="s">
        <v>198</v>
      </c>
      <c r="F4787" t="s">
        <v>199</v>
      </c>
      <c r="G4787" t="s">
        <v>128</v>
      </c>
      <c r="H4787" t="s">
        <v>41</v>
      </c>
      <c r="I4787" t="s">
        <v>181</v>
      </c>
      <c r="J4787" t="s">
        <v>145</v>
      </c>
      <c r="L4787" t="s">
        <v>194</v>
      </c>
      <c r="M4787" t="s">
        <v>194</v>
      </c>
      <c r="N4787" t="b">
        <v>0</v>
      </c>
      <c r="O4787">
        <v>250.58497259000001</v>
      </c>
      <c r="P4787">
        <v>1.369230422860423E-6</v>
      </c>
      <c r="Q4787">
        <v>5.6007964003967764E-3</v>
      </c>
      <c r="R4787">
        <v>1.403475412475597</v>
      </c>
      <c r="S4787">
        <v>3.4310856798187308E-4</v>
      </c>
      <c r="T4787">
        <f t="shared" si="150"/>
        <v>1.4034754124755968</v>
      </c>
      <c r="U4787">
        <f t="shared" si="151"/>
        <v>3.4310856798187324E-4</v>
      </c>
    </row>
    <row r="4788" spans="1:21" x14ac:dyDescent="0.35">
      <c r="A4788" t="s">
        <v>73</v>
      </c>
      <c r="B4788" t="s">
        <v>47</v>
      </c>
      <c r="C4788" t="s">
        <v>29</v>
      </c>
      <c r="D4788" t="s">
        <v>30</v>
      </c>
      <c r="E4788" t="s">
        <v>200</v>
      </c>
      <c r="F4788" t="s">
        <v>201</v>
      </c>
      <c r="G4788" t="s">
        <v>128</v>
      </c>
      <c r="H4788" t="s">
        <v>41</v>
      </c>
      <c r="I4788" t="s">
        <v>181</v>
      </c>
      <c r="J4788" t="s">
        <v>145</v>
      </c>
      <c r="L4788" t="s">
        <v>202</v>
      </c>
      <c r="M4788" t="s">
        <v>202</v>
      </c>
      <c r="N4788" t="b">
        <v>0</v>
      </c>
      <c r="O4788">
        <v>250.58497259000001</v>
      </c>
      <c r="P4788">
        <v>1.8038287297649889E-5</v>
      </c>
      <c r="Q4788">
        <v>9.1829528695126401E-3</v>
      </c>
      <c r="R4788">
        <v>2.3011099931020871</v>
      </c>
      <c r="S4788">
        <v>4.5201237280521429E-3</v>
      </c>
      <c r="T4788">
        <f t="shared" si="150"/>
        <v>2.3011099931020866</v>
      </c>
      <c r="U4788">
        <f t="shared" si="151"/>
        <v>4.5201237280521429E-3</v>
      </c>
    </row>
    <row r="4789" spans="1:21" x14ac:dyDescent="0.35">
      <c r="A4789" t="s">
        <v>73</v>
      </c>
      <c r="B4789" t="s">
        <v>47</v>
      </c>
      <c r="C4789" t="s">
        <v>29</v>
      </c>
      <c r="D4789" t="s">
        <v>30</v>
      </c>
      <c r="E4789" t="s">
        <v>203</v>
      </c>
      <c r="F4789" t="s">
        <v>204</v>
      </c>
      <c r="G4789" t="s">
        <v>128</v>
      </c>
      <c r="H4789" t="s">
        <v>41</v>
      </c>
      <c r="I4789" t="s">
        <v>181</v>
      </c>
      <c r="J4789" t="s">
        <v>145</v>
      </c>
      <c r="L4789" t="s">
        <v>205</v>
      </c>
      <c r="M4789" t="s">
        <v>205</v>
      </c>
      <c r="N4789" t="b">
        <v>0</v>
      </c>
      <c r="O4789">
        <v>250.58497259000001</v>
      </c>
      <c r="P4789">
        <v>5.345365118733464E-6</v>
      </c>
      <c r="Q4789">
        <v>2.7212248671780181E-3</v>
      </c>
      <c r="R4789">
        <v>0.68189805875303</v>
      </c>
      <c r="S4789">
        <v>1.339468171761367E-3</v>
      </c>
      <c r="T4789">
        <f t="shared" si="150"/>
        <v>0.68189805875303011</v>
      </c>
      <c r="U4789">
        <f t="shared" si="151"/>
        <v>1.3394681717613672E-3</v>
      </c>
    </row>
    <row r="4790" spans="1:21" x14ac:dyDescent="0.35">
      <c r="A4790" t="s">
        <v>73</v>
      </c>
      <c r="B4790" t="s">
        <v>47</v>
      </c>
      <c r="C4790" t="s">
        <v>39</v>
      </c>
      <c r="D4790" t="s">
        <v>40</v>
      </c>
      <c r="E4790" t="s">
        <v>206</v>
      </c>
      <c r="F4790" t="s">
        <v>207</v>
      </c>
      <c r="G4790" t="s">
        <v>128</v>
      </c>
      <c r="H4790" t="s">
        <v>41</v>
      </c>
      <c r="I4790" t="s">
        <v>181</v>
      </c>
      <c r="J4790" t="s">
        <v>145</v>
      </c>
      <c r="L4790" t="s">
        <v>205</v>
      </c>
      <c r="M4790" t="s">
        <v>205</v>
      </c>
      <c r="N4790" t="b">
        <v>0</v>
      </c>
      <c r="O4790">
        <v>250.58497259000001</v>
      </c>
      <c r="P4790">
        <v>7.2597932558189372E-7</v>
      </c>
      <c r="Q4790">
        <v>2.9695968812811281E-3</v>
      </c>
      <c r="R4790">
        <v>0.74413635309918091</v>
      </c>
      <c r="S4790">
        <v>1.819195094018455E-4</v>
      </c>
      <c r="T4790">
        <f t="shared" si="150"/>
        <v>0.74413635309918102</v>
      </c>
      <c r="U4790">
        <f t="shared" si="151"/>
        <v>1.8191950940184553E-4</v>
      </c>
    </row>
    <row r="4791" spans="1:21" x14ac:dyDescent="0.35">
      <c r="A4791" t="s">
        <v>73</v>
      </c>
      <c r="B4791" t="s">
        <v>47</v>
      </c>
      <c r="C4791" t="s">
        <v>29</v>
      </c>
      <c r="D4791" t="s">
        <v>30</v>
      </c>
      <c r="E4791" t="s">
        <v>208</v>
      </c>
      <c r="F4791" t="s">
        <v>209</v>
      </c>
      <c r="G4791" t="s">
        <v>128</v>
      </c>
      <c r="H4791" t="s">
        <v>41</v>
      </c>
      <c r="I4791" t="s">
        <v>181</v>
      </c>
      <c r="J4791" t="s">
        <v>145</v>
      </c>
      <c r="L4791" t="s">
        <v>210</v>
      </c>
      <c r="M4791" t="s">
        <v>210</v>
      </c>
      <c r="N4791" t="b">
        <v>0</v>
      </c>
      <c r="O4791">
        <v>250.58497259000001</v>
      </c>
      <c r="P4791">
        <v>1.244945694242853E-5</v>
      </c>
      <c r="Q4791">
        <v>6.337784428582789E-3</v>
      </c>
      <c r="R4791">
        <v>1.5881535373177471</v>
      </c>
      <c r="S4791">
        <v>3.1196468266788402E-3</v>
      </c>
      <c r="T4791">
        <f t="shared" si="150"/>
        <v>1.5881535373177471</v>
      </c>
      <c r="U4791">
        <f t="shared" si="151"/>
        <v>3.1196468266788385E-3</v>
      </c>
    </row>
    <row r="4792" spans="1:21" x14ac:dyDescent="0.35">
      <c r="A4792" t="s">
        <v>73</v>
      </c>
      <c r="B4792" t="s">
        <v>47</v>
      </c>
      <c r="C4792" t="s">
        <v>76</v>
      </c>
      <c r="D4792" t="s">
        <v>77</v>
      </c>
      <c r="E4792" t="s">
        <v>211</v>
      </c>
      <c r="F4792" t="s">
        <v>212</v>
      </c>
      <c r="G4792" t="s">
        <v>128</v>
      </c>
      <c r="H4792" t="s">
        <v>41</v>
      </c>
      <c r="I4792" t="s">
        <v>181</v>
      </c>
      <c r="J4792" t="s">
        <v>145</v>
      </c>
      <c r="L4792" t="s">
        <v>213</v>
      </c>
      <c r="M4792" t="s">
        <v>213</v>
      </c>
      <c r="N4792" t="b">
        <v>0</v>
      </c>
      <c r="O4792">
        <v>250.58497259000001</v>
      </c>
      <c r="P4792">
        <v>8.2046666323243951E-4</v>
      </c>
      <c r="Q4792">
        <v>1.4299554997643631</v>
      </c>
      <c r="R4792">
        <v>358.32535971337268</v>
      </c>
      <c r="S4792">
        <v>0.2055966163171096</v>
      </c>
      <c r="T4792">
        <f t="shared" si="150"/>
        <v>358.32535971337268</v>
      </c>
      <c r="U4792">
        <f t="shared" si="151"/>
        <v>0.20559661631710963</v>
      </c>
    </row>
    <row r="4793" spans="1:21" x14ac:dyDescent="0.35">
      <c r="A4793" t="s">
        <v>73</v>
      </c>
      <c r="B4793" t="s">
        <v>47</v>
      </c>
      <c r="C4793" t="s">
        <v>39</v>
      </c>
      <c r="D4793" t="s">
        <v>40</v>
      </c>
      <c r="E4793" t="s">
        <v>211</v>
      </c>
      <c r="F4793" t="s">
        <v>212</v>
      </c>
      <c r="G4793" t="s">
        <v>128</v>
      </c>
      <c r="H4793" t="s">
        <v>41</v>
      </c>
      <c r="I4793" t="s">
        <v>181</v>
      </c>
      <c r="J4793" t="s">
        <v>145</v>
      </c>
      <c r="L4793" t="s">
        <v>213</v>
      </c>
      <c r="M4793" t="s">
        <v>213</v>
      </c>
      <c r="N4793" t="b">
        <v>0</v>
      </c>
      <c r="O4793">
        <v>250.58497259000001</v>
      </c>
      <c r="P4793">
        <v>3.8829024120083769E-4</v>
      </c>
      <c r="Q4793">
        <v>1.588289705602413</v>
      </c>
      <c r="R4793">
        <v>398.00153234335988</v>
      </c>
      <c r="S4793">
        <v>9.7299699448276419E-2</v>
      </c>
      <c r="T4793">
        <f t="shared" si="150"/>
        <v>398.00153234335983</v>
      </c>
      <c r="U4793">
        <f t="shared" si="151"/>
        <v>9.7299699448276405E-2</v>
      </c>
    </row>
    <row r="4794" spans="1:21" x14ac:dyDescent="0.35">
      <c r="A4794" t="s">
        <v>73</v>
      </c>
      <c r="B4794" t="s">
        <v>47</v>
      </c>
      <c r="C4794" t="s">
        <v>29</v>
      </c>
      <c r="D4794" t="s">
        <v>30</v>
      </c>
      <c r="E4794" t="s">
        <v>211</v>
      </c>
      <c r="F4794" t="s">
        <v>212</v>
      </c>
      <c r="G4794" t="s">
        <v>128</v>
      </c>
      <c r="H4794" t="s">
        <v>41</v>
      </c>
      <c r="I4794" t="s">
        <v>181</v>
      </c>
      <c r="J4794" t="s">
        <v>145</v>
      </c>
      <c r="L4794" t="s">
        <v>213</v>
      </c>
      <c r="M4794" t="s">
        <v>213</v>
      </c>
      <c r="N4794" t="b">
        <v>0</v>
      </c>
      <c r="O4794">
        <v>250.58497259000001</v>
      </c>
      <c r="P4794">
        <v>2.7161768353835372E-4</v>
      </c>
      <c r="Q4794">
        <v>0.13827545516385389</v>
      </c>
      <c r="R4794">
        <v>34.649751142104087</v>
      </c>
      <c r="S4794">
        <v>6.8063309784417658E-2</v>
      </c>
      <c r="T4794">
        <f t="shared" si="150"/>
        <v>34.649751142104101</v>
      </c>
      <c r="U4794">
        <f t="shared" si="151"/>
        <v>6.8063309784417658E-2</v>
      </c>
    </row>
    <row r="4795" spans="1:21" x14ac:dyDescent="0.35">
      <c r="A4795" t="s">
        <v>73</v>
      </c>
      <c r="B4795" t="s">
        <v>47</v>
      </c>
      <c r="C4795" t="s">
        <v>29</v>
      </c>
      <c r="D4795" t="s">
        <v>30</v>
      </c>
      <c r="E4795" t="s">
        <v>214</v>
      </c>
      <c r="F4795" t="s">
        <v>215</v>
      </c>
      <c r="G4795" t="s">
        <v>128</v>
      </c>
      <c r="H4795" t="s">
        <v>41</v>
      </c>
      <c r="I4795" t="s">
        <v>181</v>
      </c>
      <c r="J4795" t="s">
        <v>145</v>
      </c>
      <c r="L4795" t="s">
        <v>216</v>
      </c>
      <c r="M4795" t="s">
        <v>216</v>
      </c>
      <c r="N4795" t="b">
        <v>0</v>
      </c>
      <c r="O4795">
        <v>250.58497259000001</v>
      </c>
      <c r="P4795">
        <v>2.1087000317663081E-3</v>
      </c>
      <c r="Q4795">
        <v>1.0734995339703151</v>
      </c>
      <c r="R4795">
        <v>269.00285129532921</v>
      </c>
      <c r="S4795">
        <v>0.52840853966069246</v>
      </c>
      <c r="T4795">
        <f t="shared" si="150"/>
        <v>269.00285129532915</v>
      </c>
      <c r="U4795">
        <f t="shared" si="151"/>
        <v>0.52840853966069246</v>
      </c>
    </row>
    <row r="4796" spans="1:21" x14ac:dyDescent="0.35">
      <c r="A4796" t="s">
        <v>73</v>
      </c>
      <c r="B4796" t="s">
        <v>47</v>
      </c>
      <c r="C4796" t="s">
        <v>76</v>
      </c>
      <c r="D4796" t="s">
        <v>77</v>
      </c>
      <c r="E4796" t="s">
        <v>214</v>
      </c>
      <c r="F4796" t="s">
        <v>215</v>
      </c>
      <c r="G4796" t="s">
        <v>128</v>
      </c>
      <c r="H4796" t="s">
        <v>41</v>
      </c>
      <c r="I4796" t="s">
        <v>181</v>
      </c>
      <c r="J4796" t="s">
        <v>145</v>
      </c>
      <c r="L4796" t="s">
        <v>216</v>
      </c>
      <c r="M4796" t="s">
        <v>216</v>
      </c>
      <c r="N4796" t="b">
        <v>0</v>
      </c>
      <c r="O4796">
        <v>250.58497259000001</v>
      </c>
      <c r="P4796">
        <v>1.1494062093277191E-2</v>
      </c>
      <c r="Q4796">
        <v>20.032498627258011</v>
      </c>
      <c r="R4796">
        <v>5019.8431194206614</v>
      </c>
      <c r="S4796">
        <v>2.8802392345916221</v>
      </c>
      <c r="T4796">
        <f t="shared" si="150"/>
        <v>5019.8431194206614</v>
      </c>
      <c r="U4796">
        <f t="shared" si="151"/>
        <v>2.880239234591623</v>
      </c>
    </row>
    <row r="4797" spans="1:21" x14ac:dyDescent="0.35">
      <c r="A4797" t="s">
        <v>73</v>
      </c>
      <c r="B4797" t="s">
        <v>47</v>
      </c>
      <c r="C4797" t="s">
        <v>39</v>
      </c>
      <c r="D4797" t="s">
        <v>40</v>
      </c>
      <c r="E4797" t="s">
        <v>214</v>
      </c>
      <c r="F4797" t="s">
        <v>215</v>
      </c>
      <c r="G4797" t="s">
        <v>128</v>
      </c>
      <c r="H4797" t="s">
        <v>41</v>
      </c>
      <c r="I4797" t="s">
        <v>181</v>
      </c>
      <c r="J4797" t="s">
        <v>145</v>
      </c>
      <c r="L4797" t="s">
        <v>216</v>
      </c>
      <c r="M4797" t="s">
        <v>216</v>
      </c>
      <c r="N4797" t="b">
        <v>0</v>
      </c>
      <c r="O4797">
        <v>250.58497259000001</v>
      </c>
      <c r="P4797">
        <v>3.6821973347907588E-3</v>
      </c>
      <c r="Q4797">
        <v>15.061918895406389</v>
      </c>
      <c r="R4797">
        <v>3774.2905335582141</v>
      </c>
      <c r="S4797">
        <v>0.92270331820951335</v>
      </c>
      <c r="T4797">
        <f t="shared" si="150"/>
        <v>3774.2905335582132</v>
      </c>
      <c r="U4797">
        <f t="shared" si="151"/>
        <v>0.92270331820951335</v>
      </c>
    </row>
    <row r="4798" spans="1:21" x14ac:dyDescent="0.35">
      <c r="A4798" t="s">
        <v>73</v>
      </c>
      <c r="B4798" t="s">
        <v>47</v>
      </c>
      <c r="C4798" t="s">
        <v>29</v>
      </c>
      <c r="D4798" t="s">
        <v>30</v>
      </c>
      <c r="E4798" t="s">
        <v>217</v>
      </c>
      <c r="F4798" t="s">
        <v>218</v>
      </c>
      <c r="G4798" t="s">
        <v>128</v>
      </c>
      <c r="H4798" t="s">
        <v>41</v>
      </c>
      <c r="I4798" t="s">
        <v>181</v>
      </c>
      <c r="J4798" t="s">
        <v>145</v>
      </c>
      <c r="L4798" t="s">
        <v>202</v>
      </c>
      <c r="M4798" t="s">
        <v>202</v>
      </c>
      <c r="N4798" t="b">
        <v>0</v>
      </c>
      <c r="O4798">
        <v>250.58497259000001</v>
      </c>
      <c r="P4798">
        <v>5.7528190082508485E-4</v>
      </c>
      <c r="Q4798">
        <v>0.29286519805284761</v>
      </c>
      <c r="R4798">
        <v>73.387617626637734</v>
      </c>
      <c r="S4798">
        <v>0.14415699934977699</v>
      </c>
      <c r="T4798">
        <f t="shared" si="150"/>
        <v>73.387617626637734</v>
      </c>
      <c r="U4798">
        <f t="shared" si="151"/>
        <v>0.14415699934977699</v>
      </c>
    </row>
    <row r="4799" spans="1:21" x14ac:dyDescent="0.35">
      <c r="A4799" t="s">
        <v>73</v>
      </c>
      <c r="B4799" t="s">
        <v>47</v>
      </c>
      <c r="C4799" t="s">
        <v>39</v>
      </c>
      <c r="D4799" t="s">
        <v>40</v>
      </c>
      <c r="E4799" t="s">
        <v>217</v>
      </c>
      <c r="F4799" t="s">
        <v>218</v>
      </c>
      <c r="G4799" t="s">
        <v>128</v>
      </c>
      <c r="H4799" t="s">
        <v>41</v>
      </c>
      <c r="I4799" t="s">
        <v>181</v>
      </c>
      <c r="J4799" t="s">
        <v>145</v>
      </c>
      <c r="L4799" t="s">
        <v>202</v>
      </c>
      <c r="M4799" t="s">
        <v>202</v>
      </c>
      <c r="N4799" t="b">
        <v>0</v>
      </c>
      <c r="O4799">
        <v>250.58497259000001</v>
      </c>
      <c r="P4799">
        <v>4.6839797023208469E-3</v>
      </c>
      <c r="Q4799">
        <v>19.159679932823419</v>
      </c>
      <c r="R4799">
        <v>4801.1278707997299</v>
      </c>
      <c r="S4799">
        <v>1.1737349253181859</v>
      </c>
      <c r="T4799">
        <f t="shared" si="150"/>
        <v>4801.1278707997299</v>
      </c>
      <c r="U4799">
        <f t="shared" si="151"/>
        <v>1.1737349253181859</v>
      </c>
    </row>
    <row r="4800" spans="1:21" x14ac:dyDescent="0.35">
      <c r="A4800" t="s">
        <v>73</v>
      </c>
      <c r="B4800" t="s">
        <v>47</v>
      </c>
      <c r="C4800" t="s">
        <v>76</v>
      </c>
      <c r="D4800" t="s">
        <v>77</v>
      </c>
      <c r="E4800" t="s">
        <v>217</v>
      </c>
      <c r="F4800" t="s">
        <v>218</v>
      </c>
      <c r="G4800" t="s">
        <v>128</v>
      </c>
      <c r="H4800" t="s">
        <v>41</v>
      </c>
      <c r="I4800" t="s">
        <v>181</v>
      </c>
      <c r="J4800" t="s">
        <v>145</v>
      </c>
      <c r="L4800" t="s">
        <v>202</v>
      </c>
      <c r="M4800" t="s">
        <v>202</v>
      </c>
      <c r="N4800" t="b">
        <v>0</v>
      </c>
      <c r="O4800">
        <v>250.58497259000001</v>
      </c>
      <c r="P4800">
        <v>1.1413325477880321E-2</v>
      </c>
      <c r="Q4800">
        <v>19.8917863078028</v>
      </c>
      <c r="R4800">
        <v>4984.5827267069017</v>
      </c>
      <c r="S4800">
        <v>2.8600078520353889</v>
      </c>
      <c r="T4800">
        <f t="shared" si="150"/>
        <v>4984.5827267069017</v>
      </c>
      <c r="U4800">
        <f t="shared" si="151"/>
        <v>2.8600078520353889</v>
      </c>
    </row>
    <row r="4801" spans="1:21" x14ac:dyDescent="0.35">
      <c r="A4801" t="s">
        <v>73</v>
      </c>
      <c r="B4801" t="s">
        <v>47</v>
      </c>
      <c r="C4801" t="s">
        <v>29</v>
      </c>
      <c r="D4801" t="s">
        <v>30</v>
      </c>
      <c r="E4801" t="s">
        <v>241</v>
      </c>
      <c r="F4801" t="s">
        <v>242</v>
      </c>
      <c r="G4801" t="s">
        <v>128</v>
      </c>
      <c r="H4801" t="s">
        <v>41</v>
      </c>
      <c r="I4801" t="s">
        <v>221</v>
      </c>
      <c r="J4801" t="s">
        <v>36</v>
      </c>
      <c r="L4801" t="s">
        <v>233</v>
      </c>
      <c r="M4801" t="s">
        <v>233</v>
      </c>
      <c r="N4801" t="b">
        <v>0</v>
      </c>
      <c r="O4801">
        <v>226.35</v>
      </c>
      <c r="P4801">
        <v>9.5326190361594081E-4</v>
      </c>
      <c r="Q4801">
        <v>0.48528770990068248</v>
      </c>
      <c r="R4801">
        <v>109.8448731360195</v>
      </c>
      <c r="S4801">
        <v>0.21577083188346821</v>
      </c>
      <c r="T4801">
        <f t="shared" si="150"/>
        <v>109.84487313601947</v>
      </c>
      <c r="U4801">
        <f t="shared" si="151"/>
        <v>0.21577083188346821</v>
      </c>
    </row>
    <row r="4802" spans="1:21" x14ac:dyDescent="0.35">
      <c r="A4802" t="s">
        <v>73</v>
      </c>
      <c r="B4802" t="s">
        <v>47</v>
      </c>
      <c r="C4802" t="s">
        <v>39</v>
      </c>
      <c r="D4802" t="s">
        <v>40</v>
      </c>
      <c r="E4802" t="s">
        <v>241</v>
      </c>
      <c r="F4802" t="s">
        <v>242</v>
      </c>
      <c r="G4802" t="s">
        <v>128</v>
      </c>
      <c r="H4802" t="s">
        <v>41</v>
      </c>
      <c r="I4802" t="s">
        <v>221</v>
      </c>
      <c r="J4802" t="s">
        <v>36</v>
      </c>
      <c r="L4802" t="s">
        <v>233</v>
      </c>
      <c r="M4802" t="s">
        <v>233</v>
      </c>
      <c r="N4802" t="b">
        <v>0</v>
      </c>
      <c r="O4802">
        <v>226.35</v>
      </c>
      <c r="P4802">
        <v>6.4915837593327241E-4</v>
      </c>
      <c r="Q4802">
        <v>2.6553630671008821</v>
      </c>
      <c r="R4802">
        <v>601.04143023828465</v>
      </c>
      <c r="S4802">
        <v>0.14693699839249619</v>
      </c>
      <c r="T4802">
        <f t="shared" ref="T4802:T4865" si="152">O4802*Q4802</f>
        <v>601.04143023828465</v>
      </c>
      <c r="U4802">
        <f t="shared" ref="U4802:U4865" si="153">O4802*P4802</f>
        <v>0.14693699839249622</v>
      </c>
    </row>
    <row r="4803" spans="1:21" x14ac:dyDescent="0.35">
      <c r="A4803" t="s">
        <v>73</v>
      </c>
      <c r="B4803" t="s">
        <v>47</v>
      </c>
      <c r="C4803" t="s">
        <v>29</v>
      </c>
      <c r="D4803" t="s">
        <v>30</v>
      </c>
      <c r="E4803" t="s">
        <v>243</v>
      </c>
      <c r="F4803" t="s">
        <v>244</v>
      </c>
      <c r="G4803" t="s">
        <v>128</v>
      </c>
      <c r="H4803" t="s">
        <v>41</v>
      </c>
      <c r="I4803" t="s">
        <v>221</v>
      </c>
      <c r="J4803" t="s">
        <v>36</v>
      </c>
      <c r="L4803" t="s">
        <v>233</v>
      </c>
      <c r="M4803" t="s">
        <v>233</v>
      </c>
      <c r="N4803" t="b">
        <v>0</v>
      </c>
      <c r="O4803">
        <v>226.35</v>
      </c>
      <c r="P4803">
        <v>9.6680027708923835E-4</v>
      </c>
      <c r="Q4803">
        <v>0.49217984125903758</v>
      </c>
      <c r="R4803">
        <v>111.40490706898321</v>
      </c>
      <c r="S4803">
        <v>0.21883524271914909</v>
      </c>
      <c r="T4803">
        <f t="shared" si="152"/>
        <v>111.40490706898315</v>
      </c>
      <c r="U4803">
        <f t="shared" si="153"/>
        <v>0.21883524271914909</v>
      </c>
    </row>
    <row r="4804" spans="1:21" x14ac:dyDescent="0.35">
      <c r="A4804" t="s">
        <v>73</v>
      </c>
      <c r="B4804" t="s">
        <v>47</v>
      </c>
      <c r="C4804" t="s">
        <v>29</v>
      </c>
      <c r="D4804" t="s">
        <v>30</v>
      </c>
      <c r="E4804" t="s">
        <v>245</v>
      </c>
      <c r="F4804" t="s">
        <v>246</v>
      </c>
      <c r="G4804" t="s">
        <v>128</v>
      </c>
      <c r="H4804" t="s">
        <v>41</v>
      </c>
      <c r="I4804" t="s">
        <v>221</v>
      </c>
      <c r="J4804" t="s">
        <v>36</v>
      </c>
      <c r="L4804" t="s">
        <v>233</v>
      </c>
      <c r="M4804" t="s">
        <v>233</v>
      </c>
      <c r="N4804" t="b">
        <v>0</v>
      </c>
      <c r="O4804">
        <v>226.35</v>
      </c>
      <c r="P4804">
        <v>1.3022495647040531E-2</v>
      </c>
      <c r="Q4804">
        <v>6.6295076576248313</v>
      </c>
      <c r="R4804">
        <v>1500.5890583033811</v>
      </c>
      <c r="S4804">
        <v>2.9476418897076231</v>
      </c>
      <c r="T4804">
        <f t="shared" si="152"/>
        <v>1500.5890583033806</v>
      </c>
      <c r="U4804">
        <f t="shared" si="153"/>
        <v>2.947641889707624</v>
      </c>
    </row>
    <row r="4805" spans="1:21" x14ac:dyDescent="0.35">
      <c r="A4805" t="s">
        <v>73</v>
      </c>
      <c r="B4805" t="s">
        <v>47</v>
      </c>
      <c r="C4805" t="s">
        <v>29</v>
      </c>
      <c r="D4805" t="s">
        <v>30</v>
      </c>
      <c r="E4805" t="s">
        <v>247</v>
      </c>
      <c r="F4805" t="s">
        <v>248</v>
      </c>
      <c r="G4805" t="s">
        <v>128</v>
      </c>
      <c r="H4805" t="s">
        <v>41</v>
      </c>
      <c r="I4805" t="s">
        <v>221</v>
      </c>
      <c r="J4805" t="s">
        <v>36</v>
      </c>
      <c r="L4805" t="s">
        <v>233</v>
      </c>
      <c r="M4805" t="s">
        <v>233</v>
      </c>
      <c r="N4805" t="b">
        <v>0</v>
      </c>
      <c r="O4805">
        <v>226.35</v>
      </c>
      <c r="P4805">
        <v>4.4417943206447573E-7</v>
      </c>
      <c r="Q4805">
        <v>2.2612339647048351E-4</v>
      </c>
      <c r="R4805">
        <v>5.1183030791093938E-2</v>
      </c>
      <c r="S4805">
        <v>1.005400144477941E-4</v>
      </c>
      <c r="T4805">
        <f t="shared" si="152"/>
        <v>5.1183030791093938E-2</v>
      </c>
      <c r="U4805">
        <f t="shared" si="153"/>
        <v>1.0054001444779407E-4</v>
      </c>
    </row>
    <row r="4806" spans="1:21" x14ac:dyDescent="0.35">
      <c r="A4806" t="s">
        <v>73</v>
      </c>
      <c r="B4806" t="s">
        <v>47</v>
      </c>
      <c r="C4806" t="s">
        <v>29</v>
      </c>
      <c r="D4806" t="s">
        <v>30</v>
      </c>
      <c r="E4806" t="s">
        <v>249</v>
      </c>
      <c r="F4806" t="s">
        <v>250</v>
      </c>
      <c r="G4806" t="s">
        <v>128</v>
      </c>
      <c r="H4806" t="s">
        <v>41</v>
      </c>
      <c r="I4806" t="s">
        <v>221</v>
      </c>
      <c r="J4806" t="s">
        <v>36</v>
      </c>
      <c r="L4806" t="s">
        <v>233</v>
      </c>
      <c r="M4806" t="s">
        <v>233</v>
      </c>
      <c r="N4806" t="b">
        <v>0</v>
      </c>
      <c r="O4806">
        <v>226.35</v>
      </c>
      <c r="P4806">
        <v>1.377699118142851E-2</v>
      </c>
      <c r="Q4806">
        <v>7.0136071465738334</v>
      </c>
      <c r="R4806">
        <v>1587.5299776269869</v>
      </c>
      <c r="S4806">
        <v>3.118421953916342</v>
      </c>
      <c r="T4806">
        <f t="shared" si="152"/>
        <v>1587.5299776269871</v>
      </c>
      <c r="U4806">
        <f t="shared" si="153"/>
        <v>3.1184219539163434</v>
      </c>
    </row>
    <row r="4807" spans="1:21" x14ac:dyDescent="0.35">
      <c r="A4807" t="s">
        <v>73</v>
      </c>
      <c r="B4807" t="s">
        <v>47</v>
      </c>
      <c r="C4807" t="s">
        <v>29</v>
      </c>
      <c r="D4807" t="s">
        <v>30</v>
      </c>
      <c r="E4807" t="s">
        <v>260</v>
      </c>
      <c r="F4807" t="s">
        <v>261</v>
      </c>
      <c r="G4807" t="s">
        <v>128</v>
      </c>
      <c r="H4807" t="s">
        <v>41</v>
      </c>
      <c r="I4807" t="s">
        <v>221</v>
      </c>
      <c r="J4807" t="s">
        <v>145</v>
      </c>
      <c r="L4807" t="s">
        <v>262</v>
      </c>
      <c r="M4807" t="s">
        <v>262</v>
      </c>
      <c r="N4807" t="b">
        <v>0</v>
      </c>
      <c r="O4807">
        <v>3.5359830099999998</v>
      </c>
      <c r="P4807">
        <v>5.4922756825421474E-3</v>
      </c>
      <c r="Q4807">
        <v>2.7960142726923878</v>
      </c>
      <c r="R4807">
        <v>9.8866589639577889</v>
      </c>
      <c r="S4807">
        <v>1.942059349970518E-2</v>
      </c>
      <c r="T4807">
        <f t="shared" si="152"/>
        <v>9.8866589639577889</v>
      </c>
      <c r="U4807">
        <f t="shared" si="153"/>
        <v>1.9420593499705187E-2</v>
      </c>
    </row>
    <row r="4808" spans="1:21" x14ac:dyDescent="0.35">
      <c r="A4808" t="s">
        <v>73</v>
      </c>
      <c r="B4808" t="s">
        <v>47</v>
      </c>
      <c r="C4808" t="s">
        <v>39</v>
      </c>
      <c r="D4808" t="s">
        <v>40</v>
      </c>
      <c r="E4808" t="s">
        <v>272</v>
      </c>
      <c r="F4808" t="s">
        <v>273</v>
      </c>
      <c r="G4808" t="s">
        <v>128</v>
      </c>
      <c r="H4808" t="s">
        <v>41</v>
      </c>
      <c r="I4808" t="s">
        <v>221</v>
      </c>
      <c r="J4808" t="s">
        <v>145</v>
      </c>
      <c r="L4808" t="s">
        <v>274</v>
      </c>
      <c r="M4808" t="s">
        <v>274</v>
      </c>
      <c r="N4808" t="b">
        <v>0</v>
      </c>
      <c r="O4808">
        <v>11.69139653</v>
      </c>
      <c r="P4808">
        <v>4.8582166826326703E-5</v>
      </c>
      <c r="Q4808">
        <v>0.19872391128728489</v>
      </c>
      <c r="R4808">
        <v>2.3233600468521911</v>
      </c>
      <c r="S4808">
        <v>5.6799337665319717E-4</v>
      </c>
      <c r="T4808">
        <f t="shared" si="152"/>
        <v>2.3233600468521907</v>
      </c>
      <c r="U4808">
        <f t="shared" si="153"/>
        <v>5.6799337665319717E-4</v>
      </c>
    </row>
    <row r="4809" spans="1:21" x14ac:dyDescent="0.35">
      <c r="A4809" t="s">
        <v>73</v>
      </c>
      <c r="B4809" t="s">
        <v>47</v>
      </c>
      <c r="C4809" t="s">
        <v>39</v>
      </c>
      <c r="D4809" t="s">
        <v>40</v>
      </c>
      <c r="E4809" t="s">
        <v>275</v>
      </c>
      <c r="F4809" t="s">
        <v>276</v>
      </c>
      <c r="G4809" t="s">
        <v>128</v>
      </c>
      <c r="H4809" t="s">
        <v>41</v>
      </c>
      <c r="I4809" t="s">
        <v>221</v>
      </c>
      <c r="J4809" t="s">
        <v>145</v>
      </c>
      <c r="L4809" t="s">
        <v>277</v>
      </c>
      <c r="M4809" t="s">
        <v>277</v>
      </c>
      <c r="N4809" t="b">
        <v>0</v>
      </c>
      <c r="O4809">
        <v>3.5359830099999998</v>
      </c>
      <c r="P4809">
        <v>3.32393042373101E-3</v>
      </c>
      <c r="Q4809">
        <v>13.59643873053186</v>
      </c>
      <c r="R4809">
        <v>48.076776347666637</v>
      </c>
      <c r="S4809">
        <v>1.175336150473495E-2</v>
      </c>
      <c r="T4809">
        <f t="shared" si="152"/>
        <v>48.076776347666623</v>
      </c>
      <c r="U4809">
        <f t="shared" si="153"/>
        <v>1.1753361504734952E-2</v>
      </c>
    </row>
    <row r="4810" spans="1:21" x14ac:dyDescent="0.35">
      <c r="A4810" t="s">
        <v>73</v>
      </c>
      <c r="B4810" t="s">
        <v>47</v>
      </c>
      <c r="C4810" t="s">
        <v>29</v>
      </c>
      <c r="D4810" t="s">
        <v>30</v>
      </c>
      <c r="E4810" t="s">
        <v>275</v>
      </c>
      <c r="F4810" t="s">
        <v>276</v>
      </c>
      <c r="G4810" t="s">
        <v>128</v>
      </c>
      <c r="H4810" t="s">
        <v>41</v>
      </c>
      <c r="I4810" t="s">
        <v>221</v>
      </c>
      <c r="J4810" t="s">
        <v>145</v>
      </c>
      <c r="L4810" t="s">
        <v>277</v>
      </c>
      <c r="M4810" t="s">
        <v>277</v>
      </c>
      <c r="N4810" t="b">
        <v>0</v>
      </c>
      <c r="O4810">
        <v>3.5359830099999998</v>
      </c>
      <c r="P4810">
        <v>9.4398165204036873E-3</v>
      </c>
      <c r="Q4810">
        <v>4.8056330833031824</v>
      </c>
      <c r="R4810">
        <v>16.992636934853969</v>
      </c>
      <c r="S4810">
        <v>3.3379030833664752E-2</v>
      </c>
      <c r="T4810">
        <f t="shared" si="152"/>
        <v>16.992636934853966</v>
      </c>
      <c r="U4810">
        <f t="shared" si="153"/>
        <v>3.3379030833664752E-2</v>
      </c>
    </row>
    <row r="4811" spans="1:21" x14ac:dyDescent="0.35">
      <c r="A4811" t="s">
        <v>73</v>
      </c>
      <c r="B4811" t="s">
        <v>47</v>
      </c>
      <c r="C4811" t="s">
        <v>39</v>
      </c>
      <c r="D4811" t="s">
        <v>40</v>
      </c>
      <c r="E4811" t="s">
        <v>278</v>
      </c>
      <c r="F4811" t="s">
        <v>279</v>
      </c>
      <c r="G4811" t="s">
        <v>128</v>
      </c>
      <c r="H4811" t="s">
        <v>41</v>
      </c>
      <c r="I4811" t="s">
        <v>221</v>
      </c>
      <c r="J4811" t="s">
        <v>145</v>
      </c>
      <c r="L4811" t="s">
        <v>277</v>
      </c>
      <c r="M4811" t="s">
        <v>277</v>
      </c>
      <c r="N4811" t="b">
        <v>0</v>
      </c>
      <c r="O4811">
        <v>3.5359830099999998</v>
      </c>
      <c r="P4811">
        <v>3.6238275372256783E-4</v>
      </c>
      <c r="Q4811">
        <v>1.4823158971118819</v>
      </c>
      <c r="R4811">
        <v>5.2414438276405244</v>
      </c>
      <c r="S4811">
        <v>1.2813792602800139E-3</v>
      </c>
      <c r="T4811">
        <f t="shared" si="152"/>
        <v>5.2414438276405226</v>
      </c>
      <c r="U4811">
        <f t="shared" si="153"/>
        <v>1.2813792602800139E-3</v>
      </c>
    </row>
    <row r="4812" spans="1:21" x14ac:dyDescent="0.35">
      <c r="A4812" t="s">
        <v>73</v>
      </c>
      <c r="B4812" t="s">
        <v>47</v>
      </c>
      <c r="C4812" t="s">
        <v>29</v>
      </c>
      <c r="D4812" t="s">
        <v>30</v>
      </c>
      <c r="E4812" t="s">
        <v>278</v>
      </c>
      <c r="F4812" t="s">
        <v>279</v>
      </c>
      <c r="G4812" t="s">
        <v>128</v>
      </c>
      <c r="H4812" t="s">
        <v>41</v>
      </c>
      <c r="I4812" t="s">
        <v>221</v>
      </c>
      <c r="J4812" t="s">
        <v>145</v>
      </c>
      <c r="L4812" t="s">
        <v>277</v>
      </c>
      <c r="M4812" t="s">
        <v>277</v>
      </c>
      <c r="N4812" t="b">
        <v>0</v>
      </c>
      <c r="O4812">
        <v>3.5359830099999998</v>
      </c>
      <c r="P4812">
        <v>3.7387941868066571E-5</v>
      </c>
      <c r="Q4812">
        <v>1.9033498158512231E-2</v>
      </c>
      <c r="R4812">
        <v>6.7302126109365534E-2</v>
      </c>
      <c r="S4812">
        <v>1.3220312722435099E-4</v>
      </c>
      <c r="T4812">
        <f t="shared" si="152"/>
        <v>6.7302126109365534E-2</v>
      </c>
      <c r="U4812">
        <f t="shared" si="153"/>
        <v>1.3220312722435104E-4</v>
      </c>
    </row>
    <row r="4813" spans="1:21" x14ac:dyDescent="0.35">
      <c r="A4813" t="s">
        <v>73</v>
      </c>
      <c r="B4813" t="s">
        <v>47</v>
      </c>
      <c r="C4813" t="s">
        <v>76</v>
      </c>
      <c r="D4813" t="s">
        <v>77</v>
      </c>
      <c r="E4813" t="s">
        <v>280</v>
      </c>
      <c r="F4813" t="s">
        <v>281</v>
      </c>
      <c r="G4813" t="s">
        <v>128</v>
      </c>
      <c r="H4813" t="s">
        <v>41</v>
      </c>
      <c r="I4813" t="s">
        <v>221</v>
      </c>
      <c r="J4813" t="s">
        <v>145</v>
      </c>
      <c r="L4813" t="s">
        <v>282</v>
      </c>
      <c r="M4813" t="s">
        <v>282</v>
      </c>
      <c r="N4813" t="b">
        <v>0</v>
      </c>
      <c r="O4813">
        <v>3.9577318099999999</v>
      </c>
      <c r="P4813">
        <v>6.2792599775798571E-5</v>
      </c>
      <c r="Q4813">
        <v>0.10943847863379649</v>
      </c>
      <c r="R4813">
        <v>0.43312814812698192</v>
      </c>
      <c r="S4813">
        <v>2.4851626956527679E-4</v>
      </c>
      <c r="T4813">
        <f t="shared" si="152"/>
        <v>0.43312814812698169</v>
      </c>
      <c r="U4813">
        <f t="shared" si="153"/>
        <v>2.4851626956527684E-4</v>
      </c>
    </row>
    <row r="4814" spans="1:21" x14ac:dyDescent="0.35">
      <c r="A4814" t="s">
        <v>73</v>
      </c>
      <c r="B4814" t="s">
        <v>47</v>
      </c>
      <c r="C4814" t="s">
        <v>39</v>
      </c>
      <c r="D4814" t="s">
        <v>40</v>
      </c>
      <c r="E4814" t="s">
        <v>280</v>
      </c>
      <c r="F4814" t="s">
        <v>281</v>
      </c>
      <c r="G4814" t="s">
        <v>128</v>
      </c>
      <c r="H4814" t="s">
        <v>41</v>
      </c>
      <c r="I4814" t="s">
        <v>221</v>
      </c>
      <c r="J4814" t="s">
        <v>145</v>
      </c>
      <c r="L4814" t="s">
        <v>282</v>
      </c>
      <c r="M4814" t="s">
        <v>282</v>
      </c>
      <c r="N4814" t="b">
        <v>0</v>
      </c>
      <c r="O4814">
        <v>3.9577318099999999</v>
      </c>
      <c r="P4814">
        <v>3.4540545009208748E-4</v>
      </c>
      <c r="Q4814">
        <v>1.4128707405666501</v>
      </c>
      <c r="R4814">
        <v>5.5917634733588866</v>
      </c>
      <c r="S4814">
        <v>1.3670221371768221E-3</v>
      </c>
      <c r="T4814">
        <f t="shared" si="152"/>
        <v>5.5917634733588883</v>
      </c>
      <c r="U4814">
        <f t="shared" si="153"/>
        <v>1.3670221371768221E-3</v>
      </c>
    </row>
    <row r="4815" spans="1:21" x14ac:dyDescent="0.35">
      <c r="A4815" t="s">
        <v>73</v>
      </c>
      <c r="B4815" t="s">
        <v>47</v>
      </c>
      <c r="C4815" t="s">
        <v>29</v>
      </c>
      <c r="D4815" t="s">
        <v>30</v>
      </c>
      <c r="E4815" t="s">
        <v>280</v>
      </c>
      <c r="F4815" t="s">
        <v>281</v>
      </c>
      <c r="G4815" t="s">
        <v>128</v>
      </c>
      <c r="H4815" t="s">
        <v>41</v>
      </c>
      <c r="I4815" t="s">
        <v>221</v>
      </c>
      <c r="J4815" t="s">
        <v>145</v>
      </c>
      <c r="L4815" t="s">
        <v>282</v>
      </c>
      <c r="M4815" t="s">
        <v>282</v>
      </c>
      <c r="N4815" t="b">
        <v>0</v>
      </c>
      <c r="O4815">
        <v>3.9577318099999999</v>
      </c>
      <c r="P4815">
        <v>1.888726585588786E-4</v>
      </c>
      <c r="Q4815">
        <v>9.6151518892356402E-2</v>
      </c>
      <c r="R4815">
        <v>0.38054192490009492</v>
      </c>
      <c r="S4815">
        <v>7.4750732881774268E-4</v>
      </c>
      <c r="T4815">
        <f t="shared" si="152"/>
        <v>0.38054192490009486</v>
      </c>
      <c r="U4815">
        <f t="shared" si="153"/>
        <v>7.4750732881774258E-4</v>
      </c>
    </row>
    <row r="4816" spans="1:21" x14ac:dyDescent="0.35">
      <c r="A4816" t="s">
        <v>73</v>
      </c>
      <c r="B4816" t="s">
        <v>47</v>
      </c>
      <c r="C4816" t="s">
        <v>39</v>
      </c>
      <c r="D4816" t="s">
        <v>40</v>
      </c>
      <c r="E4816" t="s">
        <v>283</v>
      </c>
      <c r="F4816" t="s">
        <v>284</v>
      </c>
      <c r="G4816" t="s">
        <v>128</v>
      </c>
      <c r="H4816" t="s">
        <v>41</v>
      </c>
      <c r="I4816" t="s">
        <v>221</v>
      </c>
      <c r="J4816" t="s">
        <v>36</v>
      </c>
      <c r="L4816" t="s">
        <v>285</v>
      </c>
      <c r="M4816" t="s">
        <v>285</v>
      </c>
      <c r="N4816" t="b">
        <v>0</v>
      </c>
      <c r="O4816">
        <v>0.44</v>
      </c>
      <c r="P4816">
        <v>1.3043989975838549E-3</v>
      </c>
      <c r="Q4816">
        <v>5.3356053797626926</v>
      </c>
      <c r="R4816">
        <v>2.3476663670955848</v>
      </c>
      <c r="S4816">
        <v>5.7393555893689603E-4</v>
      </c>
      <c r="T4816">
        <f t="shared" si="152"/>
        <v>2.3476663670955848</v>
      </c>
      <c r="U4816">
        <f t="shared" si="153"/>
        <v>5.7393555893689614E-4</v>
      </c>
    </row>
    <row r="4817" spans="1:21" x14ac:dyDescent="0.35">
      <c r="A4817" t="s">
        <v>73</v>
      </c>
      <c r="B4817" t="s">
        <v>47</v>
      </c>
      <c r="C4817" t="s">
        <v>29</v>
      </c>
      <c r="D4817" t="s">
        <v>30</v>
      </c>
      <c r="E4817" t="s">
        <v>286</v>
      </c>
      <c r="F4817" t="s">
        <v>287</v>
      </c>
      <c r="G4817" t="s">
        <v>128</v>
      </c>
      <c r="H4817" t="s">
        <v>41</v>
      </c>
      <c r="I4817" t="s">
        <v>221</v>
      </c>
      <c r="J4817" t="s">
        <v>36</v>
      </c>
      <c r="L4817" t="s">
        <v>285</v>
      </c>
      <c r="M4817" t="s">
        <v>285</v>
      </c>
      <c r="N4817" t="b">
        <v>0</v>
      </c>
      <c r="O4817">
        <v>0.44</v>
      </c>
      <c r="P4817">
        <v>2.3206007545806982E-3</v>
      </c>
      <c r="Q4817">
        <v>1.181374207353177</v>
      </c>
      <c r="R4817">
        <v>0.51980465123539776</v>
      </c>
      <c r="S4817">
        <v>1.021064332015507E-3</v>
      </c>
      <c r="T4817">
        <f t="shared" si="152"/>
        <v>0.51980465123539787</v>
      </c>
      <c r="U4817">
        <f t="shared" si="153"/>
        <v>1.0210643320155072E-3</v>
      </c>
    </row>
    <row r="4818" spans="1:21" x14ac:dyDescent="0.35">
      <c r="A4818" t="s">
        <v>73</v>
      </c>
      <c r="B4818" t="s">
        <v>47</v>
      </c>
      <c r="C4818" t="s">
        <v>39</v>
      </c>
      <c r="D4818" t="s">
        <v>40</v>
      </c>
      <c r="E4818" t="s">
        <v>286</v>
      </c>
      <c r="F4818" t="s">
        <v>287</v>
      </c>
      <c r="G4818" t="s">
        <v>128</v>
      </c>
      <c r="H4818" t="s">
        <v>41</v>
      </c>
      <c r="I4818" t="s">
        <v>221</v>
      </c>
      <c r="J4818" t="s">
        <v>36</v>
      </c>
      <c r="L4818" t="s">
        <v>285</v>
      </c>
      <c r="M4818" t="s">
        <v>285</v>
      </c>
      <c r="N4818" t="b">
        <v>0</v>
      </c>
      <c r="O4818">
        <v>0.44</v>
      </c>
      <c r="P4818">
        <v>1.6357275076463551E-3</v>
      </c>
      <c r="Q4818">
        <v>6.6908948149990062</v>
      </c>
      <c r="R4818">
        <v>2.9439937185995628</v>
      </c>
      <c r="S4818">
        <v>7.1972010336439633E-4</v>
      </c>
      <c r="T4818">
        <f t="shared" si="152"/>
        <v>2.9439937185995628</v>
      </c>
      <c r="U4818">
        <f t="shared" si="153"/>
        <v>7.1972010336439623E-4</v>
      </c>
    </row>
    <row r="4819" spans="1:21" x14ac:dyDescent="0.35">
      <c r="A4819" t="s">
        <v>73</v>
      </c>
      <c r="B4819" t="s">
        <v>47</v>
      </c>
      <c r="C4819" t="s">
        <v>39</v>
      </c>
      <c r="D4819" t="s">
        <v>40</v>
      </c>
      <c r="E4819" t="s">
        <v>288</v>
      </c>
      <c r="F4819" t="s">
        <v>289</v>
      </c>
      <c r="G4819" t="s">
        <v>128</v>
      </c>
      <c r="H4819" t="s">
        <v>41</v>
      </c>
      <c r="I4819" t="s">
        <v>221</v>
      </c>
      <c r="J4819" t="s">
        <v>36</v>
      </c>
      <c r="L4819" t="s">
        <v>285</v>
      </c>
      <c r="M4819" t="s">
        <v>285</v>
      </c>
      <c r="N4819" t="b">
        <v>0</v>
      </c>
      <c r="O4819">
        <v>0.44</v>
      </c>
      <c r="P4819">
        <v>1.2908611236119819E-3</v>
      </c>
      <c r="Q4819">
        <v>5.2802291081397676</v>
      </c>
      <c r="R4819">
        <v>2.3233008075814978</v>
      </c>
      <c r="S4819">
        <v>5.6797889438927197E-4</v>
      </c>
      <c r="T4819">
        <f t="shared" si="152"/>
        <v>2.3233008075814978</v>
      </c>
      <c r="U4819">
        <f t="shared" si="153"/>
        <v>5.6797889438927208E-4</v>
      </c>
    </row>
    <row r="4820" spans="1:21" x14ac:dyDescent="0.35">
      <c r="A4820" t="s">
        <v>73</v>
      </c>
      <c r="B4820" t="s">
        <v>47</v>
      </c>
      <c r="C4820" t="s">
        <v>29</v>
      </c>
      <c r="D4820" t="s">
        <v>30</v>
      </c>
      <c r="E4820" t="s">
        <v>288</v>
      </c>
      <c r="F4820" t="s">
        <v>289</v>
      </c>
      <c r="G4820" t="s">
        <v>128</v>
      </c>
      <c r="H4820" t="s">
        <v>41</v>
      </c>
      <c r="I4820" t="s">
        <v>221</v>
      </c>
      <c r="J4820" t="s">
        <v>36</v>
      </c>
      <c r="L4820" t="s">
        <v>285</v>
      </c>
      <c r="M4820" t="s">
        <v>285</v>
      </c>
      <c r="N4820" t="b">
        <v>0</v>
      </c>
      <c r="O4820">
        <v>0.44</v>
      </c>
      <c r="P4820">
        <v>1.010644828625384E-3</v>
      </c>
      <c r="Q4820">
        <v>0.51450027798884834</v>
      </c>
      <c r="R4820">
        <v>0.2263801223150933</v>
      </c>
      <c r="S4820">
        <v>4.4468372459516899E-4</v>
      </c>
      <c r="T4820">
        <f t="shared" si="152"/>
        <v>0.22638012231509327</v>
      </c>
      <c r="U4820">
        <f t="shared" si="153"/>
        <v>4.4468372459516899E-4</v>
      </c>
    </row>
    <row r="4821" spans="1:21" x14ac:dyDescent="0.35">
      <c r="A4821" t="s">
        <v>73</v>
      </c>
      <c r="B4821" t="s">
        <v>47</v>
      </c>
      <c r="C4821" t="s">
        <v>29</v>
      </c>
      <c r="D4821" t="s">
        <v>30</v>
      </c>
      <c r="E4821" t="s">
        <v>290</v>
      </c>
      <c r="F4821" t="s">
        <v>291</v>
      </c>
      <c r="G4821" t="s">
        <v>128</v>
      </c>
      <c r="H4821" t="s">
        <v>41</v>
      </c>
      <c r="I4821" t="s">
        <v>221</v>
      </c>
      <c r="J4821" t="s">
        <v>145</v>
      </c>
      <c r="L4821" t="s">
        <v>292</v>
      </c>
      <c r="M4821" t="s">
        <v>292</v>
      </c>
      <c r="N4821" t="b">
        <v>0</v>
      </c>
      <c r="O4821">
        <v>3.5359830099999998</v>
      </c>
      <c r="P4821">
        <v>4.4777705895098054E-3</v>
      </c>
      <c r="Q4821">
        <v>2.2795488066827478</v>
      </c>
      <c r="R4821">
        <v>8.0604458508959702</v>
      </c>
      <c r="S4821">
        <v>1.5833320727184359E-2</v>
      </c>
      <c r="T4821">
        <f t="shared" si="152"/>
        <v>8.0604458508959702</v>
      </c>
      <c r="U4821">
        <f t="shared" si="153"/>
        <v>1.5833320727184356E-2</v>
      </c>
    </row>
    <row r="4822" spans="1:21" x14ac:dyDescent="0.35">
      <c r="A4822" t="s">
        <v>73</v>
      </c>
      <c r="B4822" t="s">
        <v>47</v>
      </c>
      <c r="C4822" t="s">
        <v>39</v>
      </c>
      <c r="D4822" t="s">
        <v>40</v>
      </c>
      <c r="E4822" t="s">
        <v>290</v>
      </c>
      <c r="F4822" t="s">
        <v>291</v>
      </c>
      <c r="G4822" t="s">
        <v>128</v>
      </c>
      <c r="H4822" t="s">
        <v>41</v>
      </c>
      <c r="I4822" t="s">
        <v>221</v>
      </c>
      <c r="J4822" t="s">
        <v>145</v>
      </c>
      <c r="L4822" t="s">
        <v>292</v>
      </c>
      <c r="M4822" t="s">
        <v>292</v>
      </c>
      <c r="N4822" t="b">
        <v>0</v>
      </c>
      <c r="O4822">
        <v>3.5359830099999998</v>
      </c>
      <c r="P4822">
        <v>1.9588584533817489E-4</v>
      </c>
      <c r="Q4822">
        <v>0.80126523566922536</v>
      </c>
      <c r="R4822">
        <v>2.8332602598300261</v>
      </c>
      <c r="S4822">
        <v>6.9264902101527398E-4</v>
      </c>
      <c r="T4822">
        <f t="shared" si="152"/>
        <v>2.8332602598300265</v>
      </c>
      <c r="U4822">
        <f t="shared" si="153"/>
        <v>6.9264902101527409E-4</v>
      </c>
    </row>
    <row r="4823" spans="1:21" x14ac:dyDescent="0.35">
      <c r="A4823" t="s">
        <v>73</v>
      </c>
      <c r="B4823" t="s">
        <v>47</v>
      </c>
      <c r="C4823" t="s">
        <v>39</v>
      </c>
      <c r="D4823" t="s">
        <v>40</v>
      </c>
      <c r="E4823" t="s">
        <v>293</v>
      </c>
      <c r="F4823" t="s">
        <v>294</v>
      </c>
      <c r="G4823" t="s">
        <v>128</v>
      </c>
      <c r="H4823" t="s">
        <v>41</v>
      </c>
      <c r="I4823" t="s">
        <v>221</v>
      </c>
      <c r="J4823" t="s">
        <v>36</v>
      </c>
      <c r="L4823" t="s">
        <v>295</v>
      </c>
      <c r="M4823" t="s">
        <v>295</v>
      </c>
      <c r="N4823" t="b">
        <v>0</v>
      </c>
      <c r="O4823">
        <v>0.48</v>
      </c>
      <c r="P4823">
        <v>1.5230023333734381E-3</v>
      </c>
      <c r="Q4823">
        <v>6.2297958357761258</v>
      </c>
      <c r="R4823">
        <v>2.9903020011725401</v>
      </c>
      <c r="S4823">
        <v>7.3104112001925038E-4</v>
      </c>
      <c r="T4823">
        <f t="shared" si="152"/>
        <v>2.9903020011725401</v>
      </c>
      <c r="U4823">
        <f t="shared" si="153"/>
        <v>7.3104112001925027E-4</v>
      </c>
    </row>
    <row r="4824" spans="1:21" x14ac:dyDescent="0.35">
      <c r="A4824" t="s">
        <v>73</v>
      </c>
      <c r="B4824" t="s">
        <v>47</v>
      </c>
      <c r="C4824" t="s">
        <v>29</v>
      </c>
      <c r="D4824" t="s">
        <v>30</v>
      </c>
      <c r="E4824" t="s">
        <v>293</v>
      </c>
      <c r="F4824" t="s">
        <v>294</v>
      </c>
      <c r="G4824" t="s">
        <v>128</v>
      </c>
      <c r="H4824" t="s">
        <v>41</v>
      </c>
      <c r="I4824" t="s">
        <v>221</v>
      </c>
      <c r="J4824" t="s">
        <v>36</v>
      </c>
      <c r="L4824" t="s">
        <v>295</v>
      </c>
      <c r="M4824" t="s">
        <v>295</v>
      </c>
      <c r="N4824" t="b">
        <v>0</v>
      </c>
      <c r="O4824">
        <v>0.48</v>
      </c>
      <c r="P4824">
        <v>6.0408838094304891E-3</v>
      </c>
      <c r="Q4824">
        <v>3.075300354010297</v>
      </c>
      <c r="R4824">
        <v>1.4761441699249429</v>
      </c>
      <c r="S4824">
        <v>2.8996242285266351E-3</v>
      </c>
      <c r="T4824">
        <f t="shared" si="152"/>
        <v>1.4761441699249425</v>
      </c>
      <c r="U4824">
        <f t="shared" si="153"/>
        <v>2.8996242285266346E-3</v>
      </c>
    </row>
    <row r="4825" spans="1:21" x14ac:dyDescent="0.35">
      <c r="A4825" t="s">
        <v>73</v>
      </c>
      <c r="B4825" t="s">
        <v>47</v>
      </c>
      <c r="C4825" t="s">
        <v>29</v>
      </c>
      <c r="D4825" t="s">
        <v>30</v>
      </c>
      <c r="E4825" t="s">
        <v>296</v>
      </c>
      <c r="F4825" t="s">
        <v>297</v>
      </c>
      <c r="G4825" t="s">
        <v>128</v>
      </c>
      <c r="H4825" t="s">
        <v>41</v>
      </c>
      <c r="I4825" t="s">
        <v>221</v>
      </c>
      <c r="J4825" t="s">
        <v>36</v>
      </c>
      <c r="L4825" t="s">
        <v>295</v>
      </c>
      <c r="M4825" t="s">
        <v>295</v>
      </c>
      <c r="N4825" t="b">
        <v>0</v>
      </c>
      <c r="O4825">
        <v>0.48</v>
      </c>
      <c r="P4825">
        <v>3.3008760622961399E-4</v>
      </c>
      <c r="Q4825">
        <v>0.168041393331822</v>
      </c>
      <c r="R4825">
        <v>8.0659868799274545E-2</v>
      </c>
      <c r="S4825">
        <v>1.5844205099021469E-4</v>
      </c>
      <c r="T4825">
        <f t="shared" si="152"/>
        <v>8.0659868799274559E-2</v>
      </c>
      <c r="U4825">
        <f t="shared" si="153"/>
        <v>1.5844205099021472E-4</v>
      </c>
    </row>
    <row r="4826" spans="1:21" x14ac:dyDescent="0.35">
      <c r="A4826" t="s">
        <v>73</v>
      </c>
      <c r="B4826" t="s">
        <v>47</v>
      </c>
      <c r="C4826" t="s">
        <v>29</v>
      </c>
      <c r="D4826" t="s">
        <v>30</v>
      </c>
      <c r="E4826" t="s">
        <v>298</v>
      </c>
      <c r="F4826" t="s">
        <v>299</v>
      </c>
      <c r="G4826" t="s">
        <v>128</v>
      </c>
      <c r="H4826" t="s">
        <v>41</v>
      </c>
      <c r="I4826" t="s">
        <v>221</v>
      </c>
      <c r="J4826" t="s">
        <v>145</v>
      </c>
      <c r="L4826" t="s">
        <v>300</v>
      </c>
      <c r="M4826" t="s">
        <v>300</v>
      </c>
      <c r="N4826" t="b">
        <v>0</v>
      </c>
      <c r="O4826">
        <v>208.84838500999999</v>
      </c>
      <c r="P4826">
        <v>1.127407126501731E-2</v>
      </c>
      <c r="Q4826">
        <v>5.7394176822801208</v>
      </c>
      <c r="R4826">
        <v>1198.6681138420399</v>
      </c>
      <c r="S4826">
        <v>2.3545715761865118</v>
      </c>
      <c r="T4826">
        <f t="shared" si="152"/>
        <v>1198.6681138420404</v>
      </c>
      <c r="U4826">
        <f t="shared" si="153"/>
        <v>2.3545715761865127</v>
      </c>
    </row>
    <row r="4827" spans="1:21" x14ac:dyDescent="0.35">
      <c r="A4827" t="s">
        <v>73</v>
      </c>
      <c r="B4827" t="s">
        <v>47</v>
      </c>
      <c r="C4827" t="s">
        <v>39</v>
      </c>
      <c r="D4827" t="s">
        <v>40</v>
      </c>
      <c r="E4827" t="s">
        <v>301</v>
      </c>
      <c r="F4827" t="s">
        <v>302</v>
      </c>
      <c r="G4827" t="s">
        <v>128</v>
      </c>
      <c r="H4827" t="s">
        <v>41</v>
      </c>
      <c r="I4827" t="s">
        <v>221</v>
      </c>
      <c r="J4827" t="s">
        <v>36</v>
      </c>
      <c r="L4827" t="s">
        <v>303</v>
      </c>
      <c r="M4827" t="s">
        <v>303</v>
      </c>
      <c r="N4827" t="b">
        <v>0</v>
      </c>
      <c r="O4827">
        <v>23.09</v>
      </c>
      <c r="P4827">
        <v>1.345551131649583E-4</v>
      </c>
      <c r="Q4827">
        <v>0.55039369625962642</v>
      </c>
      <c r="R4827">
        <v>12.708590446634769</v>
      </c>
      <c r="S4827">
        <v>3.1068775629788858E-3</v>
      </c>
      <c r="T4827">
        <f t="shared" si="152"/>
        <v>12.708590446634775</v>
      </c>
      <c r="U4827">
        <f t="shared" si="153"/>
        <v>3.1068775629788871E-3</v>
      </c>
    </row>
    <row r="4828" spans="1:21" x14ac:dyDescent="0.35">
      <c r="A4828" t="s">
        <v>73</v>
      </c>
      <c r="B4828" t="s">
        <v>47</v>
      </c>
      <c r="C4828" t="s">
        <v>39</v>
      </c>
      <c r="D4828" t="s">
        <v>40</v>
      </c>
      <c r="E4828" t="s">
        <v>304</v>
      </c>
      <c r="F4828" t="s">
        <v>305</v>
      </c>
      <c r="G4828" t="s">
        <v>128</v>
      </c>
      <c r="H4828" t="s">
        <v>41</v>
      </c>
      <c r="I4828" t="s">
        <v>221</v>
      </c>
      <c r="J4828" t="s">
        <v>145</v>
      </c>
      <c r="L4828" t="s">
        <v>306</v>
      </c>
      <c r="M4828" t="s">
        <v>306</v>
      </c>
      <c r="N4828" t="b">
        <v>0</v>
      </c>
      <c r="O4828">
        <v>250.58497259000001</v>
      </c>
      <c r="P4828">
        <v>8.9415457089927672E-4</v>
      </c>
      <c r="Q4828">
        <v>3.6575127301283308</v>
      </c>
      <c r="R4828">
        <v>916.51772722678402</v>
      </c>
      <c r="S4828">
        <v>0.22406169864001849</v>
      </c>
      <c r="T4828">
        <f t="shared" si="152"/>
        <v>916.5177272267839</v>
      </c>
      <c r="U4828">
        <f t="shared" si="153"/>
        <v>0.22406169864001849</v>
      </c>
    </row>
    <row r="4829" spans="1:21" x14ac:dyDescent="0.35">
      <c r="A4829" t="s">
        <v>73</v>
      </c>
      <c r="B4829" t="s">
        <v>47</v>
      </c>
      <c r="C4829" t="s">
        <v>39</v>
      </c>
      <c r="D4829" t="s">
        <v>40</v>
      </c>
      <c r="E4829" t="s">
        <v>310</v>
      </c>
      <c r="F4829" t="s">
        <v>311</v>
      </c>
      <c r="G4829" t="s">
        <v>128</v>
      </c>
      <c r="H4829" t="s">
        <v>41</v>
      </c>
      <c r="I4829" t="s">
        <v>221</v>
      </c>
      <c r="J4829" t="s">
        <v>36</v>
      </c>
      <c r="L4829" t="s">
        <v>312</v>
      </c>
      <c r="M4829" t="s">
        <v>312</v>
      </c>
      <c r="N4829" t="b">
        <v>0</v>
      </c>
      <c r="O4829">
        <v>23.09</v>
      </c>
      <c r="P4829">
        <v>1.8243126182257009E-3</v>
      </c>
      <c r="Q4829">
        <v>7.4622966118526666</v>
      </c>
      <c r="R4829">
        <v>172.3044287676781</v>
      </c>
      <c r="S4829">
        <v>4.2123378354831438E-2</v>
      </c>
      <c r="T4829">
        <f t="shared" si="152"/>
        <v>172.30442876767808</v>
      </c>
      <c r="U4829">
        <f t="shared" si="153"/>
        <v>4.2123378354831431E-2</v>
      </c>
    </row>
    <row r="4830" spans="1:21" x14ac:dyDescent="0.35">
      <c r="A4830" t="s">
        <v>73</v>
      </c>
      <c r="B4830" t="s">
        <v>47</v>
      </c>
      <c r="C4830" t="s">
        <v>29</v>
      </c>
      <c r="D4830" t="s">
        <v>30</v>
      </c>
      <c r="E4830" t="s">
        <v>313</v>
      </c>
      <c r="F4830" t="s">
        <v>314</v>
      </c>
      <c r="G4830" t="s">
        <v>128</v>
      </c>
      <c r="H4830" t="s">
        <v>41</v>
      </c>
      <c r="I4830" t="s">
        <v>221</v>
      </c>
      <c r="J4830" t="s">
        <v>145</v>
      </c>
      <c r="L4830" t="s">
        <v>315</v>
      </c>
      <c r="M4830" t="s">
        <v>315</v>
      </c>
      <c r="N4830" t="b">
        <v>0</v>
      </c>
      <c r="O4830">
        <v>250.58497259000001</v>
      </c>
      <c r="P4830">
        <v>3.585647408967304E-3</v>
      </c>
      <c r="Q4830">
        <v>1.825385671040217</v>
      </c>
      <c r="R4830">
        <v>457.41421834379162</v>
      </c>
      <c r="S4830">
        <v>0.89850935769347651</v>
      </c>
      <c r="T4830">
        <f t="shared" si="152"/>
        <v>457.41421834379156</v>
      </c>
      <c r="U4830">
        <f t="shared" si="153"/>
        <v>0.8985093576934764</v>
      </c>
    </row>
    <row r="4831" spans="1:21" x14ac:dyDescent="0.35">
      <c r="A4831" t="s">
        <v>73</v>
      </c>
      <c r="B4831" t="s">
        <v>47</v>
      </c>
      <c r="C4831" t="s">
        <v>76</v>
      </c>
      <c r="D4831" t="s">
        <v>77</v>
      </c>
      <c r="E4831" t="s">
        <v>316</v>
      </c>
      <c r="F4831" t="s">
        <v>317</v>
      </c>
      <c r="G4831" t="s">
        <v>128</v>
      </c>
      <c r="H4831" t="s">
        <v>41</v>
      </c>
      <c r="I4831" t="s">
        <v>221</v>
      </c>
      <c r="J4831" t="s">
        <v>36</v>
      </c>
      <c r="L4831" t="s">
        <v>318</v>
      </c>
      <c r="M4831" t="s">
        <v>318</v>
      </c>
      <c r="N4831" t="b">
        <v>0</v>
      </c>
      <c r="O4831">
        <v>968.15</v>
      </c>
      <c r="P4831">
        <v>7.9323011974134928E-19</v>
      </c>
      <c r="Q4831">
        <v>1.3824861181246341E-15</v>
      </c>
      <c r="R4831">
        <v>1.338453935262364E-12</v>
      </c>
      <c r="S4831">
        <v>7.6796574042758727E-16</v>
      </c>
      <c r="T4831">
        <f t="shared" si="152"/>
        <v>1.3384539352623644E-12</v>
      </c>
      <c r="U4831">
        <f t="shared" si="153"/>
        <v>7.6796574042758727E-16</v>
      </c>
    </row>
    <row r="4832" spans="1:21" x14ac:dyDescent="0.35">
      <c r="A4832" t="s">
        <v>73</v>
      </c>
      <c r="B4832" t="s">
        <v>47</v>
      </c>
      <c r="C4832" t="s">
        <v>29</v>
      </c>
      <c r="D4832" t="s">
        <v>30</v>
      </c>
      <c r="E4832" t="s">
        <v>325</v>
      </c>
      <c r="F4832" t="s">
        <v>326</v>
      </c>
      <c r="G4832" t="s">
        <v>128</v>
      </c>
      <c r="H4832" t="s">
        <v>41</v>
      </c>
      <c r="I4832" t="s">
        <v>221</v>
      </c>
      <c r="J4832" t="s">
        <v>36</v>
      </c>
      <c r="L4832" t="s">
        <v>327</v>
      </c>
      <c r="M4832" t="s">
        <v>327</v>
      </c>
      <c r="N4832" t="b">
        <v>0</v>
      </c>
      <c r="O4832">
        <v>35.74</v>
      </c>
      <c r="P4832">
        <v>1.7648054169978181E-2</v>
      </c>
      <c r="Q4832">
        <v>8.9842925221969239</v>
      </c>
      <c r="R4832">
        <v>321.09861474331808</v>
      </c>
      <c r="S4832">
        <v>0.63074145603502019</v>
      </c>
      <c r="T4832">
        <f t="shared" si="152"/>
        <v>321.09861474331808</v>
      </c>
      <c r="U4832">
        <f t="shared" si="153"/>
        <v>0.63074145603502019</v>
      </c>
    </row>
    <row r="4833" spans="1:21" x14ac:dyDescent="0.35">
      <c r="A4833" t="s">
        <v>73</v>
      </c>
      <c r="B4833" t="s">
        <v>47</v>
      </c>
      <c r="C4833" t="s">
        <v>39</v>
      </c>
      <c r="D4833" t="s">
        <v>40</v>
      </c>
      <c r="E4833" t="s">
        <v>325</v>
      </c>
      <c r="F4833" t="s">
        <v>326</v>
      </c>
      <c r="G4833" t="s">
        <v>128</v>
      </c>
      <c r="H4833" t="s">
        <v>41</v>
      </c>
      <c r="I4833" t="s">
        <v>221</v>
      </c>
      <c r="J4833" t="s">
        <v>36</v>
      </c>
      <c r="L4833" t="s">
        <v>327</v>
      </c>
      <c r="M4833" t="s">
        <v>327</v>
      </c>
      <c r="N4833" t="b">
        <v>0</v>
      </c>
      <c r="O4833">
        <v>35.74</v>
      </c>
      <c r="P4833">
        <v>2.2363035315823318E-3</v>
      </c>
      <c r="Q4833">
        <v>9.1475332133762493</v>
      </c>
      <c r="R4833">
        <v>326.93283704606722</v>
      </c>
      <c r="S4833">
        <v>7.9925488218752547E-2</v>
      </c>
      <c r="T4833">
        <f t="shared" si="152"/>
        <v>326.93283704606716</v>
      </c>
      <c r="U4833">
        <f t="shared" si="153"/>
        <v>7.9925488218752547E-2</v>
      </c>
    </row>
    <row r="4834" spans="1:21" x14ac:dyDescent="0.35">
      <c r="A4834" t="s">
        <v>73</v>
      </c>
      <c r="B4834" t="s">
        <v>47</v>
      </c>
      <c r="C4834" t="s">
        <v>39</v>
      </c>
      <c r="D4834" t="s">
        <v>40</v>
      </c>
      <c r="E4834" t="s">
        <v>1401</v>
      </c>
      <c r="F4834" t="s">
        <v>1402</v>
      </c>
      <c r="G4834" t="s">
        <v>128</v>
      </c>
      <c r="H4834" t="s">
        <v>41</v>
      </c>
      <c r="I4834" t="s">
        <v>221</v>
      </c>
      <c r="J4834" t="s">
        <v>145</v>
      </c>
      <c r="L4834" t="s">
        <v>292</v>
      </c>
      <c r="M4834" t="s">
        <v>292</v>
      </c>
      <c r="N4834" t="b">
        <v>0</v>
      </c>
      <c r="O4834">
        <v>3.5359830099999998</v>
      </c>
      <c r="P4834">
        <v>2.054395689047249E-3</v>
      </c>
      <c r="Q4834">
        <v>8.403444583249243</v>
      </c>
      <c r="R4834">
        <v>29.714437271845849</v>
      </c>
      <c r="S4834">
        <v>7.2643082522883149E-3</v>
      </c>
      <c r="T4834">
        <f t="shared" si="152"/>
        <v>29.714437271845853</v>
      </c>
      <c r="U4834">
        <f t="shared" si="153"/>
        <v>7.2643082522883149E-3</v>
      </c>
    </row>
    <row r="4835" spans="1:21" x14ac:dyDescent="0.35">
      <c r="A4835" t="s">
        <v>73</v>
      </c>
      <c r="B4835" t="s">
        <v>47</v>
      </c>
      <c r="C4835" t="s">
        <v>39</v>
      </c>
      <c r="D4835" t="s">
        <v>40</v>
      </c>
      <c r="E4835" t="s">
        <v>328</v>
      </c>
      <c r="F4835" t="s">
        <v>329</v>
      </c>
      <c r="G4835" t="s">
        <v>128</v>
      </c>
      <c r="H4835" t="s">
        <v>41</v>
      </c>
      <c r="I4835" t="s">
        <v>221</v>
      </c>
      <c r="J4835" t="s">
        <v>145</v>
      </c>
      <c r="L4835" t="s">
        <v>330</v>
      </c>
      <c r="M4835" t="s">
        <v>330</v>
      </c>
      <c r="N4835" t="b">
        <v>0</v>
      </c>
      <c r="O4835">
        <v>3.5359830099999998</v>
      </c>
      <c r="P4835">
        <v>1.2717305148377269E-3</v>
      </c>
      <c r="Q4835">
        <v>5.2019759208227576</v>
      </c>
      <c r="R4835">
        <v>18.394098474458371</v>
      </c>
      <c r="S4835">
        <v>4.496817493764755E-3</v>
      </c>
      <c r="T4835">
        <f t="shared" si="152"/>
        <v>18.394098474458374</v>
      </c>
      <c r="U4835">
        <f t="shared" si="153"/>
        <v>4.496817493764755E-3</v>
      </c>
    </row>
    <row r="4836" spans="1:21" x14ac:dyDescent="0.35">
      <c r="A4836" t="s">
        <v>73</v>
      </c>
      <c r="B4836" t="s">
        <v>47</v>
      </c>
      <c r="C4836" t="s">
        <v>39</v>
      </c>
      <c r="D4836" t="s">
        <v>40</v>
      </c>
      <c r="E4836" t="s">
        <v>331</v>
      </c>
      <c r="F4836" t="s">
        <v>332</v>
      </c>
      <c r="G4836" t="s">
        <v>128</v>
      </c>
      <c r="H4836" t="s">
        <v>41</v>
      </c>
      <c r="I4836" t="s">
        <v>221</v>
      </c>
      <c r="J4836" t="s">
        <v>36</v>
      </c>
      <c r="L4836" t="s">
        <v>333</v>
      </c>
      <c r="M4836" t="s">
        <v>334</v>
      </c>
      <c r="N4836" t="b">
        <v>0</v>
      </c>
      <c r="O4836">
        <v>23.88</v>
      </c>
      <c r="P4836">
        <v>6.0439406601609883E-6</v>
      </c>
      <c r="Q4836">
        <v>2.4722559861710059E-2</v>
      </c>
      <c r="R4836">
        <v>0.59037472949763625</v>
      </c>
      <c r="S4836">
        <v>1.443293029646444E-4</v>
      </c>
      <c r="T4836">
        <f t="shared" si="152"/>
        <v>0.59037472949763614</v>
      </c>
      <c r="U4836">
        <f t="shared" si="153"/>
        <v>1.443293029646444E-4</v>
      </c>
    </row>
    <row r="4837" spans="1:21" x14ac:dyDescent="0.35">
      <c r="A4837" t="s">
        <v>73</v>
      </c>
      <c r="B4837" t="s">
        <v>47</v>
      </c>
      <c r="C4837" t="s">
        <v>39</v>
      </c>
      <c r="D4837" t="s">
        <v>40</v>
      </c>
      <c r="E4837" t="s">
        <v>335</v>
      </c>
      <c r="F4837" t="s">
        <v>336</v>
      </c>
      <c r="G4837" t="s">
        <v>128</v>
      </c>
      <c r="H4837" t="s">
        <v>41</v>
      </c>
      <c r="I4837" t="s">
        <v>221</v>
      </c>
      <c r="J4837" t="s">
        <v>36</v>
      </c>
      <c r="L4837" t="s">
        <v>337</v>
      </c>
      <c r="M4837" t="s">
        <v>338</v>
      </c>
      <c r="N4837" t="b">
        <v>0</v>
      </c>
      <c r="O4837">
        <v>0.05</v>
      </c>
      <c r="P4837">
        <v>9.449440537077809E-6</v>
      </c>
      <c r="Q4837">
        <v>3.8652656019186202E-2</v>
      </c>
      <c r="R4837">
        <v>1.93263280095931E-3</v>
      </c>
      <c r="S4837">
        <v>4.7247202685389051E-7</v>
      </c>
      <c r="T4837">
        <f t="shared" si="152"/>
        <v>1.9326328009593103E-3</v>
      </c>
      <c r="U4837">
        <f t="shared" si="153"/>
        <v>4.7247202685389046E-7</v>
      </c>
    </row>
    <row r="4838" spans="1:21" x14ac:dyDescent="0.35">
      <c r="A4838" t="s">
        <v>73</v>
      </c>
      <c r="B4838" t="s">
        <v>47</v>
      </c>
      <c r="C4838" t="s">
        <v>29</v>
      </c>
      <c r="D4838" t="s">
        <v>30</v>
      </c>
      <c r="E4838" t="s">
        <v>335</v>
      </c>
      <c r="F4838" t="s">
        <v>336</v>
      </c>
      <c r="G4838" t="s">
        <v>128</v>
      </c>
      <c r="H4838" t="s">
        <v>41</v>
      </c>
      <c r="I4838" t="s">
        <v>221</v>
      </c>
      <c r="J4838" t="s">
        <v>36</v>
      </c>
      <c r="L4838" t="s">
        <v>337</v>
      </c>
      <c r="M4838" t="s">
        <v>338</v>
      </c>
      <c r="N4838" t="b">
        <v>0</v>
      </c>
      <c r="O4838">
        <v>0.05</v>
      </c>
      <c r="P4838">
        <v>3.4830012298472933E-5</v>
      </c>
      <c r="Q4838">
        <v>1.773130431419024E-2</v>
      </c>
      <c r="R4838">
        <v>8.8656521570951218E-4</v>
      </c>
      <c r="S4838">
        <v>1.7415006149236461E-6</v>
      </c>
      <c r="T4838">
        <f t="shared" si="152"/>
        <v>8.8656521570951207E-4</v>
      </c>
      <c r="U4838">
        <f t="shared" si="153"/>
        <v>1.7415006149236467E-6</v>
      </c>
    </row>
    <row r="4839" spans="1:21" x14ac:dyDescent="0.35">
      <c r="A4839" t="s">
        <v>73</v>
      </c>
      <c r="B4839" t="s">
        <v>47</v>
      </c>
      <c r="C4839" t="s">
        <v>29</v>
      </c>
      <c r="D4839" t="s">
        <v>30</v>
      </c>
      <c r="E4839" t="s">
        <v>339</v>
      </c>
      <c r="F4839" t="s">
        <v>340</v>
      </c>
      <c r="G4839" t="s">
        <v>128</v>
      </c>
      <c r="H4839" t="s">
        <v>41</v>
      </c>
      <c r="I4839" t="s">
        <v>221</v>
      </c>
      <c r="J4839" t="s">
        <v>145</v>
      </c>
      <c r="L4839" t="s">
        <v>205</v>
      </c>
      <c r="M4839" t="s">
        <v>205</v>
      </c>
      <c r="N4839" t="b">
        <v>0</v>
      </c>
      <c r="O4839">
        <v>250.58497259000001</v>
      </c>
      <c r="P4839">
        <v>1.2867448151865151E-2</v>
      </c>
      <c r="Q4839">
        <v>6.5505758933593299</v>
      </c>
      <c r="R4839">
        <v>1641.475880686163</v>
      </c>
      <c r="S4839">
        <v>3.2243891424383739</v>
      </c>
      <c r="T4839">
        <f t="shared" si="152"/>
        <v>1641.4758806861626</v>
      </c>
      <c r="U4839">
        <f t="shared" si="153"/>
        <v>3.2243891424383748</v>
      </c>
    </row>
    <row r="4840" spans="1:21" x14ac:dyDescent="0.35">
      <c r="A4840" t="s">
        <v>73</v>
      </c>
      <c r="B4840" t="s">
        <v>47</v>
      </c>
      <c r="C4840" t="s">
        <v>39</v>
      </c>
      <c r="D4840" t="s">
        <v>40</v>
      </c>
      <c r="E4840" t="s">
        <v>339</v>
      </c>
      <c r="F4840" t="s">
        <v>340</v>
      </c>
      <c r="G4840" t="s">
        <v>128</v>
      </c>
      <c r="H4840" t="s">
        <v>41</v>
      </c>
      <c r="I4840" t="s">
        <v>221</v>
      </c>
      <c r="J4840" t="s">
        <v>145</v>
      </c>
      <c r="L4840" t="s">
        <v>205</v>
      </c>
      <c r="M4840" t="s">
        <v>205</v>
      </c>
      <c r="N4840" t="b">
        <v>0</v>
      </c>
      <c r="O4840">
        <v>250.58497259000001</v>
      </c>
      <c r="P4840">
        <v>2.148495485340656E-3</v>
      </c>
      <c r="Q4840">
        <v>8.7883570067237144</v>
      </c>
      <c r="R4840">
        <v>2202.230199640996</v>
      </c>
      <c r="S4840">
        <v>0.53838068230382707</v>
      </c>
      <c r="T4840">
        <f t="shared" si="152"/>
        <v>2202.2301996409965</v>
      </c>
      <c r="U4840">
        <f t="shared" si="153"/>
        <v>0.53838068230382707</v>
      </c>
    </row>
    <row r="4841" spans="1:21" x14ac:dyDescent="0.35">
      <c r="A4841" t="s">
        <v>73</v>
      </c>
      <c r="B4841" t="s">
        <v>47</v>
      </c>
      <c r="C4841" t="s">
        <v>29</v>
      </c>
      <c r="D4841" t="s">
        <v>30</v>
      </c>
      <c r="E4841" t="s">
        <v>344</v>
      </c>
      <c r="F4841" t="s">
        <v>345</v>
      </c>
      <c r="G4841" t="s">
        <v>128</v>
      </c>
      <c r="H4841" t="s">
        <v>41</v>
      </c>
      <c r="I4841" t="s">
        <v>221</v>
      </c>
      <c r="J4841" t="s">
        <v>145</v>
      </c>
      <c r="L4841" t="s">
        <v>346</v>
      </c>
      <c r="M4841" t="s">
        <v>346</v>
      </c>
      <c r="N4841" t="b">
        <v>0</v>
      </c>
      <c r="O4841">
        <v>7.0978034900000004</v>
      </c>
      <c r="P4841">
        <v>3.0288633158795133E-20</v>
      </c>
      <c r="Q4841">
        <v>1.5419373590718381E-17</v>
      </c>
      <c r="R4841">
        <v>1.094436836858147E-16</v>
      </c>
      <c r="S4841">
        <v>2.149827661418258E-19</v>
      </c>
      <c r="T4841">
        <f t="shared" si="152"/>
        <v>1.0944368368581476E-16</v>
      </c>
      <c r="U4841">
        <f t="shared" si="153"/>
        <v>2.1498276614182583E-19</v>
      </c>
    </row>
    <row r="4842" spans="1:21" x14ac:dyDescent="0.35">
      <c r="A4842" t="s">
        <v>73</v>
      </c>
      <c r="B4842" t="s">
        <v>47</v>
      </c>
      <c r="C4842" t="s">
        <v>39</v>
      </c>
      <c r="D4842" t="s">
        <v>40</v>
      </c>
      <c r="E4842" t="s">
        <v>344</v>
      </c>
      <c r="F4842" t="s">
        <v>345</v>
      </c>
      <c r="G4842" t="s">
        <v>128</v>
      </c>
      <c r="H4842" t="s">
        <v>41</v>
      </c>
      <c r="I4842" t="s">
        <v>221</v>
      </c>
      <c r="J4842" t="s">
        <v>145</v>
      </c>
      <c r="L4842" t="s">
        <v>346</v>
      </c>
      <c r="M4842" t="s">
        <v>346</v>
      </c>
      <c r="N4842" t="b">
        <v>0</v>
      </c>
      <c r="O4842">
        <v>7.0978034900000004</v>
      </c>
      <c r="P4842">
        <v>2.4570061677936191E-3</v>
      </c>
      <c r="Q4842">
        <v>10.05031079544891</v>
      </c>
      <c r="R4842">
        <v>71.335131039521926</v>
      </c>
      <c r="S4842">
        <v>1.743934695271707E-2</v>
      </c>
      <c r="T4842">
        <f t="shared" si="152"/>
        <v>71.335131039521954</v>
      </c>
      <c r="U4842">
        <f t="shared" si="153"/>
        <v>1.7439346952717077E-2</v>
      </c>
    </row>
    <row r="4843" spans="1:21" x14ac:dyDescent="0.35">
      <c r="A4843" t="s">
        <v>73</v>
      </c>
      <c r="B4843" t="s">
        <v>47</v>
      </c>
      <c r="C4843" t="s">
        <v>39</v>
      </c>
      <c r="D4843" t="s">
        <v>40</v>
      </c>
      <c r="E4843" t="s">
        <v>353</v>
      </c>
      <c r="F4843" t="s">
        <v>354</v>
      </c>
      <c r="G4843" t="s">
        <v>128</v>
      </c>
      <c r="H4843" t="s">
        <v>41</v>
      </c>
      <c r="I4843" t="s">
        <v>221</v>
      </c>
      <c r="J4843" t="s">
        <v>36</v>
      </c>
      <c r="L4843" t="s">
        <v>355</v>
      </c>
      <c r="M4843" t="s">
        <v>355</v>
      </c>
      <c r="N4843" t="b">
        <v>0</v>
      </c>
      <c r="O4843">
        <v>0.31</v>
      </c>
      <c r="P4843">
        <v>9.4245697480419824E-4</v>
      </c>
      <c r="Q4843">
        <v>3.8550922794901061</v>
      </c>
      <c r="R4843">
        <v>1.195078606641933</v>
      </c>
      <c r="S4843">
        <v>2.9216166218930148E-4</v>
      </c>
      <c r="T4843">
        <f t="shared" si="152"/>
        <v>1.195078606641933</v>
      </c>
      <c r="U4843">
        <f t="shared" si="153"/>
        <v>2.9216166218930148E-4</v>
      </c>
    </row>
    <row r="4844" spans="1:21" x14ac:dyDescent="0.35">
      <c r="A4844" t="s">
        <v>73</v>
      </c>
      <c r="B4844" t="s">
        <v>47</v>
      </c>
      <c r="C4844" t="s">
        <v>29</v>
      </c>
      <c r="D4844" t="s">
        <v>30</v>
      </c>
      <c r="E4844" t="s">
        <v>356</v>
      </c>
      <c r="F4844" t="s">
        <v>357</v>
      </c>
      <c r="G4844" t="s">
        <v>128</v>
      </c>
      <c r="H4844" t="s">
        <v>41</v>
      </c>
      <c r="I4844" t="s">
        <v>221</v>
      </c>
      <c r="J4844" t="s">
        <v>36</v>
      </c>
      <c r="L4844" t="s">
        <v>355</v>
      </c>
      <c r="M4844" t="s">
        <v>355</v>
      </c>
      <c r="N4844" t="b">
        <v>0</v>
      </c>
      <c r="O4844">
        <v>0.31</v>
      </c>
      <c r="P4844">
        <v>6.1963493189470193E-3</v>
      </c>
      <c r="Q4844">
        <v>3.1544449215164971</v>
      </c>
      <c r="R4844">
        <v>0.977877925670114</v>
      </c>
      <c r="S4844">
        <v>1.9208682888735759E-3</v>
      </c>
      <c r="T4844">
        <f t="shared" si="152"/>
        <v>0.97787792567011411</v>
      </c>
      <c r="U4844">
        <f t="shared" si="153"/>
        <v>1.9208682888735759E-3</v>
      </c>
    </row>
    <row r="4845" spans="1:21" x14ac:dyDescent="0.35">
      <c r="A4845" t="s">
        <v>73</v>
      </c>
      <c r="B4845" t="s">
        <v>47</v>
      </c>
      <c r="C4845" t="s">
        <v>39</v>
      </c>
      <c r="D4845" t="s">
        <v>40</v>
      </c>
      <c r="E4845" t="s">
        <v>356</v>
      </c>
      <c r="F4845" t="s">
        <v>357</v>
      </c>
      <c r="G4845" t="s">
        <v>128</v>
      </c>
      <c r="H4845" t="s">
        <v>41</v>
      </c>
      <c r="I4845" t="s">
        <v>221</v>
      </c>
      <c r="J4845" t="s">
        <v>36</v>
      </c>
      <c r="L4845" t="s">
        <v>355</v>
      </c>
      <c r="M4845" t="s">
        <v>355</v>
      </c>
      <c r="N4845" t="b">
        <v>0</v>
      </c>
      <c r="O4845">
        <v>0.31</v>
      </c>
      <c r="P4845">
        <v>1.0373612147378071E-3</v>
      </c>
      <c r="Q4845">
        <v>4.2432952557956769</v>
      </c>
      <c r="R4845">
        <v>1.31542152929666</v>
      </c>
      <c r="S4845">
        <v>3.215819765687203E-4</v>
      </c>
      <c r="T4845">
        <f t="shared" si="152"/>
        <v>1.3154215292966598</v>
      </c>
      <c r="U4845">
        <f t="shared" si="153"/>
        <v>3.2158197656872019E-4</v>
      </c>
    </row>
    <row r="4846" spans="1:21" x14ac:dyDescent="0.35">
      <c r="A4846" t="s">
        <v>73</v>
      </c>
      <c r="B4846" t="s">
        <v>47</v>
      </c>
      <c r="C4846" t="s">
        <v>39</v>
      </c>
      <c r="D4846" t="s">
        <v>40</v>
      </c>
      <c r="E4846" t="s">
        <v>358</v>
      </c>
      <c r="F4846" t="s">
        <v>359</v>
      </c>
      <c r="G4846" t="s">
        <v>128</v>
      </c>
      <c r="H4846" t="s">
        <v>41</v>
      </c>
      <c r="I4846" t="s">
        <v>221</v>
      </c>
      <c r="J4846" t="s">
        <v>145</v>
      </c>
      <c r="L4846" t="s">
        <v>360</v>
      </c>
      <c r="M4846" t="s">
        <v>360</v>
      </c>
      <c r="N4846" t="b">
        <v>0</v>
      </c>
      <c r="O4846">
        <v>3.5359830099999998</v>
      </c>
      <c r="P4846">
        <v>3.309181459777169E-3</v>
      </c>
      <c r="Q4846">
        <v>13.536108531287759</v>
      </c>
      <c r="R4846">
        <v>47.863449788149573</v>
      </c>
      <c r="S4846">
        <v>1.1701209418779069E-2</v>
      </c>
      <c r="T4846">
        <f t="shared" si="152"/>
        <v>47.863449788149566</v>
      </c>
      <c r="U4846">
        <f t="shared" si="153"/>
        <v>1.1701209418779068E-2</v>
      </c>
    </row>
    <row r="4847" spans="1:21" x14ac:dyDescent="0.35">
      <c r="A4847" t="s">
        <v>73</v>
      </c>
      <c r="B4847" t="s">
        <v>47</v>
      </c>
      <c r="C4847" t="s">
        <v>29</v>
      </c>
      <c r="D4847" t="s">
        <v>30</v>
      </c>
      <c r="E4847" t="s">
        <v>358</v>
      </c>
      <c r="F4847" t="s">
        <v>359</v>
      </c>
      <c r="G4847" t="s">
        <v>128</v>
      </c>
      <c r="H4847" t="s">
        <v>41</v>
      </c>
      <c r="I4847" t="s">
        <v>221</v>
      </c>
      <c r="J4847" t="s">
        <v>145</v>
      </c>
      <c r="L4847" t="s">
        <v>360</v>
      </c>
      <c r="M4847" t="s">
        <v>360</v>
      </c>
      <c r="N4847" t="b">
        <v>0</v>
      </c>
      <c r="O4847">
        <v>3.5359830099999998</v>
      </c>
      <c r="P4847">
        <v>2.2269717863137701E-3</v>
      </c>
      <c r="Q4847">
        <v>1.133709460216773</v>
      </c>
      <c r="R4847">
        <v>4.0087773896027787</v>
      </c>
      <c r="S4847">
        <v>7.8745344001548388E-3</v>
      </c>
      <c r="T4847">
        <f t="shared" si="152"/>
        <v>4.0087773896027796</v>
      </c>
      <c r="U4847">
        <f t="shared" si="153"/>
        <v>7.8745344001548406E-3</v>
      </c>
    </row>
    <row r="4848" spans="1:21" x14ac:dyDescent="0.35">
      <c r="A4848" t="s">
        <v>73</v>
      </c>
      <c r="B4848" t="s">
        <v>47</v>
      </c>
      <c r="C4848" t="s">
        <v>76</v>
      </c>
      <c r="D4848" t="s">
        <v>77</v>
      </c>
      <c r="E4848" t="s">
        <v>361</v>
      </c>
      <c r="F4848" t="s">
        <v>362</v>
      </c>
      <c r="G4848" t="s">
        <v>128</v>
      </c>
      <c r="H4848" t="s">
        <v>41</v>
      </c>
      <c r="I4848" t="s">
        <v>221</v>
      </c>
      <c r="J4848" t="s">
        <v>145</v>
      </c>
      <c r="L4848" t="s">
        <v>363</v>
      </c>
      <c r="M4848" t="s">
        <v>363</v>
      </c>
      <c r="N4848" t="b">
        <v>0</v>
      </c>
      <c r="O4848">
        <v>3.5359830099999998</v>
      </c>
      <c r="P4848">
        <v>4.3800185986340193E-4</v>
      </c>
      <c r="Q4848">
        <v>0.76337430450998478</v>
      </c>
      <c r="R4848">
        <v>2.6992785710178731</v>
      </c>
      <c r="S4848">
        <v>1.5487671348253899E-3</v>
      </c>
      <c r="T4848">
        <f t="shared" si="152"/>
        <v>2.6992785710178726</v>
      </c>
      <c r="U4848">
        <f t="shared" si="153"/>
        <v>1.5487671348253902E-3</v>
      </c>
    </row>
    <row r="4849" spans="1:21" x14ac:dyDescent="0.35">
      <c r="A4849" t="s">
        <v>73</v>
      </c>
      <c r="B4849" t="s">
        <v>47</v>
      </c>
      <c r="C4849" t="s">
        <v>39</v>
      </c>
      <c r="D4849" t="s">
        <v>40</v>
      </c>
      <c r="E4849" t="s">
        <v>361</v>
      </c>
      <c r="F4849" t="s">
        <v>362</v>
      </c>
      <c r="G4849" t="s">
        <v>128</v>
      </c>
      <c r="H4849" t="s">
        <v>41</v>
      </c>
      <c r="I4849" t="s">
        <v>221</v>
      </c>
      <c r="J4849" t="s">
        <v>145</v>
      </c>
      <c r="L4849" t="s">
        <v>363</v>
      </c>
      <c r="M4849" t="s">
        <v>363</v>
      </c>
      <c r="N4849" t="b">
        <v>0</v>
      </c>
      <c r="O4849">
        <v>3.5359830099999998</v>
      </c>
      <c r="P4849">
        <v>4.702327980082634E-3</v>
      </c>
      <c r="Q4849">
        <v>19.234733018356689</v>
      </c>
      <c r="R4849">
        <v>68.013689154795273</v>
      </c>
      <c r="S4849">
        <v>1.662735184501981E-2</v>
      </c>
      <c r="T4849">
        <f t="shared" si="152"/>
        <v>68.013689154795273</v>
      </c>
      <c r="U4849">
        <f t="shared" si="153"/>
        <v>1.6627351845019813E-2</v>
      </c>
    </row>
    <row r="4850" spans="1:21" x14ac:dyDescent="0.35">
      <c r="A4850" t="s">
        <v>73</v>
      </c>
      <c r="B4850" t="s">
        <v>47</v>
      </c>
      <c r="C4850" t="s">
        <v>39</v>
      </c>
      <c r="D4850" t="s">
        <v>40</v>
      </c>
      <c r="E4850" t="s">
        <v>364</v>
      </c>
      <c r="F4850" t="s">
        <v>365</v>
      </c>
      <c r="G4850" t="s">
        <v>128</v>
      </c>
      <c r="H4850" t="s">
        <v>41</v>
      </c>
      <c r="I4850" t="s">
        <v>221</v>
      </c>
      <c r="J4850" t="s">
        <v>145</v>
      </c>
      <c r="L4850" t="s">
        <v>363</v>
      </c>
      <c r="M4850" t="s">
        <v>363</v>
      </c>
      <c r="N4850" t="b">
        <v>0</v>
      </c>
      <c r="O4850">
        <v>3.5359830099999998</v>
      </c>
      <c r="P4850">
        <v>3.1479737228078629E-4</v>
      </c>
      <c r="Q4850">
        <v>1.287669306851446</v>
      </c>
      <c r="R4850">
        <v>4.5531767915251882</v>
      </c>
      <c r="S4850">
        <v>1.1131181599775049E-3</v>
      </c>
      <c r="T4850">
        <f t="shared" si="152"/>
        <v>4.5531767915251891</v>
      </c>
      <c r="U4850">
        <f t="shared" si="153"/>
        <v>1.1131181599775052E-3</v>
      </c>
    </row>
    <row r="4851" spans="1:21" x14ac:dyDescent="0.35">
      <c r="A4851" t="s">
        <v>73</v>
      </c>
      <c r="B4851" t="s">
        <v>47</v>
      </c>
      <c r="C4851" t="s">
        <v>76</v>
      </c>
      <c r="D4851" t="s">
        <v>77</v>
      </c>
      <c r="E4851" t="s">
        <v>364</v>
      </c>
      <c r="F4851" t="s">
        <v>365</v>
      </c>
      <c r="G4851" t="s">
        <v>128</v>
      </c>
      <c r="H4851" t="s">
        <v>41</v>
      </c>
      <c r="I4851" t="s">
        <v>221</v>
      </c>
      <c r="J4851" t="s">
        <v>145</v>
      </c>
      <c r="L4851" t="s">
        <v>363</v>
      </c>
      <c r="M4851" t="s">
        <v>363</v>
      </c>
      <c r="N4851" t="b">
        <v>0</v>
      </c>
      <c r="O4851">
        <v>3.5359830099999998</v>
      </c>
      <c r="P4851">
        <v>7.4013425977322464E-5</v>
      </c>
      <c r="Q4851">
        <v>0.12899476636345841</v>
      </c>
      <c r="R4851">
        <v>0.45612330224010827</v>
      </c>
      <c r="S4851">
        <v>2.6171021676770487E-4</v>
      </c>
      <c r="T4851">
        <f t="shared" si="152"/>
        <v>0.45612330224010839</v>
      </c>
      <c r="U4851">
        <f t="shared" si="153"/>
        <v>2.6171021676770487E-4</v>
      </c>
    </row>
    <row r="4852" spans="1:21" x14ac:dyDescent="0.35">
      <c r="A4852" t="s">
        <v>73</v>
      </c>
      <c r="B4852" t="s">
        <v>47</v>
      </c>
      <c r="C4852" t="s">
        <v>39</v>
      </c>
      <c r="D4852" t="s">
        <v>40</v>
      </c>
      <c r="E4852" t="s">
        <v>369</v>
      </c>
      <c r="F4852" t="s">
        <v>370</v>
      </c>
      <c r="G4852" t="s">
        <v>128</v>
      </c>
      <c r="H4852" t="s">
        <v>41</v>
      </c>
      <c r="I4852" t="s">
        <v>221</v>
      </c>
      <c r="J4852" t="s">
        <v>145</v>
      </c>
      <c r="L4852" t="s">
        <v>274</v>
      </c>
      <c r="M4852" t="s">
        <v>274</v>
      </c>
      <c r="N4852" t="b">
        <v>0</v>
      </c>
      <c r="O4852">
        <v>11.69139653</v>
      </c>
      <c r="P4852">
        <v>3.6497374443337642E-4</v>
      </c>
      <c r="Q4852">
        <v>1.4929142677033289</v>
      </c>
      <c r="R4852">
        <v>17.45425268901419</v>
      </c>
      <c r="S4852">
        <v>4.2670527692094838E-3</v>
      </c>
      <c r="T4852">
        <f t="shared" si="152"/>
        <v>17.45425268901419</v>
      </c>
      <c r="U4852">
        <f t="shared" si="153"/>
        <v>4.2670527692094838E-3</v>
      </c>
    </row>
    <row r="4853" spans="1:21" x14ac:dyDescent="0.35">
      <c r="A4853" t="s">
        <v>73</v>
      </c>
      <c r="B4853" t="s">
        <v>47</v>
      </c>
      <c r="C4853" t="s">
        <v>39</v>
      </c>
      <c r="D4853" t="s">
        <v>40</v>
      </c>
      <c r="E4853" t="s">
        <v>371</v>
      </c>
      <c r="F4853" t="s">
        <v>372</v>
      </c>
      <c r="G4853" t="s">
        <v>128</v>
      </c>
      <c r="H4853" t="s">
        <v>41</v>
      </c>
      <c r="I4853" t="s">
        <v>221</v>
      </c>
      <c r="J4853" t="s">
        <v>145</v>
      </c>
      <c r="L4853" t="s">
        <v>274</v>
      </c>
      <c r="M4853" t="s">
        <v>274</v>
      </c>
      <c r="N4853" t="b">
        <v>0</v>
      </c>
      <c r="O4853">
        <v>11.69139653</v>
      </c>
      <c r="P4853">
        <v>4.5683633453623109E-4</v>
      </c>
      <c r="Q4853">
        <v>1.8686754656647051</v>
      </c>
      <c r="R4853">
        <v>21.847425854968471</v>
      </c>
      <c r="S4853">
        <v>5.3410547363748114E-3</v>
      </c>
      <c r="T4853">
        <f t="shared" si="152"/>
        <v>21.847425854968467</v>
      </c>
      <c r="U4853">
        <f t="shared" si="153"/>
        <v>5.3410547363748114E-3</v>
      </c>
    </row>
    <row r="4854" spans="1:21" x14ac:dyDescent="0.35">
      <c r="A4854" t="s">
        <v>73</v>
      </c>
      <c r="B4854" t="s">
        <v>47</v>
      </c>
      <c r="C4854" t="s">
        <v>76</v>
      </c>
      <c r="D4854" t="s">
        <v>77</v>
      </c>
      <c r="E4854" t="s">
        <v>371</v>
      </c>
      <c r="F4854" t="s">
        <v>372</v>
      </c>
      <c r="G4854" t="s">
        <v>128</v>
      </c>
      <c r="H4854" t="s">
        <v>41</v>
      </c>
      <c r="I4854" t="s">
        <v>221</v>
      </c>
      <c r="J4854" t="s">
        <v>145</v>
      </c>
      <c r="L4854" t="s">
        <v>274</v>
      </c>
      <c r="M4854" t="s">
        <v>274</v>
      </c>
      <c r="N4854" t="b">
        <v>0</v>
      </c>
      <c r="O4854">
        <v>11.69139653</v>
      </c>
      <c r="P4854">
        <v>9.3209936614867947E-5</v>
      </c>
      <c r="Q4854">
        <v>0.16245152602544921</v>
      </c>
      <c r="R4854">
        <v>1.8992852076671409</v>
      </c>
      <c r="S4854">
        <v>1.089754329500587E-3</v>
      </c>
      <c r="T4854">
        <f t="shared" si="152"/>
        <v>1.8992852076671416</v>
      </c>
      <c r="U4854">
        <f t="shared" si="153"/>
        <v>1.089754329500587E-3</v>
      </c>
    </row>
    <row r="4855" spans="1:21" x14ac:dyDescent="0.35">
      <c r="A4855" t="s">
        <v>73</v>
      </c>
      <c r="B4855" t="s">
        <v>47</v>
      </c>
      <c r="C4855" t="s">
        <v>76</v>
      </c>
      <c r="D4855" t="s">
        <v>77</v>
      </c>
      <c r="E4855" t="s">
        <v>373</v>
      </c>
      <c r="F4855" t="s">
        <v>374</v>
      </c>
      <c r="G4855" t="s">
        <v>128</v>
      </c>
      <c r="H4855" t="s">
        <v>41</v>
      </c>
      <c r="I4855" t="s">
        <v>221</v>
      </c>
      <c r="J4855" t="s">
        <v>145</v>
      </c>
      <c r="L4855" t="s">
        <v>375</v>
      </c>
      <c r="M4855" t="s">
        <v>375</v>
      </c>
      <c r="N4855" t="b">
        <v>0</v>
      </c>
      <c r="O4855">
        <v>29.001318260000001</v>
      </c>
      <c r="P4855">
        <v>1.3994449227926259E-5</v>
      </c>
      <c r="Q4855">
        <v>2.439031411807286E-2</v>
      </c>
      <c r="R4855">
        <v>0.70735126219960232</v>
      </c>
      <c r="S4855">
        <v>4.0585747593250079E-4</v>
      </c>
      <c r="T4855">
        <f t="shared" si="152"/>
        <v>0.70735126219960232</v>
      </c>
      <c r="U4855">
        <f t="shared" si="153"/>
        <v>4.0585747593250074E-4</v>
      </c>
    </row>
    <row r="4856" spans="1:21" x14ac:dyDescent="0.35">
      <c r="A4856" t="s">
        <v>73</v>
      </c>
      <c r="B4856" t="s">
        <v>47</v>
      </c>
      <c r="C4856" t="s">
        <v>39</v>
      </c>
      <c r="D4856" t="s">
        <v>40</v>
      </c>
      <c r="E4856" t="s">
        <v>373</v>
      </c>
      <c r="F4856" t="s">
        <v>374</v>
      </c>
      <c r="G4856" t="s">
        <v>128</v>
      </c>
      <c r="H4856" t="s">
        <v>41</v>
      </c>
      <c r="I4856" t="s">
        <v>221</v>
      </c>
      <c r="J4856" t="s">
        <v>145</v>
      </c>
      <c r="L4856" t="s">
        <v>375</v>
      </c>
      <c r="M4856" t="s">
        <v>375</v>
      </c>
      <c r="N4856" t="b">
        <v>0</v>
      </c>
      <c r="O4856">
        <v>29.001318260000001</v>
      </c>
      <c r="P4856">
        <v>8.2478310426849203E-5</v>
      </c>
      <c r="Q4856">
        <v>0.3373750805101669</v>
      </c>
      <c r="R4856">
        <v>9.7843220828684743</v>
      </c>
      <c r="S4856">
        <v>2.3919797302361301E-3</v>
      </c>
      <c r="T4856">
        <f t="shared" si="152"/>
        <v>9.7843220828684743</v>
      </c>
      <c r="U4856">
        <f t="shared" si="153"/>
        <v>2.3919797302361305E-3</v>
      </c>
    </row>
    <row r="4857" spans="1:21" x14ac:dyDescent="0.35">
      <c r="A4857" t="s">
        <v>73</v>
      </c>
      <c r="B4857" t="s">
        <v>47</v>
      </c>
      <c r="C4857" t="s">
        <v>29</v>
      </c>
      <c r="D4857" t="s">
        <v>30</v>
      </c>
      <c r="E4857" t="s">
        <v>373</v>
      </c>
      <c r="F4857" t="s">
        <v>374</v>
      </c>
      <c r="G4857" t="s">
        <v>128</v>
      </c>
      <c r="H4857" t="s">
        <v>41</v>
      </c>
      <c r="I4857" t="s">
        <v>221</v>
      </c>
      <c r="J4857" t="s">
        <v>145</v>
      </c>
      <c r="L4857" t="s">
        <v>375</v>
      </c>
      <c r="M4857" t="s">
        <v>375</v>
      </c>
      <c r="N4857" t="b">
        <v>0</v>
      </c>
      <c r="O4857">
        <v>29.001318260000001</v>
      </c>
      <c r="P4857">
        <v>4.2093635877207238E-5</v>
      </c>
      <c r="Q4857">
        <v>2.142907849223475E-2</v>
      </c>
      <c r="R4857">
        <v>0.62147152537182082</v>
      </c>
      <c r="S4857">
        <v>1.220770930795442E-3</v>
      </c>
      <c r="T4857">
        <f t="shared" si="152"/>
        <v>0.62147152537182093</v>
      </c>
      <c r="U4857">
        <f t="shared" si="153"/>
        <v>1.2207709307954415E-3</v>
      </c>
    </row>
    <row r="4858" spans="1:21" x14ac:dyDescent="0.35">
      <c r="A4858" t="s">
        <v>73</v>
      </c>
      <c r="B4858" t="s">
        <v>47</v>
      </c>
      <c r="C4858" t="s">
        <v>29</v>
      </c>
      <c r="D4858" t="s">
        <v>30</v>
      </c>
      <c r="E4858" t="s">
        <v>376</v>
      </c>
      <c r="F4858" t="s">
        <v>377</v>
      </c>
      <c r="G4858" t="s">
        <v>128</v>
      </c>
      <c r="H4858" t="s">
        <v>41</v>
      </c>
      <c r="I4858" t="s">
        <v>221</v>
      </c>
      <c r="J4858" t="s">
        <v>145</v>
      </c>
      <c r="L4858" t="s">
        <v>378</v>
      </c>
      <c r="M4858" t="s">
        <v>378</v>
      </c>
      <c r="N4858" t="b">
        <v>0</v>
      </c>
      <c r="O4858">
        <v>208.84838500999999</v>
      </c>
      <c r="P4858">
        <v>1.5222560522394929E-3</v>
      </c>
      <c r="Q4858">
        <v>0.77495193154323827</v>
      </c>
      <c r="R4858">
        <v>161.84745936318541</v>
      </c>
      <c r="S4858">
        <v>0.31792071808191641</v>
      </c>
      <c r="T4858">
        <f t="shared" si="152"/>
        <v>161.84745936318538</v>
      </c>
      <c r="U4858">
        <f t="shared" si="153"/>
        <v>0.3179207180819163</v>
      </c>
    </row>
    <row r="4859" spans="1:21" x14ac:dyDescent="0.35">
      <c r="A4859" t="s">
        <v>73</v>
      </c>
      <c r="B4859" t="s">
        <v>47</v>
      </c>
      <c r="C4859" t="s">
        <v>39</v>
      </c>
      <c r="D4859" t="s">
        <v>40</v>
      </c>
      <c r="E4859" t="s">
        <v>379</v>
      </c>
      <c r="F4859" t="s">
        <v>380</v>
      </c>
      <c r="G4859" t="s">
        <v>128</v>
      </c>
      <c r="H4859" t="s">
        <v>41</v>
      </c>
      <c r="I4859" t="s">
        <v>221</v>
      </c>
      <c r="J4859" t="s">
        <v>145</v>
      </c>
      <c r="L4859" t="s">
        <v>378</v>
      </c>
      <c r="M4859" t="s">
        <v>378</v>
      </c>
      <c r="N4859" t="b">
        <v>0</v>
      </c>
      <c r="O4859">
        <v>208.84838500999999</v>
      </c>
      <c r="P4859">
        <v>2.6060373507477138E-4</v>
      </c>
      <c r="Q4859">
        <v>1.0659918425472521</v>
      </c>
      <c r="R4859">
        <v>222.6306747498277</v>
      </c>
      <c r="S4859">
        <v>5.4426669197939891E-2</v>
      </c>
      <c r="T4859">
        <f t="shared" si="152"/>
        <v>222.63067474982779</v>
      </c>
      <c r="U4859">
        <f t="shared" si="153"/>
        <v>5.4426669197939891E-2</v>
      </c>
    </row>
    <row r="4860" spans="1:21" x14ac:dyDescent="0.35">
      <c r="A4860" t="s">
        <v>73</v>
      </c>
      <c r="B4860" t="s">
        <v>47</v>
      </c>
      <c r="C4860" t="s">
        <v>39</v>
      </c>
      <c r="D4860" t="s">
        <v>40</v>
      </c>
      <c r="E4860" t="s">
        <v>383</v>
      </c>
      <c r="F4860" t="s">
        <v>384</v>
      </c>
      <c r="G4860" t="s">
        <v>128</v>
      </c>
      <c r="H4860" t="s">
        <v>41</v>
      </c>
      <c r="I4860" t="s">
        <v>221</v>
      </c>
      <c r="J4860" t="s">
        <v>145</v>
      </c>
      <c r="L4860" t="s">
        <v>378</v>
      </c>
      <c r="M4860" t="s">
        <v>378</v>
      </c>
      <c r="N4860" t="b">
        <v>0</v>
      </c>
      <c r="O4860">
        <v>208.84838500999999</v>
      </c>
      <c r="P4860">
        <v>2.5761359264058912E-4</v>
      </c>
      <c r="Q4860">
        <v>1.0537607536797871</v>
      </c>
      <c r="R4860">
        <v>220.076231592944</v>
      </c>
      <c r="S4860">
        <v>5.3802182779611053E-2</v>
      </c>
      <c r="T4860">
        <f t="shared" si="152"/>
        <v>220.07623159294394</v>
      </c>
      <c r="U4860">
        <f t="shared" si="153"/>
        <v>5.380218277961106E-2</v>
      </c>
    </row>
    <row r="4861" spans="1:21" x14ac:dyDescent="0.35">
      <c r="A4861" t="s">
        <v>73</v>
      </c>
      <c r="B4861" t="s">
        <v>47</v>
      </c>
      <c r="C4861" t="s">
        <v>29</v>
      </c>
      <c r="D4861" t="s">
        <v>30</v>
      </c>
      <c r="E4861" t="s">
        <v>383</v>
      </c>
      <c r="F4861" t="s">
        <v>384</v>
      </c>
      <c r="G4861" t="s">
        <v>128</v>
      </c>
      <c r="H4861" t="s">
        <v>41</v>
      </c>
      <c r="I4861" t="s">
        <v>221</v>
      </c>
      <c r="J4861" t="s">
        <v>145</v>
      </c>
      <c r="L4861" t="s">
        <v>378</v>
      </c>
      <c r="M4861" t="s">
        <v>378</v>
      </c>
      <c r="N4861" t="b">
        <v>0</v>
      </c>
      <c r="O4861">
        <v>208.84838500999999</v>
      </c>
      <c r="P4861">
        <v>6.2953129187037641E-3</v>
      </c>
      <c r="Q4861">
        <v>3.204825429231434</v>
      </c>
      <c r="R4861">
        <v>669.32261513396497</v>
      </c>
      <c r="S4861">
        <v>1.3147659362038699</v>
      </c>
      <c r="T4861">
        <f t="shared" si="152"/>
        <v>669.32261513396497</v>
      </c>
      <c r="U4861">
        <f t="shared" si="153"/>
        <v>1.3147659362038704</v>
      </c>
    </row>
    <row r="4862" spans="1:21" x14ac:dyDescent="0.35">
      <c r="A4862" t="s">
        <v>73</v>
      </c>
      <c r="B4862" t="s">
        <v>47</v>
      </c>
      <c r="C4862" t="s">
        <v>39</v>
      </c>
      <c r="D4862" t="s">
        <v>40</v>
      </c>
      <c r="E4862" t="s">
        <v>385</v>
      </c>
      <c r="F4862" t="s">
        <v>386</v>
      </c>
      <c r="G4862" t="s">
        <v>128</v>
      </c>
      <c r="H4862" t="s">
        <v>41</v>
      </c>
      <c r="I4862" t="s">
        <v>221</v>
      </c>
      <c r="J4862" t="s">
        <v>145</v>
      </c>
      <c r="L4862" t="s">
        <v>378</v>
      </c>
      <c r="M4862" t="s">
        <v>378</v>
      </c>
      <c r="N4862" t="b">
        <v>0</v>
      </c>
      <c r="O4862">
        <v>208.84838500999999</v>
      </c>
      <c r="P4862">
        <v>5.0373555003538784E-4</v>
      </c>
      <c r="Q4862">
        <v>2.0605153145050239</v>
      </c>
      <c r="R4862">
        <v>430.33529572274642</v>
      </c>
      <c r="S4862">
        <v>0.1052043560970148</v>
      </c>
      <c r="T4862">
        <f t="shared" si="152"/>
        <v>430.33529572274642</v>
      </c>
      <c r="U4862">
        <f t="shared" si="153"/>
        <v>0.1052043560970148</v>
      </c>
    </row>
    <row r="4863" spans="1:21" x14ac:dyDescent="0.35">
      <c r="A4863" t="s">
        <v>73</v>
      </c>
      <c r="B4863" t="s">
        <v>47</v>
      </c>
      <c r="C4863" t="s">
        <v>29</v>
      </c>
      <c r="D4863" t="s">
        <v>30</v>
      </c>
      <c r="E4863" t="s">
        <v>387</v>
      </c>
      <c r="F4863" t="s">
        <v>388</v>
      </c>
      <c r="G4863" t="s">
        <v>128</v>
      </c>
      <c r="H4863" t="s">
        <v>41</v>
      </c>
      <c r="I4863" t="s">
        <v>221</v>
      </c>
      <c r="J4863" t="s">
        <v>145</v>
      </c>
      <c r="L4863" t="s">
        <v>378</v>
      </c>
      <c r="M4863" t="s">
        <v>378</v>
      </c>
      <c r="N4863" t="b">
        <v>0</v>
      </c>
      <c r="O4863">
        <v>208.84838500999999</v>
      </c>
      <c r="P4863">
        <v>1.9915568562599742E-3</v>
      </c>
      <c r="Q4863">
        <v>1.013864146091785</v>
      </c>
      <c r="R4863">
        <v>211.74388953081211</v>
      </c>
      <c r="S4863">
        <v>0.4159334330854883</v>
      </c>
      <c r="T4863">
        <f t="shared" si="152"/>
        <v>211.743889530812</v>
      </c>
      <c r="U4863">
        <f t="shared" si="153"/>
        <v>0.4159334330854883</v>
      </c>
    </row>
    <row r="4864" spans="1:21" x14ac:dyDescent="0.35">
      <c r="A4864" t="s">
        <v>73</v>
      </c>
      <c r="B4864" t="s">
        <v>47</v>
      </c>
      <c r="C4864" t="s">
        <v>39</v>
      </c>
      <c r="D4864" t="s">
        <v>40</v>
      </c>
      <c r="E4864" t="s">
        <v>389</v>
      </c>
      <c r="F4864" t="s">
        <v>390</v>
      </c>
      <c r="G4864" t="s">
        <v>128</v>
      </c>
      <c r="H4864" t="s">
        <v>41</v>
      </c>
      <c r="I4864" t="s">
        <v>221</v>
      </c>
      <c r="J4864" t="s">
        <v>145</v>
      </c>
      <c r="L4864" t="s">
        <v>303</v>
      </c>
      <c r="M4864" t="s">
        <v>303</v>
      </c>
      <c r="N4864" t="b">
        <v>0</v>
      </c>
      <c r="O4864">
        <v>11.69139653</v>
      </c>
      <c r="P4864">
        <v>1.2422172974222269E-2</v>
      </c>
      <c r="Q4864">
        <v>50.812529810566787</v>
      </c>
      <c r="R4864">
        <v>594.06943470778219</v>
      </c>
      <c r="S4864">
        <v>0.14523255000588201</v>
      </c>
      <c r="T4864">
        <f t="shared" si="152"/>
        <v>594.06943470778208</v>
      </c>
      <c r="U4864">
        <f t="shared" si="153"/>
        <v>0.14523255000588203</v>
      </c>
    </row>
    <row r="4865" spans="1:21" x14ac:dyDescent="0.35">
      <c r="A4865" t="s">
        <v>73</v>
      </c>
      <c r="B4865" t="s">
        <v>47</v>
      </c>
      <c r="C4865" t="s">
        <v>29</v>
      </c>
      <c r="D4865" t="s">
        <v>30</v>
      </c>
      <c r="E4865" t="s">
        <v>389</v>
      </c>
      <c r="F4865" t="s">
        <v>390</v>
      </c>
      <c r="G4865" t="s">
        <v>128</v>
      </c>
      <c r="H4865" t="s">
        <v>41</v>
      </c>
      <c r="I4865" t="s">
        <v>221</v>
      </c>
      <c r="J4865" t="s">
        <v>145</v>
      </c>
      <c r="L4865" t="s">
        <v>303</v>
      </c>
      <c r="M4865" t="s">
        <v>303</v>
      </c>
      <c r="N4865" t="b">
        <v>0</v>
      </c>
      <c r="O4865">
        <v>11.69139653</v>
      </c>
      <c r="P4865">
        <v>1.7148587971295721E-2</v>
      </c>
      <c r="Q4865">
        <v>8.7300236724589997</v>
      </c>
      <c r="R4865">
        <v>102.066168471005</v>
      </c>
      <c r="S4865">
        <v>0.2004909419020065</v>
      </c>
      <c r="T4865">
        <f t="shared" si="152"/>
        <v>102.06616847100501</v>
      </c>
      <c r="U4865">
        <f t="shared" si="153"/>
        <v>0.20049094190200653</v>
      </c>
    </row>
    <row r="4866" spans="1:21" x14ac:dyDescent="0.35">
      <c r="A4866" t="s">
        <v>73</v>
      </c>
      <c r="B4866" t="s">
        <v>47</v>
      </c>
      <c r="C4866" t="s">
        <v>29</v>
      </c>
      <c r="D4866" t="s">
        <v>30</v>
      </c>
      <c r="E4866" t="s">
        <v>398</v>
      </c>
      <c r="F4866" t="s">
        <v>399</v>
      </c>
      <c r="G4866" t="s">
        <v>128</v>
      </c>
      <c r="H4866" t="s">
        <v>41</v>
      </c>
      <c r="I4866" t="s">
        <v>221</v>
      </c>
      <c r="J4866" t="s">
        <v>36</v>
      </c>
      <c r="L4866" t="s">
        <v>285</v>
      </c>
      <c r="M4866" t="s">
        <v>285</v>
      </c>
      <c r="N4866" t="b">
        <v>0</v>
      </c>
      <c r="O4866">
        <v>0.44</v>
      </c>
      <c r="P4866">
        <v>3.3642071982214562E-2</v>
      </c>
      <c r="Q4866">
        <v>17.126546237329151</v>
      </c>
      <c r="R4866">
        <v>7.5356803444248284</v>
      </c>
      <c r="S4866">
        <v>1.4802511672174411E-2</v>
      </c>
      <c r="T4866">
        <f t="shared" ref="T4866:T4929" si="154">O4866*Q4866</f>
        <v>7.5356803444248266</v>
      </c>
      <c r="U4866">
        <f t="shared" ref="U4866:U4929" si="155">O4866*P4866</f>
        <v>1.4802511672174407E-2</v>
      </c>
    </row>
    <row r="4867" spans="1:21" x14ac:dyDescent="0.35">
      <c r="A4867" t="s">
        <v>73</v>
      </c>
      <c r="B4867" t="s">
        <v>47</v>
      </c>
      <c r="C4867" t="s">
        <v>39</v>
      </c>
      <c r="D4867" t="s">
        <v>40</v>
      </c>
      <c r="E4867" t="s">
        <v>398</v>
      </c>
      <c r="F4867" t="s">
        <v>399</v>
      </c>
      <c r="G4867" t="s">
        <v>128</v>
      </c>
      <c r="H4867" t="s">
        <v>41</v>
      </c>
      <c r="I4867" t="s">
        <v>221</v>
      </c>
      <c r="J4867" t="s">
        <v>36</v>
      </c>
      <c r="L4867" t="s">
        <v>285</v>
      </c>
      <c r="M4867" t="s">
        <v>285</v>
      </c>
      <c r="N4867" t="b">
        <v>0</v>
      </c>
      <c r="O4867">
        <v>0.44</v>
      </c>
      <c r="P4867">
        <v>1.1279822604908439E-2</v>
      </c>
      <c r="Q4867">
        <v>46.13977953448196</v>
      </c>
      <c r="R4867">
        <v>20.301502995172061</v>
      </c>
      <c r="S4867">
        <v>4.9631219461597157E-3</v>
      </c>
      <c r="T4867">
        <f t="shared" si="154"/>
        <v>20.301502995172061</v>
      </c>
      <c r="U4867">
        <f t="shared" si="155"/>
        <v>4.9631219461597131E-3</v>
      </c>
    </row>
    <row r="4868" spans="1:21" x14ac:dyDescent="0.35">
      <c r="A4868" t="s">
        <v>73</v>
      </c>
      <c r="B4868" t="s">
        <v>47</v>
      </c>
      <c r="C4868" t="s">
        <v>39</v>
      </c>
      <c r="D4868" t="s">
        <v>40</v>
      </c>
      <c r="E4868" t="s">
        <v>400</v>
      </c>
      <c r="F4868" t="s">
        <v>401</v>
      </c>
      <c r="G4868" t="s">
        <v>128</v>
      </c>
      <c r="H4868" t="s">
        <v>41</v>
      </c>
      <c r="I4868" t="s">
        <v>221</v>
      </c>
      <c r="J4868" t="s">
        <v>145</v>
      </c>
      <c r="L4868" t="s">
        <v>312</v>
      </c>
      <c r="M4868" t="s">
        <v>312</v>
      </c>
      <c r="N4868" t="b">
        <v>0</v>
      </c>
      <c r="O4868">
        <v>11.69139653</v>
      </c>
      <c r="P4868">
        <v>1.585417640503453E-3</v>
      </c>
      <c r="Q4868">
        <v>6.485103796851921</v>
      </c>
      <c r="R4868">
        <v>75.819920027204375</v>
      </c>
      <c r="S4868">
        <v>1.8535746300782849E-2</v>
      </c>
      <c r="T4868">
        <f t="shared" si="154"/>
        <v>75.819920027204375</v>
      </c>
      <c r="U4868">
        <f t="shared" si="155"/>
        <v>1.8535746300782859E-2</v>
      </c>
    </row>
    <row r="4869" spans="1:21" x14ac:dyDescent="0.35">
      <c r="A4869" t="s">
        <v>73</v>
      </c>
      <c r="B4869" t="s">
        <v>47</v>
      </c>
      <c r="C4869" t="s">
        <v>29</v>
      </c>
      <c r="D4869" t="s">
        <v>30</v>
      </c>
      <c r="E4869" t="s">
        <v>400</v>
      </c>
      <c r="F4869" t="s">
        <v>401</v>
      </c>
      <c r="G4869" t="s">
        <v>128</v>
      </c>
      <c r="H4869" t="s">
        <v>41</v>
      </c>
      <c r="I4869" t="s">
        <v>221</v>
      </c>
      <c r="J4869" t="s">
        <v>145</v>
      </c>
      <c r="L4869" t="s">
        <v>312</v>
      </c>
      <c r="M4869" t="s">
        <v>312</v>
      </c>
      <c r="N4869" t="b">
        <v>0</v>
      </c>
      <c r="O4869">
        <v>11.69139653</v>
      </c>
      <c r="P4869">
        <v>8.5925718604004282E-3</v>
      </c>
      <c r="Q4869">
        <v>4.3743167585670841</v>
      </c>
      <c r="R4869">
        <v>51.141871772232058</v>
      </c>
      <c r="S4869">
        <v>0.1004591648324612</v>
      </c>
      <c r="T4869">
        <f t="shared" si="154"/>
        <v>51.141871772232058</v>
      </c>
      <c r="U4869">
        <f t="shared" si="155"/>
        <v>0.10045916483246121</v>
      </c>
    </row>
    <row r="4870" spans="1:21" x14ac:dyDescent="0.35">
      <c r="A4870" t="s">
        <v>73</v>
      </c>
      <c r="B4870" t="s">
        <v>47</v>
      </c>
      <c r="C4870" t="s">
        <v>39</v>
      </c>
      <c r="D4870" t="s">
        <v>40</v>
      </c>
      <c r="E4870" t="s">
        <v>405</v>
      </c>
      <c r="F4870" t="s">
        <v>406</v>
      </c>
      <c r="G4870" t="s">
        <v>128</v>
      </c>
      <c r="H4870" t="s">
        <v>41</v>
      </c>
      <c r="I4870" t="s">
        <v>221</v>
      </c>
      <c r="J4870" t="s">
        <v>145</v>
      </c>
      <c r="L4870" t="s">
        <v>407</v>
      </c>
      <c r="M4870" t="s">
        <v>407</v>
      </c>
      <c r="N4870" t="b">
        <v>0</v>
      </c>
      <c r="O4870">
        <v>3.9577318099999999</v>
      </c>
      <c r="P4870">
        <v>1.0429468108356049E-3</v>
      </c>
      <c r="Q4870">
        <v>4.2661429708305638</v>
      </c>
      <c r="R4870">
        <v>16.884249741664021</v>
      </c>
      <c r="S4870">
        <v>4.1277037693821256E-3</v>
      </c>
      <c r="T4870">
        <f t="shared" si="154"/>
        <v>16.884249741664025</v>
      </c>
      <c r="U4870">
        <f t="shared" si="155"/>
        <v>4.1277037693821265E-3</v>
      </c>
    </row>
    <row r="4871" spans="1:21" x14ac:dyDescent="0.35">
      <c r="A4871" t="s">
        <v>73</v>
      </c>
      <c r="B4871" t="s">
        <v>47</v>
      </c>
      <c r="C4871" t="s">
        <v>39</v>
      </c>
      <c r="D4871" t="s">
        <v>40</v>
      </c>
      <c r="E4871" t="s">
        <v>408</v>
      </c>
      <c r="F4871" t="s">
        <v>409</v>
      </c>
      <c r="G4871" t="s">
        <v>128</v>
      </c>
      <c r="H4871" t="s">
        <v>41</v>
      </c>
      <c r="I4871" t="s">
        <v>221</v>
      </c>
      <c r="J4871" t="s">
        <v>36</v>
      </c>
      <c r="L4871" t="s">
        <v>410</v>
      </c>
      <c r="M4871" t="s">
        <v>410</v>
      </c>
      <c r="N4871" t="b">
        <v>0</v>
      </c>
      <c r="O4871">
        <v>2.4</v>
      </c>
      <c r="P4871">
        <v>2.8915546084336253E-4</v>
      </c>
      <c r="Q4871">
        <v>1.182781829272622</v>
      </c>
      <c r="R4871">
        <v>2.838676390254292</v>
      </c>
      <c r="S4871">
        <v>6.9397310602406991E-4</v>
      </c>
      <c r="T4871">
        <f t="shared" si="154"/>
        <v>2.8386763902542929</v>
      </c>
      <c r="U4871">
        <f t="shared" si="155"/>
        <v>6.9397310602407002E-4</v>
      </c>
    </row>
    <row r="4872" spans="1:21" x14ac:dyDescent="0.35">
      <c r="A4872" t="s">
        <v>73</v>
      </c>
      <c r="B4872" t="s">
        <v>47</v>
      </c>
      <c r="C4872" t="s">
        <v>29</v>
      </c>
      <c r="D4872" t="s">
        <v>30</v>
      </c>
      <c r="E4872" t="s">
        <v>418</v>
      </c>
      <c r="F4872" t="s">
        <v>419</v>
      </c>
      <c r="G4872" t="s">
        <v>128</v>
      </c>
      <c r="H4872" t="s">
        <v>41</v>
      </c>
      <c r="I4872" t="s">
        <v>221</v>
      </c>
      <c r="J4872" t="s">
        <v>36</v>
      </c>
      <c r="L4872" t="s">
        <v>420</v>
      </c>
      <c r="M4872" t="s">
        <v>420</v>
      </c>
      <c r="N4872" t="b">
        <v>0</v>
      </c>
      <c r="O4872">
        <v>23.09</v>
      </c>
      <c r="P4872">
        <v>2.2531440432916479E-3</v>
      </c>
      <c r="Q4872">
        <v>1.147033264098527</v>
      </c>
      <c r="R4872">
        <v>26.484998068035001</v>
      </c>
      <c r="S4872">
        <v>5.202509595960416E-2</v>
      </c>
      <c r="T4872">
        <f t="shared" si="154"/>
        <v>26.48499806803499</v>
      </c>
      <c r="U4872">
        <f t="shared" si="155"/>
        <v>5.2025095959604153E-2</v>
      </c>
    </row>
    <row r="4873" spans="1:21" x14ac:dyDescent="0.35">
      <c r="A4873" t="s">
        <v>73</v>
      </c>
      <c r="B4873" t="s">
        <v>47</v>
      </c>
      <c r="C4873" t="s">
        <v>39</v>
      </c>
      <c r="D4873" t="s">
        <v>40</v>
      </c>
      <c r="E4873" t="s">
        <v>418</v>
      </c>
      <c r="F4873" t="s">
        <v>419</v>
      </c>
      <c r="G4873" t="s">
        <v>128</v>
      </c>
      <c r="H4873" t="s">
        <v>41</v>
      </c>
      <c r="I4873" t="s">
        <v>221</v>
      </c>
      <c r="J4873" t="s">
        <v>36</v>
      </c>
      <c r="L4873" t="s">
        <v>420</v>
      </c>
      <c r="M4873" t="s">
        <v>420</v>
      </c>
      <c r="N4873" t="b">
        <v>0</v>
      </c>
      <c r="O4873">
        <v>23.09</v>
      </c>
      <c r="P4873">
        <v>1.1097768774767709E-2</v>
      </c>
      <c r="Q4873">
        <v>45.395093746387531</v>
      </c>
      <c r="R4873">
        <v>1048.172714604088</v>
      </c>
      <c r="S4873">
        <v>0.25624748100938638</v>
      </c>
      <c r="T4873">
        <f t="shared" si="154"/>
        <v>1048.172714604088</v>
      </c>
      <c r="U4873">
        <f t="shared" si="155"/>
        <v>0.25624748100938638</v>
      </c>
    </row>
    <row r="4874" spans="1:21" x14ac:dyDescent="0.35">
      <c r="A4874" t="s">
        <v>73</v>
      </c>
      <c r="B4874" t="s">
        <v>47</v>
      </c>
      <c r="C4874" t="s">
        <v>76</v>
      </c>
      <c r="D4874" t="s">
        <v>77</v>
      </c>
      <c r="E4874" t="s">
        <v>418</v>
      </c>
      <c r="F4874" t="s">
        <v>419</v>
      </c>
      <c r="G4874" t="s">
        <v>128</v>
      </c>
      <c r="H4874" t="s">
        <v>41</v>
      </c>
      <c r="I4874" t="s">
        <v>221</v>
      </c>
      <c r="J4874" t="s">
        <v>36</v>
      </c>
      <c r="L4874" t="s">
        <v>420</v>
      </c>
      <c r="M4874" t="s">
        <v>420</v>
      </c>
      <c r="N4874" t="b">
        <v>0</v>
      </c>
      <c r="O4874">
        <v>23.09</v>
      </c>
      <c r="P4874">
        <v>3.6555968521987878E-2</v>
      </c>
      <c r="Q4874">
        <v>63.711800344556323</v>
      </c>
      <c r="R4874">
        <v>1471.1054699558049</v>
      </c>
      <c r="S4874">
        <v>0.84407731317270029</v>
      </c>
      <c r="T4874">
        <f t="shared" si="154"/>
        <v>1471.1054699558056</v>
      </c>
      <c r="U4874">
        <f t="shared" si="155"/>
        <v>0.84407731317270007</v>
      </c>
    </row>
    <row r="4875" spans="1:21" x14ac:dyDescent="0.35">
      <c r="A4875" t="s">
        <v>73</v>
      </c>
      <c r="B4875" t="s">
        <v>47</v>
      </c>
      <c r="C4875" t="s">
        <v>39</v>
      </c>
      <c r="D4875" t="s">
        <v>40</v>
      </c>
      <c r="E4875" t="s">
        <v>421</v>
      </c>
      <c r="F4875" t="s">
        <v>422</v>
      </c>
      <c r="G4875" t="s">
        <v>128</v>
      </c>
      <c r="H4875" t="s">
        <v>41</v>
      </c>
      <c r="I4875" t="s">
        <v>221</v>
      </c>
      <c r="J4875" t="s">
        <v>145</v>
      </c>
      <c r="L4875" t="s">
        <v>423</v>
      </c>
      <c r="M4875" t="s">
        <v>423</v>
      </c>
      <c r="N4875" t="b">
        <v>0</v>
      </c>
      <c r="O4875">
        <v>3.5359830099999998</v>
      </c>
      <c r="P4875">
        <v>1.6220250951589361E-3</v>
      </c>
      <c r="Q4875">
        <v>6.6348455034624081</v>
      </c>
      <c r="R4875">
        <v>23.460700974217971</v>
      </c>
      <c r="S4875">
        <v>5.7354531782756292E-3</v>
      </c>
      <c r="T4875">
        <f t="shared" si="154"/>
        <v>23.460700974217971</v>
      </c>
      <c r="U4875">
        <f t="shared" si="155"/>
        <v>5.735453178275631E-3</v>
      </c>
    </row>
    <row r="4876" spans="1:21" x14ac:dyDescent="0.35">
      <c r="A4876" t="s">
        <v>73</v>
      </c>
      <c r="B4876" t="s">
        <v>47</v>
      </c>
      <c r="C4876" t="s">
        <v>76</v>
      </c>
      <c r="D4876" t="s">
        <v>77</v>
      </c>
      <c r="E4876" t="s">
        <v>421</v>
      </c>
      <c r="F4876" t="s">
        <v>422</v>
      </c>
      <c r="G4876" t="s">
        <v>128</v>
      </c>
      <c r="H4876" t="s">
        <v>41</v>
      </c>
      <c r="I4876" t="s">
        <v>221</v>
      </c>
      <c r="J4876" t="s">
        <v>145</v>
      </c>
      <c r="L4876" t="s">
        <v>423</v>
      </c>
      <c r="M4876" t="s">
        <v>423</v>
      </c>
      <c r="N4876" t="b">
        <v>0</v>
      </c>
      <c r="O4876">
        <v>3.5359830099999998</v>
      </c>
      <c r="P4876">
        <v>3.2282763147580152E-3</v>
      </c>
      <c r="Q4876">
        <v>5.6264217401109073</v>
      </c>
      <c r="R4876">
        <v>19.894931680126799</v>
      </c>
      <c r="S4876">
        <v>1.1415130200569751E-2</v>
      </c>
      <c r="T4876">
        <f t="shared" si="154"/>
        <v>19.894931680126803</v>
      </c>
      <c r="U4876">
        <f t="shared" si="155"/>
        <v>1.1415130200569754E-2</v>
      </c>
    </row>
    <row r="4877" spans="1:21" x14ac:dyDescent="0.35">
      <c r="A4877" t="s">
        <v>73</v>
      </c>
      <c r="B4877" t="s">
        <v>47</v>
      </c>
      <c r="C4877" t="s">
        <v>76</v>
      </c>
      <c r="D4877" t="s">
        <v>77</v>
      </c>
      <c r="E4877" t="s">
        <v>424</v>
      </c>
      <c r="F4877" t="s">
        <v>425</v>
      </c>
      <c r="G4877" t="s">
        <v>128</v>
      </c>
      <c r="H4877" t="s">
        <v>41</v>
      </c>
      <c r="I4877" t="s">
        <v>221</v>
      </c>
      <c r="J4877" t="s">
        <v>36</v>
      </c>
      <c r="L4877" t="s">
        <v>426</v>
      </c>
      <c r="M4877" t="s">
        <v>426</v>
      </c>
      <c r="N4877" t="b">
        <v>0</v>
      </c>
      <c r="O4877">
        <v>0.34</v>
      </c>
      <c r="P4877">
        <v>3.0523947673511708E-3</v>
      </c>
      <c r="Q4877">
        <v>5.3198854756993574</v>
      </c>
      <c r="R4877">
        <v>1.808761061737781</v>
      </c>
      <c r="S4877">
        <v>1.0378142208993979E-3</v>
      </c>
      <c r="T4877">
        <f t="shared" si="154"/>
        <v>1.8087610617377816</v>
      </c>
      <c r="U4877">
        <f t="shared" si="155"/>
        <v>1.0378142208993981E-3</v>
      </c>
    </row>
    <row r="4878" spans="1:21" x14ac:dyDescent="0.35">
      <c r="A4878" t="s">
        <v>73</v>
      </c>
      <c r="B4878" t="s">
        <v>47</v>
      </c>
      <c r="C4878" t="s">
        <v>29</v>
      </c>
      <c r="D4878" t="s">
        <v>30</v>
      </c>
      <c r="E4878" t="s">
        <v>424</v>
      </c>
      <c r="F4878" t="s">
        <v>425</v>
      </c>
      <c r="G4878" t="s">
        <v>128</v>
      </c>
      <c r="H4878" t="s">
        <v>41</v>
      </c>
      <c r="I4878" t="s">
        <v>221</v>
      </c>
      <c r="J4878" t="s">
        <v>36</v>
      </c>
      <c r="L4878" t="s">
        <v>426</v>
      </c>
      <c r="M4878" t="s">
        <v>426</v>
      </c>
      <c r="N4878" t="b">
        <v>0</v>
      </c>
      <c r="O4878">
        <v>0.34</v>
      </c>
      <c r="P4878">
        <v>2.5210686210882819E-3</v>
      </c>
      <c r="Q4878">
        <v>1.2834286285747929</v>
      </c>
      <c r="R4878">
        <v>0.43636573371542969</v>
      </c>
      <c r="S4878">
        <v>8.5716333117001576E-4</v>
      </c>
      <c r="T4878">
        <f t="shared" si="154"/>
        <v>0.43636573371542964</v>
      </c>
      <c r="U4878">
        <f t="shared" si="155"/>
        <v>8.5716333117001587E-4</v>
      </c>
    </row>
    <row r="4879" spans="1:21" x14ac:dyDescent="0.35">
      <c r="A4879" t="s">
        <v>73</v>
      </c>
      <c r="B4879" t="s">
        <v>47</v>
      </c>
      <c r="C4879" t="s">
        <v>39</v>
      </c>
      <c r="D4879" t="s">
        <v>40</v>
      </c>
      <c r="E4879" t="s">
        <v>424</v>
      </c>
      <c r="F4879" t="s">
        <v>425</v>
      </c>
      <c r="G4879" t="s">
        <v>128</v>
      </c>
      <c r="H4879" t="s">
        <v>41</v>
      </c>
      <c r="I4879" t="s">
        <v>221</v>
      </c>
      <c r="J4879" t="s">
        <v>36</v>
      </c>
      <c r="L4879" t="s">
        <v>426</v>
      </c>
      <c r="M4879" t="s">
        <v>426</v>
      </c>
      <c r="N4879" t="b">
        <v>0</v>
      </c>
      <c r="O4879">
        <v>0.34</v>
      </c>
      <c r="P4879">
        <v>1.7430074785135159E-2</v>
      </c>
      <c r="Q4879">
        <v>71.297203513263653</v>
      </c>
      <c r="R4879">
        <v>24.241049194509639</v>
      </c>
      <c r="S4879">
        <v>5.9262254269459528E-3</v>
      </c>
      <c r="T4879">
        <f t="shared" si="154"/>
        <v>24.241049194509642</v>
      </c>
      <c r="U4879">
        <f t="shared" si="155"/>
        <v>5.9262254269459545E-3</v>
      </c>
    </row>
    <row r="4880" spans="1:21" x14ac:dyDescent="0.35">
      <c r="A4880" t="s">
        <v>73</v>
      </c>
      <c r="B4880" t="s">
        <v>47</v>
      </c>
      <c r="C4880" t="s">
        <v>29</v>
      </c>
      <c r="D4880" t="s">
        <v>30</v>
      </c>
      <c r="E4880" t="s">
        <v>427</v>
      </c>
      <c r="F4880" t="s">
        <v>428</v>
      </c>
      <c r="G4880" t="s">
        <v>128</v>
      </c>
      <c r="H4880" t="s">
        <v>41</v>
      </c>
      <c r="I4880" t="s">
        <v>221</v>
      </c>
      <c r="J4880" t="s">
        <v>36</v>
      </c>
      <c r="L4880" t="s">
        <v>429</v>
      </c>
      <c r="M4880" t="s">
        <v>430</v>
      </c>
      <c r="N4880" t="b">
        <v>0</v>
      </c>
      <c r="O4880">
        <v>0.47</v>
      </c>
      <c r="P4880">
        <v>3.2918406564811297E-4</v>
      </c>
      <c r="Q4880">
        <v>0.16758141781204541</v>
      </c>
      <c r="R4880">
        <v>7.8763266371661325E-2</v>
      </c>
      <c r="S4880">
        <v>1.5471651085461309E-4</v>
      </c>
      <c r="T4880">
        <f t="shared" si="154"/>
        <v>7.8763266371661339E-2</v>
      </c>
      <c r="U4880">
        <f t="shared" si="155"/>
        <v>1.5471651085461309E-4</v>
      </c>
    </row>
    <row r="4881" spans="1:21" x14ac:dyDescent="0.35">
      <c r="A4881" t="s">
        <v>73</v>
      </c>
      <c r="B4881" t="s">
        <v>47</v>
      </c>
      <c r="C4881" t="s">
        <v>39</v>
      </c>
      <c r="D4881" t="s">
        <v>40</v>
      </c>
      <c r="E4881" t="s">
        <v>427</v>
      </c>
      <c r="F4881" t="s">
        <v>428</v>
      </c>
      <c r="G4881" t="s">
        <v>128</v>
      </c>
      <c r="H4881" t="s">
        <v>41</v>
      </c>
      <c r="I4881" t="s">
        <v>221</v>
      </c>
      <c r="J4881" t="s">
        <v>36</v>
      </c>
      <c r="L4881" t="s">
        <v>429</v>
      </c>
      <c r="M4881" t="s">
        <v>430</v>
      </c>
      <c r="N4881" t="b">
        <v>0</v>
      </c>
      <c r="O4881">
        <v>0.47</v>
      </c>
      <c r="P4881">
        <v>3.5131802710059133E-2</v>
      </c>
      <c r="Q4881">
        <v>143.70559613106619</v>
      </c>
      <c r="R4881">
        <v>67.541630181601136</v>
      </c>
      <c r="S4881">
        <v>1.6511947273727789E-2</v>
      </c>
      <c r="T4881">
        <f t="shared" si="154"/>
        <v>67.541630181601107</v>
      </c>
      <c r="U4881">
        <f t="shared" si="155"/>
        <v>1.6511947273727793E-2</v>
      </c>
    </row>
    <row r="4882" spans="1:21" x14ac:dyDescent="0.35">
      <c r="A4882" t="s">
        <v>73</v>
      </c>
      <c r="B4882" t="s">
        <v>47</v>
      </c>
      <c r="C4882" t="s">
        <v>76</v>
      </c>
      <c r="D4882" t="s">
        <v>77</v>
      </c>
      <c r="E4882" t="s">
        <v>427</v>
      </c>
      <c r="F4882" t="s">
        <v>428</v>
      </c>
      <c r="G4882" t="s">
        <v>128</v>
      </c>
      <c r="H4882" t="s">
        <v>41</v>
      </c>
      <c r="I4882" t="s">
        <v>221</v>
      </c>
      <c r="J4882" t="s">
        <v>36</v>
      </c>
      <c r="L4882" t="s">
        <v>429</v>
      </c>
      <c r="M4882" t="s">
        <v>430</v>
      </c>
      <c r="N4882" t="b">
        <v>0</v>
      </c>
      <c r="O4882">
        <v>0.47</v>
      </c>
      <c r="P4882">
        <v>5.1072467020952833E-2</v>
      </c>
      <c r="Q4882">
        <v>89.011971327902259</v>
      </c>
      <c r="R4882">
        <v>41.835626524114062</v>
      </c>
      <c r="S4882">
        <v>2.4004059499847831E-2</v>
      </c>
      <c r="T4882">
        <f t="shared" si="154"/>
        <v>41.835626524114062</v>
      </c>
      <c r="U4882">
        <f t="shared" si="155"/>
        <v>2.4004059499847831E-2</v>
      </c>
    </row>
    <row r="4883" spans="1:21" x14ac:dyDescent="0.35">
      <c r="A4883" t="s">
        <v>73</v>
      </c>
      <c r="B4883" t="s">
        <v>47</v>
      </c>
      <c r="C4883" t="s">
        <v>39</v>
      </c>
      <c r="D4883" t="s">
        <v>40</v>
      </c>
      <c r="E4883" t="s">
        <v>1408</v>
      </c>
      <c r="F4883" t="s">
        <v>1409</v>
      </c>
      <c r="G4883" t="s">
        <v>128</v>
      </c>
      <c r="H4883" t="s">
        <v>41</v>
      </c>
      <c r="I4883" t="s">
        <v>221</v>
      </c>
      <c r="J4883" t="s">
        <v>145</v>
      </c>
      <c r="L4883" t="s">
        <v>1410</v>
      </c>
      <c r="M4883" t="s">
        <v>1410</v>
      </c>
      <c r="N4883" t="b">
        <v>0</v>
      </c>
      <c r="O4883">
        <v>29.001318260000001</v>
      </c>
      <c r="P4883">
        <v>2.1573203350249429E-4</v>
      </c>
      <c r="Q4883">
        <v>0.88244547923999528</v>
      </c>
      <c r="R4883">
        <v>25.592082190537329</v>
      </c>
      <c r="S4883">
        <v>6.2565133624828207E-3</v>
      </c>
      <c r="T4883">
        <f t="shared" si="154"/>
        <v>25.592082190537326</v>
      </c>
      <c r="U4883">
        <f t="shared" si="155"/>
        <v>6.2565133624828198E-3</v>
      </c>
    </row>
    <row r="4884" spans="1:21" x14ac:dyDescent="0.35">
      <c r="A4884" t="s">
        <v>73</v>
      </c>
      <c r="B4884" t="s">
        <v>47</v>
      </c>
      <c r="C4884" t="s">
        <v>29</v>
      </c>
      <c r="D4884" t="s">
        <v>30</v>
      </c>
      <c r="E4884" t="s">
        <v>1408</v>
      </c>
      <c r="F4884" t="s">
        <v>1409</v>
      </c>
      <c r="G4884" t="s">
        <v>128</v>
      </c>
      <c r="H4884" t="s">
        <v>41</v>
      </c>
      <c r="I4884" t="s">
        <v>221</v>
      </c>
      <c r="J4884" t="s">
        <v>145</v>
      </c>
      <c r="L4884" t="s">
        <v>1410</v>
      </c>
      <c r="M4884" t="s">
        <v>1410</v>
      </c>
      <c r="N4884" t="b">
        <v>0</v>
      </c>
      <c r="O4884">
        <v>29.001318260000001</v>
      </c>
      <c r="P4884">
        <v>7.4423870612923919E-5</v>
      </c>
      <c r="Q4884">
        <v>3.7887793055287881E-2</v>
      </c>
      <c r="R4884">
        <v>1.0987959445654221</v>
      </c>
      <c r="S4884">
        <v>2.158390357786468E-3</v>
      </c>
      <c r="T4884">
        <f t="shared" si="154"/>
        <v>1.0987959445654216</v>
      </c>
      <c r="U4884">
        <f t="shared" si="155"/>
        <v>2.158390357786468E-3</v>
      </c>
    </row>
    <row r="4885" spans="1:21" x14ac:dyDescent="0.35">
      <c r="A4885" t="s">
        <v>73</v>
      </c>
      <c r="B4885" t="s">
        <v>47</v>
      </c>
      <c r="C4885" t="s">
        <v>76</v>
      </c>
      <c r="D4885" t="s">
        <v>77</v>
      </c>
      <c r="E4885" t="s">
        <v>1408</v>
      </c>
      <c r="F4885" t="s">
        <v>1409</v>
      </c>
      <c r="G4885" t="s">
        <v>128</v>
      </c>
      <c r="H4885" t="s">
        <v>41</v>
      </c>
      <c r="I4885" t="s">
        <v>221</v>
      </c>
      <c r="J4885" t="s">
        <v>145</v>
      </c>
      <c r="L4885" t="s">
        <v>1410</v>
      </c>
      <c r="M4885" t="s">
        <v>1410</v>
      </c>
      <c r="N4885" t="b">
        <v>0</v>
      </c>
      <c r="O4885">
        <v>29.001318260000001</v>
      </c>
      <c r="P4885">
        <v>1.460835897155981E-3</v>
      </c>
      <c r="Q4885">
        <v>2.5460270587491309</v>
      </c>
      <c r="R4885">
        <v>73.838141029355285</v>
      </c>
      <c r="S4885">
        <v>4.2366166779053228E-2</v>
      </c>
      <c r="T4885">
        <f t="shared" si="154"/>
        <v>73.83814102935527</v>
      </c>
      <c r="U4885">
        <f t="shared" si="155"/>
        <v>4.2366166779053235E-2</v>
      </c>
    </row>
    <row r="4886" spans="1:21" x14ac:dyDescent="0.35">
      <c r="A4886" t="s">
        <v>73</v>
      </c>
      <c r="B4886" t="s">
        <v>47</v>
      </c>
      <c r="C4886" t="s">
        <v>76</v>
      </c>
      <c r="D4886" t="s">
        <v>77</v>
      </c>
      <c r="E4886" t="s">
        <v>431</v>
      </c>
      <c r="F4886" t="s">
        <v>432</v>
      </c>
      <c r="G4886" t="s">
        <v>128</v>
      </c>
      <c r="H4886" t="s">
        <v>41</v>
      </c>
      <c r="I4886" t="s">
        <v>221</v>
      </c>
      <c r="J4886" t="s">
        <v>36</v>
      </c>
      <c r="L4886" t="s">
        <v>433</v>
      </c>
      <c r="M4886" t="s">
        <v>433</v>
      </c>
      <c r="N4886" t="b">
        <v>0</v>
      </c>
      <c r="O4886">
        <v>140.61000000000001</v>
      </c>
      <c r="P4886">
        <v>1.008420235916717E-2</v>
      </c>
      <c r="Q4886">
        <v>17.575315695846459</v>
      </c>
      <c r="R4886">
        <v>2471.26513999297</v>
      </c>
      <c r="S4886">
        <v>1.417939693722496</v>
      </c>
      <c r="T4886">
        <f t="shared" si="154"/>
        <v>2471.2651399929709</v>
      </c>
      <c r="U4886">
        <f t="shared" si="155"/>
        <v>1.417939693722496</v>
      </c>
    </row>
    <row r="4887" spans="1:21" x14ac:dyDescent="0.35">
      <c r="A4887" t="s">
        <v>73</v>
      </c>
      <c r="B4887" t="s">
        <v>47</v>
      </c>
      <c r="C4887" t="s">
        <v>29</v>
      </c>
      <c r="D4887" t="s">
        <v>30</v>
      </c>
      <c r="E4887" t="s">
        <v>431</v>
      </c>
      <c r="F4887" t="s">
        <v>432</v>
      </c>
      <c r="G4887" t="s">
        <v>128</v>
      </c>
      <c r="H4887" t="s">
        <v>41</v>
      </c>
      <c r="I4887" t="s">
        <v>221</v>
      </c>
      <c r="J4887" t="s">
        <v>36</v>
      </c>
      <c r="L4887" t="s">
        <v>433</v>
      </c>
      <c r="M4887" t="s">
        <v>433</v>
      </c>
      <c r="N4887" t="b">
        <v>0</v>
      </c>
      <c r="O4887">
        <v>140.61000000000001</v>
      </c>
      <c r="P4887">
        <v>5.1418575451965022E-4</v>
      </c>
      <c r="Q4887">
        <v>0.26176229882666929</v>
      </c>
      <c r="R4887">
        <v>36.806396838017982</v>
      </c>
      <c r="S4887">
        <v>7.2299658943008022E-2</v>
      </c>
      <c r="T4887">
        <f t="shared" si="154"/>
        <v>36.806396838017974</v>
      </c>
      <c r="U4887">
        <f t="shared" si="155"/>
        <v>7.2299658943008022E-2</v>
      </c>
    </row>
    <row r="4888" spans="1:21" x14ac:dyDescent="0.35">
      <c r="A4888" t="s">
        <v>73</v>
      </c>
      <c r="B4888" t="s">
        <v>47</v>
      </c>
      <c r="C4888" t="s">
        <v>39</v>
      </c>
      <c r="D4888" t="s">
        <v>40</v>
      </c>
      <c r="E4888" t="s">
        <v>431</v>
      </c>
      <c r="F4888" t="s">
        <v>432</v>
      </c>
      <c r="G4888" t="s">
        <v>128</v>
      </c>
      <c r="H4888" t="s">
        <v>41</v>
      </c>
      <c r="I4888" t="s">
        <v>221</v>
      </c>
      <c r="J4888" t="s">
        <v>36</v>
      </c>
      <c r="L4888" t="s">
        <v>433</v>
      </c>
      <c r="M4888" t="s">
        <v>433</v>
      </c>
      <c r="N4888" t="b">
        <v>0</v>
      </c>
      <c r="O4888">
        <v>140.61000000000001</v>
      </c>
      <c r="P4888">
        <v>1.4904672050377809E-3</v>
      </c>
      <c r="Q4888">
        <v>6.0967118590937188</v>
      </c>
      <c r="R4888">
        <v>857.25865450716788</v>
      </c>
      <c r="S4888">
        <v>0.20957459370036241</v>
      </c>
      <c r="T4888">
        <f t="shared" si="154"/>
        <v>857.25865450716788</v>
      </c>
      <c r="U4888">
        <f t="shared" si="155"/>
        <v>0.20957459370036238</v>
      </c>
    </row>
    <row r="4889" spans="1:21" x14ac:dyDescent="0.35">
      <c r="A4889" t="s">
        <v>73</v>
      </c>
      <c r="B4889" t="s">
        <v>47</v>
      </c>
      <c r="C4889" t="s">
        <v>76</v>
      </c>
      <c r="D4889" t="s">
        <v>77</v>
      </c>
      <c r="E4889" t="s">
        <v>434</v>
      </c>
      <c r="F4889" t="s">
        <v>435</v>
      </c>
      <c r="G4889" t="s">
        <v>128</v>
      </c>
      <c r="H4889" t="s">
        <v>41</v>
      </c>
      <c r="I4889" t="s">
        <v>221</v>
      </c>
      <c r="J4889" t="s">
        <v>145</v>
      </c>
      <c r="L4889" t="s">
        <v>300</v>
      </c>
      <c r="M4889" t="s">
        <v>300</v>
      </c>
      <c r="N4889" t="b">
        <v>0</v>
      </c>
      <c r="O4889">
        <v>207.50297707999999</v>
      </c>
      <c r="P4889">
        <v>4.8181287075558914E-13</v>
      </c>
      <c r="Q4889">
        <v>8.3973060121642538E-10</v>
      </c>
      <c r="R4889">
        <v>1.7424659969758649E-7</v>
      </c>
      <c r="S4889">
        <v>9.997760507724601E-11</v>
      </c>
      <c r="T4889">
        <f t="shared" si="154"/>
        <v>1.7424659969758654E-7</v>
      </c>
      <c r="U4889">
        <f t="shared" si="155"/>
        <v>9.997760507724601E-11</v>
      </c>
    </row>
    <row r="4890" spans="1:21" x14ac:dyDescent="0.35">
      <c r="A4890" t="s">
        <v>73</v>
      </c>
      <c r="B4890" t="s">
        <v>47</v>
      </c>
      <c r="C4890" t="s">
        <v>29</v>
      </c>
      <c r="D4890" t="s">
        <v>30</v>
      </c>
      <c r="E4890" t="s">
        <v>436</v>
      </c>
      <c r="F4890" t="s">
        <v>437</v>
      </c>
      <c r="G4890" t="s">
        <v>128</v>
      </c>
      <c r="H4890" t="s">
        <v>41</v>
      </c>
      <c r="I4890" t="s">
        <v>221</v>
      </c>
      <c r="J4890" t="s">
        <v>36</v>
      </c>
      <c r="L4890" t="s">
        <v>438</v>
      </c>
      <c r="M4890" t="s">
        <v>438</v>
      </c>
      <c r="N4890" t="b">
        <v>0</v>
      </c>
      <c r="O4890">
        <v>6.24</v>
      </c>
      <c r="P4890">
        <v>6.8134787195002358E-3</v>
      </c>
      <c r="Q4890">
        <v>3.4686138947764529</v>
      </c>
      <c r="R4890">
        <v>21.644150703405071</v>
      </c>
      <c r="S4890">
        <v>4.2516107209681471E-2</v>
      </c>
      <c r="T4890">
        <f t="shared" si="154"/>
        <v>21.644150703405067</v>
      </c>
      <c r="U4890">
        <f t="shared" si="155"/>
        <v>4.2516107209681471E-2</v>
      </c>
    </row>
    <row r="4891" spans="1:21" x14ac:dyDescent="0.35">
      <c r="A4891" t="s">
        <v>73</v>
      </c>
      <c r="B4891" t="s">
        <v>47</v>
      </c>
      <c r="C4891" t="s">
        <v>76</v>
      </c>
      <c r="D4891" t="s">
        <v>77</v>
      </c>
      <c r="E4891" t="s">
        <v>436</v>
      </c>
      <c r="F4891" t="s">
        <v>437</v>
      </c>
      <c r="G4891" t="s">
        <v>128</v>
      </c>
      <c r="H4891" t="s">
        <v>41</v>
      </c>
      <c r="I4891" t="s">
        <v>221</v>
      </c>
      <c r="J4891" t="s">
        <v>36</v>
      </c>
      <c r="L4891" t="s">
        <v>438</v>
      </c>
      <c r="M4891" t="s">
        <v>438</v>
      </c>
      <c r="N4891" t="b">
        <v>0</v>
      </c>
      <c r="O4891">
        <v>6.24</v>
      </c>
      <c r="P4891">
        <v>3.1602810348732101E-2</v>
      </c>
      <c r="Q4891">
        <v>55.079157376290652</v>
      </c>
      <c r="R4891">
        <v>343.69394202805358</v>
      </c>
      <c r="S4891">
        <v>0.1972015365760883</v>
      </c>
      <c r="T4891">
        <f t="shared" si="154"/>
        <v>343.6939420280537</v>
      </c>
      <c r="U4891">
        <f t="shared" si="155"/>
        <v>0.19720153657608833</v>
      </c>
    </row>
    <row r="4892" spans="1:21" x14ac:dyDescent="0.35">
      <c r="A4892" t="s">
        <v>73</v>
      </c>
      <c r="B4892" t="s">
        <v>47</v>
      </c>
      <c r="C4892" t="s">
        <v>39</v>
      </c>
      <c r="D4892" t="s">
        <v>40</v>
      </c>
      <c r="E4892" t="s">
        <v>436</v>
      </c>
      <c r="F4892" t="s">
        <v>437</v>
      </c>
      <c r="G4892" t="s">
        <v>128</v>
      </c>
      <c r="H4892" t="s">
        <v>41</v>
      </c>
      <c r="I4892" t="s">
        <v>221</v>
      </c>
      <c r="J4892" t="s">
        <v>36</v>
      </c>
      <c r="L4892" t="s">
        <v>438</v>
      </c>
      <c r="M4892" t="s">
        <v>438</v>
      </c>
      <c r="N4892" t="b">
        <v>0</v>
      </c>
      <c r="O4892">
        <v>6.24</v>
      </c>
      <c r="P4892">
        <v>1.4655887547653519E-2</v>
      </c>
      <c r="Q4892">
        <v>59.949472967476822</v>
      </c>
      <c r="R4892">
        <v>374.08471131705539</v>
      </c>
      <c r="S4892">
        <v>9.1452738297357949E-2</v>
      </c>
      <c r="T4892">
        <f t="shared" si="154"/>
        <v>374.08471131705539</v>
      </c>
      <c r="U4892">
        <f t="shared" si="155"/>
        <v>9.1452738297357963E-2</v>
      </c>
    </row>
    <row r="4893" spans="1:21" x14ac:dyDescent="0.35">
      <c r="A4893" t="s">
        <v>73</v>
      </c>
      <c r="B4893" t="s">
        <v>47</v>
      </c>
      <c r="C4893" t="s">
        <v>29</v>
      </c>
      <c r="D4893" t="s">
        <v>30</v>
      </c>
      <c r="E4893" t="s">
        <v>442</v>
      </c>
      <c r="F4893" t="s">
        <v>443</v>
      </c>
      <c r="G4893" t="s">
        <v>128</v>
      </c>
      <c r="H4893" t="s">
        <v>41</v>
      </c>
      <c r="I4893" t="s">
        <v>221</v>
      </c>
      <c r="J4893" t="s">
        <v>145</v>
      </c>
      <c r="L4893" t="s">
        <v>444</v>
      </c>
      <c r="M4893" t="s">
        <v>444</v>
      </c>
      <c r="N4893" t="b">
        <v>0</v>
      </c>
      <c r="O4893">
        <v>29.001318260000001</v>
      </c>
      <c r="P4893">
        <v>5.7835614294552426E-4</v>
      </c>
      <c r="Q4893">
        <v>0.29443023690801329</v>
      </c>
      <c r="R4893">
        <v>8.5388650059364934</v>
      </c>
      <c r="S4893">
        <v>1.67730905691892E-2</v>
      </c>
      <c r="T4893">
        <f t="shared" si="154"/>
        <v>8.5388650059364917</v>
      </c>
      <c r="U4893">
        <f t="shared" si="155"/>
        <v>1.6773090569189204E-2</v>
      </c>
    </row>
    <row r="4894" spans="1:21" x14ac:dyDescent="0.35">
      <c r="A4894" t="s">
        <v>73</v>
      </c>
      <c r="B4894" t="s">
        <v>47</v>
      </c>
      <c r="C4894" t="s">
        <v>76</v>
      </c>
      <c r="D4894" t="s">
        <v>77</v>
      </c>
      <c r="E4894" t="s">
        <v>442</v>
      </c>
      <c r="F4894" t="s">
        <v>443</v>
      </c>
      <c r="G4894" t="s">
        <v>128</v>
      </c>
      <c r="H4894" t="s">
        <v>41</v>
      </c>
      <c r="I4894" t="s">
        <v>221</v>
      </c>
      <c r="J4894" t="s">
        <v>145</v>
      </c>
      <c r="L4894" t="s">
        <v>444</v>
      </c>
      <c r="M4894" t="s">
        <v>444</v>
      </c>
      <c r="N4894" t="b">
        <v>0</v>
      </c>
      <c r="O4894">
        <v>29.001318260000001</v>
      </c>
      <c r="P4894">
        <v>3.448596477427257E-3</v>
      </c>
      <c r="Q4894">
        <v>6.0104081254646387</v>
      </c>
      <c r="R4894">
        <v>174.30975891909</v>
      </c>
      <c r="S4894">
        <v>0.1000138439921828</v>
      </c>
      <c r="T4894">
        <f t="shared" si="154"/>
        <v>174.30975891909</v>
      </c>
      <c r="U4894">
        <f t="shared" si="155"/>
        <v>0.10001384399218279</v>
      </c>
    </row>
    <row r="4895" spans="1:21" x14ac:dyDescent="0.35">
      <c r="A4895" t="s">
        <v>73</v>
      </c>
      <c r="B4895" t="s">
        <v>47</v>
      </c>
      <c r="C4895" t="s">
        <v>39</v>
      </c>
      <c r="D4895" t="s">
        <v>40</v>
      </c>
      <c r="E4895" t="s">
        <v>442</v>
      </c>
      <c r="F4895" t="s">
        <v>443</v>
      </c>
      <c r="G4895" t="s">
        <v>128</v>
      </c>
      <c r="H4895" t="s">
        <v>41</v>
      </c>
      <c r="I4895" t="s">
        <v>221</v>
      </c>
      <c r="J4895" t="s">
        <v>145</v>
      </c>
      <c r="L4895" t="s">
        <v>444</v>
      </c>
      <c r="M4895" t="s">
        <v>444</v>
      </c>
      <c r="N4895" t="b">
        <v>0</v>
      </c>
      <c r="O4895">
        <v>29.001318260000001</v>
      </c>
      <c r="P4895">
        <v>1.070912397981235E-3</v>
      </c>
      <c r="Q4895">
        <v>4.3805353749176863</v>
      </c>
      <c r="R4895">
        <v>127.0413005571762</v>
      </c>
      <c r="S4895">
        <v>3.1057871282433591E-2</v>
      </c>
      <c r="T4895">
        <f t="shared" si="154"/>
        <v>127.04130055717624</v>
      </c>
      <c r="U4895">
        <f t="shared" si="155"/>
        <v>3.1057871282433581E-2</v>
      </c>
    </row>
    <row r="4896" spans="1:21" x14ac:dyDescent="0.35">
      <c r="A4896" t="s">
        <v>73</v>
      </c>
      <c r="B4896" t="s">
        <v>47</v>
      </c>
      <c r="C4896" t="s">
        <v>29</v>
      </c>
      <c r="D4896" t="s">
        <v>30</v>
      </c>
      <c r="E4896" t="s">
        <v>450</v>
      </c>
      <c r="F4896" t="s">
        <v>451</v>
      </c>
      <c r="G4896" t="s">
        <v>452</v>
      </c>
      <c r="H4896" t="s">
        <v>41</v>
      </c>
      <c r="I4896" t="s">
        <v>453</v>
      </c>
      <c r="J4896" t="s">
        <v>36</v>
      </c>
      <c r="L4896" t="s">
        <v>454</v>
      </c>
      <c r="M4896" t="s">
        <v>454</v>
      </c>
      <c r="N4896" t="b">
        <v>0</v>
      </c>
      <c r="O4896">
        <v>26.44816823</v>
      </c>
      <c r="P4896">
        <v>8.5742653744550496E-3</v>
      </c>
      <c r="Q4896">
        <v>4.3649972708092468</v>
      </c>
      <c r="R4896">
        <v>115.4461821418538</v>
      </c>
      <c r="S4896">
        <v>0.22677361307225111</v>
      </c>
      <c r="T4896">
        <f t="shared" si="154"/>
        <v>115.44618214185382</v>
      </c>
      <c r="U4896">
        <f t="shared" si="155"/>
        <v>0.22677361307225111</v>
      </c>
    </row>
    <row r="4897" spans="1:21" x14ac:dyDescent="0.35">
      <c r="A4897" t="s">
        <v>73</v>
      </c>
      <c r="B4897" t="s">
        <v>47</v>
      </c>
      <c r="C4897" t="s">
        <v>39</v>
      </c>
      <c r="D4897" t="s">
        <v>40</v>
      </c>
      <c r="E4897" t="s">
        <v>1228</v>
      </c>
      <c r="F4897" t="s">
        <v>1229</v>
      </c>
      <c r="G4897" t="s">
        <v>452</v>
      </c>
      <c r="H4897" t="s">
        <v>41</v>
      </c>
      <c r="I4897" t="s">
        <v>453</v>
      </c>
      <c r="J4897" t="s">
        <v>36</v>
      </c>
      <c r="L4897" t="s">
        <v>1230</v>
      </c>
      <c r="M4897" t="s">
        <v>1230</v>
      </c>
      <c r="N4897" t="b">
        <v>0</v>
      </c>
      <c r="O4897">
        <v>46.54267703</v>
      </c>
      <c r="P4897">
        <v>2.3482640393689049E-2</v>
      </c>
      <c r="Q4897">
        <v>96.055043470351421</v>
      </c>
      <c r="R4897">
        <v>4470.6588653431763</v>
      </c>
      <c r="S4897">
        <v>1.092944947655101</v>
      </c>
      <c r="T4897">
        <f t="shared" si="154"/>
        <v>4470.6588653431763</v>
      </c>
      <c r="U4897">
        <f t="shared" si="155"/>
        <v>1.0929449476551014</v>
      </c>
    </row>
    <row r="4898" spans="1:21" x14ac:dyDescent="0.35">
      <c r="A4898" t="s">
        <v>73</v>
      </c>
      <c r="B4898" t="s">
        <v>47</v>
      </c>
      <c r="C4898" t="s">
        <v>76</v>
      </c>
      <c r="D4898" t="s">
        <v>77</v>
      </c>
      <c r="E4898" t="s">
        <v>1228</v>
      </c>
      <c r="F4898" t="s">
        <v>1229</v>
      </c>
      <c r="G4898" t="s">
        <v>452</v>
      </c>
      <c r="H4898" t="s">
        <v>41</v>
      </c>
      <c r="I4898" t="s">
        <v>453</v>
      </c>
      <c r="J4898" t="s">
        <v>36</v>
      </c>
      <c r="L4898" t="s">
        <v>1230</v>
      </c>
      <c r="M4898" t="s">
        <v>1230</v>
      </c>
      <c r="N4898" t="b">
        <v>0</v>
      </c>
      <c r="O4898">
        <v>46.54267703</v>
      </c>
      <c r="P4898">
        <v>6.920274498369689E-3</v>
      </c>
      <c r="Q4898">
        <v>12.06104406465</v>
      </c>
      <c r="R4898">
        <v>561.35327854560342</v>
      </c>
      <c r="S4898">
        <v>0.3220881009365657</v>
      </c>
      <c r="T4898">
        <f t="shared" si="154"/>
        <v>561.35327854560342</v>
      </c>
      <c r="U4898">
        <f t="shared" si="155"/>
        <v>0.3220881009365657</v>
      </c>
    </row>
    <row r="4899" spans="1:21" x14ac:dyDescent="0.35">
      <c r="A4899" t="s">
        <v>73</v>
      </c>
      <c r="B4899" t="s">
        <v>47</v>
      </c>
      <c r="C4899" t="s">
        <v>29</v>
      </c>
      <c r="D4899" t="s">
        <v>30</v>
      </c>
      <c r="E4899" t="s">
        <v>458</v>
      </c>
      <c r="F4899" t="s">
        <v>459</v>
      </c>
      <c r="G4899" t="s">
        <v>452</v>
      </c>
      <c r="H4899" t="s">
        <v>41</v>
      </c>
      <c r="I4899" t="s">
        <v>453</v>
      </c>
      <c r="J4899" t="s">
        <v>36</v>
      </c>
      <c r="L4899" t="s">
        <v>460</v>
      </c>
      <c r="M4899" t="s">
        <v>460</v>
      </c>
      <c r="N4899" t="b">
        <v>0</v>
      </c>
      <c r="O4899">
        <v>69.314872579999999</v>
      </c>
      <c r="P4899">
        <v>4.2469653944365903E-3</v>
      </c>
      <c r="Q4899">
        <v>2.1620502219544662</v>
      </c>
      <c r="R4899">
        <v>149.86223564633451</v>
      </c>
      <c r="S4899">
        <v>0.29437786516704167</v>
      </c>
      <c r="T4899">
        <f t="shared" si="154"/>
        <v>149.86223564633454</v>
      </c>
      <c r="U4899">
        <f t="shared" si="155"/>
        <v>0.29437786516704167</v>
      </c>
    </row>
    <row r="4900" spans="1:21" x14ac:dyDescent="0.35">
      <c r="A4900" t="s">
        <v>73</v>
      </c>
      <c r="B4900" t="s">
        <v>47</v>
      </c>
      <c r="C4900" t="s">
        <v>29</v>
      </c>
      <c r="D4900" t="s">
        <v>30</v>
      </c>
      <c r="E4900" t="s">
        <v>1417</v>
      </c>
      <c r="F4900" t="s">
        <v>1418</v>
      </c>
      <c r="G4900" t="s">
        <v>452</v>
      </c>
      <c r="H4900" t="s">
        <v>41</v>
      </c>
      <c r="I4900" t="s">
        <v>453</v>
      </c>
      <c r="J4900" t="s">
        <v>145</v>
      </c>
      <c r="L4900" t="s">
        <v>1419</v>
      </c>
      <c r="M4900" t="s">
        <v>1419</v>
      </c>
      <c r="N4900" t="b">
        <v>0</v>
      </c>
      <c r="O4900">
        <v>94.323511679999996</v>
      </c>
      <c r="P4900">
        <v>7.7871208805291782E-8</v>
      </c>
      <c r="Q4900">
        <v>3.9642768104937379E-5</v>
      </c>
      <c r="R4900">
        <v>3.7392451003735918E-3</v>
      </c>
      <c r="S4900">
        <v>7.345085873281658E-6</v>
      </c>
      <c r="T4900">
        <f t="shared" si="154"/>
        <v>3.7392451003735922E-3</v>
      </c>
      <c r="U4900">
        <f t="shared" si="155"/>
        <v>7.345085873281658E-6</v>
      </c>
    </row>
    <row r="4901" spans="1:21" x14ac:dyDescent="0.35">
      <c r="A4901" t="s">
        <v>73</v>
      </c>
      <c r="B4901" t="s">
        <v>47</v>
      </c>
      <c r="C4901" t="s">
        <v>29</v>
      </c>
      <c r="D4901" t="s">
        <v>30</v>
      </c>
      <c r="E4901" t="s">
        <v>461</v>
      </c>
      <c r="F4901" t="s">
        <v>462</v>
      </c>
      <c r="G4901" t="s">
        <v>452</v>
      </c>
      <c r="H4901" t="s">
        <v>41</v>
      </c>
      <c r="I4901" t="s">
        <v>453</v>
      </c>
      <c r="J4901" t="s">
        <v>36</v>
      </c>
      <c r="L4901" t="s">
        <v>463</v>
      </c>
      <c r="M4901" t="s">
        <v>463</v>
      </c>
      <c r="N4901" t="b">
        <v>0</v>
      </c>
      <c r="O4901">
        <v>44.519856140000002</v>
      </c>
      <c r="P4901">
        <v>2.5466707868414398E-4</v>
      </c>
      <c r="Q4901">
        <v>0.12964622097340939</v>
      </c>
      <c r="R4901">
        <v>5.7718311068308381</v>
      </c>
      <c r="S4901">
        <v>1.1337741706612149E-2</v>
      </c>
      <c r="T4901">
        <f t="shared" si="154"/>
        <v>5.7718311068308372</v>
      </c>
      <c r="U4901">
        <f t="shared" si="155"/>
        <v>1.1337741706612151E-2</v>
      </c>
    </row>
    <row r="4902" spans="1:21" x14ac:dyDescent="0.35">
      <c r="A4902" t="s">
        <v>73</v>
      </c>
      <c r="B4902" t="s">
        <v>47</v>
      </c>
      <c r="C4902" t="s">
        <v>29</v>
      </c>
      <c r="D4902" t="s">
        <v>30</v>
      </c>
      <c r="E4902" t="s">
        <v>1420</v>
      </c>
      <c r="F4902" t="s">
        <v>1421</v>
      </c>
      <c r="G4902" t="s">
        <v>452</v>
      </c>
      <c r="H4902" t="s">
        <v>41</v>
      </c>
      <c r="I4902" t="s">
        <v>453</v>
      </c>
      <c r="J4902" t="s">
        <v>36</v>
      </c>
      <c r="L4902" t="s">
        <v>1422</v>
      </c>
      <c r="M4902" t="s">
        <v>1422</v>
      </c>
      <c r="N4902" t="b">
        <v>0</v>
      </c>
      <c r="O4902">
        <v>79.752637359999994</v>
      </c>
      <c r="P4902">
        <v>1.1308602434344899E-6</v>
      </c>
      <c r="Q4902">
        <v>5.7569968512573061E-4</v>
      </c>
      <c r="R4902">
        <v>4.5913568216098578E-2</v>
      </c>
      <c r="S4902">
        <v>9.0189086899472156E-5</v>
      </c>
      <c r="T4902">
        <f t="shared" si="154"/>
        <v>4.5913568216098578E-2</v>
      </c>
      <c r="U4902">
        <f t="shared" si="155"/>
        <v>9.0189086899472183E-5</v>
      </c>
    </row>
    <row r="4903" spans="1:21" x14ac:dyDescent="0.35">
      <c r="A4903" t="s">
        <v>73</v>
      </c>
      <c r="B4903" t="s">
        <v>47</v>
      </c>
      <c r="C4903" t="s">
        <v>29</v>
      </c>
      <c r="D4903" t="s">
        <v>30</v>
      </c>
      <c r="E4903" t="s">
        <v>1423</v>
      </c>
      <c r="F4903" t="s">
        <v>1424</v>
      </c>
      <c r="G4903" t="s">
        <v>452</v>
      </c>
      <c r="H4903" t="s">
        <v>41</v>
      </c>
      <c r="I4903" t="s">
        <v>453</v>
      </c>
      <c r="J4903" t="s">
        <v>36</v>
      </c>
      <c r="L4903" t="s">
        <v>1425</v>
      </c>
      <c r="M4903" t="s">
        <v>1425</v>
      </c>
      <c r="N4903" t="b">
        <v>0</v>
      </c>
      <c r="O4903">
        <v>73.754749660000002</v>
      </c>
      <c r="P4903">
        <v>7.6362230689666019E-7</v>
      </c>
      <c r="Q4903">
        <v>3.8874575721244571E-4</v>
      </c>
      <c r="R4903">
        <v>2.8671846004591071E-2</v>
      </c>
      <c r="S4903">
        <v>5.6320772079954863E-5</v>
      </c>
      <c r="T4903">
        <f t="shared" si="154"/>
        <v>2.8671846004591071E-2</v>
      </c>
      <c r="U4903">
        <f t="shared" si="155"/>
        <v>5.6320772079954863E-5</v>
      </c>
    </row>
    <row r="4904" spans="1:21" x14ac:dyDescent="0.35">
      <c r="A4904" t="s">
        <v>73</v>
      </c>
      <c r="B4904" t="s">
        <v>47</v>
      </c>
      <c r="C4904" t="s">
        <v>29</v>
      </c>
      <c r="D4904" t="s">
        <v>30</v>
      </c>
      <c r="E4904" t="s">
        <v>467</v>
      </c>
      <c r="F4904" t="s">
        <v>468</v>
      </c>
      <c r="G4904" t="s">
        <v>452</v>
      </c>
      <c r="H4904" t="s">
        <v>41</v>
      </c>
      <c r="I4904" t="s">
        <v>453</v>
      </c>
      <c r="J4904" t="s">
        <v>36</v>
      </c>
      <c r="L4904" t="s">
        <v>469</v>
      </c>
      <c r="M4904" t="s">
        <v>469</v>
      </c>
      <c r="N4904" t="b">
        <v>0</v>
      </c>
      <c r="O4904">
        <v>96.089047769999993</v>
      </c>
      <c r="P4904">
        <v>5.7687057756930657E-2</v>
      </c>
      <c r="Q4904">
        <v>29.367396350969781</v>
      </c>
      <c r="R4904">
        <v>2821.8851508488578</v>
      </c>
      <c r="S4904">
        <v>5.5430944485164586</v>
      </c>
      <c r="T4904">
        <f t="shared" si="154"/>
        <v>2821.8851508488588</v>
      </c>
      <c r="U4904">
        <f t="shared" si="155"/>
        <v>5.5430944485164586</v>
      </c>
    </row>
    <row r="4905" spans="1:21" x14ac:dyDescent="0.35">
      <c r="A4905" t="s">
        <v>73</v>
      </c>
      <c r="B4905" t="s">
        <v>47</v>
      </c>
      <c r="C4905" t="s">
        <v>39</v>
      </c>
      <c r="D4905" t="s">
        <v>40</v>
      </c>
      <c r="E4905" t="s">
        <v>470</v>
      </c>
      <c r="F4905" t="s">
        <v>471</v>
      </c>
      <c r="G4905" t="s">
        <v>452</v>
      </c>
      <c r="H4905" t="s">
        <v>41</v>
      </c>
      <c r="I4905" t="s">
        <v>453</v>
      </c>
      <c r="J4905" t="s">
        <v>36</v>
      </c>
      <c r="L4905" t="s">
        <v>472</v>
      </c>
      <c r="M4905" t="s">
        <v>472</v>
      </c>
      <c r="N4905" t="b">
        <v>0</v>
      </c>
      <c r="O4905">
        <v>122.34383932999999</v>
      </c>
      <c r="P4905">
        <v>1.248493666906031E-7</v>
      </c>
      <c r="Q4905">
        <v>5.1069262841220702E-4</v>
      </c>
      <c r="R4905">
        <v>6.2480096877478443E-2</v>
      </c>
      <c r="S4905">
        <v>1.5274550858847391E-5</v>
      </c>
      <c r="T4905">
        <f t="shared" si="154"/>
        <v>6.2480096877478443E-2</v>
      </c>
      <c r="U4905">
        <f t="shared" si="155"/>
        <v>1.5274550858847398E-5</v>
      </c>
    </row>
    <row r="4906" spans="1:21" x14ac:dyDescent="0.35">
      <c r="A4906" t="s">
        <v>73</v>
      </c>
      <c r="B4906" t="s">
        <v>47</v>
      </c>
      <c r="C4906" t="s">
        <v>29</v>
      </c>
      <c r="D4906" t="s">
        <v>30</v>
      </c>
      <c r="E4906" t="s">
        <v>470</v>
      </c>
      <c r="F4906" t="s">
        <v>471</v>
      </c>
      <c r="G4906" t="s">
        <v>452</v>
      </c>
      <c r="H4906" t="s">
        <v>41</v>
      </c>
      <c r="I4906" t="s">
        <v>453</v>
      </c>
      <c r="J4906" t="s">
        <v>36</v>
      </c>
      <c r="L4906" t="s">
        <v>472</v>
      </c>
      <c r="M4906" t="s">
        <v>472</v>
      </c>
      <c r="N4906" t="b">
        <v>0</v>
      </c>
      <c r="O4906">
        <v>122.34383932999999</v>
      </c>
      <c r="P4906">
        <v>1.3377660916831649E-6</v>
      </c>
      <c r="Q4906">
        <v>6.8103156179129753E-4</v>
      </c>
      <c r="R4906">
        <v>8.3320015974453474E-2</v>
      </c>
      <c r="S4906">
        <v>1.6366743978200719E-4</v>
      </c>
      <c r="T4906">
        <f t="shared" si="154"/>
        <v>8.3320015974453474E-2</v>
      </c>
      <c r="U4906">
        <f t="shared" si="155"/>
        <v>1.6366743978200719E-4</v>
      </c>
    </row>
    <row r="4907" spans="1:21" x14ac:dyDescent="0.35">
      <c r="A4907" t="s">
        <v>73</v>
      </c>
      <c r="B4907" t="s">
        <v>47</v>
      </c>
      <c r="C4907" t="s">
        <v>29</v>
      </c>
      <c r="D4907" t="s">
        <v>30</v>
      </c>
      <c r="E4907" t="s">
        <v>473</v>
      </c>
      <c r="F4907" t="s">
        <v>474</v>
      </c>
      <c r="G4907" t="s">
        <v>452</v>
      </c>
      <c r="H4907" t="s">
        <v>41</v>
      </c>
      <c r="I4907" t="s">
        <v>453</v>
      </c>
      <c r="J4907" t="s">
        <v>36</v>
      </c>
      <c r="L4907" t="s">
        <v>475</v>
      </c>
      <c r="M4907" t="s">
        <v>475</v>
      </c>
      <c r="N4907" t="b">
        <v>0</v>
      </c>
      <c r="O4907">
        <v>98.824054419999996</v>
      </c>
      <c r="P4907">
        <v>3.2009130319139129E-7</v>
      </c>
      <c r="Q4907">
        <v>1.6295246342652411E-4</v>
      </c>
      <c r="R4907">
        <v>1.610362311353588E-2</v>
      </c>
      <c r="S4907">
        <v>3.1632720365954779E-5</v>
      </c>
      <c r="T4907">
        <f t="shared" si="154"/>
        <v>1.6103623113535876E-2</v>
      </c>
      <c r="U4907">
        <f t="shared" si="155"/>
        <v>3.1632720365954772E-5</v>
      </c>
    </row>
    <row r="4908" spans="1:21" x14ac:dyDescent="0.35">
      <c r="A4908" t="s">
        <v>73</v>
      </c>
      <c r="B4908" t="s">
        <v>47</v>
      </c>
      <c r="C4908" t="s">
        <v>29</v>
      </c>
      <c r="D4908" t="s">
        <v>30</v>
      </c>
      <c r="E4908" t="s">
        <v>476</v>
      </c>
      <c r="F4908" t="s">
        <v>477</v>
      </c>
      <c r="G4908" t="s">
        <v>452</v>
      </c>
      <c r="H4908" t="s">
        <v>41</v>
      </c>
      <c r="I4908" t="s">
        <v>453</v>
      </c>
      <c r="J4908" t="s">
        <v>36</v>
      </c>
      <c r="L4908" t="s">
        <v>478</v>
      </c>
      <c r="M4908" t="s">
        <v>478</v>
      </c>
      <c r="N4908" t="b">
        <v>0</v>
      </c>
      <c r="O4908">
        <v>0.45011048999999997</v>
      </c>
      <c r="P4908">
        <v>3.826212965862128E-3</v>
      </c>
      <c r="Q4908">
        <v>1.9478530724370799</v>
      </c>
      <c r="R4908">
        <v>0.87674910088265967</v>
      </c>
      <c r="S4908">
        <v>1.7222185929085549E-3</v>
      </c>
      <c r="T4908">
        <f t="shared" si="154"/>
        <v>0.87674910088265945</v>
      </c>
      <c r="U4908">
        <f t="shared" si="155"/>
        <v>1.7222185929085556E-3</v>
      </c>
    </row>
    <row r="4909" spans="1:21" x14ac:dyDescent="0.35">
      <c r="A4909" t="s">
        <v>73</v>
      </c>
      <c r="B4909" t="s">
        <v>47</v>
      </c>
      <c r="C4909" t="s">
        <v>29</v>
      </c>
      <c r="D4909" t="s">
        <v>30</v>
      </c>
      <c r="E4909" t="s">
        <v>1426</v>
      </c>
      <c r="F4909" t="s">
        <v>1427</v>
      </c>
      <c r="G4909" t="s">
        <v>452</v>
      </c>
      <c r="H4909" t="s">
        <v>41</v>
      </c>
      <c r="I4909" t="s">
        <v>453</v>
      </c>
      <c r="J4909" t="s">
        <v>36</v>
      </c>
      <c r="L4909" t="s">
        <v>484</v>
      </c>
      <c r="M4909" t="s">
        <v>484</v>
      </c>
      <c r="N4909" t="b">
        <v>0</v>
      </c>
      <c r="O4909">
        <v>284.23704650000002</v>
      </c>
      <c r="P4909">
        <v>1.851503222063898E-2</v>
      </c>
      <c r="Q4909">
        <v>9.4256547450481651</v>
      </c>
      <c r="R4909">
        <v>2679.1202660612012</v>
      </c>
      <c r="S4909">
        <v>5.2626580742467608</v>
      </c>
      <c r="T4909">
        <f t="shared" si="154"/>
        <v>2679.1202660612012</v>
      </c>
      <c r="U4909">
        <f t="shared" si="155"/>
        <v>5.2626580742467608</v>
      </c>
    </row>
    <row r="4910" spans="1:21" x14ac:dyDescent="0.35">
      <c r="A4910" t="s">
        <v>73</v>
      </c>
      <c r="B4910" t="s">
        <v>47</v>
      </c>
      <c r="C4910" t="s">
        <v>39</v>
      </c>
      <c r="D4910" t="s">
        <v>40</v>
      </c>
      <c r="E4910" t="s">
        <v>1426</v>
      </c>
      <c r="F4910" t="s">
        <v>1427</v>
      </c>
      <c r="G4910" t="s">
        <v>452</v>
      </c>
      <c r="H4910" t="s">
        <v>41</v>
      </c>
      <c r="I4910" t="s">
        <v>453</v>
      </c>
      <c r="J4910" t="s">
        <v>36</v>
      </c>
      <c r="L4910" t="s">
        <v>484</v>
      </c>
      <c r="M4910" t="s">
        <v>484</v>
      </c>
      <c r="N4910" t="b">
        <v>0</v>
      </c>
      <c r="O4910">
        <v>284.23704650000002</v>
      </c>
      <c r="P4910">
        <v>3.9461680910584732E-2</v>
      </c>
      <c r="Q4910">
        <v>161.41683438196529</v>
      </c>
      <c r="R4910">
        <v>45880.644260109468</v>
      </c>
      <c r="S4910">
        <v>11.216471631950039</v>
      </c>
      <c r="T4910">
        <f t="shared" si="154"/>
        <v>45880.644260109468</v>
      </c>
      <c r="U4910">
        <f t="shared" si="155"/>
        <v>11.216471631950036</v>
      </c>
    </row>
    <row r="4911" spans="1:21" x14ac:dyDescent="0.35">
      <c r="A4911" t="s">
        <v>73</v>
      </c>
      <c r="B4911" t="s">
        <v>47</v>
      </c>
      <c r="C4911" t="s">
        <v>29</v>
      </c>
      <c r="D4911" t="s">
        <v>30</v>
      </c>
      <c r="E4911" t="s">
        <v>488</v>
      </c>
      <c r="F4911" t="s">
        <v>489</v>
      </c>
      <c r="G4911" t="s">
        <v>452</v>
      </c>
      <c r="H4911" t="s">
        <v>41</v>
      </c>
      <c r="I4911" t="s">
        <v>453</v>
      </c>
      <c r="J4911" t="s">
        <v>36</v>
      </c>
      <c r="L4911" t="s">
        <v>490</v>
      </c>
      <c r="M4911" t="s">
        <v>490</v>
      </c>
      <c r="N4911" t="b">
        <v>0</v>
      </c>
      <c r="O4911">
        <v>91.364929739999994</v>
      </c>
      <c r="P4911">
        <v>6.1638148666799563E-8</v>
      </c>
      <c r="Q4911">
        <v>3.1378822436483618E-5</v>
      </c>
      <c r="R4911">
        <v>2.8669239072332611E-3</v>
      </c>
      <c r="S4911">
        <v>5.6315651222458156E-6</v>
      </c>
      <c r="T4911">
        <f t="shared" si="154"/>
        <v>2.8669239072332611E-3</v>
      </c>
      <c r="U4911">
        <f t="shared" si="155"/>
        <v>5.6315651222458165E-6</v>
      </c>
    </row>
    <row r="4912" spans="1:21" x14ac:dyDescent="0.35">
      <c r="A4912" t="s">
        <v>73</v>
      </c>
      <c r="B4912" t="s">
        <v>47</v>
      </c>
      <c r="C4912" t="s">
        <v>39</v>
      </c>
      <c r="D4912" t="s">
        <v>40</v>
      </c>
      <c r="E4912" t="s">
        <v>494</v>
      </c>
      <c r="F4912" t="s">
        <v>495</v>
      </c>
      <c r="G4912" t="s">
        <v>452</v>
      </c>
      <c r="H4912" t="s">
        <v>41</v>
      </c>
      <c r="I4912" t="s">
        <v>453</v>
      </c>
      <c r="J4912" t="s">
        <v>145</v>
      </c>
      <c r="L4912" t="s">
        <v>496</v>
      </c>
      <c r="M4912" t="s">
        <v>496</v>
      </c>
      <c r="N4912" t="b">
        <v>0</v>
      </c>
      <c r="O4912">
        <v>94.323511679999996</v>
      </c>
      <c r="P4912">
        <v>2.4845089440512069E-3</v>
      </c>
      <c r="Q4912">
        <v>10.1628100853366</v>
      </c>
      <c r="R4912">
        <v>958.59193578586826</v>
      </c>
      <c r="S4912">
        <v>0.23434760840327851</v>
      </c>
      <c r="T4912">
        <f t="shared" si="154"/>
        <v>958.5919357858686</v>
      </c>
      <c r="U4912">
        <f t="shared" si="155"/>
        <v>0.23434760840327848</v>
      </c>
    </row>
    <row r="4913" spans="1:21" x14ac:dyDescent="0.35">
      <c r="A4913" t="s">
        <v>73</v>
      </c>
      <c r="B4913" t="s">
        <v>47</v>
      </c>
      <c r="C4913" t="s">
        <v>29</v>
      </c>
      <c r="D4913" t="s">
        <v>30</v>
      </c>
      <c r="E4913" t="s">
        <v>494</v>
      </c>
      <c r="F4913" t="s">
        <v>495</v>
      </c>
      <c r="G4913" t="s">
        <v>452</v>
      </c>
      <c r="H4913" t="s">
        <v>41</v>
      </c>
      <c r="I4913" t="s">
        <v>453</v>
      </c>
      <c r="J4913" t="s">
        <v>145</v>
      </c>
      <c r="L4913" t="s">
        <v>496</v>
      </c>
      <c r="M4913" t="s">
        <v>496</v>
      </c>
      <c r="N4913" t="b">
        <v>0</v>
      </c>
      <c r="O4913">
        <v>94.323511679999996</v>
      </c>
      <c r="P4913">
        <v>2.1474761894910991E-2</v>
      </c>
      <c r="Q4913">
        <v>10.93239746717339</v>
      </c>
      <c r="R4913">
        <v>1031.182120185332</v>
      </c>
      <c r="S4913">
        <v>2.0255749544198558</v>
      </c>
      <c r="T4913">
        <f t="shared" si="154"/>
        <v>1031.1821201853315</v>
      </c>
      <c r="U4913">
        <f t="shared" si="155"/>
        <v>2.0255749544198558</v>
      </c>
    </row>
    <row r="4914" spans="1:21" x14ac:dyDescent="0.35">
      <c r="A4914" t="s">
        <v>73</v>
      </c>
      <c r="B4914" t="s">
        <v>47</v>
      </c>
      <c r="C4914" t="s">
        <v>39</v>
      </c>
      <c r="D4914" t="s">
        <v>40</v>
      </c>
      <c r="E4914" t="s">
        <v>1430</v>
      </c>
      <c r="F4914" t="s">
        <v>1431</v>
      </c>
      <c r="G4914" t="s">
        <v>452</v>
      </c>
      <c r="H4914" t="s">
        <v>41</v>
      </c>
      <c r="I4914" t="s">
        <v>453</v>
      </c>
      <c r="J4914" t="s">
        <v>36</v>
      </c>
      <c r="L4914" t="s">
        <v>1432</v>
      </c>
      <c r="M4914" t="s">
        <v>1432</v>
      </c>
      <c r="N4914" t="b">
        <v>0</v>
      </c>
      <c r="O4914">
        <v>202.59174264999999</v>
      </c>
      <c r="P4914">
        <v>8.0154766798763656E-4</v>
      </c>
      <c r="Q4914">
        <v>3.278706942716842</v>
      </c>
      <c r="R4914">
        <v>664.23895316365883</v>
      </c>
      <c r="S4914">
        <v>0.16238693887465891</v>
      </c>
      <c r="T4914">
        <f t="shared" si="154"/>
        <v>664.23895316365872</v>
      </c>
      <c r="U4914">
        <f t="shared" si="155"/>
        <v>0.16238693887465891</v>
      </c>
    </row>
    <row r="4915" spans="1:21" x14ac:dyDescent="0.35">
      <c r="A4915" t="s">
        <v>73</v>
      </c>
      <c r="B4915" t="s">
        <v>47</v>
      </c>
      <c r="C4915" t="s">
        <v>29</v>
      </c>
      <c r="D4915" t="s">
        <v>30</v>
      </c>
      <c r="E4915" t="s">
        <v>1433</v>
      </c>
      <c r="F4915" t="s">
        <v>1434</v>
      </c>
      <c r="G4915" t="s">
        <v>452</v>
      </c>
      <c r="H4915" t="s">
        <v>41</v>
      </c>
      <c r="I4915" t="s">
        <v>453</v>
      </c>
      <c r="J4915" t="s">
        <v>36</v>
      </c>
      <c r="L4915" t="s">
        <v>1435</v>
      </c>
      <c r="M4915" t="s">
        <v>1435</v>
      </c>
      <c r="N4915" t="b">
        <v>0</v>
      </c>
      <c r="O4915">
        <v>202.59174264999999</v>
      </c>
      <c r="P4915">
        <v>2.219889795958397E-2</v>
      </c>
      <c r="Q4915">
        <v>11.30104152097293</v>
      </c>
      <c r="R4915">
        <v>2289.497695493912</v>
      </c>
      <c r="S4915">
        <v>4.4973134225416453</v>
      </c>
      <c r="T4915">
        <f t="shared" si="154"/>
        <v>2289.4976954939125</v>
      </c>
      <c r="U4915">
        <f t="shared" si="155"/>
        <v>4.4973134225416453</v>
      </c>
    </row>
    <row r="4916" spans="1:21" x14ac:dyDescent="0.35">
      <c r="A4916" t="s">
        <v>73</v>
      </c>
      <c r="B4916" t="s">
        <v>47</v>
      </c>
      <c r="C4916" t="s">
        <v>76</v>
      </c>
      <c r="D4916" t="s">
        <v>77</v>
      </c>
      <c r="E4916" t="s">
        <v>516</v>
      </c>
      <c r="F4916" t="s">
        <v>517</v>
      </c>
      <c r="G4916" t="s">
        <v>452</v>
      </c>
      <c r="H4916" t="s">
        <v>41</v>
      </c>
      <c r="I4916" t="s">
        <v>453</v>
      </c>
      <c r="J4916" t="s">
        <v>36</v>
      </c>
      <c r="L4916" t="s">
        <v>518</v>
      </c>
      <c r="M4916" t="s">
        <v>518</v>
      </c>
      <c r="N4916" t="b">
        <v>0</v>
      </c>
      <c r="O4916">
        <v>346.48616000999999</v>
      </c>
      <c r="P4916">
        <v>1.5039774318448019E-7</v>
      </c>
      <c r="Q4916">
        <v>2.6212165546312793E-4</v>
      </c>
      <c r="R4916">
        <v>9.0821525856883425E-2</v>
      </c>
      <c r="S4916">
        <v>5.2110736510160701E-5</v>
      </c>
      <c r="T4916">
        <f t="shared" si="154"/>
        <v>9.0821525856883425E-2</v>
      </c>
      <c r="U4916">
        <f t="shared" si="155"/>
        <v>5.2110736510160688E-5</v>
      </c>
    </row>
    <row r="4917" spans="1:21" x14ac:dyDescent="0.35">
      <c r="A4917" t="s">
        <v>73</v>
      </c>
      <c r="B4917" t="s">
        <v>47</v>
      </c>
      <c r="C4917" t="s">
        <v>29</v>
      </c>
      <c r="D4917" t="s">
        <v>30</v>
      </c>
      <c r="E4917" t="s">
        <v>516</v>
      </c>
      <c r="F4917" t="s">
        <v>517</v>
      </c>
      <c r="G4917" t="s">
        <v>452</v>
      </c>
      <c r="H4917" t="s">
        <v>41</v>
      </c>
      <c r="I4917" t="s">
        <v>453</v>
      </c>
      <c r="J4917" t="s">
        <v>36</v>
      </c>
      <c r="L4917" t="s">
        <v>518</v>
      </c>
      <c r="M4917" t="s">
        <v>518</v>
      </c>
      <c r="N4917" t="b">
        <v>0</v>
      </c>
      <c r="O4917">
        <v>346.48616000999999</v>
      </c>
      <c r="P4917">
        <v>1.7321302901236471E-2</v>
      </c>
      <c r="Q4917">
        <v>8.8179495955433786</v>
      </c>
      <c r="R4917">
        <v>3055.2974945215578</v>
      </c>
      <c r="S4917">
        <v>6.0015917286194984</v>
      </c>
      <c r="T4917">
        <f t="shared" si="154"/>
        <v>3055.2974945215578</v>
      </c>
      <c r="U4917">
        <f t="shared" si="155"/>
        <v>6.0015917286194966</v>
      </c>
    </row>
    <row r="4918" spans="1:21" x14ac:dyDescent="0.35">
      <c r="A4918" t="s">
        <v>73</v>
      </c>
      <c r="B4918" t="s">
        <v>47</v>
      </c>
      <c r="C4918" t="s">
        <v>39</v>
      </c>
      <c r="D4918" t="s">
        <v>40</v>
      </c>
      <c r="E4918" t="s">
        <v>519</v>
      </c>
      <c r="F4918" t="s">
        <v>520</v>
      </c>
      <c r="G4918" t="s">
        <v>452</v>
      </c>
      <c r="H4918" t="s">
        <v>41</v>
      </c>
      <c r="I4918" t="s">
        <v>453</v>
      </c>
      <c r="J4918" t="s">
        <v>145</v>
      </c>
      <c r="L4918" t="s">
        <v>521</v>
      </c>
      <c r="M4918" t="s">
        <v>521</v>
      </c>
      <c r="N4918" t="b">
        <v>0</v>
      </c>
      <c r="O4918">
        <v>111.51933579999999</v>
      </c>
      <c r="P4918">
        <v>4.1516953641175507E-3</v>
      </c>
      <c r="Q4918">
        <v>16.98238664776142</v>
      </c>
      <c r="R4918">
        <v>1893.864479257142</v>
      </c>
      <c r="S4918">
        <v>0.46299430945032838</v>
      </c>
      <c r="T4918">
        <f t="shared" si="154"/>
        <v>1893.864479257142</v>
      </c>
      <c r="U4918">
        <f t="shared" si="155"/>
        <v>0.46299430945032838</v>
      </c>
    </row>
    <row r="4919" spans="1:21" x14ac:dyDescent="0.35">
      <c r="A4919" t="s">
        <v>73</v>
      </c>
      <c r="B4919" t="s">
        <v>47</v>
      </c>
      <c r="C4919" t="s">
        <v>29</v>
      </c>
      <c r="D4919" t="s">
        <v>30</v>
      </c>
      <c r="E4919" t="s">
        <v>519</v>
      </c>
      <c r="F4919" t="s">
        <v>520</v>
      </c>
      <c r="G4919" t="s">
        <v>452</v>
      </c>
      <c r="H4919" t="s">
        <v>41</v>
      </c>
      <c r="I4919" t="s">
        <v>453</v>
      </c>
      <c r="J4919" t="s">
        <v>145</v>
      </c>
      <c r="L4919" t="s">
        <v>521</v>
      </c>
      <c r="M4919" t="s">
        <v>521</v>
      </c>
      <c r="N4919" t="b">
        <v>0</v>
      </c>
      <c r="O4919">
        <v>111.51933579999999</v>
      </c>
      <c r="P4919">
        <v>1.374876767314891E-2</v>
      </c>
      <c r="Q4919">
        <v>6.999239089226303</v>
      </c>
      <c r="R4919">
        <v>780.55049433591421</v>
      </c>
      <c r="S4919">
        <v>1.5332534389780781</v>
      </c>
      <c r="T4919">
        <f t="shared" si="154"/>
        <v>780.55049433591421</v>
      </c>
      <c r="U4919">
        <f t="shared" si="155"/>
        <v>1.5332534389780779</v>
      </c>
    </row>
    <row r="4920" spans="1:21" x14ac:dyDescent="0.35">
      <c r="A4920" t="s">
        <v>73</v>
      </c>
      <c r="B4920" t="s">
        <v>47</v>
      </c>
      <c r="C4920" t="s">
        <v>29</v>
      </c>
      <c r="D4920" t="s">
        <v>30</v>
      </c>
      <c r="E4920" t="s">
        <v>522</v>
      </c>
      <c r="F4920" t="s">
        <v>523</v>
      </c>
      <c r="G4920" t="s">
        <v>452</v>
      </c>
      <c r="H4920" t="s">
        <v>41</v>
      </c>
      <c r="I4920" t="s">
        <v>453</v>
      </c>
      <c r="J4920" t="s">
        <v>36</v>
      </c>
      <c r="L4920" t="s">
        <v>524</v>
      </c>
      <c r="M4920" t="s">
        <v>524</v>
      </c>
      <c r="N4920" t="b">
        <v>0</v>
      </c>
      <c r="O4920">
        <v>304.53734237999998</v>
      </c>
      <c r="P4920">
        <v>1.046139923402566E-7</v>
      </c>
      <c r="Q4920">
        <v>5.3257016328667322E-5</v>
      </c>
      <c r="R4920">
        <v>1.6218750215820608E-2</v>
      </c>
      <c r="S4920">
        <v>3.1858867203063407E-5</v>
      </c>
      <c r="T4920">
        <f t="shared" si="154"/>
        <v>1.6218750215820608E-2</v>
      </c>
      <c r="U4920">
        <f t="shared" si="155"/>
        <v>3.185886720306342E-5</v>
      </c>
    </row>
    <row r="4921" spans="1:21" x14ac:dyDescent="0.35">
      <c r="A4921" t="s">
        <v>73</v>
      </c>
      <c r="B4921" t="s">
        <v>47</v>
      </c>
      <c r="C4921" t="s">
        <v>39</v>
      </c>
      <c r="D4921" t="s">
        <v>40</v>
      </c>
      <c r="E4921" t="s">
        <v>522</v>
      </c>
      <c r="F4921" t="s">
        <v>523</v>
      </c>
      <c r="G4921" t="s">
        <v>452</v>
      </c>
      <c r="H4921" t="s">
        <v>41</v>
      </c>
      <c r="I4921" t="s">
        <v>453</v>
      </c>
      <c r="J4921" t="s">
        <v>36</v>
      </c>
      <c r="L4921" t="s">
        <v>524</v>
      </c>
      <c r="M4921" t="s">
        <v>524</v>
      </c>
      <c r="N4921" t="b">
        <v>0</v>
      </c>
      <c r="O4921">
        <v>304.53734237999998</v>
      </c>
      <c r="P4921">
        <v>1.3141949109758059E-8</v>
      </c>
      <c r="Q4921">
        <v>5.3756752727100192E-5</v>
      </c>
      <c r="R4921">
        <v>1.637093861048991E-2</v>
      </c>
      <c r="S4921">
        <v>4.002214255578926E-6</v>
      </c>
      <c r="T4921">
        <f t="shared" si="154"/>
        <v>1.637093861048991E-2</v>
      </c>
      <c r="U4921">
        <f t="shared" si="155"/>
        <v>4.002214255578926E-6</v>
      </c>
    </row>
    <row r="4922" spans="1:21" x14ac:dyDescent="0.35">
      <c r="A4922" t="s">
        <v>73</v>
      </c>
      <c r="B4922" t="s">
        <v>47</v>
      </c>
      <c r="C4922" t="s">
        <v>39</v>
      </c>
      <c r="D4922" t="s">
        <v>40</v>
      </c>
      <c r="E4922" t="s">
        <v>531</v>
      </c>
      <c r="F4922" t="s">
        <v>532</v>
      </c>
      <c r="G4922" t="s">
        <v>452</v>
      </c>
      <c r="H4922" t="s">
        <v>41</v>
      </c>
      <c r="I4922" t="s">
        <v>453</v>
      </c>
      <c r="J4922" t="s">
        <v>145</v>
      </c>
      <c r="L4922" t="s">
        <v>530</v>
      </c>
      <c r="M4922" t="s">
        <v>530</v>
      </c>
      <c r="N4922" t="b">
        <v>0</v>
      </c>
      <c r="O4922">
        <v>111.51933579999999</v>
      </c>
      <c r="P4922">
        <v>4.9443160418402967E-3</v>
      </c>
      <c r="Q4922">
        <v>20.22457800178902</v>
      </c>
      <c r="R4922">
        <v>2255.4315055948018</v>
      </c>
      <c r="S4922">
        <v>0.55138684097131485</v>
      </c>
      <c r="T4922">
        <f t="shared" si="154"/>
        <v>2255.4315055948027</v>
      </c>
      <c r="U4922">
        <f t="shared" si="155"/>
        <v>0.55138684097131485</v>
      </c>
    </row>
    <row r="4923" spans="1:21" x14ac:dyDescent="0.35">
      <c r="A4923" t="s">
        <v>73</v>
      </c>
      <c r="B4923" t="s">
        <v>47</v>
      </c>
      <c r="C4923" t="s">
        <v>29</v>
      </c>
      <c r="D4923" t="s">
        <v>30</v>
      </c>
      <c r="E4923" t="s">
        <v>531</v>
      </c>
      <c r="F4923" t="s">
        <v>532</v>
      </c>
      <c r="G4923" t="s">
        <v>452</v>
      </c>
      <c r="H4923" t="s">
        <v>41</v>
      </c>
      <c r="I4923" t="s">
        <v>453</v>
      </c>
      <c r="J4923" t="s">
        <v>145</v>
      </c>
      <c r="L4923" t="s">
        <v>530</v>
      </c>
      <c r="M4923" t="s">
        <v>530</v>
      </c>
      <c r="N4923" t="b">
        <v>0</v>
      </c>
      <c r="O4923">
        <v>111.51933579999999</v>
      </c>
      <c r="P4923">
        <v>1.8394163009679131E-2</v>
      </c>
      <c r="Q4923">
        <v>9.364122502584987</v>
      </c>
      <c r="R4923">
        <v>1044.280721838112</v>
      </c>
      <c r="S4923">
        <v>2.0513048414363459</v>
      </c>
      <c r="T4923">
        <f t="shared" si="154"/>
        <v>1044.2807218381115</v>
      </c>
      <c r="U4923">
        <f t="shared" si="155"/>
        <v>2.0513048414363455</v>
      </c>
    </row>
    <row r="4924" spans="1:21" x14ac:dyDescent="0.35">
      <c r="A4924" t="s">
        <v>73</v>
      </c>
      <c r="B4924" t="s">
        <v>47</v>
      </c>
      <c r="C4924" t="s">
        <v>29</v>
      </c>
      <c r="D4924" t="s">
        <v>30</v>
      </c>
      <c r="E4924" t="s">
        <v>533</v>
      </c>
      <c r="F4924" t="s">
        <v>534</v>
      </c>
      <c r="G4924" t="s">
        <v>452</v>
      </c>
      <c r="H4924" t="s">
        <v>41</v>
      </c>
      <c r="I4924" t="s">
        <v>453</v>
      </c>
      <c r="J4924" t="s">
        <v>36</v>
      </c>
      <c r="L4924" t="s">
        <v>535</v>
      </c>
      <c r="M4924" t="s">
        <v>535</v>
      </c>
      <c r="N4924" t="b">
        <v>0</v>
      </c>
      <c r="O4924">
        <v>474.96855655000002</v>
      </c>
      <c r="P4924">
        <v>2.654579866282098E-8</v>
      </c>
      <c r="Q4924">
        <v>1.351396692944435E-5</v>
      </c>
      <c r="R4924">
        <v>6.4187093657426184E-3</v>
      </c>
      <c r="S4924">
        <v>1.2608419673347E-5</v>
      </c>
      <c r="T4924">
        <f t="shared" si="154"/>
        <v>6.4187093657426192E-3</v>
      </c>
      <c r="U4924">
        <f t="shared" si="155"/>
        <v>1.2608419673347001E-5</v>
      </c>
    </row>
    <row r="4925" spans="1:21" x14ac:dyDescent="0.35">
      <c r="A4925" t="s">
        <v>73</v>
      </c>
      <c r="B4925" t="s">
        <v>47</v>
      </c>
      <c r="C4925" t="s">
        <v>39</v>
      </c>
      <c r="D4925" t="s">
        <v>40</v>
      </c>
      <c r="E4925" t="s">
        <v>533</v>
      </c>
      <c r="F4925" t="s">
        <v>534</v>
      </c>
      <c r="G4925" t="s">
        <v>452</v>
      </c>
      <c r="H4925" t="s">
        <v>41</v>
      </c>
      <c r="I4925" t="s">
        <v>453</v>
      </c>
      <c r="J4925" t="s">
        <v>36</v>
      </c>
      <c r="L4925" t="s">
        <v>535</v>
      </c>
      <c r="M4925" t="s">
        <v>535</v>
      </c>
      <c r="N4925" t="b">
        <v>0</v>
      </c>
      <c r="O4925">
        <v>474.96855655000002</v>
      </c>
      <c r="P4925">
        <v>5.3277249134833449E-9</v>
      </c>
      <c r="Q4925">
        <v>2.1792900610114142E-5</v>
      </c>
      <c r="R4925">
        <v>1.0350942545823531E-2</v>
      </c>
      <c r="S4925">
        <v>2.5305018118526582E-6</v>
      </c>
      <c r="T4925">
        <f t="shared" si="154"/>
        <v>1.0350942545823529E-2</v>
      </c>
      <c r="U4925">
        <f t="shared" si="155"/>
        <v>2.5305018118526582E-6</v>
      </c>
    </row>
    <row r="4926" spans="1:21" x14ac:dyDescent="0.35">
      <c r="A4926" t="s">
        <v>73</v>
      </c>
      <c r="B4926" t="s">
        <v>47</v>
      </c>
      <c r="C4926" t="s">
        <v>39</v>
      </c>
      <c r="D4926" t="s">
        <v>40</v>
      </c>
      <c r="E4926" t="s">
        <v>536</v>
      </c>
      <c r="F4926" t="s">
        <v>537</v>
      </c>
      <c r="G4926" t="s">
        <v>452</v>
      </c>
      <c r="H4926" t="s">
        <v>41</v>
      </c>
      <c r="I4926" t="s">
        <v>453</v>
      </c>
      <c r="J4926" t="s">
        <v>36</v>
      </c>
      <c r="L4926" t="s">
        <v>538</v>
      </c>
      <c r="M4926" t="s">
        <v>538</v>
      </c>
      <c r="N4926" t="b">
        <v>0</v>
      </c>
      <c r="O4926">
        <v>191.37170412</v>
      </c>
      <c r="P4926">
        <v>7.8426222868509967E-7</v>
      </c>
      <c r="Q4926">
        <v>3.208001366351779E-3</v>
      </c>
      <c r="R4926">
        <v>0.61392068829802848</v>
      </c>
      <c r="S4926">
        <v>1.5008559918041671E-4</v>
      </c>
      <c r="T4926">
        <f t="shared" si="154"/>
        <v>0.61392068829802837</v>
      </c>
      <c r="U4926">
        <f t="shared" si="155"/>
        <v>1.5008559918041668E-4</v>
      </c>
    </row>
    <row r="4927" spans="1:21" x14ac:dyDescent="0.35">
      <c r="A4927" t="s">
        <v>73</v>
      </c>
      <c r="B4927" t="s">
        <v>47</v>
      </c>
      <c r="C4927" t="s">
        <v>29</v>
      </c>
      <c r="D4927" t="s">
        <v>30</v>
      </c>
      <c r="E4927" t="s">
        <v>536</v>
      </c>
      <c r="F4927" t="s">
        <v>537</v>
      </c>
      <c r="G4927" t="s">
        <v>452</v>
      </c>
      <c r="H4927" t="s">
        <v>41</v>
      </c>
      <c r="I4927" t="s">
        <v>453</v>
      </c>
      <c r="J4927" t="s">
        <v>36</v>
      </c>
      <c r="L4927" t="s">
        <v>538</v>
      </c>
      <c r="M4927" t="s">
        <v>538</v>
      </c>
      <c r="N4927" t="b">
        <v>0</v>
      </c>
      <c r="O4927">
        <v>191.37170412</v>
      </c>
      <c r="P4927">
        <v>8.1950249811140168E-6</v>
      </c>
      <c r="Q4927">
        <v>4.1719331178328243E-3</v>
      </c>
      <c r="R4927">
        <v>0.79838995023433235</v>
      </c>
      <c r="S4927">
        <v>1.56829589594176E-3</v>
      </c>
      <c r="T4927">
        <f t="shared" si="154"/>
        <v>0.79838995023433235</v>
      </c>
      <c r="U4927">
        <f t="shared" si="155"/>
        <v>1.5682958959417602E-3</v>
      </c>
    </row>
    <row r="4928" spans="1:21" x14ac:dyDescent="0.35">
      <c r="A4928" t="s">
        <v>73</v>
      </c>
      <c r="B4928" t="s">
        <v>47</v>
      </c>
      <c r="C4928" t="s">
        <v>29</v>
      </c>
      <c r="D4928" t="s">
        <v>30</v>
      </c>
      <c r="E4928" t="s">
        <v>542</v>
      </c>
      <c r="F4928" t="s">
        <v>543</v>
      </c>
      <c r="G4928" t="s">
        <v>452</v>
      </c>
      <c r="H4928" t="s">
        <v>41</v>
      </c>
      <c r="I4928" t="s">
        <v>453</v>
      </c>
      <c r="J4928" t="s">
        <v>36</v>
      </c>
      <c r="L4928" t="s">
        <v>541</v>
      </c>
      <c r="M4928" t="s">
        <v>541</v>
      </c>
      <c r="N4928" t="b">
        <v>0</v>
      </c>
      <c r="O4928">
        <v>272.80299449</v>
      </c>
      <c r="P4928">
        <v>1.8826172981924211E-2</v>
      </c>
      <c r="Q4928">
        <v>9.5840506558971281</v>
      </c>
      <c r="R4928">
        <v>2614.5577182725851</v>
      </c>
      <c r="S4928">
        <v>5.1358363642556562</v>
      </c>
      <c r="T4928">
        <f t="shared" si="154"/>
        <v>2614.5577182725851</v>
      </c>
      <c r="U4928">
        <f t="shared" si="155"/>
        <v>5.135836364255657</v>
      </c>
    </row>
    <row r="4929" spans="1:21" x14ac:dyDescent="0.35">
      <c r="A4929" t="s">
        <v>73</v>
      </c>
      <c r="B4929" t="s">
        <v>47</v>
      </c>
      <c r="C4929" t="s">
        <v>76</v>
      </c>
      <c r="D4929" t="s">
        <v>77</v>
      </c>
      <c r="E4929" t="s">
        <v>542</v>
      </c>
      <c r="F4929" t="s">
        <v>543</v>
      </c>
      <c r="G4929" t="s">
        <v>452</v>
      </c>
      <c r="H4929" t="s">
        <v>41</v>
      </c>
      <c r="I4929" t="s">
        <v>453</v>
      </c>
      <c r="J4929" t="s">
        <v>36</v>
      </c>
      <c r="L4929" t="s">
        <v>541</v>
      </c>
      <c r="M4929" t="s">
        <v>541</v>
      </c>
      <c r="N4929" t="b">
        <v>0</v>
      </c>
      <c r="O4929">
        <v>272.80299449</v>
      </c>
      <c r="P4929">
        <v>1.2652606751475649E-7</v>
      </c>
      <c r="Q4929">
        <v>2.2051675493246249E-4</v>
      </c>
      <c r="R4929">
        <v>6.0157631080793243E-2</v>
      </c>
      <c r="S4929">
        <v>3.4516690099069482E-5</v>
      </c>
      <c r="T4929">
        <f t="shared" si="154"/>
        <v>6.0157631080793243E-2</v>
      </c>
      <c r="U4929">
        <f t="shared" si="155"/>
        <v>3.4516690099069482E-5</v>
      </c>
    </row>
    <row r="4930" spans="1:21" x14ac:dyDescent="0.35">
      <c r="A4930" t="s">
        <v>73</v>
      </c>
      <c r="B4930" t="s">
        <v>47</v>
      </c>
      <c r="C4930" t="s">
        <v>29</v>
      </c>
      <c r="D4930" t="s">
        <v>30</v>
      </c>
      <c r="E4930" t="s">
        <v>1436</v>
      </c>
      <c r="F4930" t="s">
        <v>1437</v>
      </c>
      <c r="G4930" t="s">
        <v>452</v>
      </c>
      <c r="H4930" t="s">
        <v>41</v>
      </c>
      <c r="I4930" t="s">
        <v>453</v>
      </c>
      <c r="J4930" t="s">
        <v>36</v>
      </c>
      <c r="L4930" t="s">
        <v>1438</v>
      </c>
      <c r="M4930" t="s">
        <v>1438</v>
      </c>
      <c r="N4930" t="b">
        <v>0</v>
      </c>
      <c r="O4930">
        <v>4.1506001000000001</v>
      </c>
      <c r="P4930">
        <v>1.6220966782088411E-2</v>
      </c>
      <c r="Q4930">
        <v>8.2577891681132432</v>
      </c>
      <c r="R4930">
        <v>34.274780546949742</v>
      </c>
      <c r="S4930">
        <v>6.7326746347832825E-2</v>
      </c>
      <c r="T4930">
        <f t="shared" ref="T4930:T4993" si="156">O4930*Q4930</f>
        <v>34.274780546949742</v>
      </c>
      <c r="U4930">
        <f t="shared" ref="U4930:U4993" si="157">O4930*P4930</f>
        <v>6.7326746347832839E-2</v>
      </c>
    </row>
    <row r="4931" spans="1:21" x14ac:dyDescent="0.35">
      <c r="A4931" t="s">
        <v>73</v>
      </c>
      <c r="B4931" t="s">
        <v>47</v>
      </c>
      <c r="C4931" t="s">
        <v>29</v>
      </c>
      <c r="D4931" t="s">
        <v>30</v>
      </c>
      <c r="E4931" t="s">
        <v>1439</v>
      </c>
      <c r="F4931" t="s">
        <v>1440</v>
      </c>
      <c r="G4931" t="s">
        <v>452</v>
      </c>
      <c r="H4931" t="s">
        <v>41</v>
      </c>
      <c r="I4931" t="s">
        <v>453</v>
      </c>
      <c r="J4931" t="s">
        <v>36</v>
      </c>
      <c r="L4931" t="s">
        <v>1441</v>
      </c>
      <c r="M4931" t="s">
        <v>1441</v>
      </c>
      <c r="N4931" t="b">
        <v>0</v>
      </c>
      <c r="O4931">
        <v>383.52408081999999</v>
      </c>
      <c r="P4931">
        <v>1.3421229972864429E-2</v>
      </c>
      <c r="Q4931">
        <v>6.8324958050624698</v>
      </c>
      <c r="R4931">
        <v>2620.42667334309</v>
      </c>
      <c r="S4931">
        <v>5.1473648888166652</v>
      </c>
      <c r="T4931">
        <f t="shared" si="156"/>
        <v>2620.4266733430895</v>
      </c>
      <c r="U4931">
        <f t="shared" si="157"/>
        <v>5.1473648888166634</v>
      </c>
    </row>
    <row r="4932" spans="1:21" x14ac:dyDescent="0.35">
      <c r="A4932" t="s">
        <v>73</v>
      </c>
      <c r="B4932" t="s">
        <v>47</v>
      </c>
      <c r="C4932" t="s">
        <v>29</v>
      </c>
      <c r="D4932" t="s">
        <v>30</v>
      </c>
      <c r="E4932" t="s">
        <v>556</v>
      </c>
      <c r="F4932" t="s">
        <v>557</v>
      </c>
      <c r="G4932" t="s">
        <v>452</v>
      </c>
      <c r="H4932" t="s">
        <v>41</v>
      </c>
      <c r="I4932" t="s">
        <v>453</v>
      </c>
      <c r="J4932" t="s">
        <v>36</v>
      </c>
      <c r="L4932" t="s">
        <v>558</v>
      </c>
      <c r="M4932" t="s">
        <v>558</v>
      </c>
      <c r="N4932" t="b">
        <v>0</v>
      </c>
      <c r="O4932">
        <v>86.186994209999995</v>
      </c>
      <c r="P4932">
        <v>5.8271189971533323E-6</v>
      </c>
      <c r="Q4932">
        <v>2.9664767077344622E-3</v>
      </c>
      <c r="R4932">
        <v>0.25567171083361001</v>
      </c>
      <c r="S4932">
        <v>5.0222187126863522E-4</v>
      </c>
      <c r="T4932">
        <f t="shared" si="156"/>
        <v>0.25567171083360996</v>
      </c>
      <c r="U4932">
        <f t="shared" si="157"/>
        <v>5.0222187126863522E-4</v>
      </c>
    </row>
    <row r="4933" spans="1:21" x14ac:dyDescent="0.35">
      <c r="A4933" t="s">
        <v>73</v>
      </c>
      <c r="B4933" t="s">
        <v>47</v>
      </c>
      <c r="C4933" t="s">
        <v>39</v>
      </c>
      <c r="D4933" t="s">
        <v>40</v>
      </c>
      <c r="E4933" t="s">
        <v>556</v>
      </c>
      <c r="F4933" t="s">
        <v>557</v>
      </c>
      <c r="G4933" t="s">
        <v>452</v>
      </c>
      <c r="H4933" t="s">
        <v>41</v>
      </c>
      <c r="I4933" t="s">
        <v>453</v>
      </c>
      <c r="J4933" t="s">
        <v>36</v>
      </c>
      <c r="L4933" t="s">
        <v>558</v>
      </c>
      <c r="M4933" t="s">
        <v>558</v>
      </c>
      <c r="N4933" t="b">
        <v>0</v>
      </c>
      <c r="O4933">
        <v>86.186994209999995</v>
      </c>
      <c r="P4933">
        <v>6.4565386250692068E-7</v>
      </c>
      <c r="Q4933">
        <v>2.641027958958566E-3</v>
      </c>
      <c r="R4933">
        <v>0.22762226140721001</v>
      </c>
      <c r="S4933">
        <v>5.5646965709548097E-5</v>
      </c>
      <c r="T4933">
        <f t="shared" si="156"/>
        <v>0.22762226140721004</v>
      </c>
      <c r="U4933">
        <f t="shared" si="157"/>
        <v>5.5646965709548104E-5</v>
      </c>
    </row>
    <row r="4934" spans="1:21" x14ac:dyDescent="0.35">
      <c r="A4934" t="s">
        <v>73</v>
      </c>
      <c r="B4934" t="s">
        <v>47</v>
      </c>
      <c r="C4934" t="s">
        <v>39</v>
      </c>
      <c r="D4934" t="s">
        <v>40</v>
      </c>
      <c r="E4934" t="s">
        <v>559</v>
      </c>
      <c r="F4934" t="s">
        <v>560</v>
      </c>
      <c r="G4934" t="s">
        <v>452</v>
      </c>
      <c r="H4934" t="s">
        <v>41</v>
      </c>
      <c r="I4934" t="s">
        <v>453</v>
      </c>
      <c r="J4934" t="s">
        <v>36</v>
      </c>
      <c r="L4934" t="s">
        <v>561</v>
      </c>
      <c r="M4934" t="s">
        <v>561</v>
      </c>
      <c r="N4934" t="b">
        <v>0</v>
      </c>
      <c r="O4934">
        <v>399.68306785999999</v>
      </c>
      <c r="P4934">
        <v>1.3109774855875041E-3</v>
      </c>
      <c r="Q4934">
        <v>5.3625144896654069</v>
      </c>
      <c r="R4934">
        <v>2143.3062426731722</v>
      </c>
      <c r="S4934">
        <v>0.52397550333500242</v>
      </c>
      <c r="T4934">
        <f t="shared" si="156"/>
        <v>2143.3062426731722</v>
      </c>
      <c r="U4934">
        <f t="shared" si="157"/>
        <v>0.52397550333500253</v>
      </c>
    </row>
    <row r="4935" spans="1:21" x14ac:dyDescent="0.35">
      <c r="A4935" t="s">
        <v>73</v>
      </c>
      <c r="B4935" t="s">
        <v>47</v>
      </c>
      <c r="C4935" t="s">
        <v>29</v>
      </c>
      <c r="D4935" t="s">
        <v>30</v>
      </c>
      <c r="E4935" t="s">
        <v>559</v>
      </c>
      <c r="F4935" t="s">
        <v>560</v>
      </c>
      <c r="G4935" t="s">
        <v>452</v>
      </c>
      <c r="H4935" t="s">
        <v>41</v>
      </c>
      <c r="I4935" t="s">
        <v>453</v>
      </c>
      <c r="J4935" t="s">
        <v>36</v>
      </c>
      <c r="L4935" t="s">
        <v>561</v>
      </c>
      <c r="M4935" t="s">
        <v>561</v>
      </c>
      <c r="N4935" t="b">
        <v>0</v>
      </c>
      <c r="O4935">
        <v>399.68306785999999</v>
      </c>
      <c r="P4935">
        <v>3.9389902302603844E-3</v>
      </c>
      <c r="Q4935">
        <v>2.0052658570675082</v>
      </c>
      <c r="R4935">
        <v>801.47080962765392</v>
      </c>
      <c r="S4935">
        <v>1.5743476995010379</v>
      </c>
      <c r="T4935">
        <f t="shared" si="156"/>
        <v>801.47080962765392</v>
      </c>
      <c r="U4935">
        <f t="shared" si="157"/>
        <v>1.5743476995010381</v>
      </c>
    </row>
    <row r="4936" spans="1:21" x14ac:dyDescent="0.35">
      <c r="A4936" t="s">
        <v>73</v>
      </c>
      <c r="B4936" t="s">
        <v>47</v>
      </c>
      <c r="C4936" t="s">
        <v>29</v>
      </c>
      <c r="D4936" t="s">
        <v>30</v>
      </c>
      <c r="E4936" t="s">
        <v>571</v>
      </c>
      <c r="F4936" t="s">
        <v>572</v>
      </c>
      <c r="G4936" t="s">
        <v>452</v>
      </c>
      <c r="H4936" t="s">
        <v>41</v>
      </c>
      <c r="I4936" t="s">
        <v>453</v>
      </c>
      <c r="J4936" t="s">
        <v>36</v>
      </c>
      <c r="L4936" t="s">
        <v>573</v>
      </c>
      <c r="M4936" t="s">
        <v>573</v>
      </c>
      <c r="N4936" t="b">
        <v>0</v>
      </c>
      <c r="O4936">
        <v>303.79343144000001</v>
      </c>
      <c r="P4936">
        <v>3.9584802813508093E-3</v>
      </c>
      <c r="Q4936">
        <v>2.015187875584814</v>
      </c>
      <c r="R4936">
        <v>612.20083972019449</v>
      </c>
      <c r="S4936">
        <v>1.2025603079591389</v>
      </c>
      <c r="T4936">
        <f t="shared" si="156"/>
        <v>612.20083972019449</v>
      </c>
      <c r="U4936">
        <f t="shared" si="157"/>
        <v>1.2025603079591389</v>
      </c>
    </row>
    <row r="4937" spans="1:21" x14ac:dyDescent="0.35">
      <c r="A4937" t="s">
        <v>73</v>
      </c>
      <c r="B4937" t="s">
        <v>47</v>
      </c>
      <c r="C4937" t="s">
        <v>29</v>
      </c>
      <c r="D4937" t="s">
        <v>30</v>
      </c>
      <c r="E4937" t="s">
        <v>577</v>
      </c>
      <c r="F4937" t="s">
        <v>578</v>
      </c>
      <c r="G4937" t="s">
        <v>452</v>
      </c>
      <c r="H4937" t="s">
        <v>41</v>
      </c>
      <c r="I4937" t="s">
        <v>453</v>
      </c>
      <c r="J4937" t="s">
        <v>36</v>
      </c>
      <c r="L4937" t="s">
        <v>579</v>
      </c>
      <c r="M4937" t="s">
        <v>579</v>
      </c>
      <c r="N4937" t="b">
        <v>0</v>
      </c>
      <c r="O4937">
        <v>105.44806416</v>
      </c>
      <c r="P4937">
        <v>4.1266462749981099E-8</v>
      </c>
      <c r="Q4937">
        <v>2.1007980207408409E-5</v>
      </c>
      <c r="R4937">
        <v>2.2152508447828121E-3</v>
      </c>
      <c r="S4937">
        <v>4.3514686117162573E-6</v>
      </c>
      <c r="T4937">
        <f t="shared" si="156"/>
        <v>2.2152508447828121E-3</v>
      </c>
      <c r="U4937">
        <f t="shared" si="157"/>
        <v>4.3514686117162573E-6</v>
      </c>
    </row>
    <row r="4938" spans="1:21" x14ac:dyDescent="0.35">
      <c r="A4938" t="s">
        <v>73</v>
      </c>
      <c r="B4938" t="s">
        <v>47</v>
      </c>
      <c r="C4938" t="s">
        <v>29</v>
      </c>
      <c r="D4938" t="s">
        <v>30</v>
      </c>
      <c r="E4938" t="s">
        <v>580</v>
      </c>
      <c r="F4938" t="s">
        <v>581</v>
      </c>
      <c r="G4938" t="s">
        <v>452</v>
      </c>
      <c r="H4938" t="s">
        <v>41</v>
      </c>
      <c r="I4938" t="s">
        <v>453</v>
      </c>
      <c r="J4938" t="s">
        <v>36</v>
      </c>
      <c r="L4938" t="s">
        <v>582</v>
      </c>
      <c r="M4938" t="s">
        <v>582</v>
      </c>
      <c r="N4938" t="b">
        <v>0</v>
      </c>
      <c r="O4938">
        <v>22.087920579999999</v>
      </c>
      <c r="P4938">
        <v>1.9147971595862651E-5</v>
      </c>
      <c r="Q4938">
        <v>9.7478722791205352E-3</v>
      </c>
      <c r="R4938">
        <v>0.21531022872519789</v>
      </c>
      <c r="S4938">
        <v>4.2293887587750999E-4</v>
      </c>
      <c r="T4938">
        <f t="shared" si="156"/>
        <v>0.21531022872519795</v>
      </c>
      <c r="U4938">
        <f t="shared" si="157"/>
        <v>4.229388758775101E-4</v>
      </c>
    </row>
    <row r="4939" spans="1:21" x14ac:dyDescent="0.35">
      <c r="A4939" t="s">
        <v>73</v>
      </c>
      <c r="B4939" t="s">
        <v>47</v>
      </c>
      <c r="C4939" t="s">
        <v>29</v>
      </c>
      <c r="D4939" t="s">
        <v>30</v>
      </c>
      <c r="E4939" t="s">
        <v>583</v>
      </c>
      <c r="F4939" t="s">
        <v>584</v>
      </c>
      <c r="G4939" t="s">
        <v>452</v>
      </c>
      <c r="H4939" t="s">
        <v>41</v>
      </c>
      <c r="I4939" t="s">
        <v>453</v>
      </c>
      <c r="J4939" t="s">
        <v>36</v>
      </c>
      <c r="L4939" t="s">
        <v>585</v>
      </c>
      <c r="M4939" t="s">
        <v>585</v>
      </c>
      <c r="N4939" t="b">
        <v>0</v>
      </c>
      <c r="O4939">
        <v>429.35320166999998</v>
      </c>
      <c r="P4939">
        <v>5.7471649684861922E-7</v>
      </c>
      <c r="Q4939">
        <v>2.9257736152034071E-4</v>
      </c>
      <c r="R4939">
        <v>0.1256190269049193</v>
      </c>
      <c r="S4939">
        <v>2.4675636797452107E-4</v>
      </c>
      <c r="T4939">
        <f t="shared" si="156"/>
        <v>0.12561902690491933</v>
      </c>
      <c r="U4939">
        <f t="shared" si="157"/>
        <v>2.4675636797452113E-4</v>
      </c>
    </row>
    <row r="4940" spans="1:21" x14ac:dyDescent="0.35">
      <c r="A4940" t="s">
        <v>73</v>
      </c>
      <c r="B4940" t="s">
        <v>47</v>
      </c>
      <c r="C4940" t="s">
        <v>39</v>
      </c>
      <c r="D4940" t="s">
        <v>40</v>
      </c>
      <c r="E4940" t="s">
        <v>583</v>
      </c>
      <c r="F4940" t="s">
        <v>584</v>
      </c>
      <c r="G4940" t="s">
        <v>452</v>
      </c>
      <c r="H4940" t="s">
        <v>41</v>
      </c>
      <c r="I4940" t="s">
        <v>453</v>
      </c>
      <c r="J4940" t="s">
        <v>36</v>
      </c>
      <c r="L4940" t="s">
        <v>585</v>
      </c>
      <c r="M4940" t="s">
        <v>585</v>
      </c>
      <c r="N4940" t="b">
        <v>0</v>
      </c>
      <c r="O4940">
        <v>429.35320166999998</v>
      </c>
      <c r="P4940">
        <v>6.2874989714879104E-8</v>
      </c>
      <c r="Q4940">
        <v>2.5718827904394072E-4</v>
      </c>
      <c r="R4940">
        <v>0.1104246110395133</v>
      </c>
      <c r="S4940">
        <v>2.6995578139051659E-5</v>
      </c>
      <c r="T4940">
        <f t="shared" si="156"/>
        <v>0.11042461103951332</v>
      </c>
      <c r="U4940">
        <f t="shared" si="157"/>
        <v>2.6995578139051662E-5</v>
      </c>
    </row>
    <row r="4941" spans="1:21" x14ac:dyDescent="0.35">
      <c r="A4941" t="s">
        <v>73</v>
      </c>
      <c r="B4941" t="s">
        <v>47</v>
      </c>
      <c r="C4941" t="s">
        <v>39</v>
      </c>
      <c r="D4941" t="s">
        <v>40</v>
      </c>
      <c r="E4941" t="s">
        <v>586</v>
      </c>
      <c r="F4941" t="s">
        <v>468</v>
      </c>
      <c r="G4941" t="s">
        <v>452</v>
      </c>
      <c r="H4941" t="s">
        <v>41</v>
      </c>
      <c r="I4941" t="s">
        <v>453</v>
      </c>
      <c r="J4941" t="s">
        <v>36</v>
      </c>
      <c r="L4941" t="s">
        <v>587</v>
      </c>
      <c r="M4941" t="s">
        <v>587</v>
      </c>
      <c r="N4941" t="b">
        <v>0</v>
      </c>
      <c r="O4941">
        <v>96.089047769999993</v>
      </c>
      <c r="P4941">
        <v>1.6042802941620951E-3</v>
      </c>
      <c r="Q4941">
        <v>6.5622609217225154</v>
      </c>
      <c r="R4941">
        <v>630.56140318659891</v>
      </c>
      <c r="S4941">
        <v>0.15415376582221119</v>
      </c>
      <c r="T4941">
        <f t="shared" si="156"/>
        <v>630.56140318659902</v>
      </c>
      <c r="U4941">
        <f t="shared" si="157"/>
        <v>0.15415376582221119</v>
      </c>
    </row>
    <row r="4942" spans="1:21" x14ac:dyDescent="0.35">
      <c r="A4942" t="s">
        <v>73</v>
      </c>
      <c r="B4942" t="s">
        <v>47</v>
      </c>
      <c r="C4942" t="s">
        <v>29</v>
      </c>
      <c r="D4942" t="s">
        <v>30</v>
      </c>
      <c r="E4942" t="s">
        <v>586</v>
      </c>
      <c r="F4942" t="s">
        <v>468</v>
      </c>
      <c r="G4942" t="s">
        <v>452</v>
      </c>
      <c r="H4942" t="s">
        <v>41</v>
      </c>
      <c r="I4942" t="s">
        <v>453</v>
      </c>
      <c r="J4942" t="s">
        <v>36</v>
      </c>
      <c r="L4942" t="s">
        <v>587</v>
      </c>
      <c r="M4942" t="s">
        <v>587</v>
      </c>
      <c r="N4942" t="b">
        <v>0</v>
      </c>
      <c r="O4942">
        <v>96.089047769999993</v>
      </c>
      <c r="P4942">
        <v>1.360394454027098E-3</v>
      </c>
      <c r="Q4942">
        <v>0.69255123555465248</v>
      </c>
      <c r="R4942">
        <v>66.546588756383514</v>
      </c>
      <c r="S4942">
        <v>0.1307190076790529</v>
      </c>
      <c r="T4942">
        <f t="shared" si="156"/>
        <v>66.546588756383514</v>
      </c>
      <c r="U4942">
        <f t="shared" si="157"/>
        <v>0.1307190076790529</v>
      </c>
    </row>
    <row r="4943" spans="1:21" x14ac:dyDescent="0.35">
      <c r="A4943" t="s">
        <v>73</v>
      </c>
      <c r="B4943" t="s">
        <v>47</v>
      </c>
      <c r="C4943" t="s">
        <v>29</v>
      </c>
      <c r="D4943" t="s">
        <v>30</v>
      </c>
      <c r="E4943" t="s">
        <v>593</v>
      </c>
      <c r="G4943" t="s">
        <v>452</v>
      </c>
      <c r="H4943" t="s">
        <v>41</v>
      </c>
      <c r="I4943" t="s">
        <v>453</v>
      </c>
      <c r="J4943" t="s">
        <v>145</v>
      </c>
      <c r="L4943" t="s">
        <v>594</v>
      </c>
      <c r="M4943" t="s">
        <v>595</v>
      </c>
      <c r="N4943" t="b">
        <v>0</v>
      </c>
      <c r="O4943">
        <v>54.427446869999997</v>
      </c>
      <c r="P4943">
        <v>1.4262278277448319E-2</v>
      </c>
      <c r="Q4943">
        <v>7.2606576817714403</v>
      </c>
      <c r="R4943">
        <v>395.17906021587243</v>
      </c>
      <c r="S4943">
        <v>0.77625939319097359</v>
      </c>
      <c r="T4943">
        <f t="shared" si="156"/>
        <v>395.17906021587243</v>
      </c>
      <c r="U4943">
        <f t="shared" si="157"/>
        <v>0.77625939319097348</v>
      </c>
    </row>
    <row r="4944" spans="1:21" x14ac:dyDescent="0.35">
      <c r="A4944" t="s">
        <v>73</v>
      </c>
      <c r="B4944" t="s">
        <v>47</v>
      </c>
      <c r="C4944" t="s">
        <v>76</v>
      </c>
      <c r="D4944" t="s">
        <v>77</v>
      </c>
      <c r="E4944" t="s">
        <v>593</v>
      </c>
      <c r="G4944" t="s">
        <v>452</v>
      </c>
      <c r="H4944" t="s">
        <v>41</v>
      </c>
      <c r="I4944" t="s">
        <v>453</v>
      </c>
      <c r="J4944" t="s">
        <v>145</v>
      </c>
      <c r="L4944" t="s">
        <v>594</v>
      </c>
      <c r="M4944" t="s">
        <v>595</v>
      </c>
      <c r="N4944" t="b">
        <v>0</v>
      </c>
      <c r="O4944">
        <v>54.427446869999997</v>
      </c>
      <c r="P4944">
        <v>3.556227843450401E-3</v>
      </c>
      <c r="Q4944">
        <v>6.1979941307090023</v>
      </c>
      <c r="R4944">
        <v>337.34099624973612</v>
      </c>
      <c r="S4944">
        <v>0.19355640200701141</v>
      </c>
      <c r="T4944">
        <f t="shared" si="156"/>
        <v>337.34099624973607</v>
      </c>
      <c r="U4944">
        <f t="shared" si="157"/>
        <v>0.19355640200701138</v>
      </c>
    </row>
    <row r="4945" spans="1:21" x14ac:dyDescent="0.35">
      <c r="A4945" t="s">
        <v>73</v>
      </c>
      <c r="B4945" t="s">
        <v>47</v>
      </c>
      <c r="C4945" t="s">
        <v>39</v>
      </c>
      <c r="D4945" t="s">
        <v>40</v>
      </c>
      <c r="E4945" t="s">
        <v>593</v>
      </c>
      <c r="G4945" t="s">
        <v>452</v>
      </c>
      <c r="H4945" t="s">
        <v>41</v>
      </c>
      <c r="I4945" t="s">
        <v>453</v>
      </c>
      <c r="J4945" t="s">
        <v>145</v>
      </c>
      <c r="L4945" t="s">
        <v>594</v>
      </c>
      <c r="M4945" t="s">
        <v>595</v>
      </c>
      <c r="N4945" t="b">
        <v>0</v>
      </c>
      <c r="O4945">
        <v>54.427446869999997</v>
      </c>
      <c r="P4945">
        <v>2.9498052446527601E-3</v>
      </c>
      <c r="Q4945">
        <v>12.066090791065379</v>
      </c>
      <c r="R4945">
        <v>656.72651545930751</v>
      </c>
      <c r="S4945">
        <v>0.1605503682301854</v>
      </c>
      <c r="T4945">
        <f t="shared" si="156"/>
        <v>656.72651545930717</v>
      </c>
      <c r="U4945">
        <f t="shared" si="157"/>
        <v>0.16055036823018545</v>
      </c>
    </row>
    <row r="4946" spans="1:21" x14ac:dyDescent="0.35">
      <c r="A4946" t="s">
        <v>73</v>
      </c>
      <c r="B4946" t="s">
        <v>47</v>
      </c>
      <c r="C4946" t="s">
        <v>39</v>
      </c>
      <c r="D4946" t="s">
        <v>40</v>
      </c>
      <c r="E4946" t="s">
        <v>599</v>
      </c>
      <c r="F4946" t="s">
        <v>600</v>
      </c>
      <c r="G4946" t="s">
        <v>452</v>
      </c>
      <c r="H4946" t="s">
        <v>41</v>
      </c>
      <c r="I4946" t="s">
        <v>453</v>
      </c>
      <c r="J4946" t="s">
        <v>145</v>
      </c>
      <c r="L4946" t="s">
        <v>601</v>
      </c>
      <c r="M4946" t="s">
        <v>601</v>
      </c>
      <c r="N4946" t="b">
        <v>0</v>
      </c>
      <c r="O4946">
        <v>111.51933579999999</v>
      </c>
      <c r="P4946">
        <v>1.2857700541274801E-2</v>
      </c>
      <c r="Q4946">
        <v>52.594042395370082</v>
      </c>
      <c r="R4946">
        <v>5865.2526749687122</v>
      </c>
      <c r="S4946">
        <v>1.4338822242782661</v>
      </c>
      <c r="T4946">
        <f t="shared" si="156"/>
        <v>5865.2526749687122</v>
      </c>
      <c r="U4946">
        <f t="shared" si="157"/>
        <v>1.4338822242782663</v>
      </c>
    </row>
    <row r="4947" spans="1:21" x14ac:dyDescent="0.35">
      <c r="A4947" t="s">
        <v>73</v>
      </c>
      <c r="B4947" t="s">
        <v>47</v>
      </c>
      <c r="C4947" t="s">
        <v>29</v>
      </c>
      <c r="D4947" t="s">
        <v>30</v>
      </c>
      <c r="E4947" t="s">
        <v>599</v>
      </c>
      <c r="F4947" t="s">
        <v>600</v>
      </c>
      <c r="G4947" t="s">
        <v>452</v>
      </c>
      <c r="H4947" t="s">
        <v>41</v>
      </c>
      <c r="I4947" t="s">
        <v>453</v>
      </c>
      <c r="J4947" t="s">
        <v>145</v>
      </c>
      <c r="L4947" t="s">
        <v>601</v>
      </c>
      <c r="M4947" t="s">
        <v>601</v>
      </c>
      <c r="N4947" t="b">
        <v>0</v>
      </c>
      <c r="O4947">
        <v>111.51933579999999</v>
      </c>
      <c r="P4947">
        <v>1.6464316928273059E-2</v>
      </c>
      <c r="Q4947">
        <v>8.3816741515558704</v>
      </c>
      <c r="R4947">
        <v>934.7187342735391</v>
      </c>
      <c r="S4947">
        <v>1.8360896882417079</v>
      </c>
      <c r="T4947">
        <f t="shared" si="156"/>
        <v>934.7187342735391</v>
      </c>
      <c r="U4947">
        <f t="shared" si="157"/>
        <v>1.8360896882417077</v>
      </c>
    </row>
    <row r="4948" spans="1:21" x14ac:dyDescent="0.35">
      <c r="A4948" t="s">
        <v>73</v>
      </c>
      <c r="B4948" t="s">
        <v>47</v>
      </c>
      <c r="C4948" t="s">
        <v>29</v>
      </c>
      <c r="D4948" t="s">
        <v>30</v>
      </c>
      <c r="E4948" t="s">
        <v>608</v>
      </c>
      <c r="F4948" t="s">
        <v>609</v>
      </c>
      <c r="G4948" t="s">
        <v>452</v>
      </c>
      <c r="H4948" t="s">
        <v>41</v>
      </c>
      <c r="I4948" t="s">
        <v>453</v>
      </c>
      <c r="J4948" t="s">
        <v>36</v>
      </c>
      <c r="L4948" t="s">
        <v>610</v>
      </c>
      <c r="M4948" t="s">
        <v>610</v>
      </c>
      <c r="N4948" t="b">
        <v>0</v>
      </c>
      <c r="O4948">
        <v>2.4148714199999999</v>
      </c>
      <c r="P4948">
        <v>2.6069148912662601E-7</v>
      </c>
      <c r="Q4948">
        <v>1.32713135046073E-4</v>
      </c>
      <c r="R4948">
        <v>3.2048515688136209E-4</v>
      </c>
      <c r="S4948">
        <v>6.295364265291299E-7</v>
      </c>
      <c r="T4948">
        <f t="shared" si="156"/>
        <v>3.2048515688136203E-4</v>
      </c>
      <c r="U4948">
        <f t="shared" si="157"/>
        <v>6.295364265291299E-7</v>
      </c>
    </row>
    <row r="4949" spans="1:21" x14ac:dyDescent="0.35">
      <c r="A4949" t="s">
        <v>73</v>
      </c>
      <c r="B4949" t="s">
        <v>47</v>
      </c>
      <c r="C4949" t="s">
        <v>39</v>
      </c>
      <c r="D4949" t="s">
        <v>40</v>
      </c>
      <c r="E4949" t="s">
        <v>608</v>
      </c>
      <c r="F4949" t="s">
        <v>609</v>
      </c>
      <c r="G4949" t="s">
        <v>452</v>
      </c>
      <c r="H4949" t="s">
        <v>41</v>
      </c>
      <c r="I4949" t="s">
        <v>453</v>
      </c>
      <c r="J4949" t="s">
        <v>36</v>
      </c>
      <c r="L4949" t="s">
        <v>610</v>
      </c>
      <c r="M4949" t="s">
        <v>610</v>
      </c>
      <c r="N4949" t="b">
        <v>0</v>
      </c>
      <c r="O4949">
        <v>2.4148714199999999</v>
      </c>
      <c r="P4949">
        <v>8.0959456479961261E-5</v>
      </c>
      <c r="Q4949">
        <v>0.33116225352616868</v>
      </c>
      <c r="R4949">
        <v>0.79971426142313906</v>
      </c>
      <c r="S4949">
        <v>1.9550667763219219E-4</v>
      </c>
      <c r="T4949">
        <f t="shared" si="156"/>
        <v>0.79971426142313895</v>
      </c>
      <c r="U4949">
        <f t="shared" si="157"/>
        <v>1.9550667763219224E-4</v>
      </c>
    </row>
    <row r="4950" spans="1:21" x14ac:dyDescent="0.35">
      <c r="A4950" t="s">
        <v>73</v>
      </c>
      <c r="B4950" t="s">
        <v>47</v>
      </c>
      <c r="C4950" t="s">
        <v>29</v>
      </c>
      <c r="D4950" t="s">
        <v>30</v>
      </c>
      <c r="E4950" t="s">
        <v>1261</v>
      </c>
      <c r="F4950" t="s">
        <v>1262</v>
      </c>
      <c r="G4950" t="s">
        <v>452</v>
      </c>
      <c r="H4950" t="s">
        <v>41</v>
      </c>
      <c r="I4950" t="s">
        <v>453</v>
      </c>
      <c r="J4950" t="s">
        <v>36</v>
      </c>
      <c r="L4950" t="s">
        <v>1263</v>
      </c>
      <c r="M4950" t="s">
        <v>1263</v>
      </c>
      <c r="N4950" t="b">
        <v>0</v>
      </c>
      <c r="O4950">
        <v>9.8245593800000002</v>
      </c>
      <c r="P4950">
        <v>2.240632505160705E-2</v>
      </c>
      <c r="Q4950">
        <v>11.40663875304252</v>
      </c>
      <c r="R4950">
        <v>112.0651997554754</v>
      </c>
      <c r="S4950">
        <v>0.22013227095709501</v>
      </c>
      <c r="T4950">
        <f t="shared" si="156"/>
        <v>112.06519975547539</v>
      </c>
      <c r="U4950">
        <f t="shared" si="157"/>
        <v>0.22013227095709503</v>
      </c>
    </row>
    <row r="4951" spans="1:21" x14ac:dyDescent="0.35">
      <c r="A4951" t="s">
        <v>73</v>
      </c>
      <c r="B4951" t="s">
        <v>47</v>
      </c>
      <c r="C4951" t="s">
        <v>29</v>
      </c>
      <c r="D4951" t="s">
        <v>30</v>
      </c>
      <c r="E4951" t="s">
        <v>1445</v>
      </c>
      <c r="F4951" t="s">
        <v>1446</v>
      </c>
      <c r="G4951" t="s">
        <v>452</v>
      </c>
      <c r="H4951" t="s">
        <v>41</v>
      </c>
      <c r="I4951" t="s">
        <v>453</v>
      </c>
      <c r="J4951" t="s">
        <v>36</v>
      </c>
      <c r="L4951" t="s">
        <v>1447</v>
      </c>
      <c r="M4951" t="s">
        <v>1447</v>
      </c>
      <c r="N4951" t="b">
        <v>0</v>
      </c>
      <c r="O4951">
        <v>7.3262099999999997E-2</v>
      </c>
      <c r="P4951">
        <v>2.4318604651848508E-3</v>
      </c>
      <c r="Q4951">
        <v>1.238014433883257</v>
      </c>
      <c r="R4951">
        <v>9.0699537256598559E-2</v>
      </c>
      <c r="S4951">
        <v>1.781632045864191E-4</v>
      </c>
      <c r="T4951">
        <f t="shared" si="156"/>
        <v>9.0699537256598559E-2</v>
      </c>
      <c r="U4951">
        <f t="shared" si="157"/>
        <v>1.7816320458641905E-4</v>
      </c>
    </row>
    <row r="4952" spans="1:21" x14ac:dyDescent="0.35">
      <c r="A4952" t="s">
        <v>73</v>
      </c>
      <c r="B4952" t="s">
        <v>47</v>
      </c>
      <c r="C4952" t="s">
        <v>39</v>
      </c>
      <c r="D4952" t="s">
        <v>40</v>
      </c>
      <c r="E4952" t="s">
        <v>617</v>
      </c>
      <c r="F4952" t="s">
        <v>618</v>
      </c>
      <c r="G4952" t="s">
        <v>452</v>
      </c>
      <c r="H4952" t="s">
        <v>41</v>
      </c>
      <c r="I4952" t="s">
        <v>453</v>
      </c>
      <c r="J4952" t="s">
        <v>36</v>
      </c>
      <c r="L4952" t="s">
        <v>619</v>
      </c>
      <c r="M4952" t="s">
        <v>619</v>
      </c>
      <c r="N4952" t="b">
        <v>0</v>
      </c>
      <c r="O4952">
        <v>2.0752932099999999</v>
      </c>
      <c r="P4952">
        <v>2.7861401521102531E-4</v>
      </c>
      <c r="Q4952">
        <v>1.1396623588264181</v>
      </c>
      <c r="R4952">
        <v>2.3651335549650478</v>
      </c>
      <c r="S4952">
        <v>5.7820577397827745E-4</v>
      </c>
      <c r="T4952">
        <f t="shared" si="156"/>
        <v>2.3651335549650487</v>
      </c>
      <c r="U4952">
        <f t="shared" si="157"/>
        <v>5.7820577397827756E-4</v>
      </c>
    </row>
    <row r="4953" spans="1:21" x14ac:dyDescent="0.35">
      <c r="A4953" t="s">
        <v>73</v>
      </c>
      <c r="B4953" t="s">
        <v>47</v>
      </c>
      <c r="C4953" t="s">
        <v>39</v>
      </c>
      <c r="D4953" t="s">
        <v>40</v>
      </c>
      <c r="E4953" t="s">
        <v>620</v>
      </c>
      <c r="F4953" t="s">
        <v>621</v>
      </c>
      <c r="G4953" t="s">
        <v>452</v>
      </c>
      <c r="H4953" t="s">
        <v>41</v>
      </c>
      <c r="I4953" t="s">
        <v>453</v>
      </c>
      <c r="J4953" t="s">
        <v>36</v>
      </c>
      <c r="L4953" t="s">
        <v>622</v>
      </c>
      <c r="M4953" t="s">
        <v>622</v>
      </c>
      <c r="N4953" t="b">
        <v>0</v>
      </c>
      <c r="O4953">
        <v>91.262107009999994</v>
      </c>
      <c r="P4953">
        <v>4.52333687658984E-3</v>
      </c>
      <c r="Q4953">
        <v>18.50257522270152</v>
      </c>
      <c r="R4953">
        <v>1688.58399993476</v>
      </c>
      <c r="S4953">
        <v>0.41280925407362112</v>
      </c>
      <c r="T4953">
        <f t="shared" si="156"/>
        <v>1688.5839999347606</v>
      </c>
      <c r="U4953">
        <f t="shared" si="157"/>
        <v>0.41280925407362112</v>
      </c>
    </row>
    <row r="4954" spans="1:21" x14ac:dyDescent="0.35">
      <c r="A4954" t="s">
        <v>73</v>
      </c>
      <c r="B4954" t="s">
        <v>47</v>
      </c>
      <c r="C4954" t="s">
        <v>29</v>
      </c>
      <c r="D4954" t="s">
        <v>30</v>
      </c>
      <c r="E4954" t="s">
        <v>620</v>
      </c>
      <c r="F4954" t="s">
        <v>621</v>
      </c>
      <c r="G4954" t="s">
        <v>452</v>
      </c>
      <c r="H4954" t="s">
        <v>41</v>
      </c>
      <c r="I4954" t="s">
        <v>453</v>
      </c>
      <c r="J4954" t="s">
        <v>36</v>
      </c>
      <c r="L4954" t="s">
        <v>622</v>
      </c>
      <c r="M4954" t="s">
        <v>622</v>
      </c>
      <c r="N4954" t="b">
        <v>0</v>
      </c>
      <c r="O4954">
        <v>91.262107009999994</v>
      </c>
      <c r="P4954">
        <v>1.8732855811858351E-2</v>
      </c>
      <c r="Q4954">
        <v>9.5365446393618036</v>
      </c>
      <c r="R4954">
        <v>870.3251573830787</v>
      </c>
      <c r="S4954">
        <v>1.709599891704717</v>
      </c>
      <c r="T4954">
        <f t="shared" si="156"/>
        <v>870.3251573830787</v>
      </c>
      <c r="U4954">
        <f t="shared" si="157"/>
        <v>1.709599891704717</v>
      </c>
    </row>
    <row r="4955" spans="1:21" x14ac:dyDescent="0.35">
      <c r="A4955" t="s">
        <v>73</v>
      </c>
      <c r="B4955" t="s">
        <v>47</v>
      </c>
      <c r="C4955" t="s">
        <v>76</v>
      </c>
      <c r="D4955" t="s">
        <v>77</v>
      </c>
      <c r="E4955" t="s">
        <v>620</v>
      </c>
      <c r="F4955" t="s">
        <v>621</v>
      </c>
      <c r="G4955" t="s">
        <v>452</v>
      </c>
      <c r="H4955" t="s">
        <v>41</v>
      </c>
      <c r="I4955" t="s">
        <v>453</v>
      </c>
      <c r="J4955" t="s">
        <v>36</v>
      </c>
      <c r="L4955" t="s">
        <v>622</v>
      </c>
      <c r="M4955" t="s">
        <v>622</v>
      </c>
      <c r="N4955" t="b">
        <v>0</v>
      </c>
      <c r="O4955">
        <v>91.262107009999994</v>
      </c>
      <c r="P4955">
        <v>1.1472458934058051E-8</v>
      </c>
      <c r="Q4955">
        <v>1.9994847424933721E-5</v>
      </c>
      <c r="R4955">
        <v>1.8247719053429241E-3</v>
      </c>
      <c r="S4955">
        <v>1.0470007749078361E-6</v>
      </c>
      <c r="T4955">
        <f t="shared" si="156"/>
        <v>1.8247719053429241E-3</v>
      </c>
      <c r="U4955">
        <f t="shared" si="157"/>
        <v>1.0470007749078363E-6</v>
      </c>
    </row>
    <row r="4956" spans="1:21" x14ac:dyDescent="0.35">
      <c r="A4956" t="s">
        <v>73</v>
      </c>
      <c r="B4956" t="s">
        <v>47</v>
      </c>
      <c r="C4956" t="s">
        <v>39</v>
      </c>
      <c r="D4956" t="s">
        <v>40</v>
      </c>
      <c r="E4956" t="s">
        <v>623</v>
      </c>
      <c r="F4956" t="s">
        <v>624</v>
      </c>
      <c r="G4956" t="s">
        <v>452</v>
      </c>
      <c r="H4956" t="s">
        <v>41</v>
      </c>
      <c r="I4956" t="s">
        <v>453</v>
      </c>
      <c r="J4956" t="s">
        <v>36</v>
      </c>
      <c r="L4956" t="s">
        <v>1448</v>
      </c>
      <c r="M4956" t="s">
        <v>1449</v>
      </c>
      <c r="N4956" t="b">
        <v>0</v>
      </c>
      <c r="O4956">
        <v>0.20814360000000001</v>
      </c>
      <c r="P4956">
        <v>1.554008954403281E-5</v>
      </c>
      <c r="Q4956">
        <v>6.3566274986963947E-2</v>
      </c>
      <c r="R4956">
        <v>1.3230913314376629E-2</v>
      </c>
      <c r="S4956">
        <v>3.234570182017348E-6</v>
      </c>
      <c r="T4956">
        <f t="shared" si="156"/>
        <v>1.3230913314376629E-2</v>
      </c>
      <c r="U4956">
        <f t="shared" si="157"/>
        <v>3.2345701820173476E-6</v>
      </c>
    </row>
    <row r="4957" spans="1:21" x14ac:dyDescent="0.35">
      <c r="A4957" t="s">
        <v>73</v>
      </c>
      <c r="B4957" t="s">
        <v>47</v>
      </c>
      <c r="C4957" t="s">
        <v>29</v>
      </c>
      <c r="D4957" t="s">
        <v>30</v>
      </c>
      <c r="E4957" t="s">
        <v>623</v>
      </c>
      <c r="F4957" t="s">
        <v>624</v>
      </c>
      <c r="G4957" t="s">
        <v>452</v>
      </c>
      <c r="H4957" t="s">
        <v>41</v>
      </c>
      <c r="I4957" t="s">
        <v>453</v>
      </c>
      <c r="J4957" t="s">
        <v>36</v>
      </c>
      <c r="L4957" t="s">
        <v>1448</v>
      </c>
      <c r="M4957" t="s">
        <v>1449</v>
      </c>
      <c r="N4957" t="b">
        <v>0</v>
      </c>
      <c r="O4957">
        <v>0.20814360000000001</v>
      </c>
      <c r="P4957">
        <v>2.4577556792162009E-3</v>
      </c>
      <c r="Q4957">
        <v>1.251197200410477</v>
      </c>
      <c r="R4957">
        <v>0.26042868960335808</v>
      </c>
      <c r="S4957">
        <v>5.115661149925054E-4</v>
      </c>
      <c r="T4957">
        <f t="shared" si="156"/>
        <v>0.26042868960335819</v>
      </c>
      <c r="U4957">
        <f t="shared" si="157"/>
        <v>5.1156611499250529E-4</v>
      </c>
    </row>
    <row r="4958" spans="1:21" x14ac:dyDescent="0.35">
      <c r="A4958" t="s">
        <v>73</v>
      </c>
      <c r="B4958" t="s">
        <v>47</v>
      </c>
      <c r="C4958" t="s">
        <v>39</v>
      </c>
      <c r="D4958" t="s">
        <v>40</v>
      </c>
      <c r="E4958" t="s">
        <v>632</v>
      </c>
      <c r="G4958" t="s">
        <v>452</v>
      </c>
      <c r="H4958" t="s">
        <v>41</v>
      </c>
      <c r="I4958" t="s">
        <v>453</v>
      </c>
      <c r="J4958" t="s">
        <v>145</v>
      </c>
      <c r="L4958" t="s">
        <v>633</v>
      </c>
      <c r="M4958" t="s">
        <v>633</v>
      </c>
      <c r="N4958" t="b">
        <v>0</v>
      </c>
      <c r="O4958">
        <v>54.427446869999997</v>
      </c>
      <c r="P4958">
        <v>1.552132229448669E-3</v>
      </c>
      <c r="Q4958">
        <v>6.3489508109783648</v>
      </c>
      <c r="R4958">
        <v>345.55718294476827</v>
      </c>
      <c r="S4958">
        <v>8.4478594453532077E-2</v>
      </c>
      <c r="T4958">
        <f t="shared" si="156"/>
        <v>345.55718294476833</v>
      </c>
      <c r="U4958">
        <f t="shared" si="157"/>
        <v>8.4478594453532077E-2</v>
      </c>
    </row>
    <row r="4959" spans="1:21" x14ac:dyDescent="0.35">
      <c r="A4959" t="s">
        <v>73</v>
      </c>
      <c r="B4959" t="s">
        <v>47</v>
      </c>
      <c r="C4959" t="s">
        <v>29</v>
      </c>
      <c r="D4959" t="s">
        <v>30</v>
      </c>
      <c r="E4959" t="s">
        <v>632</v>
      </c>
      <c r="G4959" t="s">
        <v>452</v>
      </c>
      <c r="H4959" t="s">
        <v>41</v>
      </c>
      <c r="I4959" t="s">
        <v>453</v>
      </c>
      <c r="J4959" t="s">
        <v>145</v>
      </c>
      <c r="L4959" t="s">
        <v>633</v>
      </c>
      <c r="M4959" t="s">
        <v>633</v>
      </c>
      <c r="N4959" t="b">
        <v>0</v>
      </c>
      <c r="O4959">
        <v>54.427446869999997</v>
      </c>
      <c r="P4959">
        <v>7.5045562798735903E-3</v>
      </c>
      <c r="Q4959">
        <v>3.820428485672402</v>
      </c>
      <c r="R4959">
        <v>207.93616842456919</v>
      </c>
      <c r="S4959">
        <v>0.40845383820574471</v>
      </c>
      <c r="T4959">
        <f t="shared" si="156"/>
        <v>207.93616842456922</v>
      </c>
      <c r="U4959">
        <f t="shared" si="157"/>
        <v>0.40845383820574466</v>
      </c>
    </row>
    <row r="4960" spans="1:21" x14ac:dyDescent="0.35">
      <c r="A4960" t="s">
        <v>73</v>
      </c>
      <c r="B4960" t="s">
        <v>47</v>
      </c>
      <c r="C4960" t="s">
        <v>76</v>
      </c>
      <c r="D4960" t="s">
        <v>77</v>
      </c>
      <c r="E4960" t="s">
        <v>632</v>
      </c>
      <c r="G4960" t="s">
        <v>452</v>
      </c>
      <c r="H4960" t="s">
        <v>41</v>
      </c>
      <c r="I4960" t="s">
        <v>453</v>
      </c>
      <c r="J4960" t="s">
        <v>145</v>
      </c>
      <c r="L4960" t="s">
        <v>633</v>
      </c>
      <c r="M4960" t="s">
        <v>633</v>
      </c>
      <c r="N4960" t="b">
        <v>0</v>
      </c>
      <c r="O4960">
        <v>54.427446869999997</v>
      </c>
      <c r="P4960">
        <v>1.871221657674226E-3</v>
      </c>
      <c r="Q4960">
        <v>3.2612704703047748</v>
      </c>
      <c r="R4960">
        <v>177.50262525121309</v>
      </c>
      <c r="S4960">
        <v>0.10184581735505729</v>
      </c>
      <c r="T4960">
        <f t="shared" si="156"/>
        <v>177.50262525121303</v>
      </c>
      <c r="U4960">
        <f t="shared" si="157"/>
        <v>0.10184581735505725</v>
      </c>
    </row>
    <row r="4961" spans="1:21" x14ac:dyDescent="0.35">
      <c r="A4961" t="s">
        <v>73</v>
      </c>
      <c r="B4961" t="s">
        <v>47</v>
      </c>
      <c r="C4961" t="s">
        <v>29</v>
      </c>
      <c r="D4961" t="s">
        <v>30</v>
      </c>
      <c r="E4961" t="s">
        <v>637</v>
      </c>
      <c r="F4961" t="s">
        <v>638</v>
      </c>
      <c r="G4961" t="s">
        <v>452</v>
      </c>
      <c r="H4961" t="s">
        <v>41</v>
      </c>
      <c r="I4961" t="s">
        <v>453</v>
      </c>
      <c r="J4961" t="s">
        <v>36</v>
      </c>
      <c r="L4961" t="s">
        <v>639</v>
      </c>
      <c r="M4961" t="s">
        <v>639</v>
      </c>
      <c r="N4961" t="b">
        <v>0</v>
      </c>
      <c r="O4961">
        <v>107.13290702</v>
      </c>
      <c r="P4961">
        <v>7.1727956275095713E-3</v>
      </c>
      <c r="Q4961">
        <v>3.6515353760136779</v>
      </c>
      <c r="R4961">
        <v>391.19959991871411</v>
      </c>
      <c r="S4961">
        <v>0.76844244703544551</v>
      </c>
      <c r="T4961">
        <f t="shared" si="156"/>
        <v>391.19959991871411</v>
      </c>
      <c r="U4961">
        <f t="shared" si="157"/>
        <v>0.76844244703544551</v>
      </c>
    </row>
    <row r="4962" spans="1:21" x14ac:dyDescent="0.35">
      <c r="A4962" t="s">
        <v>73</v>
      </c>
      <c r="B4962" t="s">
        <v>47</v>
      </c>
      <c r="C4962" t="s">
        <v>76</v>
      </c>
      <c r="D4962" t="s">
        <v>77</v>
      </c>
      <c r="E4962" t="s">
        <v>647</v>
      </c>
      <c r="F4962" t="s">
        <v>648</v>
      </c>
      <c r="G4962" t="s">
        <v>452</v>
      </c>
      <c r="H4962" t="s">
        <v>41</v>
      </c>
      <c r="I4962" t="s">
        <v>645</v>
      </c>
      <c r="J4962" t="s">
        <v>36</v>
      </c>
      <c r="L4962" t="s">
        <v>649</v>
      </c>
      <c r="M4962" t="s">
        <v>649</v>
      </c>
      <c r="N4962" t="b">
        <v>0</v>
      </c>
      <c r="O4962">
        <v>43.80628574</v>
      </c>
      <c r="P4962">
        <v>3.5918154324882719E-2</v>
      </c>
      <c r="Q4962">
        <v>62.60018184760839</v>
      </c>
      <c r="R4962">
        <v>2742.2814533922942</v>
      </c>
      <c r="S4962">
        <v>1.573440931609229</v>
      </c>
      <c r="T4962">
        <f t="shared" si="156"/>
        <v>2742.2814533922942</v>
      </c>
      <c r="U4962">
        <f t="shared" si="157"/>
        <v>1.5734409316092293</v>
      </c>
    </row>
    <row r="4963" spans="1:21" x14ac:dyDescent="0.35">
      <c r="A4963" t="s">
        <v>73</v>
      </c>
      <c r="B4963" t="s">
        <v>47</v>
      </c>
      <c r="C4963" t="s">
        <v>39</v>
      </c>
      <c r="D4963" t="s">
        <v>40</v>
      </c>
      <c r="E4963" t="s">
        <v>647</v>
      </c>
      <c r="F4963" t="s">
        <v>648</v>
      </c>
      <c r="G4963" t="s">
        <v>452</v>
      </c>
      <c r="H4963" t="s">
        <v>41</v>
      </c>
      <c r="I4963" t="s">
        <v>645</v>
      </c>
      <c r="J4963" t="s">
        <v>36</v>
      </c>
      <c r="L4963" t="s">
        <v>649</v>
      </c>
      <c r="M4963" t="s">
        <v>649</v>
      </c>
      <c r="N4963" t="b">
        <v>0</v>
      </c>
      <c r="O4963">
        <v>43.80628574</v>
      </c>
      <c r="P4963">
        <v>3.9584089551996408E-3</v>
      </c>
      <c r="Q4963">
        <v>16.19175432960747</v>
      </c>
      <c r="R4963">
        <v>709.30061679466701</v>
      </c>
      <c r="S4963">
        <v>0.1734031937672503</v>
      </c>
      <c r="T4963">
        <f t="shared" si="156"/>
        <v>709.30061679466701</v>
      </c>
      <c r="U4963">
        <f t="shared" si="157"/>
        <v>0.17340319376725033</v>
      </c>
    </row>
    <row r="4964" spans="1:21" x14ac:dyDescent="0.35">
      <c r="A4964" t="s">
        <v>73</v>
      </c>
      <c r="B4964" t="s">
        <v>47</v>
      </c>
      <c r="C4964" t="s">
        <v>76</v>
      </c>
      <c r="D4964" t="s">
        <v>77</v>
      </c>
      <c r="E4964" t="s">
        <v>653</v>
      </c>
      <c r="F4964" t="s">
        <v>654</v>
      </c>
      <c r="G4964" t="s">
        <v>452</v>
      </c>
      <c r="H4964" t="s">
        <v>41</v>
      </c>
      <c r="I4964" t="s">
        <v>645</v>
      </c>
      <c r="J4964" t="s">
        <v>36</v>
      </c>
      <c r="L4964" t="s">
        <v>655</v>
      </c>
      <c r="M4964" t="s">
        <v>655</v>
      </c>
      <c r="N4964" t="b">
        <v>0</v>
      </c>
      <c r="O4964">
        <v>161.96893505</v>
      </c>
      <c r="P4964">
        <v>8.2205202071520701E-8</v>
      </c>
      <c r="Q4964">
        <v>1.4327185500541149E-4</v>
      </c>
      <c r="R4964">
        <v>2.3205589777864511E-2</v>
      </c>
      <c r="S4964">
        <v>1.331468903509426E-5</v>
      </c>
      <c r="T4964">
        <f t="shared" si="156"/>
        <v>2.3205589777864511E-2</v>
      </c>
      <c r="U4964">
        <f t="shared" si="157"/>
        <v>1.3314689035094262E-5</v>
      </c>
    </row>
    <row r="4965" spans="1:21" x14ac:dyDescent="0.35">
      <c r="A4965" t="s">
        <v>73</v>
      </c>
      <c r="B4965" t="s">
        <v>47</v>
      </c>
      <c r="C4965" t="s">
        <v>29</v>
      </c>
      <c r="D4965" t="s">
        <v>30</v>
      </c>
      <c r="E4965" t="s">
        <v>653</v>
      </c>
      <c r="F4965" t="s">
        <v>654</v>
      </c>
      <c r="G4965" t="s">
        <v>452</v>
      </c>
      <c r="H4965" t="s">
        <v>41</v>
      </c>
      <c r="I4965" t="s">
        <v>645</v>
      </c>
      <c r="J4965" t="s">
        <v>36</v>
      </c>
      <c r="L4965" t="s">
        <v>655</v>
      </c>
      <c r="M4965" t="s">
        <v>655</v>
      </c>
      <c r="N4965" t="b">
        <v>0</v>
      </c>
      <c r="O4965">
        <v>161.96893505</v>
      </c>
      <c r="P4965">
        <v>2.4726345330587872E-7</v>
      </c>
      <c r="Q4965">
        <v>1.2587717451183119E-4</v>
      </c>
      <c r="R4965">
        <v>2.0388191902784309E-2</v>
      </c>
      <c r="S4965">
        <v>4.0048998208738581E-5</v>
      </c>
      <c r="T4965">
        <f t="shared" si="156"/>
        <v>2.0388191902784302E-2</v>
      </c>
      <c r="U4965">
        <f t="shared" si="157"/>
        <v>4.0048998208738581E-5</v>
      </c>
    </row>
    <row r="4966" spans="1:21" x14ac:dyDescent="0.35">
      <c r="A4966" t="s">
        <v>73</v>
      </c>
      <c r="B4966" t="s">
        <v>47</v>
      </c>
      <c r="C4966" t="s">
        <v>39</v>
      </c>
      <c r="D4966" t="s">
        <v>40</v>
      </c>
      <c r="E4966" t="s">
        <v>653</v>
      </c>
      <c r="F4966" t="s">
        <v>654</v>
      </c>
      <c r="G4966" t="s">
        <v>452</v>
      </c>
      <c r="H4966" t="s">
        <v>41</v>
      </c>
      <c r="I4966" t="s">
        <v>645</v>
      </c>
      <c r="J4966" t="s">
        <v>36</v>
      </c>
      <c r="L4966" t="s">
        <v>655</v>
      </c>
      <c r="M4966" t="s">
        <v>655</v>
      </c>
      <c r="N4966" t="b">
        <v>0</v>
      </c>
      <c r="O4966">
        <v>161.96893505</v>
      </c>
      <c r="P4966">
        <v>3.2299216468703358E-8</v>
      </c>
      <c r="Q4966">
        <v>1.3211898619345161E-4</v>
      </c>
      <c r="R4966">
        <v>2.139917149363901E-2</v>
      </c>
      <c r="S4966">
        <v>5.2314696943853053E-6</v>
      </c>
      <c r="T4966">
        <f t="shared" si="156"/>
        <v>2.139917149363901E-2</v>
      </c>
      <c r="U4966">
        <f t="shared" si="157"/>
        <v>5.2314696943853045E-6</v>
      </c>
    </row>
    <row r="4967" spans="1:21" x14ac:dyDescent="0.35">
      <c r="A4967" t="s">
        <v>73</v>
      </c>
      <c r="B4967" t="s">
        <v>47</v>
      </c>
      <c r="C4967" t="s">
        <v>39</v>
      </c>
      <c r="D4967" t="s">
        <v>40</v>
      </c>
      <c r="E4967" t="s">
        <v>656</v>
      </c>
      <c r="F4967" t="s">
        <v>657</v>
      </c>
      <c r="G4967" t="s">
        <v>452</v>
      </c>
      <c r="H4967" t="s">
        <v>41</v>
      </c>
      <c r="I4967" t="s">
        <v>645</v>
      </c>
      <c r="J4967" t="s">
        <v>36</v>
      </c>
      <c r="L4967" t="s">
        <v>658</v>
      </c>
      <c r="M4967" t="s">
        <v>658</v>
      </c>
      <c r="N4967" t="b">
        <v>0</v>
      </c>
      <c r="O4967">
        <v>151.52744340999999</v>
      </c>
      <c r="P4967">
        <v>5.5076284710396766E-9</v>
      </c>
      <c r="Q4967">
        <v>2.252879077203088E-5</v>
      </c>
      <c r="R4967">
        <v>3.413730068804638E-3</v>
      </c>
      <c r="S4967">
        <v>8.3455686146876934E-7</v>
      </c>
      <c r="T4967">
        <f t="shared" si="156"/>
        <v>3.4137300688046389E-3</v>
      </c>
      <c r="U4967">
        <f t="shared" si="157"/>
        <v>8.3455686146876934E-7</v>
      </c>
    </row>
    <row r="4968" spans="1:21" x14ac:dyDescent="0.35">
      <c r="A4968" t="s">
        <v>73</v>
      </c>
      <c r="B4968" t="s">
        <v>47</v>
      </c>
      <c r="C4968" t="s">
        <v>76</v>
      </c>
      <c r="D4968" t="s">
        <v>77</v>
      </c>
      <c r="E4968" t="s">
        <v>656</v>
      </c>
      <c r="F4968" t="s">
        <v>657</v>
      </c>
      <c r="G4968" t="s">
        <v>452</v>
      </c>
      <c r="H4968" t="s">
        <v>41</v>
      </c>
      <c r="I4968" t="s">
        <v>645</v>
      </c>
      <c r="J4968" t="s">
        <v>36</v>
      </c>
      <c r="L4968" t="s">
        <v>658</v>
      </c>
      <c r="M4968" t="s">
        <v>658</v>
      </c>
      <c r="N4968" t="b">
        <v>0</v>
      </c>
      <c r="O4968">
        <v>151.52744340999999</v>
      </c>
      <c r="P4968">
        <v>1.401754472273147E-8</v>
      </c>
      <c r="Q4968">
        <v>2.443056624688742E-5</v>
      </c>
      <c r="R4968">
        <v>3.7019012444494898E-3</v>
      </c>
      <c r="S4968">
        <v>2.124042714720837E-6</v>
      </c>
      <c r="T4968">
        <f t="shared" si="156"/>
        <v>3.7019012444494894E-3</v>
      </c>
      <c r="U4968">
        <f t="shared" si="157"/>
        <v>2.124042714720837E-6</v>
      </c>
    </row>
    <row r="4969" spans="1:21" x14ac:dyDescent="0.35">
      <c r="A4969" t="s">
        <v>73</v>
      </c>
      <c r="B4969" t="s">
        <v>47</v>
      </c>
      <c r="C4969" t="s">
        <v>29</v>
      </c>
      <c r="D4969" t="s">
        <v>30</v>
      </c>
      <c r="E4969" t="s">
        <v>656</v>
      </c>
      <c r="F4969" t="s">
        <v>657</v>
      </c>
      <c r="G4969" t="s">
        <v>452</v>
      </c>
      <c r="H4969" t="s">
        <v>41</v>
      </c>
      <c r="I4969" t="s">
        <v>645</v>
      </c>
      <c r="J4969" t="s">
        <v>36</v>
      </c>
      <c r="L4969" t="s">
        <v>658</v>
      </c>
      <c r="M4969" t="s">
        <v>658</v>
      </c>
      <c r="N4969" t="b">
        <v>0</v>
      </c>
      <c r="O4969">
        <v>151.52744340999999</v>
      </c>
      <c r="P4969">
        <v>4.2163104373816291E-8</v>
      </c>
      <c r="Q4969">
        <v>2.1464443597566001E-5</v>
      </c>
      <c r="R4969">
        <v>3.2524522625573182E-3</v>
      </c>
      <c r="S4969">
        <v>6.388867411993371E-6</v>
      </c>
      <c r="T4969">
        <f t="shared" si="156"/>
        <v>3.2524522625573191E-3</v>
      </c>
      <c r="U4969">
        <f t="shared" si="157"/>
        <v>6.388867411993371E-6</v>
      </c>
    </row>
    <row r="4970" spans="1:21" x14ac:dyDescent="0.35">
      <c r="A4970" t="s">
        <v>73</v>
      </c>
      <c r="B4970" t="s">
        <v>47</v>
      </c>
      <c r="C4970" t="s">
        <v>39</v>
      </c>
      <c r="D4970" t="s">
        <v>40</v>
      </c>
      <c r="E4970" t="s">
        <v>668</v>
      </c>
      <c r="F4970" t="s">
        <v>669</v>
      </c>
      <c r="G4970" t="s">
        <v>452</v>
      </c>
      <c r="H4970" t="s">
        <v>41</v>
      </c>
      <c r="I4970" t="s">
        <v>645</v>
      </c>
      <c r="J4970" t="s">
        <v>36</v>
      </c>
      <c r="L4970" t="s">
        <v>670</v>
      </c>
      <c r="M4970" t="s">
        <v>670</v>
      </c>
      <c r="N4970" t="b">
        <v>0</v>
      </c>
      <c r="O4970">
        <v>8.8096979799999993</v>
      </c>
      <c r="P4970">
        <v>4.7115950305249401E-9</v>
      </c>
      <c r="Q4970">
        <v>1.9272639613107291E-5</v>
      </c>
      <c r="R4970">
        <v>1.6978613426885919E-4</v>
      </c>
      <c r="S4970">
        <v>4.1507729222993599E-8</v>
      </c>
      <c r="T4970">
        <f t="shared" si="156"/>
        <v>1.6978613426885927E-4</v>
      </c>
      <c r="U4970">
        <f t="shared" si="157"/>
        <v>4.1507729222993599E-8</v>
      </c>
    </row>
    <row r="4971" spans="1:21" x14ac:dyDescent="0.35">
      <c r="A4971" t="s">
        <v>73</v>
      </c>
      <c r="B4971" t="s">
        <v>47</v>
      </c>
      <c r="C4971" t="s">
        <v>76</v>
      </c>
      <c r="D4971" t="s">
        <v>77</v>
      </c>
      <c r="E4971" t="s">
        <v>668</v>
      </c>
      <c r="F4971" t="s">
        <v>669</v>
      </c>
      <c r="G4971" t="s">
        <v>452</v>
      </c>
      <c r="H4971" t="s">
        <v>41</v>
      </c>
      <c r="I4971" t="s">
        <v>645</v>
      </c>
      <c r="J4971" t="s">
        <v>36</v>
      </c>
      <c r="L4971" t="s">
        <v>670</v>
      </c>
      <c r="M4971" t="s">
        <v>670</v>
      </c>
      <c r="N4971" t="b">
        <v>0</v>
      </c>
      <c r="O4971">
        <v>8.8096979799999993</v>
      </c>
      <c r="P4971">
        <v>4.3634511001236032E-5</v>
      </c>
      <c r="Q4971">
        <v>7.6048682758082214E-2</v>
      </c>
      <c r="R4971">
        <v>0.66996592687553769</v>
      </c>
      <c r="S4971">
        <v>3.8440686342587681E-4</v>
      </c>
      <c r="T4971">
        <f t="shared" si="156"/>
        <v>0.66996592687553769</v>
      </c>
      <c r="U4971">
        <f t="shared" si="157"/>
        <v>3.8440686342587681E-4</v>
      </c>
    </row>
    <row r="4972" spans="1:21" x14ac:dyDescent="0.35">
      <c r="A4972" t="s">
        <v>73</v>
      </c>
      <c r="B4972" t="s">
        <v>47</v>
      </c>
      <c r="C4972" t="s">
        <v>39</v>
      </c>
      <c r="D4972" t="s">
        <v>40</v>
      </c>
      <c r="E4972" t="s">
        <v>671</v>
      </c>
      <c r="F4972" t="s">
        <v>672</v>
      </c>
      <c r="G4972" t="s">
        <v>452</v>
      </c>
      <c r="H4972" t="s">
        <v>41</v>
      </c>
      <c r="I4972" t="s">
        <v>645</v>
      </c>
      <c r="J4972" t="s">
        <v>36</v>
      </c>
      <c r="L4972" t="s">
        <v>673</v>
      </c>
      <c r="M4972" t="s">
        <v>673</v>
      </c>
      <c r="N4972" t="b">
        <v>0</v>
      </c>
      <c r="O4972">
        <v>279.70732294999999</v>
      </c>
      <c r="P4972">
        <v>1.4567848047893751E-8</v>
      </c>
      <c r="Q4972">
        <v>5.9589350007078999E-5</v>
      </c>
      <c r="R4972">
        <v>1.6667577566810629E-2</v>
      </c>
      <c r="S4972">
        <v>4.0747337786187437E-6</v>
      </c>
      <c r="T4972">
        <f t="shared" si="156"/>
        <v>1.6667577566810629E-2</v>
      </c>
      <c r="U4972">
        <f t="shared" si="157"/>
        <v>4.0747337786187445E-6</v>
      </c>
    </row>
    <row r="4973" spans="1:21" x14ac:dyDescent="0.35">
      <c r="A4973" t="s">
        <v>73</v>
      </c>
      <c r="B4973" t="s">
        <v>47</v>
      </c>
      <c r="C4973" t="s">
        <v>29</v>
      </c>
      <c r="D4973" t="s">
        <v>30</v>
      </c>
      <c r="E4973" t="s">
        <v>671</v>
      </c>
      <c r="F4973" t="s">
        <v>672</v>
      </c>
      <c r="G4973" t="s">
        <v>452</v>
      </c>
      <c r="H4973" t="s">
        <v>41</v>
      </c>
      <c r="I4973" t="s">
        <v>645</v>
      </c>
      <c r="J4973" t="s">
        <v>36</v>
      </c>
      <c r="L4973" t="s">
        <v>673</v>
      </c>
      <c r="M4973" t="s">
        <v>673</v>
      </c>
      <c r="N4973" t="b">
        <v>0</v>
      </c>
      <c r="O4973">
        <v>279.70732294999999</v>
      </c>
      <c r="P4973">
        <v>3.2857979276206851E-5</v>
      </c>
      <c r="Q4973">
        <v>1.6727379384856661E-2</v>
      </c>
      <c r="R4973">
        <v>4.6787705077072754</v>
      </c>
      <c r="S4973">
        <v>9.1906174208943973E-3</v>
      </c>
      <c r="T4973">
        <f t="shared" si="156"/>
        <v>4.6787705077072745</v>
      </c>
      <c r="U4973">
        <f t="shared" si="157"/>
        <v>9.1906174208943973E-3</v>
      </c>
    </row>
    <row r="4974" spans="1:21" x14ac:dyDescent="0.35">
      <c r="A4974" t="s">
        <v>73</v>
      </c>
      <c r="B4974" t="s">
        <v>47</v>
      </c>
      <c r="C4974" t="s">
        <v>76</v>
      </c>
      <c r="D4974" t="s">
        <v>77</v>
      </c>
      <c r="E4974" t="s">
        <v>671</v>
      </c>
      <c r="F4974" t="s">
        <v>672</v>
      </c>
      <c r="G4974" t="s">
        <v>452</v>
      </c>
      <c r="H4974" t="s">
        <v>41</v>
      </c>
      <c r="I4974" t="s">
        <v>645</v>
      </c>
      <c r="J4974" t="s">
        <v>36</v>
      </c>
      <c r="L4974" t="s">
        <v>673</v>
      </c>
      <c r="M4974" t="s">
        <v>673</v>
      </c>
      <c r="N4974" t="b">
        <v>0</v>
      </c>
      <c r="O4974">
        <v>279.70732294999999</v>
      </c>
      <c r="P4974">
        <v>4.7686543248136913E-3</v>
      </c>
      <c r="Q4974">
        <v>8.3110792721027718</v>
      </c>
      <c r="R4974">
        <v>2324.6697340251012</v>
      </c>
      <c r="S4974">
        <v>1.333827535267577</v>
      </c>
      <c r="T4974">
        <f t="shared" si="156"/>
        <v>2324.6697340251008</v>
      </c>
      <c r="U4974">
        <f t="shared" si="157"/>
        <v>1.3338275352675772</v>
      </c>
    </row>
    <row r="4975" spans="1:21" x14ac:dyDescent="0.35">
      <c r="A4975" t="s">
        <v>73</v>
      </c>
      <c r="B4975" t="s">
        <v>47</v>
      </c>
      <c r="C4975" t="s">
        <v>29</v>
      </c>
      <c r="D4975" t="s">
        <v>30</v>
      </c>
      <c r="E4975" t="s">
        <v>683</v>
      </c>
      <c r="F4975" t="s">
        <v>684</v>
      </c>
      <c r="G4975" t="s">
        <v>452</v>
      </c>
      <c r="H4975" t="s">
        <v>41</v>
      </c>
      <c r="I4975" t="s">
        <v>645</v>
      </c>
      <c r="J4975" t="s">
        <v>145</v>
      </c>
      <c r="L4975" t="s">
        <v>685</v>
      </c>
      <c r="M4975" t="s">
        <v>685</v>
      </c>
      <c r="N4975" t="b">
        <v>0</v>
      </c>
      <c r="O4975">
        <v>33.993810140000001</v>
      </c>
      <c r="P4975">
        <v>2.3851526034141882E-7</v>
      </c>
      <c r="Q4975">
        <v>1.214236339755019E-4</v>
      </c>
      <c r="R4975">
        <v>4.1276519598720668E-3</v>
      </c>
      <c r="S4975">
        <v>8.108042475538863E-6</v>
      </c>
      <c r="T4975">
        <f t="shared" si="156"/>
        <v>4.1276519598720651E-3</v>
      </c>
      <c r="U4975">
        <f t="shared" si="157"/>
        <v>8.108042475538863E-6</v>
      </c>
    </row>
    <row r="4976" spans="1:21" x14ac:dyDescent="0.35">
      <c r="A4976" t="s">
        <v>73</v>
      </c>
      <c r="B4976" t="s">
        <v>47</v>
      </c>
      <c r="C4976" t="s">
        <v>39</v>
      </c>
      <c r="D4976" t="s">
        <v>40</v>
      </c>
      <c r="E4976" t="s">
        <v>683</v>
      </c>
      <c r="F4976" t="s">
        <v>684</v>
      </c>
      <c r="G4976" t="s">
        <v>452</v>
      </c>
      <c r="H4976" t="s">
        <v>41</v>
      </c>
      <c r="I4976" t="s">
        <v>645</v>
      </c>
      <c r="J4976" t="s">
        <v>145</v>
      </c>
      <c r="L4976" t="s">
        <v>685</v>
      </c>
      <c r="M4976" t="s">
        <v>685</v>
      </c>
      <c r="N4976" t="b">
        <v>0</v>
      </c>
      <c r="O4976">
        <v>33.993810140000001</v>
      </c>
      <c r="P4976">
        <v>6.2604880563809004E-8</v>
      </c>
      <c r="Q4976">
        <v>2.5608340557942383E-4</v>
      </c>
      <c r="R4976">
        <v>8.7052506692715508E-3</v>
      </c>
      <c r="S4976">
        <v>2.1281784237235E-6</v>
      </c>
      <c r="T4976">
        <f t="shared" si="156"/>
        <v>8.7052506692715508E-3</v>
      </c>
      <c r="U4976">
        <f t="shared" si="157"/>
        <v>2.1281784237234995E-6</v>
      </c>
    </row>
    <row r="4977" spans="1:21" x14ac:dyDescent="0.35">
      <c r="A4977" t="s">
        <v>73</v>
      </c>
      <c r="B4977" t="s">
        <v>47</v>
      </c>
      <c r="C4977" t="s">
        <v>76</v>
      </c>
      <c r="D4977" t="s">
        <v>77</v>
      </c>
      <c r="E4977" t="s">
        <v>683</v>
      </c>
      <c r="F4977" t="s">
        <v>684</v>
      </c>
      <c r="G4977" t="s">
        <v>452</v>
      </c>
      <c r="H4977" t="s">
        <v>41</v>
      </c>
      <c r="I4977" t="s">
        <v>645</v>
      </c>
      <c r="J4977" t="s">
        <v>145</v>
      </c>
      <c r="L4977" t="s">
        <v>685</v>
      </c>
      <c r="M4977" t="s">
        <v>685</v>
      </c>
      <c r="N4977" t="b">
        <v>0</v>
      </c>
      <c r="O4977">
        <v>33.993810140000001</v>
      </c>
      <c r="P4977">
        <v>6.8265650626489786E-8</v>
      </c>
      <c r="Q4977">
        <v>1.1897721983456939E-4</v>
      </c>
      <c r="R4977">
        <v>4.0444890220413948E-3</v>
      </c>
      <c r="S4977">
        <v>2.3206095664804659E-6</v>
      </c>
      <c r="T4977">
        <f t="shared" si="156"/>
        <v>4.044489022041394E-3</v>
      </c>
      <c r="U4977">
        <f t="shared" si="157"/>
        <v>2.3206095664804659E-6</v>
      </c>
    </row>
    <row r="4978" spans="1:21" x14ac:dyDescent="0.35">
      <c r="A4978" t="s">
        <v>73</v>
      </c>
      <c r="B4978" t="s">
        <v>47</v>
      </c>
      <c r="C4978" t="s">
        <v>29</v>
      </c>
      <c r="D4978" t="s">
        <v>30</v>
      </c>
      <c r="E4978" t="s">
        <v>695</v>
      </c>
      <c r="F4978" t="s">
        <v>696</v>
      </c>
      <c r="G4978" t="s">
        <v>452</v>
      </c>
      <c r="H4978" t="s">
        <v>41</v>
      </c>
      <c r="I4978" t="s">
        <v>645</v>
      </c>
      <c r="J4978" t="s">
        <v>36</v>
      </c>
      <c r="L4978" t="s">
        <v>697</v>
      </c>
      <c r="M4978" t="s">
        <v>697</v>
      </c>
      <c r="N4978" t="b">
        <v>0</v>
      </c>
      <c r="O4978">
        <v>161.70025175999999</v>
      </c>
      <c r="P4978">
        <v>3.9273789271727452E-9</v>
      </c>
      <c r="Q4978">
        <v>1.9993547610056721E-6</v>
      </c>
      <c r="R4978">
        <v>3.2329616821217172E-4</v>
      </c>
      <c r="S4978">
        <v>6.3505816128075153E-7</v>
      </c>
      <c r="T4978">
        <f t="shared" si="156"/>
        <v>3.2329616821217177E-4</v>
      </c>
      <c r="U4978">
        <f t="shared" si="157"/>
        <v>6.3505816128075153E-7</v>
      </c>
    </row>
    <row r="4979" spans="1:21" x14ac:dyDescent="0.35">
      <c r="A4979" t="s">
        <v>73</v>
      </c>
      <c r="B4979" t="s">
        <v>47</v>
      </c>
      <c r="C4979" t="s">
        <v>39</v>
      </c>
      <c r="D4979" t="s">
        <v>40</v>
      </c>
      <c r="E4979" t="s">
        <v>695</v>
      </c>
      <c r="F4979" t="s">
        <v>696</v>
      </c>
      <c r="G4979" t="s">
        <v>452</v>
      </c>
      <c r="H4979" t="s">
        <v>41</v>
      </c>
      <c r="I4979" t="s">
        <v>645</v>
      </c>
      <c r="J4979" t="s">
        <v>36</v>
      </c>
      <c r="L4979" t="s">
        <v>697</v>
      </c>
      <c r="M4979" t="s">
        <v>697</v>
      </c>
      <c r="N4979" t="b">
        <v>0</v>
      </c>
      <c r="O4979">
        <v>161.70025175999999</v>
      </c>
      <c r="P4979">
        <v>5.3012172941165309E-10</v>
      </c>
      <c r="Q4979">
        <v>2.1684471979947871E-6</v>
      </c>
      <c r="R4979">
        <v>3.5063845784402361E-4</v>
      </c>
      <c r="S4979">
        <v>8.5720817109310887E-8</v>
      </c>
      <c r="T4979">
        <f t="shared" si="156"/>
        <v>3.5063845784402361E-4</v>
      </c>
      <c r="U4979">
        <f t="shared" si="157"/>
        <v>8.5720817109310887E-8</v>
      </c>
    </row>
    <row r="4980" spans="1:21" x14ac:dyDescent="0.35">
      <c r="A4980" t="s">
        <v>73</v>
      </c>
      <c r="B4980" t="s">
        <v>47</v>
      </c>
      <c r="C4980" t="s">
        <v>76</v>
      </c>
      <c r="D4980" t="s">
        <v>77</v>
      </c>
      <c r="E4980" t="s">
        <v>695</v>
      </c>
      <c r="F4980" t="s">
        <v>696</v>
      </c>
      <c r="G4980" t="s">
        <v>452</v>
      </c>
      <c r="H4980" t="s">
        <v>41</v>
      </c>
      <c r="I4980" t="s">
        <v>645</v>
      </c>
      <c r="J4980" t="s">
        <v>36</v>
      </c>
      <c r="L4980" t="s">
        <v>697</v>
      </c>
      <c r="M4980" t="s">
        <v>697</v>
      </c>
      <c r="N4980" t="b">
        <v>0</v>
      </c>
      <c r="O4980">
        <v>161.70025175999999</v>
      </c>
      <c r="P4980">
        <v>1.6828975386089099E-9</v>
      </c>
      <c r="Q4980">
        <v>2.9330485913867818E-6</v>
      </c>
      <c r="R4980">
        <v>4.7427469565155601E-4</v>
      </c>
      <c r="S4980">
        <v>2.7212495567934499E-7</v>
      </c>
      <c r="T4980">
        <f t="shared" si="156"/>
        <v>4.7427469565155595E-4</v>
      </c>
      <c r="U4980">
        <f t="shared" si="157"/>
        <v>2.7212495567934505E-7</v>
      </c>
    </row>
    <row r="4981" spans="1:21" x14ac:dyDescent="0.35">
      <c r="A4981" t="s">
        <v>73</v>
      </c>
      <c r="B4981" t="s">
        <v>47</v>
      </c>
      <c r="C4981" t="s">
        <v>29</v>
      </c>
      <c r="D4981" t="s">
        <v>30</v>
      </c>
      <c r="E4981" t="s">
        <v>698</v>
      </c>
      <c r="F4981" t="s">
        <v>699</v>
      </c>
      <c r="G4981" t="s">
        <v>452</v>
      </c>
      <c r="H4981" t="s">
        <v>41</v>
      </c>
      <c r="I4981" t="s">
        <v>645</v>
      </c>
      <c r="J4981" t="s">
        <v>36</v>
      </c>
      <c r="L4981" t="s">
        <v>700</v>
      </c>
      <c r="M4981" t="s">
        <v>700</v>
      </c>
      <c r="N4981" t="b">
        <v>0</v>
      </c>
      <c r="O4981">
        <v>25.33704534</v>
      </c>
      <c r="P4981">
        <v>9.4104669302265704E-9</v>
      </c>
      <c r="Q4981">
        <v>4.7906917588365802E-6</v>
      </c>
      <c r="R4981">
        <v>1.213819743036068E-4</v>
      </c>
      <c r="S4981">
        <v>2.3843342728172119E-7</v>
      </c>
      <c r="T4981">
        <f t="shared" si="156"/>
        <v>1.2138197430360678E-4</v>
      </c>
      <c r="U4981">
        <f t="shared" si="157"/>
        <v>2.3843342728172124E-7</v>
      </c>
    </row>
    <row r="4982" spans="1:21" x14ac:dyDescent="0.35">
      <c r="A4982" t="s">
        <v>73</v>
      </c>
      <c r="B4982" t="s">
        <v>47</v>
      </c>
      <c r="C4982" t="s">
        <v>39</v>
      </c>
      <c r="D4982" t="s">
        <v>40</v>
      </c>
      <c r="E4982" t="s">
        <v>704</v>
      </c>
      <c r="F4982" t="s">
        <v>705</v>
      </c>
      <c r="G4982" t="s">
        <v>452</v>
      </c>
      <c r="H4982" t="s">
        <v>41</v>
      </c>
      <c r="I4982" t="s">
        <v>645</v>
      </c>
      <c r="J4982" t="s">
        <v>36</v>
      </c>
      <c r="L4982" t="s">
        <v>706</v>
      </c>
      <c r="M4982" t="s">
        <v>706</v>
      </c>
      <c r="N4982" t="b">
        <v>0</v>
      </c>
      <c r="O4982">
        <v>81.059458899999996</v>
      </c>
      <c r="P4982">
        <v>5.0281558962906622E-8</v>
      </c>
      <c r="Q4982">
        <v>2.0567522437711221E-4</v>
      </c>
      <c r="R4982">
        <v>1.6671922397144809E-2</v>
      </c>
      <c r="S4982">
        <v>4.0757959621816559E-6</v>
      </c>
      <c r="T4982">
        <f t="shared" si="156"/>
        <v>1.6671922397144805E-2</v>
      </c>
      <c r="U4982">
        <f t="shared" si="157"/>
        <v>4.0757959621816559E-6</v>
      </c>
    </row>
    <row r="4983" spans="1:21" x14ac:dyDescent="0.35">
      <c r="A4983" t="s">
        <v>73</v>
      </c>
      <c r="B4983" t="s">
        <v>47</v>
      </c>
      <c r="C4983" t="s">
        <v>76</v>
      </c>
      <c r="D4983" t="s">
        <v>77</v>
      </c>
      <c r="E4983" t="s">
        <v>704</v>
      </c>
      <c r="F4983" t="s">
        <v>705</v>
      </c>
      <c r="G4983" t="s">
        <v>452</v>
      </c>
      <c r="H4983" t="s">
        <v>41</v>
      </c>
      <c r="I4983" t="s">
        <v>645</v>
      </c>
      <c r="J4983" t="s">
        <v>36</v>
      </c>
      <c r="L4983" t="s">
        <v>706</v>
      </c>
      <c r="M4983" t="s">
        <v>706</v>
      </c>
      <c r="N4983" t="b">
        <v>0</v>
      </c>
      <c r="O4983">
        <v>81.059458899999996</v>
      </c>
      <c r="P4983">
        <v>7.6458039550316741E-8</v>
      </c>
      <c r="Q4983">
        <v>1.332553765505069E-4</v>
      </c>
      <c r="R4983">
        <v>1.080160871869983E-2</v>
      </c>
      <c r="S4983">
        <v>6.1976473145034739E-6</v>
      </c>
      <c r="T4983">
        <f t="shared" si="156"/>
        <v>1.0801608718699838E-2</v>
      </c>
      <c r="U4983">
        <f t="shared" si="157"/>
        <v>6.1976473145034739E-6</v>
      </c>
    </row>
    <row r="4984" spans="1:21" x14ac:dyDescent="0.35">
      <c r="A4984" t="s">
        <v>73</v>
      </c>
      <c r="B4984" t="s">
        <v>47</v>
      </c>
      <c r="C4984" t="s">
        <v>76</v>
      </c>
      <c r="D4984" t="s">
        <v>77</v>
      </c>
      <c r="E4984" t="s">
        <v>707</v>
      </c>
      <c r="F4984" t="s">
        <v>708</v>
      </c>
      <c r="G4984" t="s">
        <v>452</v>
      </c>
      <c r="H4984" t="s">
        <v>41</v>
      </c>
      <c r="I4984" t="s">
        <v>645</v>
      </c>
      <c r="J4984" t="s">
        <v>36</v>
      </c>
      <c r="L4984" t="s">
        <v>709</v>
      </c>
      <c r="M4984" t="s">
        <v>709</v>
      </c>
      <c r="N4984" t="b">
        <v>0</v>
      </c>
      <c r="O4984">
        <v>38.916990089999999</v>
      </c>
      <c r="P4984">
        <v>1.6274536193354629E-8</v>
      </c>
      <c r="Q4984">
        <v>2.8364178069241879E-5</v>
      </c>
      <c r="R4984">
        <v>1.103848436831681E-3</v>
      </c>
      <c r="S4984">
        <v>6.3335596375612828E-7</v>
      </c>
      <c r="T4984">
        <f t="shared" si="156"/>
        <v>1.1038484368316814E-3</v>
      </c>
      <c r="U4984">
        <f t="shared" si="157"/>
        <v>6.3335596375612839E-7</v>
      </c>
    </row>
    <row r="4985" spans="1:21" x14ac:dyDescent="0.35">
      <c r="A4985" t="s">
        <v>73</v>
      </c>
      <c r="B4985" t="s">
        <v>47</v>
      </c>
      <c r="C4985" t="s">
        <v>29</v>
      </c>
      <c r="D4985" t="s">
        <v>30</v>
      </c>
      <c r="E4985" t="s">
        <v>707</v>
      </c>
      <c r="F4985" t="s">
        <v>708</v>
      </c>
      <c r="G4985" t="s">
        <v>452</v>
      </c>
      <c r="H4985" t="s">
        <v>41</v>
      </c>
      <c r="I4985" t="s">
        <v>645</v>
      </c>
      <c r="J4985" t="s">
        <v>36</v>
      </c>
      <c r="L4985" t="s">
        <v>709</v>
      </c>
      <c r="M4985" t="s">
        <v>709</v>
      </c>
      <c r="N4985" t="b">
        <v>0</v>
      </c>
      <c r="O4985">
        <v>38.916990089999999</v>
      </c>
      <c r="P4985">
        <v>4.8951865801079127E-8</v>
      </c>
      <c r="Q4985">
        <v>2.4920474383650778E-5</v>
      </c>
      <c r="R4985">
        <v>9.6982985462663613E-4</v>
      </c>
      <c r="S4985">
        <v>1.905059276267607E-6</v>
      </c>
      <c r="T4985">
        <f t="shared" si="156"/>
        <v>9.6982985462663613E-4</v>
      </c>
      <c r="U4985">
        <f t="shared" si="157"/>
        <v>1.9050592762676061E-6</v>
      </c>
    </row>
    <row r="4986" spans="1:21" x14ac:dyDescent="0.35">
      <c r="A4986" t="s">
        <v>73</v>
      </c>
      <c r="B4986" t="s">
        <v>47</v>
      </c>
      <c r="C4986" t="s">
        <v>39</v>
      </c>
      <c r="D4986" t="s">
        <v>40</v>
      </c>
      <c r="E4986" t="s">
        <v>707</v>
      </c>
      <c r="F4986" t="s">
        <v>708</v>
      </c>
      <c r="G4986" t="s">
        <v>452</v>
      </c>
      <c r="H4986" t="s">
        <v>41</v>
      </c>
      <c r="I4986" t="s">
        <v>645</v>
      </c>
      <c r="J4986" t="s">
        <v>36</v>
      </c>
      <c r="L4986" t="s">
        <v>709</v>
      </c>
      <c r="M4986" t="s">
        <v>709</v>
      </c>
      <c r="N4986" t="b">
        <v>0</v>
      </c>
      <c r="O4986">
        <v>38.916990089999999</v>
      </c>
      <c r="P4986">
        <v>6.3944221805447077E-9</v>
      </c>
      <c r="Q4986">
        <v>2.6156194117126272E-5</v>
      </c>
      <c r="R4986">
        <v>1.0179203472483189E-3</v>
      </c>
      <c r="S4986">
        <v>2.4885166463153459E-7</v>
      </c>
      <c r="T4986">
        <f t="shared" si="156"/>
        <v>1.0179203472483194E-3</v>
      </c>
      <c r="U4986">
        <f t="shared" si="157"/>
        <v>2.4885166463153459E-7</v>
      </c>
    </row>
    <row r="4987" spans="1:21" x14ac:dyDescent="0.35">
      <c r="A4987" t="s">
        <v>73</v>
      </c>
      <c r="B4987" t="s">
        <v>47</v>
      </c>
      <c r="C4987" t="s">
        <v>76</v>
      </c>
      <c r="D4987" t="s">
        <v>77</v>
      </c>
      <c r="E4987" t="s">
        <v>710</v>
      </c>
      <c r="F4987" t="s">
        <v>711</v>
      </c>
      <c r="G4987" t="s">
        <v>452</v>
      </c>
      <c r="H4987" t="s">
        <v>41</v>
      </c>
      <c r="I4987" t="s">
        <v>645</v>
      </c>
      <c r="J4987" t="s">
        <v>36</v>
      </c>
      <c r="L4987" t="s">
        <v>712</v>
      </c>
      <c r="M4987" t="s">
        <v>712</v>
      </c>
      <c r="N4987" t="b">
        <v>0</v>
      </c>
      <c r="O4987">
        <v>26.913103750000001</v>
      </c>
      <c r="P4987">
        <v>9.3792903067485242E-6</v>
      </c>
      <c r="Q4987">
        <v>1.6346755278492039E-2</v>
      </c>
      <c r="R4987">
        <v>0.43994192078591637</v>
      </c>
      <c r="S4987">
        <v>2.5242581312689239E-4</v>
      </c>
      <c r="T4987">
        <f t="shared" si="156"/>
        <v>0.43994192078591643</v>
      </c>
      <c r="U4987">
        <f t="shared" si="157"/>
        <v>2.5242581312689239E-4</v>
      </c>
    </row>
    <row r="4988" spans="1:21" x14ac:dyDescent="0.35">
      <c r="A4988" t="s">
        <v>73</v>
      </c>
      <c r="B4988" t="s">
        <v>47</v>
      </c>
      <c r="C4988" t="s">
        <v>29</v>
      </c>
      <c r="D4988" t="s">
        <v>30</v>
      </c>
      <c r="E4988" t="s">
        <v>710</v>
      </c>
      <c r="F4988" t="s">
        <v>711</v>
      </c>
      <c r="G4988" t="s">
        <v>452</v>
      </c>
      <c r="H4988" t="s">
        <v>41</v>
      </c>
      <c r="I4988" t="s">
        <v>645</v>
      </c>
      <c r="J4988" t="s">
        <v>36</v>
      </c>
      <c r="L4988" t="s">
        <v>712</v>
      </c>
      <c r="M4988" t="s">
        <v>712</v>
      </c>
      <c r="N4988" t="b">
        <v>0</v>
      </c>
      <c r="O4988">
        <v>26.913103750000001</v>
      </c>
      <c r="P4988">
        <v>6.6960602395653551E-5</v>
      </c>
      <c r="Q4988">
        <v>3.4088383545902011E-2</v>
      </c>
      <c r="R4988">
        <v>0.91742420304065375</v>
      </c>
      <c r="S4988">
        <v>1.802117639436723E-3</v>
      </c>
      <c r="T4988">
        <f t="shared" si="156"/>
        <v>0.91742420304065375</v>
      </c>
      <c r="U4988">
        <f t="shared" si="157"/>
        <v>1.8021176394367228E-3</v>
      </c>
    </row>
    <row r="4989" spans="1:21" x14ac:dyDescent="0.35">
      <c r="A4989" t="s">
        <v>73</v>
      </c>
      <c r="B4989" t="s">
        <v>47</v>
      </c>
      <c r="C4989" t="s">
        <v>39</v>
      </c>
      <c r="D4989" t="s">
        <v>40</v>
      </c>
      <c r="E4989" t="s">
        <v>710</v>
      </c>
      <c r="F4989" t="s">
        <v>711</v>
      </c>
      <c r="G4989" t="s">
        <v>452</v>
      </c>
      <c r="H4989" t="s">
        <v>41</v>
      </c>
      <c r="I4989" t="s">
        <v>645</v>
      </c>
      <c r="J4989" t="s">
        <v>36</v>
      </c>
      <c r="L4989" t="s">
        <v>712</v>
      </c>
      <c r="M4989" t="s">
        <v>712</v>
      </c>
      <c r="N4989" t="b">
        <v>0</v>
      </c>
      <c r="O4989">
        <v>26.913103750000001</v>
      </c>
      <c r="P4989">
        <v>1.177518753754039E-6</v>
      </c>
      <c r="Q4989">
        <v>4.8166055086972092E-3</v>
      </c>
      <c r="R4989">
        <v>0.12962980377838951</v>
      </c>
      <c r="S4989">
        <v>3.1690684387353162E-5</v>
      </c>
      <c r="T4989">
        <f t="shared" si="156"/>
        <v>0.12962980377838954</v>
      </c>
      <c r="U4989">
        <f t="shared" si="157"/>
        <v>3.1690684387353155E-5</v>
      </c>
    </row>
    <row r="4990" spans="1:21" x14ac:dyDescent="0.35">
      <c r="A4990" t="s">
        <v>73</v>
      </c>
      <c r="B4990" t="s">
        <v>47</v>
      </c>
      <c r="C4990" t="s">
        <v>29</v>
      </c>
      <c r="D4990" t="s">
        <v>30</v>
      </c>
      <c r="E4990" t="s">
        <v>1453</v>
      </c>
      <c r="F4990" t="s">
        <v>714</v>
      </c>
      <c r="G4990" t="s">
        <v>452</v>
      </c>
      <c r="H4990" t="s">
        <v>41</v>
      </c>
      <c r="I4990" t="s">
        <v>645</v>
      </c>
      <c r="J4990" t="s">
        <v>36</v>
      </c>
      <c r="L4990" t="s">
        <v>715</v>
      </c>
      <c r="M4990" t="s">
        <v>715</v>
      </c>
      <c r="N4990" t="b">
        <v>0</v>
      </c>
      <c r="O4990">
        <v>55.679310559999998</v>
      </c>
      <c r="P4990">
        <v>8.8770800865597167E-8</v>
      </c>
      <c r="Q4990">
        <v>4.5191545465842302E-5</v>
      </c>
      <c r="R4990">
        <v>2.5162340946789929E-3</v>
      </c>
      <c r="S4990">
        <v>4.9426969900555014E-6</v>
      </c>
      <c r="T4990">
        <f t="shared" si="156"/>
        <v>2.5162340946789934E-3</v>
      </c>
      <c r="U4990">
        <f t="shared" si="157"/>
        <v>4.9426969900555014E-6</v>
      </c>
    </row>
    <row r="4991" spans="1:21" x14ac:dyDescent="0.35">
      <c r="A4991" t="s">
        <v>73</v>
      </c>
      <c r="B4991" t="s">
        <v>47</v>
      </c>
      <c r="C4991" t="s">
        <v>39</v>
      </c>
      <c r="D4991" t="s">
        <v>40</v>
      </c>
      <c r="E4991" t="s">
        <v>1453</v>
      </c>
      <c r="F4991" t="s">
        <v>714</v>
      </c>
      <c r="G4991" t="s">
        <v>452</v>
      </c>
      <c r="H4991" t="s">
        <v>41</v>
      </c>
      <c r="I4991" t="s">
        <v>645</v>
      </c>
      <c r="J4991" t="s">
        <v>36</v>
      </c>
      <c r="L4991" t="s">
        <v>715</v>
      </c>
      <c r="M4991" t="s">
        <v>715</v>
      </c>
      <c r="N4991" t="b">
        <v>0</v>
      </c>
      <c r="O4991">
        <v>55.679310559999998</v>
      </c>
      <c r="P4991">
        <v>1.159583947874533E-8</v>
      </c>
      <c r="Q4991">
        <v>4.7432437176248899E-5</v>
      </c>
      <c r="R4991">
        <v>2.6410054001540519E-3</v>
      </c>
      <c r="S4991">
        <v>6.4564834754096993E-7</v>
      </c>
      <c r="T4991">
        <f t="shared" si="156"/>
        <v>2.6410054001540519E-3</v>
      </c>
      <c r="U4991">
        <f t="shared" si="157"/>
        <v>6.4564834754096972E-7</v>
      </c>
    </row>
    <row r="4992" spans="1:21" x14ac:dyDescent="0.35">
      <c r="A4992" t="s">
        <v>73</v>
      </c>
      <c r="B4992" t="s">
        <v>47</v>
      </c>
      <c r="C4992" t="s">
        <v>76</v>
      </c>
      <c r="D4992" t="s">
        <v>77</v>
      </c>
      <c r="E4992" t="s">
        <v>1453</v>
      </c>
      <c r="F4992" t="s">
        <v>714</v>
      </c>
      <c r="G4992" t="s">
        <v>452</v>
      </c>
      <c r="H4992" t="s">
        <v>41</v>
      </c>
      <c r="I4992" t="s">
        <v>645</v>
      </c>
      <c r="J4992" t="s">
        <v>36</v>
      </c>
      <c r="L4992" t="s">
        <v>715</v>
      </c>
      <c r="M4992" t="s">
        <v>715</v>
      </c>
      <c r="N4992" t="b">
        <v>0</v>
      </c>
      <c r="O4992">
        <v>55.679310559999998</v>
      </c>
      <c r="P4992">
        <v>2.9512738440079151E-8</v>
      </c>
      <c r="Q4992">
        <v>5.1436462365494612E-5</v>
      </c>
      <c r="R4992">
        <v>2.863946762156126E-3</v>
      </c>
      <c r="S4992">
        <v>1.643248929081217E-6</v>
      </c>
      <c r="T4992">
        <f t="shared" si="156"/>
        <v>2.8639467621561264E-3</v>
      </c>
      <c r="U4992">
        <f t="shared" si="157"/>
        <v>1.6432489290812168E-6</v>
      </c>
    </row>
    <row r="4993" spans="1:21" x14ac:dyDescent="0.35">
      <c r="A4993" t="s">
        <v>73</v>
      </c>
      <c r="B4993" t="s">
        <v>47</v>
      </c>
      <c r="C4993" t="s">
        <v>76</v>
      </c>
      <c r="D4993" t="s">
        <v>77</v>
      </c>
      <c r="E4993" t="s">
        <v>716</v>
      </c>
      <c r="F4993" t="s">
        <v>717</v>
      </c>
      <c r="G4993" t="s">
        <v>452</v>
      </c>
      <c r="H4993" t="s">
        <v>41</v>
      </c>
      <c r="I4993" t="s">
        <v>645</v>
      </c>
      <c r="J4993" t="s">
        <v>36</v>
      </c>
      <c r="L4993" t="s">
        <v>718</v>
      </c>
      <c r="M4993" t="s">
        <v>718</v>
      </c>
      <c r="N4993" t="b">
        <v>0</v>
      </c>
      <c r="O4993">
        <v>64.081787449999993</v>
      </c>
      <c r="P4993">
        <v>9.2478295881338623E-9</v>
      </c>
      <c r="Q4993">
        <v>1.6117638135760849E-5</v>
      </c>
      <c r="R4993">
        <v>1.0328470612118411E-3</v>
      </c>
      <c r="S4993">
        <v>5.9261745004061516E-7</v>
      </c>
      <c r="T4993">
        <f t="shared" si="156"/>
        <v>1.0328470612118409E-3</v>
      </c>
      <c r="U4993">
        <f t="shared" si="157"/>
        <v>5.9261745004061516E-7</v>
      </c>
    </row>
    <row r="4994" spans="1:21" x14ac:dyDescent="0.35">
      <c r="A4994" t="s">
        <v>73</v>
      </c>
      <c r="B4994" t="s">
        <v>47</v>
      </c>
      <c r="C4994" t="s">
        <v>39</v>
      </c>
      <c r="D4994" t="s">
        <v>40</v>
      </c>
      <c r="E4994" t="s">
        <v>716</v>
      </c>
      <c r="F4994" t="s">
        <v>717</v>
      </c>
      <c r="G4994" t="s">
        <v>452</v>
      </c>
      <c r="H4994" t="s">
        <v>41</v>
      </c>
      <c r="I4994" t="s">
        <v>645</v>
      </c>
      <c r="J4994" t="s">
        <v>36</v>
      </c>
      <c r="L4994" t="s">
        <v>718</v>
      </c>
      <c r="M4994" t="s">
        <v>718</v>
      </c>
      <c r="N4994" t="b">
        <v>0</v>
      </c>
      <c r="O4994">
        <v>64.081787449999993</v>
      </c>
      <c r="P4994">
        <v>5.2885065466585354E-9</v>
      </c>
      <c r="Q4994">
        <v>2.1632479044777491E-5</v>
      </c>
      <c r="R4994">
        <v>1.38624792416401E-3</v>
      </c>
      <c r="S4994">
        <v>3.3889695245090571E-7</v>
      </c>
      <c r="T4994">
        <f t="shared" ref="T4994:T5057" si="158">O4994*Q4994</f>
        <v>1.38624792416401E-3</v>
      </c>
      <c r="U4994">
        <f t="shared" ref="U4994:U5057" si="159">O4994*P4994</f>
        <v>3.3889695245090571E-7</v>
      </c>
    </row>
    <row r="4995" spans="1:21" x14ac:dyDescent="0.35">
      <c r="A4995" t="s">
        <v>73</v>
      </c>
      <c r="B4995" t="s">
        <v>47</v>
      </c>
      <c r="C4995" t="s">
        <v>29</v>
      </c>
      <c r="D4995" t="s">
        <v>30</v>
      </c>
      <c r="E4995" t="s">
        <v>722</v>
      </c>
      <c r="F4995" t="s">
        <v>723</v>
      </c>
      <c r="G4995" t="s">
        <v>452</v>
      </c>
      <c r="H4995" t="s">
        <v>41</v>
      </c>
      <c r="I4995" t="s">
        <v>645</v>
      </c>
      <c r="J4995" t="s">
        <v>36</v>
      </c>
      <c r="L4995" t="s">
        <v>724</v>
      </c>
      <c r="M4995" t="s">
        <v>724</v>
      </c>
      <c r="N4995" t="b">
        <v>0</v>
      </c>
      <c r="O4995">
        <v>74.60124759</v>
      </c>
      <c r="P4995">
        <v>2.3788743326620541E-4</v>
      </c>
      <c r="Q4995">
        <v>0.1211040190172326</v>
      </c>
      <c r="R4995">
        <v>9.0345109068486398</v>
      </c>
      <c r="S4995">
        <v>1.7746699307641799E-2</v>
      </c>
      <c r="T4995">
        <f t="shared" si="158"/>
        <v>9.034510906848638</v>
      </c>
      <c r="U4995">
        <f t="shared" si="159"/>
        <v>1.7746699307641792E-2</v>
      </c>
    </row>
    <row r="4996" spans="1:21" x14ac:dyDescent="0.35">
      <c r="A4996" t="s">
        <v>73</v>
      </c>
      <c r="B4996" t="s">
        <v>47</v>
      </c>
      <c r="C4996" t="s">
        <v>39</v>
      </c>
      <c r="D4996" t="s">
        <v>40</v>
      </c>
      <c r="E4996" t="s">
        <v>722</v>
      </c>
      <c r="F4996" t="s">
        <v>723</v>
      </c>
      <c r="G4996" t="s">
        <v>452</v>
      </c>
      <c r="H4996" t="s">
        <v>41</v>
      </c>
      <c r="I4996" t="s">
        <v>645</v>
      </c>
      <c r="J4996" t="s">
        <v>36</v>
      </c>
      <c r="L4996" t="s">
        <v>724</v>
      </c>
      <c r="M4996" t="s">
        <v>724</v>
      </c>
      <c r="N4996" t="b">
        <v>0</v>
      </c>
      <c r="O4996">
        <v>74.60124759</v>
      </c>
      <c r="P4996">
        <v>1.124114810656564E-4</v>
      </c>
      <c r="Q4996">
        <v>0.45981582647026709</v>
      </c>
      <c r="R4996">
        <v>34.302834316308868</v>
      </c>
      <c r="S4996">
        <v>8.3860367309376259E-3</v>
      </c>
      <c r="T4996">
        <f t="shared" si="158"/>
        <v>34.302834316308868</v>
      </c>
      <c r="U4996">
        <f t="shared" si="159"/>
        <v>8.3860367309376311E-3</v>
      </c>
    </row>
    <row r="4997" spans="1:21" x14ac:dyDescent="0.35">
      <c r="A4997" t="s">
        <v>73</v>
      </c>
      <c r="B4997" t="s">
        <v>47</v>
      </c>
      <c r="C4997" t="s">
        <v>76</v>
      </c>
      <c r="D4997" t="s">
        <v>77</v>
      </c>
      <c r="E4997" t="s">
        <v>722</v>
      </c>
      <c r="F4997" t="s">
        <v>723</v>
      </c>
      <c r="G4997" t="s">
        <v>452</v>
      </c>
      <c r="H4997" t="s">
        <v>41</v>
      </c>
      <c r="I4997" t="s">
        <v>645</v>
      </c>
      <c r="J4997" t="s">
        <v>36</v>
      </c>
      <c r="L4997" t="s">
        <v>724</v>
      </c>
      <c r="M4997" t="s">
        <v>724</v>
      </c>
      <c r="N4997" t="b">
        <v>0</v>
      </c>
      <c r="O4997">
        <v>74.60124759</v>
      </c>
      <c r="P4997">
        <v>1.6882835659735979E-3</v>
      </c>
      <c r="Q4997">
        <v>2.942435663156004</v>
      </c>
      <c r="R4997">
        <v>219.50937142474689</v>
      </c>
      <c r="S4997">
        <v>0.1259480603073245</v>
      </c>
      <c r="T4997">
        <f t="shared" si="158"/>
        <v>219.50937142474689</v>
      </c>
      <c r="U4997">
        <f t="shared" si="159"/>
        <v>0.12594806030732447</v>
      </c>
    </row>
    <row r="4998" spans="1:21" x14ac:dyDescent="0.35">
      <c r="A4998" t="s">
        <v>73</v>
      </c>
      <c r="B4998" t="s">
        <v>47</v>
      </c>
      <c r="C4998" t="s">
        <v>76</v>
      </c>
      <c r="D4998" t="s">
        <v>77</v>
      </c>
      <c r="E4998" t="s">
        <v>725</v>
      </c>
      <c r="F4998" t="s">
        <v>726</v>
      </c>
      <c r="G4998" t="s">
        <v>452</v>
      </c>
      <c r="H4998" t="s">
        <v>41</v>
      </c>
      <c r="I4998" t="s">
        <v>645</v>
      </c>
      <c r="J4998" t="s">
        <v>145</v>
      </c>
      <c r="L4998" t="s">
        <v>727</v>
      </c>
      <c r="M4998" t="s">
        <v>727</v>
      </c>
      <c r="N4998" t="b">
        <v>0</v>
      </c>
      <c r="O4998">
        <v>33.993810140000001</v>
      </c>
      <c r="P4998">
        <v>9.3628900516921198E-8</v>
      </c>
      <c r="Q4998">
        <v>1.6318171990509261E-4</v>
      </c>
      <c r="R4998">
        <v>5.547168404772377E-3</v>
      </c>
      <c r="S4998">
        <v>3.1828030677891671E-6</v>
      </c>
      <c r="T4998">
        <f t="shared" si="158"/>
        <v>5.547168404772377E-3</v>
      </c>
      <c r="U4998">
        <f t="shared" si="159"/>
        <v>3.1828030677891671E-6</v>
      </c>
    </row>
    <row r="4999" spans="1:21" x14ac:dyDescent="0.35">
      <c r="A4999" t="s">
        <v>73</v>
      </c>
      <c r="B4999" t="s">
        <v>47</v>
      </c>
      <c r="C4999" t="s">
        <v>39</v>
      </c>
      <c r="D4999" t="s">
        <v>40</v>
      </c>
      <c r="E4999" t="s">
        <v>725</v>
      </c>
      <c r="F4999" t="s">
        <v>726</v>
      </c>
      <c r="G4999" t="s">
        <v>452</v>
      </c>
      <c r="H4999" t="s">
        <v>41</v>
      </c>
      <c r="I4999" t="s">
        <v>645</v>
      </c>
      <c r="J4999" t="s">
        <v>145</v>
      </c>
      <c r="L4999" t="s">
        <v>727</v>
      </c>
      <c r="M4999" t="s">
        <v>727</v>
      </c>
      <c r="N4999" t="b">
        <v>0</v>
      </c>
      <c r="O4999">
        <v>33.993810140000001</v>
      </c>
      <c r="P4999">
        <v>3.6787697721225232E-8</v>
      </c>
      <c r="Q4999">
        <v>1.504789855205594E-4</v>
      </c>
      <c r="R4999">
        <v>5.1153540638457064E-3</v>
      </c>
      <c r="S4999">
        <v>1.250554011823041E-6</v>
      </c>
      <c r="T4999">
        <f t="shared" si="158"/>
        <v>5.1153540638457055E-3</v>
      </c>
      <c r="U4999">
        <f t="shared" si="159"/>
        <v>1.2505540118230412E-6</v>
      </c>
    </row>
    <row r="5000" spans="1:21" x14ac:dyDescent="0.35">
      <c r="A5000" t="s">
        <v>73</v>
      </c>
      <c r="B5000" t="s">
        <v>47</v>
      </c>
      <c r="C5000" t="s">
        <v>29</v>
      </c>
      <c r="D5000" t="s">
        <v>30</v>
      </c>
      <c r="E5000" t="s">
        <v>725</v>
      </c>
      <c r="F5000" t="s">
        <v>726</v>
      </c>
      <c r="G5000" t="s">
        <v>452</v>
      </c>
      <c r="H5000" t="s">
        <v>41</v>
      </c>
      <c r="I5000" t="s">
        <v>645</v>
      </c>
      <c r="J5000" t="s">
        <v>145</v>
      </c>
      <c r="L5000" t="s">
        <v>727</v>
      </c>
      <c r="M5000" t="s">
        <v>727</v>
      </c>
      <c r="N5000" t="b">
        <v>0</v>
      </c>
      <c r="O5000">
        <v>33.993810140000001</v>
      </c>
      <c r="P5000">
        <v>2.8162457709126249E-7</v>
      </c>
      <c r="Q5000">
        <v>1.433697765010333E-4</v>
      </c>
      <c r="R5000">
        <v>4.87368496219036E-3</v>
      </c>
      <c r="S5000">
        <v>9.5734924043981714E-6</v>
      </c>
      <c r="T5000">
        <f t="shared" si="158"/>
        <v>4.87368496219036E-3</v>
      </c>
      <c r="U5000">
        <f t="shared" si="159"/>
        <v>9.5734924043981714E-6</v>
      </c>
    </row>
    <row r="5001" spans="1:21" x14ac:dyDescent="0.35">
      <c r="A5001" t="s">
        <v>73</v>
      </c>
      <c r="B5001" t="s">
        <v>47</v>
      </c>
      <c r="C5001" t="s">
        <v>39</v>
      </c>
      <c r="D5001" t="s">
        <v>40</v>
      </c>
      <c r="E5001" t="s">
        <v>728</v>
      </c>
      <c r="F5001" t="s">
        <v>729</v>
      </c>
      <c r="G5001" t="s">
        <v>452</v>
      </c>
      <c r="H5001" t="s">
        <v>41</v>
      </c>
      <c r="I5001" t="s">
        <v>645</v>
      </c>
      <c r="J5001" t="s">
        <v>36</v>
      </c>
      <c r="L5001" t="s">
        <v>730</v>
      </c>
      <c r="M5001" t="s">
        <v>730</v>
      </c>
      <c r="N5001" t="b">
        <v>0</v>
      </c>
      <c r="O5001">
        <v>57.776871210000003</v>
      </c>
      <c r="P5001">
        <v>1.162672233411897E-7</v>
      </c>
      <c r="Q5001">
        <v>4.7558762579426322E-4</v>
      </c>
      <c r="R5001">
        <v>2.7477965004584819E-2</v>
      </c>
      <c r="S5001">
        <v>6.7175563889282232E-6</v>
      </c>
      <c r="T5001">
        <f t="shared" si="158"/>
        <v>2.7477965004584822E-2</v>
      </c>
      <c r="U5001">
        <f t="shared" si="159"/>
        <v>6.7175563889282232E-6</v>
      </c>
    </row>
    <row r="5002" spans="1:21" x14ac:dyDescent="0.35">
      <c r="A5002" t="s">
        <v>73</v>
      </c>
      <c r="B5002" t="s">
        <v>47</v>
      </c>
      <c r="C5002" t="s">
        <v>39</v>
      </c>
      <c r="D5002" t="s">
        <v>40</v>
      </c>
      <c r="E5002" t="s">
        <v>731</v>
      </c>
      <c r="F5002" t="s">
        <v>732</v>
      </c>
      <c r="G5002" t="s">
        <v>452</v>
      </c>
      <c r="H5002" t="s">
        <v>41</v>
      </c>
      <c r="I5002" t="s">
        <v>645</v>
      </c>
      <c r="J5002" t="s">
        <v>36</v>
      </c>
      <c r="L5002" t="s">
        <v>733</v>
      </c>
      <c r="M5002" t="s">
        <v>733</v>
      </c>
      <c r="N5002" t="b">
        <v>0</v>
      </c>
      <c r="O5002">
        <v>46.504731210000003</v>
      </c>
      <c r="P5002">
        <v>6.6218371744196962E-7</v>
      </c>
      <c r="Q5002">
        <v>2.7086428398972301E-3</v>
      </c>
      <c r="R5002">
        <v>0.12596470721331171</v>
      </c>
      <c r="S5002">
        <v>3.0794675791277393E-5</v>
      </c>
      <c r="T5002">
        <f t="shared" si="158"/>
        <v>0.12596470721331177</v>
      </c>
      <c r="U5002">
        <f t="shared" si="159"/>
        <v>3.0794675791277386E-5</v>
      </c>
    </row>
    <row r="5003" spans="1:21" x14ac:dyDescent="0.35">
      <c r="A5003" t="s">
        <v>73</v>
      </c>
      <c r="B5003" t="s">
        <v>47</v>
      </c>
      <c r="C5003" t="s">
        <v>29</v>
      </c>
      <c r="D5003" t="s">
        <v>30</v>
      </c>
      <c r="E5003" t="s">
        <v>731</v>
      </c>
      <c r="F5003" t="s">
        <v>732</v>
      </c>
      <c r="G5003" t="s">
        <v>452</v>
      </c>
      <c r="H5003" t="s">
        <v>41</v>
      </c>
      <c r="I5003" t="s">
        <v>645</v>
      </c>
      <c r="J5003" t="s">
        <v>36</v>
      </c>
      <c r="L5003" t="s">
        <v>733</v>
      </c>
      <c r="M5003" t="s">
        <v>733</v>
      </c>
      <c r="N5003" t="b">
        <v>0</v>
      </c>
      <c r="O5003">
        <v>46.504731210000003</v>
      </c>
      <c r="P5003">
        <v>5.5762100646314471E-6</v>
      </c>
      <c r="Q5003">
        <v>2.8387436883037099E-3</v>
      </c>
      <c r="R5003">
        <v>0.13201501219864811</v>
      </c>
      <c r="S5003">
        <v>2.5932015022618219E-4</v>
      </c>
      <c r="T5003">
        <f t="shared" si="158"/>
        <v>0.13201501219864806</v>
      </c>
      <c r="U5003">
        <f t="shared" si="159"/>
        <v>2.5932015022618219E-4</v>
      </c>
    </row>
    <row r="5004" spans="1:21" x14ac:dyDescent="0.35">
      <c r="A5004" t="s">
        <v>73</v>
      </c>
      <c r="B5004" t="s">
        <v>47</v>
      </c>
      <c r="C5004" t="s">
        <v>76</v>
      </c>
      <c r="D5004" t="s">
        <v>77</v>
      </c>
      <c r="E5004" t="s">
        <v>731</v>
      </c>
      <c r="F5004" t="s">
        <v>732</v>
      </c>
      <c r="G5004" t="s">
        <v>452</v>
      </c>
      <c r="H5004" t="s">
        <v>41</v>
      </c>
      <c r="I5004" t="s">
        <v>645</v>
      </c>
      <c r="J5004" t="s">
        <v>36</v>
      </c>
      <c r="L5004" t="s">
        <v>733</v>
      </c>
      <c r="M5004" t="s">
        <v>733</v>
      </c>
      <c r="N5004" t="b">
        <v>0</v>
      </c>
      <c r="O5004">
        <v>46.504731210000003</v>
      </c>
      <c r="P5004">
        <v>1.9981292985126902E-6</v>
      </c>
      <c r="Q5004">
        <v>3.482452252711541E-3</v>
      </c>
      <c r="R5004">
        <v>0.1619505059640092</v>
      </c>
      <c r="S5004">
        <v>9.2922465950158518E-5</v>
      </c>
      <c r="T5004">
        <f t="shared" si="158"/>
        <v>0.16195050596400923</v>
      </c>
      <c r="U5004">
        <f t="shared" si="159"/>
        <v>9.2922465950158518E-5</v>
      </c>
    </row>
    <row r="5005" spans="1:21" x14ac:dyDescent="0.35">
      <c r="A5005" t="s">
        <v>73</v>
      </c>
      <c r="B5005" t="s">
        <v>47</v>
      </c>
      <c r="C5005" t="s">
        <v>29</v>
      </c>
      <c r="D5005" t="s">
        <v>30</v>
      </c>
      <c r="E5005" t="s">
        <v>748</v>
      </c>
      <c r="F5005" t="s">
        <v>749</v>
      </c>
      <c r="G5005" t="s">
        <v>452</v>
      </c>
      <c r="H5005" t="s">
        <v>41</v>
      </c>
      <c r="I5005" t="s">
        <v>645</v>
      </c>
      <c r="J5005" t="s">
        <v>36</v>
      </c>
      <c r="L5005" t="s">
        <v>750</v>
      </c>
      <c r="M5005" t="s">
        <v>750</v>
      </c>
      <c r="N5005" t="b">
        <v>0</v>
      </c>
      <c r="O5005">
        <v>106.23905766</v>
      </c>
      <c r="P5005">
        <v>1.8048411597593279E-3</v>
      </c>
      <c r="Q5005">
        <v>0.91881069602354959</v>
      </c>
      <c r="R5005">
        <v>97.613582513470618</v>
      </c>
      <c r="S5005">
        <v>0.19174462403881259</v>
      </c>
      <c r="T5005">
        <f t="shared" si="158"/>
        <v>97.613582513470618</v>
      </c>
      <c r="U5005">
        <f t="shared" si="159"/>
        <v>0.19174462403881251</v>
      </c>
    </row>
    <row r="5006" spans="1:21" x14ac:dyDescent="0.35">
      <c r="A5006" t="s">
        <v>73</v>
      </c>
      <c r="B5006" t="s">
        <v>47</v>
      </c>
      <c r="C5006" t="s">
        <v>39</v>
      </c>
      <c r="D5006" t="s">
        <v>40</v>
      </c>
      <c r="E5006" t="s">
        <v>748</v>
      </c>
      <c r="F5006" t="s">
        <v>749</v>
      </c>
      <c r="G5006" t="s">
        <v>452</v>
      </c>
      <c r="H5006" t="s">
        <v>41</v>
      </c>
      <c r="I5006" t="s">
        <v>645</v>
      </c>
      <c r="J5006" t="s">
        <v>36</v>
      </c>
      <c r="L5006" t="s">
        <v>750</v>
      </c>
      <c r="M5006" t="s">
        <v>750</v>
      </c>
      <c r="N5006" t="b">
        <v>0</v>
      </c>
      <c r="O5006">
        <v>106.23905766</v>
      </c>
      <c r="P5006">
        <v>1.100391477467471E-2</v>
      </c>
      <c r="Q5006">
        <v>45.011186744974623</v>
      </c>
      <c r="R5006">
        <v>4781.9460639443869</v>
      </c>
      <c r="S5006">
        <v>1.169045536232393</v>
      </c>
      <c r="T5006">
        <f t="shared" si="158"/>
        <v>4781.9460639443869</v>
      </c>
      <c r="U5006">
        <f t="shared" si="159"/>
        <v>1.1690455362323924</v>
      </c>
    </row>
    <row r="5007" spans="1:21" x14ac:dyDescent="0.35">
      <c r="A5007" t="s">
        <v>73</v>
      </c>
      <c r="B5007" t="s">
        <v>47</v>
      </c>
      <c r="C5007" t="s">
        <v>76</v>
      </c>
      <c r="D5007" t="s">
        <v>77</v>
      </c>
      <c r="E5007" t="s">
        <v>748</v>
      </c>
      <c r="F5007" t="s">
        <v>749</v>
      </c>
      <c r="G5007" t="s">
        <v>452</v>
      </c>
      <c r="H5007" t="s">
        <v>41</v>
      </c>
      <c r="I5007" t="s">
        <v>645</v>
      </c>
      <c r="J5007" t="s">
        <v>36</v>
      </c>
      <c r="L5007" t="s">
        <v>750</v>
      </c>
      <c r="M5007" t="s">
        <v>750</v>
      </c>
      <c r="N5007" t="b">
        <v>0</v>
      </c>
      <c r="O5007">
        <v>106.23905766</v>
      </c>
      <c r="P5007">
        <v>1.7212025188182722E-2</v>
      </c>
      <c r="Q5007">
        <v>29.998086677839691</v>
      </c>
      <c r="R5007">
        <v>3186.968460256689</v>
      </c>
      <c r="S5007">
        <v>1.828589336412717</v>
      </c>
      <c r="T5007">
        <f t="shared" si="158"/>
        <v>3186.9684602566886</v>
      </c>
      <c r="U5007">
        <f t="shared" si="159"/>
        <v>1.8285893364127166</v>
      </c>
    </row>
    <row r="5008" spans="1:21" x14ac:dyDescent="0.35">
      <c r="A5008" t="s">
        <v>73</v>
      </c>
      <c r="B5008" t="s">
        <v>47</v>
      </c>
      <c r="C5008" t="s">
        <v>76</v>
      </c>
      <c r="D5008" t="s">
        <v>77</v>
      </c>
      <c r="E5008" t="s">
        <v>754</v>
      </c>
      <c r="F5008" t="s">
        <v>755</v>
      </c>
      <c r="G5008" t="s">
        <v>452</v>
      </c>
      <c r="H5008" t="s">
        <v>41</v>
      </c>
      <c r="I5008" t="s">
        <v>645</v>
      </c>
      <c r="J5008" t="s">
        <v>36</v>
      </c>
      <c r="L5008" t="s">
        <v>756</v>
      </c>
      <c r="M5008" t="s">
        <v>756</v>
      </c>
      <c r="N5008" t="b">
        <v>0</v>
      </c>
      <c r="O5008">
        <v>21.873540890000001</v>
      </c>
      <c r="P5008">
        <v>3.8092392970064261E-2</v>
      </c>
      <c r="Q5008">
        <v>66.38956738611229</v>
      </c>
      <c r="R5008">
        <v>1452.1749168895381</v>
      </c>
      <c r="S5008">
        <v>0.83321551522864923</v>
      </c>
      <c r="T5008">
        <f t="shared" si="158"/>
        <v>1452.1749168895376</v>
      </c>
      <c r="U5008">
        <f t="shared" si="159"/>
        <v>0.83321551522864923</v>
      </c>
    </row>
    <row r="5009" spans="1:21" x14ac:dyDescent="0.35">
      <c r="A5009" t="s">
        <v>73</v>
      </c>
      <c r="B5009" t="s">
        <v>47</v>
      </c>
      <c r="C5009" t="s">
        <v>39</v>
      </c>
      <c r="D5009" t="s">
        <v>40</v>
      </c>
      <c r="E5009" t="s">
        <v>754</v>
      </c>
      <c r="F5009" t="s">
        <v>755</v>
      </c>
      <c r="G5009" t="s">
        <v>452</v>
      </c>
      <c r="H5009" t="s">
        <v>41</v>
      </c>
      <c r="I5009" t="s">
        <v>645</v>
      </c>
      <c r="J5009" t="s">
        <v>36</v>
      </c>
      <c r="L5009" t="s">
        <v>756</v>
      </c>
      <c r="M5009" t="s">
        <v>756</v>
      </c>
      <c r="N5009" t="b">
        <v>0</v>
      </c>
      <c r="O5009">
        <v>21.873540890000001</v>
      </c>
      <c r="P5009">
        <v>1.5590487983229141E-2</v>
      </c>
      <c r="Q5009">
        <v>63.772428306466402</v>
      </c>
      <c r="R5009">
        <v>1394.928818216086</v>
      </c>
      <c r="S5009">
        <v>0.34101917639621621</v>
      </c>
      <c r="T5009">
        <f t="shared" si="158"/>
        <v>1394.9288182160863</v>
      </c>
      <c r="U5009">
        <f t="shared" si="159"/>
        <v>0.34101917639621626</v>
      </c>
    </row>
    <row r="5010" spans="1:21" x14ac:dyDescent="0.35">
      <c r="A5010" t="s">
        <v>73</v>
      </c>
      <c r="B5010" t="s">
        <v>47</v>
      </c>
      <c r="C5010" t="s">
        <v>76</v>
      </c>
      <c r="D5010" t="s">
        <v>77</v>
      </c>
      <c r="E5010" t="s">
        <v>757</v>
      </c>
      <c r="F5010" t="s">
        <v>758</v>
      </c>
      <c r="G5010" t="s">
        <v>452</v>
      </c>
      <c r="H5010" t="s">
        <v>41</v>
      </c>
      <c r="I5010" t="s">
        <v>645</v>
      </c>
      <c r="J5010" t="s">
        <v>36</v>
      </c>
      <c r="L5010" t="s">
        <v>759</v>
      </c>
      <c r="M5010" t="s">
        <v>759</v>
      </c>
      <c r="N5010" t="b">
        <v>0</v>
      </c>
      <c r="O5010">
        <v>35.737975300000002</v>
      </c>
      <c r="P5010">
        <v>4.7177600141498189E-5</v>
      </c>
      <c r="Q5010">
        <v>8.2223778017056701E-2</v>
      </c>
      <c r="R5010">
        <v>2.938511347846255</v>
      </c>
      <c r="S5010">
        <v>1.686031908570139E-3</v>
      </c>
      <c r="T5010">
        <f t="shared" si="158"/>
        <v>2.9385113478462555</v>
      </c>
      <c r="U5010">
        <f t="shared" si="159"/>
        <v>1.686031908570139E-3</v>
      </c>
    </row>
    <row r="5011" spans="1:21" x14ac:dyDescent="0.35">
      <c r="A5011" t="s">
        <v>73</v>
      </c>
      <c r="B5011" t="s">
        <v>47</v>
      </c>
      <c r="C5011" t="s">
        <v>29</v>
      </c>
      <c r="D5011" t="s">
        <v>30</v>
      </c>
      <c r="E5011" t="s">
        <v>757</v>
      </c>
      <c r="F5011" t="s">
        <v>758</v>
      </c>
      <c r="G5011" t="s">
        <v>452</v>
      </c>
      <c r="H5011" t="s">
        <v>41</v>
      </c>
      <c r="I5011" t="s">
        <v>645</v>
      </c>
      <c r="J5011" t="s">
        <v>36</v>
      </c>
      <c r="L5011" t="s">
        <v>759</v>
      </c>
      <c r="M5011" t="s">
        <v>759</v>
      </c>
      <c r="N5011" t="b">
        <v>0</v>
      </c>
      <c r="O5011">
        <v>35.737975300000002</v>
      </c>
      <c r="P5011">
        <v>1.044713151704225E-4</v>
      </c>
      <c r="Q5011">
        <v>5.3184382064420249E-2</v>
      </c>
      <c r="R5011">
        <v>1.9007021325640141</v>
      </c>
      <c r="S5011">
        <v>3.7335932811190741E-3</v>
      </c>
      <c r="T5011">
        <f t="shared" si="158"/>
        <v>1.9007021325640141</v>
      </c>
      <c r="U5011">
        <f t="shared" si="159"/>
        <v>3.733593281119075E-3</v>
      </c>
    </row>
    <row r="5012" spans="1:21" x14ac:dyDescent="0.35">
      <c r="A5012" t="s">
        <v>73</v>
      </c>
      <c r="B5012" t="s">
        <v>47</v>
      </c>
      <c r="C5012" t="s">
        <v>39</v>
      </c>
      <c r="D5012" t="s">
        <v>40</v>
      </c>
      <c r="E5012" t="s">
        <v>757</v>
      </c>
      <c r="F5012" t="s">
        <v>758</v>
      </c>
      <c r="G5012" t="s">
        <v>452</v>
      </c>
      <c r="H5012" t="s">
        <v>41</v>
      </c>
      <c r="I5012" t="s">
        <v>645</v>
      </c>
      <c r="J5012" t="s">
        <v>36</v>
      </c>
      <c r="L5012" t="s">
        <v>759</v>
      </c>
      <c r="M5012" t="s">
        <v>759</v>
      </c>
      <c r="N5012" t="b">
        <v>0</v>
      </c>
      <c r="O5012">
        <v>35.737975300000002</v>
      </c>
      <c r="P5012">
        <v>2.738581390682201E-7</v>
      </c>
      <c r="Q5012">
        <v>1.120208588637971E-3</v>
      </c>
      <c r="R5012">
        <v>4.0033986871591688E-2</v>
      </c>
      <c r="S5012">
        <v>9.7871354097240131E-6</v>
      </c>
      <c r="T5012">
        <f t="shared" si="158"/>
        <v>4.0033986871591667E-2</v>
      </c>
      <c r="U5012">
        <f t="shared" si="159"/>
        <v>9.7871354097240165E-6</v>
      </c>
    </row>
    <row r="5013" spans="1:21" x14ac:dyDescent="0.35">
      <c r="A5013" t="s">
        <v>73</v>
      </c>
      <c r="B5013" t="s">
        <v>47</v>
      </c>
      <c r="C5013" t="s">
        <v>39</v>
      </c>
      <c r="D5013" t="s">
        <v>40</v>
      </c>
      <c r="E5013" t="s">
        <v>760</v>
      </c>
      <c r="F5013" t="s">
        <v>761</v>
      </c>
      <c r="G5013" t="s">
        <v>452</v>
      </c>
      <c r="H5013" t="s">
        <v>41</v>
      </c>
      <c r="I5013" t="s">
        <v>645</v>
      </c>
      <c r="J5013" t="s">
        <v>36</v>
      </c>
      <c r="L5013" t="s">
        <v>762</v>
      </c>
      <c r="M5013" t="s">
        <v>762</v>
      </c>
      <c r="N5013" t="b">
        <v>0</v>
      </c>
      <c r="O5013">
        <v>21.831660679999999</v>
      </c>
      <c r="P5013">
        <v>3.3834034925550913E-2</v>
      </c>
      <c r="Q5013">
        <v>138.39711553154811</v>
      </c>
      <c r="R5013">
        <v>3021.438865375515</v>
      </c>
      <c r="S5013">
        <v>0.73865316992989638</v>
      </c>
      <c r="T5013">
        <f t="shared" si="158"/>
        <v>3021.4388653755159</v>
      </c>
      <c r="U5013">
        <f t="shared" si="159"/>
        <v>0.73865316992989649</v>
      </c>
    </row>
    <row r="5014" spans="1:21" x14ac:dyDescent="0.35">
      <c r="A5014" t="s">
        <v>73</v>
      </c>
      <c r="B5014" t="s">
        <v>47</v>
      </c>
      <c r="C5014" t="s">
        <v>76</v>
      </c>
      <c r="D5014" t="s">
        <v>77</v>
      </c>
      <c r="E5014" t="s">
        <v>760</v>
      </c>
      <c r="F5014" t="s">
        <v>761</v>
      </c>
      <c r="G5014" t="s">
        <v>452</v>
      </c>
      <c r="H5014" t="s">
        <v>41</v>
      </c>
      <c r="I5014" t="s">
        <v>645</v>
      </c>
      <c r="J5014" t="s">
        <v>36</v>
      </c>
      <c r="L5014" t="s">
        <v>762</v>
      </c>
      <c r="M5014" t="s">
        <v>762</v>
      </c>
      <c r="N5014" t="b">
        <v>0</v>
      </c>
      <c r="O5014">
        <v>21.831660679999999</v>
      </c>
      <c r="P5014">
        <v>3.6060865532561118E-2</v>
      </c>
      <c r="Q5014">
        <v>62.848906976175783</v>
      </c>
      <c r="R5014">
        <v>1372.0960112127541</v>
      </c>
      <c r="S5014">
        <v>0.78726858013398193</v>
      </c>
      <c r="T5014">
        <f t="shared" si="158"/>
        <v>1372.0960112127545</v>
      </c>
      <c r="U5014">
        <f t="shared" si="159"/>
        <v>0.78726858013398182</v>
      </c>
    </row>
    <row r="5015" spans="1:21" x14ac:dyDescent="0.35">
      <c r="A5015" t="s">
        <v>73</v>
      </c>
      <c r="B5015" t="s">
        <v>47</v>
      </c>
      <c r="C5015" t="s">
        <v>76</v>
      </c>
      <c r="D5015" t="s">
        <v>77</v>
      </c>
      <c r="E5015" t="s">
        <v>766</v>
      </c>
      <c r="F5015" t="s">
        <v>767</v>
      </c>
      <c r="G5015" t="s">
        <v>452</v>
      </c>
      <c r="H5015" t="s">
        <v>41</v>
      </c>
      <c r="I5015" t="s">
        <v>645</v>
      </c>
      <c r="J5015" t="s">
        <v>36</v>
      </c>
      <c r="L5015" t="s">
        <v>768</v>
      </c>
      <c r="M5015" t="s">
        <v>768</v>
      </c>
      <c r="N5015" t="b">
        <v>0</v>
      </c>
      <c r="O5015">
        <v>6.2466670999999998</v>
      </c>
      <c r="P5015">
        <v>3.8641079012993107E-5</v>
      </c>
      <c r="Q5015">
        <v>6.7345848317306917E-2</v>
      </c>
      <c r="R5015">
        <v>0.42068709500531148</v>
      </c>
      <c r="S5015">
        <v>2.4137795697896461E-4</v>
      </c>
      <c r="T5015">
        <f t="shared" si="158"/>
        <v>0.42068709500531148</v>
      </c>
      <c r="U5015">
        <f t="shared" si="159"/>
        <v>2.413779569789645E-4</v>
      </c>
    </row>
    <row r="5016" spans="1:21" x14ac:dyDescent="0.35">
      <c r="A5016" t="s">
        <v>73</v>
      </c>
      <c r="B5016" t="s">
        <v>47</v>
      </c>
      <c r="C5016" t="s">
        <v>39</v>
      </c>
      <c r="D5016" t="s">
        <v>40</v>
      </c>
      <c r="E5016" t="s">
        <v>766</v>
      </c>
      <c r="F5016" t="s">
        <v>767</v>
      </c>
      <c r="G5016" t="s">
        <v>452</v>
      </c>
      <c r="H5016" t="s">
        <v>41</v>
      </c>
      <c r="I5016" t="s">
        <v>645</v>
      </c>
      <c r="J5016" t="s">
        <v>36</v>
      </c>
      <c r="L5016" t="s">
        <v>768</v>
      </c>
      <c r="M5016" t="s">
        <v>768</v>
      </c>
      <c r="N5016" t="b">
        <v>0</v>
      </c>
      <c r="O5016">
        <v>6.2466670999999998</v>
      </c>
      <c r="P5016">
        <v>8.5553982437235112E-8</v>
      </c>
      <c r="Q5016">
        <v>3.4995602557022748E-4</v>
      </c>
      <c r="R5016">
        <v>2.186058791376299E-3</v>
      </c>
      <c r="S5016">
        <v>5.3442724736465443E-7</v>
      </c>
      <c r="T5016">
        <f t="shared" si="158"/>
        <v>2.1860587913762985E-3</v>
      </c>
      <c r="U5016">
        <f t="shared" si="159"/>
        <v>5.3442724736465443E-7</v>
      </c>
    </row>
    <row r="5017" spans="1:21" x14ac:dyDescent="0.35">
      <c r="A5017" t="s">
        <v>73</v>
      </c>
      <c r="B5017" t="s">
        <v>47</v>
      </c>
      <c r="C5017" t="s">
        <v>39</v>
      </c>
      <c r="D5017" t="s">
        <v>40</v>
      </c>
      <c r="E5017" t="s">
        <v>772</v>
      </c>
      <c r="F5017" t="s">
        <v>773</v>
      </c>
      <c r="G5017" t="s">
        <v>452</v>
      </c>
      <c r="H5017" t="s">
        <v>41</v>
      </c>
      <c r="I5017" t="s">
        <v>645</v>
      </c>
      <c r="J5017" t="s">
        <v>36</v>
      </c>
      <c r="L5017" t="s">
        <v>774</v>
      </c>
      <c r="M5017" t="s">
        <v>774</v>
      </c>
      <c r="N5017" t="b">
        <v>0</v>
      </c>
      <c r="O5017">
        <v>0.80095963999999997</v>
      </c>
      <c r="P5017">
        <v>2.142723023429444E-2</v>
      </c>
      <c r="Q5017">
        <v>87.647449226259909</v>
      </c>
      <c r="R5017">
        <v>70.202069379183413</v>
      </c>
      <c r="S5017">
        <v>1.7162346614657591E-2</v>
      </c>
      <c r="T5017">
        <f t="shared" si="158"/>
        <v>70.202069379183413</v>
      </c>
      <c r="U5017">
        <f t="shared" si="159"/>
        <v>1.7162346614657591E-2</v>
      </c>
    </row>
    <row r="5018" spans="1:21" x14ac:dyDescent="0.35">
      <c r="A5018" t="s">
        <v>73</v>
      </c>
      <c r="B5018" t="s">
        <v>47</v>
      </c>
      <c r="C5018" t="s">
        <v>76</v>
      </c>
      <c r="D5018" t="s">
        <v>77</v>
      </c>
      <c r="E5018" t="s">
        <v>772</v>
      </c>
      <c r="F5018" t="s">
        <v>773</v>
      </c>
      <c r="G5018" t="s">
        <v>452</v>
      </c>
      <c r="H5018" t="s">
        <v>41</v>
      </c>
      <c r="I5018" t="s">
        <v>645</v>
      </c>
      <c r="J5018" t="s">
        <v>36</v>
      </c>
      <c r="L5018" t="s">
        <v>774</v>
      </c>
      <c r="M5018" t="s">
        <v>774</v>
      </c>
      <c r="N5018" t="b">
        <v>0</v>
      </c>
      <c r="O5018">
        <v>0.80095963999999997</v>
      </c>
      <c r="P5018">
        <v>5.798343802943725E-2</v>
      </c>
      <c r="Q5018">
        <v>101.0568007465165</v>
      </c>
      <c r="R5018">
        <v>80.942418745481604</v>
      </c>
      <c r="S5018">
        <v>4.6442393650020369E-2</v>
      </c>
      <c r="T5018">
        <f t="shared" si="158"/>
        <v>80.942418745481589</v>
      </c>
      <c r="U5018">
        <f t="shared" si="159"/>
        <v>4.6442393650020369E-2</v>
      </c>
    </row>
    <row r="5019" spans="1:21" x14ac:dyDescent="0.35">
      <c r="A5019" t="s">
        <v>73</v>
      </c>
      <c r="B5019" t="s">
        <v>47</v>
      </c>
      <c r="C5019" t="s">
        <v>76</v>
      </c>
      <c r="D5019" t="s">
        <v>77</v>
      </c>
      <c r="E5019" t="s">
        <v>775</v>
      </c>
      <c r="F5019" t="s">
        <v>776</v>
      </c>
      <c r="G5019" t="s">
        <v>452</v>
      </c>
      <c r="H5019" t="s">
        <v>41</v>
      </c>
      <c r="I5019" t="s">
        <v>645</v>
      </c>
      <c r="J5019" t="s">
        <v>36</v>
      </c>
      <c r="L5019" t="s">
        <v>777</v>
      </c>
      <c r="M5019" t="s">
        <v>777</v>
      </c>
      <c r="N5019" t="b">
        <v>0</v>
      </c>
      <c r="O5019">
        <v>1.1892113</v>
      </c>
      <c r="P5019">
        <v>3.1268448213516723E-5</v>
      </c>
      <c r="Q5019">
        <v>5.4496412219673912E-2</v>
      </c>
      <c r="R5019">
        <v>6.4807749221094293E-2</v>
      </c>
      <c r="S5019">
        <v>3.7184791948978891E-5</v>
      </c>
      <c r="T5019">
        <f t="shared" si="158"/>
        <v>6.4807749221094293E-2</v>
      </c>
      <c r="U5019">
        <f t="shared" si="159"/>
        <v>3.7184791948978897E-5</v>
      </c>
    </row>
    <row r="5020" spans="1:21" x14ac:dyDescent="0.35">
      <c r="A5020" t="s">
        <v>73</v>
      </c>
      <c r="B5020" t="s">
        <v>47</v>
      </c>
      <c r="C5020" t="s">
        <v>39</v>
      </c>
      <c r="D5020" t="s">
        <v>40</v>
      </c>
      <c r="E5020" t="s">
        <v>775</v>
      </c>
      <c r="F5020" t="s">
        <v>776</v>
      </c>
      <c r="G5020" t="s">
        <v>452</v>
      </c>
      <c r="H5020" t="s">
        <v>41</v>
      </c>
      <c r="I5020" t="s">
        <v>645</v>
      </c>
      <c r="J5020" t="s">
        <v>36</v>
      </c>
      <c r="L5020" t="s">
        <v>777</v>
      </c>
      <c r="M5020" t="s">
        <v>777</v>
      </c>
      <c r="N5020" t="b">
        <v>0</v>
      </c>
      <c r="O5020">
        <v>1.1892113</v>
      </c>
      <c r="P5020">
        <v>5.0161038646282427E-8</v>
      </c>
      <c r="Q5020">
        <v>2.051822395994929E-4</v>
      </c>
      <c r="R5020">
        <v>2.440050378910244E-4</v>
      </c>
      <c r="S5020">
        <v>5.9652073977895763E-8</v>
      </c>
      <c r="T5020">
        <f t="shared" si="158"/>
        <v>2.4400503789102443E-4</v>
      </c>
      <c r="U5020">
        <f t="shared" si="159"/>
        <v>5.9652073977895763E-8</v>
      </c>
    </row>
    <row r="5021" spans="1:21" x14ac:dyDescent="0.35">
      <c r="A5021" t="s">
        <v>73</v>
      </c>
      <c r="B5021" t="s">
        <v>47</v>
      </c>
      <c r="C5021" t="s">
        <v>39</v>
      </c>
      <c r="D5021" t="s">
        <v>40</v>
      </c>
      <c r="E5021" t="s">
        <v>784</v>
      </c>
      <c r="F5021" t="s">
        <v>785</v>
      </c>
      <c r="G5021" t="s">
        <v>452</v>
      </c>
      <c r="H5021" t="s">
        <v>41</v>
      </c>
      <c r="I5021" t="s">
        <v>645</v>
      </c>
      <c r="J5021" t="s">
        <v>36</v>
      </c>
      <c r="L5021" t="s">
        <v>786</v>
      </c>
      <c r="M5021" t="s">
        <v>786</v>
      </c>
      <c r="N5021" t="b">
        <v>0</v>
      </c>
      <c r="O5021">
        <v>3.5676220399999998</v>
      </c>
      <c r="P5021">
        <v>4.4605480414683469E-3</v>
      </c>
      <c r="Q5021">
        <v>18.245739356464409</v>
      </c>
      <c r="R5021">
        <v>65.093901864217827</v>
      </c>
      <c r="S5021">
        <v>1.5913549503221311E-2</v>
      </c>
      <c r="T5021">
        <f t="shared" si="158"/>
        <v>65.093901864217841</v>
      </c>
      <c r="U5021">
        <f t="shared" si="159"/>
        <v>1.5913549503221307E-2</v>
      </c>
    </row>
    <row r="5022" spans="1:21" x14ac:dyDescent="0.35">
      <c r="A5022" t="s">
        <v>73</v>
      </c>
      <c r="B5022" t="s">
        <v>47</v>
      </c>
      <c r="C5022" t="s">
        <v>76</v>
      </c>
      <c r="D5022" t="s">
        <v>77</v>
      </c>
      <c r="E5022" t="s">
        <v>784</v>
      </c>
      <c r="F5022" t="s">
        <v>785</v>
      </c>
      <c r="G5022" t="s">
        <v>452</v>
      </c>
      <c r="H5022" t="s">
        <v>41</v>
      </c>
      <c r="I5022" t="s">
        <v>645</v>
      </c>
      <c r="J5022" t="s">
        <v>36</v>
      </c>
      <c r="L5022" t="s">
        <v>786</v>
      </c>
      <c r="M5022" t="s">
        <v>786</v>
      </c>
      <c r="N5022" t="b">
        <v>0</v>
      </c>
      <c r="O5022">
        <v>3.5676220399999998</v>
      </c>
      <c r="P5022">
        <v>5.6903788345846803E-3</v>
      </c>
      <c r="Q5022">
        <v>9.9175126484716998</v>
      </c>
      <c r="R5022">
        <v>35.381936706666409</v>
      </c>
      <c r="S5022">
        <v>2.0301120946213821E-2</v>
      </c>
      <c r="T5022">
        <f t="shared" si="158"/>
        <v>35.381936706666409</v>
      </c>
      <c r="U5022">
        <f t="shared" si="159"/>
        <v>2.0301120946213818E-2</v>
      </c>
    </row>
    <row r="5023" spans="1:21" x14ac:dyDescent="0.35">
      <c r="A5023" t="s">
        <v>73</v>
      </c>
      <c r="B5023" t="s">
        <v>47</v>
      </c>
      <c r="C5023" t="s">
        <v>76</v>
      </c>
      <c r="D5023" t="s">
        <v>77</v>
      </c>
      <c r="E5023" t="s">
        <v>787</v>
      </c>
      <c r="F5023" t="s">
        <v>788</v>
      </c>
      <c r="G5023" t="s">
        <v>452</v>
      </c>
      <c r="H5023" t="s">
        <v>41</v>
      </c>
      <c r="I5023" t="s">
        <v>645</v>
      </c>
      <c r="J5023" t="s">
        <v>36</v>
      </c>
      <c r="L5023" t="s">
        <v>789</v>
      </c>
      <c r="M5023" t="s">
        <v>789</v>
      </c>
      <c r="N5023" t="b">
        <v>0</v>
      </c>
      <c r="O5023">
        <v>8.42722528</v>
      </c>
      <c r="P5023">
        <v>2.8503790232914041E-3</v>
      </c>
      <c r="Q5023">
        <v>4.9678010617889079</v>
      </c>
      <c r="R5023">
        <v>41.864778693918318</v>
      </c>
      <c r="S5023">
        <v>2.4020786162663021E-2</v>
      </c>
      <c r="T5023">
        <f t="shared" si="158"/>
        <v>41.864778693918325</v>
      </c>
      <c r="U5023">
        <f t="shared" si="159"/>
        <v>2.4020786162663028E-2</v>
      </c>
    </row>
    <row r="5024" spans="1:21" x14ac:dyDescent="0.35">
      <c r="A5024" t="s">
        <v>73</v>
      </c>
      <c r="B5024" t="s">
        <v>47</v>
      </c>
      <c r="C5024" t="s">
        <v>39</v>
      </c>
      <c r="D5024" t="s">
        <v>40</v>
      </c>
      <c r="E5024" t="s">
        <v>787</v>
      </c>
      <c r="F5024" t="s">
        <v>788</v>
      </c>
      <c r="G5024" t="s">
        <v>452</v>
      </c>
      <c r="H5024" t="s">
        <v>41</v>
      </c>
      <c r="I5024" t="s">
        <v>645</v>
      </c>
      <c r="J5024" t="s">
        <v>36</v>
      </c>
      <c r="L5024" t="s">
        <v>789</v>
      </c>
      <c r="M5024" t="s">
        <v>789</v>
      </c>
      <c r="N5024" t="b">
        <v>0</v>
      </c>
      <c r="O5024">
        <v>8.42722528</v>
      </c>
      <c r="P5024">
        <v>1.0947490352389281E-6</v>
      </c>
      <c r="Q5024">
        <v>4.4780384320521806E-3</v>
      </c>
      <c r="R5024">
        <v>3.77374386794017E-2</v>
      </c>
      <c r="S5024">
        <v>9.225696745021103E-6</v>
      </c>
      <c r="T5024">
        <f t="shared" si="158"/>
        <v>3.77374386794017E-2</v>
      </c>
      <c r="U5024">
        <f t="shared" si="159"/>
        <v>9.2256967450211047E-6</v>
      </c>
    </row>
    <row r="5025" spans="1:21" x14ac:dyDescent="0.35">
      <c r="A5025" t="s">
        <v>73</v>
      </c>
      <c r="B5025" t="s">
        <v>47</v>
      </c>
      <c r="C5025" t="s">
        <v>29</v>
      </c>
      <c r="D5025" t="s">
        <v>30</v>
      </c>
      <c r="E5025" t="s">
        <v>796</v>
      </c>
      <c r="F5025" t="s">
        <v>797</v>
      </c>
      <c r="G5025" t="s">
        <v>452</v>
      </c>
      <c r="H5025" t="s">
        <v>41</v>
      </c>
      <c r="I5025" t="s">
        <v>645</v>
      </c>
      <c r="J5025" t="s">
        <v>36</v>
      </c>
      <c r="L5025" t="s">
        <v>798</v>
      </c>
      <c r="M5025" t="s">
        <v>798</v>
      </c>
      <c r="N5025" t="b">
        <v>0</v>
      </c>
      <c r="O5025">
        <v>7.0654771800000002</v>
      </c>
      <c r="P5025">
        <v>2.3067319589266579E-2</v>
      </c>
      <c r="Q5025">
        <v>11.74313864275897</v>
      </c>
      <c r="R5025">
        <v>82.970878101989669</v>
      </c>
      <c r="S5025">
        <v>0.16298162016173001</v>
      </c>
      <c r="T5025">
        <f t="shared" si="158"/>
        <v>82.970878101989669</v>
      </c>
      <c r="U5025">
        <f t="shared" si="159"/>
        <v>0.16298162016172998</v>
      </c>
    </row>
    <row r="5026" spans="1:21" x14ac:dyDescent="0.35">
      <c r="A5026" t="s">
        <v>73</v>
      </c>
      <c r="B5026" t="s">
        <v>47</v>
      </c>
      <c r="C5026" t="s">
        <v>39</v>
      </c>
      <c r="D5026" t="s">
        <v>40</v>
      </c>
      <c r="E5026" t="s">
        <v>796</v>
      </c>
      <c r="F5026" t="s">
        <v>797</v>
      </c>
      <c r="G5026" t="s">
        <v>452</v>
      </c>
      <c r="H5026" t="s">
        <v>41</v>
      </c>
      <c r="I5026" t="s">
        <v>645</v>
      </c>
      <c r="J5026" t="s">
        <v>36</v>
      </c>
      <c r="L5026" t="s">
        <v>798</v>
      </c>
      <c r="M5026" t="s">
        <v>798</v>
      </c>
      <c r="N5026" t="b">
        <v>0</v>
      </c>
      <c r="O5026">
        <v>7.0654771800000002</v>
      </c>
      <c r="P5026">
        <v>4.1872648317837331E-2</v>
      </c>
      <c r="Q5026">
        <v>171.27882499403839</v>
      </c>
      <c r="R5026">
        <v>1210.1666294125921</v>
      </c>
      <c r="S5026">
        <v>0.29585024115584507</v>
      </c>
      <c r="T5026">
        <f t="shared" si="158"/>
        <v>1210.1666294125919</v>
      </c>
      <c r="U5026">
        <f t="shared" si="159"/>
        <v>0.29585024115584507</v>
      </c>
    </row>
    <row r="5027" spans="1:21" x14ac:dyDescent="0.35">
      <c r="A5027" t="s">
        <v>73</v>
      </c>
      <c r="B5027" t="s">
        <v>47</v>
      </c>
      <c r="C5027" t="s">
        <v>76</v>
      </c>
      <c r="D5027" t="s">
        <v>77</v>
      </c>
      <c r="E5027" t="s">
        <v>796</v>
      </c>
      <c r="F5027" t="s">
        <v>797</v>
      </c>
      <c r="G5027" t="s">
        <v>452</v>
      </c>
      <c r="H5027" t="s">
        <v>41</v>
      </c>
      <c r="I5027" t="s">
        <v>645</v>
      </c>
      <c r="J5027" t="s">
        <v>36</v>
      </c>
      <c r="L5027" t="s">
        <v>798</v>
      </c>
      <c r="M5027" t="s">
        <v>798</v>
      </c>
      <c r="N5027" t="b">
        <v>0</v>
      </c>
      <c r="O5027">
        <v>7.0654771800000002</v>
      </c>
      <c r="P5027">
        <v>4.3427800688513922E-2</v>
      </c>
      <c r="Q5027">
        <v>75.688416385563841</v>
      </c>
      <c r="R5027">
        <v>534.77477876253943</v>
      </c>
      <c r="S5027">
        <v>0.30683813474228339</v>
      </c>
      <c r="T5027">
        <f t="shared" si="158"/>
        <v>534.77477876253943</v>
      </c>
      <c r="U5027">
        <f t="shared" si="159"/>
        <v>0.30683813474228344</v>
      </c>
    </row>
    <row r="5028" spans="1:21" x14ac:dyDescent="0.35">
      <c r="A5028" t="s">
        <v>73</v>
      </c>
      <c r="B5028" t="s">
        <v>47</v>
      </c>
      <c r="C5028" t="s">
        <v>39</v>
      </c>
      <c r="D5028" t="s">
        <v>40</v>
      </c>
      <c r="E5028" t="s">
        <v>799</v>
      </c>
      <c r="F5028" t="s">
        <v>800</v>
      </c>
      <c r="G5028" t="s">
        <v>452</v>
      </c>
      <c r="H5028" t="s">
        <v>41</v>
      </c>
      <c r="I5028" t="s">
        <v>645</v>
      </c>
      <c r="J5028" t="s">
        <v>36</v>
      </c>
      <c r="L5028" t="s">
        <v>801</v>
      </c>
      <c r="M5028" t="s">
        <v>801</v>
      </c>
      <c r="N5028" t="b">
        <v>0</v>
      </c>
      <c r="O5028">
        <v>9.9673169999999995</v>
      </c>
      <c r="P5028">
        <v>2.834656457027827E-2</v>
      </c>
      <c r="Q5028">
        <v>115.9507809336876</v>
      </c>
      <c r="R5028">
        <v>1155.7181899636209</v>
      </c>
      <c r="S5028">
        <v>0.28253919493293228</v>
      </c>
      <c r="T5028">
        <f t="shared" si="158"/>
        <v>1155.7181899636203</v>
      </c>
      <c r="U5028">
        <f t="shared" si="159"/>
        <v>0.28253919493293228</v>
      </c>
    </row>
    <row r="5029" spans="1:21" x14ac:dyDescent="0.35">
      <c r="A5029" t="s">
        <v>73</v>
      </c>
      <c r="B5029" t="s">
        <v>47</v>
      </c>
      <c r="C5029" t="s">
        <v>76</v>
      </c>
      <c r="D5029" t="s">
        <v>77</v>
      </c>
      <c r="E5029" t="s">
        <v>799</v>
      </c>
      <c r="F5029" t="s">
        <v>800</v>
      </c>
      <c r="G5029" t="s">
        <v>452</v>
      </c>
      <c r="H5029" t="s">
        <v>41</v>
      </c>
      <c r="I5029" t="s">
        <v>645</v>
      </c>
      <c r="J5029" t="s">
        <v>36</v>
      </c>
      <c r="L5029" t="s">
        <v>801</v>
      </c>
      <c r="M5029" t="s">
        <v>801</v>
      </c>
      <c r="N5029" t="b">
        <v>0</v>
      </c>
      <c r="O5029">
        <v>9.9673169999999995</v>
      </c>
      <c r="P5029">
        <v>7.3082710504360035E-2</v>
      </c>
      <c r="Q5029">
        <v>127.3726630301736</v>
      </c>
      <c r="R5029">
        <v>1269.56370955592</v>
      </c>
      <c r="S5029">
        <v>0.72843854281618636</v>
      </c>
      <c r="T5029">
        <f t="shared" si="158"/>
        <v>1269.5637095559207</v>
      </c>
      <c r="U5029">
        <f t="shared" si="159"/>
        <v>0.72843854281618636</v>
      </c>
    </row>
    <row r="5030" spans="1:21" x14ac:dyDescent="0.35">
      <c r="A5030" t="s">
        <v>73</v>
      </c>
      <c r="B5030" t="s">
        <v>47</v>
      </c>
      <c r="C5030" t="s">
        <v>76</v>
      </c>
      <c r="D5030" t="s">
        <v>77</v>
      </c>
      <c r="E5030" t="s">
        <v>805</v>
      </c>
      <c r="F5030" t="s">
        <v>806</v>
      </c>
      <c r="G5030" t="s">
        <v>452</v>
      </c>
      <c r="H5030" t="s">
        <v>41</v>
      </c>
      <c r="I5030" t="s">
        <v>645</v>
      </c>
      <c r="J5030" t="s">
        <v>36</v>
      </c>
      <c r="L5030" t="s">
        <v>807</v>
      </c>
      <c r="M5030" t="s">
        <v>807</v>
      </c>
      <c r="N5030" t="b">
        <v>0</v>
      </c>
      <c r="O5030">
        <v>5.8865310099999997</v>
      </c>
      <c r="P5030">
        <v>9.2876522789243909E-3</v>
      </c>
      <c r="Q5030">
        <v>16.187043363618589</v>
      </c>
      <c r="R5030">
        <v>95.285532720155544</v>
      </c>
      <c r="S5030">
        <v>5.4672053149985592E-2</v>
      </c>
      <c r="T5030">
        <f t="shared" si="158"/>
        <v>95.285532720155516</v>
      </c>
      <c r="U5030">
        <f t="shared" si="159"/>
        <v>5.4672053149985592E-2</v>
      </c>
    </row>
    <row r="5031" spans="1:21" x14ac:dyDescent="0.35">
      <c r="A5031" t="s">
        <v>73</v>
      </c>
      <c r="B5031" t="s">
        <v>47</v>
      </c>
      <c r="C5031" t="s">
        <v>39</v>
      </c>
      <c r="D5031" t="s">
        <v>40</v>
      </c>
      <c r="E5031" t="s">
        <v>805</v>
      </c>
      <c r="F5031" t="s">
        <v>806</v>
      </c>
      <c r="G5031" t="s">
        <v>452</v>
      </c>
      <c r="H5031" t="s">
        <v>41</v>
      </c>
      <c r="I5031" t="s">
        <v>645</v>
      </c>
      <c r="J5031" t="s">
        <v>36</v>
      </c>
      <c r="L5031" t="s">
        <v>807</v>
      </c>
      <c r="M5031" t="s">
        <v>807</v>
      </c>
      <c r="N5031" t="b">
        <v>0</v>
      </c>
      <c r="O5031">
        <v>5.8865310099999997</v>
      </c>
      <c r="P5031">
        <v>2.865527963919774E-3</v>
      </c>
      <c r="Q5031">
        <v>11.7213570759187</v>
      </c>
      <c r="R5031">
        <v>68.998131906678367</v>
      </c>
      <c r="S5031">
        <v>1.6868019219635912E-2</v>
      </c>
      <c r="T5031">
        <f t="shared" si="158"/>
        <v>68.998131906678353</v>
      </c>
      <c r="U5031">
        <f t="shared" si="159"/>
        <v>1.6868019219635908E-2</v>
      </c>
    </row>
    <row r="5032" spans="1:21" x14ac:dyDescent="0.35">
      <c r="A5032" t="s">
        <v>73</v>
      </c>
      <c r="B5032" t="s">
        <v>47</v>
      </c>
      <c r="C5032" t="s">
        <v>76</v>
      </c>
      <c r="D5032" t="s">
        <v>77</v>
      </c>
      <c r="E5032" t="s">
        <v>811</v>
      </c>
      <c r="F5032" t="s">
        <v>812</v>
      </c>
      <c r="G5032" t="s">
        <v>452</v>
      </c>
      <c r="H5032" t="s">
        <v>41</v>
      </c>
      <c r="I5032" t="s">
        <v>645</v>
      </c>
      <c r="J5032" t="s">
        <v>36</v>
      </c>
      <c r="L5032" t="s">
        <v>813</v>
      </c>
      <c r="M5032" t="s">
        <v>813</v>
      </c>
      <c r="N5032" t="b">
        <v>0</v>
      </c>
      <c r="O5032">
        <v>18.543900470000001</v>
      </c>
      <c r="P5032">
        <v>4.5153980386269807E-4</v>
      </c>
      <c r="Q5032">
        <v>0.78696899561056777</v>
      </c>
      <c r="R5032">
        <v>14.59347472757824</v>
      </c>
      <c r="S5032">
        <v>8.3733091810731953E-3</v>
      </c>
      <c r="T5032">
        <f t="shared" si="158"/>
        <v>14.593474727578236</v>
      </c>
      <c r="U5032">
        <f t="shared" si="159"/>
        <v>8.3733091810731953E-3</v>
      </c>
    </row>
    <row r="5033" spans="1:21" x14ac:dyDescent="0.35">
      <c r="A5033" t="s">
        <v>73</v>
      </c>
      <c r="B5033" t="s">
        <v>47</v>
      </c>
      <c r="C5033" t="s">
        <v>39</v>
      </c>
      <c r="D5033" t="s">
        <v>40</v>
      </c>
      <c r="E5033" t="s">
        <v>811</v>
      </c>
      <c r="F5033" t="s">
        <v>812</v>
      </c>
      <c r="G5033" t="s">
        <v>452</v>
      </c>
      <c r="H5033" t="s">
        <v>41</v>
      </c>
      <c r="I5033" t="s">
        <v>645</v>
      </c>
      <c r="J5033" t="s">
        <v>36</v>
      </c>
      <c r="L5033" t="s">
        <v>813</v>
      </c>
      <c r="M5033" t="s">
        <v>813</v>
      </c>
      <c r="N5033" t="b">
        <v>0</v>
      </c>
      <c r="O5033">
        <v>18.543900470000001</v>
      </c>
      <c r="P5033">
        <v>2.3370249701240369E-8</v>
      </c>
      <c r="Q5033">
        <v>9.5595312679101844E-5</v>
      </c>
      <c r="R5033">
        <v>1.772709963719794E-3</v>
      </c>
      <c r="S5033">
        <v>4.3337558441884869E-7</v>
      </c>
      <c r="T5033">
        <f t="shared" si="158"/>
        <v>1.7727099637197938E-3</v>
      </c>
      <c r="U5033">
        <f t="shared" si="159"/>
        <v>4.3337558441884864E-7</v>
      </c>
    </row>
    <row r="5034" spans="1:21" x14ac:dyDescent="0.35">
      <c r="A5034" t="s">
        <v>73</v>
      </c>
      <c r="B5034" t="s">
        <v>47</v>
      </c>
      <c r="C5034" t="s">
        <v>76</v>
      </c>
      <c r="D5034" t="s">
        <v>77</v>
      </c>
      <c r="E5034" t="s">
        <v>1463</v>
      </c>
      <c r="F5034" t="s">
        <v>1464</v>
      </c>
      <c r="G5034" t="s">
        <v>452</v>
      </c>
      <c r="H5034" t="s">
        <v>41</v>
      </c>
      <c r="I5034" t="s">
        <v>645</v>
      </c>
      <c r="J5034" t="s">
        <v>36</v>
      </c>
      <c r="L5034" t="s">
        <v>1465</v>
      </c>
      <c r="M5034" t="s">
        <v>1465</v>
      </c>
      <c r="N5034" t="b">
        <v>0</v>
      </c>
      <c r="O5034">
        <v>86.209370239999998</v>
      </c>
      <c r="P5034">
        <v>1.475427944195694E-2</v>
      </c>
      <c r="Q5034">
        <v>25.71458899983304</v>
      </c>
      <c r="R5034">
        <v>2216.838523656038</v>
      </c>
      <c r="S5034">
        <v>1.2719571390360871</v>
      </c>
      <c r="T5034">
        <f t="shared" si="158"/>
        <v>2216.838523656038</v>
      </c>
      <c r="U5034">
        <f t="shared" si="159"/>
        <v>1.2719571390360864</v>
      </c>
    </row>
    <row r="5035" spans="1:21" x14ac:dyDescent="0.35">
      <c r="A5035" t="s">
        <v>73</v>
      </c>
      <c r="B5035" t="s">
        <v>47</v>
      </c>
      <c r="C5035" t="s">
        <v>39</v>
      </c>
      <c r="D5035" t="s">
        <v>40</v>
      </c>
      <c r="E5035" t="s">
        <v>814</v>
      </c>
      <c r="F5035" t="s">
        <v>815</v>
      </c>
      <c r="G5035" t="s">
        <v>452</v>
      </c>
      <c r="H5035" t="s">
        <v>41</v>
      </c>
      <c r="I5035" t="s">
        <v>645</v>
      </c>
      <c r="J5035" t="s">
        <v>36</v>
      </c>
      <c r="L5035" t="s">
        <v>816</v>
      </c>
      <c r="M5035" t="s">
        <v>816</v>
      </c>
      <c r="N5035" t="b">
        <v>0</v>
      </c>
      <c r="O5035">
        <v>23.46238816</v>
      </c>
      <c r="P5035">
        <v>1.110037494876805E-4</v>
      </c>
      <c r="Q5035">
        <v>0.4540575422377412</v>
      </c>
      <c r="R5035">
        <v>10.653274302957479</v>
      </c>
      <c r="S5035">
        <v>2.6044130576953609E-3</v>
      </c>
      <c r="T5035">
        <f t="shared" si="158"/>
        <v>10.653274302957479</v>
      </c>
      <c r="U5035">
        <f t="shared" si="159"/>
        <v>2.6044130576953609E-3</v>
      </c>
    </row>
    <row r="5036" spans="1:21" x14ac:dyDescent="0.35">
      <c r="A5036" t="s">
        <v>73</v>
      </c>
      <c r="B5036" t="s">
        <v>47</v>
      </c>
      <c r="C5036" t="s">
        <v>76</v>
      </c>
      <c r="D5036" t="s">
        <v>77</v>
      </c>
      <c r="E5036" t="s">
        <v>814</v>
      </c>
      <c r="F5036" t="s">
        <v>815</v>
      </c>
      <c r="G5036" t="s">
        <v>452</v>
      </c>
      <c r="H5036" t="s">
        <v>41</v>
      </c>
      <c r="I5036" t="s">
        <v>645</v>
      </c>
      <c r="J5036" t="s">
        <v>36</v>
      </c>
      <c r="L5036" t="s">
        <v>816</v>
      </c>
      <c r="M5036" t="s">
        <v>816</v>
      </c>
      <c r="N5036" t="b">
        <v>0</v>
      </c>
      <c r="O5036">
        <v>23.46238816</v>
      </c>
      <c r="P5036">
        <v>4.8262807645229418E-4</v>
      </c>
      <c r="Q5036">
        <v>0.84115138760748986</v>
      </c>
      <c r="R5036">
        <v>19.735420357369541</v>
      </c>
      <c r="S5036">
        <v>1.132360726663788E-2</v>
      </c>
      <c r="T5036">
        <f t="shared" si="158"/>
        <v>19.735420357369541</v>
      </c>
      <c r="U5036">
        <f t="shared" si="159"/>
        <v>1.1323607266637881E-2</v>
      </c>
    </row>
    <row r="5037" spans="1:21" x14ac:dyDescent="0.35">
      <c r="A5037" t="s">
        <v>73</v>
      </c>
      <c r="B5037" t="s">
        <v>47</v>
      </c>
      <c r="C5037" t="s">
        <v>76</v>
      </c>
      <c r="D5037" t="s">
        <v>77</v>
      </c>
      <c r="E5037" t="s">
        <v>817</v>
      </c>
      <c r="F5037" t="s">
        <v>818</v>
      </c>
      <c r="G5037" t="s">
        <v>452</v>
      </c>
      <c r="H5037" t="s">
        <v>41</v>
      </c>
      <c r="I5037" t="s">
        <v>645</v>
      </c>
      <c r="J5037" t="s">
        <v>36</v>
      </c>
      <c r="L5037" t="s">
        <v>819</v>
      </c>
      <c r="M5037" t="s">
        <v>819</v>
      </c>
      <c r="N5037" t="b">
        <v>0</v>
      </c>
      <c r="O5037">
        <v>28.808238660000001</v>
      </c>
      <c r="P5037">
        <v>3.6927163289594502E-8</v>
      </c>
      <c r="Q5037">
        <v>6.4358739486887383E-5</v>
      </c>
      <c r="R5037">
        <v>1.854061926995018E-3</v>
      </c>
      <c r="S5037">
        <v>1.0638065330834289E-6</v>
      </c>
      <c r="T5037">
        <f t="shared" si="158"/>
        <v>1.8540619269950178E-3</v>
      </c>
      <c r="U5037">
        <f t="shared" si="159"/>
        <v>1.0638065330834291E-6</v>
      </c>
    </row>
    <row r="5038" spans="1:21" x14ac:dyDescent="0.35">
      <c r="A5038" t="s">
        <v>73</v>
      </c>
      <c r="B5038" t="s">
        <v>47</v>
      </c>
      <c r="C5038" t="s">
        <v>29</v>
      </c>
      <c r="D5038" t="s">
        <v>30</v>
      </c>
      <c r="E5038" t="s">
        <v>817</v>
      </c>
      <c r="F5038" t="s">
        <v>818</v>
      </c>
      <c r="G5038" t="s">
        <v>452</v>
      </c>
      <c r="H5038" t="s">
        <v>41</v>
      </c>
      <c r="I5038" t="s">
        <v>645</v>
      </c>
      <c r="J5038" t="s">
        <v>36</v>
      </c>
      <c r="L5038" t="s">
        <v>819</v>
      </c>
      <c r="M5038" t="s">
        <v>819</v>
      </c>
      <c r="N5038" t="b">
        <v>0</v>
      </c>
      <c r="O5038">
        <v>28.808238660000001</v>
      </c>
      <c r="P5038">
        <v>1.575852828537715E-7</v>
      </c>
      <c r="Q5038">
        <v>8.0223704251763237E-5</v>
      </c>
      <c r="R5038">
        <v>2.3111036182740519E-3</v>
      </c>
      <c r="S5038">
        <v>4.5397544377550561E-6</v>
      </c>
      <c r="T5038">
        <f t="shared" si="158"/>
        <v>2.3111036182740523E-3</v>
      </c>
      <c r="U5038">
        <f t="shared" si="159"/>
        <v>4.5397544377550553E-6</v>
      </c>
    </row>
    <row r="5039" spans="1:21" x14ac:dyDescent="0.35">
      <c r="A5039" t="s">
        <v>73</v>
      </c>
      <c r="B5039" t="s">
        <v>47</v>
      </c>
      <c r="C5039" t="s">
        <v>39</v>
      </c>
      <c r="D5039" t="s">
        <v>40</v>
      </c>
      <c r="E5039" t="s">
        <v>817</v>
      </c>
      <c r="F5039" t="s">
        <v>818</v>
      </c>
      <c r="G5039" t="s">
        <v>452</v>
      </c>
      <c r="H5039" t="s">
        <v>41</v>
      </c>
      <c r="I5039" t="s">
        <v>645</v>
      </c>
      <c r="J5039" t="s">
        <v>36</v>
      </c>
      <c r="L5039" t="s">
        <v>819</v>
      </c>
      <c r="M5039" t="s">
        <v>819</v>
      </c>
      <c r="N5039" t="b">
        <v>0</v>
      </c>
      <c r="O5039">
        <v>28.808238660000001</v>
      </c>
      <c r="P5039">
        <v>1.4557644972833479E-8</v>
      </c>
      <c r="Q5039">
        <v>5.9547614631413647E-5</v>
      </c>
      <c r="R5039">
        <v>1.715461893935472E-3</v>
      </c>
      <c r="S5039">
        <v>4.1938011070493609E-7</v>
      </c>
      <c r="T5039">
        <f t="shared" si="158"/>
        <v>1.7154618939354722E-3</v>
      </c>
      <c r="U5039">
        <f t="shared" si="159"/>
        <v>4.1938011070493609E-7</v>
      </c>
    </row>
    <row r="5040" spans="1:21" x14ac:dyDescent="0.35">
      <c r="A5040" t="s">
        <v>73</v>
      </c>
      <c r="B5040" t="s">
        <v>47</v>
      </c>
      <c r="C5040" t="s">
        <v>76</v>
      </c>
      <c r="D5040" t="s">
        <v>77</v>
      </c>
      <c r="E5040" t="s">
        <v>820</v>
      </c>
      <c r="F5040" t="s">
        <v>821</v>
      </c>
      <c r="G5040" t="s">
        <v>452</v>
      </c>
      <c r="H5040" t="s">
        <v>41</v>
      </c>
      <c r="I5040" t="s">
        <v>645</v>
      </c>
      <c r="J5040" t="s">
        <v>36</v>
      </c>
      <c r="L5040" t="s">
        <v>822</v>
      </c>
      <c r="M5040" t="s">
        <v>822</v>
      </c>
      <c r="N5040" t="b">
        <v>0</v>
      </c>
      <c r="O5040">
        <v>171.43940861999999</v>
      </c>
      <c r="P5040">
        <v>3.8872464929544671E-7</v>
      </c>
      <c r="Q5040">
        <v>6.7749120721620525E-4</v>
      </c>
      <c r="R5040">
        <v>0.1161486919103961</v>
      </c>
      <c r="S5040">
        <v>6.6642723991228273E-5</v>
      </c>
      <c r="T5040">
        <f t="shared" si="158"/>
        <v>0.1161486919103961</v>
      </c>
      <c r="U5040">
        <f t="shared" si="159"/>
        <v>6.6642723991228286E-5</v>
      </c>
    </row>
    <row r="5041" spans="1:21" x14ac:dyDescent="0.35">
      <c r="A5041" t="s">
        <v>73</v>
      </c>
      <c r="B5041" t="s">
        <v>47</v>
      </c>
      <c r="C5041" t="s">
        <v>29</v>
      </c>
      <c r="D5041" t="s">
        <v>30</v>
      </c>
      <c r="E5041" t="s">
        <v>820</v>
      </c>
      <c r="F5041" t="s">
        <v>821</v>
      </c>
      <c r="G5041" t="s">
        <v>452</v>
      </c>
      <c r="H5041" t="s">
        <v>41</v>
      </c>
      <c r="I5041" t="s">
        <v>645</v>
      </c>
      <c r="J5041" t="s">
        <v>36</v>
      </c>
      <c r="L5041" t="s">
        <v>822</v>
      </c>
      <c r="M5041" t="s">
        <v>822</v>
      </c>
      <c r="N5041" t="b">
        <v>0</v>
      </c>
      <c r="O5041">
        <v>171.43940861999999</v>
      </c>
      <c r="P5041">
        <v>7.7439152680015837E-7</v>
      </c>
      <c r="Q5041">
        <v>3.9422816455985087E-4</v>
      </c>
      <c r="R5041">
        <v>6.7586243393488871E-2</v>
      </c>
      <c r="S5041">
        <v>1.32761225394958E-4</v>
      </c>
      <c r="T5041">
        <f t="shared" si="158"/>
        <v>6.7586243393488871E-2</v>
      </c>
      <c r="U5041">
        <f t="shared" si="159"/>
        <v>1.3276122539495803E-4</v>
      </c>
    </row>
    <row r="5042" spans="1:21" x14ac:dyDescent="0.35">
      <c r="A5042" t="s">
        <v>73</v>
      </c>
      <c r="B5042" t="s">
        <v>47</v>
      </c>
      <c r="C5042" t="s">
        <v>39</v>
      </c>
      <c r="D5042" t="s">
        <v>40</v>
      </c>
      <c r="E5042" t="s">
        <v>820</v>
      </c>
      <c r="F5042" t="s">
        <v>821</v>
      </c>
      <c r="G5042" t="s">
        <v>452</v>
      </c>
      <c r="H5042" t="s">
        <v>41</v>
      </c>
      <c r="I5042" t="s">
        <v>645</v>
      </c>
      <c r="J5042" t="s">
        <v>36</v>
      </c>
      <c r="L5042" t="s">
        <v>822</v>
      </c>
      <c r="M5042" t="s">
        <v>822</v>
      </c>
      <c r="N5042" t="b">
        <v>0</v>
      </c>
      <c r="O5042">
        <v>171.43940861999999</v>
      </c>
      <c r="P5042">
        <v>9.6514264617709528E-8</v>
      </c>
      <c r="Q5042">
        <v>3.947887344838182E-4</v>
      </c>
      <c r="R5042">
        <v>6.7682347169744E-2</v>
      </c>
      <c r="S5042">
        <v>1.6546348449454309E-5</v>
      </c>
      <c r="T5042">
        <f t="shared" si="158"/>
        <v>6.7682347169743987E-2</v>
      </c>
      <c r="U5042">
        <f t="shared" si="159"/>
        <v>1.6546348449454312E-5</v>
      </c>
    </row>
    <row r="5043" spans="1:21" x14ac:dyDescent="0.35">
      <c r="A5043" t="s">
        <v>73</v>
      </c>
      <c r="B5043" t="s">
        <v>47</v>
      </c>
      <c r="C5043" t="s">
        <v>39</v>
      </c>
      <c r="D5043" t="s">
        <v>40</v>
      </c>
      <c r="E5043" t="s">
        <v>826</v>
      </c>
      <c r="F5043" t="s">
        <v>827</v>
      </c>
      <c r="G5043" t="s">
        <v>452</v>
      </c>
      <c r="H5043" t="s">
        <v>41</v>
      </c>
      <c r="I5043" t="s">
        <v>645</v>
      </c>
      <c r="J5043" t="s">
        <v>36</v>
      </c>
      <c r="L5043" t="s">
        <v>828</v>
      </c>
      <c r="M5043" t="s">
        <v>828</v>
      </c>
      <c r="N5043" t="b">
        <v>0</v>
      </c>
      <c r="O5043">
        <v>63.38678522</v>
      </c>
      <c r="P5043">
        <v>2.088479099945474E-8</v>
      </c>
      <c r="Q5043">
        <v>8.5428617637945247E-5</v>
      </c>
      <c r="R5043">
        <v>5.4150454378579394E-3</v>
      </c>
      <c r="S5043">
        <v>1.3238197614470271E-6</v>
      </c>
      <c r="T5043">
        <f t="shared" si="158"/>
        <v>5.4150454378579394E-3</v>
      </c>
      <c r="U5043">
        <f t="shared" si="159"/>
        <v>1.3238197614470267E-6</v>
      </c>
    </row>
    <row r="5044" spans="1:21" x14ac:dyDescent="0.35">
      <c r="A5044" t="s">
        <v>73</v>
      </c>
      <c r="B5044" t="s">
        <v>47</v>
      </c>
      <c r="C5044" t="s">
        <v>29</v>
      </c>
      <c r="D5044" t="s">
        <v>30</v>
      </c>
      <c r="E5044" t="s">
        <v>826</v>
      </c>
      <c r="F5044" t="s">
        <v>827</v>
      </c>
      <c r="G5044" t="s">
        <v>452</v>
      </c>
      <c r="H5044" t="s">
        <v>41</v>
      </c>
      <c r="I5044" t="s">
        <v>645</v>
      </c>
      <c r="J5044" t="s">
        <v>36</v>
      </c>
      <c r="L5044" t="s">
        <v>828</v>
      </c>
      <c r="M5044" t="s">
        <v>828</v>
      </c>
      <c r="N5044" t="b">
        <v>0</v>
      </c>
      <c r="O5044">
        <v>63.38678522</v>
      </c>
      <c r="P5044">
        <v>1.311539268292013E-7</v>
      </c>
      <c r="Q5044">
        <v>6.6767997917461752E-5</v>
      </c>
      <c r="R5044">
        <v>4.2322087435635557E-3</v>
      </c>
      <c r="S5044">
        <v>8.3134257906821771E-6</v>
      </c>
      <c r="T5044">
        <f t="shared" si="158"/>
        <v>4.2322087435635557E-3</v>
      </c>
      <c r="U5044">
        <f t="shared" si="159"/>
        <v>8.3134257906821788E-6</v>
      </c>
    </row>
    <row r="5045" spans="1:21" x14ac:dyDescent="0.35">
      <c r="A5045" t="s">
        <v>73</v>
      </c>
      <c r="B5045" t="s">
        <v>47</v>
      </c>
      <c r="C5045" t="s">
        <v>76</v>
      </c>
      <c r="D5045" t="s">
        <v>77</v>
      </c>
      <c r="E5045" t="s">
        <v>826</v>
      </c>
      <c r="F5045" t="s">
        <v>827</v>
      </c>
      <c r="G5045" t="s">
        <v>452</v>
      </c>
      <c r="H5045" t="s">
        <v>41</v>
      </c>
      <c r="I5045" t="s">
        <v>645</v>
      </c>
      <c r="J5045" t="s">
        <v>36</v>
      </c>
      <c r="L5045" t="s">
        <v>828</v>
      </c>
      <c r="M5045" t="s">
        <v>828</v>
      </c>
      <c r="N5045" t="b">
        <v>0</v>
      </c>
      <c r="O5045">
        <v>63.38678522</v>
      </c>
      <c r="P5045">
        <v>5.3704226421083519E-8</v>
      </c>
      <c r="Q5045">
        <v>9.3598749800347388E-5</v>
      </c>
      <c r="R5045">
        <v>5.9329238504551374E-3</v>
      </c>
      <c r="S5045">
        <v>3.4041382655594699E-6</v>
      </c>
      <c r="T5045">
        <f t="shared" si="158"/>
        <v>5.9329238504551374E-3</v>
      </c>
      <c r="U5045">
        <f t="shared" si="159"/>
        <v>3.4041382655594703E-6</v>
      </c>
    </row>
    <row r="5046" spans="1:21" x14ac:dyDescent="0.35">
      <c r="A5046" t="s">
        <v>73</v>
      </c>
      <c r="B5046" t="s">
        <v>47</v>
      </c>
      <c r="C5046" t="s">
        <v>39</v>
      </c>
      <c r="D5046" t="s">
        <v>40</v>
      </c>
      <c r="E5046" t="s">
        <v>832</v>
      </c>
      <c r="F5046" t="s">
        <v>833</v>
      </c>
      <c r="G5046" t="s">
        <v>452</v>
      </c>
      <c r="H5046" t="s">
        <v>41</v>
      </c>
      <c r="I5046" t="s">
        <v>645</v>
      </c>
      <c r="J5046" t="s">
        <v>36</v>
      </c>
      <c r="L5046" t="s">
        <v>834</v>
      </c>
      <c r="M5046" t="s">
        <v>834</v>
      </c>
      <c r="N5046" t="b">
        <v>0</v>
      </c>
      <c r="O5046">
        <v>74.584468430000001</v>
      </c>
      <c r="P5046">
        <v>6.4206992002226649E-8</v>
      </c>
      <c r="Q5046">
        <v>2.6263679486110408E-4</v>
      </c>
      <c r="R5046">
        <v>1.9588625734874399E-2</v>
      </c>
      <c r="S5046">
        <v>4.7888443679753359E-6</v>
      </c>
      <c r="T5046">
        <f t="shared" si="158"/>
        <v>1.9588625734874403E-2</v>
      </c>
      <c r="U5046">
        <f t="shared" si="159"/>
        <v>4.7888443679753359E-6</v>
      </c>
    </row>
    <row r="5047" spans="1:21" x14ac:dyDescent="0.35">
      <c r="A5047" t="s">
        <v>73</v>
      </c>
      <c r="B5047" t="s">
        <v>47</v>
      </c>
      <c r="C5047" t="s">
        <v>29</v>
      </c>
      <c r="D5047" t="s">
        <v>30</v>
      </c>
      <c r="E5047" t="s">
        <v>832</v>
      </c>
      <c r="F5047" t="s">
        <v>833</v>
      </c>
      <c r="G5047" t="s">
        <v>452</v>
      </c>
      <c r="H5047" t="s">
        <v>41</v>
      </c>
      <c r="I5047" t="s">
        <v>645</v>
      </c>
      <c r="J5047" t="s">
        <v>36</v>
      </c>
      <c r="L5047" t="s">
        <v>834</v>
      </c>
      <c r="M5047" t="s">
        <v>834</v>
      </c>
      <c r="N5047" t="b">
        <v>0</v>
      </c>
      <c r="O5047">
        <v>74.584468430000001</v>
      </c>
      <c r="P5047">
        <v>3.9392142148380938E-7</v>
      </c>
      <c r="Q5047">
        <v>2.0053798834041931E-4</v>
      </c>
      <c r="R5047">
        <v>1.495701926039171E-2</v>
      </c>
      <c r="S5047">
        <v>2.9380419824559909E-5</v>
      </c>
      <c r="T5047">
        <f t="shared" si="158"/>
        <v>1.4957019260391712E-2</v>
      </c>
      <c r="U5047">
        <f t="shared" si="159"/>
        <v>2.9380419824559906E-5</v>
      </c>
    </row>
    <row r="5048" spans="1:21" x14ac:dyDescent="0.35">
      <c r="A5048" t="s">
        <v>73</v>
      </c>
      <c r="B5048" t="s">
        <v>47</v>
      </c>
      <c r="C5048" t="s">
        <v>76</v>
      </c>
      <c r="D5048" t="s">
        <v>77</v>
      </c>
      <c r="E5048" t="s">
        <v>832</v>
      </c>
      <c r="F5048" t="s">
        <v>833</v>
      </c>
      <c r="G5048" t="s">
        <v>452</v>
      </c>
      <c r="H5048" t="s">
        <v>41</v>
      </c>
      <c r="I5048" t="s">
        <v>645</v>
      </c>
      <c r="J5048" t="s">
        <v>36</v>
      </c>
      <c r="L5048" t="s">
        <v>834</v>
      </c>
      <c r="M5048" t="s">
        <v>834</v>
      </c>
      <c r="N5048" t="b">
        <v>0</v>
      </c>
      <c r="O5048">
        <v>74.584468430000001</v>
      </c>
      <c r="P5048">
        <v>1.367579345846432E-7</v>
      </c>
      <c r="Q5048">
        <v>2.3834942900089991E-4</v>
      </c>
      <c r="R5048">
        <v>1.777716546262614E-2</v>
      </c>
      <c r="S5048">
        <v>1.020001785458033E-5</v>
      </c>
      <c r="T5048">
        <f t="shared" si="158"/>
        <v>1.7777165462626147E-2</v>
      </c>
      <c r="U5048">
        <f t="shared" si="159"/>
        <v>1.0200017854580326E-5</v>
      </c>
    </row>
    <row r="5049" spans="1:21" x14ac:dyDescent="0.35">
      <c r="A5049" t="s">
        <v>73</v>
      </c>
      <c r="B5049" t="s">
        <v>47</v>
      </c>
      <c r="C5049" t="s">
        <v>76</v>
      </c>
      <c r="D5049" t="s">
        <v>77</v>
      </c>
      <c r="E5049" t="s">
        <v>835</v>
      </c>
      <c r="F5049" t="s">
        <v>836</v>
      </c>
      <c r="G5049" t="s">
        <v>452</v>
      </c>
      <c r="H5049" t="s">
        <v>41</v>
      </c>
      <c r="I5049" t="s">
        <v>645</v>
      </c>
      <c r="J5049" t="s">
        <v>36</v>
      </c>
      <c r="L5049" t="s">
        <v>837</v>
      </c>
      <c r="M5049" t="s">
        <v>837</v>
      </c>
      <c r="N5049" t="b">
        <v>0</v>
      </c>
      <c r="O5049">
        <v>77.939950460000006</v>
      </c>
      <c r="P5049">
        <v>8.3732046069750024E-4</v>
      </c>
      <c r="Q5049">
        <v>1.459329246995152</v>
      </c>
      <c r="R5049">
        <v>113.7400492156312</v>
      </c>
      <c r="S5049">
        <v>6.5260715225907553E-2</v>
      </c>
      <c r="T5049">
        <f t="shared" si="158"/>
        <v>113.74004921563126</v>
      </c>
      <c r="U5049">
        <f t="shared" si="159"/>
        <v>6.5260715225907553E-2</v>
      </c>
    </row>
    <row r="5050" spans="1:21" x14ac:dyDescent="0.35">
      <c r="A5050" t="s">
        <v>73</v>
      </c>
      <c r="B5050" t="s">
        <v>47</v>
      </c>
      <c r="C5050" t="s">
        <v>29</v>
      </c>
      <c r="D5050" t="s">
        <v>30</v>
      </c>
      <c r="E5050" t="s">
        <v>835</v>
      </c>
      <c r="F5050" t="s">
        <v>836</v>
      </c>
      <c r="G5050" t="s">
        <v>452</v>
      </c>
      <c r="H5050" t="s">
        <v>41</v>
      </c>
      <c r="I5050" t="s">
        <v>645</v>
      </c>
      <c r="J5050" t="s">
        <v>36</v>
      </c>
      <c r="L5050" t="s">
        <v>837</v>
      </c>
      <c r="M5050" t="s">
        <v>837</v>
      </c>
      <c r="N5050" t="b">
        <v>0</v>
      </c>
      <c r="O5050">
        <v>77.939950460000006</v>
      </c>
      <c r="P5050">
        <v>3.1041342958275097E-5</v>
      </c>
      <c r="Q5050">
        <v>1.580256399560484E-2</v>
      </c>
      <c r="R5050">
        <v>1.231651054958421</v>
      </c>
      <c r="S5050">
        <v>2.419360732379831E-3</v>
      </c>
      <c r="T5050">
        <f t="shared" si="158"/>
        <v>1.231651054958421</v>
      </c>
      <c r="U5050">
        <f t="shared" si="159"/>
        <v>2.419360732379831E-3</v>
      </c>
    </row>
    <row r="5051" spans="1:21" x14ac:dyDescent="0.35">
      <c r="A5051" t="s">
        <v>73</v>
      </c>
      <c r="B5051" t="s">
        <v>47</v>
      </c>
      <c r="C5051" t="s">
        <v>39</v>
      </c>
      <c r="D5051" t="s">
        <v>40</v>
      </c>
      <c r="E5051" t="s">
        <v>835</v>
      </c>
      <c r="F5051" t="s">
        <v>836</v>
      </c>
      <c r="G5051" t="s">
        <v>452</v>
      </c>
      <c r="H5051" t="s">
        <v>41</v>
      </c>
      <c r="I5051" t="s">
        <v>645</v>
      </c>
      <c r="J5051" t="s">
        <v>36</v>
      </c>
      <c r="L5051" t="s">
        <v>837</v>
      </c>
      <c r="M5051" t="s">
        <v>837</v>
      </c>
      <c r="N5051" t="b">
        <v>0</v>
      </c>
      <c r="O5051">
        <v>77.939950460000006</v>
      </c>
      <c r="P5051">
        <v>1.083183320928189E-4</v>
      </c>
      <c r="Q5051">
        <v>0.44307292209814259</v>
      </c>
      <c r="R5051">
        <v>34.533081598496672</v>
      </c>
      <c r="S5051">
        <v>8.4423254372241342E-3</v>
      </c>
      <c r="T5051">
        <f t="shared" si="158"/>
        <v>34.533081598496672</v>
      </c>
      <c r="U5051">
        <f t="shared" si="159"/>
        <v>8.4423254372241342E-3</v>
      </c>
    </row>
    <row r="5052" spans="1:21" x14ac:dyDescent="0.35">
      <c r="A5052" t="s">
        <v>73</v>
      </c>
      <c r="B5052" t="s">
        <v>47</v>
      </c>
      <c r="C5052" t="s">
        <v>76</v>
      </c>
      <c r="D5052" t="s">
        <v>77</v>
      </c>
      <c r="E5052" t="s">
        <v>838</v>
      </c>
      <c r="F5052" t="s">
        <v>839</v>
      </c>
      <c r="G5052" t="s">
        <v>452</v>
      </c>
      <c r="H5052" t="s">
        <v>41</v>
      </c>
      <c r="I5052" t="s">
        <v>645</v>
      </c>
      <c r="J5052" t="s">
        <v>36</v>
      </c>
      <c r="L5052" t="s">
        <v>840</v>
      </c>
      <c r="M5052" t="s">
        <v>840</v>
      </c>
      <c r="N5052" t="b">
        <v>0</v>
      </c>
      <c r="O5052">
        <v>6.8848396200000002</v>
      </c>
      <c r="P5052">
        <v>9.9890421337939864E-3</v>
      </c>
      <c r="Q5052">
        <v>17.409465096755561</v>
      </c>
      <c r="R5052">
        <v>119.8613750611498</v>
      </c>
      <c r="S5052">
        <v>6.8772953048594182E-2</v>
      </c>
      <c r="T5052">
        <f t="shared" si="158"/>
        <v>119.86137506114981</v>
      </c>
      <c r="U5052">
        <f t="shared" si="159"/>
        <v>6.8772953048594182E-2</v>
      </c>
    </row>
    <row r="5053" spans="1:21" x14ac:dyDescent="0.35">
      <c r="A5053" t="s">
        <v>73</v>
      </c>
      <c r="B5053" t="s">
        <v>47</v>
      </c>
      <c r="C5053" t="s">
        <v>29</v>
      </c>
      <c r="D5053" t="s">
        <v>30</v>
      </c>
      <c r="E5053" t="s">
        <v>838</v>
      </c>
      <c r="F5053" t="s">
        <v>839</v>
      </c>
      <c r="G5053" t="s">
        <v>452</v>
      </c>
      <c r="H5053" t="s">
        <v>41</v>
      </c>
      <c r="I5053" t="s">
        <v>645</v>
      </c>
      <c r="J5053" t="s">
        <v>36</v>
      </c>
      <c r="L5053" t="s">
        <v>840</v>
      </c>
      <c r="M5053" t="s">
        <v>840</v>
      </c>
      <c r="N5053" t="b">
        <v>0</v>
      </c>
      <c r="O5053">
        <v>6.8848396200000002</v>
      </c>
      <c r="P5053">
        <v>4.7214904897867936E-3</v>
      </c>
      <c r="Q5053">
        <v>2.4036220249808888</v>
      </c>
      <c r="R5053">
        <v>16.548552149093059</v>
      </c>
      <c r="S5053">
        <v>3.2506704789537322E-2</v>
      </c>
      <c r="T5053">
        <f t="shared" si="158"/>
        <v>16.548552149093055</v>
      </c>
      <c r="U5053">
        <f t="shared" si="159"/>
        <v>3.2506704789537322E-2</v>
      </c>
    </row>
    <row r="5054" spans="1:21" x14ac:dyDescent="0.35">
      <c r="A5054" t="s">
        <v>73</v>
      </c>
      <c r="B5054" t="s">
        <v>47</v>
      </c>
      <c r="C5054" t="s">
        <v>39</v>
      </c>
      <c r="D5054" t="s">
        <v>40</v>
      </c>
      <c r="E5054" t="s">
        <v>838</v>
      </c>
      <c r="F5054" t="s">
        <v>839</v>
      </c>
      <c r="G5054" t="s">
        <v>452</v>
      </c>
      <c r="H5054" t="s">
        <v>41</v>
      </c>
      <c r="I5054" t="s">
        <v>645</v>
      </c>
      <c r="J5054" t="s">
        <v>36</v>
      </c>
      <c r="L5054" t="s">
        <v>840</v>
      </c>
      <c r="M5054" t="s">
        <v>840</v>
      </c>
      <c r="N5054" t="b">
        <v>0</v>
      </c>
      <c r="O5054">
        <v>6.8848396200000002</v>
      </c>
      <c r="P5054">
        <v>9.5316351964243509E-3</v>
      </c>
      <c r="Q5054">
        <v>38.988870833372282</v>
      </c>
      <c r="R5054">
        <v>268.43212265266391</v>
      </c>
      <c r="S5054">
        <v>6.5623779643728855E-2</v>
      </c>
      <c r="T5054">
        <f t="shared" si="158"/>
        <v>268.43212265266391</v>
      </c>
      <c r="U5054">
        <f t="shared" si="159"/>
        <v>6.5623779643728855E-2</v>
      </c>
    </row>
    <row r="5055" spans="1:21" x14ac:dyDescent="0.35">
      <c r="A5055" t="s">
        <v>73</v>
      </c>
      <c r="B5055" t="s">
        <v>47</v>
      </c>
      <c r="C5055" t="s">
        <v>39</v>
      </c>
      <c r="D5055" t="s">
        <v>40</v>
      </c>
      <c r="E5055" t="s">
        <v>841</v>
      </c>
      <c r="F5055" t="s">
        <v>842</v>
      </c>
      <c r="G5055" t="s">
        <v>452</v>
      </c>
      <c r="H5055" t="s">
        <v>41</v>
      </c>
      <c r="I5055" t="s">
        <v>645</v>
      </c>
      <c r="J5055" t="s">
        <v>145</v>
      </c>
      <c r="L5055" t="s">
        <v>843</v>
      </c>
      <c r="M5055" t="s">
        <v>843</v>
      </c>
      <c r="N5055" t="b">
        <v>0</v>
      </c>
      <c r="O5055">
        <v>33.993810140000001</v>
      </c>
      <c r="P5055">
        <v>8.0240170803552414E-9</v>
      </c>
      <c r="Q5055">
        <v>3.2822003681813533E-5</v>
      </c>
      <c r="R5055">
        <v>1.1157449615739499E-3</v>
      </c>
      <c r="S5055">
        <v>2.727669131897132E-7</v>
      </c>
      <c r="T5055">
        <f t="shared" si="158"/>
        <v>1.1157449615739501E-3</v>
      </c>
      <c r="U5055">
        <f t="shared" si="159"/>
        <v>2.727669131897132E-7</v>
      </c>
    </row>
    <row r="5056" spans="1:21" x14ac:dyDescent="0.35">
      <c r="A5056" t="s">
        <v>73</v>
      </c>
      <c r="B5056" t="s">
        <v>47</v>
      </c>
      <c r="C5056" t="s">
        <v>76</v>
      </c>
      <c r="D5056" t="s">
        <v>77</v>
      </c>
      <c r="E5056" t="s">
        <v>841</v>
      </c>
      <c r="F5056" t="s">
        <v>842</v>
      </c>
      <c r="G5056" t="s">
        <v>452</v>
      </c>
      <c r="H5056" t="s">
        <v>41</v>
      </c>
      <c r="I5056" t="s">
        <v>645</v>
      </c>
      <c r="J5056" t="s">
        <v>145</v>
      </c>
      <c r="L5056" t="s">
        <v>843</v>
      </c>
      <c r="M5056" t="s">
        <v>843</v>
      </c>
      <c r="N5056" t="b">
        <v>0</v>
      </c>
      <c r="O5056">
        <v>33.993810140000001</v>
      </c>
      <c r="P5056">
        <v>2.6500030296749081E-8</v>
      </c>
      <c r="Q5056">
        <v>4.618574497282554E-5</v>
      </c>
      <c r="R5056">
        <v>1.5700294457806909E-3</v>
      </c>
      <c r="S5056">
        <v>9.0083699861193607E-7</v>
      </c>
      <c r="T5056">
        <f t="shared" si="158"/>
        <v>1.5700294457806909E-3</v>
      </c>
      <c r="U5056">
        <f t="shared" si="159"/>
        <v>9.0083699861193617E-7</v>
      </c>
    </row>
    <row r="5057" spans="1:21" x14ac:dyDescent="0.35">
      <c r="A5057" t="s">
        <v>73</v>
      </c>
      <c r="B5057" t="s">
        <v>47</v>
      </c>
      <c r="C5057" t="s">
        <v>76</v>
      </c>
      <c r="D5057" t="s">
        <v>77</v>
      </c>
      <c r="E5057" t="s">
        <v>847</v>
      </c>
      <c r="F5057" t="s">
        <v>848</v>
      </c>
      <c r="G5057" t="s">
        <v>452</v>
      </c>
      <c r="H5057" t="s">
        <v>41</v>
      </c>
      <c r="I5057" t="s">
        <v>645</v>
      </c>
      <c r="J5057" t="s">
        <v>36</v>
      </c>
      <c r="L5057" t="s">
        <v>849</v>
      </c>
      <c r="M5057" t="s">
        <v>849</v>
      </c>
      <c r="N5057" t="b">
        <v>0</v>
      </c>
      <c r="O5057">
        <v>76.81165609</v>
      </c>
      <c r="P5057">
        <v>1.765303745766829E-4</v>
      </c>
      <c r="Q5057">
        <v>0.30766707693750223</v>
      </c>
      <c r="R5057">
        <v>23.632417703938991</v>
      </c>
      <c r="S5057">
        <v>1.355959042142304E-2</v>
      </c>
      <c r="T5057">
        <f t="shared" si="158"/>
        <v>23.632417703938991</v>
      </c>
      <c r="U5057">
        <f t="shared" si="159"/>
        <v>1.3559590421423046E-2</v>
      </c>
    </row>
    <row r="5058" spans="1:21" x14ac:dyDescent="0.35">
      <c r="A5058" t="s">
        <v>73</v>
      </c>
      <c r="B5058" t="s">
        <v>47</v>
      </c>
      <c r="C5058" t="s">
        <v>39</v>
      </c>
      <c r="D5058" t="s">
        <v>40</v>
      </c>
      <c r="E5058" t="s">
        <v>847</v>
      </c>
      <c r="F5058" t="s">
        <v>848</v>
      </c>
      <c r="G5058" t="s">
        <v>452</v>
      </c>
      <c r="H5058" t="s">
        <v>41</v>
      </c>
      <c r="I5058" t="s">
        <v>645</v>
      </c>
      <c r="J5058" t="s">
        <v>36</v>
      </c>
      <c r="L5058" t="s">
        <v>849</v>
      </c>
      <c r="M5058" t="s">
        <v>849</v>
      </c>
      <c r="N5058" t="b">
        <v>0</v>
      </c>
      <c r="O5058">
        <v>76.81165609</v>
      </c>
      <c r="P5058">
        <v>7.1607695981427503E-8</v>
      </c>
      <c r="Q5058">
        <v>2.9290915480510721E-4</v>
      </c>
      <c r="R5058">
        <v>2.2498837264502469E-2</v>
      </c>
      <c r="S5058">
        <v>5.5003057171226842E-6</v>
      </c>
      <c r="T5058">
        <f t="shared" ref="T5058:T5121" si="160">O5058*Q5058</f>
        <v>2.2498837264502466E-2</v>
      </c>
      <c r="U5058">
        <f t="shared" ref="U5058:U5121" si="161">O5058*P5058</f>
        <v>5.5003057171226842E-6</v>
      </c>
    </row>
    <row r="5059" spans="1:21" x14ac:dyDescent="0.35">
      <c r="A5059" t="s">
        <v>73</v>
      </c>
      <c r="B5059" t="s">
        <v>47</v>
      </c>
      <c r="C5059" t="s">
        <v>29</v>
      </c>
      <c r="D5059" t="s">
        <v>30</v>
      </c>
      <c r="E5059" t="s">
        <v>847</v>
      </c>
      <c r="F5059" t="s">
        <v>848</v>
      </c>
      <c r="G5059" t="s">
        <v>452</v>
      </c>
      <c r="H5059" t="s">
        <v>41</v>
      </c>
      <c r="I5059" t="s">
        <v>645</v>
      </c>
      <c r="J5059" t="s">
        <v>36</v>
      </c>
      <c r="L5059" t="s">
        <v>849</v>
      </c>
      <c r="M5059" t="s">
        <v>849</v>
      </c>
      <c r="N5059" t="b">
        <v>0</v>
      </c>
      <c r="O5059">
        <v>76.81165609</v>
      </c>
      <c r="P5059">
        <v>1.107494047537923E-6</v>
      </c>
      <c r="Q5059">
        <v>5.6380439417502465E-4</v>
      </c>
      <c r="R5059">
        <v>4.330674922740279E-2</v>
      </c>
      <c r="S5059">
        <v>8.5068451901205048E-5</v>
      </c>
      <c r="T5059">
        <f t="shared" si="160"/>
        <v>4.330674922740279E-2</v>
      </c>
      <c r="U5059">
        <f t="shared" si="161"/>
        <v>8.5068451901205048E-5</v>
      </c>
    </row>
    <row r="5060" spans="1:21" x14ac:dyDescent="0.35">
      <c r="A5060" t="s">
        <v>73</v>
      </c>
      <c r="B5060" t="s">
        <v>47</v>
      </c>
      <c r="C5060" t="s">
        <v>29</v>
      </c>
      <c r="D5060" t="s">
        <v>30</v>
      </c>
      <c r="E5060" t="s">
        <v>850</v>
      </c>
      <c r="F5060" t="s">
        <v>851</v>
      </c>
      <c r="G5060" t="s">
        <v>452</v>
      </c>
      <c r="H5060" t="s">
        <v>41</v>
      </c>
      <c r="I5060" t="s">
        <v>645</v>
      </c>
      <c r="J5060" t="s">
        <v>36</v>
      </c>
      <c r="L5060" t="s">
        <v>852</v>
      </c>
      <c r="M5060" t="s">
        <v>852</v>
      </c>
      <c r="N5060" t="b">
        <v>0</v>
      </c>
      <c r="O5060">
        <v>15.9073583</v>
      </c>
      <c r="P5060">
        <v>4.8352754073235354E-7</v>
      </c>
      <c r="Q5060">
        <v>2.4615477868761108E-4</v>
      </c>
      <c r="R5060">
        <v>3.9156722618410343E-3</v>
      </c>
      <c r="S5060">
        <v>7.6916458383473926E-6</v>
      </c>
      <c r="T5060">
        <f t="shared" si="160"/>
        <v>3.9156722618410335E-3</v>
      </c>
      <c r="U5060">
        <f t="shared" si="161"/>
        <v>7.6916458383473926E-6</v>
      </c>
    </row>
    <row r="5061" spans="1:21" x14ac:dyDescent="0.35">
      <c r="A5061" t="s">
        <v>73</v>
      </c>
      <c r="B5061" t="s">
        <v>47</v>
      </c>
      <c r="C5061" t="s">
        <v>39</v>
      </c>
      <c r="D5061" t="s">
        <v>40</v>
      </c>
      <c r="E5061" t="s">
        <v>850</v>
      </c>
      <c r="F5061" t="s">
        <v>851</v>
      </c>
      <c r="G5061" t="s">
        <v>452</v>
      </c>
      <c r="H5061" t="s">
        <v>41</v>
      </c>
      <c r="I5061" t="s">
        <v>645</v>
      </c>
      <c r="J5061" t="s">
        <v>36</v>
      </c>
      <c r="L5061" t="s">
        <v>852</v>
      </c>
      <c r="M5061" t="s">
        <v>852</v>
      </c>
      <c r="N5061" t="b">
        <v>0</v>
      </c>
      <c r="O5061">
        <v>15.9073583</v>
      </c>
      <c r="P5061">
        <v>4.7045640931894453E-8</v>
      </c>
      <c r="Q5061">
        <v>1.9243879772643191E-4</v>
      </c>
      <c r="R5061">
        <v>3.061192906255577E-3</v>
      </c>
      <c r="S5061">
        <v>7.4837186675679081E-7</v>
      </c>
      <c r="T5061">
        <f t="shared" si="160"/>
        <v>3.0611929062555779E-3</v>
      </c>
      <c r="U5061">
        <f t="shared" si="161"/>
        <v>7.4837186675679092E-7</v>
      </c>
    </row>
    <row r="5062" spans="1:21" x14ac:dyDescent="0.35">
      <c r="A5062" t="s">
        <v>73</v>
      </c>
      <c r="B5062" t="s">
        <v>47</v>
      </c>
      <c r="C5062" t="s">
        <v>76</v>
      </c>
      <c r="D5062" t="s">
        <v>77</v>
      </c>
      <c r="E5062" t="s">
        <v>850</v>
      </c>
      <c r="F5062" t="s">
        <v>851</v>
      </c>
      <c r="G5062" t="s">
        <v>452</v>
      </c>
      <c r="H5062" t="s">
        <v>41</v>
      </c>
      <c r="I5062" t="s">
        <v>645</v>
      </c>
      <c r="J5062" t="s">
        <v>36</v>
      </c>
      <c r="L5062" t="s">
        <v>852</v>
      </c>
      <c r="M5062" t="s">
        <v>852</v>
      </c>
      <c r="N5062" t="b">
        <v>0</v>
      </c>
      <c r="O5062">
        <v>15.9073583</v>
      </c>
      <c r="P5062">
        <v>5.6346606982798017E-8</v>
      </c>
      <c r="Q5062">
        <v>9.8204039431260324E-5</v>
      </c>
      <c r="R5062">
        <v>1.562166841740386E-3</v>
      </c>
      <c r="S5062">
        <v>8.9632566626464997E-7</v>
      </c>
      <c r="T5062">
        <f t="shared" si="160"/>
        <v>1.5621668417403862E-3</v>
      </c>
      <c r="U5062">
        <f t="shared" si="161"/>
        <v>8.9632566626464997E-7</v>
      </c>
    </row>
    <row r="5063" spans="1:21" x14ac:dyDescent="0.35">
      <c r="A5063" t="s">
        <v>73</v>
      </c>
      <c r="B5063" t="s">
        <v>47</v>
      </c>
      <c r="C5063" t="s">
        <v>76</v>
      </c>
      <c r="D5063" t="s">
        <v>77</v>
      </c>
      <c r="E5063" t="s">
        <v>856</v>
      </c>
      <c r="F5063" t="s">
        <v>857</v>
      </c>
      <c r="G5063" t="s">
        <v>452</v>
      </c>
      <c r="H5063" t="s">
        <v>41</v>
      </c>
      <c r="I5063" t="s">
        <v>645</v>
      </c>
      <c r="J5063" t="s">
        <v>36</v>
      </c>
      <c r="L5063" t="s">
        <v>858</v>
      </c>
      <c r="M5063" t="s">
        <v>858</v>
      </c>
      <c r="N5063" t="b">
        <v>0</v>
      </c>
      <c r="O5063">
        <v>9.5117287499999996</v>
      </c>
      <c r="P5063">
        <v>3.2843970599441428E-8</v>
      </c>
      <c r="Q5063">
        <v>5.724232134885038E-5</v>
      </c>
      <c r="R5063">
        <v>5.4447343369059891E-4</v>
      </c>
      <c r="S5063">
        <v>3.1240293941486169E-7</v>
      </c>
      <c r="T5063">
        <f t="shared" si="160"/>
        <v>5.4447343369059891E-4</v>
      </c>
      <c r="U5063">
        <f t="shared" si="161"/>
        <v>3.1240293941486174E-7</v>
      </c>
    </row>
    <row r="5064" spans="1:21" x14ac:dyDescent="0.35">
      <c r="A5064" t="s">
        <v>73</v>
      </c>
      <c r="B5064" t="s">
        <v>47</v>
      </c>
      <c r="C5064" t="s">
        <v>39</v>
      </c>
      <c r="D5064" t="s">
        <v>40</v>
      </c>
      <c r="E5064" t="s">
        <v>856</v>
      </c>
      <c r="F5064" t="s">
        <v>857</v>
      </c>
      <c r="G5064" t="s">
        <v>452</v>
      </c>
      <c r="H5064" t="s">
        <v>41</v>
      </c>
      <c r="I5064" t="s">
        <v>645</v>
      </c>
      <c r="J5064" t="s">
        <v>36</v>
      </c>
      <c r="L5064" t="s">
        <v>858</v>
      </c>
      <c r="M5064" t="s">
        <v>858</v>
      </c>
      <c r="N5064" t="b">
        <v>0</v>
      </c>
      <c r="O5064">
        <v>9.5117287499999996</v>
      </c>
      <c r="P5064">
        <v>3.1288433552535967E-8</v>
      </c>
      <c r="Q5064">
        <v>1.279844086790065E-4</v>
      </c>
      <c r="R5064">
        <v>1.217352979583856E-3</v>
      </c>
      <c r="S5064">
        <v>2.9760709296412097E-7</v>
      </c>
      <c r="T5064">
        <f t="shared" si="160"/>
        <v>1.2173529795838555E-3</v>
      </c>
      <c r="U5064">
        <f t="shared" si="161"/>
        <v>2.9760709296412097E-7</v>
      </c>
    </row>
    <row r="5065" spans="1:21" x14ac:dyDescent="0.35">
      <c r="A5065" t="s">
        <v>73</v>
      </c>
      <c r="B5065" t="s">
        <v>47</v>
      </c>
      <c r="C5065" t="s">
        <v>29</v>
      </c>
      <c r="D5065" t="s">
        <v>30</v>
      </c>
      <c r="E5065" t="s">
        <v>856</v>
      </c>
      <c r="F5065" t="s">
        <v>857</v>
      </c>
      <c r="G5065" t="s">
        <v>452</v>
      </c>
      <c r="H5065" t="s">
        <v>41</v>
      </c>
      <c r="I5065" t="s">
        <v>645</v>
      </c>
      <c r="J5065" t="s">
        <v>36</v>
      </c>
      <c r="L5065" t="s">
        <v>858</v>
      </c>
      <c r="M5065" t="s">
        <v>858</v>
      </c>
      <c r="N5065" t="b">
        <v>0</v>
      </c>
      <c r="O5065">
        <v>9.5117287499999996</v>
      </c>
      <c r="P5065">
        <v>1.090063388380769E-7</v>
      </c>
      <c r="Q5065">
        <v>5.5493077336593942E-5</v>
      </c>
      <c r="R5065">
        <v>5.2783509912845397E-4</v>
      </c>
      <c r="S5065">
        <v>1.0368387270583781E-6</v>
      </c>
      <c r="T5065">
        <f t="shared" si="160"/>
        <v>5.2783509912845397E-4</v>
      </c>
      <c r="U5065">
        <f t="shared" si="161"/>
        <v>1.0368387270583777E-6</v>
      </c>
    </row>
    <row r="5066" spans="1:21" x14ac:dyDescent="0.35">
      <c r="A5066" t="s">
        <v>73</v>
      </c>
      <c r="B5066" t="s">
        <v>47</v>
      </c>
      <c r="C5066" t="s">
        <v>29</v>
      </c>
      <c r="D5066" t="s">
        <v>30</v>
      </c>
      <c r="E5066" t="s">
        <v>865</v>
      </c>
      <c r="F5066" t="s">
        <v>866</v>
      </c>
      <c r="G5066" t="s">
        <v>452</v>
      </c>
      <c r="H5066" t="s">
        <v>41</v>
      </c>
      <c r="I5066" t="s">
        <v>645</v>
      </c>
      <c r="J5066" t="s">
        <v>145</v>
      </c>
      <c r="L5066" t="s">
        <v>867</v>
      </c>
      <c r="M5066" t="s">
        <v>867</v>
      </c>
      <c r="N5066" t="b">
        <v>0</v>
      </c>
      <c r="O5066">
        <v>75.102934759999997</v>
      </c>
      <c r="P5066">
        <v>8.4361743664259725E-4</v>
      </c>
      <c r="Q5066">
        <v>0.42946977352984828</v>
      </c>
      <c r="R5066">
        <v>32.254440382804169</v>
      </c>
      <c r="S5066">
        <v>6.3358145306567415E-2</v>
      </c>
      <c r="T5066">
        <f t="shared" si="160"/>
        <v>32.254440382804169</v>
      </c>
      <c r="U5066">
        <f t="shared" si="161"/>
        <v>6.3358145306567415E-2</v>
      </c>
    </row>
    <row r="5067" spans="1:21" x14ac:dyDescent="0.35">
      <c r="A5067" t="s">
        <v>73</v>
      </c>
      <c r="B5067" t="s">
        <v>47</v>
      </c>
      <c r="C5067" t="s">
        <v>39</v>
      </c>
      <c r="D5067" t="s">
        <v>40</v>
      </c>
      <c r="E5067" t="s">
        <v>865</v>
      </c>
      <c r="F5067" t="s">
        <v>866</v>
      </c>
      <c r="G5067" t="s">
        <v>452</v>
      </c>
      <c r="H5067" t="s">
        <v>41</v>
      </c>
      <c r="I5067" t="s">
        <v>645</v>
      </c>
      <c r="J5067" t="s">
        <v>145</v>
      </c>
      <c r="L5067" t="s">
        <v>867</v>
      </c>
      <c r="M5067" t="s">
        <v>867</v>
      </c>
      <c r="N5067" t="b">
        <v>0</v>
      </c>
      <c r="O5067">
        <v>75.102934759999997</v>
      </c>
      <c r="P5067">
        <v>1.280604739807016E-4</v>
      </c>
      <c r="Q5067">
        <v>0.52382756746366366</v>
      </c>
      <c r="R5067">
        <v>39.34098762471303</v>
      </c>
      <c r="S5067">
        <v>9.6177174227073114E-3</v>
      </c>
      <c r="T5067">
        <f t="shared" si="160"/>
        <v>39.34098762471303</v>
      </c>
      <c r="U5067">
        <f t="shared" si="161"/>
        <v>9.6177174227073097E-3</v>
      </c>
    </row>
    <row r="5068" spans="1:21" x14ac:dyDescent="0.35">
      <c r="A5068" t="s">
        <v>73</v>
      </c>
      <c r="B5068" t="s">
        <v>47</v>
      </c>
      <c r="C5068" t="s">
        <v>76</v>
      </c>
      <c r="D5068" t="s">
        <v>77</v>
      </c>
      <c r="E5068" t="s">
        <v>865</v>
      </c>
      <c r="F5068" t="s">
        <v>866</v>
      </c>
      <c r="G5068" t="s">
        <v>452</v>
      </c>
      <c r="H5068" t="s">
        <v>41</v>
      </c>
      <c r="I5068" t="s">
        <v>645</v>
      </c>
      <c r="J5068" t="s">
        <v>145</v>
      </c>
      <c r="L5068" t="s">
        <v>867</v>
      </c>
      <c r="M5068" t="s">
        <v>867</v>
      </c>
      <c r="N5068" t="b">
        <v>0</v>
      </c>
      <c r="O5068">
        <v>75.102934759999997</v>
      </c>
      <c r="P5068">
        <v>4.3084233022659324E-3</v>
      </c>
      <c r="Q5068">
        <v>7.508962731180131</v>
      </c>
      <c r="R5068">
        <v>563.94513811509273</v>
      </c>
      <c r="S5068">
        <v>0.32357523418854212</v>
      </c>
      <c r="T5068">
        <f t="shared" si="160"/>
        <v>563.94513811509273</v>
      </c>
      <c r="U5068">
        <f t="shared" si="161"/>
        <v>0.32357523418854206</v>
      </c>
    </row>
    <row r="5069" spans="1:21" x14ac:dyDescent="0.35">
      <c r="A5069" t="s">
        <v>73</v>
      </c>
      <c r="B5069" t="s">
        <v>47</v>
      </c>
      <c r="C5069" t="s">
        <v>39</v>
      </c>
      <c r="D5069" t="s">
        <v>40</v>
      </c>
      <c r="E5069" t="s">
        <v>868</v>
      </c>
      <c r="F5069" t="s">
        <v>869</v>
      </c>
      <c r="G5069" t="s">
        <v>452</v>
      </c>
      <c r="H5069" t="s">
        <v>41</v>
      </c>
      <c r="I5069" t="s">
        <v>645</v>
      </c>
      <c r="J5069" t="s">
        <v>36</v>
      </c>
      <c r="L5069" t="s">
        <v>870</v>
      </c>
      <c r="M5069" t="s">
        <v>870</v>
      </c>
      <c r="N5069" t="b">
        <v>0</v>
      </c>
      <c r="O5069">
        <v>199.45778322000001</v>
      </c>
      <c r="P5069">
        <v>6.3643622319985307E-8</v>
      </c>
      <c r="Q5069">
        <v>2.6033234789899358E-4</v>
      </c>
      <c r="R5069">
        <v>5.1925313012391089E-2</v>
      </c>
      <c r="S5069">
        <v>1.269421582403518E-5</v>
      </c>
      <c r="T5069">
        <f t="shared" si="160"/>
        <v>5.1925313012391089E-2</v>
      </c>
      <c r="U5069">
        <f t="shared" si="161"/>
        <v>1.2694215824035183E-5</v>
      </c>
    </row>
    <row r="5070" spans="1:21" x14ac:dyDescent="0.35">
      <c r="A5070" t="s">
        <v>73</v>
      </c>
      <c r="B5070" t="s">
        <v>47</v>
      </c>
      <c r="C5070" t="s">
        <v>76</v>
      </c>
      <c r="D5070" t="s">
        <v>77</v>
      </c>
      <c r="E5070" t="s">
        <v>868</v>
      </c>
      <c r="F5070" t="s">
        <v>869</v>
      </c>
      <c r="G5070" t="s">
        <v>452</v>
      </c>
      <c r="H5070" t="s">
        <v>41</v>
      </c>
      <c r="I5070" t="s">
        <v>645</v>
      </c>
      <c r="J5070" t="s">
        <v>36</v>
      </c>
      <c r="L5070" t="s">
        <v>870</v>
      </c>
      <c r="M5070" t="s">
        <v>870</v>
      </c>
      <c r="N5070" t="b">
        <v>0</v>
      </c>
      <c r="O5070">
        <v>199.45778322000001</v>
      </c>
      <c r="P5070">
        <v>1.4386507691829601E-7</v>
      </c>
      <c r="Q5070">
        <v>2.5073615685109119E-4</v>
      </c>
      <c r="R5070">
        <v>5.0011278018620868E-2</v>
      </c>
      <c r="S5070">
        <v>2.8695009324898101E-5</v>
      </c>
      <c r="T5070">
        <f t="shared" si="160"/>
        <v>5.0011278018620868E-2</v>
      </c>
      <c r="U5070">
        <f t="shared" si="161"/>
        <v>2.8695009324898112E-5</v>
      </c>
    </row>
    <row r="5071" spans="1:21" x14ac:dyDescent="0.35">
      <c r="A5071" t="s">
        <v>73</v>
      </c>
      <c r="B5071" t="s">
        <v>47</v>
      </c>
      <c r="C5071" t="s">
        <v>29</v>
      </c>
      <c r="D5071" t="s">
        <v>30</v>
      </c>
      <c r="E5071" t="s">
        <v>868</v>
      </c>
      <c r="F5071" t="s">
        <v>869</v>
      </c>
      <c r="G5071" t="s">
        <v>452</v>
      </c>
      <c r="H5071" t="s">
        <v>41</v>
      </c>
      <c r="I5071" t="s">
        <v>645</v>
      </c>
      <c r="J5071" t="s">
        <v>36</v>
      </c>
      <c r="L5071" t="s">
        <v>870</v>
      </c>
      <c r="M5071" t="s">
        <v>870</v>
      </c>
      <c r="N5071" t="b">
        <v>0</v>
      </c>
      <c r="O5071">
        <v>199.45778322000001</v>
      </c>
      <c r="P5071">
        <v>4.5407031528508902E-7</v>
      </c>
      <c r="Q5071">
        <v>2.3115865912896091E-4</v>
      </c>
      <c r="R5071">
        <v>4.6106393721970167E-2</v>
      </c>
      <c r="S5071">
        <v>9.056785851277033E-5</v>
      </c>
      <c r="T5071">
        <f t="shared" si="160"/>
        <v>4.610639372197016E-2</v>
      </c>
      <c r="U5071">
        <f t="shared" si="161"/>
        <v>9.0567858512770344E-5</v>
      </c>
    </row>
    <row r="5072" spans="1:21" x14ac:dyDescent="0.35">
      <c r="A5072" t="s">
        <v>73</v>
      </c>
      <c r="B5072" t="s">
        <v>47</v>
      </c>
      <c r="C5072" t="s">
        <v>29</v>
      </c>
      <c r="D5072" t="s">
        <v>30</v>
      </c>
      <c r="E5072" t="s">
        <v>871</v>
      </c>
      <c r="F5072" t="s">
        <v>872</v>
      </c>
      <c r="G5072" t="s">
        <v>452</v>
      </c>
      <c r="H5072" t="s">
        <v>41</v>
      </c>
      <c r="I5072" t="s">
        <v>645</v>
      </c>
      <c r="J5072" t="s">
        <v>36</v>
      </c>
      <c r="L5072" t="s">
        <v>873</v>
      </c>
      <c r="M5072" t="s">
        <v>873</v>
      </c>
      <c r="N5072" t="b">
        <v>0</v>
      </c>
      <c r="O5072">
        <v>119.25593000000001</v>
      </c>
      <c r="P5072">
        <v>7.8427934412204758E-7</v>
      </c>
      <c r="Q5072">
        <v>3.9926186642693951E-4</v>
      </c>
      <c r="R5072">
        <v>4.7614345194280441E-2</v>
      </c>
      <c r="S5072">
        <v>9.3529962563064823E-5</v>
      </c>
      <c r="T5072">
        <f t="shared" si="160"/>
        <v>4.7614345194280448E-2</v>
      </c>
      <c r="U5072">
        <f t="shared" si="161"/>
        <v>9.3529962563064823E-5</v>
      </c>
    </row>
    <row r="5073" spans="1:21" x14ac:dyDescent="0.35">
      <c r="A5073" t="s">
        <v>73</v>
      </c>
      <c r="B5073" t="s">
        <v>47</v>
      </c>
      <c r="C5073" t="s">
        <v>76</v>
      </c>
      <c r="D5073" t="s">
        <v>77</v>
      </c>
      <c r="E5073" t="s">
        <v>871</v>
      </c>
      <c r="F5073" t="s">
        <v>872</v>
      </c>
      <c r="G5073" t="s">
        <v>452</v>
      </c>
      <c r="H5073" t="s">
        <v>41</v>
      </c>
      <c r="I5073" t="s">
        <v>645</v>
      </c>
      <c r="J5073" t="s">
        <v>36</v>
      </c>
      <c r="L5073" t="s">
        <v>873</v>
      </c>
      <c r="M5073" t="s">
        <v>873</v>
      </c>
      <c r="N5073" t="b">
        <v>0</v>
      </c>
      <c r="O5073">
        <v>119.25593000000001</v>
      </c>
      <c r="P5073">
        <v>2.0175247372552939E-7</v>
      </c>
      <c r="Q5073">
        <v>3.5162557154763311E-4</v>
      </c>
      <c r="R5073">
        <v>4.1933434546694529E-2</v>
      </c>
      <c r="S5073">
        <v>2.406017888393858E-5</v>
      </c>
      <c r="T5073">
        <f t="shared" si="160"/>
        <v>4.1933434546694529E-2</v>
      </c>
      <c r="U5073">
        <f t="shared" si="161"/>
        <v>2.4060178883938573E-5</v>
      </c>
    </row>
    <row r="5074" spans="1:21" x14ac:dyDescent="0.35">
      <c r="A5074" t="s">
        <v>73</v>
      </c>
      <c r="B5074" t="s">
        <v>47</v>
      </c>
      <c r="C5074" t="s">
        <v>39</v>
      </c>
      <c r="D5074" t="s">
        <v>40</v>
      </c>
      <c r="E5074" t="s">
        <v>871</v>
      </c>
      <c r="F5074" t="s">
        <v>872</v>
      </c>
      <c r="G5074" t="s">
        <v>452</v>
      </c>
      <c r="H5074" t="s">
        <v>41</v>
      </c>
      <c r="I5074" t="s">
        <v>645</v>
      </c>
      <c r="J5074" t="s">
        <v>36</v>
      </c>
      <c r="L5074" t="s">
        <v>873</v>
      </c>
      <c r="M5074" t="s">
        <v>873</v>
      </c>
      <c r="N5074" t="b">
        <v>0</v>
      </c>
      <c r="O5074">
        <v>119.25593000000001</v>
      </c>
      <c r="P5074">
        <v>5.8813934436287519E-8</v>
      </c>
      <c r="Q5074">
        <v>2.4057665297545769E-4</v>
      </c>
      <c r="R5074">
        <v>2.8690192486875481E-2</v>
      </c>
      <c r="S5074">
        <v>7.0139104481584939E-6</v>
      </c>
      <c r="T5074">
        <f t="shared" si="160"/>
        <v>2.8690192486875474E-2</v>
      </c>
      <c r="U5074">
        <f t="shared" si="161"/>
        <v>7.0139104481584939E-6</v>
      </c>
    </row>
    <row r="5075" spans="1:21" x14ac:dyDescent="0.35">
      <c r="A5075" t="s">
        <v>73</v>
      </c>
      <c r="B5075" t="s">
        <v>47</v>
      </c>
      <c r="C5075" t="s">
        <v>39</v>
      </c>
      <c r="D5075" t="s">
        <v>40</v>
      </c>
      <c r="E5075" t="s">
        <v>874</v>
      </c>
      <c r="F5075" t="s">
        <v>875</v>
      </c>
      <c r="G5075" t="s">
        <v>452</v>
      </c>
      <c r="H5075" t="s">
        <v>41</v>
      </c>
      <c r="I5075" t="s">
        <v>645</v>
      </c>
      <c r="J5075" t="s">
        <v>36</v>
      </c>
      <c r="L5075" t="s">
        <v>876</v>
      </c>
      <c r="M5075" t="s">
        <v>876</v>
      </c>
      <c r="N5075" t="b">
        <v>0</v>
      </c>
      <c r="O5075">
        <v>21.182826339999998</v>
      </c>
      <c r="P5075">
        <v>6.8731659224531391E-9</v>
      </c>
      <c r="Q5075">
        <v>2.8114481182346239E-5</v>
      </c>
      <c r="R5075">
        <v>5.955441725248381E-4</v>
      </c>
      <c r="S5075">
        <v>1.4559308014133081E-7</v>
      </c>
      <c r="T5075">
        <f t="shared" si="160"/>
        <v>5.9554417252483821E-4</v>
      </c>
      <c r="U5075">
        <f t="shared" si="161"/>
        <v>1.4559308014133075E-7</v>
      </c>
    </row>
    <row r="5076" spans="1:21" x14ac:dyDescent="0.35">
      <c r="A5076" t="s">
        <v>73</v>
      </c>
      <c r="B5076" t="s">
        <v>47</v>
      </c>
      <c r="C5076" t="s">
        <v>76</v>
      </c>
      <c r="D5076" t="s">
        <v>77</v>
      </c>
      <c r="E5076" t="s">
        <v>874</v>
      </c>
      <c r="F5076" t="s">
        <v>875</v>
      </c>
      <c r="G5076" t="s">
        <v>452</v>
      </c>
      <c r="H5076" t="s">
        <v>41</v>
      </c>
      <c r="I5076" t="s">
        <v>645</v>
      </c>
      <c r="J5076" t="s">
        <v>36</v>
      </c>
      <c r="L5076" t="s">
        <v>876</v>
      </c>
      <c r="M5076" t="s">
        <v>876</v>
      </c>
      <c r="N5076" t="b">
        <v>0</v>
      </c>
      <c r="O5076">
        <v>21.182826339999998</v>
      </c>
      <c r="P5076">
        <v>1.042135800796987E-8</v>
      </c>
      <c r="Q5076">
        <v>1.8162929545241161E-5</v>
      </c>
      <c r="R5076">
        <v>3.8474218238249863E-4</v>
      </c>
      <c r="S5076">
        <v>2.2075381690979411E-7</v>
      </c>
      <c r="T5076">
        <f t="shared" si="160"/>
        <v>3.8474218238249863E-4</v>
      </c>
      <c r="U5076">
        <f t="shared" si="161"/>
        <v>2.2075381690979408E-7</v>
      </c>
    </row>
    <row r="5077" spans="1:21" x14ac:dyDescent="0.35">
      <c r="A5077" t="s">
        <v>73</v>
      </c>
      <c r="B5077" t="s">
        <v>47</v>
      </c>
      <c r="C5077" t="s">
        <v>76</v>
      </c>
      <c r="D5077" t="s">
        <v>77</v>
      </c>
      <c r="E5077" t="s">
        <v>880</v>
      </c>
      <c r="F5077" t="s">
        <v>881</v>
      </c>
      <c r="G5077" t="s">
        <v>452</v>
      </c>
      <c r="H5077" t="s">
        <v>41</v>
      </c>
      <c r="I5077" t="s">
        <v>645</v>
      </c>
      <c r="J5077" t="s">
        <v>36</v>
      </c>
      <c r="L5077" t="s">
        <v>882</v>
      </c>
      <c r="M5077" t="s">
        <v>882</v>
      </c>
      <c r="N5077" t="b">
        <v>0</v>
      </c>
      <c r="O5077">
        <v>58.290238330000001</v>
      </c>
      <c r="P5077">
        <v>6.2846854071795397E-2</v>
      </c>
      <c r="Q5077">
        <v>109.533036075827</v>
      </c>
      <c r="R5077">
        <v>6384.7067778684423</v>
      </c>
      <c r="S5077">
        <v>3.663358102135684</v>
      </c>
      <c r="T5077">
        <f t="shared" si="160"/>
        <v>6384.7067778684441</v>
      </c>
      <c r="U5077">
        <f t="shared" si="161"/>
        <v>3.6633581021356845</v>
      </c>
    </row>
    <row r="5078" spans="1:21" x14ac:dyDescent="0.35">
      <c r="A5078" t="s">
        <v>73</v>
      </c>
      <c r="B5078" t="s">
        <v>47</v>
      </c>
      <c r="C5078" t="s">
        <v>39</v>
      </c>
      <c r="D5078" t="s">
        <v>40</v>
      </c>
      <c r="E5078" t="s">
        <v>880</v>
      </c>
      <c r="F5078" t="s">
        <v>881</v>
      </c>
      <c r="G5078" t="s">
        <v>452</v>
      </c>
      <c r="H5078" t="s">
        <v>41</v>
      </c>
      <c r="I5078" t="s">
        <v>645</v>
      </c>
      <c r="J5078" t="s">
        <v>36</v>
      </c>
      <c r="L5078" t="s">
        <v>882</v>
      </c>
      <c r="M5078" t="s">
        <v>882</v>
      </c>
      <c r="N5078" t="b">
        <v>0</v>
      </c>
      <c r="O5078">
        <v>58.290238330000001</v>
      </c>
      <c r="P5078">
        <v>2.9616379018931899E-2</v>
      </c>
      <c r="Q5078">
        <v>121.1449192426609</v>
      </c>
      <c r="R5078">
        <v>7061.5662151233091</v>
      </c>
      <c r="S5078">
        <v>1.7263457914851521</v>
      </c>
      <c r="T5078">
        <f t="shared" si="160"/>
        <v>7061.5662151233073</v>
      </c>
      <c r="U5078">
        <f t="shared" si="161"/>
        <v>1.7263457914851521</v>
      </c>
    </row>
    <row r="5079" spans="1:21" x14ac:dyDescent="0.35">
      <c r="A5079" t="s">
        <v>73</v>
      </c>
      <c r="B5079" t="s">
        <v>47</v>
      </c>
      <c r="C5079" t="s">
        <v>39</v>
      </c>
      <c r="D5079" t="s">
        <v>40</v>
      </c>
      <c r="E5079" t="s">
        <v>1472</v>
      </c>
      <c r="F5079" t="s">
        <v>1473</v>
      </c>
      <c r="G5079" t="s">
        <v>452</v>
      </c>
      <c r="H5079" t="s">
        <v>41</v>
      </c>
      <c r="I5079" t="s">
        <v>645</v>
      </c>
      <c r="J5079" t="s">
        <v>36</v>
      </c>
      <c r="L5079" t="s">
        <v>1474</v>
      </c>
      <c r="M5079" t="s">
        <v>1474</v>
      </c>
      <c r="N5079" t="b">
        <v>0</v>
      </c>
      <c r="O5079">
        <v>26.806979649999999</v>
      </c>
      <c r="P5079">
        <v>9.315032660914966E-3</v>
      </c>
      <c r="Q5079">
        <v>38.102864591513132</v>
      </c>
      <c r="R5079">
        <v>1021.422715711398</v>
      </c>
      <c r="S5079">
        <v>0.2497078909802328</v>
      </c>
      <c r="T5079">
        <f t="shared" si="160"/>
        <v>1021.422715711398</v>
      </c>
      <c r="U5079">
        <f t="shared" si="161"/>
        <v>0.24970789098023283</v>
      </c>
    </row>
    <row r="5080" spans="1:21" x14ac:dyDescent="0.35">
      <c r="A5080" t="s">
        <v>73</v>
      </c>
      <c r="B5080" t="s">
        <v>47</v>
      </c>
      <c r="C5080" t="s">
        <v>76</v>
      </c>
      <c r="D5080" t="s">
        <v>77</v>
      </c>
      <c r="E5080" t="s">
        <v>1472</v>
      </c>
      <c r="F5080" t="s">
        <v>1473</v>
      </c>
      <c r="G5080" t="s">
        <v>452</v>
      </c>
      <c r="H5080" t="s">
        <v>41</v>
      </c>
      <c r="I5080" t="s">
        <v>645</v>
      </c>
      <c r="J5080" t="s">
        <v>36</v>
      </c>
      <c r="L5080" t="s">
        <v>1474</v>
      </c>
      <c r="M5080" t="s">
        <v>1474</v>
      </c>
      <c r="N5080" t="b">
        <v>0</v>
      </c>
      <c r="O5080">
        <v>26.806979649999999</v>
      </c>
      <c r="P5080">
        <v>9.5229729952548015E-3</v>
      </c>
      <c r="Q5080">
        <v>16.597173558548679</v>
      </c>
      <c r="R5080">
        <v>444.9200938315326</v>
      </c>
      <c r="S5080">
        <v>0.25528214329129501</v>
      </c>
      <c r="T5080">
        <f t="shared" si="160"/>
        <v>444.92009383153248</v>
      </c>
      <c r="U5080">
        <f t="shared" si="161"/>
        <v>0.25528214329129501</v>
      </c>
    </row>
    <row r="5081" spans="1:21" x14ac:dyDescent="0.35">
      <c r="A5081" t="s">
        <v>73</v>
      </c>
      <c r="B5081" t="s">
        <v>47</v>
      </c>
      <c r="C5081" t="s">
        <v>76</v>
      </c>
      <c r="D5081" t="s">
        <v>77</v>
      </c>
      <c r="E5081" t="s">
        <v>1475</v>
      </c>
      <c r="F5081" t="s">
        <v>1476</v>
      </c>
      <c r="G5081" t="s">
        <v>452</v>
      </c>
      <c r="H5081" t="s">
        <v>41</v>
      </c>
      <c r="I5081" t="s">
        <v>645</v>
      </c>
      <c r="J5081" t="s">
        <v>36</v>
      </c>
      <c r="L5081" t="s">
        <v>1477</v>
      </c>
      <c r="M5081" t="s">
        <v>1477</v>
      </c>
      <c r="N5081" t="b">
        <v>0</v>
      </c>
      <c r="O5081">
        <v>84.86340337</v>
      </c>
      <c r="P5081">
        <v>8.6164317071360345E-3</v>
      </c>
      <c r="Q5081">
        <v>15.017202355816639</v>
      </c>
      <c r="R5081">
        <v>1274.4109010105819</v>
      </c>
      <c r="S5081">
        <v>0.73121971957274301</v>
      </c>
      <c r="T5081">
        <f t="shared" si="160"/>
        <v>1274.4109010105817</v>
      </c>
      <c r="U5081">
        <f t="shared" si="161"/>
        <v>0.73121971957274301</v>
      </c>
    </row>
    <row r="5082" spans="1:21" x14ac:dyDescent="0.35">
      <c r="A5082" t="s">
        <v>73</v>
      </c>
      <c r="B5082" t="s">
        <v>47</v>
      </c>
      <c r="C5082" t="s">
        <v>29</v>
      </c>
      <c r="D5082" t="s">
        <v>30</v>
      </c>
      <c r="E5082" t="s">
        <v>1475</v>
      </c>
      <c r="F5082" t="s">
        <v>1476</v>
      </c>
      <c r="G5082" t="s">
        <v>452</v>
      </c>
      <c r="H5082" t="s">
        <v>41</v>
      </c>
      <c r="I5082" t="s">
        <v>645</v>
      </c>
      <c r="J5082" t="s">
        <v>36</v>
      </c>
      <c r="L5082" t="s">
        <v>1477</v>
      </c>
      <c r="M5082" t="s">
        <v>1477</v>
      </c>
      <c r="N5082" t="b">
        <v>0</v>
      </c>
      <c r="O5082">
        <v>84.86340337</v>
      </c>
      <c r="P5082">
        <v>1.500589561361666E-3</v>
      </c>
      <c r="Q5082">
        <v>0.76392192845615259</v>
      </c>
      <c r="R5082">
        <v>64.829014757762764</v>
      </c>
      <c r="S5082">
        <v>0.12734513723864641</v>
      </c>
      <c r="T5082">
        <f t="shared" si="160"/>
        <v>64.829014757762764</v>
      </c>
      <c r="U5082">
        <f t="shared" si="161"/>
        <v>0.12734513723864643</v>
      </c>
    </row>
    <row r="5083" spans="1:21" x14ac:dyDescent="0.35">
      <c r="A5083" t="s">
        <v>73</v>
      </c>
      <c r="B5083" t="s">
        <v>47</v>
      </c>
      <c r="C5083" t="s">
        <v>39</v>
      </c>
      <c r="D5083" t="s">
        <v>40</v>
      </c>
      <c r="E5083" t="s">
        <v>1475</v>
      </c>
      <c r="F5083" t="s">
        <v>1476</v>
      </c>
      <c r="G5083" t="s">
        <v>452</v>
      </c>
      <c r="H5083" t="s">
        <v>41</v>
      </c>
      <c r="I5083" t="s">
        <v>645</v>
      </c>
      <c r="J5083" t="s">
        <v>36</v>
      </c>
      <c r="L5083" t="s">
        <v>1477</v>
      </c>
      <c r="M5083" t="s">
        <v>1477</v>
      </c>
      <c r="N5083" t="b">
        <v>0</v>
      </c>
      <c r="O5083">
        <v>84.86340337</v>
      </c>
      <c r="P5083">
        <v>5.2089262759818294E-3</v>
      </c>
      <c r="Q5083">
        <v>21.3069583098397</v>
      </c>
      <c r="R5083">
        <v>1808.1809976356999</v>
      </c>
      <c r="S5083">
        <v>0.44204721168323791</v>
      </c>
      <c r="T5083">
        <f t="shared" si="160"/>
        <v>1808.1809976356999</v>
      </c>
      <c r="U5083">
        <f t="shared" si="161"/>
        <v>0.44204721168323791</v>
      </c>
    </row>
    <row r="5084" spans="1:21" x14ac:dyDescent="0.35">
      <c r="A5084" t="s">
        <v>73</v>
      </c>
      <c r="B5084" t="s">
        <v>47</v>
      </c>
      <c r="C5084" t="s">
        <v>76</v>
      </c>
      <c r="D5084" t="s">
        <v>77</v>
      </c>
      <c r="E5084" t="s">
        <v>883</v>
      </c>
      <c r="F5084" t="s">
        <v>884</v>
      </c>
      <c r="G5084" t="s">
        <v>452</v>
      </c>
      <c r="H5084" t="s">
        <v>41</v>
      </c>
      <c r="I5084" t="s">
        <v>645</v>
      </c>
      <c r="J5084" t="s">
        <v>36</v>
      </c>
      <c r="L5084" t="s">
        <v>885</v>
      </c>
      <c r="M5084" t="s">
        <v>885</v>
      </c>
      <c r="N5084" t="b">
        <v>0</v>
      </c>
      <c r="O5084">
        <v>95.689318819999997</v>
      </c>
      <c r="P5084">
        <v>5.675716551598823E-3</v>
      </c>
      <c r="Q5084">
        <v>9.8919583960757222</v>
      </c>
      <c r="R5084">
        <v>946.5547607162656</v>
      </c>
      <c r="S5084">
        <v>0.54310545063789073</v>
      </c>
      <c r="T5084">
        <f t="shared" si="160"/>
        <v>946.5547607162656</v>
      </c>
      <c r="U5084">
        <f t="shared" si="161"/>
        <v>0.54310545063789073</v>
      </c>
    </row>
    <row r="5085" spans="1:21" x14ac:dyDescent="0.35">
      <c r="A5085" t="s">
        <v>73</v>
      </c>
      <c r="B5085" t="s">
        <v>47</v>
      </c>
      <c r="C5085" t="s">
        <v>29</v>
      </c>
      <c r="D5085" t="s">
        <v>30</v>
      </c>
      <c r="E5085" t="s">
        <v>883</v>
      </c>
      <c r="F5085" t="s">
        <v>884</v>
      </c>
      <c r="G5085" t="s">
        <v>452</v>
      </c>
      <c r="H5085" t="s">
        <v>41</v>
      </c>
      <c r="I5085" t="s">
        <v>645</v>
      </c>
      <c r="J5085" t="s">
        <v>36</v>
      </c>
      <c r="L5085" t="s">
        <v>885</v>
      </c>
      <c r="M5085" t="s">
        <v>885</v>
      </c>
      <c r="N5085" t="b">
        <v>0</v>
      </c>
      <c r="O5085">
        <v>95.689318819999997</v>
      </c>
      <c r="P5085">
        <v>4.071214679440376E-5</v>
      </c>
      <c r="Q5085">
        <v>2.0725788377835501E-2</v>
      </c>
      <c r="R5085">
        <v>1.983236571882552</v>
      </c>
      <c r="S5085">
        <v>3.8957175944563422E-3</v>
      </c>
      <c r="T5085">
        <f t="shared" si="160"/>
        <v>1.9832365718825518</v>
      </c>
      <c r="U5085">
        <f t="shared" si="161"/>
        <v>3.8957175944563422E-3</v>
      </c>
    </row>
    <row r="5086" spans="1:21" x14ac:dyDescent="0.35">
      <c r="A5086" t="s">
        <v>73</v>
      </c>
      <c r="B5086" t="s">
        <v>47</v>
      </c>
      <c r="C5086" t="s">
        <v>39</v>
      </c>
      <c r="D5086" t="s">
        <v>40</v>
      </c>
      <c r="E5086" t="s">
        <v>883</v>
      </c>
      <c r="F5086" t="s">
        <v>884</v>
      </c>
      <c r="G5086" t="s">
        <v>452</v>
      </c>
      <c r="H5086" t="s">
        <v>41</v>
      </c>
      <c r="I5086" t="s">
        <v>645</v>
      </c>
      <c r="J5086" t="s">
        <v>36</v>
      </c>
      <c r="L5086" t="s">
        <v>885</v>
      </c>
      <c r="M5086" t="s">
        <v>885</v>
      </c>
      <c r="N5086" t="b">
        <v>0</v>
      </c>
      <c r="O5086">
        <v>95.689318819999997</v>
      </c>
      <c r="P5086">
        <v>2.5500303467239091E-3</v>
      </c>
      <c r="Q5086">
        <v>10.43082343802824</v>
      </c>
      <c r="R5086">
        <v>998.11838951661287</v>
      </c>
      <c r="S5086">
        <v>0.2440106668483393</v>
      </c>
      <c r="T5086">
        <f t="shared" si="160"/>
        <v>998.11838951661275</v>
      </c>
      <c r="U5086">
        <f t="shared" si="161"/>
        <v>0.24401066684833927</v>
      </c>
    </row>
    <row r="5087" spans="1:21" x14ac:dyDescent="0.35">
      <c r="A5087" t="s">
        <v>73</v>
      </c>
      <c r="B5087" t="s">
        <v>47</v>
      </c>
      <c r="C5087" t="s">
        <v>39</v>
      </c>
      <c r="D5087" t="s">
        <v>40</v>
      </c>
      <c r="E5087" t="s">
        <v>889</v>
      </c>
      <c r="F5087" t="s">
        <v>890</v>
      </c>
      <c r="G5087" t="s">
        <v>452</v>
      </c>
      <c r="H5087" t="s">
        <v>41</v>
      </c>
      <c r="I5087" t="s">
        <v>645</v>
      </c>
      <c r="J5087" t="s">
        <v>145</v>
      </c>
      <c r="L5087" t="s">
        <v>891</v>
      </c>
      <c r="M5087" t="s">
        <v>891</v>
      </c>
      <c r="N5087" t="b">
        <v>0</v>
      </c>
      <c r="O5087">
        <v>111.51933579999999</v>
      </c>
      <c r="P5087">
        <v>9.5762676702850821E-3</v>
      </c>
      <c r="Q5087">
        <v>39.171438642826708</v>
      </c>
      <c r="R5087">
        <v>4368.3728197784876</v>
      </c>
      <c r="S5087">
        <v>1.067939010033206</v>
      </c>
      <c r="T5087">
        <f t="shared" si="160"/>
        <v>4368.3728197784876</v>
      </c>
      <c r="U5087">
        <f t="shared" si="161"/>
        <v>1.0679390100332058</v>
      </c>
    </row>
    <row r="5088" spans="1:21" x14ac:dyDescent="0.35">
      <c r="A5088" t="s">
        <v>73</v>
      </c>
      <c r="B5088" t="s">
        <v>47</v>
      </c>
      <c r="C5088" t="s">
        <v>29</v>
      </c>
      <c r="D5088" t="s">
        <v>30</v>
      </c>
      <c r="E5088" t="s">
        <v>889</v>
      </c>
      <c r="F5088" t="s">
        <v>890</v>
      </c>
      <c r="G5088" t="s">
        <v>452</v>
      </c>
      <c r="H5088" t="s">
        <v>41</v>
      </c>
      <c r="I5088" t="s">
        <v>645</v>
      </c>
      <c r="J5088" t="s">
        <v>145</v>
      </c>
      <c r="L5088" t="s">
        <v>891</v>
      </c>
      <c r="M5088" t="s">
        <v>891</v>
      </c>
      <c r="N5088" t="b">
        <v>0</v>
      </c>
      <c r="O5088">
        <v>111.51933579999999</v>
      </c>
      <c r="P5088">
        <v>1.8752615727174521E-3</v>
      </c>
      <c r="Q5088">
        <v>0.95466040406818842</v>
      </c>
      <c r="R5088">
        <v>106.463094176244</v>
      </c>
      <c r="S5088">
        <v>0.20912792504071359</v>
      </c>
      <c r="T5088">
        <f t="shared" si="160"/>
        <v>106.46309417624398</v>
      </c>
      <c r="U5088">
        <f t="shared" si="161"/>
        <v>0.20912792504071365</v>
      </c>
    </row>
    <row r="5089" spans="1:21" x14ac:dyDescent="0.35">
      <c r="A5089" t="s">
        <v>73</v>
      </c>
      <c r="B5089" t="s">
        <v>47</v>
      </c>
      <c r="C5089" t="s">
        <v>76</v>
      </c>
      <c r="D5089" t="s">
        <v>77</v>
      </c>
      <c r="E5089" t="s">
        <v>889</v>
      </c>
      <c r="F5089" t="s">
        <v>890</v>
      </c>
      <c r="G5089" t="s">
        <v>452</v>
      </c>
      <c r="H5089" t="s">
        <v>41</v>
      </c>
      <c r="I5089" t="s">
        <v>645</v>
      </c>
      <c r="J5089" t="s">
        <v>145</v>
      </c>
      <c r="L5089" t="s">
        <v>891</v>
      </c>
      <c r="M5089" t="s">
        <v>891</v>
      </c>
      <c r="N5089" t="b">
        <v>0</v>
      </c>
      <c r="O5089">
        <v>111.51933579999999</v>
      </c>
      <c r="P5089">
        <v>5.7882598217094206E-3</v>
      </c>
      <c r="Q5089">
        <v>10.08810514434467</v>
      </c>
      <c r="R5089">
        <v>1125.0187851778801</v>
      </c>
      <c r="S5089">
        <v>0.645502890754861</v>
      </c>
      <c r="T5089">
        <f t="shared" si="160"/>
        <v>1125.0187851778808</v>
      </c>
      <c r="U5089">
        <f t="shared" si="161"/>
        <v>0.645502890754861</v>
      </c>
    </row>
    <row r="5090" spans="1:21" x14ac:dyDescent="0.35">
      <c r="A5090" t="s">
        <v>73</v>
      </c>
      <c r="B5090" t="s">
        <v>47</v>
      </c>
      <c r="C5090" t="s">
        <v>76</v>
      </c>
      <c r="D5090" t="s">
        <v>77</v>
      </c>
      <c r="E5090" t="s">
        <v>892</v>
      </c>
      <c r="F5090" t="s">
        <v>893</v>
      </c>
      <c r="G5090" t="s">
        <v>452</v>
      </c>
      <c r="H5090" t="s">
        <v>41</v>
      </c>
      <c r="I5090" t="s">
        <v>645</v>
      </c>
      <c r="J5090" t="s">
        <v>145</v>
      </c>
      <c r="L5090" t="s">
        <v>894</v>
      </c>
      <c r="M5090" t="s">
        <v>894</v>
      </c>
      <c r="N5090" t="b">
        <v>0</v>
      </c>
      <c r="O5090">
        <v>111.51933579999999</v>
      </c>
      <c r="P5090">
        <v>7.3400704187582084E-3</v>
      </c>
      <c r="Q5090">
        <v>12.79268803269766</v>
      </c>
      <c r="R5090">
        <v>1426.6320725030521</v>
      </c>
      <c r="S5090">
        <v>0.81855977782514311</v>
      </c>
      <c r="T5090">
        <f t="shared" si="160"/>
        <v>1426.6320725030516</v>
      </c>
      <c r="U5090">
        <f t="shared" si="161"/>
        <v>0.81855977782514322</v>
      </c>
    </row>
    <row r="5091" spans="1:21" x14ac:dyDescent="0.35">
      <c r="A5091" t="s">
        <v>73</v>
      </c>
      <c r="B5091" t="s">
        <v>47</v>
      </c>
      <c r="C5091" t="s">
        <v>29</v>
      </c>
      <c r="D5091" t="s">
        <v>30</v>
      </c>
      <c r="E5091" t="s">
        <v>892</v>
      </c>
      <c r="F5091" t="s">
        <v>893</v>
      </c>
      <c r="G5091" t="s">
        <v>452</v>
      </c>
      <c r="H5091" t="s">
        <v>41</v>
      </c>
      <c r="I5091" t="s">
        <v>645</v>
      </c>
      <c r="J5091" t="s">
        <v>145</v>
      </c>
      <c r="L5091" t="s">
        <v>894</v>
      </c>
      <c r="M5091" t="s">
        <v>894</v>
      </c>
      <c r="N5091" t="b">
        <v>0</v>
      </c>
      <c r="O5091">
        <v>111.51933579999999</v>
      </c>
      <c r="P5091">
        <v>2.2159401107208578E-3</v>
      </c>
      <c r="Q5091">
        <v>1.1280934416131301</v>
      </c>
      <c r="R5091">
        <v>125.80423132903231</v>
      </c>
      <c r="S5091">
        <v>0.2471201693201685</v>
      </c>
      <c r="T5091">
        <f t="shared" si="160"/>
        <v>125.80423132903233</v>
      </c>
      <c r="U5091">
        <f t="shared" si="161"/>
        <v>0.2471201693201685</v>
      </c>
    </row>
    <row r="5092" spans="1:21" x14ac:dyDescent="0.35">
      <c r="A5092" t="s">
        <v>73</v>
      </c>
      <c r="B5092" t="s">
        <v>47</v>
      </c>
      <c r="C5092" t="s">
        <v>39</v>
      </c>
      <c r="D5092" t="s">
        <v>40</v>
      </c>
      <c r="E5092" t="s">
        <v>892</v>
      </c>
      <c r="F5092" t="s">
        <v>893</v>
      </c>
      <c r="G5092" t="s">
        <v>452</v>
      </c>
      <c r="H5092" t="s">
        <v>41</v>
      </c>
      <c r="I5092" t="s">
        <v>645</v>
      </c>
      <c r="J5092" t="s">
        <v>145</v>
      </c>
      <c r="L5092" t="s">
        <v>894</v>
      </c>
      <c r="M5092" t="s">
        <v>894</v>
      </c>
      <c r="N5092" t="b">
        <v>0</v>
      </c>
      <c r="O5092">
        <v>111.51933579999999</v>
      </c>
      <c r="P5092">
        <v>3.654657708733822E-3</v>
      </c>
      <c r="Q5092">
        <v>14.94926887250832</v>
      </c>
      <c r="R5092">
        <v>1667.1325353577431</v>
      </c>
      <c r="S5092">
        <v>0.40756500025434572</v>
      </c>
      <c r="T5092">
        <f t="shared" si="160"/>
        <v>1667.1325353577427</v>
      </c>
      <c r="U5092">
        <f t="shared" si="161"/>
        <v>0.40756500025434567</v>
      </c>
    </row>
    <row r="5093" spans="1:21" x14ac:dyDescent="0.35">
      <c r="A5093" t="s">
        <v>73</v>
      </c>
      <c r="B5093" t="s">
        <v>47</v>
      </c>
      <c r="C5093" t="s">
        <v>39</v>
      </c>
      <c r="D5093" t="s">
        <v>40</v>
      </c>
      <c r="E5093" t="s">
        <v>895</v>
      </c>
      <c r="F5093" t="s">
        <v>896</v>
      </c>
      <c r="G5093" t="s">
        <v>452</v>
      </c>
      <c r="H5093" t="s">
        <v>41</v>
      </c>
      <c r="I5093" t="s">
        <v>645</v>
      </c>
      <c r="J5093" t="s">
        <v>36</v>
      </c>
      <c r="L5093" t="s">
        <v>897</v>
      </c>
      <c r="M5093" t="s">
        <v>897</v>
      </c>
      <c r="N5093" t="b">
        <v>0</v>
      </c>
      <c r="O5093">
        <v>126.37977892000001</v>
      </c>
      <c r="P5093">
        <v>3.2479250100261288E-3</v>
      </c>
      <c r="Q5093">
        <v>13.285540841921071</v>
      </c>
      <c r="R5093">
        <v>1679.0237144346161</v>
      </c>
      <c r="S5093">
        <v>0.41047204471584098</v>
      </c>
      <c r="T5093">
        <f t="shared" si="160"/>
        <v>1679.0237144346156</v>
      </c>
      <c r="U5093">
        <f t="shared" si="161"/>
        <v>0.41047204471584098</v>
      </c>
    </row>
    <row r="5094" spans="1:21" x14ac:dyDescent="0.35">
      <c r="A5094" t="s">
        <v>73</v>
      </c>
      <c r="B5094" t="s">
        <v>47</v>
      </c>
      <c r="C5094" t="s">
        <v>29</v>
      </c>
      <c r="D5094" t="s">
        <v>30</v>
      </c>
      <c r="E5094" t="s">
        <v>895</v>
      </c>
      <c r="F5094" t="s">
        <v>896</v>
      </c>
      <c r="G5094" t="s">
        <v>452</v>
      </c>
      <c r="H5094" t="s">
        <v>41</v>
      </c>
      <c r="I5094" t="s">
        <v>645</v>
      </c>
      <c r="J5094" t="s">
        <v>36</v>
      </c>
      <c r="L5094" t="s">
        <v>897</v>
      </c>
      <c r="M5094" t="s">
        <v>897</v>
      </c>
      <c r="N5094" t="b">
        <v>0</v>
      </c>
      <c r="O5094">
        <v>126.37977892000001</v>
      </c>
      <c r="P5094">
        <v>9.7545535699653115E-4</v>
      </c>
      <c r="Q5094">
        <v>0.49658597968887008</v>
      </c>
      <c r="R5094">
        <v>62.758426327851019</v>
      </c>
      <c r="S5094">
        <v>0.1232778323635513</v>
      </c>
      <c r="T5094">
        <f t="shared" si="160"/>
        <v>62.758426327851012</v>
      </c>
      <c r="U5094">
        <f t="shared" si="161"/>
        <v>0.12327783236355129</v>
      </c>
    </row>
    <row r="5095" spans="1:21" x14ac:dyDescent="0.35">
      <c r="A5095" t="s">
        <v>73</v>
      </c>
      <c r="B5095" t="s">
        <v>47</v>
      </c>
      <c r="C5095" t="s">
        <v>76</v>
      </c>
      <c r="D5095" t="s">
        <v>77</v>
      </c>
      <c r="E5095" t="s">
        <v>895</v>
      </c>
      <c r="F5095" t="s">
        <v>896</v>
      </c>
      <c r="G5095" t="s">
        <v>452</v>
      </c>
      <c r="H5095" t="s">
        <v>41</v>
      </c>
      <c r="I5095" t="s">
        <v>645</v>
      </c>
      <c r="J5095" t="s">
        <v>36</v>
      </c>
      <c r="L5095" t="s">
        <v>897</v>
      </c>
      <c r="M5095" t="s">
        <v>897</v>
      </c>
      <c r="N5095" t="b">
        <v>0</v>
      </c>
      <c r="O5095">
        <v>126.37977892000001</v>
      </c>
      <c r="P5095">
        <v>4.9436912302630084E-3</v>
      </c>
      <c r="Q5095">
        <v>8.6161434469503924</v>
      </c>
      <c r="R5095">
        <v>1088.9063039685971</v>
      </c>
      <c r="S5095">
        <v>0.62478260472938185</v>
      </c>
      <c r="T5095">
        <f t="shared" si="160"/>
        <v>1088.9063039685973</v>
      </c>
      <c r="U5095">
        <f t="shared" si="161"/>
        <v>0.62478260472938185</v>
      </c>
    </row>
    <row r="5096" spans="1:21" x14ac:dyDescent="0.35">
      <c r="A5096" t="s">
        <v>73</v>
      </c>
      <c r="B5096" t="s">
        <v>47</v>
      </c>
      <c r="C5096" t="s">
        <v>76</v>
      </c>
      <c r="D5096" t="s">
        <v>77</v>
      </c>
      <c r="E5096" t="s">
        <v>903</v>
      </c>
      <c r="F5096" t="s">
        <v>904</v>
      </c>
      <c r="G5096" t="s">
        <v>452</v>
      </c>
      <c r="H5096" t="s">
        <v>41</v>
      </c>
      <c r="I5096" t="s">
        <v>645</v>
      </c>
      <c r="J5096" t="s">
        <v>36</v>
      </c>
      <c r="L5096" t="s">
        <v>905</v>
      </c>
      <c r="M5096" t="s">
        <v>905</v>
      </c>
      <c r="N5096" t="b">
        <v>0</v>
      </c>
      <c r="O5096">
        <v>73.482587359999997</v>
      </c>
      <c r="P5096">
        <v>2.02267915325944E-2</v>
      </c>
      <c r="Q5096">
        <v>35.252391219247571</v>
      </c>
      <c r="R5096">
        <v>2590.4369174172571</v>
      </c>
      <c r="S5096">
        <v>1.4863169758063759</v>
      </c>
      <c r="T5096">
        <f t="shared" si="160"/>
        <v>2590.4369174172566</v>
      </c>
      <c r="U5096">
        <f t="shared" si="161"/>
        <v>1.4863169758063761</v>
      </c>
    </row>
    <row r="5097" spans="1:21" x14ac:dyDescent="0.35">
      <c r="A5097" t="s">
        <v>73</v>
      </c>
      <c r="B5097" t="s">
        <v>47</v>
      </c>
      <c r="C5097" t="s">
        <v>39</v>
      </c>
      <c r="D5097" t="s">
        <v>40</v>
      </c>
      <c r="E5097" t="s">
        <v>903</v>
      </c>
      <c r="F5097" t="s">
        <v>904</v>
      </c>
      <c r="G5097" t="s">
        <v>452</v>
      </c>
      <c r="H5097" t="s">
        <v>41</v>
      </c>
      <c r="I5097" t="s">
        <v>645</v>
      </c>
      <c r="J5097" t="s">
        <v>36</v>
      </c>
      <c r="L5097" t="s">
        <v>905</v>
      </c>
      <c r="M5097" t="s">
        <v>905</v>
      </c>
      <c r="N5097" t="b">
        <v>0</v>
      </c>
      <c r="O5097">
        <v>73.482587359999997</v>
      </c>
      <c r="P5097">
        <v>4.1919812421025363E-9</v>
      </c>
      <c r="Q5097">
        <v>1.7147174835810709E-5</v>
      </c>
      <c r="R5097">
        <v>1.260018772849654E-3</v>
      </c>
      <c r="S5097">
        <v>3.0803762783428088E-7</v>
      </c>
      <c r="T5097">
        <f t="shared" si="160"/>
        <v>1.260018772849654E-3</v>
      </c>
      <c r="U5097">
        <f t="shared" si="161"/>
        <v>3.0803762783428094E-7</v>
      </c>
    </row>
    <row r="5098" spans="1:21" x14ac:dyDescent="0.35">
      <c r="A5098" t="s">
        <v>73</v>
      </c>
      <c r="B5098" t="s">
        <v>47</v>
      </c>
      <c r="C5098" t="s">
        <v>39</v>
      </c>
      <c r="D5098" t="s">
        <v>40</v>
      </c>
      <c r="E5098" t="s">
        <v>915</v>
      </c>
      <c r="F5098" t="s">
        <v>916</v>
      </c>
      <c r="G5098" t="s">
        <v>452</v>
      </c>
      <c r="H5098" t="s">
        <v>41</v>
      </c>
      <c r="I5098" t="s">
        <v>645</v>
      </c>
      <c r="J5098" t="s">
        <v>36</v>
      </c>
      <c r="L5098" t="s">
        <v>917</v>
      </c>
      <c r="M5098" t="s">
        <v>917</v>
      </c>
      <c r="N5098" t="b">
        <v>0</v>
      </c>
      <c r="O5098">
        <v>209.02418713</v>
      </c>
      <c r="P5098">
        <v>2.2861157474261009E-8</v>
      </c>
      <c r="Q5098">
        <v>9.3512886036565388E-5</v>
      </c>
      <c r="R5098">
        <v>1.954645498997341E-2</v>
      </c>
      <c r="S5098">
        <v>4.7785348579083317E-6</v>
      </c>
      <c r="T5098">
        <f t="shared" si="160"/>
        <v>1.9546454989973407E-2</v>
      </c>
      <c r="U5098">
        <f t="shared" si="161"/>
        <v>4.7785348579083317E-6</v>
      </c>
    </row>
    <row r="5099" spans="1:21" x14ac:dyDescent="0.35">
      <c r="A5099" t="s">
        <v>73</v>
      </c>
      <c r="B5099" t="s">
        <v>47</v>
      </c>
      <c r="C5099" t="s">
        <v>39</v>
      </c>
      <c r="D5099" t="s">
        <v>40</v>
      </c>
      <c r="E5099" t="s">
        <v>923</v>
      </c>
      <c r="F5099" t="s">
        <v>924</v>
      </c>
      <c r="G5099" t="s">
        <v>920</v>
      </c>
      <c r="H5099" t="s">
        <v>41</v>
      </c>
      <c r="I5099" t="s">
        <v>921</v>
      </c>
      <c r="J5099" t="s">
        <v>145</v>
      </c>
      <c r="L5099" t="s">
        <v>925</v>
      </c>
      <c r="M5099" t="s">
        <v>925</v>
      </c>
      <c r="N5099" t="b">
        <v>0</v>
      </c>
      <c r="O5099">
        <v>138.32673435000001</v>
      </c>
      <c r="P5099">
        <v>1.16841409717652E-2</v>
      </c>
      <c r="Q5099">
        <v>47.793631812300092</v>
      </c>
      <c r="R5099">
        <v>6611.1370113217436</v>
      </c>
      <c r="S5099">
        <v>1.6162290643093149</v>
      </c>
      <c r="T5099">
        <f t="shared" si="160"/>
        <v>6611.1370113217445</v>
      </c>
      <c r="U5099">
        <f t="shared" si="161"/>
        <v>1.6162290643093158</v>
      </c>
    </row>
    <row r="5100" spans="1:21" x14ac:dyDescent="0.35">
      <c r="A5100" t="s">
        <v>73</v>
      </c>
      <c r="B5100" t="s">
        <v>47</v>
      </c>
      <c r="C5100" t="s">
        <v>76</v>
      </c>
      <c r="D5100" t="s">
        <v>77</v>
      </c>
      <c r="E5100" t="s">
        <v>923</v>
      </c>
      <c r="F5100" t="s">
        <v>924</v>
      </c>
      <c r="G5100" t="s">
        <v>920</v>
      </c>
      <c r="H5100" t="s">
        <v>41</v>
      </c>
      <c r="I5100" t="s">
        <v>921</v>
      </c>
      <c r="J5100" t="s">
        <v>145</v>
      </c>
      <c r="L5100" t="s">
        <v>925</v>
      </c>
      <c r="M5100" t="s">
        <v>925</v>
      </c>
      <c r="N5100" t="b">
        <v>0</v>
      </c>
      <c r="O5100">
        <v>138.32673435000001</v>
      </c>
      <c r="P5100">
        <v>1.04081162005415E-2</v>
      </c>
      <c r="Q5100">
        <v>18.13985097763133</v>
      </c>
      <c r="R5100">
        <v>2509.2263473313969</v>
      </c>
      <c r="S5100">
        <v>1.439720724756236</v>
      </c>
      <c r="T5100">
        <f t="shared" si="160"/>
        <v>2509.2263473313969</v>
      </c>
      <c r="U5100">
        <f t="shared" si="161"/>
        <v>1.4397207247562356</v>
      </c>
    </row>
    <row r="5101" spans="1:21" x14ac:dyDescent="0.35">
      <c r="A5101" t="s">
        <v>73</v>
      </c>
      <c r="B5101" t="s">
        <v>47</v>
      </c>
      <c r="C5101" t="s">
        <v>76</v>
      </c>
      <c r="D5101" t="s">
        <v>77</v>
      </c>
      <c r="E5101" t="s">
        <v>928</v>
      </c>
      <c r="G5101" t="s">
        <v>920</v>
      </c>
      <c r="H5101" t="s">
        <v>41</v>
      </c>
      <c r="I5101" t="s">
        <v>921</v>
      </c>
      <c r="J5101" t="s">
        <v>145</v>
      </c>
      <c r="L5101" t="s">
        <v>929</v>
      </c>
      <c r="M5101" t="s">
        <v>929</v>
      </c>
      <c r="N5101" t="b">
        <v>0</v>
      </c>
      <c r="O5101">
        <v>138.32673435000001</v>
      </c>
      <c r="P5101">
        <v>9.7236396570239778E-3</v>
      </c>
      <c r="Q5101">
        <v>16.946906715878558</v>
      </c>
      <c r="R5101">
        <v>2344.2102633415639</v>
      </c>
      <c r="S5101">
        <v>1.345039319752281</v>
      </c>
      <c r="T5101">
        <f t="shared" si="160"/>
        <v>2344.2102633415643</v>
      </c>
      <c r="U5101">
        <f t="shared" si="161"/>
        <v>1.345039319752281</v>
      </c>
    </row>
    <row r="5102" spans="1:21" x14ac:dyDescent="0.35">
      <c r="A5102" t="s">
        <v>73</v>
      </c>
      <c r="B5102" t="s">
        <v>47</v>
      </c>
      <c r="C5102" t="s">
        <v>39</v>
      </c>
      <c r="D5102" t="s">
        <v>40</v>
      </c>
      <c r="E5102" t="s">
        <v>928</v>
      </c>
      <c r="G5102" t="s">
        <v>920</v>
      </c>
      <c r="H5102" t="s">
        <v>41</v>
      </c>
      <c r="I5102" t="s">
        <v>921</v>
      </c>
      <c r="J5102" t="s">
        <v>145</v>
      </c>
      <c r="L5102" t="s">
        <v>929</v>
      </c>
      <c r="M5102" t="s">
        <v>929</v>
      </c>
      <c r="N5102" t="b">
        <v>0</v>
      </c>
      <c r="O5102">
        <v>138.32673435000001</v>
      </c>
      <c r="P5102">
        <v>1.3812639255960929E-2</v>
      </c>
      <c r="Q5102">
        <v>56.500190861338567</v>
      </c>
      <c r="R5102">
        <v>7815.4868920006784</v>
      </c>
      <c r="S5102">
        <v>1.9106572810316891</v>
      </c>
      <c r="T5102">
        <f t="shared" si="160"/>
        <v>7815.4868920006784</v>
      </c>
      <c r="U5102">
        <f t="shared" si="161"/>
        <v>1.9106572810316893</v>
      </c>
    </row>
    <row r="5103" spans="1:21" x14ac:dyDescent="0.35">
      <c r="A5103" t="s">
        <v>73</v>
      </c>
      <c r="B5103" t="s">
        <v>47</v>
      </c>
      <c r="C5103" t="s">
        <v>39</v>
      </c>
      <c r="D5103" t="s">
        <v>40</v>
      </c>
      <c r="E5103" t="s">
        <v>930</v>
      </c>
      <c r="F5103" t="s">
        <v>931</v>
      </c>
      <c r="G5103" t="s">
        <v>920</v>
      </c>
      <c r="H5103" t="s">
        <v>41</v>
      </c>
      <c r="I5103" t="s">
        <v>921</v>
      </c>
      <c r="J5103" t="s">
        <v>145</v>
      </c>
      <c r="L5103" t="s">
        <v>932</v>
      </c>
      <c r="M5103" t="s">
        <v>932</v>
      </c>
      <c r="N5103" t="b">
        <v>0</v>
      </c>
      <c r="O5103">
        <v>138.32673435000001</v>
      </c>
      <c r="P5103">
        <v>1.142436961724577E-2</v>
      </c>
      <c r="Q5103">
        <v>46.731044797706069</v>
      </c>
      <c r="R5103">
        <v>6464.152819630237</v>
      </c>
      <c r="S5103">
        <v>1.580295741160967</v>
      </c>
      <c r="T5103">
        <f t="shared" si="160"/>
        <v>6464.152819630237</v>
      </c>
      <c r="U5103">
        <f t="shared" si="161"/>
        <v>1.580295741160967</v>
      </c>
    </row>
    <row r="5104" spans="1:21" x14ac:dyDescent="0.35">
      <c r="A5104" t="s">
        <v>73</v>
      </c>
      <c r="B5104" t="s">
        <v>47</v>
      </c>
      <c r="C5104" t="s">
        <v>76</v>
      </c>
      <c r="D5104" t="s">
        <v>77</v>
      </c>
      <c r="E5104" t="s">
        <v>930</v>
      </c>
      <c r="F5104" t="s">
        <v>931</v>
      </c>
      <c r="G5104" t="s">
        <v>920</v>
      </c>
      <c r="H5104" t="s">
        <v>41</v>
      </c>
      <c r="I5104" t="s">
        <v>921</v>
      </c>
      <c r="J5104" t="s">
        <v>145</v>
      </c>
      <c r="L5104" t="s">
        <v>932</v>
      </c>
      <c r="M5104" t="s">
        <v>932</v>
      </c>
      <c r="N5104" t="b">
        <v>0</v>
      </c>
      <c r="O5104">
        <v>138.32673435000001</v>
      </c>
      <c r="P5104">
        <v>7.4571927471698534E-3</v>
      </c>
      <c r="Q5104">
        <v>12.996815421612659</v>
      </c>
      <c r="R5104">
        <v>1797.807034221398</v>
      </c>
      <c r="S5104">
        <v>1.0315291201345109</v>
      </c>
      <c r="T5104">
        <f t="shared" si="160"/>
        <v>1797.8070342213978</v>
      </c>
      <c r="U5104">
        <f t="shared" si="161"/>
        <v>1.0315291201345111</v>
      </c>
    </row>
    <row r="5105" spans="1:21" x14ac:dyDescent="0.35">
      <c r="A5105" t="s">
        <v>73</v>
      </c>
      <c r="B5105" t="s">
        <v>47</v>
      </c>
      <c r="C5105" t="s">
        <v>76</v>
      </c>
      <c r="D5105" t="s">
        <v>77</v>
      </c>
      <c r="E5105" t="s">
        <v>933</v>
      </c>
      <c r="F5105" t="s">
        <v>934</v>
      </c>
      <c r="G5105" t="s">
        <v>920</v>
      </c>
      <c r="H5105" t="s">
        <v>41</v>
      </c>
      <c r="I5105" t="s">
        <v>921</v>
      </c>
      <c r="J5105" t="s">
        <v>145</v>
      </c>
      <c r="L5105" t="s">
        <v>935</v>
      </c>
      <c r="M5105" t="s">
        <v>935</v>
      </c>
      <c r="N5105" t="b">
        <v>0</v>
      </c>
      <c r="O5105">
        <v>138.32673435000001</v>
      </c>
      <c r="P5105">
        <v>3.222130309263313E-3</v>
      </c>
      <c r="Q5105">
        <v>5.6157101356636208</v>
      </c>
      <c r="R5105">
        <v>776.80284412254423</v>
      </c>
      <c r="S5105">
        <v>0.44570676333054959</v>
      </c>
      <c r="T5105">
        <f t="shared" si="160"/>
        <v>776.80284412254423</v>
      </c>
      <c r="U5105">
        <f t="shared" si="161"/>
        <v>0.44570676333054965</v>
      </c>
    </row>
    <row r="5106" spans="1:21" x14ac:dyDescent="0.35">
      <c r="A5106" t="s">
        <v>73</v>
      </c>
      <c r="B5106" t="s">
        <v>47</v>
      </c>
      <c r="C5106" t="s">
        <v>76</v>
      </c>
      <c r="D5106" t="s">
        <v>77</v>
      </c>
      <c r="E5106" t="s">
        <v>936</v>
      </c>
      <c r="F5106" t="s">
        <v>937</v>
      </c>
      <c r="G5106" t="s">
        <v>920</v>
      </c>
      <c r="H5106" t="s">
        <v>41</v>
      </c>
      <c r="I5106" t="s">
        <v>921</v>
      </c>
      <c r="J5106" t="s">
        <v>145</v>
      </c>
      <c r="L5106" t="s">
        <v>938</v>
      </c>
      <c r="M5106" t="s">
        <v>938</v>
      </c>
      <c r="N5106" t="b">
        <v>0</v>
      </c>
      <c r="O5106">
        <v>138.32673435000001</v>
      </c>
      <c r="P5106">
        <v>2.5493947254241989E-4</v>
      </c>
      <c r="Q5106">
        <v>0.44432286795518577</v>
      </c>
      <c r="R5106">
        <v>61.461731321267123</v>
      </c>
      <c r="S5106">
        <v>3.5264944693704441E-2</v>
      </c>
      <c r="T5106">
        <f t="shared" si="160"/>
        <v>61.461731321267116</v>
      </c>
      <c r="U5106">
        <f t="shared" si="161"/>
        <v>3.5264944693704441E-2</v>
      </c>
    </row>
    <row r="5107" spans="1:21" x14ac:dyDescent="0.35">
      <c r="A5107" t="s">
        <v>73</v>
      </c>
      <c r="B5107" t="s">
        <v>47</v>
      </c>
      <c r="C5107" t="s">
        <v>39</v>
      </c>
      <c r="D5107" t="s">
        <v>40</v>
      </c>
      <c r="E5107" t="s">
        <v>939</v>
      </c>
      <c r="G5107" t="s">
        <v>920</v>
      </c>
      <c r="H5107" t="s">
        <v>41</v>
      </c>
      <c r="I5107" t="s">
        <v>921</v>
      </c>
      <c r="J5107" t="s">
        <v>145</v>
      </c>
      <c r="L5107" t="s">
        <v>940</v>
      </c>
      <c r="M5107" t="s">
        <v>940</v>
      </c>
      <c r="N5107" t="b">
        <v>0</v>
      </c>
      <c r="O5107">
        <v>138.32673435000001</v>
      </c>
      <c r="P5107">
        <v>6.4428094659825241E-3</v>
      </c>
      <c r="Q5107">
        <v>26.354120871878731</v>
      </c>
      <c r="R5107">
        <v>3645.479476872159</v>
      </c>
      <c r="S5107">
        <v>0.89121279346863003</v>
      </c>
      <c r="T5107">
        <f t="shared" si="160"/>
        <v>3645.4794768721599</v>
      </c>
      <c r="U5107">
        <f t="shared" si="161"/>
        <v>0.89121279346863003</v>
      </c>
    </row>
    <row r="5108" spans="1:21" x14ac:dyDescent="0.35">
      <c r="A5108" t="s">
        <v>73</v>
      </c>
      <c r="B5108" t="s">
        <v>47</v>
      </c>
      <c r="C5108" t="s">
        <v>39</v>
      </c>
      <c r="D5108" t="s">
        <v>40</v>
      </c>
      <c r="E5108" t="s">
        <v>941</v>
      </c>
      <c r="G5108" t="s">
        <v>920</v>
      </c>
      <c r="H5108" t="s">
        <v>41</v>
      </c>
      <c r="I5108" t="s">
        <v>921</v>
      </c>
      <c r="J5108" t="s">
        <v>145</v>
      </c>
      <c r="L5108" t="s">
        <v>942</v>
      </c>
      <c r="M5108" t="s">
        <v>942</v>
      </c>
      <c r="N5108" t="b">
        <v>0</v>
      </c>
      <c r="O5108">
        <v>138.32673435000001</v>
      </c>
      <c r="P5108">
        <v>6.2313143347506083E-3</v>
      </c>
      <c r="Q5108">
        <v>25.48900631560808</v>
      </c>
      <c r="R5108">
        <v>3525.8110054645922</v>
      </c>
      <c r="S5108">
        <v>0.86195736263439438</v>
      </c>
      <c r="T5108">
        <f t="shared" si="160"/>
        <v>3525.8110054645913</v>
      </c>
      <c r="U5108">
        <f t="shared" si="161"/>
        <v>0.86195736263439438</v>
      </c>
    </row>
    <row r="5109" spans="1:21" x14ac:dyDescent="0.35">
      <c r="A5109" t="s">
        <v>73</v>
      </c>
      <c r="B5109" t="s">
        <v>47</v>
      </c>
      <c r="C5109" t="s">
        <v>76</v>
      </c>
      <c r="D5109" t="s">
        <v>77</v>
      </c>
      <c r="E5109" t="s">
        <v>941</v>
      </c>
      <c r="G5109" t="s">
        <v>920</v>
      </c>
      <c r="H5109" t="s">
        <v>41</v>
      </c>
      <c r="I5109" t="s">
        <v>921</v>
      </c>
      <c r="J5109" t="s">
        <v>145</v>
      </c>
      <c r="L5109" t="s">
        <v>942</v>
      </c>
      <c r="M5109" t="s">
        <v>942</v>
      </c>
      <c r="N5109" t="b">
        <v>0</v>
      </c>
      <c r="O5109">
        <v>138.32673435000001</v>
      </c>
      <c r="P5109">
        <v>1.762161836291675E-3</v>
      </c>
      <c r="Q5109">
        <v>3.0711948726261449</v>
      </c>
      <c r="R5109">
        <v>424.82835728283891</v>
      </c>
      <c r="S5109">
        <v>0.24375409221042679</v>
      </c>
      <c r="T5109">
        <f t="shared" si="160"/>
        <v>424.82835728283885</v>
      </c>
      <c r="U5109">
        <f t="shared" si="161"/>
        <v>0.24375409221042674</v>
      </c>
    </row>
    <row r="5110" spans="1:21" x14ac:dyDescent="0.35">
      <c r="A5110" t="s">
        <v>73</v>
      </c>
      <c r="B5110" t="s">
        <v>47</v>
      </c>
      <c r="C5110" t="s">
        <v>76</v>
      </c>
      <c r="D5110" t="s">
        <v>77</v>
      </c>
      <c r="E5110" t="s">
        <v>943</v>
      </c>
      <c r="G5110" t="s">
        <v>920</v>
      </c>
      <c r="H5110" t="s">
        <v>41</v>
      </c>
      <c r="I5110" t="s">
        <v>921</v>
      </c>
      <c r="J5110" t="s">
        <v>145</v>
      </c>
      <c r="L5110" t="s">
        <v>944</v>
      </c>
      <c r="M5110" t="s">
        <v>944</v>
      </c>
      <c r="N5110" t="b">
        <v>0</v>
      </c>
      <c r="O5110">
        <v>33.993810140000001</v>
      </c>
      <c r="P5110">
        <v>1.6203178134845679E-3</v>
      </c>
      <c r="Q5110">
        <v>2.8239811226821541</v>
      </c>
      <c r="R5110">
        <v>95.997878123401193</v>
      </c>
      <c r="S5110">
        <v>5.5080776118054342E-2</v>
      </c>
      <c r="T5110">
        <f t="shared" si="160"/>
        <v>95.997878123401193</v>
      </c>
      <c r="U5110">
        <f t="shared" si="161"/>
        <v>5.5080776118054335E-2</v>
      </c>
    </row>
    <row r="5111" spans="1:21" x14ac:dyDescent="0.35">
      <c r="A5111" t="s">
        <v>73</v>
      </c>
      <c r="B5111" t="s">
        <v>47</v>
      </c>
      <c r="C5111" t="s">
        <v>39</v>
      </c>
      <c r="D5111" t="s">
        <v>40</v>
      </c>
      <c r="E5111" t="s">
        <v>943</v>
      </c>
      <c r="G5111" t="s">
        <v>920</v>
      </c>
      <c r="H5111" t="s">
        <v>41</v>
      </c>
      <c r="I5111" t="s">
        <v>921</v>
      </c>
      <c r="J5111" t="s">
        <v>145</v>
      </c>
      <c r="L5111" t="s">
        <v>944</v>
      </c>
      <c r="M5111" t="s">
        <v>944</v>
      </c>
      <c r="N5111" t="b">
        <v>0</v>
      </c>
      <c r="O5111">
        <v>33.993810140000001</v>
      </c>
      <c r="P5111">
        <v>4.668682001643663E-3</v>
      </c>
      <c r="Q5111">
        <v>19.097105142301221</v>
      </c>
      <c r="R5111">
        <v>649.18336643100531</v>
      </c>
      <c r="S5111">
        <v>0.15870628956790989</v>
      </c>
      <c r="T5111">
        <f t="shared" si="160"/>
        <v>649.18336643100542</v>
      </c>
      <c r="U5111">
        <f t="shared" si="161"/>
        <v>0.15870628956790986</v>
      </c>
    </row>
    <row r="5112" spans="1:21" x14ac:dyDescent="0.35">
      <c r="A5112" t="s">
        <v>73</v>
      </c>
      <c r="B5112" t="s">
        <v>47</v>
      </c>
      <c r="C5112" t="s">
        <v>76</v>
      </c>
      <c r="D5112" t="s">
        <v>77</v>
      </c>
      <c r="E5112" t="s">
        <v>945</v>
      </c>
      <c r="F5112" t="s">
        <v>946</v>
      </c>
      <c r="G5112" t="s">
        <v>920</v>
      </c>
      <c r="H5112" t="s">
        <v>41</v>
      </c>
      <c r="I5112" t="s">
        <v>921</v>
      </c>
      <c r="J5112" t="s">
        <v>145</v>
      </c>
      <c r="L5112" t="s">
        <v>947</v>
      </c>
      <c r="M5112" t="s">
        <v>947</v>
      </c>
      <c r="N5112" t="b">
        <v>0</v>
      </c>
      <c r="O5112">
        <v>94.323511679999996</v>
      </c>
      <c r="P5112">
        <v>4.0524337521692742E-4</v>
      </c>
      <c r="Q5112">
        <v>0.70628097289353375</v>
      </c>
      <c r="R5112">
        <v>66.618901596084996</v>
      </c>
      <c r="S5112">
        <v>3.8223978235516473E-2</v>
      </c>
      <c r="T5112">
        <f t="shared" si="160"/>
        <v>66.618901596084996</v>
      </c>
      <c r="U5112">
        <f t="shared" si="161"/>
        <v>3.8223978235516473E-2</v>
      </c>
    </row>
    <row r="5113" spans="1:21" x14ac:dyDescent="0.35">
      <c r="A5113" t="s">
        <v>73</v>
      </c>
      <c r="B5113" t="s">
        <v>47</v>
      </c>
      <c r="C5113" t="s">
        <v>39</v>
      </c>
      <c r="D5113" t="s">
        <v>40</v>
      </c>
      <c r="E5113" t="s">
        <v>945</v>
      </c>
      <c r="F5113" t="s">
        <v>946</v>
      </c>
      <c r="G5113" t="s">
        <v>920</v>
      </c>
      <c r="H5113" t="s">
        <v>41</v>
      </c>
      <c r="I5113" t="s">
        <v>921</v>
      </c>
      <c r="J5113" t="s">
        <v>145</v>
      </c>
      <c r="L5113" t="s">
        <v>947</v>
      </c>
      <c r="M5113" t="s">
        <v>947</v>
      </c>
      <c r="N5113" t="b">
        <v>0</v>
      </c>
      <c r="O5113">
        <v>94.323511679999996</v>
      </c>
      <c r="P5113">
        <v>4.6174911122106891E-3</v>
      </c>
      <c r="Q5113">
        <v>18.887710328628909</v>
      </c>
      <c r="R5113">
        <v>1781.5551657908859</v>
      </c>
      <c r="S5113">
        <v>0.43553797685490109</v>
      </c>
      <c r="T5113">
        <f t="shared" si="160"/>
        <v>1781.5551657908854</v>
      </c>
      <c r="U5113">
        <f t="shared" si="161"/>
        <v>0.43553797685490109</v>
      </c>
    </row>
    <row r="5114" spans="1:21" x14ac:dyDescent="0.35">
      <c r="A5114" t="s">
        <v>73</v>
      </c>
      <c r="B5114" t="s">
        <v>47</v>
      </c>
      <c r="C5114" t="s">
        <v>39</v>
      </c>
      <c r="D5114" t="s">
        <v>40</v>
      </c>
      <c r="E5114" t="s">
        <v>951</v>
      </c>
      <c r="F5114" t="s">
        <v>952</v>
      </c>
      <c r="G5114" t="s">
        <v>920</v>
      </c>
      <c r="H5114" t="s">
        <v>41</v>
      </c>
      <c r="I5114" t="s">
        <v>921</v>
      </c>
      <c r="J5114" t="s">
        <v>145</v>
      </c>
      <c r="L5114" t="s">
        <v>953</v>
      </c>
      <c r="M5114" t="s">
        <v>953</v>
      </c>
      <c r="N5114" t="b">
        <v>0</v>
      </c>
      <c r="O5114">
        <v>33.993810140000001</v>
      </c>
      <c r="P5114">
        <v>8.0908804282626198E-4</v>
      </c>
      <c r="Q5114">
        <v>3.3095506221653239</v>
      </c>
      <c r="R5114">
        <v>112.5042354986069</v>
      </c>
      <c r="S5114">
        <v>2.7503985314380142E-2</v>
      </c>
      <c r="T5114">
        <f t="shared" si="160"/>
        <v>112.5042354986069</v>
      </c>
      <c r="U5114">
        <f t="shared" si="161"/>
        <v>2.7503985314380138E-2</v>
      </c>
    </row>
    <row r="5115" spans="1:21" x14ac:dyDescent="0.35">
      <c r="A5115" t="s">
        <v>73</v>
      </c>
      <c r="B5115" t="s">
        <v>47</v>
      </c>
      <c r="C5115" t="s">
        <v>76</v>
      </c>
      <c r="D5115" t="s">
        <v>77</v>
      </c>
      <c r="E5115" t="s">
        <v>951</v>
      </c>
      <c r="F5115" t="s">
        <v>952</v>
      </c>
      <c r="G5115" t="s">
        <v>920</v>
      </c>
      <c r="H5115" t="s">
        <v>41</v>
      </c>
      <c r="I5115" t="s">
        <v>921</v>
      </c>
      <c r="J5115" t="s">
        <v>145</v>
      </c>
      <c r="L5115" t="s">
        <v>953</v>
      </c>
      <c r="M5115" t="s">
        <v>953</v>
      </c>
      <c r="N5115" t="b">
        <v>0</v>
      </c>
      <c r="O5115">
        <v>33.993810140000001</v>
      </c>
      <c r="P5115">
        <v>8.8252362521787668E-4</v>
      </c>
      <c r="Q5115">
        <v>1.5381118674346039</v>
      </c>
      <c r="R5115">
        <v>52.286282795652788</v>
      </c>
      <c r="S5115">
        <v>3.000034055972102E-2</v>
      </c>
      <c r="T5115">
        <f t="shared" si="160"/>
        <v>52.286282795652774</v>
      </c>
      <c r="U5115">
        <f t="shared" si="161"/>
        <v>3.0000340559721016E-2</v>
      </c>
    </row>
    <row r="5116" spans="1:21" x14ac:dyDescent="0.35">
      <c r="A5116" t="s">
        <v>73</v>
      </c>
      <c r="B5116" t="s">
        <v>47</v>
      </c>
      <c r="C5116" t="s">
        <v>39</v>
      </c>
      <c r="D5116" t="s">
        <v>40</v>
      </c>
      <c r="E5116" t="s">
        <v>956</v>
      </c>
      <c r="G5116" t="s">
        <v>920</v>
      </c>
      <c r="H5116" t="s">
        <v>41</v>
      </c>
      <c r="I5116" t="s">
        <v>921</v>
      </c>
      <c r="J5116" t="s">
        <v>145</v>
      </c>
      <c r="L5116" t="s">
        <v>957</v>
      </c>
      <c r="M5116" t="s">
        <v>957</v>
      </c>
      <c r="N5116" t="b">
        <v>0</v>
      </c>
      <c r="O5116">
        <v>94.323511679999996</v>
      </c>
      <c r="P5116">
        <v>1.2118268379879889E-3</v>
      </c>
      <c r="Q5116">
        <v>4.9569417088530559</v>
      </c>
      <c r="R5116">
        <v>467.55614917208032</v>
      </c>
      <c r="S5116">
        <v>0.1143037629070975</v>
      </c>
      <c r="T5116">
        <f t="shared" si="160"/>
        <v>467.55614917208032</v>
      </c>
      <c r="U5116">
        <f t="shared" si="161"/>
        <v>0.11430376290709754</v>
      </c>
    </row>
    <row r="5117" spans="1:21" x14ac:dyDescent="0.35">
      <c r="A5117" t="s">
        <v>73</v>
      </c>
      <c r="B5117" t="s">
        <v>47</v>
      </c>
      <c r="C5117" t="s">
        <v>76</v>
      </c>
      <c r="D5117" t="s">
        <v>77</v>
      </c>
      <c r="E5117" t="s">
        <v>956</v>
      </c>
      <c r="G5117" t="s">
        <v>920</v>
      </c>
      <c r="H5117" t="s">
        <v>41</v>
      </c>
      <c r="I5117" t="s">
        <v>921</v>
      </c>
      <c r="J5117" t="s">
        <v>145</v>
      </c>
      <c r="L5117" t="s">
        <v>957</v>
      </c>
      <c r="M5117" t="s">
        <v>957</v>
      </c>
      <c r="N5117" t="b">
        <v>0</v>
      </c>
      <c r="O5117">
        <v>94.323511679999996</v>
      </c>
      <c r="P5117">
        <v>2.056158595753037E-3</v>
      </c>
      <c r="Q5117">
        <v>3.5835889794730842</v>
      </c>
      <c r="R5117">
        <v>338.01669696164868</v>
      </c>
      <c r="S5117">
        <v>0.19394409932244391</v>
      </c>
      <c r="T5117">
        <f t="shared" si="160"/>
        <v>338.01669696164873</v>
      </c>
      <c r="U5117">
        <f t="shared" si="161"/>
        <v>0.19394409932244397</v>
      </c>
    </row>
    <row r="5118" spans="1:21" x14ac:dyDescent="0.35">
      <c r="A5118" t="s">
        <v>73</v>
      </c>
      <c r="B5118" t="s">
        <v>47</v>
      </c>
      <c r="C5118" t="s">
        <v>76</v>
      </c>
      <c r="D5118" t="s">
        <v>77</v>
      </c>
      <c r="E5118" t="s">
        <v>964</v>
      </c>
      <c r="G5118" t="s">
        <v>920</v>
      </c>
      <c r="H5118" t="s">
        <v>41</v>
      </c>
      <c r="I5118" t="s">
        <v>921</v>
      </c>
      <c r="J5118" t="s">
        <v>145</v>
      </c>
      <c r="L5118" t="s">
        <v>965</v>
      </c>
      <c r="M5118" t="s">
        <v>965</v>
      </c>
      <c r="N5118" t="b">
        <v>0</v>
      </c>
      <c r="O5118">
        <v>7.0978034900000004</v>
      </c>
      <c r="P5118">
        <v>1.322371950846016E-3</v>
      </c>
      <c r="Q5118">
        <v>2.3047042964507209</v>
      </c>
      <c r="R5118">
        <v>16.358338198765921</v>
      </c>
      <c r="S5118">
        <v>9.385936247792959E-3</v>
      </c>
      <c r="T5118">
        <f t="shared" si="160"/>
        <v>16.358338198765924</v>
      </c>
      <c r="U5118">
        <f t="shared" si="161"/>
        <v>9.3859362477929607E-3</v>
      </c>
    </row>
    <row r="5119" spans="1:21" x14ac:dyDescent="0.35">
      <c r="A5119" t="s">
        <v>73</v>
      </c>
      <c r="B5119" t="s">
        <v>47</v>
      </c>
      <c r="C5119" t="s">
        <v>39</v>
      </c>
      <c r="D5119" t="s">
        <v>40</v>
      </c>
      <c r="E5119" t="s">
        <v>964</v>
      </c>
      <c r="G5119" t="s">
        <v>920</v>
      </c>
      <c r="H5119" t="s">
        <v>41</v>
      </c>
      <c r="I5119" t="s">
        <v>921</v>
      </c>
      <c r="J5119" t="s">
        <v>145</v>
      </c>
      <c r="L5119" t="s">
        <v>965</v>
      </c>
      <c r="M5119" t="s">
        <v>965</v>
      </c>
      <c r="N5119" t="b">
        <v>0</v>
      </c>
      <c r="O5119">
        <v>7.0978034900000004</v>
      </c>
      <c r="P5119">
        <v>1.5577962166999279E-3</v>
      </c>
      <c r="Q5119">
        <v>6.37211918269952</v>
      </c>
      <c r="R5119">
        <v>45.228049773660601</v>
      </c>
      <c r="S5119">
        <v>1.105693142360155E-2</v>
      </c>
      <c r="T5119">
        <f t="shared" si="160"/>
        <v>45.228049773660601</v>
      </c>
      <c r="U5119">
        <f t="shared" si="161"/>
        <v>1.1056931423601545E-2</v>
      </c>
    </row>
    <row r="5120" spans="1:21" x14ac:dyDescent="0.35">
      <c r="A5120" t="s">
        <v>73</v>
      </c>
      <c r="B5120" t="s">
        <v>47</v>
      </c>
      <c r="C5120" t="s">
        <v>39</v>
      </c>
      <c r="D5120" t="s">
        <v>40</v>
      </c>
      <c r="E5120" t="s">
        <v>966</v>
      </c>
      <c r="F5120" t="s">
        <v>967</v>
      </c>
      <c r="G5120" t="s">
        <v>920</v>
      </c>
      <c r="H5120" t="s">
        <v>41</v>
      </c>
      <c r="I5120" t="s">
        <v>921</v>
      </c>
      <c r="J5120" t="s">
        <v>145</v>
      </c>
      <c r="L5120" t="s">
        <v>968</v>
      </c>
      <c r="M5120" t="s">
        <v>968</v>
      </c>
      <c r="N5120" t="b">
        <v>0</v>
      </c>
      <c r="O5120">
        <v>91.455062609999999</v>
      </c>
      <c r="P5120">
        <v>1.7979484039344609E-3</v>
      </c>
      <c r="Q5120">
        <v>7.3544545758911886</v>
      </c>
      <c r="R5120">
        <v>672.6021037005296</v>
      </c>
      <c r="S5120">
        <v>0.16443148385137571</v>
      </c>
      <c r="T5120">
        <f t="shared" si="160"/>
        <v>672.6021037005296</v>
      </c>
      <c r="U5120">
        <f t="shared" si="161"/>
        <v>0.16443148385137568</v>
      </c>
    </row>
    <row r="5121" spans="1:21" x14ac:dyDescent="0.35">
      <c r="A5121" t="s">
        <v>73</v>
      </c>
      <c r="B5121" t="s">
        <v>47</v>
      </c>
      <c r="C5121" t="s">
        <v>76</v>
      </c>
      <c r="D5121" t="s">
        <v>77</v>
      </c>
      <c r="E5121" t="s">
        <v>966</v>
      </c>
      <c r="F5121" t="s">
        <v>967</v>
      </c>
      <c r="G5121" t="s">
        <v>920</v>
      </c>
      <c r="H5121" t="s">
        <v>41</v>
      </c>
      <c r="I5121" t="s">
        <v>921</v>
      </c>
      <c r="J5121" t="s">
        <v>145</v>
      </c>
      <c r="L5121" t="s">
        <v>968</v>
      </c>
      <c r="M5121" t="s">
        <v>968</v>
      </c>
      <c r="N5121" t="b">
        <v>0</v>
      </c>
      <c r="O5121">
        <v>91.455062609999999</v>
      </c>
      <c r="P5121">
        <v>1.525326604871305E-3</v>
      </c>
      <c r="Q5121">
        <v>2.6584250955175039</v>
      </c>
      <c r="R5121">
        <v>243.12643355454861</v>
      </c>
      <c r="S5121">
        <v>0.13949884014920391</v>
      </c>
      <c r="T5121">
        <f t="shared" si="160"/>
        <v>243.12643355454856</v>
      </c>
      <c r="U5121">
        <f t="shared" si="161"/>
        <v>0.13949884014920394</v>
      </c>
    </row>
    <row r="5122" spans="1:21" x14ac:dyDescent="0.35">
      <c r="A5122" t="s">
        <v>73</v>
      </c>
      <c r="B5122" t="s">
        <v>47</v>
      </c>
      <c r="C5122" t="s">
        <v>76</v>
      </c>
      <c r="D5122" t="s">
        <v>77</v>
      </c>
      <c r="E5122" t="s">
        <v>988</v>
      </c>
      <c r="F5122" t="s">
        <v>989</v>
      </c>
      <c r="G5122" t="s">
        <v>920</v>
      </c>
      <c r="H5122" t="s">
        <v>41</v>
      </c>
      <c r="I5122" t="s">
        <v>921</v>
      </c>
      <c r="J5122" t="s">
        <v>145</v>
      </c>
      <c r="L5122" t="s">
        <v>990</v>
      </c>
      <c r="M5122" t="s">
        <v>990</v>
      </c>
      <c r="N5122" t="b">
        <v>0</v>
      </c>
      <c r="O5122">
        <v>33.993810140000001</v>
      </c>
      <c r="P5122">
        <v>4.4629556029958852E-3</v>
      </c>
      <c r="Q5122">
        <v>7.7782903263434164</v>
      </c>
      <c r="R5122">
        <v>264.41372456751668</v>
      </c>
      <c r="S5122">
        <v>0.15171286543149129</v>
      </c>
      <c r="T5122">
        <f t="shared" ref="T5122:T5185" si="162">O5122*Q5122</f>
        <v>264.41372456751674</v>
      </c>
      <c r="U5122">
        <f t="shared" ref="U5122:U5185" si="163">O5122*P5122</f>
        <v>0.15171286543149134</v>
      </c>
    </row>
    <row r="5123" spans="1:21" x14ac:dyDescent="0.35">
      <c r="A5123" t="s">
        <v>73</v>
      </c>
      <c r="B5123" t="s">
        <v>47</v>
      </c>
      <c r="C5123" t="s">
        <v>39</v>
      </c>
      <c r="D5123" t="s">
        <v>40</v>
      </c>
      <c r="E5123" t="s">
        <v>988</v>
      </c>
      <c r="F5123" t="s">
        <v>989</v>
      </c>
      <c r="G5123" t="s">
        <v>920</v>
      </c>
      <c r="H5123" t="s">
        <v>41</v>
      </c>
      <c r="I5123" t="s">
        <v>921</v>
      </c>
      <c r="J5123" t="s">
        <v>145</v>
      </c>
      <c r="L5123" t="s">
        <v>990</v>
      </c>
      <c r="M5123" t="s">
        <v>990</v>
      </c>
      <c r="N5123" t="b">
        <v>0</v>
      </c>
      <c r="O5123">
        <v>33.993810140000001</v>
      </c>
      <c r="P5123">
        <v>1.030202637374149E-2</v>
      </c>
      <c r="Q5123">
        <v>42.140133075852503</v>
      </c>
      <c r="R5123">
        <v>1432.503683054864</v>
      </c>
      <c r="S5123">
        <v>0.35020512860624092</v>
      </c>
      <c r="T5123">
        <f t="shared" si="162"/>
        <v>1432.5036830548643</v>
      </c>
      <c r="U5123">
        <f t="shared" si="163"/>
        <v>0.35020512860624087</v>
      </c>
    </row>
    <row r="5124" spans="1:21" x14ac:dyDescent="0.35">
      <c r="A5124" t="s">
        <v>73</v>
      </c>
      <c r="B5124" t="s">
        <v>47</v>
      </c>
      <c r="C5124" t="s">
        <v>76</v>
      </c>
      <c r="D5124" t="s">
        <v>77</v>
      </c>
      <c r="E5124" t="s">
        <v>1003</v>
      </c>
      <c r="F5124" t="s">
        <v>1004</v>
      </c>
      <c r="G5124" t="s">
        <v>920</v>
      </c>
      <c r="H5124" t="s">
        <v>41</v>
      </c>
      <c r="I5124" t="s">
        <v>921</v>
      </c>
      <c r="J5124" t="s">
        <v>145</v>
      </c>
      <c r="L5124" t="s">
        <v>1005</v>
      </c>
      <c r="M5124" t="s">
        <v>1005</v>
      </c>
      <c r="N5124" t="b">
        <v>0</v>
      </c>
      <c r="O5124">
        <v>33.993810140000001</v>
      </c>
      <c r="P5124">
        <v>4.5362456608976816E-3</v>
      </c>
      <c r="Q5124">
        <v>7.906024366093221</v>
      </c>
      <c r="R5124">
        <v>268.75589126318681</v>
      </c>
      <c r="S5124">
        <v>0.15420427374495471</v>
      </c>
      <c r="T5124">
        <f t="shared" si="162"/>
        <v>268.75589126318681</v>
      </c>
      <c r="U5124">
        <f t="shared" si="163"/>
        <v>0.1542042737449546</v>
      </c>
    </row>
    <row r="5125" spans="1:21" x14ac:dyDescent="0.35">
      <c r="A5125" t="s">
        <v>73</v>
      </c>
      <c r="B5125" t="s">
        <v>47</v>
      </c>
      <c r="C5125" t="s">
        <v>39</v>
      </c>
      <c r="D5125" t="s">
        <v>40</v>
      </c>
      <c r="E5125" t="s">
        <v>1003</v>
      </c>
      <c r="F5125" t="s">
        <v>1004</v>
      </c>
      <c r="G5125" t="s">
        <v>920</v>
      </c>
      <c r="H5125" t="s">
        <v>41</v>
      </c>
      <c r="I5125" t="s">
        <v>921</v>
      </c>
      <c r="J5125" t="s">
        <v>145</v>
      </c>
      <c r="L5125" t="s">
        <v>1005</v>
      </c>
      <c r="M5125" t="s">
        <v>1005</v>
      </c>
      <c r="N5125" t="b">
        <v>0</v>
      </c>
      <c r="O5125">
        <v>33.993810140000001</v>
      </c>
      <c r="P5125">
        <v>7.1293395827281454E-3</v>
      </c>
      <c r="Q5125">
        <v>29.16235193542764</v>
      </c>
      <c r="R5125">
        <v>991.33945492878865</v>
      </c>
      <c r="S5125">
        <v>0.2423534161988474</v>
      </c>
      <c r="T5125">
        <f t="shared" si="162"/>
        <v>991.33945492878877</v>
      </c>
      <c r="U5125">
        <f t="shared" si="163"/>
        <v>0.2423534161988474</v>
      </c>
    </row>
    <row r="5126" spans="1:21" x14ac:dyDescent="0.35">
      <c r="A5126" t="s">
        <v>73</v>
      </c>
      <c r="B5126" t="s">
        <v>47</v>
      </c>
      <c r="C5126" t="s">
        <v>76</v>
      </c>
      <c r="D5126" t="s">
        <v>77</v>
      </c>
      <c r="E5126" t="s">
        <v>1012</v>
      </c>
      <c r="F5126" t="s">
        <v>1013</v>
      </c>
      <c r="G5126" t="s">
        <v>920</v>
      </c>
      <c r="H5126" t="s">
        <v>41</v>
      </c>
      <c r="I5126" t="s">
        <v>921</v>
      </c>
      <c r="J5126" t="s">
        <v>145</v>
      </c>
      <c r="L5126" t="s">
        <v>1014</v>
      </c>
      <c r="M5126" t="s">
        <v>1014</v>
      </c>
      <c r="N5126" t="b">
        <v>0</v>
      </c>
      <c r="O5126">
        <v>22.262271330000001</v>
      </c>
      <c r="P5126">
        <v>3.7280055765284729E-3</v>
      </c>
      <c r="Q5126">
        <v>6.4973780364295646</v>
      </c>
      <c r="R5126">
        <v>144.6463927805776</v>
      </c>
      <c r="S5126">
        <v>8.2993871664429952E-2</v>
      </c>
      <c r="T5126">
        <f t="shared" si="162"/>
        <v>144.6463927805776</v>
      </c>
      <c r="U5126">
        <f t="shared" si="163"/>
        <v>8.2993871664429952E-2</v>
      </c>
    </row>
    <row r="5127" spans="1:21" x14ac:dyDescent="0.35">
      <c r="A5127" t="s">
        <v>73</v>
      </c>
      <c r="B5127" t="s">
        <v>47</v>
      </c>
      <c r="C5127" t="s">
        <v>39</v>
      </c>
      <c r="D5127" t="s">
        <v>40</v>
      </c>
      <c r="E5127" t="s">
        <v>1012</v>
      </c>
      <c r="F5127" t="s">
        <v>1013</v>
      </c>
      <c r="G5127" t="s">
        <v>920</v>
      </c>
      <c r="H5127" t="s">
        <v>41</v>
      </c>
      <c r="I5127" t="s">
        <v>921</v>
      </c>
      <c r="J5127" t="s">
        <v>145</v>
      </c>
      <c r="L5127" t="s">
        <v>1014</v>
      </c>
      <c r="M5127" t="s">
        <v>1014</v>
      </c>
      <c r="N5127" t="b">
        <v>0</v>
      </c>
      <c r="O5127">
        <v>22.262271330000001</v>
      </c>
      <c r="P5127">
        <v>1.3182656651493751E-2</v>
      </c>
      <c r="Q5127">
        <v>53.923265718205037</v>
      </c>
      <c r="R5127">
        <v>1200.4543724183679</v>
      </c>
      <c r="S5127">
        <v>0.29347587922578311</v>
      </c>
      <c r="T5127">
        <f t="shared" si="162"/>
        <v>1200.4543724183679</v>
      </c>
      <c r="U5127">
        <f t="shared" si="163"/>
        <v>0.29347587922578311</v>
      </c>
    </row>
    <row r="5128" spans="1:21" x14ac:dyDescent="0.35">
      <c r="A5128" t="s">
        <v>73</v>
      </c>
      <c r="B5128" t="s">
        <v>47</v>
      </c>
      <c r="C5128" t="s">
        <v>39</v>
      </c>
      <c r="D5128" t="s">
        <v>40</v>
      </c>
      <c r="E5128" t="s">
        <v>1026</v>
      </c>
      <c r="F5128" t="s">
        <v>1027</v>
      </c>
      <c r="G5128" t="s">
        <v>920</v>
      </c>
      <c r="H5128" t="s">
        <v>41</v>
      </c>
      <c r="I5128" t="s">
        <v>921</v>
      </c>
      <c r="J5128" t="s">
        <v>145</v>
      </c>
      <c r="L5128" t="s">
        <v>1028</v>
      </c>
      <c r="M5128" t="s">
        <v>1028</v>
      </c>
      <c r="N5128" t="b">
        <v>0</v>
      </c>
      <c r="O5128">
        <v>33.993810140000001</v>
      </c>
      <c r="P5128">
        <v>5.2423703899319813E-3</v>
      </c>
      <c r="Q5128">
        <v>21.443760465195819</v>
      </c>
      <c r="R5128">
        <v>728.95512194150479</v>
      </c>
      <c r="S5128">
        <v>0.1782081437189055</v>
      </c>
      <c r="T5128">
        <f t="shared" si="162"/>
        <v>728.95512194150479</v>
      </c>
      <c r="U5128">
        <f t="shared" si="163"/>
        <v>0.17820814371890553</v>
      </c>
    </row>
    <row r="5129" spans="1:21" x14ac:dyDescent="0.35">
      <c r="A5129" t="s">
        <v>73</v>
      </c>
      <c r="B5129" t="s">
        <v>47</v>
      </c>
      <c r="C5129" t="s">
        <v>76</v>
      </c>
      <c r="D5129" t="s">
        <v>77</v>
      </c>
      <c r="E5129" t="s">
        <v>1026</v>
      </c>
      <c r="F5129" t="s">
        <v>1027</v>
      </c>
      <c r="G5129" t="s">
        <v>920</v>
      </c>
      <c r="H5129" t="s">
        <v>41</v>
      </c>
      <c r="I5129" t="s">
        <v>921</v>
      </c>
      <c r="J5129" t="s">
        <v>145</v>
      </c>
      <c r="L5129" t="s">
        <v>1028</v>
      </c>
      <c r="M5129" t="s">
        <v>1028</v>
      </c>
      <c r="N5129" t="b">
        <v>0</v>
      </c>
      <c r="O5129">
        <v>33.993810140000001</v>
      </c>
      <c r="P5129">
        <v>1.820242383757803E-3</v>
      </c>
      <c r="Q5129">
        <v>3.1724209211669931</v>
      </c>
      <c r="R5129">
        <v>107.84267447831471</v>
      </c>
      <c r="S5129">
        <v>6.1876974002243783E-2</v>
      </c>
      <c r="T5129">
        <f t="shared" si="162"/>
        <v>107.84267447831468</v>
      </c>
      <c r="U5129">
        <f t="shared" si="163"/>
        <v>6.1876974002243776E-2</v>
      </c>
    </row>
    <row r="5130" spans="1:21" x14ac:dyDescent="0.35">
      <c r="A5130" t="s">
        <v>73</v>
      </c>
      <c r="B5130" t="s">
        <v>47</v>
      </c>
      <c r="C5130" t="s">
        <v>39</v>
      </c>
      <c r="D5130" t="s">
        <v>40</v>
      </c>
      <c r="E5130" t="s">
        <v>1047</v>
      </c>
      <c r="F5130" t="s">
        <v>1048</v>
      </c>
      <c r="G5130" t="s">
        <v>920</v>
      </c>
      <c r="H5130" t="s">
        <v>41</v>
      </c>
      <c r="I5130" t="s">
        <v>921</v>
      </c>
      <c r="J5130" t="s">
        <v>145</v>
      </c>
      <c r="L5130" t="s">
        <v>1049</v>
      </c>
      <c r="M5130" t="s">
        <v>1049</v>
      </c>
      <c r="N5130" t="b">
        <v>0</v>
      </c>
      <c r="O5130">
        <v>33.993810140000001</v>
      </c>
      <c r="P5130">
        <v>5.9702568820618196E-3</v>
      </c>
      <c r="Q5130">
        <v>24.421158554628871</v>
      </c>
      <c r="R5130">
        <v>830.16822730489082</v>
      </c>
      <c r="S5130">
        <v>0.20295177893583791</v>
      </c>
      <c r="T5130">
        <f t="shared" si="162"/>
        <v>830.16822730489071</v>
      </c>
      <c r="U5130">
        <f t="shared" si="163"/>
        <v>0.20295177893583788</v>
      </c>
    </row>
    <row r="5131" spans="1:21" x14ac:dyDescent="0.35">
      <c r="A5131" t="s">
        <v>73</v>
      </c>
      <c r="B5131" t="s">
        <v>47</v>
      </c>
      <c r="C5131" t="s">
        <v>39</v>
      </c>
      <c r="D5131" t="s">
        <v>40</v>
      </c>
      <c r="E5131" t="s">
        <v>1050</v>
      </c>
      <c r="F5131" t="s">
        <v>1051</v>
      </c>
      <c r="G5131" t="s">
        <v>920</v>
      </c>
      <c r="H5131" t="s">
        <v>41</v>
      </c>
      <c r="I5131" t="s">
        <v>921</v>
      </c>
      <c r="J5131" t="s">
        <v>145</v>
      </c>
      <c r="L5131" t="s">
        <v>1052</v>
      </c>
      <c r="M5131" t="s">
        <v>1052</v>
      </c>
      <c r="N5131" t="b">
        <v>0</v>
      </c>
      <c r="O5131">
        <v>33.993810140000001</v>
      </c>
      <c r="P5131">
        <v>4.5492875136702946E-3</v>
      </c>
      <c r="Q5131">
        <v>18.608725533358928</v>
      </c>
      <c r="R5131">
        <v>632.58148272837377</v>
      </c>
      <c r="S5131">
        <v>0.15464761601198071</v>
      </c>
      <c r="T5131">
        <f t="shared" si="162"/>
        <v>632.58148272837366</v>
      </c>
      <c r="U5131">
        <f t="shared" si="163"/>
        <v>0.15464761601198065</v>
      </c>
    </row>
    <row r="5132" spans="1:21" x14ac:dyDescent="0.35">
      <c r="A5132" t="s">
        <v>73</v>
      </c>
      <c r="B5132" t="s">
        <v>47</v>
      </c>
      <c r="C5132" t="s">
        <v>39</v>
      </c>
      <c r="D5132" t="s">
        <v>40</v>
      </c>
      <c r="E5132" t="s">
        <v>1058</v>
      </c>
      <c r="F5132" t="s">
        <v>1059</v>
      </c>
      <c r="G5132" t="s">
        <v>920</v>
      </c>
      <c r="H5132" t="s">
        <v>41</v>
      </c>
      <c r="I5132" t="s">
        <v>921</v>
      </c>
      <c r="J5132" t="s">
        <v>145</v>
      </c>
      <c r="L5132" t="s">
        <v>1060</v>
      </c>
      <c r="M5132" t="s">
        <v>1060</v>
      </c>
      <c r="N5132" t="b">
        <v>0</v>
      </c>
      <c r="O5132">
        <v>22.262271330000001</v>
      </c>
      <c r="P5132">
        <v>5.6172558466111057E-3</v>
      </c>
      <c r="Q5132">
        <v>22.977218297620549</v>
      </c>
      <c r="R5132">
        <v>511.52506815026948</v>
      </c>
      <c r="S5132">
        <v>0.1250528737872853</v>
      </c>
      <c r="T5132">
        <f t="shared" si="162"/>
        <v>511.52506815026936</v>
      </c>
      <c r="U5132">
        <f t="shared" si="163"/>
        <v>0.1250528737872853</v>
      </c>
    </row>
    <row r="5133" spans="1:21" x14ac:dyDescent="0.35">
      <c r="A5133" t="s">
        <v>73</v>
      </c>
      <c r="B5133" t="s">
        <v>47</v>
      </c>
      <c r="C5133" t="s">
        <v>76</v>
      </c>
      <c r="D5133" t="s">
        <v>77</v>
      </c>
      <c r="E5133" t="s">
        <v>1058</v>
      </c>
      <c r="F5133" t="s">
        <v>1059</v>
      </c>
      <c r="G5133" t="s">
        <v>920</v>
      </c>
      <c r="H5133" t="s">
        <v>41</v>
      </c>
      <c r="I5133" t="s">
        <v>921</v>
      </c>
      <c r="J5133" t="s">
        <v>145</v>
      </c>
      <c r="L5133" t="s">
        <v>1060</v>
      </c>
      <c r="M5133" t="s">
        <v>1060</v>
      </c>
      <c r="N5133" t="b">
        <v>0</v>
      </c>
      <c r="O5133">
        <v>22.262271330000001</v>
      </c>
      <c r="P5133">
        <v>2.32734705323541E-3</v>
      </c>
      <c r="Q5133">
        <v>4.0562314933343364</v>
      </c>
      <c r="R5133">
        <v>90.300926081900087</v>
      </c>
      <c r="S5133">
        <v>5.1812031578202647E-2</v>
      </c>
      <c r="T5133">
        <f t="shared" si="162"/>
        <v>90.300926081900087</v>
      </c>
      <c r="U5133">
        <f t="shared" si="163"/>
        <v>5.1812031578202654E-2</v>
      </c>
    </row>
    <row r="5134" spans="1:21" x14ac:dyDescent="0.35">
      <c r="A5134" t="s">
        <v>73</v>
      </c>
      <c r="B5134" t="s">
        <v>47</v>
      </c>
      <c r="C5134" t="s">
        <v>76</v>
      </c>
      <c r="D5134" t="s">
        <v>77</v>
      </c>
      <c r="E5134" t="s">
        <v>1070</v>
      </c>
      <c r="F5134" t="s">
        <v>1070</v>
      </c>
      <c r="G5134" t="s">
        <v>920</v>
      </c>
      <c r="H5134" t="s">
        <v>41</v>
      </c>
      <c r="I5134" t="s">
        <v>921</v>
      </c>
      <c r="J5134" t="s">
        <v>145</v>
      </c>
      <c r="L5134" t="s">
        <v>1071</v>
      </c>
      <c r="M5134" t="s">
        <v>1071</v>
      </c>
      <c r="N5134" t="b">
        <v>0</v>
      </c>
      <c r="O5134">
        <v>22.262271330000001</v>
      </c>
      <c r="P5134">
        <v>4.2955494985878404E-3</v>
      </c>
      <c r="Q5134">
        <v>7.4865255412279552</v>
      </c>
      <c r="R5134">
        <v>166.66706291779181</v>
      </c>
      <c r="S5134">
        <v>9.5628688449007959E-2</v>
      </c>
      <c r="T5134">
        <f t="shared" si="162"/>
        <v>166.66706291779184</v>
      </c>
      <c r="U5134">
        <f t="shared" si="163"/>
        <v>9.5628688449007959E-2</v>
      </c>
    </row>
    <row r="5135" spans="1:21" x14ac:dyDescent="0.35">
      <c r="A5135" t="s">
        <v>73</v>
      </c>
      <c r="B5135" t="s">
        <v>47</v>
      </c>
      <c r="C5135" t="s">
        <v>39</v>
      </c>
      <c r="D5135" t="s">
        <v>40</v>
      </c>
      <c r="E5135" t="s">
        <v>1070</v>
      </c>
      <c r="F5135" t="s">
        <v>1070</v>
      </c>
      <c r="G5135" t="s">
        <v>920</v>
      </c>
      <c r="H5135" t="s">
        <v>41</v>
      </c>
      <c r="I5135" t="s">
        <v>921</v>
      </c>
      <c r="J5135" t="s">
        <v>145</v>
      </c>
      <c r="L5135" t="s">
        <v>1071</v>
      </c>
      <c r="M5135" t="s">
        <v>1071</v>
      </c>
      <c r="N5135" t="b">
        <v>0</v>
      </c>
      <c r="O5135">
        <v>22.262271330000001</v>
      </c>
      <c r="P5135">
        <v>6.7510560930171782E-3</v>
      </c>
      <c r="Q5135">
        <v>27.614994549753561</v>
      </c>
      <c r="R5135">
        <v>614.77250144308505</v>
      </c>
      <c r="S5135">
        <v>0.15029384250679809</v>
      </c>
      <c r="T5135">
        <f t="shared" si="162"/>
        <v>614.77250144308493</v>
      </c>
      <c r="U5135">
        <f t="shared" si="163"/>
        <v>0.15029384250679814</v>
      </c>
    </row>
    <row r="5136" spans="1:21" x14ac:dyDescent="0.35">
      <c r="A5136" t="s">
        <v>73</v>
      </c>
      <c r="B5136" t="s">
        <v>47</v>
      </c>
      <c r="C5136" t="s">
        <v>76</v>
      </c>
      <c r="D5136" t="s">
        <v>77</v>
      </c>
      <c r="E5136" t="s">
        <v>1075</v>
      </c>
      <c r="F5136" t="s">
        <v>1076</v>
      </c>
      <c r="G5136" t="s">
        <v>920</v>
      </c>
      <c r="H5136" t="s">
        <v>41</v>
      </c>
      <c r="I5136" t="s">
        <v>921</v>
      </c>
      <c r="J5136" t="s">
        <v>145</v>
      </c>
      <c r="L5136" t="s">
        <v>1077</v>
      </c>
      <c r="M5136" t="s">
        <v>1077</v>
      </c>
      <c r="N5136" t="b">
        <v>0</v>
      </c>
      <c r="O5136">
        <v>33.993810140000001</v>
      </c>
      <c r="P5136">
        <v>3.7877942566024209E-3</v>
      </c>
      <c r="Q5136">
        <v>6.6015811146613652</v>
      </c>
      <c r="R5136">
        <v>224.41289503560799</v>
      </c>
      <c r="S5136">
        <v>0.12876155880832521</v>
      </c>
      <c r="T5136">
        <f t="shared" si="162"/>
        <v>224.41289503560802</v>
      </c>
      <c r="U5136">
        <f t="shared" si="163"/>
        <v>0.12876155880832513</v>
      </c>
    </row>
    <row r="5137" spans="1:21" x14ac:dyDescent="0.35">
      <c r="A5137" t="s">
        <v>73</v>
      </c>
      <c r="B5137" t="s">
        <v>47</v>
      </c>
      <c r="C5137" t="s">
        <v>39</v>
      </c>
      <c r="D5137" t="s">
        <v>40</v>
      </c>
      <c r="E5137" t="s">
        <v>1075</v>
      </c>
      <c r="F5137" t="s">
        <v>1076</v>
      </c>
      <c r="G5137" t="s">
        <v>920</v>
      </c>
      <c r="H5137" t="s">
        <v>41</v>
      </c>
      <c r="I5137" t="s">
        <v>921</v>
      </c>
      <c r="J5137" t="s">
        <v>145</v>
      </c>
      <c r="L5137" t="s">
        <v>1077</v>
      </c>
      <c r="M5137" t="s">
        <v>1077</v>
      </c>
      <c r="N5137" t="b">
        <v>0</v>
      </c>
      <c r="O5137">
        <v>33.993810140000001</v>
      </c>
      <c r="P5137">
        <v>4.7128267166736586E-3</v>
      </c>
      <c r="Q5137">
        <v>19.27767778873719</v>
      </c>
      <c r="R5137">
        <v>655.32171869042691</v>
      </c>
      <c r="S5137">
        <v>0.16020693662932389</v>
      </c>
      <c r="T5137">
        <f t="shared" si="162"/>
        <v>655.32171869042713</v>
      </c>
      <c r="U5137">
        <f t="shared" si="163"/>
        <v>0.16020693662932392</v>
      </c>
    </row>
    <row r="5138" spans="1:21" x14ac:dyDescent="0.35">
      <c r="A5138" t="s">
        <v>73</v>
      </c>
      <c r="B5138" t="s">
        <v>47</v>
      </c>
      <c r="C5138" t="s">
        <v>39</v>
      </c>
      <c r="D5138" t="s">
        <v>40</v>
      </c>
      <c r="E5138" t="s">
        <v>1078</v>
      </c>
      <c r="F5138" t="s">
        <v>1079</v>
      </c>
      <c r="G5138" t="s">
        <v>920</v>
      </c>
      <c r="H5138" t="s">
        <v>41</v>
      </c>
      <c r="I5138" t="s">
        <v>921</v>
      </c>
      <c r="J5138" t="s">
        <v>145</v>
      </c>
      <c r="L5138" t="s">
        <v>1080</v>
      </c>
      <c r="M5138" t="s">
        <v>1080</v>
      </c>
      <c r="N5138" t="b">
        <v>0</v>
      </c>
      <c r="O5138">
        <v>22.262271330000001</v>
      </c>
      <c r="P5138">
        <v>6.87768642142808E-3</v>
      </c>
      <c r="Q5138">
        <v>28.132972149216489</v>
      </c>
      <c r="R5138">
        <v>626.30385930519071</v>
      </c>
      <c r="S5138">
        <v>0.15311292123648859</v>
      </c>
      <c r="T5138">
        <f t="shared" si="162"/>
        <v>626.30385930519071</v>
      </c>
      <c r="U5138">
        <f t="shared" si="163"/>
        <v>0.15311292123648865</v>
      </c>
    </row>
    <row r="5139" spans="1:21" x14ac:dyDescent="0.35">
      <c r="A5139" t="s">
        <v>73</v>
      </c>
      <c r="B5139" t="s">
        <v>47</v>
      </c>
      <c r="C5139" t="s">
        <v>39</v>
      </c>
      <c r="D5139" t="s">
        <v>40</v>
      </c>
      <c r="E5139" t="s">
        <v>1064</v>
      </c>
      <c r="F5139" t="s">
        <v>1065</v>
      </c>
      <c r="G5139" t="s">
        <v>920</v>
      </c>
      <c r="H5139" t="s">
        <v>41</v>
      </c>
      <c r="I5139" t="s">
        <v>921</v>
      </c>
      <c r="J5139" t="s">
        <v>145</v>
      </c>
      <c r="L5139" t="s">
        <v>1066</v>
      </c>
      <c r="M5139" t="s">
        <v>1066</v>
      </c>
      <c r="N5139" t="b">
        <v>0</v>
      </c>
      <c r="O5139">
        <v>22.262271330000001</v>
      </c>
      <c r="P5139">
        <v>1.2483740316976241E-2</v>
      </c>
      <c r="Q5139">
        <v>51.064369198533392</v>
      </c>
      <c r="R5139">
        <v>1136.8088423930451</v>
      </c>
      <c r="S5139">
        <v>0.27791641414978518</v>
      </c>
      <c r="T5139">
        <f t="shared" si="162"/>
        <v>1136.8088423930451</v>
      </c>
      <c r="U5139">
        <f t="shared" si="163"/>
        <v>0.2779164141497853</v>
      </c>
    </row>
    <row r="5140" spans="1:21" x14ac:dyDescent="0.35">
      <c r="A5140" t="s">
        <v>73</v>
      </c>
      <c r="B5140" t="s">
        <v>47</v>
      </c>
      <c r="C5140" t="s">
        <v>39</v>
      </c>
      <c r="D5140" t="s">
        <v>40</v>
      </c>
      <c r="E5140" t="s">
        <v>1084</v>
      </c>
      <c r="F5140" t="s">
        <v>1085</v>
      </c>
      <c r="G5140" t="s">
        <v>920</v>
      </c>
      <c r="H5140" t="s">
        <v>41</v>
      </c>
      <c r="I5140" t="s">
        <v>921</v>
      </c>
      <c r="J5140" t="s">
        <v>145</v>
      </c>
      <c r="L5140" t="s">
        <v>1085</v>
      </c>
      <c r="M5140" t="s">
        <v>1085</v>
      </c>
      <c r="N5140" t="b">
        <v>0</v>
      </c>
      <c r="O5140">
        <v>33.993810140000001</v>
      </c>
      <c r="P5140">
        <v>3.3752579255084598E-3</v>
      </c>
      <c r="Q5140">
        <v>13.806392352944041</v>
      </c>
      <c r="R5140">
        <v>469.33188036432762</v>
      </c>
      <c r="S5140">
        <v>0.1147378770932648</v>
      </c>
      <c r="T5140">
        <f t="shared" si="162"/>
        <v>469.33188036432762</v>
      </c>
      <c r="U5140">
        <f t="shared" si="163"/>
        <v>0.11473787709326484</v>
      </c>
    </row>
    <row r="5141" spans="1:21" x14ac:dyDescent="0.35">
      <c r="A5141" t="s">
        <v>73</v>
      </c>
      <c r="B5141" t="s">
        <v>47</v>
      </c>
      <c r="C5141" t="s">
        <v>76</v>
      </c>
      <c r="D5141" t="s">
        <v>77</v>
      </c>
      <c r="E5141" t="s">
        <v>1084</v>
      </c>
      <c r="F5141" t="s">
        <v>1085</v>
      </c>
      <c r="G5141" t="s">
        <v>920</v>
      </c>
      <c r="H5141" t="s">
        <v>41</v>
      </c>
      <c r="I5141" t="s">
        <v>921</v>
      </c>
      <c r="J5141" t="s">
        <v>145</v>
      </c>
      <c r="L5141" t="s">
        <v>1085</v>
      </c>
      <c r="M5141" t="s">
        <v>1085</v>
      </c>
      <c r="N5141" t="b">
        <v>0</v>
      </c>
      <c r="O5141">
        <v>33.993810140000001</v>
      </c>
      <c r="P5141">
        <v>2.147605513522739E-3</v>
      </c>
      <c r="Q5141">
        <v>3.742967816982584</v>
      </c>
      <c r="R5141">
        <v>127.23773733063619</v>
      </c>
      <c r="S5141">
        <v>7.3005294082309186E-2</v>
      </c>
      <c r="T5141">
        <f t="shared" si="162"/>
        <v>127.23773733063624</v>
      </c>
      <c r="U5141">
        <f t="shared" si="163"/>
        <v>7.3005294082309199E-2</v>
      </c>
    </row>
    <row r="5142" spans="1:21" x14ac:dyDescent="0.35">
      <c r="A5142" t="s">
        <v>73</v>
      </c>
      <c r="B5142" t="s">
        <v>47</v>
      </c>
      <c r="C5142" t="s">
        <v>76</v>
      </c>
      <c r="D5142" t="s">
        <v>77</v>
      </c>
      <c r="E5142" t="s">
        <v>1086</v>
      </c>
      <c r="F5142" t="s">
        <v>1087</v>
      </c>
      <c r="G5142" t="s">
        <v>920</v>
      </c>
      <c r="H5142" t="s">
        <v>41</v>
      </c>
      <c r="I5142" t="s">
        <v>921</v>
      </c>
      <c r="J5142" t="s">
        <v>145</v>
      </c>
      <c r="L5142" t="s">
        <v>1087</v>
      </c>
      <c r="M5142" t="s">
        <v>1087</v>
      </c>
      <c r="N5142" t="b">
        <v>0</v>
      </c>
      <c r="O5142">
        <v>33.993810140000001</v>
      </c>
      <c r="P5142">
        <v>2.5452918926817231E-3</v>
      </c>
      <c r="Q5142">
        <v>4.4360780316247341</v>
      </c>
      <c r="R5142">
        <v>150.79919437327609</v>
      </c>
      <c r="S5142">
        <v>8.6524169350703742E-2</v>
      </c>
      <c r="T5142">
        <f t="shared" si="162"/>
        <v>150.79919437327612</v>
      </c>
      <c r="U5142">
        <f t="shared" si="163"/>
        <v>8.6524169350703756E-2</v>
      </c>
    </row>
    <row r="5143" spans="1:21" x14ac:dyDescent="0.35">
      <c r="A5143" t="s">
        <v>73</v>
      </c>
      <c r="B5143" t="s">
        <v>47</v>
      </c>
      <c r="C5143" t="s">
        <v>39</v>
      </c>
      <c r="D5143" t="s">
        <v>40</v>
      </c>
      <c r="E5143" t="s">
        <v>1086</v>
      </c>
      <c r="F5143" t="s">
        <v>1087</v>
      </c>
      <c r="G5143" t="s">
        <v>920</v>
      </c>
      <c r="H5143" t="s">
        <v>41</v>
      </c>
      <c r="I5143" t="s">
        <v>921</v>
      </c>
      <c r="J5143" t="s">
        <v>145</v>
      </c>
      <c r="L5143" t="s">
        <v>1087</v>
      </c>
      <c r="M5143" t="s">
        <v>1087</v>
      </c>
      <c r="N5143" t="b">
        <v>0</v>
      </c>
      <c r="O5143">
        <v>33.993810140000001</v>
      </c>
      <c r="P5143">
        <v>2.091051096035506E-3</v>
      </c>
      <c r="Q5143">
        <v>8.5533824374535197</v>
      </c>
      <c r="R5143">
        <v>290.76205863360542</v>
      </c>
      <c r="S5143">
        <v>7.1082793951669887E-2</v>
      </c>
      <c r="T5143">
        <f t="shared" si="162"/>
        <v>290.76205863360536</v>
      </c>
      <c r="U5143">
        <f t="shared" si="163"/>
        <v>7.1082793951669901E-2</v>
      </c>
    </row>
    <row r="5144" spans="1:21" x14ac:dyDescent="0.35">
      <c r="A5144" t="s">
        <v>73</v>
      </c>
      <c r="B5144" t="s">
        <v>47</v>
      </c>
      <c r="C5144" t="s">
        <v>39</v>
      </c>
      <c r="D5144" t="s">
        <v>40</v>
      </c>
      <c r="E5144" t="s">
        <v>1094</v>
      </c>
      <c r="F5144" t="s">
        <v>1095</v>
      </c>
      <c r="G5144" t="s">
        <v>920</v>
      </c>
      <c r="H5144" t="s">
        <v>41</v>
      </c>
      <c r="I5144" t="s">
        <v>921</v>
      </c>
      <c r="J5144" t="s">
        <v>145</v>
      </c>
      <c r="L5144" t="s">
        <v>1096</v>
      </c>
      <c r="M5144" t="s">
        <v>1096</v>
      </c>
      <c r="N5144" t="b">
        <v>0</v>
      </c>
      <c r="O5144">
        <v>33.993810140000001</v>
      </c>
      <c r="P5144">
        <v>3.0864408622885428E-3</v>
      </c>
      <c r="Q5144">
        <v>12.62499472910511</v>
      </c>
      <c r="R5144">
        <v>429.17167383969979</v>
      </c>
      <c r="S5144">
        <v>0.1049198846809746</v>
      </c>
      <c r="T5144">
        <f t="shared" si="162"/>
        <v>429.17167383969985</v>
      </c>
      <c r="U5144">
        <f t="shared" si="163"/>
        <v>0.10491988468097461</v>
      </c>
    </row>
    <row r="5145" spans="1:21" x14ac:dyDescent="0.35">
      <c r="A5145" t="s">
        <v>73</v>
      </c>
      <c r="B5145" t="s">
        <v>47</v>
      </c>
      <c r="C5145" t="s">
        <v>76</v>
      </c>
      <c r="D5145" t="s">
        <v>77</v>
      </c>
      <c r="E5145" t="s">
        <v>1094</v>
      </c>
      <c r="F5145" t="s">
        <v>1095</v>
      </c>
      <c r="G5145" t="s">
        <v>920</v>
      </c>
      <c r="H5145" t="s">
        <v>41</v>
      </c>
      <c r="I5145" t="s">
        <v>921</v>
      </c>
      <c r="J5145" t="s">
        <v>145</v>
      </c>
      <c r="L5145" t="s">
        <v>1096</v>
      </c>
      <c r="M5145" t="s">
        <v>1096</v>
      </c>
      <c r="N5145" t="b">
        <v>0</v>
      </c>
      <c r="O5145">
        <v>33.993810140000001</v>
      </c>
      <c r="P5145">
        <v>1.9638351378797238E-3</v>
      </c>
      <c r="Q5145">
        <v>3.4226824585145281</v>
      </c>
      <c r="R5145">
        <v>116.3500176642513</v>
      </c>
      <c r="S5145">
        <v>6.6758238823344057E-2</v>
      </c>
      <c r="T5145">
        <f t="shared" si="162"/>
        <v>116.3500176642513</v>
      </c>
      <c r="U5145">
        <f t="shared" si="163"/>
        <v>6.6758238823344057E-2</v>
      </c>
    </row>
    <row r="5146" spans="1:21" x14ac:dyDescent="0.35">
      <c r="A5146" t="s">
        <v>73</v>
      </c>
      <c r="B5146" t="s">
        <v>47</v>
      </c>
      <c r="C5146" t="s">
        <v>76</v>
      </c>
      <c r="D5146" t="s">
        <v>77</v>
      </c>
      <c r="E5146" t="s">
        <v>1108</v>
      </c>
      <c r="F5146" t="s">
        <v>1109</v>
      </c>
      <c r="G5146" t="s">
        <v>920</v>
      </c>
      <c r="H5146" t="s">
        <v>41</v>
      </c>
      <c r="I5146" t="s">
        <v>921</v>
      </c>
      <c r="J5146" t="s">
        <v>145</v>
      </c>
      <c r="L5146" t="s">
        <v>1110</v>
      </c>
      <c r="M5146" t="s">
        <v>1110</v>
      </c>
      <c r="N5146" t="b">
        <v>0</v>
      </c>
      <c r="O5146">
        <v>33.993810140000001</v>
      </c>
      <c r="P5146">
        <v>1.9618183940956408E-3</v>
      </c>
      <c r="Q5146">
        <v>3.4191675638882142</v>
      </c>
      <c r="R5146">
        <v>116.2305330036623</v>
      </c>
      <c r="S5146">
        <v>6.6689682018046911E-2</v>
      </c>
      <c r="T5146">
        <f t="shared" si="162"/>
        <v>116.23053300366227</v>
      </c>
      <c r="U5146">
        <f t="shared" si="163"/>
        <v>6.6689682018046911E-2</v>
      </c>
    </row>
    <row r="5147" spans="1:21" x14ac:dyDescent="0.35">
      <c r="A5147" t="s">
        <v>73</v>
      </c>
      <c r="B5147" t="s">
        <v>47</v>
      </c>
      <c r="C5147" t="s">
        <v>39</v>
      </c>
      <c r="D5147" t="s">
        <v>40</v>
      </c>
      <c r="E5147" t="s">
        <v>1108</v>
      </c>
      <c r="F5147" t="s">
        <v>1109</v>
      </c>
      <c r="G5147" t="s">
        <v>920</v>
      </c>
      <c r="H5147" t="s">
        <v>41</v>
      </c>
      <c r="I5147" t="s">
        <v>921</v>
      </c>
      <c r="J5147" t="s">
        <v>145</v>
      </c>
      <c r="L5147" t="s">
        <v>1110</v>
      </c>
      <c r="M5147" t="s">
        <v>1110</v>
      </c>
      <c r="N5147" t="b">
        <v>0</v>
      </c>
      <c r="O5147">
        <v>33.993810140000001</v>
      </c>
      <c r="P5147">
        <v>2.31245224153546E-3</v>
      </c>
      <c r="Q5147">
        <v>9.4590172510368831</v>
      </c>
      <c r="R5147">
        <v>321.54803654273252</v>
      </c>
      <c r="S5147">
        <v>7.8609062456573869E-2</v>
      </c>
      <c r="T5147">
        <f t="shared" si="162"/>
        <v>321.54803654273252</v>
      </c>
      <c r="U5147">
        <f t="shared" si="163"/>
        <v>7.8609062456573855E-2</v>
      </c>
    </row>
    <row r="5148" spans="1:21" x14ac:dyDescent="0.35">
      <c r="A5148" t="s">
        <v>73</v>
      </c>
      <c r="B5148" t="s">
        <v>47</v>
      </c>
      <c r="C5148" t="s">
        <v>39</v>
      </c>
      <c r="D5148" t="s">
        <v>40</v>
      </c>
      <c r="E5148" t="s">
        <v>1111</v>
      </c>
      <c r="F5148" t="s">
        <v>1112</v>
      </c>
      <c r="G5148" t="s">
        <v>920</v>
      </c>
      <c r="H5148" t="s">
        <v>41</v>
      </c>
      <c r="I5148" t="s">
        <v>921</v>
      </c>
      <c r="J5148" t="s">
        <v>145</v>
      </c>
      <c r="L5148" t="s">
        <v>1113</v>
      </c>
      <c r="M5148" t="s">
        <v>1114</v>
      </c>
      <c r="N5148" t="b">
        <v>0</v>
      </c>
      <c r="O5148">
        <v>6.7813413599999999</v>
      </c>
      <c r="P5148">
        <v>3.6105633353638741E-3</v>
      </c>
      <c r="Q5148">
        <v>14.768902147138441</v>
      </c>
      <c r="R5148">
        <v>100.1529669721827</v>
      </c>
      <c r="S5148">
        <v>2.448446247900259E-2</v>
      </c>
      <c r="T5148">
        <f t="shared" si="162"/>
        <v>100.15296697218271</v>
      </c>
      <c r="U5148">
        <f t="shared" si="163"/>
        <v>2.448446247900259E-2</v>
      </c>
    </row>
    <row r="5149" spans="1:21" x14ac:dyDescent="0.35">
      <c r="A5149" t="s">
        <v>73</v>
      </c>
      <c r="B5149" t="s">
        <v>47</v>
      </c>
      <c r="C5149" t="s">
        <v>76</v>
      </c>
      <c r="D5149" t="s">
        <v>77</v>
      </c>
      <c r="E5149" t="s">
        <v>1115</v>
      </c>
      <c r="F5149" t="s">
        <v>1116</v>
      </c>
      <c r="G5149" t="s">
        <v>920</v>
      </c>
      <c r="H5149" t="s">
        <v>41</v>
      </c>
      <c r="I5149" t="s">
        <v>921</v>
      </c>
      <c r="J5149" t="s">
        <v>145</v>
      </c>
      <c r="L5149" t="s">
        <v>1117</v>
      </c>
      <c r="M5149" t="s">
        <v>1117</v>
      </c>
      <c r="N5149" t="b">
        <v>0</v>
      </c>
      <c r="O5149">
        <v>7.0978034900000004</v>
      </c>
      <c r="P5149">
        <v>4.6089869771284898E-4</v>
      </c>
      <c r="Q5149">
        <v>0.80328020279601187</v>
      </c>
      <c r="R5149">
        <v>5.7015250268534414</v>
      </c>
      <c r="S5149">
        <v>3.2713683851627148E-3</v>
      </c>
      <c r="T5149">
        <f t="shared" si="162"/>
        <v>5.7015250268534414</v>
      </c>
      <c r="U5149">
        <f t="shared" si="163"/>
        <v>3.2713683851627148E-3</v>
      </c>
    </row>
    <row r="5150" spans="1:21" x14ac:dyDescent="0.35">
      <c r="A5150" t="s">
        <v>73</v>
      </c>
      <c r="B5150" t="s">
        <v>47</v>
      </c>
      <c r="C5150" t="s">
        <v>39</v>
      </c>
      <c r="D5150" t="s">
        <v>40</v>
      </c>
      <c r="E5150" t="s">
        <v>1115</v>
      </c>
      <c r="F5150" t="s">
        <v>1116</v>
      </c>
      <c r="G5150" t="s">
        <v>920</v>
      </c>
      <c r="H5150" t="s">
        <v>41</v>
      </c>
      <c r="I5150" t="s">
        <v>921</v>
      </c>
      <c r="J5150" t="s">
        <v>145</v>
      </c>
      <c r="L5150" t="s">
        <v>1117</v>
      </c>
      <c r="M5150" t="s">
        <v>1117</v>
      </c>
      <c r="N5150" t="b">
        <v>0</v>
      </c>
      <c r="O5150">
        <v>7.0978034900000004</v>
      </c>
      <c r="P5150">
        <v>2.7194007203995801E-4</v>
      </c>
      <c r="Q5150">
        <v>1.112362792394876</v>
      </c>
      <c r="R5150">
        <v>7.8953325100064973</v>
      </c>
      <c r="S5150">
        <v>1.9301771923960649E-3</v>
      </c>
      <c r="T5150">
        <f t="shared" si="162"/>
        <v>7.8953325100064973</v>
      </c>
      <c r="U5150">
        <f t="shared" si="163"/>
        <v>1.9301771923960656E-3</v>
      </c>
    </row>
    <row r="5151" spans="1:21" x14ac:dyDescent="0.35">
      <c r="A5151" t="s">
        <v>73</v>
      </c>
      <c r="B5151" t="s">
        <v>47</v>
      </c>
      <c r="C5151" t="s">
        <v>76</v>
      </c>
      <c r="D5151" t="s">
        <v>77</v>
      </c>
      <c r="E5151" t="s">
        <v>1123</v>
      </c>
      <c r="G5151" t="s">
        <v>920</v>
      </c>
      <c r="H5151" t="s">
        <v>41</v>
      </c>
      <c r="I5151" t="s">
        <v>921</v>
      </c>
      <c r="J5151" t="s">
        <v>145</v>
      </c>
      <c r="L5151" t="s">
        <v>1124</v>
      </c>
      <c r="M5151" t="s">
        <v>1124</v>
      </c>
      <c r="N5151" t="b">
        <v>0</v>
      </c>
      <c r="O5151">
        <v>7.0978034900000004</v>
      </c>
      <c r="P5151">
        <v>1.535931464123985E-3</v>
      </c>
      <c r="Q5151">
        <v>2.676907841364669</v>
      </c>
      <c r="R5151">
        <v>19.000165818846519</v>
      </c>
      <c r="S5151">
        <v>1.090173970646003E-2</v>
      </c>
      <c r="T5151">
        <f t="shared" si="162"/>
        <v>19.000165818846515</v>
      </c>
      <c r="U5151">
        <f t="shared" si="163"/>
        <v>1.0901739706460032E-2</v>
      </c>
    </row>
    <row r="5152" spans="1:21" x14ac:dyDescent="0.35">
      <c r="A5152" t="s">
        <v>73</v>
      </c>
      <c r="B5152" t="s">
        <v>47</v>
      </c>
      <c r="C5152" t="s">
        <v>39</v>
      </c>
      <c r="D5152" t="s">
        <v>40</v>
      </c>
      <c r="E5152" t="s">
        <v>1123</v>
      </c>
      <c r="G5152" t="s">
        <v>920</v>
      </c>
      <c r="H5152" t="s">
        <v>41</v>
      </c>
      <c r="I5152" t="s">
        <v>921</v>
      </c>
      <c r="J5152" t="s">
        <v>145</v>
      </c>
      <c r="L5152" t="s">
        <v>1124</v>
      </c>
      <c r="M5152" t="s">
        <v>1124</v>
      </c>
      <c r="N5152" t="b">
        <v>0</v>
      </c>
      <c r="O5152">
        <v>7.0978034900000004</v>
      </c>
      <c r="P5152">
        <v>1.2070339405884181E-3</v>
      </c>
      <c r="Q5152">
        <v>4.93733650431275</v>
      </c>
      <c r="R5152">
        <v>35.04424427161544</v>
      </c>
      <c r="S5152">
        <v>8.5672897160569261E-3</v>
      </c>
      <c r="T5152">
        <f t="shared" si="162"/>
        <v>35.04424427161544</v>
      </c>
      <c r="U5152">
        <f t="shared" si="163"/>
        <v>8.5672897160569278E-3</v>
      </c>
    </row>
    <row r="5153" spans="1:21" x14ac:dyDescent="0.35">
      <c r="A5153" t="s">
        <v>73</v>
      </c>
      <c r="B5153" t="s">
        <v>47</v>
      </c>
      <c r="C5153" t="s">
        <v>39</v>
      </c>
      <c r="D5153" t="s">
        <v>40</v>
      </c>
      <c r="E5153" t="s">
        <v>1127</v>
      </c>
      <c r="G5153" t="s">
        <v>920</v>
      </c>
      <c r="H5153" t="s">
        <v>41</v>
      </c>
      <c r="I5153" t="s">
        <v>921</v>
      </c>
      <c r="J5153" t="s">
        <v>145</v>
      </c>
      <c r="L5153" t="s">
        <v>1128</v>
      </c>
      <c r="M5153" t="s">
        <v>1128</v>
      </c>
      <c r="N5153" t="b">
        <v>0</v>
      </c>
      <c r="O5153">
        <v>6.7813413599999999</v>
      </c>
      <c r="P5153">
        <v>1.058410344830804E-3</v>
      </c>
      <c r="Q5153">
        <v>4.3293960976175043</v>
      </c>
      <c r="R5153">
        <v>29.359112820596181</v>
      </c>
      <c r="S5153">
        <v>7.1774418472529931E-3</v>
      </c>
      <c r="T5153">
        <f t="shared" si="162"/>
        <v>29.359112820596177</v>
      </c>
      <c r="U5153">
        <f t="shared" si="163"/>
        <v>7.1774418472529931E-3</v>
      </c>
    </row>
    <row r="5154" spans="1:21" x14ac:dyDescent="0.35">
      <c r="A5154" t="s">
        <v>73</v>
      </c>
      <c r="B5154" t="s">
        <v>47</v>
      </c>
      <c r="C5154" t="s">
        <v>76</v>
      </c>
      <c r="D5154" t="s">
        <v>77</v>
      </c>
      <c r="E5154" t="s">
        <v>1127</v>
      </c>
      <c r="G5154" t="s">
        <v>920</v>
      </c>
      <c r="H5154" t="s">
        <v>41</v>
      </c>
      <c r="I5154" t="s">
        <v>921</v>
      </c>
      <c r="J5154" t="s">
        <v>145</v>
      </c>
      <c r="L5154" t="s">
        <v>1128</v>
      </c>
      <c r="M5154" t="s">
        <v>1128</v>
      </c>
      <c r="N5154" t="b">
        <v>0</v>
      </c>
      <c r="O5154">
        <v>6.7813413599999999</v>
      </c>
      <c r="P5154">
        <v>8.979249702664988E-4</v>
      </c>
      <c r="Q5154">
        <v>1.564954198808898</v>
      </c>
      <c r="R5154">
        <v>10.61248863488844</v>
      </c>
      <c r="S5154">
        <v>6.0891357390449787E-3</v>
      </c>
      <c r="T5154">
        <f t="shared" si="162"/>
        <v>10.612488634888443</v>
      </c>
      <c r="U5154">
        <f t="shared" si="163"/>
        <v>6.0891357390449787E-3</v>
      </c>
    </row>
    <row r="5155" spans="1:21" x14ac:dyDescent="0.35">
      <c r="A5155" t="s">
        <v>73</v>
      </c>
      <c r="B5155" t="s">
        <v>47</v>
      </c>
      <c r="C5155" t="s">
        <v>76</v>
      </c>
      <c r="D5155" t="s">
        <v>77</v>
      </c>
      <c r="E5155" t="s">
        <v>1132</v>
      </c>
      <c r="F5155" t="s">
        <v>1133</v>
      </c>
      <c r="G5155" t="s">
        <v>920</v>
      </c>
      <c r="H5155" t="s">
        <v>41</v>
      </c>
      <c r="I5155" t="s">
        <v>921</v>
      </c>
      <c r="J5155" t="s">
        <v>145</v>
      </c>
      <c r="L5155" t="s">
        <v>1134</v>
      </c>
      <c r="M5155" t="s">
        <v>1134</v>
      </c>
      <c r="N5155" t="b">
        <v>0</v>
      </c>
      <c r="O5155">
        <v>6.7813413599999999</v>
      </c>
      <c r="P5155">
        <v>2.7263208360841758E-3</v>
      </c>
      <c r="Q5155">
        <v>4.7515854676185514</v>
      </c>
      <c r="R5155">
        <v>32.222123057136621</v>
      </c>
      <c r="S5155">
        <v>1.84881122463674E-2</v>
      </c>
      <c r="T5155">
        <f t="shared" si="162"/>
        <v>32.222123057136621</v>
      </c>
      <c r="U5155">
        <f t="shared" si="163"/>
        <v>1.8488112246367403E-2</v>
      </c>
    </row>
    <row r="5156" spans="1:21" x14ac:dyDescent="0.35">
      <c r="A5156" t="s">
        <v>73</v>
      </c>
      <c r="B5156" t="s">
        <v>47</v>
      </c>
      <c r="C5156" t="s">
        <v>39</v>
      </c>
      <c r="D5156" t="s">
        <v>40</v>
      </c>
      <c r="E5156" t="s">
        <v>1168</v>
      </c>
      <c r="F5156" t="s">
        <v>1169</v>
      </c>
      <c r="G5156" t="s">
        <v>920</v>
      </c>
      <c r="H5156" t="s">
        <v>41</v>
      </c>
      <c r="I5156" t="s">
        <v>921</v>
      </c>
      <c r="J5156" t="s">
        <v>145</v>
      </c>
      <c r="L5156" t="s">
        <v>1170</v>
      </c>
      <c r="M5156" t="s">
        <v>1170</v>
      </c>
      <c r="N5156" t="b">
        <v>0</v>
      </c>
      <c r="O5156">
        <v>7.0978034900000004</v>
      </c>
      <c r="P5156">
        <v>2.5522822862383641E-3</v>
      </c>
      <c r="Q5156">
        <v>10.440034929765419</v>
      </c>
      <c r="R5156">
        <v>74.101316360210873</v>
      </c>
      <c r="S5156">
        <v>1.811559811872784E-2</v>
      </c>
      <c r="T5156">
        <f t="shared" si="162"/>
        <v>74.101316360210902</v>
      </c>
      <c r="U5156">
        <f t="shared" si="163"/>
        <v>1.811559811872784E-2</v>
      </c>
    </row>
    <row r="5157" spans="1:21" x14ac:dyDescent="0.35">
      <c r="A5157" t="s">
        <v>73</v>
      </c>
      <c r="B5157" t="s">
        <v>47</v>
      </c>
      <c r="C5157" t="s">
        <v>76</v>
      </c>
      <c r="D5157" t="s">
        <v>77</v>
      </c>
      <c r="E5157" t="s">
        <v>1177</v>
      </c>
      <c r="F5157" t="s">
        <v>1177</v>
      </c>
      <c r="G5157" t="s">
        <v>920</v>
      </c>
      <c r="H5157" t="s">
        <v>41</v>
      </c>
      <c r="I5157" t="s">
        <v>921</v>
      </c>
      <c r="J5157" t="s">
        <v>145</v>
      </c>
      <c r="L5157" t="s">
        <v>1178</v>
      </c>
      <c r="M5157" t="s">
        <v>1178</v>
      </c>
      <c r="N5157" t="b">
        <v>0</v>
      </c>
      <c r="O5157">
        <v>138.32673435000001</v>
      </c>
      <c r="P5157">
        <v>2.1960385147122008E-3</v>
      </c>
      <c r="Q5157">
        <v>3.8273795786355311</v>
      </c>
      <c r="R5157">
        <v>529.42891823053208</v>
      </c>
      <c r="S5157">
        <v>0.30377083624696322</v>
      </c>
      <c r="T5157">
        <f t="shared" si="162"/>
        <v>529.42891823053208</v>
      </c>
      <c r="U5157">
        <f t="shared" si="163"/>
        <v>0.30377083624696316</v>
      </c>
    </row>
    <row r="5158" spans="1:21" x14ac:dyDescent="0.35">
      <c r="A5158" t="s">
        <v>73</v>
      </c>
      <c r="B5158" t="s">
        <v>47</v>
      </c>
      <c r="C5158" t="s">
        <v>29</v>
      </c>
      <c r="D5158" t="s">
        <v>30</v>
      </c>
      <c r="E5158" t="s">
        <v>450</v>
      </c>
      <c r="F5158" t="s">
        <v>451</v>
      </c>
      <c r="G5158" t="s">
        <v>452</v>
      </c>
      <c r="H5158" t="s">
        <v>46</v>
      </c>
      <c r="J5158" t="s">
        <v>36</v>
      </c>
      <c r="L5158" t="s">
        <v>454</v>
      </c>
      <c r="M5158" t="s">
        <v>454</v>
      </c>
      <c r="N5158" t="b">
        <v>0</v>
      </c>
      <c r="O5158">
        <v>26.44816823</v>
      </c>
      <c r="P5158">
        <v>8.5742653744550496E-3</v>
      </c>
      <c r="Q5158">
        <v>4.3649972708092468</v>
      </c>
      <c r="R5158">
        <v>115.4461821418538</v>
      </c>
      <c r="S5158">
        <v>0.22677361307225111</v>
      </c>
      <c r="T5158">
        <f t="shared" si="162"/>
        <v>115.44618214185382</v>
      </c>
      <c r="U5158">
        <f t="shared" si="163"/>
        <v>0.22677361307225111</v>
      </c>
    </row>
    <row r="5159" spans="1:21" x14ac:dyDescent="0.35">
      <c r="A5159" t="s">
        <v>73</v>
      </c>
      <c r="B5159" t="s">
        <v>47</v>
      </c>
      <c r="C5159" t="s">
        <v>39</v>
      </c>
      <c r="D5159" t="s">
        <v>40</v>
      </c>
      <c r="E5159" t="s">
        <v>1228</v>
      </c>
      <c r="F5159" t="s">
        <v>1229</v>
      </c>
      <c r="G5159" t="s">
        <v>452</v>
      </c>
      <c r="H5159" t="s">
        <v>46</v>
      </c>
      <c r="J5159" t="s">
        <v>36</v>
      </c>
      <c r="L5159" t="s">
        <v>1230</v>
      </c>
      <c r="M5159" t="s">
        <v>1230</v>
      </c>
      <c r="N5159" t="b">
        <v>0</v>
      </c>
      <c r="O5159">
        <v>46.54267703</v>
      </c>
      <c r="P5159">
        <v>2.3482640393689049E-2</v>
      </c>
      <c r="Q5159">
        <v>96.055043470351421</v>
      </c>
      <c r="R5159">
        <v>4470.6588653431763</v>
      </c>
      <c r="S5159">
        <v>1.092944947655101</v>
      </c>
      <c r="T5159">
        <f t="shared" si="162"/>
        <v>4470.6588653431763</v>
      </c>
      <c r="U5159">
        <f t="shared" si="163"/>
        <v>1.0929449476551014</v>
      </c>
    </row>
    <row r="5160" spans="1:21" x14ac:dyDescent="0.35">
      <c r="A5160" t="s">
        <v>73</v>
      </c>
      <c r="B5160" t="s">
        <v>47</v>
      </c>
      <c r="C5160" t="s">
        <v>76</v>
      </c>
      <c r="D5160" t="s">
        <v>77</v>
      </c>
      <c r="E5160" t="s">
        <v>1228</v>
      </c>
      <c r="F5160" t="s">
        <v>1229</v>
      </c>
      <c r="G5160" t="s">
        <v>452</v>
      </c>
      <c r="H5160" t="s">
        <v>46</v>
      </c>
      <c r="J5160" t="s">
        <v>36</v>
      </c>
      <c r="L5160" t="s">
        <v>1230</v>
      </c>
      <c r="M5160" t="s">
        <v>1230</v>
      </c>
      <c r="N5160" t="b">
        <v>0</v>
      </c>
      <c r="O5160">
        <v>46.54267703</v>
      </c>
      <c r="P5160">
        <v>6.920274498369689E-3</v>
      </c>
      <c r="Q5160">
        <v>12.06104406465</v>
      </c>
      <c r="R5160">
        <v>561.35327854560342</v>
      </c>
      <c r="S5160">
        <v>0.3220881009365657</v>
      </c>
      <c r="T5160">
        <f t="shared" si="162"/>
        <v>561.35327854560342</v>
      </c>
      <c r="U5160">
        <f t="shared" si="163"/>
        <v>0.3220881009365657</v>
      </c>
    </row>
    <row r="5161" spans="1:21" x14ac:dyDescent="0.35">
      <c r="A5161" t="s">
        <v>73</v>
      </c>
      <c r="B5161" t="s">
        <v>47</v>
      </c>
      <c r="C5161" t="s">
        <v>29</v>
      </c>
      <c r="D5161" t="s">
        <v>30</v>
      </c>
      <c r="E5161" t="s">
        <v>458</v>
      </c>
      <c r="F5161" t="s">
        <v>459</v>
      </c>
      <c r="G5161" t="s">
        <v>452</v>
      </c>
      <c r="H5161" t="s">
        <v>46</v>
      </c>
      <c r="J5161" t="s">
        <v>36</v>
      </c>
      <c r="L5161" t="s">
        <v>460</v>
      </c>
      <c r="M5161" t="s">
        <v>460</v>
      </c>
      <c r="N5161" t="b">
        <v>0</v>
      </c>
      <c r="O5161">
        <v>69.314872579999999</v>
      </c>
      <c r="P5161">
        <v>4.2469653944365903E-3</v>
      </c>
      <c r="Q5161">
        <v>2.1620502219544662</v>
      </c>
      <c r="R5161">
        <v>149.86223564633451</v>
      </c>
      <c r="S5161">
        <v>0.29437786516704167</v>
      </c>
      <c r="T5161">
        <f t="shared" si="162"/>
        <v>149.86223564633454</v>
      </c>
      <c r="U5161">
        <f t="shared" si="163"/>
        <v>0.29437786516704167</v>
      </c>
    </row>
    <row r="5162" spans="1:21" x14ac:dyDescent="0.35">
      <c r="A5162" t="s">
        <v>73</v>
      </c>
      <c r="B5162" t="s">
        <v>47</v>
      </c>
      <c r="C5162" t="s">
        <v>29</v>
      </c>
      <c r="D5162" t="s">
        <v>30</v>
      </c>
      <c r="E5162" t="s">
        <v>461</v>
      </c>
      <c r="F5162" t="s">
        <v>462</v>
      </c>
      <c r="G5162" t="s">
        <v>452</v>
      </c>
      <c r="H5162" t="s">
        <v>46</v>
      </c>
      <c r="J5162" t="s">
        <v>36</v>
      </c>
      <c r="L5162" t="s">
        <v>463</v>
      </c>
      <c r="M5162" t="s">
        <v>463</v>
      </c>
      <c r="N5162" t="b">
        <v>0</v>
      </c>
      <c r="O5162">
        <v>44.519856140000002</v>
      </c>
      <c r="P5162">
        <v>2.5466707868414398E-4</v>
      </c>
      <c r="Q5162">
        <v>0.12964622097340939</v>
      </c>
      <c r="R5162">
        <v>5.7718311068308381</v>
      </c>
      <c r="S5162">
        <v>1.1337741706612149E-2</v>
      </c>
      <c r="T5162">
        <f t="shared" si="162"/>
        <v>5.7718311068308372</v>
      </c>
      <c r="U5162">
        <f t="shared" si="163"/>
        <v>1.1337741706612151E-2</v>
      </c>
    </row>
    <row r="5163" spans="1:21" x14ac:dyDescent="0.35">
      <c r="A5163" t="s">
        <v>73</v>
      </c>
      <c r="B5163" t="s">
        <v>47</v>
      </c>
      <c r="C5163" t="s">
        <v>29</v>
      </c>
      <c r="D5163" t="s">
        <v>30</v>
      </c>
      <c r="E5163" t="s">
        <v>1420</v>
      </c>
      <c r="F5163" t="s">
        <v>1421</v>
      </c>
      <c r="G5163" t="s">
        <v>452</v>
      </c>
      <c r="H5163" t="s">
        <v>46</v>
      </c>
      <c r="J5163" t="s">
        <v>36</v>
      </c>
      <c r="L5163" t="s">
        <v>1422</v>
      </c>
      <c r="M5163" t="s">
        <v>1422</v>
      </c>
      <c r="N5163" t="b">
        <v>0</v>
      </c>
      <c r="O5163">
        <v>79.752637359999994</v>
      </c>
      <c r="P5163">
        <v>1.1308602434344899E-6</v>
      </c>
      <c r="Q5163">
        <v>5.7569968512573061E-4</v>
      </c>
      <c r="R5163">
        <v>4.5913568216098578E-2</v>
      </c>
      <c r="S5163">
        <v>9.0189086899472156E-5</v>
      </c>
      <c r="T5163">
        <f t="shared" si="162"/>
        <v>4.5913568216098578E-2</v>
      </c>
      <c r="U5163">
        <f t="shared" si="163"/>
        <v>9.0189086899472183E-5</v>
      </c>
    </row>
    <row r="5164" spans="1:21" x14ac:dyDescent="0.35">
      <c r="A5164" t="s">
        <v>73</v>
      </c>
      <c r="B5164" t="s">
        <v>47</v>
      </c>
      <c r="C5164" t="s">
        <v>29</v>
      </c>
      <c r="D5164" t="s">
        <v>30</v>
      </c>
      <c r="E5164" t="s">
        <v>1423</v>
      </c>
      <c r="F5164" t="s">
        <v>1424</v>
      </c>
      <c r="G5164" t="s">
        <v>452</v>
      </c>
      <c r="H5164" t="s">
        <v>46</v>
      </c>
      <c r="J5164" t="s">
        <v>36</v>
      </c>
      <c r="L5164" t="s">
        <v>1425</v>
      </c>
      <c r="M5164" t="s">
        <v>1425</v>
      </c>
      <c r="N5164" t="b">
        <v>0</v>
      </c>
      <c r="O5164">
        <v>73.754749660000002</v>
      </c>
      <c r="P5164">
        <v>7.6362230689666019E-7</v>
      </c>
      <c r="Q5164">
        <v>3.8874575721244571E-4</v>
      </c>
      <c r="R5164">
        <v>2.8671846004591071E-2</v>
      </c>
      <c r="S5164">
        <v>5.6320772079954863E-5</v>
      </c>
      <c r="T5164">
        <f t="shared" si="162"/>
        <v>2.8671846004591071E-2</v>
      </c>
      <c r="U5164">
        <f t="shared" si="163"/>
        <v>5.6320772079954863E-5</v>
      </c>
    </row>
    <row r="5165" spans="1:21" x14ac:dyDescent="0.35">
      <c r="A5165" t="s">
        <v>73</v>
      </c>
      <c r="B5165" t="s">
        <v>47</v>
      </c>
      <c r="C5165" t="s">
        <v>29</v>
      </c>
      <c r="D5165" t="s">
        <v>30</v>
      </c>
      <c r="E5165" t="s">
        <v>467</v>
      </c>
      <c r="F5165" t="s">
        <v>468</v>
      </c>
      <c r="G5165" t="s">
        <v>452</v>
      </c>
      <c r="H5165" t="s">
        <v>46</v>
      </c>
      <c r="J5165" t="s">
        <v>36</v>
      </c>
      <c r="L5165" t="s">
        <v>469</v>
      </c>
      <c r="M5165" t="s">
        <v>469</v>
      </c>
      <c r="N5165" t="b">
        <v>0</v>
      </c>
      <c r="O5165">
        <v>96.089047769999993</v>
      </c>
      <c r="P5165">
        <v>5.7687057756930657E-2</v>
      </c>
      <c r="Q5165">
        <v>29.367396350969781</v>
      </c>
      <c r="R5165">
        <v>2821.8851508488578</v>
      </c>
      <c r="S5165">
        <v>5.5430944485164586</v>
      </c>
      <c r="T5165">
        <f t="shared" si="162"/>
        <v>2821.8851508488588</v>
      </c>
      <c r="U5165">
        <f t="shared" si="163"/>
        <v>5.5430944485164586</v>
      </c>
    </row>
    <row r="5166" spans="1:21" x14ac:dyDescent="0.35">
      <c r="A5166" t="s">
        <v>73</v>
      </c>
      <c r="B5166" t="s">
        <v>47</v>
      </c>
      <c r="C5166" t="s">
        <v>39</v>
      </c>
      <c r="D5166" t="s">
        <v>40</v>
      </c>
      <c r="E5166" t="s">
        <v>470</v>
      </c>
      <c r="F5166" t="s">
        <v>471</v>
      </c>
      <c r="G5166" t="s">
        <v>452</v>
      </c>
      <c r="H5166" t="s">
        <v>46</v>
      </c>
      <c r="J5166" t="s">
        <v>36</v>
      </c>
      <c r="L5166" t="s">
        <v>472</v>
      </c>
      <c r="M5166" t="s">
        <v>472</v>
      </c>
      <c r="N5166" t="b">
        <v>0</v>
      </c>
      <c r="O5166">
        <v>122.34383932999999</v>
      </c>
      <c r="P5166">
        <v>1.248493666906031E-7</v>
      </c>
      <c r="Q5166">
        <v>5.1069262841220702E-4</v>
      </c>
      <c r="R5166">
        <v>6.2480096877478443E-2</v>
      </c>
      <c r="S5166">
        <v>1.5274550858847391E-5</v>
      </c>
      <c r="T5166">
        <f t="shared" si="162"/>
        <v>6.2480096877478443E-2</v>
      </c>
      <c r="U5166">
        <f t="shared" si="163"/>
        <v>1.5274550858847398E-5</v>
      </c>
    </row>
    <row r="5167" spans="1:21" x14ac:dyDescent="0.35">
      <c r="A5167" t="s">
        <v>73</v>
      </c>
      <c r="B5167" t="s">
        <v>47</v>
      </c>
      <c r="C5167" t="s">
        <v>29</v>
      </c>
      <c r="D5167" t="s">
        <v>30</v>
      </c>
      <c r="E5167" t="s">
        <v>470</v>
      </c>
      <c r="F5167" t="s">
        <v>471</v>
      </c>
      <c r="G5167" t="s">
        <v>452</v>
      </c>
      <c r="H5167" t="s">
        <v>46</v>
      </c>
      <c r="J5167" t="s">
        <v>36</v>
      </c>
      <c r="L5167" t="s">
        <v>472</v>
      </c>
      <c r="M5167" t="s">
        <v>472</v>
      </c>
      <c r="N5167" t="b">
        <v>0</v>
      </c>
      <c r="O5167">
        <v>122.34383932999999</v>
      </c>
      <c r="P5167">
        <v>1.3377660916831649E-6</v>
      </c>
      <c r="Q5167">
        <v>6.8103156179129753E-4</v>
      </c>
      <c r="R5167">
        <v>8.3320015974453474E-2</v>
      </c>
      <c r="S5167">
        <v>1.6366743978200719E-4</v>
      </c>
      <c r="T5167">
        <f t="shared" si="162"/>
        <v>8.3320015974453474E-2</v>
      </c>
      <c r="U5167">
        <f t="shared" si="163"/>
        <v>1.6366743978200719E-4</v>
      </c>
    </row>
    <row r="5168" spans="1:21" x14ac:dyDescent="0.35">
      <c r="A5168" t="s">
        <v>73</v>
      </c>
      <c r="B5168" t="s">
        <v>47</v>
      </c>
      <c r="C5168" t="s">
        <v>29</v>
      </c>
      <c r="D5168" t="s">
        <v>30</v>
      </c>
      <c r="E5168" t="s">
        <v>473</v>
      </c>
      <c r="F5168" t="s">
        <v>474</v>
      </c>
      <c r="G5168" t="s">
        <v>452</v>
      </c>
      <c r="H5168" t="s">
        <v>46</v>
      </c>
      <c r="J5168" t="s">
        <v>36</v>
      </c>
      <c r="L5168" t="s">
        <v>475</v>
      </c>
      <c r="M5168" t="s">
        <v>475</v>
      </c>
      <c r="N5168" t="b">
        <v>0</v>
      </c>
      <c r="O5168">
        <v>98.824054419999996</v>
      </c>
      <c r="P5168">
        <v>3.2009130319139129E-7</v>
      </c>
      <c r="Q5168">
        <v>1.6295246342652411E-4</v>
      </c>
      <c r="R5168">
        <v>1.610362311353588E-2</v>
      </c>
      <c r="S5168">
        <v>3.1632720365954779E-5</v>
      </c>
      <c r="T5168">
        <f t="shared" si="162"/>
        <v>1.6103623113535876E-2</v>
      </c>
      <c r="U5168">
        <f t="shared" si="163"/>
        <v>3.1632720365954772E-5</v>
      </c>
    </row>
    <row r="5169" spans="1:21" x14ac:dyDescent="0.35">
      <c r="A5169" t="s">
        <v>73</v>
      </c>
      <c r="B5169" t="s">
        <v>47</v>
      </c>
      <c r="C5169" t="s">
        <v>29</v>
      </c>
      <c r="D5169" t="s">
        <v>30</v>
      </c>
      <c r="E5169" t="s">
        <v>476</v>
      </c>
      <c r="F5169" t="s">
        <v>477</v>
      </c>
      <c r="G5169" t="s">
        <v>452</v>
      </c>
      <c r="H5169" t="s">
        <v>46</v>
      </c>
      <c r="J5169" t="s">
        <v>36</v>
      </c>
      <c r="L5169" t="s">
        <v>478</v>
      </c>
      <c r="M5169" t="s">
        <v>478</v>
      </c>
      <c r="N5169" t="b">
        <v>0</v>
      </c>
      <c r="O5169">
        <v>0.45011048999999997</v>
      </c>
      <c r="P5169">
        <v>3.826212965862128E-3</v>
      </c>
      <c r="Q5169">
        <v>1.9478530724370799</v>
      </c>
      <c r="R5169">
        <v>0.87674910088265967</v>
      </c>
      <c r="S5169">
        <v>1.7222185929085549E-3</v>
      </c>
      <c r="T5169">
        <f t="shared" si="162"/>
        <v>0.87674910088265945</v>
      </c>
      <c r="U5169">
        <f t="shared" si="163"/>
        <v>1.7222185929085556E-3</v>
      </c>
    </row>
    <row r="5170" spans="1:21" x14ac:dyDescent="0.35">
      <c r="A5170" t="s">
        <v>73</v>
      </c>
      <c r="B5170" t="s">
        <v>47</v>
      </c>
      <c r="C5170" t="s">
        <v>29</v>
      </c>
      <c r="D5170" t="s">
        <v>30</v>
      </c>
      <c r="E5170" t="s">
        <v>1426</v>
      </c>
      <c r="F5170" t="s">
        <v>1427</v>
      </c>
      <c r="G5170" t="s">
        <v>452</v>
      </c>
      <c r="H5170" t="s">
        <v>46</v>
      </c>
      <c r="J5170" t="s">
        <v>36</v>
      </c>
      <c r="L5170" t="s">
        <v>484</v>
      </c>
      <c r="M5170" t="s">
        <v>484</v>
      </c>
      <c r="N5170" t="b">
        <v>0</v>
      </c>
      <c r="O5170">
        <v>284.23704650000002</v>
      </c>
      <c r="P5170">
        <v>1.851503222063898E-2</v>
      </c>
      <c r="Q5170">
        <v>9.4256547450481651</v>
      </c>
      <c r="R5170">
        <v>2679.1202660612012</v>
      </c>
      <c r="S5170">
        <v>5.2626580742467608</v>
      </c>
      <c r="T5170">
        <f t="shared" si="162"/>
        <v>2679.1202660612012</v>
      </c>
      <c r="U5170">
        <f t="shared" si="163"/>
        <v>5.2626580742467608</v>
      </c>
    </row>
    <row r="5171" spans="1:21" x14ac:dyDescent="0.35">
      <c r="A5171" t="s">
        <v>73</v>
      </c>
      <c r="B5171" t="s">
        <v>47</v>
      </c>
      <c r="C5171" t="s">
        <v>39</v>
      </c>
      <c r="D5171" t="s">
        <v>40</v>
      </c>
      <c r="E5171" t="s">
        <v>1426</v>
      </c>
      <c r="F5171" t="s">
        <v>1427</v>
      </c>
      <c r="G5171" t="s">
        <v>452</v>
      </c>
      <c r="H5171" t="s">
        <v>46</v>
      </c>
      <c r="J5171" t="s">
        <v>36</v>
      </c>
      <c r="L5171" t="s">
        <v>484</v>
      </c>
      <c r="M5171" t="s">
        <v>484</v>
      </c>
      <c r="N5171" t="b">
        <v>0</v>
      </c>
      <c r="O5171">
        <v>284.23704650000002</v>
      </c>
      <c r="P5171">
        <v>3.9461680910584732E-2</v>
      </c>
      <c r="Q5171">
        <v>161.41683438196529</v>
      </c>
      <c r="R5171">
        <v>45880.644260109468</v>
      </c>
      <c r="S5171">
        <v>11.216471631950039</v>
      </c>
      <c r="T5171">
        <f t="shared" si="162"/>
        <v>45880.644260109468</v>
      </c>
      <c r="U5171">
        <f t="shared" si="163"/>
        <v>11.216471631950036</v>
      </c>
    </row>
    <row r="5172" spans="1:21" x14ac:dyDescent="0.35">
      <c r="A5172" t="s">
        <v>73</v>
      </c>
      <c r="B5172" t="s">
        <v>47</v>
      </c>
      <c r="C5172" t="s">
        <v>29</v>
      </c>
      <c r="D5172" t="s">
        <v>30</v>
      </c>
      <c r="E5172" t="s">
        <v>488</v>
      </c>
      <c r="F5172" t="s">
        <v>489</v>
      </c>
      <c r="G5172" t="s">
        <v>452</v>
      </c>
      <c r="H5172" t="s">
        <v>46</v>
      </c>
      <c r="J5172" t="s">
        <v>36</v>
      </c>
      <c r="L5172" t="s">
        <v>490</v>
      </c>
      <c r="M5172" t="s">
        <v>490</v>
      </c>
      <c r="N5172" t="b">
        <v>0</v>
      </c>
      <c r="O5172">
        <v>91.364929739999994</v>
      </c>
      <c r="P5172">
        <v>6.1638148666799563E-8</v>
      </c>
      <c r="Q5172">
        <v>3.1378822436483618E-5</v>
      </c>
      <c r="R5172">
        <v>2.8669239072332611E-3</v>
      </c>
      <c r="S5172">
        <v>5.6315651222458156E-6</v>
      </c>
      <c r="T5172">
        <f t="shared" si="162"/>
        <v>2.8669239072332611E-3</v>
      </c>
      <c r="U5172">
        <f t="shared" si="163"/>
        <v>5.6315651222458165E-6</v>
      </c>
    </row>
    <row r="5173" spans="1:21" x14ac:dyDescent="0.35">
      <c r="A5173" t="s">
        <v>73</v>
      </c>
      <c r="B5173" t="s">
        <v>47</v>
      </c>
      <c r="C5173" t="s">
        <v>39</v>
      </c>
      <c r="D5173" t="s">
        <v>40</v>
      </c>
      <c r="E5173" t="s">
        <v>1430</v>
      </c>
      <c r="F5173" t="s">
        <v>1431</v>
      </c>
      <c r="G5173" t="s">
        <v>452</v>
      </c>
      <c r="H5173" t="s">
        <v>46</v>
      </c>
      <c r="J5173" t="s">
        <v>36</v>
      </c>
      <c r="L5173" t="s">
        <v>1432</v>
      </c>
      <c r="M5173" t="s">
        <v>1432</v>
      </c>
      <c r="N5173" t="b">
        <v>0</v>
      </c>
      <c r="O5173">
        <v>202.59174264999999</v>
      </c>
      <c r="P5173">
        <v>8.0154766798763656E-4</v>
      </c>
      <c r="Q5173">
        <v>3.278706942716842</v>
      </c>
      <c r="R5173">
        <v>664.23895316365883</v>
      </c>
      <c r="S5173">
        <v>0.16238693887465891</v>
      </c>
      <c r="T5173">
        <f t="shared" si="162"/>
        <v>664.23895316365872</v>
      </c>
      <c r="U5173">
        <f t="shared" si="163"/>
        <v>0.16238693887465891</v>
      </c>
    </row>
    <row r="5174" spans="1:21" x14ac:dyDescent="0.35">
      <c r="A5174" t="s">
        <v>73</v>
      </c>
      <c r="B5174" t="s">
        <v>47</v>
      </c>
      <c r="C5174" t="s">
        <v>29</v>
      </c>
      <c r="D5174" t="s">
        <v>30</v>
      </c>
      <c r="E5174" t="s">
        <v>1433</v>
      </c>
      <c r="F5174" t="s">
        <v>1434</v>
      </c>
      <c r="G5174" t="s">
        <v>452</v>
      </c>
      <c r="H5174" t="s">
        <v>46</v>
      </c>
      <c r="J5174" t="s">
        <v>36</v>
      </c>
      <c r="L5174" t="s">
        <v>1435</v>
      </c>
      <c r="M5174" t="s">
        <v>1435</v>
      </c>
      <c r="N5174" t="b">
        <v>0</v>
      </c>
      <c r="O5174">
        <v>202.59174264999999</v>
      </c>
      <c r="P5174">
        <v>2.219889795958397E-2</v>
      </c>
      <c r="Q5174">
        <v>11.30104152097293</v>
      </c>
      <c r="R5174">
        <v>2289.497695493912</v>
      </c>
      <c r="S5174">
        <v>4.4973134225416453</v>
      </c>
      <c r="T5174">
        <f t="shared" si="162"/>
        <v>2289.4976954939125</v>
      </c>
      <c r="U5174">
        <f t="shared" si="163"/>
        <v>4.4973134225416453</v>
      </c>
    </row>
    <row r="5175" spans="1:21" x14ac:dyDescent="0.35">
      <c r="A5175" t="s">
        <v>73</v>
      </c>
      <c r="B5175" t="s">
        <v>47</v>
      </c>
      <c r="C5175" t="s">
        <v>76</v>
      </c>
      <c r="D5175" t="s">
        <v>77</v>
      </c>
      <c r="E5175" t="s">
        <v>516</v>
      </c>
      <c r="F5175" t="s">
        <v>517</v>
      </c>
      <c r="G5175" t="s">
        <v>452</v>
      </c>
      <c r="H5175" t="s">
        <v>46</v>
      </c>
      <c r="J5175" t="s">
        <v>36</v>
      </c>
      <c r="L5175" t="s">
        <v>518</v>
      </c>
      <c r="M5175" t="s">
        <v>518</v>
      </c>
      <c r="N5175" t="b">
        <v>0</v>
      </c>
      <c r="O5175">
        <v>346.48616000999999</v>
      </c>
      <c r="P5175">
        <v>1.5039774318448019E-7</v>
      </c>
      <c r="Q5175">
        <v>2.6212165546312793E-4</v>
      </c>
      <c r="R5175">
        <v>9.0821525856883425E-2</v>
      </c>
      <c r="S5175">
        <v>5.2110736510160701E-5</v>
      </c>
      <c r="T5175">
        <f t="shared" si="162"/>
        <v>9.0821525856883425E-2</v>
      </c>
      <c r="U5175">
        <f t="shared" si="163"/>
        <v>5.2110736510160688E-5</v>
      </c>
    </row>
    <row r="5176" spans="1:21" x14ac:dyDescent="0.35">
      <c r="A5176" t="s">
        <v>73</v>
      </c>
      <c r="B5176" t="s">
        <v>47</v>
      </c>
      <c r="C5176" t="s">
        <v>29</v>
      </c>
      <c r="D5176" t="s">
        <v>30</v>
      </c>
      <c r="E5176" t="s">
        <v>516</v>
      </c>
      <c r="F5176" t="s">
        <v>517</v>
      </c>
      <c r="G5176" t="s">
        <v>452</v>
      </c>
      <c r="H5176" t="s">
        <v>46</v>
      </c>
      <c r="J5176" t="s">
        <v>36</v>
      </c>
      <c r="L5176" t="s">
        <v>518</v>
      </c>
      <c r="M5176" t="s">
        <v>518</v>
      </c>
      <c r="N5176" t="b">
        <v>0</v>
      </c>
      <c r="O5176">
        <v>346.48616000999999</v>
      </c>
      <c r="P5176">
        <v>1.7321302901236471E-2</v>
      </c>
      <c r="Q5176">
        <v>8.8179495955433786</v>
      </c>
      <c r="R5176">
        <v>3055.2974945215578</v>
      </c>
      <c r="S5176">
        <v>6.0015917286194984</v>
      </c>
      <c r="T5176">
        <f t="shared" si="162"/>
        <v>3055.2974945215578</v>
      </c>
      <c r="U5176">
        <f t="shared" si="163"/>
        <v>6.0015917286194966</v>
      </c>
    </row>
    <row r="5177" spans="1:21" x14ac:dyDescent="0.35">
      <c r="A5177" t="s">
        <v>73</v>
      </c>
      <c r="B5177" t="s">
        <v>47</v>
      </c>
      <c r="C5177" t="s">
        <v>29</v>
      </c>
      <c r="D5177" t="s">
        <v>30</v>
      </c>
      <c r="E5177" t="s">
        <v>522</v>
      </c>
      <c r="F5177" t="s">
        <v>523</v>
      </c>
      <c r="G5177" t="s">
        <v>452</v>
      </c>
      <c r="H5177" t="s">
        <v>46</v>
      </c>
      <c r="J5177" t="s">
        <v>36</v>
      </c>
      <c r="L5177" t="s">
        <v>524</v>
      </c>
      <c r="M5177" t="s">
        <v>524</v>
      </c>
      <c r="N5177" t="b">
        <v>0</v>
      </c>
      <c r="O5177">
        <v>304.53734237999998</v>
      </c>
      <c r="P5177">
        <v>1.046139923402566E-7</v>
      </c>
      <c r="Q5177">
        <v>5.3257016328667322E-5</v>
      </c>
      <c r="R5177">
        <v>1.6218750215820608E-2</v>
      </c>
      <c r="S5177">
        <v>3.1858867203063407E-5</v>
      </c>
      <c r="T5177">
        <f t="shared" si="162"/>
        <v>1.6218750215820608E-2</v>
      </c>
      <c r="U5177">
        <f t="shared" si="163"/>
        <v>3.185886720306342E-5</v>
      </c>
    </row>
    <row r="5178" spans="1:21" x14ac:dyDescent="0.35">
      <c r="A5178" t="s">
        <v>73</v>
      </c>
      <c r="B5178" t="s">
        <v>47</v>
      </c>
      <c r="C5178" t="s">
        <v>39</v>
      </c>
      <c r="D5178" t="s">
        <v>40</v>
      </c>
      <c r="E5178" t="s">
        <v>522</v>
      </c>
      <c r="F5178" t="s">
        <v>523</v>
      </c>
      <c r="G5178" t="s">
        <v>452</v>
      </c>
      <c r="H5178" t="s">
        <v>46</v>
      </c>
      <c r="J5178" t="s">
        <v>36</v>
      </c>
      <c r="L5178" t="s">
        <v>524</v>
      </c>
      <c r="M5178" t="s">
        <v>524</v>
      </c>
      <c r="N5178" t="b">
        <v>0</v>
      </c>
      <c r="O5178">
        <v>304.53734237999998</v>
      </c>
      <c r="P5178">
        <v>1.3141949109758059E-8</v>
      </c>
      <c r="Q5178">
        <v>5.3756752727100192E-5</v>
      </c>
      <c r="R5178">
        <v>1.637093861048991E-2</v>
      </c>
      <c r="S5178">
        <v>4.002214255578926E-6</v>
      </c>
      <c r="T5178">
        <f t="shared" si="162"/>
        <v>1.637093861048991E-2</v>
      </c>
      <c r="U5178">
        <f t="shared" si="163"/>
        <v>4.002214255578926E-6</v>
      </c>
    </row>
    <row r="5179" spans="1:21" x14ac:dyDescent="0.35">
      <c r="A5179" t="s">
        <v>73</v>
      </c>
      <c r="B5179" t="s">
        <v>47</v>
      </c>
      <c r="C5179" t="s">
        <v>29</v>
      </c>
      <c r="D5179" t="s">
        <v>30</v>
      </c>
      <c r="E5179" t="s">
        <v>533</v>
      </c>
      <c r="F5179" t="s">
        <v>534</v>
      </c>
      <c r="G5179" t="s">
        <v>452</v>
      </c>
      <c r="H5179" t="s">
        <v>46</v>
      </c>
      <c r="J5179" t="s">
        <v>36</v>
      </c>
      <c r="L5179" t="s">
        <v>535</v>
      </c>
      <c r="M5179" t="s">
        <v>535</v>
      </c>
      <c r="N5179" t="b">
        <v>0</v>
      </c>
      <c r="O5179">
        <v>474.96855655000002</v>
      </c>
      <c r="P5179">
        <v>2.654579866282098E-8</v>
      </c>
      <c r="Q5179">
        <v>1.351396692944435E-5</v>
      </c>
      <c r="R5179">
        <v>6.4187093657426184E-3</v>
      </c>
      <c r="S5179">
        <v>1.2608419673347E-5</v>
      </c>
      <c r="T5179">
        <f t="shared" si="162"/>
        <v>6.4187093657426192E-3</v>
      </c>
      <c r="U5179">
        <f t="shared" si="163"/>
        <v>1.2608419673347001E-5</v>
      </c>
    </row>
    <row r="5180" spans="1:21" x14ac:dyDescent="0.35">
      <c r="A5180" t="s">
        <v>73</v>
      </c>
      <c r="B5180" t="s">
        <v>47</v>
      </c>
      <c r="C5180" t="s">
        <v>39</v>
      </c>
      <c r="D5180" t="s">
        <v>40</v>
      </c>
      <c r="E5180" t="s">
        <v>533</v>
      </c>
      <c r="F5180" t="s">
        <v>534</v>
      </c>
      <c r="G5180" t="s">
        <v>452</v>
      </c>
      <c r="H5180" t="s">
        <v>46</v>
      </c>
      <c r="J5180" t="s">
        <v>36</v>
      </c>
      <c r="L5180" t="s">
        <v>535</v>
      </c>
      <c r="M5180" t="s">
        <v>535</v>
      </c>
      <c r="N5180" t="b">
        <v>0</v>
      </c>
      <c r="O5180">
        <v>474.96855655000002</v>
      </c>
      <c r="P5180">
        <v>5.3277249134833449E-9</v>
      </c>
      <c r="Q5180">
        <v>2.1792900610114142E-5</v>
      </c>
      <c r="R5180">
        <v>1.0350942545823531E-2</v>
      </c>
      <c r="S5180">
        <v>2.5305018118526582E-6</v>
      </c>
      <c r="T5180">
        <f t="shared" si="162"/>
        <v>1.0350942545823529E-2</v>
      </c>
      <c r="U5180">
        <f t="shared" si="163"/>
        <v>2.5305018118526582E-6</v>
      </c>
    </row>
    <row r="5181" spans="1:21" x14ac:dyDescent="0.35">
      <c r="A5181" t="s">
        <v>73</v>
      </c>
      <c r="B5181" t="s">
        <v>47</v>
      </c>
      <c r="C5181" t="s">
        <v>39</v>
      </c>
      <c r="D5181" t="s">
        <v>40</v>
      </c>
      <c r="E5181" t="s">
        <v>536</v>
      </c>
      <c r="F5181" t="s">
        <v>537</v>
      </c>
      <c r="G5181" t="s">
        <v>452</v>
      </c>
      <c r="H5181" t="s">
        <v>46</v>
      </c>
      <c r="J5181" t="s">
        <v>36</v>
      </c>
      <c r="L5181" t="s">
        <v>538</v>
      </c>
      <c r="M5181" t="s">
        <v>538</v>
      </c>
      <c r="N5181" t="b">
        <v>0</v>
      </c>
      <c r="O5181">
        <v>191.37170412</v>
      </c>
      <c r="P5181">
        <v>7.8426222868509967E-7</v>
      </c>
      <c r="Q5181">
        <v>3.208001366351779E-3</v>
      </c>
      <c r="R5181">
        <v>0.61392068829802848</v>
      </c>
      <c r="S5181">
        <v>1.5008559918041671E-4</v>
      </c>
      <c r="T5181">
        <f t="shared" si="162"/>
        <v>0.61392068829802837</v>
      </c>
      <c r="U5181">
        <f t="shared" si="163"/>
        <v>1.5008559918041668E-4</v>
      </c>
    </row>
    <row r="5182" spans="1:21" x14ac:dyDescent="0.35">
      <c r="A5182" t="s">
        <v>73</v>
      </c>
      <c r="B5182" t="s">
        <v>47</v>
      </c>
      <c r="C5182" t="s">
        <v>29</v>
      </c>
      <c r="D5182" t="s">
        <v>30</v>
      </c>
      <c r="E5182" t="s">
        <v>536</v>
      </c>
      <c r="F5182" t="s">
        <v>537</v>
      </c>
      <c r="G5182" t="s">
        <v>452</v>
      </c>
      <c r="H5182" t="s">
        <v>46</v>
      </c>
      <c r="J5182" t="s">
        <v>36</v>
      </c>
      <c r="L5182" t="s">
        <v>538</v>
      </c>
      <c r="M5182" t="s">
        <v>538</v>
      </c>
      <c r="N5182" t="b">
        <v>0</v>
      </c>
      <c r="O5182">
        <v>191.37170412</v>
      </c>
      <c r="P5182">
        <v>8.1950249811140168E-6</v>
      </c>
      <c r="Q5182">
        <v>4.1719331178328243E-3</v>
      </c>
      <c r="R5182">
        <v>0.79838995023433235</v>
      </c>
      <c r="S5182">
        <v>1.56829589594176E-3</v>
      </c>
      <c r="T5182">
        <f t="shared" si="162"/>
        <v>0.79838995023433235</v>
      </c>
      <c r="U5182">
        <f t="shared" si="163"/>
        <v>1.5682958959417602E-3</v>
      </c>
    </row>
    <row r="5183" spans="1:21" x14ac:dyDescent="0.35">
      <c r="A5183" t="s">
        <v>73</v>
      </c>
      <c r="B5183" t="s">
        <v>47</v>
      </c>
      <c r="C5183" t="s">
        <v>29</v>
      </c>
      <c r="D5183" t="s">
        <v>30</v>
      </c>
      <c r="E5183" t="s">
        <v>542</v>
      </c>
      <c r="F5183" t="s">
        <v>543</v>
      </c>
      <c r="G5183" t="s">
        <v>452</v>
      </c>
      <c r="H5183" t="s">
        <v>46</v>
      </c>
      <c r="J5183" t="s">
        <v>36</v>
      </c>
      <c r="L5183" t="s">
        <v>541</v>
      </c>
      <c r="M5183" t="s">
        <v>541</v>
      </c>
      <c r="N5183" t="b">
        <v>0</v>
      </c>
      <c r="O5183">
        <v>272.80299449</v>
      </c>
      <c r="P5183">
        <v>1.8826172981924211E-2</v>
      </c>
      <c r="Q5183">
        <v>9.5840506558971281</v>
      </c>
      <c r="R5183">
        <v>2614.5577182725851</v>
      </c>
      <c r="S5183">
        <v>5.1358363642556562</v>
      </c>
      <c r="T5183">
        <f t="shared" si="162"/>
        <v>2614.5577182725851</v>
      </c>
      <c r="U5183">
        <f t="shared" si="163"/>
        <v>5.135836364255657</v>
      </c>
    </row>
    <row r="5184" spans="1:21" x14ac:dyDescent="0.35">
      <c r="A5184" t="s">
        <v>73</v>
      </c>
      <c r="B5184" t="s">
        <v>47</v>
      </c>
      <c r="C5184" t="s">
        <v>76</v>
      </c>
      <c r="D5184" t="s">
        <v>77</v>
      </c>
      <c r="E5184" t="s">
        <v>542</v>
      </c>
      <c r="F5184" t="s">
        <v>543</v>
      </c>
      <c r="G5184" t="s">
        <v>452</v>
      </c>
      <c r="H5184" t="s">
        <v>46</v>
      </c>
      <c r="J5184" t="s">
        <v>36</v>
      </c>
      <c r="L5184" t="s">
        <v>541</v>
      </c>
      <c r="M5184" t="s">
        <v>541</v>
      </c>
      <c r="N5184" t="b">
        <v>0</v>
      </c>
      <c r="O5184">
        <v>272.80299449</v>
      </c>
      <c r="P5184">
        <v>1.2652606751475649E-7</v>
      </c>
      <c r="Q5184">
        <v>2.2051675493246249E-4</v>
      </c>
      <c r="R5184">
        <v>6.0157631080793243E-2</v>
      </c>
      <c r="S5184">
        <v>3.4516690099069482E-5</v>
      </c>
      <c r="T5184">
        <f t="shared" si="162"/>
        <v>6.0157631080793243E-2</v>
      </c>
      <c r="U5184">
        <f t="shared" si="163"/>
        <v>3.4516690099069482E-5</v>
      </c>
    </row>
    <row r="5185" spans="1:21" x14ac:dyDescent="0.35">
      <c r="A5185" t="s">
        <v>73</v>
      </c>
      <c r="B5185" t="s">
        <v>47</v>
      </c>
      <c r="C5185" t="s">
        <v>29</v>
      </c>
      <c r="D5185" t="s">
        <v>30</v>
      </c>
      <c r="E5185" t="s">
        <v>1436</v>
      </c>
      <c r="F5185" t="s">
        <v>1437</v>
      </c>
      <c r="G5185" t="s">
        <v>452</v>
      </c>
      <c r="H5185" t="s">
        <v>46</v>
      </c>
      <c r="J5185" t="s">
        <v>36</v>
      </c>
      <c r="L5185" t="s">
        <v>1438</v>
      </c>
      <c r="M5185" t="s">
        <v>1438</v>
      </c>
      <c r="N5185" t="b">
        <v>0</v>
      </c>
      <c r="O5185">
        <v>4.1506001000000001</v>
      </c>
      <c r="P5185">
        <v>1.6220966782088411E-2</v>
      </c>
      <c r="Q5185">
        <v>8.2577891681132432</v>
      </c>
      <c r="R5185">
        <v>34.274780546949742</v>
      </c>
      <c r="S5185">
        <v>6.7326746347832825E-2</v>
      </c>
      <c r="T5185">
        <f t="shared" si="162"/>
        <v>34.274780546949742</v>
      </c>
      <c r="U5185">
        <f t="shared" si="163"/>
        <v>6.7326746347832839E-2</v>
      </c>
    </row>
    <row r="5186" spans="1:21" x14ac:dyDescent="0.35">
      <c r="A5186" t="s">
        <v>73</v>
      </c>
      <c r="B5186" t="s">
        <v>47</v>
      </c>
      <c r="C5186" t="s">
        <v>29</v>
      </c>
      <c r="D5186" t="s">
        <v>30</v>
      </c>
      <c r="E5186" t="s">
        <v>1439</v>
      </c>
      <c r="F5186" t="s">
        <v>1440</v>
      </c>
      <c r="G5186" t="s">
        <v>452</v>
      </c>
      <c r="H5186" t="s">
        <v>46</v>
      </c>
      <c r="J5186" t="s">
        <v>36</v>
      </c>
      <c r="L5186" t="s">
        <v>1441</v>
      </c>
      <c r="M5186" t="s">
        <v>1441</v>
      </c>
      <c r="N5186" t="b">
        <v>0</v>
      </c>
      <c r="O5186">
        <v>383.52408081999999</v>
      </c>
      <c r="P5186">
        <v>1.3421229972864429E-2</v>
      </c>
      <c r="Q5186">
        <v>6.8324958050624698</v>
      </c>
      <c r="R5186">
        <v>2620.42667334309</v>
      </c>
      <c r="S5186">
        <v>5.1473648888166652</v>
      </c>
      <c r="T5186">
        <f t="shared" ref="T5186:T5249" si="164">O5186*Q5186</f>
        <v>2620.4266733430895</v>
      </c>
      <c r="U5186">
        <f t="shared" ref="U5186:U5249" si="165">O5186*P5186</f>
        <v>5.1473648888166634</v>
      </c>
    </row>
    <row r="5187" spans="1:21" x14ac:dyDescent="0.35">
      <c r="A5187" t="s">
        <v>73</v>
      </c>
      <c r="B5187" t="s">
        <v>47</v>
      </c>
      <c r="C5187" t="s">
        <v>29</v>
      </c>
      <c r="D5187" t="s">
        <v>30</v>
      </c>
      <c r="E5187" t="s">
        <v>556</v>
      </c>
      <c r="F5187" t="s">
        <v>557</v>
      </c>
      <c r="G5187" t="s">
        <v>452</v>
      </c>
      <c r="H5187" t="s">
        <v>46</v>
      </c>
      <c r="J5187" t="s">
        <v>36</v>
      </c>
      <c r="L5187" t="s">
        <v>558</v>
      </c>
      <c r="M5187" t="s">
        <v>558</v>
      </c>
      <c r="N5187" t="b">
        <v>0</v>
      </c>
      <c r="O5187">
        <v>86.186994209999995</v>
      </c>
      <c r="P5187">
        <v>5.8271189971533323E-6</v>
      </c>
      <c r="Q5187">
        <v>2.9664767077344622E-3</v>
      </c>
      <c r="R5187">
        <v>0.25567171083361001</v>
      </c>
      <c r="S5187">
        <v>5.0222187126863522E-4</v>
      </c>
      <c r="T5187">
        <f t="shared" si="164"/>
        <v>0.25567171083360996</v>
      </c>
      <c r="U5187">
        <f t="shared" si="165"/>
        <v>5.0222187126863522E-4</v>
      </c>
    </row>
    <row r="5188" spans="1:21" x14ac:dyDescent="0.35">
      <c r="A5188" t="s">
        <v>73</v>
      </c>
      <c r="B5188" t="s">
        <v>47</v>
      </c>
      <c r="C5188" t="s">
        <v>39</v>
      </c>
      <c r="D5188" t="s">
        <v>40</v>
      </c>
      <c r="E5188" t="s">
        <v>556</v>
      </c>
      <c r="F5188" t="s">
        <v>557</v>
      </c>
      <c r="G5188" t="s">
        <v>452</v>
      </c>
      <c r="H5188" t="s">
        <v>46</v>
      </c>
      <c r="J5188" t="s">
        <v>36</v>
      </c>
      <c r="L5188" t="s">
        <v>558</v>
      </c>
      <c r="M5188" t="s">
        <v>558</v>
      </c>
      <c r="N5188" t="b">
        <v>0</v>
      </c>
      <c r="O5188">
        <v>86.186994209999995</v>
      </c>
      <c r="P5188">
        <v>6.4565386250692068E-7</v>
      </c>
      <c r="Q5188">
        <v>2.641027958958566E-3</v>
      </c>
      <c r="R5188">
        <v>0.22762226140721001</v>
      </c>
      <c r="S5188">
        <v>5.5646965709548097E-5</v>
      </c>
      <c r="T5188">
        <f t="shared" si="164"/>
        <v>0.22762226140721004</v>
      </c>
      <c r="U5188">
        <f t="shared" si="165"/>
        <v>5.5646965709548104E-5</v>
      </c>
    </row>
    <row r="5189" spans="1:21" x14ac:dyDescent="0.35">
      <c r="A5189" t="s">
        <v>73</v>
      </c>
      <c r="B5189" t="s">
        <v>47</v>
      </c>
      <c r="C5189" t="s">
        <v>39</v>
      </c>
      <c r="D5189" t="s">
        <v>40</v>
      </c>
      <c r="E5189" t="s">
        <v>559</v>
      </c>
      <c r="F5189" t="s">
        <v>560</v>
      </c>
      <c r="G5189" t="s">
        <v>452</v>
      </c>
      <c r="H5189" t="s">
        <v>46</v>
      </c>
      <c r="J5189" t="s">
        <v>36</v>
      </c>
      <c r="L5189" t="s">
        <v>561</v>
      </c>
      <c r="M5189" t="s">
        <v>561</v>
      </c>
      <c r="N5189" t="b">
        <v>0</v>
      </c>
      <c r="O5189">
        <v>399.68306785999999</v>
      </c>
      <c r="P5189">
        <v>1.3109774855875041E-3</v>
      </c>
      <c r="Q5189">
        <v>5.3625144896654069</v>
      </c>
      <c r="R5189">
        <v>2143.3062426731722</v>
      </c>
      <c r="S5189">
        <v>0.52397550333500242</v>
      </c>
      <c r="T5189">
        <f t="shared" si="164"/>
        <v>2143.3062426731722</v>
      </c>
      <c r="U5189">
        <f t="shared" si="165"/>
        <v>0.52397550333500253</v>
      </c>
    </row>
    <row r="5190" spans="1:21" x14ac:dyDescent="0.35">
      <c r="A5190" t="s">
        <v>73</v>
      </c>
      <c r="B5190" t="s">
        <v>47</v>
      </c>
      <c r="C5190" t="s">
        <v>29</v>
      </c>
      <c r="D5190" t="s">
        <v>30</v>
      </c>
      <c r="E5190" t="s">
        <v>559</v>
      </c>
      <c r="F5190" t="s">
        <v>560</v>
      </c>
      <c r="G5190" t="s">
        <v>452</v>
      </c>
      <c r="H5190" t="s">
        <v>46</v>
      </c>
      <c r="J5190" t="s">
        <v>36</v>
      </c>
      <c r="L5190" t="s">
        <v>561</v>
      </c>
      <c r="M5190" t="s">
        <v>561</v>
      </c>
      <c r="N5190" t="b">
        <v>0</v>
      </c>
      <c r="O5190">
        <v>399.68306785999999</v>
      </c>
      <c r="P5190">
        <v>3.9389902302603844E-3</v>
      </c>
      <c r="Q5190">
        <v>2.0052658570675082</v>
      </c>
      <c r="R5190">
        <v>801.47080962765392</v>
      </c>
      <c r="S5190">
        <v>1.5743476995010379</v>
      </c>
      <c r="T5190">
        <f t="shared" si="164"/>
        <v>801.47080962765392</v>
      </c>
      <c r="U5190">
        <f t="shared" si="165"/>
        <v>1.5743476995010381</v>
      </c>
    </row>
    <row r="5191" spans="1:21" x14ac:dyDescent="0.35">
      <c r="A5191" t="s">
        <v>73</v>
      </c>
      <c r="B5191" t="s">
        <v>47</v>
      </c>
      <c r="C5191" t="s">
        <v>29</v>
      </c>
      <c r="D5191" t="s">
        <v>30</v>
      </c>
      <c r="E5191" t="s">
        <v>571</v>
      </c>
      <c r="F5191" t="s">
        <v>572</v>
      </c>
      <c r="G5191" t="s">
        <v>452</v>
      </c>
      <c r="H5191" t="s">
        <v>46</v>
      </c>
      <c r="J5191" t="s">
        <v>36</v>
      </c>
      <c r="L5191" t="s">
        <v>573</v>
      </c>
      <c r="M5191" t="s">
        <v>573</v>
      </c>
      <c r="N5191" t="b">
        <v>0</v>
      </c>
      <c r="O5191">
        <v>303.79343144000001</v>
      </c>
      <c r="P5191">
        <v>3.9584802813508093E-3</v>
      </c>
      <c r="Q5191">
        <v>2.015187875584814</v>
      </c>
      <c r="R5191">
        <v>612.20083972019449</v>
      </c>
      <c r="S5191">
        <v>1.2025603079591389</v>
      </c>
      <c r="T5191">
        <f t="shared" si="164"/>
        <v>612.20083972019449</v>
      </c>
      <c r="U5191">
        <f t="shared" si="165"/>
        <v>1.2025603079591389</v>
      </c>
    </row>
    <row r="5192" spans="1:21" x14ac:dyDescent="0.35">
      <c r="A5192" t="s">
        <v>73</v>
      </c>
      <c r="B5192" t="s">
        <v>47</v>
      </c>
      <c r="C5192" t="s">
        <v>29</v>
      </c>
      <c r="D5192" t="s">
        <v>30</v>
      </c>
      <c r="E5192" t="s">
        <v>577</v>
      </c>
      <c r="F5192" t="s">
        <v>578</v>
      </c>
      <c r="G5192" t="s">
        <v>452</v>
      </c>
      <c r="H5192" t="s">
        <v>46</v>
      </c>
      <c r="J5192" t="s">
        <v>36</v>
      </c>
      <c r="L5192" t="s">
        <v>579</v>
      </c>
      <c r="M5192" t="s">
        <v>579</v>
      </c>
      <c r="N5192" t="b">
        <v>0</v>
      </c>
      <c r="O5192">
        <v>105.44806416</v>
      </c>
      <c r="P5192">
        <v>4.1266462749981099E-8</v>
      </c>
      <c r="Q5192">
        <v>2.1007980207408409E-5</v>
      </c>
      <c r="R5192">
        <v>2.2152508447828121E-3</v>
      </c>
      <c r="S5192">
        <v>4.3514686117162573E-6</v>
      </c>
      <c r="T5192">
        <f t="shared" si="164"/>
        <v>2.2152508447828121E-3</v>
      </c>
      <c r="U5192">
        <f t="shared" si="165"/>
        <v>4.3514686117162573E-6</v>
      </c>
    </row>
    <row r="5193" spans="1:21" x14ac:dyDescent="0.35">
      <c r="A5193" t="s">
        <v>73</v>
      </c>
      <c r="B5193" t="s">
        <v>47</v>
      </c>
      <c r="C5193" t="s">
        <v>29</v>
      </c>
      <c r="D5193" t="s">
        <v>30</v>
      </c>
      <c r="E5193" t="s">
        <v>580</v>
      </c>
      <c r="F5193" t="s">
        <v>581</v>
      </c>
      <c r="G5193" t="s">
        <v>452</v>
      </c>
      <c r="H5193" t="s">
        <v>46</v>
      </c>
      <c r="J5193" t="s">
        <v>36</v>
      </c>
      <c r="L5193" t="s">
        <v>582</v>
      </c>
      <c r="M5193" t="s">
        <v>582</v>
      </c>
      <c r="N5193" t="b">
        <v>0</v>
      </c>
      <c r="O5193">
        <v>22.087920579999999</v>
      </c>
      <c r="P5193">
        <v>1.9147971595862651E-5</v>
      </c>
      <c r="Q5193">
        <v>9.7478722791205352E-3</v>
      </c>
      <c r="R5193">
        <v>0.21531022872519789</v>
      </c>
      <c r="S5193">
        <v>4.2293887587750999E-4</v>
      </c>
      <c r="T5193">
        <f t="shared" si="164"/>
        <v>0.21531022872519795</v>
      </c>
      <c r="U5193">
        <f t="shared" si="165"/>
        <v>4.229388758775101E-4</v>
      </c>
    </row>
    <row r="5194" spans="1:21" x14ac:dyDescent="0.35">
      <c r="A5194" t="s">
        <v>73</v>
      </c>
      <c r="B5194" t="s">
        <v>47</v>
      </c>
      <c r="C5194" t="s">
        <v>29</v>
      </c>
      <c r="D5194" t="s">
        <v>30</v>
      </c>
      <c r="E5194" t="s">
        <v>583</v>
      </c>
      <c r="F5194" t="s">
        <v>584</v>
      </c>
      <c r="G5194" t="s">
        <v>452</v>
      </c>
      <c r="H5194" t="s">
        <v>46</v>
      </c>
      <c r="J5194" t="s">
        <v>36</v>
      </c>
      <c r="L5194" t="s">
        <v>585</v>
      </c>
      <c r="M5194" t="s">
        <v>585</v>
      </c>
      <c r="N5194" t="b">
        <v>0</v>
      </c>
      <c r="O5194">
        <v>429.35320166999998</v>
      </c>
      <c r="P5194">
        <v>5.7471649684861922E-7</v>
      </c>
      <c r="Q5194">
        <v>2.9257736152034071E-4</v>
      </c>
      <c r="R5194">
        <v>0.1256190269049193</v>
      </c>
      <c r="S5194">
        <v>2.4675636797452107E-4</v>
      </c>
      <c r="T5194">
        <f t="shared" si="164"/>
        <v>0.12561902690491933</v>
      </c>
      <c r="U5194">
        <f t="shared" si="165"/>
        <v>2.4675636797452113E-4</v>
      </c>
    </row>
    <row r="5195" spans="1:21" x14ac:dyDescent="0.35">
      <c r="A5195" t="s">
        <v>73</v>
      </c>
      <c r="B5195" t="s">
        <v>47</v>
      </c>
      <c r="C5195" t="s">
        <v>39</v>
      </c>
      <c r="D5195" t="s">
        <v>40</v>
      </c>
      <c r="E5195" t="s">
        <v>583</v>
      </c>
      <c r="F5195" t="s">
        <v>584</v>
      </c>
      <c r="G5195" t="s">
        <v>452</v>
      </c>
      <c r="H5195" t="s">
        <v>46</v>
      </c>
      <c r="J5195" t="s">
        <v>36</v>
      </c>
      <c r="L5195" t="s">
        <v>585</v>
      </c>
      <c r="M5195" t="s">
        <v>585</v>
      </c>
      <c r="N5195" t="b">
        <v>0</v>
      </c>
      <c r="O5195">
        <v>429.35320166999998</v>
      </c>
      <c r="P5195">
        <v>6.2874989714879104E-8</v>
      </c>
      <c r="Q5195">
        <v>2.5718827904394072E-4</v>
      </c>
      <c r="R5195">
        <v>0.1104246110395133</v>
      </c>
      <c r="S5195">
        <v>2.6995578139051659E-5</v>
      </c>
      <c r="T5195">
        <f t="shared" si="164"/>
        <v>0.11042461103951332</v>
      </c>
      <c r="U5195">
        <f t="shared" si="165"/>
        <v>2.6995578139051662E-5</v>
      </c>
    </row>
    <row r="5196" spans="1:21" x14ac:dyDescent="0.35">
      <c r="A5196" t="s">
        <v>73</v>
      </c>
      <c r="B5196" t="s">
        <v>47</v>
      </c>
      <c r="C5196" t="s">
        <v>39</v>
      </c>
      <c r="D5196" t="s">
        <v>40</v>
      </c>
      <c r="E5196" t="s">
        <v>586</v>
      </c>
      <c r="F5196" t="s">
        <v>468</v>
      </c>
      <c r="G5196" t="s">
        <v>452</v>
      </c>
      <c r="H5196" t="s">
        <v>46</v>
      </c>
      <c r="J5196" t="s">
        <v>36</v>
      </c>
      <c r="L5196" t="s">
        <v>587</v>
      </c>
      <c r="M5196" t="s">
        <v>587</v>
      </c>
      <c r="N5196" t="b">
        <v>0</v>
      </c>
      <c r="O5196">
        <v>96.089047769999993</v>
      </c>
      <c r="P5196">
        <v>1.6042802941620951E-3</v>
      </c>
      <c r="Q5196">
        <v>6.5622609217225154</v>
      </c>
      <c r="R5196">
        <v>630.56140318659891</v>
      </c>
      <c r="S5196">
        <v>0.15415376582221119</v>
      </c>
      <c r="T5196">
        <f t="shared" si="164"/>
        <v>630.56140318659902</v>
      </c>
      <c r="U5196">
        <f t="shared" si="165"/>
        <v>0.15415376582221119</v>
      </c>
    </row>
    <row r="5197" spans="1:21" x14ac:dyDescent="0.35">
      <c r="A5197" t="s">
        <v>73</v>
      </c>
      <c r="B5197" t="s">
        <v>47</v>
      </c>
      <c r="C5197" t="s">
        <v>29</v>
      </c>
      <c r="D5197" t="s">
        <v>30</v>
      </c>
      <c r="E5197" t="s">
        <v>586</v>
      </c>
      <c r="F5197" t="s">
        <v>468</v>
      </c>
      <c r="G5197" t="s">
        <v>452</v>
      </c>
      <c r="H5197" t="s">
        <v>46</v>
      </c>
      <c r="J5197" t="s">
        <v>36</v>
      </c>
      <c r="L5197" t="s">
        <v>587</v>
      </c>
      <c r="M5197" t="s">
        <v>587</v>
      </c>
      <c r="N5197" t="b">
        <v>0</v>
      </c>
      <c r="O5197">
        <v>96.089047769999993</v>
      </c>
      <c r="P5197">
        <v>1.360394454027098E-3</v>
      </c>
      <c r="Q5197">
        <v>0.69255123555465248</v>
      </c>
      <c r="R5197">
        <v>66.546588756383514</v>
      </c>
      <c r="S5197">
        <v>0.1307190076790529</v>
      </c>
      <c r="T5197">
        <f t="shared" si="164"/>
        <v>66.546588756383514</v>
      </c>
      <c r="U5197">
        <f t="shared" si="165"/>
        <v>0.1307190076790529</v>
      </c>
    </row>
    <row r="5198" spans="1:21" x14ac:dyDescent="0.35">
      <c r="A5198" t="s">
        <v>73</v>
      </c>
      <c r="B5198" t="s">
        <v>47</v>
      </c>
      <c r="C5198" t="s">
        <v>29</v>
      </c>
      <c r="D5198" t="s">
        <v>30</v>
      </c>
      <c r="E5198" t="s">
        <v>608</v>
      </c>
      <c r="F5198" t="s">
        <v>609</v>
      </c>
      <c r="G5198" t="s">
        <v>452</v>
      </c>
      <c r="H5198" t="s">
        <v>46</v>
      </c>
      <c r="J5198" t="s">
        <v>36</v>
      </c>
      <c r="L5198" t="s">
        <v>610</v>
      </c>
      <c r="M5198" t="s">
        <v>610</v>
      </c>
      <c r="N5198" t="b">
        <v>0</v>
      </c>
      <c r="O5198">
        <v>2.4148714199999999</v>
      </c>
      <c r="P5198">
        <v>2.6069148912662601E-7</v>
      </c>
      <c r="Q5198">
        <v>1.32713135046073E-4</v>
      </c>
      <c r="R5198">
        <v>3.2048515688136209E-4</v>
      </c>
      <c r="S5198">
        <v>6.295364265291299E-7</v>
      </c>
      <c r="T5198">
        <f t="shared" si="164"/>
        <v>3.2048515688136203E-4</v>
      </c>
      <c r="U5198">
        <f t="shared" si="165"/>
        <v>6.295364265291299E-7</v>
      </c>
    </row>
    <row r="5199" spans="1:21" x14ac:dyDescent="0.35">
      <c r="A5199" t="s">
        <v>73</v>
      </c>
      <c r="B5199" t="s">
        <v>47</v>
      </c>
      <c r="C5199" t="s">
        <v>39</v>
      </c>
      <c r="D5199" t="s">
        <v>40</v>
      </c>
      <c r="E5199" t="s">
        <v>608</v>
      </c>
      <c r="F5199" t="s">
        <v>609</v>
      </c>
      <c r="G5199" t="s">
        <v>452</v>
      </c>
      <c r="H5199" t="s">
        <v>46</v>
      </c>
      <c r="J5199" t="s">
        <v>36</v>
      </c>
      <c r="L5199" t="s">
        <v>610</v>
      </c>
      <c r="M5199" t="s">
        <v>610</v>
      </c>
      <c r="N5199" t="b">
        <v>0</v>
      </c>
      <c r="O5199">
        <v>2.4148714199999999</v>
      </c>
      <c r="P5199">
        <v>8.0959456479961261E-5</v>
      </c>
      <c r="Q5199">
        <v>0.33116225352616868</v>
      </c>
      <c r="R5199">
        <v>0.79971426142313906</v>
      </c>
      <c r="S5199">
        <v>1.9550667763219219E-4</v>
      </c>
      <c r="T5199">
        <f t="shared" si="164"/>
        <v>0.79971426142313895</v>
      </c>
      <c r="U5199">
        <f t="shared" si="165"/>
        <v>1.9550667763219224E-4</v>
      </c>
    </row>
    <row r="5200" spans="1:21" x14ac:dyDescent="0.35">
      <c r="A5200" t="s">
        <v>73</v>
      </c>
      <c r="B5200" t="s">
        <v>47</v>
      </c>
      <c r="C5200" t="s">
        <v>29</v>
      </c>
      <c r="D5200" t="s">
        <v>30</v>
      </c>
      <c r="E5200" t="s">
        <v>1261</v>
      </c>
      <c r="F5200" t="s">
        <v>1262</v>
      </c>
      <c r="G5200" t="s">
        <v>452</v>
      </c>
      <c r="H5200" t="s">
        <v>46</v>
      </c>
      <c r="J5200" t="s">
        <v>36</v>
      </c>
      <c r="L5200" t="s">
        <v>1263</v>
      </c>
      <c r="M5200" t="s">
        <v>1263</v>
      </c>
      <c r="N5200" t="b">
        <v>0</v>
      </c>
      <c r="O5200">
        <v>9.8245593800000002</v>
      </c>
      <c r="P5200">
        <v>2.240632505160705E-2</v>
      </c>
      <c r="Q5200">
        <v>11.40663875304252</v>
      </c>
      <c r="R5200">
        <v>112.0651997554754</v>
      </c>
      <c r="S5200">
        <v>0.22013227095709501</v>
      </c>
      <c r="T5200">
        <f t="shared" si="164"/>
        <v>112.06519975547539</v>
      </c>
      <c r="U5200">
        <f t="shared" si="165"/>
        <v>0.22013227095709503</v>
      </c>
    </row>
    <row r="5201" spans="1:21" x14ac:dyDescent="0.35">
      <c r="A5201" t="s">
        <v>73</v>
      </c>
      <c r="B5201" t="s">
        <v>47</v>
      </c>
      <c r="C5201" t="s">
        <v>29</v>
      </c>
      <c r="D5201" t="s">
        <v>30</v>
      </c>
      <c r="E5201" t="s">
        <v>1445</v>
      </c>
      <c r="F5201" t="s">
        <v>1446</v>
      </c>
      <c r="G5201" t="s">
        <v>452</v>
      </c>
      <c r="H5201" t="s">
        <v>46</v>
      </c>
      <c r="J5201" t="s">
        <v>36</v>
      </c>
      <c r="L5201" t="s">
        <v>1447</v>
      </c>
      <c r="M5201" t="s">
        <v>1447</v>
      </c>
      <c r="N5201" t="b">
        <v>0</v>
      </c>
      <c r="O5201">
        <v>7.3262099999999997E-2</v>
      </c>
      <c r="P5201">
        <v>2.4318604651848508E-3</v>
      </c>
      <c r="Q5201">
        <v>1.238014433883257</v>
      </c>
      <c r="R5201">
        <v>9.0699537256598559E-2</v>
      </c>
      <c r="S5201">
        <v>1.781632045864191E-4</v>
      </c>
      <c r="T5201">
        <f t="shared" si="164"/>
        <v>9.0699537256598559E-2</v>
      </c>
      <c r="U5201">
        <f t="shared" si="165"/>
        <v>1.7816320458641905E-4</v>
      </c>
    </row>
    <row r="5202" spans="1:21" x14ac:dyDescent="0.35">
      <c r="A5202" t="s">
        <v>73</v>
      </c>
      <c r="B5202" t="s">
        <v>47</v>
      </c>
      <c r="C5202" t="s">
        <v>39</v>
      </c>
      <c r="D5202" t="s">
        <v>40</v>
      </c>
      <c r="E5202" t="s">
        <v>617</v>
      </c>
      <c r="F5202" t="s">
        <v>618</v>
      </c>
      <c r="G5202" t="s">
        <v>452</v>
      </c>
      <c r="H5202" t="s">
        <v>46</v>
      </c>
      <c r="J5202" t="s">
        <v>36</v>
      </c>
      <c r="L5202" t="s">
        <v>619</v>
      </c>
      <c r="M5202" t="s">
        <v>619</v>
      </c>
      <c r="N5202" t="b">
        <v>0</v>
      </c>
      <c r="O5202">
        <v>2.0752932099999999</v>
      </c>
      <c r="P5202">
        <v>2.7861401521102531E-4</v>
      </c>
      <c r="Q5202">
        <v>1.1396623588264181</v>
      </c>
      <c r="R5202">
        <v>2.3651335549650478</v>
      </c>
      <c r="S5202">
        <v>5.7820577397827745E-4</v>
      </c>
      <c r="T5202">
        <f t="shared" si="164"/>
        <v>2.3651335549650487</v>
      </c>
      <c r="U5202">
        <f t="shared" si="165"/>
        <v>5.7820577397827756E-4</v>
      </c>
    </row>
    <row r="5203" spans="1:21" x14ac:dyDescent="0.35">
      <c r="A5203" t="s">
        <v>73</v>
      </c>
      <c r="B5203" t="s">
        <v>47</v>
      </c>
      <c r="C5203" t="s">
        <v>39</v>
      </c>
      <c r="D5203" t="s">
        <v>40</v>
      </c>
      <c r="E5203" t="s">
        <v>620</v>
      </c>
      <c r="F5203" t="s">
        <v>621</v>
      </c>
      <c r="G5203" t="s">
        <v>452</v>
      </c>
      <c r="H5203" t="s">
        <v>46</v>
      </c>
      <c r="J5203" t="s">
        <v>36</v>
      </c>
      <c r="L5203" t="s">
        <v>622</v>
      </c>
      <c r="M5203" t="s">
        <v>622</v>
      </c>
      <c r="N5203" t="b">
        <v>0</v>
      </c>
      <c r="O5203">
        <v>91.262107009999994</v>
      </c>
      <c r="P5203">
        <v>4.52333687658984E-3</v>
      </c>
      <c r="Q5203">
        <v>18.50257522270152</v>
      </c>
      <c r="R5203">
        <v>1688.58399993476</v>
      </c>
      <c r="S5203">
        <v>0.41280925407362112</v>
      </c>
      <c r="T5203">
        <f t="shared" si="164"/>
        <v>1688.5839999347606</v>
      </c>
      <c r="U5203">
        <f t="shared" si="165"/>
        <v>0.41280925407362112</v>
      </c>
    </row>
    <row r="5204" spans="1:21" x14ac:dyDescent="0.35">
      <c r="A5204" t="s">
        <v>73</v>
      </c>
      <c r="B5204" t="s">
        <v>47</v>
      </c>
      <c r="C5204" t="s">
        <v>29</v>
      </c>
      <c r="D5204" t="s">
        <v>30</v>
      </c>
      <c r="E5204" t="s">
        <v>620</v>
      </c>
      <c r="F5204" t="s">
        <v>621</v>
      </c>
      <c r="G5204" t="s">
        <v>452</v>
      </c>
      <c r="H5204" t="s">
        <v>46</v>
      </c>
      <c r="J5204" t="s">
        <v>36</v>
      </c>
      <c r="L5204" t="s">
        <v>622</v>
      </c>
      <c r="M5204" t="s">
        <v>622</v>
      </c>
      <c r="N5204" t="b">
        <v>0</v>
      </c>
      <c r="O5204">
        <v>91.262107009999994</v>
      </c>
      <c r="P5204">
        <v>1.8732855811858351E-2</v>
      </c>
      <c r="Q5204">
        <v>9.5365446393618036</v>
      </c>
      <c r="R5204">
        <v>870.3251573830787</v>
      </c>
      <c r="S5204">
        <v>1.709599891704717</v>
      </c>
      <c r="T5204">
        <f t="shared" si="164"/>
        <v>870.3251573830787</v>
      </c>
      <c r="U5204">
        <f t="shared" si="165"/>
        <v>1.709599891704717</v>
      </c>
    </row>
    <row r="5205" spans="1:21" x14ac:dyDescent="0.35">
      <c r="A5205" t="s">
        <v>73</v>
      </c>
      <c r="B5205" t="s">
        <v>47</v>
      </c>
      <c r="C5205" t="s">
        <v>76</v>
      </c>
      <c r="D5205" t="s">
        <v>77</v>
      </c>
      <c r="E5205" t="s">
        <v>620</v>
      </c>
      <c r="F5205" t="s">
        <v>621</v>
      </c>
      <c r="G5205" t="s">
        <v>452</v>
      </c>
      <c r="H5205" t="s">
        <v>46</v>
      </c>
      <c r="J5205" t="s">
        <v>36</v>
      </c>
      <c r="L5205" t="s">
        <v>622</v>
      </c>
      <c r="M5205" t="s">
        <v>622</v>
      </c>
      <c r="N5205" t="b">
        <v>0</v>
      </c>
      <c r="O5205">
        <v>91.262107009999994</v>
      </c>
      <c r="P5205">
        <v>1.1472458934058051E-8</v>
      </c>
      <c r="Q5205">
        <v>1.9994847424933721E-5</v>
      </c>
      <c r="R5205">
        <v>1.8247719053429241E-3</v>
      </c>
      <c r="S5205">
        <v>1.0470007749078361E-6</v>
      </c>
      <c r="T5205">
        <f t="shared" si="164"/>
        <v>1.8247719053429241E-3</v>
      </c>
      <c r="U5205">
        <f t="shared" si="165"/>
        <v>1.0470007749078363E-6</v>
      </c>
    </row>
    <row r="5206" spans="1:21" x14ac:dyDescent="0.35">
      <c r="A5206" t="s">
        <v>73</v>
      </c>
      <c r="B5206" t="s">
        <v>47</v>
      </c>
      <c r="C5206" t="s">
        <v>39</v>
      </c>
      <c r="D5206" t="s">
        <v>40</v>
      </c>
      <c r="E5206" t="s">
        <v>623</v>
      </c>
      <c r="F5206" t="s">
        <v>624</v>
      </c>
      <c r="G5206" t="s">
        <v>452</v>
      </c>
      <c r="H5206" t="s">
        <v>46</v>
      </c>
      <c r="J5206" t="s">
        <v>36</v>
      </c>
      <c r="L5206" t="s">
        <v>1448</v>
      </c>
      <c r="M5206" t="s">
        <v>1449</v>
      </c>
      <c r="N5206" t="b">
        <v>0</v>
      </c>
      <c r="O5206">
        <v>0.20814360000000001</v>
      </c>
      <c r="P5206">
        <v>1.554008954403281E-5</v>
      </c>
      <c r="Q5206">
        <v>6.3566274986963947E-2</v>
      </c>
      <c r="R5206">
        <v>1.3230913314376629E-2</v>
      </c>
      <c r="S5206">
        <v>3.234570182017348E-6</v>
      </c>
      <c r="T5206">
        <f t="shared" si="164"/>
        <v>1.3230913314376629E-2</v>
      </c>
      <c r="U5206">
        <f t="shared" si="165"/>
        <v>3.2345701820173476E-6</v>
      </c>
    </row>
    <row r="5207" spans="1:21" x14ac:dyDescent="0.35">
      <c r="A5207" t="s">
        <v>73</v>
      </c>
      <c r="B5207" t="s">
        <v>47</v>
      </c>
      <c r="C5207" t="s">
        <v>29</v>
      </c>
      <c r="D5207" t="s">
        <v>30</v>
      </c>
      <c r="E5207" t="s">
        <v>623</v>
      </c>
      <c r="F5207" t="s">
        <v>624</v>
      </c>
      <c r="G5207" t="s">
        <v>452</v>
      </c>
      <c r="H5207" t="s">
        <v>46</v>
      </c>
      <c r="J5207" t="s">
        <v>36</v>
      </c>
      <c r="L5207" t="s">
        <v>1448</v>
      </c>
      <c r="M5207" t="s">
        <v>1449</v>
      </c>
      <c r="N5207" t="b">
        <v>0</v>
      </c>
      <c r="O5207">
        <v>0.20814360000000001</v>
      </c>
      <c r="P5207">
        <v>2.4577556792162009E-3</v>
      </c>
      <c r="Q5207">
        <v>1.251197200410477</v>
      </c>
      <c r="R5207">
        <v>0.26042868960335808</v>
      </c>
      <c r="S5207">
        <v>5.115661149925054E-4</v>
      </c>
      <c r="T5207">
        <f t="shared" si="164"/>
        <v>0.26042868960335819</v>
      </c>
      <c r="U5207">
        <f t="shared" si="165"/>
        <v>5.1156611499250529E-4</v>
      </c>
    </row>
    <row r="5208" spans="1:21" x14ac:dyDescent="0.35">
      <c r="A5208" t="s">
        <v>73</v>
      </c>
      <c r="B5208" t="s">
        <v>47</v>
      </c>
      <c r="C5208" t="s">
        <v>29</v>
      </c>
      <c r="D5208" t="s">
        <v>30</v>
      </c>
      <c r="E5208" t="s">
        <v>241</v>
      </c>
      <c r="F5208" t="s">
        <v>242</v>
      </c>
      <c r="G5208" t="s">
        <v>128</v>
      </c>
      <c r="H5208" t="s">
        <v>46</v>
      </c>
      <c r="J5208" t="s">
        <v>36</v>
      </c>
      <c r="L5208" t="s">
        <v>233</v>
      </c>
      <c r="M5208" t="s">
        <v>233</v>
      </c>
      <c r="N5208" t="b">
        <v>0</v>
      </c>
      <c r="O5208">
        <v>226.35</v>
      </c>
      <c r="P5208">
        <v>9.5326190361594081E-4</v>
      </c>
      <c r="Q5208">
        <v>0.48528770990068248</v>
      </c>
      <c r="R5208">
        <v>109.8448731360195</v>
      </c>
      <c r="S5208">
        <v>0.21577083188346821</v>
      </c>
      <c r="T5208">
        <f t="shared" si="164"/>
        <v>109.84487313601947</v>
      </c>
      <c r="U5208">
        <f t="shared" si="165"/>
        <v>0.21577083188346821</v>
      </c>
    </row>
    <row r="5209" spans="1:21" x14ac:dyDescent="0.35">
      <c r="A5209" t="s">
        <v>73</v>
      </c>
      <c r="B5209" t="s">
        <v>47</v>
      </c>
      <c r="C5209" t="s">
        <v>76</v>
      </c>
      <c r="D5209" t="s">
        <v>77</v>
      </c>
      <c r="E5209" t="s">
        <v>647</v>
      </c>
      <c r="F5209" t="s">
        <v>648</v>
      </c>
      <c r="G5209" t="s">
        <v>452</v>
      </c>
      <c r="H5209" t="s">
        <v>46</v>
      </c>
      <c r="J5209" t="s">
        <v>36</v>
      </c>
      <c r="L5209" t="s">
        <v>649</v>
      </c>
      <c r="M5209" t="s">
        <v>649</v>
      </c>
      <c r="N5209" t="b">
        <v>0</v>
      </c>
      <c r="O5209">
        <v>43.80628574</v>
      </c>
      <c r="P5209">
        <v>3.5918154324882719E-2</v>
      </c>
      <c r="Q5209">
        <v>62.60018184760839</v>
      </c>
      <c r="R5209">
        <v>2742.2814533922942</v>
      </c>
      <c r="S5209">
        <v>1.573440931609229</v>
      </c>
      <c r="T5209">
        <f t="shared" si="164"/>
        <v>2742.2814533922942</v>
      </c>
      <c r="U5209">
        <f t="shared" si="165"/>
        <v>1.5734409316092293</v>
      </c>
    </row>
    <row r="5210" spans="1:21" x14ac:dyDescent="0.35">
      <c r="A5210" t="s">
        <v>73</v>
      </c>
      <c r="B5210" t="s">
        <v>47</v>
      </c>
      <c r="C5210" t="s">
        <v>39</v>
      </c>
      <c r="D5210" t="s">
        <v>40</v>
      </c>
      <c r="E5210" t="s">
        <v>241</v>
      </c>
      <c r="F5210" t="s">
        <v>242</v>
      </c>
      <c r="G5210" t="s">
        <v>128</v>
      </c>
      <c r="H5210" t="s">
        <v>46</v>
      </c>
      <c r="J5210" t="s">
        <v>36</v>
      </c>
      <c r="L5210" t="s">
        <v>233</v>
      </c>
      <c r="M5210" t="s">
        <v>233</v>
      </c>
      <c r="N5210" t="b">
        <v>0</v>
      </c>
      <c r="O5210">
        <v>226.35</v>
      </c>
      <c r="P5210">
        <v>6.4915837593327241E-4</v>
      </c>
      <c r="Q5210">
        <v>2.6553630671008821</v>
      </c>
      <c r="R5210">
        <v>601.04143023828465</v>
      </c>
      <c r="S5210">
        <v>0.14693699839249619</v>
      </c>
      <c r="T5210">
        <f t="shared" si="164"/>
        <v>601.04143023828465</v>
      </c>
      <c r="U5210">
        <f t="shared" si="165"/>
        <v>0.14693699839249622</v>
      </c>
    </row>
    <row r="5211" spans="1:21" x14ac:dyDescent="0.35">
      <c r="A5211" t="s">
        <v>73</v>
      </c>
      <c r="B5211" t="s">
        <v>47</v>
      </c>
      <c r="C5211" t="s">
        <v>39</v>
      </c>
      <c r="D5211" t="s">
        <v>40</v>
      </c>
      <c r="E5211" t="s">
        <v>647</v>
      </c>
      <c r="F5211" t="s">
        <v>648</v>
      </c>
      <c r="G5211" t="s">
        <v>452</v>
      </c>
      <c r="H5211" t="s">
        <v>46</v>
      </c>
      <c r="J5211" t="s">
        <v>36</v>
      </c>
      <c r="L5211" t="s">
        <v>649</v>
      </c>
      <c r="M5211" t="s">
        <v>649</v>
      </c>
      <c r="N5211" t="b">
        <v>0</v>
      </c>
      <c r="O5211">
        <v>43.80628574</v>
      </c>
      <c r="P5211">
        <v>3.9584089551996408E-3</v>
      </c>
      <c r="Q5211">
        <v>16.19175432960747</v>
      </c>
      <c r="R5211">
        <v>709.30061679466701</v>
      </c>
      <c r="S5211">
        <v>0.1734031937672503</v>
      </c>
      <c r="T5211">
        <f t="shared" si="164"/>
        <v>709.30061679466701</v>
      </c>
      <c r="U5211">
        <f t="shared" si="165"/>
        <v>0.17340319376725033</v>
      </c>
    </row>
    <row r="5212" spans="1:21" x14ac:dyDescent="0.35">
      <c r="A5212" t="s">
        <v>73</v>
      </c>
      <c r="B5212" t="s">
        <v>47</v>
      </c>
      <c r="C5212" t="s">
        <v>29</v>
      </c>
      <c r="D5212" t="s">
        <v>30</v>
      </c>
      <c r="E5212" t="s">
        <v>243</v>
      </c>
      <c r="F5212" t="s">
        <v>244</v>
      </c>
      <c r="G5212" t="s">
        <v>128</v>
      </c>
      <c r="H5212" t="s">
        <v>46</v>
      </c>
      <c r="J5212" t="s">
        <v>36</v>
      </c>
      <c r="L5212" t="s">
        <v>233</v>
      </c>
      <c r="M5212" t="s">
        <v>233</v>
      </c>
      <c r="N5212" t="b">
        <v>0</v>
      </c>
      <c r="O5212">
        <v>226.35</v>
      </c>
      <c r="P5212">
        <v>9.6680027708923835E-4</v>
      </c>
      <c r="Q5212">
        <v>0.49217984125903758</v>
      </c>
      <c r="R5212">
        <v>111.40490706898321</v>
      </c>
      <c r="S5212">
        <v>0.21883524271914909</v>
      </c>
      <c r="T5212">
        <f t="shared" si="164"/>
        <v>111.40490706898315</v>
      </c>
      <c r="U5212">
        <f t="shared" si="165"/>
        <v>0.21883524271914909</v>
      </c>
    </row>
    <row r="5213" spans="1:21" x14ac:dyDescent="0.35">
      <c r="A5213" t="s">
        <v>73</v>
      </c>
      <c r="B5213" t="s">
        <v>47</v>
      </c>
      <c r="C5213" t="s">
        <v>76</v>
      </c>
      <c r="D5213" t="s">
        <v>77</v>
      </c>
      <c r="E5213" t="s">
        <v>653</v>
      </c>
      <c r="F5213" t="s">
        <v>654</v>
      </c>
      <c r="G5213" t="s">
        <v>452</v>
      </c>
      <c r="H5213" t="s">
        <v>46</v>
      </c>
      <c r="J5213" t="s">
        <v>36</v>
      </c>
      <c r="L5213" t="s">
        <v>655</v>
      </c>
      <c r="M5213" t="s">
        <v>655</v>
      </c>
      <c r="N5213" t="b">
        <v>0</v>
      </c>
      <c r="O5213">
        <v>161.96893505</v>
      </c>
      <c r="P5213">
        <v>8.2205202071520701E-8</v>
      </c>
      <c r="Q5213">
        <v>1.4327185500541149E-4</v>
      </c>
      <c r="R5213">
        <v>2.3205589777864511E-2</v>
      </c>
      <c r="S5213">
        <v>1.331468903509426E-5</v>
      </c>
      <c r="T5213">
        <f t="shared" si="164"/>
        <v>2.3205589777864511E-2</v>
      </c>
      <c r="U5213">
        <f t="shared" si="165"/>
        <v>1.3314689035094262E-5</v>
      </c>
    </row>
    <row r="5214" spans="1:21" x14ac:dyDescent="0.35">
      <c r="A5214" t="s">
        <v>73</v>
      </c>
      <c r="B5214" t="s">
        <v>47</v>
      </c>
      <c r="C5214" t="s">
        <v>29</v>
      </c>
      <c r="D5214" t="s">
        <v>30</v>
      </c>
      <c r="E5214" t="s">
        <v>653</v>
      </c>
      <c r="F5214" t="s">
        <v>654</v>
      </c>
      <c r="G5214" t="s">
        <v>452</v>
      </c>
      <c r="H5214" t="s">
        <v>46</v>
      </c>
      <c r="J5214" t="s">
        <v>36</v>
      </c>
      <c r="L5214" t="s">
        <v>655</v>
      </c>
      <c r="M5214" t="s">
        <v>655</v>
      </c>
      <c r="N5214" t="b">
        <v>0</v>
      </c>
      <c r="O5214">
        <v>161.96893505</v>
      </c>
      <c r="P5214">
        <v>2.4726345330587872E-7</v>
      </c>
      <c r="Q5214">
        <v>1.2587717451183119E-4</v>
      </c>
      <c r="R5214">
        <v>2.0388191902784309E-2</v>
      </c>
      <c r="S5214">
        <v>4.0048998208738581E-5</v>
      </c>
      <c r="T5214">
        <f t="shared" si="164"/>
        <v>2.0388191902784302E-2</v>
      </c>
      <c r="U5214">
        <f t="shared" si="165"/>
        <v>4.0048998208738581E-5</v>
      </c>
    </row>
    <row r="5215" spans="1:21" x14ac:dyDescent="0.35">
      <c r="A5215" t="s">
        <v>73</v>
      </c>
      <c r="B5215" t="s">
        <v>47</v>
      </c>
      <c r="C5215" t="s">
        <v>29</v>
      </c>
      <c r="D5215" t="s">
        <v>30</v>
      </c>
      <c r="E5215" t="s">
        <v>245</v>
      </c>
      <c r="F5215" t="s">
        <v>246</v>
      </c>
      <c r="G5215" t="s">
        <v>128</v>
      </c>
      <c r="H5215" t="s">
        <v>46</v>
      </c>
      <c r="J5215" t="s">
        <v>36</v>
      </c>
      <c r="L5215" t="s">
        <v>233</v>
      </c>
      <c r="M5215" t="s">
        <v>233</v>
      </c>
      <c r="N5215" t="b">
        <v>0</v>
      </c>
      <c r="O5215">
        <v>226.35</v>
      </c>
      <c r="P5215">
        <v>1.3022495647040531E-2</v>
      </c>
      <c r="Q5215">
        <v>6.6295076576248313</v>
      </c>
      <c r="R5215">
        <v>1500.5890583033811</v>
      </c>
      <c r="S5215">
        <v>2.9476418897076231</v>
      </c>
      <c r="T5215">
        <f t="shared" si="164"/>
        <v>1500.5890583033806</v>
      </c>
      <c r="U5215">
        <f t="shared" si="165"/>
        <v>2.947641889707624</v>
      </c>
    </row>
    <row r="5216" spans="1:21" x14ac:dyDescent="0.35">
      <c r="A5216" t="s">
        <v>73</v>
      </c>
      <c r="B5216" t="s">
        <v>47</v>
      </c>
      <c r="C5216" t="s">
        <v>39</v>
      </c>
      <c r="D5216" t="s">
        <v>40</v>
      </c>
      <c r="E5216" t="s">
        <v>653</v>
      </c>
      <c r="F5216" t="s">
        <v>654</v>
      </c>
      <c r="G5216" t="s">
        <v>452</v>
      </c>
      <c r="H5216" t="s">
        <v>46</v>
      </c>
      <c r="J5216" t="s">
        <v>36</v>
      </c>
      <c r="L5216" t="s">
        <v>655</v>
      </c>
      <c r="M5216" t="s">
        <v>655</v>
      </c>
      <c r="N5216" t="b">
        <v>0</v>
      </c>
      <c r="O5216">
        <v>161.96893505</v>
      </c>
      <c r="P5216">
        <v>3.2299216468703358E-8</v>
      </c>
      <c r="Q5216">
        <v>1.3211898619345161E-4</v>
      </c>
      <c r="R5216">
        <v>2.139917149363901E-2</v>
      </c>
      <c r="S5216">
        <v>5.2314696943853053E-6</v>
      </c>
      <c r="T5216">
        <f t="shared" si="164"/>
        <v>2.139917149363901E-2</v>
      </c>
      <c r="U5216">
        <f t="shared" si="165"/>
        <v>5.2314696943853045E-6</v>
      </c>
    </row>
    <row r="5217" spans="1:21" x14ac:dyDescent="0.35">
      <c r="A5217" t="s">
        <v>73</v>
      </c>
      <c r="B5217" t="s">
        <v>47</v>
      </c>
      <c r="C5217" t="s">
        <v>29</v>
      </c>
      <c r="D5217" t="s">
        <v>30</v>
      </c>
      <c r="E5217" t="s">
        <v>247</v>
      </c>
      <c r="F5217" t="s">
        <v>248</v>
      </c>
      <c r="G5217" t="s">
        <v>128</v>
      </c>
      <c r="H5217" t="s">
        <v>46</v>
      </c>
      <c r="J5217" t="s">
        <v>36</v>
      </c>
      <c r="L5217" t="s">
        <v>233</v>
      </c>
      <c r="M5217" t="s">
        <v>233</v>
      </c>
      <c r="N5217" t="b">
        <v>0</v>
      </c>
      <c r="O5217">
        <v>226.35</v>
      </c>
      <c r="P5217">
        <v>4.4417943206447573E-7</v>
      </c>
      <c r="Q5217">
        <v>2.2612339647048351E-4</v>
      </c>
      <c r="R5217">
        <v>5.1183030791093938E-2</v>
      </c>
      <c r="S5217">
        <v>1.005400144477941E-4</v>
      </c>
      <c r="T5217">
        <f t="shared" si="164"/>
        <v>5.1183030791093938E-2</v>
      </c>
      <c r="U5217">
        <f t="shared" si="165"/>
        <v>1.0054001444779407E-4</v>
      </c>
    </row>
    <row r="5218" spans="1:21" x14ac:dyDescent="0.35">
      <c r="A5218" t="s">
        <v>73</v>
      </c>
      <c r="B5218" t="s">
        <v>47</v>
      </c>
      <c r="C5218" t="s">
        <v>29</v>
      </c>
      <c r="D5218" t="s">
        <v>30</v>
      </c>
      <c r="E5218" t="s">
        <v>249</v>
      </c>
      <c r="F5218" t="s">
        <v>250</v>
      </c>
      <c r="G5218" t="s">
        <v>128</v>
      </c>
      <c r="H5218" t="s">
        <v>46</v>
      </c>
      <c r="J5218" t="s">
        <v>36</v>
      </c>
      <c r="L5218" t="s">
        <v>233</v>
      </c>
      <c r="M5218" t="s">
        <v>233</v>
      </c>
      <c r="N5218" t="b">
        <v>0</v>
      </c>
      <c r="O5218">
        <v>226.35</v>
      </c>
      <c r="P5218">
        <v>1.377699118142851E-2</v>
      </c>
      <c r="Q5218">
        <v>7.0136071465738334</v>
      </c>
      <c r="R5218">
        <v>1587.5299776269869</v>
      </c>
      <c r="S5218">
        <v>3.118421953916342</v>
      </c>
      <c r="T5218">
        <f t="shared" si="164"/>
        <v>1587.5299776269871</v>
      </c>
      <c r="U5218">
        <f t="shared" si="165"/>
        <v>3.1184219539163434</v>
      </c>
    </row>
    <row r="5219" spans="1:21" x14ac:dyDescent="0.35">
      <c r="A5219" t="s">
        <v>73</v>
      </c>
      <c r="B5219" t="s">
        <v>47</v>
      </c>
      <c r="C5219" t="s">
        <v>39</v>
      </c>
      <c r="D5219" t="s">
        <v>40</v>
      </c>
      <c r="E5219" t="s">
        <v>656</v>
      </c>
      <c r="F5219" t="s">
        <v>657</v>
      </c>
      <c r="G5219" t="s">
        <v>452</v>
      </c>
      <c r="H5219" t="s">
        <v>46</v>
      </c>
      <c r="J5219" t="s">
        <v>36</v>
      </c>
      <c r="L5219" t="s">
        <v>658</v>
      </c>
      <c r="M5219" t="s">
        <v>658</v>
      </c>
      <c r="N5219" t="b">
        <v>0</v>
      </c>
      <c r="O5219">
        <v>151.52744340999999</v>
      </c>
      <c r="P5219">
        <v>5.5076284710396766E-9</v>
      </c>
      <c r="Q5219">
        <v>2.252879077203088E-5</v>
      </c>
      <c r="R5219">
        <v>3.413730068804638E-3</v>
      </c>
      <c r="S5219">
        <v>8.3455686146876934E-7</v>
      </c>
      <c r="T5219">
        <f t="shared" si="164"/>
        <v>3.4137300688046389E-3</v>
      </c>
      <c r="U5219">
        <f t="shared" si="165"/>
        <v>8.3455686146876934E-7</v>
      </c>
    </row>
    <row r="5220" spans="1:21" x14ac:dyDescent="0.35">
      <c r="A5220" t="s">
        <v>73</v>
      </c>
      <c r="B5220" t="s">
        <v>47</v>
      </c>
      <c r="C5220" t="s">
        <v>76</v>
      </c>
      <c r="D5220" t="s">
        <v>77</v>
      </c>
      <c r="E5220" t="s">
        <v>656</v>
      </c>
      <c r="F5220" t="s">
        <v>657</v>
      </c>
      <c r="G5220" t="s">
        <v>452</v>
      </c>
      <c r="H5220" t="s">
        <v>46</v>
      </c>
      <c r="J5220" t="s">
        <v>36</v>
      </c>
      <c r="L5220" t="s">
        <v>658</v>
      </c>
      <c r="M5220" t="s">
        <v>658</v>
      </c>
      <c r="N5220" t="b">
        <v>0</v>
      </c>
      <c r="O5220">
        <v>151.52744340999999</v>
      </c>
      <c r="P5220">
        <v>1.401754472273147E-8</v>
      </c>
      <c r="Q5220">
        <v>2.443056624688742E-5</v>
      </c>
      <c r="R5220">
        <v>3.7019012444494898E-3</v>
      </c>
      <c r="S5220">
        <v>2.124042714720837E-6</v>
      </c>
      <c r="T5220">
        <f t="shared" si="164"/>
        <v>3.7019012444494894E-3</v>
      </c>
      <c r="U5220">
        <f t="shared" si="165"/>
        <v>2.124042714720837E-6</v>
      </c>
    </row>
    <row r="5221" spans="1:21" x14ac:dyDescent="0.35">
      <c r="A5221" t="s">
        <v>73</v>
      </c>
      <c r="B5221" t="s">
        <v>47</v>
      </c>
      <c r="C5221" t="s">
        <v>29</v>
      </c>
      <c r="D5221" t="s">
        <v>30</v>
      </c>
      <c r="E5221" t="s">
        <v>656</v>
      </c>
      <c r="F5221" t="s">
        <v>657</v>
      </c>
      <c r="G5221" t="s">
        <v>452</v>
      </c>
      <c r="H5221" t="s">
        <v>46</v>
      </c>
      <c r="J5221" t="s">
        <v>36</v>
      </c>
      <c r="L5221" t="s">
        <v>658</v>
      </c>
      <c r="M5221" t="s">
        <v>658</v>
      </c>
      <c r="N5221" t="b">
        <v>0</v>
      </c>
      <c r="O5221">
        <v>151.52744340999999</v>
      </c>
      <c r="P5221">
        <v>4.2163104373816291E-8</v>
      </c>
      <c r="Q5221">
        <v>2.1464443597566001E-5</v>
      </c>
      <c r="R5221">
        <v>3.2524522625573182E-3</v>
      </c>
      <c r="S5221">
        <v>6.388867411993371E-6</v>
      </c>
      <c r="T5221">
        <f t="shared" si="164"/>
        <v>3.2524522625573191E-3</v>
      </c>
      <c r="U5221">
        <f t="shared" si="165"/>
        <v>6.388867411993371E-6</v>
      </c>
    </row>
    <row r="5222" spans="1:21" x14ac:dyDescent="0.35">
      <c r="A5222" t="s">
        <v>73</v>
      </c>
      <c r="B5222" t="s">
        <v>47</v>
      </c>
      <c r="C5222" t="s">
        <v>39</v>
      </c>
      <c r="D5222" t="s">
        <v>40</v>
      </c>
      <c r="E5222" t="s">
        <v>668</v>
      </c>
      <c r="F5222" t="s">
        <v>669</v>
      </c>
      <c r="G5222" t="s">
        <v>452</v>
      </c>
      <c r="H5222" t="s">
        <v>46</v>
      </c>
      <c r="J5222" t="s">
        <v>36</v>
      </c>
      <c r="L5222" t="s">
        <v>670</v>
      </c>
      <c r="M5222" t="s">
        <v>670</v>
      </c>
      <c r="N5222" t="b">
        <v>0</v>
      </c>
      <c r="O5222">
        <v>8.8096979799999993</v>
      </c>
      <c r="P5222">
        <v>4.7115950305249401E-9</v>
      </c>
      <c r="Q5222">
        <v>1.9272639613107291E-5</v>
      </c>
      <c r="R5222">
        <v>1.6978613426885919E-4</v>
      </c>
      <c r="S5222">
        <v>4.1507729222993599E-8</v>
      </c>
      <c r="T5222">
        <f t="shared" si="164"/>
        <v>1.6978613426885927E-4</v>
      </c>
      <c r="U5222">
        <f t="shared" si="165"/>
        <v>4.1507729222993599E-8</v>
      </c>
    </row>
    <row r="5223" spans="1:21" x14ac:dyDescent="0.35">
      <c r="A5223" t="s">
        <v>73</v>
      </c>
      <c r="B5223" t="s">
        <v>47</v>
      </c>
      <c r="C5223" t="s">
        <v>76</v>
      </c>
      <c r="D5223" t="s">
        <v>77</v>
      </c>
      <c r="E5223" t="s">
        <v>668</v>
      </c>
      <c r="F5223" t="s">
        <v>669</v>
      </c>
      <c r="G5223" t="s">
        <v>452</v>
      </c>
      <c r="H5223" t="s">
        <v>46</v>
      </c>
      <c r="J5223" t="s">
        <v>36</v>
      </c>
      <c r="L5223" t="s">
        <v>670</v>
      </c>
      <c r="M5223" t="s">
        <v>670</v>
      </c>
      <c r="N5223" t="b">
        <v>0</v>
      </c>
      <c r="O5223">
        <v>8.8096979799999993</v>
      </c>
      <c r="P5223">
        <v>4.3634511001236032E-5</v>
      </c>
      <c r="Q5223">
        <v>7.6048682758082214E-2</v>
      </c>
      <c r="R5223">
        <v>0.66996592687553769</v>
      </c>
      <c r="S5223">
        <v>3.8440686342587681E-4</v>
      </c>
      <c r="T5223">
        <f t="shared" si="164"/>
        <v>0.66996592687553769</v>
      </c>
      <c r="U5223">
        <f t="shared" si="165"/>
        <v>3.8440686342587681E-4</v>
      </c>
    </row>
    <row r="5224" spans="1:21" x14ac:dyDescent="0.35">
      <c r="A5224" t="s">
        <v>73</v>
      </c>
      <c r="B5224" t="s">
        <v>47</v>
      </c>
      <c r="C5224" t="s">
        <v>39</v>
      </c>
      <c r="D5224" t="s">
        <v>40</v>
      </c>
      <c r="E5224" t="s">
        <v>671</v>
      </c>
      <c r="F5224" t="s">
        <v>672</v>
      </c>
      <c r="G5224" t="s">
        <v>452</v>
      </c>
      <c r="H5224" t="s">
        <v>46</v>
      </c>
      <c r="J5224" t="s">
        <v>36</v>
      </c>
      <c r="L5224" t="s">
        <v>673</v>
      </c>
      <c r="M5224" t="s">
        <v>673</v>
      </c>
      <c r="N5224" t="b">
        <v>0</v>
      </c>
      <c r="O5224">
        <v>279.70732294999999</v>
      </c>
      <c r="P5224">
        <v>1.4567848047893751E-8</v>
      </c>
      <c r="Q5224">
        <v>5.9589350007078999E-5</v>
      </c>
      <c r="R5224">
        <v>1.6667577566810629E-2</v>
      </c>
      <c r="S5224">
        <v>4.0747337786187437E-6</v>
      </c>
      <c r="T5224">
        <f t="shared" si="164"/>
        <v>1.6667577566810629E-2</v>
      </c>
      <c r="U5224">
        <f t="shared" si="165"/>
        <v>4.0747337786187445E-6</v>
      </c>
    </row>
    <row r="5225" spans="1:21" x14ac:dyDescent="0.35">
      <c r="A5225" t="s">
        <v>73</v>
      </c>
      <c r="B5225" t="s">
        <v>47</v>
      </c>
      <c r="C5225" t="s">
        <v>29</v>
      </c>
      <c r="D5225" t="s">
        <v>30</v>
      </c>
      <c r="E5225" t="s">
        <v>671</v>
      </c>
      <c r="F5225" t="s">
        <v>672</v>
      </c>
      <c r="G5225" t="s">
        <v>452</v>
      </c>
      <c r="H5225" t="s">
        <v>46</v>
      </c>
      <c r="J5225" t="s">
        <v>36</v>
      </c>
      <c r="L5225" t="s">
        <v>673</v>
      </c>
      <c r="M5225" t="s">
        <v>673</v>
      </c>
      <c r="N5225" t="b">
        <v>0</v>
      </c>
      <c r="O5225">
        <v>279.70732294999999</v>
      </c>
      <c r="P5225">
        <v>3.2857979276206851E-5</v>
      </c>
      <c r="Q5225">
        <v>1.6727379384856661E-2</v>
      </c>
      <c r="R5225">
        <v>4.6787705077072754</v>
      </c>
      <c r="S5225">
        <v>9.1906174208943973E-3</v>
      </c>
      <c r="T5225">
        <f t="shared" si="164"/>
        <v>4.6787705077072745</v>
      </c>
      <c r="U5225">
        <f t="shared" si="165"/>
        <v>9.1906174208943973E-3</v>
      </c>
    </row>
    <row r="5226" spans="1:21" x14ac:dyDescent="0.35">
      <c r="A5226" t="s">
        <v>73</v>
      </c>
      <c r="B5226" t="s">
        <v>47</v>
      </c>
      <c r="C5226" t="s">
        <v>76</v>
      </c>
      <c r="D5226" t="s">
        <v>77</v>
      </c>
      <c r="E5226" t="s">
        <v>671</v>
      </c>
      <c r="F5226" t="s">
        <v>672</v>
      </c>
      <c r="G5226" t="s">
        <v>452</v>
      </c>
      <c r="H5226" t="s">
        <v>46</v>
      </c>
      <c r="J5226" t="s">
        <v>36</v>
      </c>
      <c r="L5226" t="s">
        <v>673</v>
      </c>
      <c r="M5226" t="s">
        <v>673</v>
      </c>
      <c r="N5226" t="b">
        <v>0</v>
      </c>
      <c r="O5226">
        <v>279.70732294999999</v>
      </c>
      <c r="P5226">
        <v>4.7686543248136913E-3</v>
      </c>
      <c r="Q5226">
        <v>8.3110792721027718</v>
      </c>
      <c r="R5226">
        <v>2324.6697340251012</v>
      </c>
      <c r="S5226">
        <v>1.333827535267577</v>
      </c>
      <c r="T5226">
        <f t="shared" si="164"/>
        <v>2324.6697340251008</v>
      </c>
      <c r="U5226">
        <f t="shared" si="165"/>
        <v>1.3338275352675772</v>
      </c>
    </row>
    <row r="5227" spans="1:21" x14ac:dyDescent="0.35">
      <c r="A5227" t="s">
        <v>73</v>
      </c>
      <c r="B5227" t="s">
        <v>47</v>
      </c>
      <c r="C5227" t="s">
        <v>39</v>
      </c>
      <c r="D5227" t="s">
        <v>40</v>
      </c>
      <c r="E5227" t="s">
        <v>186</v>
      </c>
      <c r="F5227" t="s">
        <v>187</v>
      </c>
      <c r="G5227" t="s">
        <v>128</v>
      </c>
      <c r="H5227" t="s">
        <v>46</v>
      </c>
      <c r="J5227" t="s">
        <v>36</v>
      </c>
      <c r="L5227" t="s">
        <v>188</v>
      </c>
      <c r="M5227" t="s">
        <v>188</v>
      </c>
      <c r="N5227" t="b">
        <v>0</v>
      </c>
      <c r="O5227">
        <v>26.11</v>
      </c>
      <c r="P5227">
        <v>2.0950593147984821E-5</v>
      </c>
      <c r="Q5227">
        <v>8.5697779373232821E-2</v>
      </c>
      <c r="R5227">
        <v>2.2375690194351092</v>
      </c>
      <c r="S5227">
        <v>5.4701998709388378E-4</v>
      </c>
      <c r="T5227">
        <f t="shared" si="164"/>
        <v>2.2375690194351088</v>
      </c>
      <c r="U5227">
        <f t="shared" si="165"/>
        <v>5.4701998709388367E-4</v>
      </c>
    </row>
    <row r="5228" spans="1:21" x14ac:dyDescent="0.35">
      <c r="A5228" t="s">
        <v>73</v>
      </c>
      <c r="B5228" t="s">
        <v>47</v>
      </c>
      <c r="C5228" t="s">
        <v>29</v>
      </c>
      <c r="D5228" t="s">
        <v>30</v>
      </c>
      <c r="E5228" t="s">
        <v>186</v>
      </c>
      <c r="F5228" t="s">
        <v>187</v>
      </c>
      <c r="G5228" t="s">
        <v>128</v>
      </c>
      <c r="H5228" t="s">
        <v>46</v>
      </c>
      <c r="J5228" t="s">
        <v>36</v>
      </c>
      <c r="L5228" t="s">
        <v>188</v>
      </c>
      <c r="M5228" t="s">
        <v>188</v>
      </c>
      <c r="N5228" t="b">
        <v>0</v>
      </c>
      <c r="O5228">
        <v>26.11</v>
      </c>
      <c r="P5228">
        <v>1.0692346082488429E-4</v>
      </c>
      <c r="Q5228">
        <v>5.4432723306719742E-2</v>
      </c>
      <c r="R5228">
        <v>1.4212384055384519</v>
      </c>
      <c r="S5228">
        <v>2.7917715621377289E-3</v>
      </c>
      <c r="T5228">
        <f t="shared" si="164"/>
        <v>1.4212384055384524</v>
      </c>
      <c r="U5228">
        <f t="shared" si="165"/>
        <v>2.7917715621377289E-3</v>
      </c>
    </row>
    <row r="5229" spans="1:21" x14ac:dyDescent="0.35">
      <c r="A5229" t="s">
        <v>73</v>
      </c>
      <c r="B5229" t="s">
        <v>47</v>
      </c>
      <c r="C5229" t="s">
        <v>29</v>
      </c>
      <c r="D5229" t="s">
        <v>30</v>
      </c>
      <c r="E5229" t="s">
        <v>695</v>
      </c>
      <c r="F5229" t="s">
        <v>696</v>
      </c>
      <c r="G5229" t="s">
        <v>452</v>
      </c>
      <c r="H5229" t="s">
        <v>46</v>
      </c>
      <c r="J5229" t="s">
        <v>36</v>
      </c>
      <c r="L5229" t="s">
        <v>697</v>
      </c>
      <c r="M5229" t="s">
        <v>697</v>
      </c>
      <c r="N5229" t="b">
        <v>0</v>
      </c>
      <c r="O5229">
        <v>161.70025175999999</v>
      </c>
      <c r="P5229">
        <v>3.9273789271727452E-9</v>
      </c>
      <c r="Q5229">
        <v>1.9993547610056721E-6</v>
      </c>
      <c r="R5229">
        <v>3.2329616821217172E-4</v>
      </c>
      <c r="S5229">
        <v>6.3505816128075153E-7</v>
      </c>
      <c r="T5229">
        <f t="shared" si="164"/>
        <v>3.2329616821217177E-4</v>
      </c>
      <c r="U5229">
        <f t="shared" si="165"/>
        <v>6.3505816128075153E-7</v>
      </c>
    </row>
    <row r="5230" spans="1:21" x14ac:dyDescent="0.35">
      <c r="A5230" t="s">
        <v>73</v>
      </c>
      <c r="B5230" t="s">
        <v>47</v>
      </c>
      <c r="C5230" t="s">
        <v>39</v>
      </c>
      <c r="D5230" t="s">
        <v>40</v>
      </c>
      <c r="E5230" t="s">
        <v>695</v>
      </c>
      <c r="F5230" t="s">
        <v>696</v>
      </c>
      <c r="G5230" t="s">
        <v>452</v>
      </c>
      <c r="H5230" t="s">
        <v>46</v>
      </c>
      <c r="J5230" t="s">
        <v>36</v>
      </c>
      <c r="L5230" t="s">
        <v>697</v>
      </c>
      <c r="M5230" t="s">
        <v>697</v>
      </c>
      <c r="N5230" t="b">
        <v>0</v>
      </c>
      <c r="O5230">
        <v>161.70025175999999</v>
      </c>
      <c r="P5230">
        <v>5.3012172941165309E-10</v>
      </c>
      <c r="Q5230">
        <v>2.1684471979947871E-6</v>
      </c>
      <c r="R5230">
        <v>3.5063845784402361E-4</v>
      </c>
      <c r="S5230">
        <v>8.5720817109310887E-8</v>
      </c>
      <c r="T5230">
        <f t="shared" si="164"/>
        <v>3.5063845784402361E-4</v>
      </c>
      <c r="U5230">
        <f t="shared" si="165"/>
        <v>8.5720817109310887E-8</v>
      </c>
    </row>
    <row r="5231" spans="1:21" x14ac:dyDescent="0.35">
      <c r="A5231" t="s">
        <v>73</v>
      </c>
      <c r="B5231" t="s">
        <v>47</v>
      </c>
      <c r="C5231" t="s">
        <v>39</v>
      </c>
      <c r="D5231" t="s">
        <v>40</v>
      </c>
      <c r="E5231" t="s">
        <v>283</v>
      </c>
      <c r="F5231" t="s">
        <v>284</v>
      </c>
      <c r="G5231" t="s">
        <v>128</v>
      </c>
      <c r="H5231" t="s">
        <v>46</v>
      </c>
      <c r="J5231" t="s">
        <v>36</v>
      </c>
      <c r="L5231" t="s">
        <v>285</v>
      </c>
      <c r="M5231" t="s">
        <v>285</v>
      </c>
      <c r="N5231" t="b">
        <v>0</v>
      </c>
      <c r="O5231">
        <v>0.44</v>
      </c>
      <c r="P5231">
        <v>1.3043989975838549E-3</v>
      </c>
      <c r="Q5231">
        <v>5.3356053797626926</v>
      </c>
      <c r="R5231">
        <v>2.3476663670955848</v>
      </c>
      <c r="S5231">
        <v>5.7393555893689603E-4</v>
      </c>
      <c r="T5231">
        <f t="shared" si="164"/>
        <v>2.3476663670955848</v>
      </c>
      <c r="U5231">
        <f t="shared" si="165"/>
        <v>5.7393555893689614E-4</v>
      </c>
    </row>
    <row r="5232" spans="1:21" x14ac:dyDescent="0.35">
      <c r="A5232" t="s">
        <v>73</v>
      </c>
      <c r="B5232" t="s">
        <v>47</v>
      </c>
      <c r="C5232" t="s">
        <v>29</v>
      </c>
      <c r="D5232" t="s">
        <v>30</v>
      </c>
      <c r="E5232" t="s">
        <v>286</v>
      </c>
      <c r="F5232" t="s">
        <v>287</v>
      </c>
      <c r="G5232" t="s">
        <v>128</v>
      </c>
      <c r="H5232" t="s">
        <v>46</v>
      </c>
      <c r="J5232" t="s">
        <v>36</v>
      </c>
      <c r="L5232" t="s">
        <v>285</v>
      </c>
      <c r="M5232" t="s">
        <v>285</v>
      </c>
      <c r="N5232" t="b">
        <v>0</v>
      </c>
      <c r="O5232">
        <v>0.44</v>
      </c>
      <c r="P5232">
        <v>2.3206007545806982E-3</v>
      </c>
      <c r="Q5232">
        <v>1.181374207353177</v>
      </c>
      <c r="R5232">
        <v>0.51980465123539776</v>
      </c>
      <c r="S5232">
        <v>1.021064332015507E-3</v>
      </c>
      <c r="T5232">
        <f t="shared" si="164"/>
        <v>0.51980465123539787</v>
      </c>
      <c r="U5232">
        <f t="shared" si="165"/>
        <v>1.0210643320155072E-3</v>
      </c>
    </row>
    <row r="5233" spans="1:21" x14ac:dyDescent="0.35">
      <c r="A5233" t="s">
        <v>73</v>
      </c>
      <c r="B5233" t="s">
        <v>47</v>
      </c>
      <c r="C5233" t="s">
        <v>76</v>
      </c>
      <c r="D5233" t="s">
        <v>77</v>
      </c>
      <c r="E5233" t="s">
        <v>695</v>
      </c>
      <c r="F5233" t="s">
        <v>696</v>
      </c>
      <c r="G5233" t="s">
        <v>452</v>
      </c>
      <c r="H5233" t="s">
        <v>46</v>
      </c>
      <c r="J5233" t="s">
        <v>36</v>
      </c>
      <c r="L5233" t="s">
        <v>697</v>
      </c>
      <c r="M5233" t="s">
        <v>697</v>
      </c>
      <c r="N5233" t="b">
        <v>0</v>
      </c>
      <c r="O5233">
        <v>161.70025175999999</v>
      </c>
      <c r="P5233">
        <v>1.6828975386089099E-9</v>
      </c>
      <c r="Q5233">
        <v>2.9330485913867818E-6</v>
      </c>
      <c r="R5233">
        <v>4.7427469565155601E-4</v>
      </c>
      <c r="S5233">
        <v>2.7212495567934499E-7</v>
      </c>
      <c r="T5233">
        <f t="shared" si="164"/>
        <v>4.7427469565155595E-4</v>
      </c>
      <c r="U5233">
        <f t="shared" si="165"/>
        <v>2.7212495567934505E-7</v>
      </c>
    </row>
    <row r="5234" spans="1:21" x14ac:dyDescent="0.35">
      <c r="A5234" t="s">
        <v>73</v>
      </c>
      <c r="B5234" t="s">
        <v>47</v>
      </c>
      <c r="C5234" t="s">
        <v>29</v>
      </c>
      <c r="D5234" t="s">
        <v>30</v>
      </c>
      <c r="E5234" t="s">
        <v>698</v>
      </c>
      <c r="F5234" t="s">
        <v>699</v>
      </c>
      <c r="G5234" t="s">
        <v>452</v>
      </c>
      <c r="H5234" t="s">
        <v>46</v>
      </c>
      <c r="J5234" t="s">
        <v>36</v>
      </c>
      <c r="L5234" t="s">
        <v>700</v>
      </c>
      <c r="M5234" t="s">
        <v>700</v>
      </c>
      <c r="N5234" t="b">
        <v>0</v>
      </c>
      <c r="O5234">
        <v>25.33704534</v>
      </c>
      <c r="P5234">
        <v>9.4104669302265704E-9</v>
      </c>
      <c r="Q5234">
        <v>4.7906917588365802E-6</v>
      </c>
      <c r="R5234">
        <v>1.213819743036068E-4</v>
      </c>
      <c r="S5234">
        <v>2.3843342728172119E-7</v>
      </c>
      <c r="T5234">
        <f t="shared" si="164"/>
        <v>1.2138197430360678E-4</v>
      </c>
      <c r="U5234">
        <f t="shared" si="165"/>
        <v>2.3843342728172124E-7</v>
      </c>
    </row>
    <row r="5235" spans="1:21" x14ac:dyDescent="0.35">
      <c r="A5235" t="s">
        <v>73</v>
      </c>
      <c r="B5235" t="s">
        <v>47</v>
      </c>
      <c r="C5235" t="s">
        <v>39</v>
      </c>
      <c r="D5235" t="s">
        <v>40</v>
      </c>
      <c r="E5235" t="s">
        <v>286</v>
      </c>
      <c r="F5235" t="s">
        <v>287</v>
      </c>
      <c r="G5235" t="s">
        <v>128</v>
      </c>
      <c r="H5235" t="s">
        <v>46</v>
      </c>
      <c r="J5235" t="s">
        <v>36</v>
      </c>
      <c r="L5235" t="s">
        <v>285</v>
      </c>
      <c r="M5235" t="s">
        <v>285</v>
      </c>
      <c r="N5235" t="b">
        <v>0</v>
      </c>
      <c r="O5235">
        <v>0.44</v>
      </c>
      <c r="P5235">
        <v>1.6357275076463551E-3</v>
      </c>
      <c r="Q5235">
        <v>6.6908948149990062</v>
      </c>
      <c r="R5235">
        <v>2.9439937185995628</v>
      </c>
      <c r="S5235">
        <v>7.1972010336439633E-4</v>
      </c>
      <c r="T5235">
        <f t="shared" si="164"/>
        <v>2.9439937185995628</v>
      </c>
      <c r="U5235">
        <f t="shared" si="165"/>
        <v>7.1972010336439623E-4</v>
      </c>
    </row>
    <row r="5236" spans="1:21" x14ac:dyDescent="0.35">
      <c r="A5236" t="s">
        <v>73</v>
      </c>
      <c r="B5236" t="s">
        <v>47</v>
      </c>
      <c r="C5236" t="s">
        <v>39</v>
      </c>
      <c r="D5236" t="s">
        <v>40</v>
      </c>
      <c r="E5236" t="s">
        <v>288</v>
      </c>
      <c r="F5236" t="s">
        <v>289</v>
      </c>
      <c r="G5236" t="s">
        <v>128</v>
      </c>
      <c r="H5236" t="s">
        <v>46</v>
      </c>
      <c r="J5236" t="s">
        <v>36</v>
      </c>
      <c r="L5236" t="s">
        <v>285</v>
      </c>
      <c r="M5236" t="s">
        <v>285</v>
      </c>
      <c r="N5236" t="b">
        <v>0</v>
      </c>
      <c r="O5236">
        <v>0.44</v>
      </c>
      <c r="P5236">
        <v>1.2908611236119819E-3</v>
      </c>
      <c r="Q5236">
        <v>5.2802291081397676</v>
      </c>
      <c r="R5236">
        <v>2.3233008075814978</v>
      </c>
      <c r="S5236">
        <v>5.6797889438927197E-4</v>
      </c>
      <c r="T5236">
        <f t="shared" si="164"/>
        <v>2.3233008075814978</v>
      </c>
      <c r="U5236">
        <f t="shared" si="165"/>
        <v>5.6797889438927208E-4</v>
      </c>
    </row>
    <row r="5237" spans="1:21" x14ac:dyDescent="0.35">
      <c r="A5237" t="s">
        <v>73</v>
      </c>
      <c r="B5237" t="s">
        <v>47</v>
      </c>
      <c r="C5237" t="s">
        <v>39</v>
      </c>
      <c r="D5237" t="s">
        <v>40</v>
      </c>
      <c r="E5237" t="s">
        <v>704</v>
      </c>
      <c r="F5237" t="s">
        <v>705</v>
      </c>
      <c r="G5237" t="s">
        <v>452</v>
      </c>
      <c r="H5237" t="s">
        <v>46</v>
      </c>
      <c r="J5237" t="s">
        <v>36</v>
      </c>
      <c r="L5237" t="s">
        <v>706</v>
      </c>
      <c r="M5237" t="s">
        <v>706</v>
      </c>
      <c r="N5237" t="b">
        <v>0</v>
      </c>
      <c r="O5237">
        <v>81.059458899999996</v>
      </c>
      <c r="P5237">
        <v>5.0281558962906622E-8</v>
      </c>
      <c r="Q5237">
        <v>2.0567522437711221E-4</v>
      </c>
      <c r="R5237">
        <v>1.6671922397144809E-2</v>
      </c>
      <c r="S5237">
        <v>4.0757959621816559E-6</v>
      </c>
      <c r="T5237">
        <f t="shared" si="164"/>
        <v>1.6671922397144805E-2</v>
      </c>
      <c r="U5237">
        <f t="shared" si="165"/>
        <v>4.0757959621816559E-6</v>
      </c>
    </row>
    <row r="5238" spans="1:21" x14ac:dyDescent="0.35">
      <c r="A5238" t="s">
        <v>73</v>
      </c>
      <c r="B5238" t="s">
        <v>47</v>
      </c>
      <c r="C5238" t="s">
        <v>76</v>
      </c>
      <c r="D5238" t="s">
        <v>77</v>
      </c>
      <c r="E5238" t="s">
        <v>704</v>
      </c>
      <c r="F5238" t="s">
        <v>705</v>
      </c>
      <c r="G5238" t="s">
        <v>452</v>
      </c>
      <c r="H5238" t="s">
        <v>46</v>
      </c>
      <c r="J5238" t="s">
        <v>36</v>
      </c>
      <c r="L5238" t="s">
        <v>706</v>
      </c>
      <c r="M5238" t="s">
        <v>706</v>
      </c>
      <c r="N5238" t="b">
        <v>0</v>
      </c>
      <c r="O5238">
        <v>81.059458899999996</v>
      </c>
      <c r="P5238">
        <v>7.6458039550316741E-8</v>
      </c>
      <c r="Q5238">
        <v>1.332553765505069E-4</v>
      </c>
      <c r="R5238">
        <v>1.080160871869983E-2</v>
      </c>
      <c r="S5238">
        <v>6.1976473145034739E-6</v>
      </c>
      <c r="T5238">
        <f t="shared" si="164"/>
        <v>1.0801608718699838E-2</v>
      </c>
      <c r="U5238">
        <f t="shared" si="165"/>
        <v>6.1976473145034739E-6</v>
      </c>
    </row>
    <row r="5239" spans="1:21" x14ac:dyDescent="0.35">
      <c r="A5239" t="s">
        <v>73</v>
      </c>
      <c r="B5239" t="s">
        <v>47</v>
      </c>
      <c r="C5239" t="s">
        <v>29</v>
      </c>
      <c r="D5239" t="s">
        <v>30</v>
      </c>
      <c r="E5239" t="s">
        <v>288</v>
      </c>
      <c r="F5239" t="s">
        <v>289</v>
      </c>
      <c r="G5239" t="s">
        <v>128</v>
      </c>
      <c r="H5239" t="s">
        <v>46</v>
      </c>
      <c r="J5239" t="s">
        <v>36</v>
      </c>
      <c r="L5239" t="s">
        <v>285</v>
      </c>
      <c r="M5239" t="s">
        <v>285</v>
      </c>
      <c r="N5239" t="b">
        <v>0</v>
      </c>
      <c r="O5239">
        <v>0.44</v>
      </c>
      <c r="P5239">
        <v>1.010644828625384E-3</v>
      </c>
      <c r="Q5239">
        <v>0.51450027798884834</v>
      </c>
      <c r="R5239">
        <v>0.2263801223150933</v>
      </c>
      <c r="S5239">
        <v>4.4468372459516899E-4</v>
      </c>
      <c r="T5239">
        <f t="shared" si="164"/>
        <v>0.22638012231509327</v>
      </c>
      <c r="U5239">
        <f t="shared" si="165"/>
        <v>4.4468372459516899E-4</v>
      </c>
    </row>
    <row r="5240" spans="1:21" x14ac:dyDescent="0.35">
      <c r="A5240" t="s">
        <v>73</v>
      </c>
      <c r="B5240" t="s">
        <v>47</v>
      </c>
      <c r="C5240" t="s">
        <v>76</v>
      </c>
      <c r="D5240" t="s">
        <v>77</v>
      </c>
      <c r="E5240" t="s">
        <v>707</v>
      </c>
      <c r="F5240" t="s">
        <v>708</v>
      </c>
      <c r="G5240" t="s">
        <v>452</v>
      </c>
      <c r="H5240" t="s">
        <v>46</v>
      </c>
      <c r="J5240" t="s">
        <v>36</v>
      </c>
      <c r="L5240" t="s">
        <v>709</v>
      </c>
      <c r="M5240" t="s">
        <v>709</v>
      </c>
      <c r="N5240" t="b">
        <v>0</v>
      </c>
      <c r="O5240">
        <v>38.916990089999999</v>
      </c>
      <c r="P5240">
        <v>1.6274536193354629E-8</v>
      </c>
      <c r="Q5240">
        <v>2.8364178069241879E-5</v>
      </c>
      <c r="R5240">
        <v>1.103848436831681E-3</v>
      </c>
      <c r="S5240">
        <v>6.3335596375612828E-7</v>
      </c>
      <c r="T5240">
        <f t="shared" si="164"/>
        <v>1.1038484368316814E-3</v>
      </c>
      <c r="U5240">
        <f t="shared" si="165"/>
        <v>6.3335596375612839E-7</v>
      </c>
    </row>
    <row r="5241" spans="1:21" x14ac:dyDescent="0.35">
      <c r="A5241" t="s">
        <v>73</v>
      </c>
      <c r="B5241" t="s">
        <v>47</v>
      </c>
      <c r="C5241" t="s">
        <v>29</v>
      </c>
      <c r="D5241" t="s">
        <v>30</v>
      </c>
      <c r="E5241" t="s">
        <v>707</v>
      </c>
      <c r="F5241" t="s">
        <v>708</v>
      </c>
      <c r="G5241" t="s">
        <v>452</v>
      </c>
      <c r="H5241" t="s">
        <v>46</v>
      </c>
      <c r="J5241" t="s">
        <v>36</v>
      </c>
      <c r="L5241" t="s">
        <v>709</v>
      </c>
      <c r="M5241" t="s">
        <v>709</v>
      </c>
      <c r="N5241" t="b">
        <v>0</v>
      </c>
      <c r="O5241">
        <v>38.916990089999999</v>
      </c>
      <c r="P5241">
        <v>4.8951865801079127E-8</v>
      </c>
      <c r="Q5241">
        <v>2.4920474383650778E-5</v>
      </c>
      <c r="R5241">
        <v>9.6982985462663613E-4</v>
      </c>
      <c r="S5241">
        <v>1.905059276267607E-6</v>
      </c>
      <c r="T5241">
        <f t="shared" si="164"/>
        <v>9.6982985462663613E-4</v>
      </c>
      <c r="U5241">
        <f t="shared" si="165"/>
        <v>1.9050592762676061E-6</v>
      </c>
    </row>
    <row r="5242" spans="1:21" x14ac:dyDescent="0.35">
      <c r="A5242" t="s">
        <v>73</v>
      </c>
      <c r="B5242" t="s">
        <v>47</v>
      </c>
      <c r="C5242" t="s">
        <v>39</v>
      </c>
      <c r="D5242" t="s">
        <v>40</v>
      </c>
      <c r="E5242" t="s">
        <v>293</v>
      </c>
      <c r="F5242" t="s">
        <v>294</v>
      </c>
      <c r="G5242" t="s">
        <v>128</v>
      </c>
      <c r="H5242" t="s">
        <v>46</v>
      </c>
      <c r="J5242" t="s">
        <v>36</v>
      </c>
      <c r="L5242" t="s">
        <v>295</v>
      </c>
      <c r="M5242" t="s">
        <v>295</v>
      </c>
      <c r="N5242" t="b">
        <v>0</v>
      </c>
      <c r="O5242">
        <v>0.48</v>
      </c>
      <c r="P5242">
        <v>1.5230023333734381E-3</v>
      </c>
      <c r="Q5242">
        <v>6.2297958357761258</v>
      </c>
      <c r="R5242">
        <v>2.9903020011725401</v>
      </c>
      <c r="S5242">
        <v>7.3104112001925038E-4</v>
      </c>
      <c r="T5242">
        <f t="shared" si="164"/>
        <v>2.9903020011725401</v>
      </c>
      <c r="U5242">
        <f t="shared" si="165"/>
        <v>7.3104112001925027E-4</v>
      </c>
    </row>
    <row r="5243" spans="1:21" x14ac:dyDescent="0.35">
      <c r="A5243" t="s">
        <v>73</v>
      </c>
      <c r="B5243" t="s">
        <v>47</v>
      </c>
      <c r="C5243" t="s">
        <v>39</v>
      </c>
      <c r="D5243" t="s">
        <v>40</v>
      </c>
      <c r="E5243" t="s">
        <v>707</v>
      </c>
      <c r="F5243" t="s">
        <v>708</v>
      </c>
      <c r="G5243" t="s">
        <v>452</v>
      </c>
      <c r="H5243" t="s">
        <v>46</v>
      </c>
      <c r="J5243" t="s">
        <v>36</v>
      </c>
      <c r="L5243" t="s">
        <v>709</v>
      </c>
      <c r="M5243" t="s">
        <v>709</v>
      </c>
      <c r="N5243" t="b">
        <v>0</v>
      </c>
      <c r="O5243">
        <v>38.916990089999999</v>
      </c>
      <c r="P5243">
        <v>6.3944221805447077E-9</v>
      </c>
      <c r="Q5243">
        <v>2.6156194117126272E-5</v>
      </c>
      <c r="R5243">
        <v>1.0179203472483189E-3</v>
      </c>
      <c r="S5243">
        <v>2.4885166463153459E-7</v>
      </c>
      <c r="T5243">
        <f t="shared" si="164"/>
        <v>1.0179203472483194E-3</v>
      </c>
      <c r="U5243">
        <f t="shared" si="165"/>
        <v>2.4885166463153459E-7</v>
      </c>
    </row>
    <row r="5244" spans="1:21" x14ac:dyDescent="0.35">
      <c r="A5244" t="s">
        <v>73</v>
      </c>
      <c r="B5244" t="s">
        <v>47</v>
      </c>
      <c r="C5244" t="s">
        <v>76</v>
      </c>
      <c r="D5244" t="s">
        <v>77</v>
      </c>
      <c r="E5244" t="s">
        <v>710</v>
      </c>
      <c r="F5244" t="s">
        <v>711</v>
      </c>
      <c r="G5244" t="s">
        <v>452</v>
      </c>
      <c r="H5244" t="s">
        <v>46</v>
      </c>
      <c r="J5244" t="s">
        <v>36</v>
      </c>
      <c r="L5244" t="s">
        <v>712</v>
      </c>
      <c r="M5244" t="s">
        <v>712</v>
      </c>
      <c r="N5244" t="b">
        <v>0</v>
      </c>
      <c r="O5244">
        <v>26.913103750000001</v>
      </c>
      <c r="P5244">
        <v>9.3792903067485242E-6</v>
      </c>
      <c r="Q5244">
        <v>1.6346755278492039E-2</v>
      </c>
      <c r="R5244">
        <v>0.43994192078591637</v>
      </c>
      <c r="S5244">
        <v>2.5242581312689239E-4</v>
      </c>
      <c r="T5244">
        <f t="shared" si="164"/>
        <v>0.43994192078591643</v>
      </c>
      <c r="U5244">
        <f t="shared" si="165"/>
        <v>2.5242581312689239E-4</v>
      </c>
    </row>
    <row r="5245" spans="1:21" x14ac:dyDescent="0.35">
      <c r="A5245" t="s">
        <v>73</v>
      </c>
      <c r="B5245" t="s">
        <v>47</v>
      </c>
      <c r="C5245" t="s">
        <v>29</v>
      </c>
      <c r="D5245" t="s">
        <v>30</v>
      </c>
      <c r="E5245" t="s">
        <v>293</v>
      </c>
      <c r="F5245" t="s">
        <v>294</v>
      </c>
      <c r="G5245" t="s">
        <v>128</v>
      </c>
      <c r="H5245" t="s">
        <v>46</v>
      </c>
      <c r="J5245" t="s">
        <v>36</v>
      </c>
      <c r="L5245" t="s">
        <v>295</v>
      </c>
      <c r="M5245" t="s">
        <v>295</v>
      </c>
      <c r="N5245" t="b">
        <v>0</v>
      </c>
      <c r="O5245">
        <v>0.48</v>
      </c>
      <c r="P5245">
        <v>6.0408838094304891E-3</v>
      </c>
      <c r="Q5245">
        <v>3.075300354010297</v>
      </c>
      <c r="R5245">
        <v>1.4761441699249429</v>
      </c>
      <c r="S5245">
        <v>2.8996242285266351E-3</v>
      </c>
      <c r="T5245">
        <f t="shared" si="164"/>
        <v>1.4761441699249425</v>
      </c>
      <c r="U5245">
        <f t="shared" si="165"/>
        <v>2.8996242285266346E-3</v>
      </c>
    </row>
    <row r="5246" spans="1:21" x14ac:dyDescent="0.35">
      <c r="A5246" t="s">
        <v>73</v>
      </c>
      <c r="B5246" t="s">
        <v>47</v>
      </c>
      <c r="C5246" t="s">
        <v>29</v>
      </c>
      <c r="D5246" t="s">
        <v>30</v>
      </c>
      <c r="E5246" t="s">
        <v>296</v>
      </c>
      <c r="F5246" t="s">
        <v>297</v>
      </c>
      <c r="G5246" t="s">
        <v>128</v>
      </c>
      <c r="H5246" t="s">
        <v>46</v>
      </c>
      <c r="J5246" t="s">
        <v>36</v>
      </c>
      <c r="L5246" t="s">
        <v>295</v>
      </c>
      <c r="M5246" t="s">
        <v>295</v>
      </c>
      <c r="N5246" t="b">
        <v>0</v>
      </c>
      <c r="O5246">
        <v>0.48</v>
      </c>
      <c r="P5246">
        <v>3.3008760622961399E-4</v>
      </c>
      <c r="Q5246">
        <v>0.168041393331822</v>
      </c>
      <c r="R5246">
        <v>8.0659868799274545E-2</v>
      </c>
      <c r="S5246">
        <v>1.5844205099021469E-4</v>
      </c>
      <c r="T5246">
        <f t="shared" si="164"/>
        <v>8.0659868799274559E-2</v>
      </c>
      <c r="U5246">
        <f t="shared" si="165"/>
        <v>1.5844205099021472E-4</v>
      </c>
    </row>
    <row r="5247" spans="1:21" x14ac:dyDescent="0.35">
      <c r="A5247" t="s">
        <v>73</v>
      </c>
      <c r="B5247" t="s">
        <v>47</v>
      </c>
      <c r="C5247" t="s">
        <v>29</v>
      </c>
      <c r="D5247" t="s">
        <v>30</v>
      </c>
      <c r="E5247" t="s">
        <v>710</v>
      </c>
      <c r="F5247" t="s">
        <v>711</v>
      </c>
      <c r="G5247" t="s">
        <v>452</v>
      </c>
      <c r="H5247" t="s">
        <v>46</v>
      </c>
      <c r="J5247" t="s">
        <v>36</v>
      </c>
      <c r="L5247" t="s">
        <v>712</v>
      </c>
      <c r="M5247" t="s">
        <v>712</v>
      </c>
      <c r="N5247" t="b">
        <v>0</v>
      </c>
      <c r="O5247">
        <v>26.913103750000001</v>
      </c>
      <c r="P5247">
        <v>6.6960602395653551E-5</v>
      </c>
      <c r="Q5247">
        <v>3.4088383545902011E-2</v>
      </c>
      <c r="R5247">
        <v>0.91742420304065375</v>
      </c>
      <c r="S5247">
        <v>1.802117639436723E-3</v>
      </c>
      <c r="T5247">
        <f t="shared" si="164"/>
        <v>0.91742420304065375</v>
      </c>
      <c r="U5247">
        <f t="shared" si="165"/>
        <v>1.8021176394367228E-3</v>
      </c>
    </row>
    <row r="5248" spans="1:21" x14ac:dyDescent="0.35">
      <c r="A5248" t="s">
        <v>73</v>
      </c>
      <c r="B5248" t="s">
        <v>47</v>
      </c>
      <c r="C5248" t="s">
        <v>39</v>
      </c>
      <c r="D5248" t="s">
        <v>40</v>
      </c>
      <c r="E5248" t="s">
        <v>710</v>
      </c>
      <c r="F5248" t="s">
        <v>711</v>
      </c>
      <c r="G5248" t="s">
        <v>452</v>
      </c>
      <c r="H5248" t="s">
        <v>46</v>
      </c>
      <c r="J5248" t="s">
        <v>36</v>
      </c>
      <c r="L5248" t="s">
        <v>712</v>
      </c>
      <c r="M5248" t="s">
        <v>712</v>
      </c>
      <c r="N5248" t="b">
        <v>0</v>
      </c>
      <c r="O5248">
        <v>26.913103750000001</v>
      </c>
      <c r="P5248">
        <v>1.177518753754039E-6</v>
      </c>
      <c r="Q5248">
        <v>4.8166055086972092E-3</v>
      </c>
      <c r="R5248">
        <v>0.12962980377838951</v>
      </c>
      <c r="S5248">
        <v>3.1690684387353162E-5</v>
      </c>
      <c r="T5248">
        <f t="shared" si="164"/>
        <v>0.12962980377838954</v>
      </c>
      <c r="U5248">
        <f t="shared" si="165"/>
        <v>3.1690684387353155E-5</v>
      </c>
    </row>
    <row r="5249" spans="1:21" x14ac:dyDescent="0.35">
      <c r="A5249" t="s">
        <v>73</v>
      </c>
      <c r="B5249" t="s">
        <v>47</v>
      </c>
      <c r="C5249" t="s">
        <v>29</v>
      </c>
      <c r="D5249" t="s">
        <v>30</v>
      </c>
      <c r="E5249" t="s">
        <v>134</v>
      </c>
      <c r="F5249" t="s">
        <v>135</v>
      </c>
      <c r="G5249" t="s">
        <v>128</v>
      </c>
      <c r="H5249" t="s">
        <v>46</v>
      </c>
      <c r="J5249" t="s">
        <v>36</v>
      </c>
      <c r="L5249" t="s">
        <v>136</v>
      </c>
      <c r="M5249" t="s">
        <v>136</v>
      </c>
      <c r="N5249" t="b">
        <v>0</v>
      </c>
      <c r="O5249">
        <v>32.130000000000003</v>
      </c>
      <c r="P5249">
        <v>1.3816170383457961E-2</v>
      </c>
      <c r="Q5249">
        <v>7.0335525415974747</v>
      </c>
      <c r="R5249">
        <v>225.98804316152689</v>
      </c>
      <c r="S5249">
        <v>0.44391355442050418</v>
      </c>
      <c r="T5249">
        <f t="shared" si="164"/>
        <v>225.98804316152689</v>
      </c>
      <c r="U5249">
        <f t="shared" si="165"/>
        <v>0.44391355442050429</v>
      </c>
    </row>
    <row r="5250" spans="1:21" x14ac:dyDescent="0.35">
      <c r="A5250" t="s">
        <v>73</v>
      </c>
      <c r="B5250" t="s">
        <v>47</v>
      </c>
      <c r="C5250" t="s">
        <v>39</v>
      </c>
      <c r="D5250" t="s">
        <v>40</v>
      </c>
      <c r="E5250" t="s">
        <v>134</v>
      </c>
      <c r="F5250" t="s">
        <v>135</v>
      </c>
      <c r="G5250" t="s">
        <v>128</v>
      </c>
      <c r="H5250" t="s">
        <v>46</v>
      </c>
      <c r="J5250" t="s">
        <v>36</v>
      </c>
      <c r="L5250" t="s">
        <v>136</v>
      </c>
      <c r="M5250" t="s">
        <v>136</v>
      </c>
      <c r="N5250" t="b">
        <v>0</v>
      </c>
      <c r="O5250">
        <v>32.130000000000003</v>
      </c>
      <c r="P5250">
        <v>2.1759222757352162E-3</v>
      </c>
      <c r="Q5250">
        <v>8.9005454786942568</v>
      </c>
      <c r="R5250">
        <v>285.97452623044649</v>
      </c>
      <c r="S5250">
        <v>6.9912382719372487E-2</v>
      </c>
      <c r="T5250">
        <f t="shared" ref="T5250:T5313" si="166">O5250*Q5250</f>
        <v>285.97452623044649</v>
      </c>
      <c r="U5250">
        <f t="shared" ref="U5250:U5313" si="167">O5250*P5250</f>
        <v>6.9912382719372501E-2</v>
      </c>
    </row>
    <row r="5251" spans="1:21" x14ac:dyDescent="0.35">
      <c r="A5251" t="s">
        <v>73</v>
      </c>
      <c r="B5251" t="s">
        <v>47</v>
      </c>
      <c r="C5251" t="s">
        <v>29</v>
      </c>
      <c r="D5251" t="s">
        <v>30</v>
      </c>
      <c r="E5251" t="s">
        <v>1453</v>
      </c>
      <c r="F5251" t="s">
        <v>714</v>
      </c>
      <c r="G5251" t="s">
        <v>452</v>
      </c>
      <c r="H5251" t="s">
        <v>46</v>
      </c>
      <c r="J5251" t="s">
        <v>36</v>
      </c>
      <c r="L5251" t="s">
        <v>715</v>
      </c>
      <c r="M5251" t="s">
        <v>715</v>
      </c>
      <c r="N5251" t="b">
        <v>0</v>
      </c>
      <c r="O5251">
        <v>55.679310559999998</v>
      </c>
      <c r="P5251">
        <v>8.8770800865597167E-8</v>
      </c>
      <c r="Q5251">
        <v>4.5191545465842302E-5</v>
      </c>
      <c r="R5251">
        <v>2.5162340946789929E-3</v>
      </c>
      <c r="S5251">
        <v>4.9426969900555014E-6</v>
      </c>
      <c r="T5251">
        <f t="shared" si="166"/>
        <v>2.5162340946789934E-3</v>
      </c>
      <c r="U5251">
        <f t="shared" si="167"/>
        <v>4.9426969900555014E-6</v>
      </c>
    </row>
    <row r="5252" spans="1:21" x14ac:dyDescent="0.35">
      <c r="A5252" t="s">
        <v>73</v>
      </c>
      <c r="B5252" t="s">
        <v>47</v>
      </c>
      <c r="C5252" t="s">
        <v>39</v>
      </c>
      <c r="D5252" t="s">
        <v>40</v>
      </c>
      <c r="E5252" t="s">
        <v>1453</v>
      </c>
      <c r="F5252" t="s">
        <v>714</v>
      </c>
      <c r="G5252" t="s">
        <v>452</v>
      </c>
      <c r="H5252" t="s">
        <v>46</v>
      </c>
      <c r="J5252" t="s">
        <v>36</v>
      </c>
      <c r="L5252" t="s">
        <v>715</v>
      </c>
      <c r="M5252" t="s">
        <v>715</v>
      </c>
      <c r="N5252" t="b">
        <v>0</v>
      </c>
      <c r="O5252">
        <v>55.679310559999998</v>
      </c>
      <c r="P5252">
        <v>1.159583947874533E-8</v>
      </c>
      <c r="Q5252">
        <v>4.7432437176248899E-5</v>
      </c>
      <c r="R5252">
        <v>2.6410054001540519E-3</v>
      </c>
      <c r="S5252">
        <v>6.4564834754096993E-7</v>
      </c>
      <c r="T5252">
        <f t="shared" si="166"/>
        <v>2.6410054001540519E-3</v>
      </c>
      <c r="U5252">
        <f t="shared" si="167"/>
        <v>6.4564834754096972E-7</v>
      </c>
    </row>
    <row r="5253" spans="1:21" x14ac:dyDescent="0.35">
      <c r="A5253" t="s">
        <v>73</v>
      </c>
      <c r="B5253" t="s">
        <v>47</v>
      </c>
      <c r="C5253" t="s">
        <v>76</v>
      </c>
      <c r="D5253" t="s">
        <v>77</v>
      </c>
      <c r="E5253" t="s">
        <v>1387</v>
      </c>
      <c r="F5253" t="s">
        <v>1388</v>
      </c>
      <c r="G5253" t="s">
        <v>128</v>
      </c>
      <c r="H5253" t="s">
        <v>46</v>
      </c>
      <c r="J5253" t="s">
        <v>36</v>
      </c>
      <c r="L5253" t="s">
        <v>1389</v>
      </c>
      <c r="M5253" t="s">
        <v>1389</v>
      </c>
      <c r="N5253" t="b">
        <v>0</v>
      </c>
      <c r="O5253">
        <v>116.89</v>
      </c>
      <c r="P5253">
        <v>5.9306245717080175E-4</v>
      </c>
      <c r="Q5253">
        <v>1.0336226446959249</v>
      </c>
      <c r="R5253">
        <v>120.8201509385067</v>
      </c>
      <c r="S5253">
        <v>6.9323070618695012E-2</v>
      </c>
      <c r="T5253">
        <f t="shared" si="166"/>
        <v>120.82015093850666</v>
      </c>
      <c r="U5253">
        <f t="shared" si="167"/>
        <v>6.9323070618695012E-2</v>
      </c>
    </row>
    <row r="5254" spans="1:21" x14ac:dyDescent="0.35">
      <c r="A5254" t="s">
        <v>73</v>
      </c>
      <c r="B5254" t="s">
        <v>47</v>
      </c>
      <c r="C5254" t="s">
        <v>76</v>
      </c>
      <c r="D5254" t="s">
        <v>77</v>
      </c>
      <c r="E5254" t="s">
        <v>1453</v>
      </c>
      <c r="F5254" t="s">
        <v>714</v>
      </c>
      <c r="G5254" t="s">
        <v>452</v>
      </c>
      <c r="H5254" t="s">
        <v>46</v>
      </c>
      <c r="J5254" t="s">
        <v>36</v>
      </c>
      <c r="L5254" t="s">
        <v>715</v>
      </c>
      <c r="M5254" t="s">
        <v>715</v>
      </c>
      <c r="N5254" t="b">
        <v>0</v>
      </c>
      <c r="O5254">
        <v>55.679310559999998</v>
      </c>
      <c r="P5254">
        <v>2.9512738440079151E-8</v>
      </c>
      <c r="Q5254">
        <v>5.1436462365494612E-5</v>
      </c>
      <c r="R5254">
        <v>2.863946762156126E-3</v>
      </c>
      <c r="S5254">
        <v>1.643248929081217E-6</v>
      </c>
      <c r="T5254">
        <f t="shared" si="166"/>
        <v>2.8639467621561264E-3</v>
      </c>
      <c r="U5254">
        <f t="shared" si="167"/>
        <v>1.6432489290812168E-6</v>
      </c>
    </row>
    <row r="5255" spans="1:21" x14ac:dyDescent="0.35">
      <c r="A5255" t="s">
        <v>73</v>
      </c>
      <c r="B5255" t="s">
        <v>47</v>
      </c>
      <c r="C5255" t="s">
        <v>39</v>
      </c>
      <c r="D5255" t="s">
        <v>40</v>
      </c>
      <c r="E5255" t="s">
        <v>301</v>
      </c>
      <c r="F5255" t="s">
        <v>302</v>
      </c>
      <c r="G5255" t="s">
        <v>128</v>
      </c>
      <c r="H5255" t="s">
        <v>46</v>
      </c>
      <c r="J5255" t="s">
        <v>36</v>
      </c>
      <c r="L5255" t="s">
        <v>303</v>
      </c>
      <c r="M5255" t="s">
        <v>303</v>
      </c>
      <c r="N5255" t="b">
        <v>0</v>
      </c>
      <c r="O5255">
        <v>23.09</v>
      </c>
      <c r="P5255">
        <v>1.345551131649583E-4</v>
      </c>
      <c r="Q5255">
        <v>0.55039369625962642</v>
      </c>
      <c r="R5255">
        <v>12.708590446634769</v>
      </c>
      <c r="S5255">
        <v>3.1068775629788858E-3</v>
      </c>
      <c r="T5255">
        <f t="shared" si="166"/>
        <v>12.708590446634775</v>
      </c>
      <c r="U5255">
        <f t="shared" si="167"/>
        <v>3.1068775629788871E-3</v>
      </c>
    </row>
    <row r="5256" spans="1:21" x14ac:dyDescent="0.35">
      <c r="A5256" t="s">
        <v>73</v>
      </c>
      <c r="B5256" t="s">
        <v>47</v>
      </c>
      <c r="C5256" t="s">
        <v>76</v>
      </c>
      <c r="D5256" t="s">
        <v>77</v>
      </c>
      <c r="E5256" t="s">
        <v>716</v>
      </c>
      <c r="F5256" t="s">
        <v>717</v>
      </c>
      <c r="G5256" t="s">
        <v>452</v>
      </c>
      <c r="H5256" t="s">
        <v>46</v>
      </c>
      <c r="J5256" t="s">
        <v>36</v>
      </c>
      <c r="L5256" t="s">
        <v>718</v>
      </c>
      <c r="M5256" t="s">
        <v>718</v>
      </c>
      <c r="N5256" t="b">
        <v>0</v>
      </c>
      <c r="O5256">
        <v>64.081787449999993</v>
      </c>
      <c r="P5256">
        <v>9.2478295881338623E-9</v>
      </c>
      <c r="Q5256">
        <v>1.6117638135760849E-5</v>
      </c>
      <c r="R5256">
        <v>1.0328470612118411E-3</v>
      </c>
      <c r="S5256">
        <v>5.9261745004061516E-7</v>
      </c>
      <c r="T5256">
        <f t="shared" si="166"/>
        <v>1.0328470612118409E-3</v>
      </c>
      <c r="U5256">
        <f t="shared" si="167"/>
        <v>5.9261745004061516E-7</v>
      </c>
    </row>
    <row r="5257" spans="1:21" x14ac:dyDescent="0.35">
      <c r="A5257" t="s">
        <v>73</v>
      </c>
      <c r="B5257" t="s">
        <v>47</v>
      </c>
      <c r="C5257" t="s">
        <v>39</v>
      </c>
      <c r="D5257" t="s">
        <v>40</v>
      </c>
      <c r="E5257" t="s">
        <v>716</v>
      </c>
      <c r="F5257" t="s">
        <v>717</v>
      </c>
      <c r="G5257" t="s">
        <v>452</v>
      </c>
      <c r="H5257" t="s">
        <v>46</v>
      </c>
      <c r="J5257" t="s">
        <v>36</v>
      </c>
      <c r="L5257" t="s">
        <v>718</v>
      </c>
      <c r="M5257" t="s">
        <v>718</v>
      </c>
      <c r="N5257" t="b">
        <v>0</v>
      </c>
      <c r="O5257">
        <v>64.081787449999993</v>
      </c>
      <c r="P5257">
        <v>5.2885065466585354E-9</v>
      </c>
      <c r="Q5257">
        <v>2.1632479044777491E-5</v>
      </c>
      <c r="R5257">
        <v>1.38624792416401E-3</v>
      </c>
      <c r="S5257">
        <v>3.3889695245090571E-7</v>
      </c>
      <c r="T5257">
        <f t="shared" si="166"/>
        <v>1.38624792416401E-3</v>
      </c>
      <c r="U5257">
        <f t="shared" si="167"/>
        <v>3.3889695245090571E-7</v>
      </c>
    </row>
    <row r="5258" spans="1:21" x14ac:dyDescent="0.35">
      <c r="A5258" t="s">
        <v>73</v>
      </c>
      <c r="B5258" t="s">
        <v>47</v>
      </c>
      <c r="C5258" t="s">
        <v>39</v>
      </c>
      <c r="D5258" t="s">
        <v>40</v>
      </c>
      <c r="E5258" t="s">
        <v>310</v>
      </c>
      <c r="F5258" t="s">
        <v>311</v>
      </c>
      <c r="G5258" t="s">
        <v>128</v>
      </c>
      <c r="H5258" t="s">
        <v>46</v>
      </c>
      <c r="J5258" t="s">
        <v>36</v>
      </c>
      <c r="L5258" t="s">
        <v>312</v>
      </c>
      <c r="M5258" t="s">
        <v>312</v>
      </c>
      <c r="N5258" t="b">
        <v>0</v>
      </c>
      <c r="O5258">
        <v>23.09</v>
      </c>
      <c r="P5258">
        <v>1.8243126182257009E-3</v>
      </c>
      <c r="Q5258">
        <v>7.4622966118526666</v>
      </c>
      <c r="R5258">
        <v>172.3044287676781</v>
      </c>
      <c r="S5258">
        <v>4.2123378354831438E-2</v>
      </c>
      <c r="T5258">
        <f t="shared" si="166"/>
        <v>172.30442876767808</v>
      </c>
      <c r="U5258">
        <f t="shared" si="167"/>
        <v>4.2123378354831431E-2</v>
      </c>
    </row>
    <row r="5259" spans="1:21" x14ac:dyDescent="0.35">
      <c r="A5259" t="s">
        <v>73</v>
      </c>
      <c r="B5259" t="s">
        <v>47</v>
      </c>
      <c r="C5259" t="s">
        <v>29</v>
      </c>
      <c r="D5259" t="s">
        <v>30</v>
      </c>
      <c r="E5259" t="s">
        <v>722</v>
      </c>
      <c r="F5259" t="s">
        <v>723</v>
      </c>
      <c r="G5259" t="s">
        <v>452</v>
      </c>
      <c r="H5259" t="s">
        <v>46</v>
      </c>
      <c r="J5259" t="s">
        <v>36</v>
      </c>
      <c r="L5259" t="s">
        <v>724</v>
      </c>
      <c r="M5259" t="s">
        <v>724</v>
      </c>
      <c r="N5259" t="b">
        <v>0</v>
      </c>
      <c r="O5259">
        <v>74.60124759</v>
      </c>
      <c r="P5259">
        <v>2.3788743326620541E-4</v>
      </c>
      <c r="Q5259">
        <v>0.1211040190172326</v>
      </c>
      <c r="R5259">
        <v>9.0345109068486398</v>
      </c>
      <c r="S5259">
        <v>1.7746699307641799E-2</v>
      </c>
      <c r="T5259">
        <f t="shared" si="166"/>
        <v>9.034510906848638</v>
      </c>
      <c r="U5259">
        <f t="shared" si="167"/>
        <v>1.7746699307641792E-2</v>
      </c>
    </row>
    <row r="5260" spans="1:21" x14ac:dyDescent="0.35">
      <c r="A5260" t="s">
        <v>73</v>
      </c>
      <c r="B5260" t="s">
        <v>47</v>
      </c>
      <c r="C5260" t="s">
        <v>39</v>
      </c>
      <c r="D5260" t="s">
        <v>40</v>
      </c>
      <c r="E5260" t="s">
        <v>722</v>
      </c>
      <c r="F5260" t="s">
        <v>723</v>
      </c>
      <c r="G5260" t="s">
        <v>452</v>
      </c>
      <c r="H5260" t="s">
        <v>46</v>
      </c>
      <c r="J5260" t="s">
        <v>36</v>
      </c>
      <c r="L5260" t="s">
        <v>724</v>
      </c>
      <c r="M5260" t="s">
        <v>724</v>
      </c>
      <c r="N5260" t="b">
        <v>0</v>
      </c>
      <c r="O5260">
        <v>74.60124759</v>
      </c>
      <c r="P5260">
        <v>1.124114810656564E-4</v>
      </c>
      <c r="Q5260">
        <v>0.45981582647026709</v>
      </c>
      <c r="R5260">
        <v>34.302834316308868</v>
      </c>
      <c r="S5260">
        <v>8.3860367309376259E-3</v>
      </c>
      <c r="T5260">
        <f t="shared" si="166"/>
        <v>34.302834316308868</v>
      </c>
      <c r="U5260">
        <f t="shared" si="167"/>
        <v>8.3860367309376311E-3</v>
      </c>
    </row>
    <row r="5261" spans="1:21" x14ac:dyDescent="0.35">
      <c r="A5261" t="s">
        <v>73</v>
      </c>
      <c r="B5261" t="s">
        <v>47</v>
      </c>
      <c r="C5261" t="s">
        <v>76</v>
      </c>
      <c r="D5261" t="s">
        <v>77</v>
      </c>
      <c r="E5261" t="s">
        <v>316</v>
      </c>
      <c r="F5261" t="s">
        <v>317</v>
      </c>
      <c r="G5261" t="s">
        <v>128</v>
      </c>
      <c r="H5261" t="s">
        <v>46</v>
      </c>
      <c r="J5261" t="s">
        <v>36</v>
      </c>
      <c r="L5261" t="s">
        <v>318</v>
      </c>
      <c r="M5261" t="s">
        <v>318</v>
      </c>
      <c r="N5261" t="b">
        <v>0</v>
      </c>
      <c r="O5261">
        <v>968.15</v>
      </c>
      <c r="P5261">
        <v>7.9323011974134928E-19</v>
      </c>
      <c r="Q5261">
        <v>1.3824861181246341E-15</v>
      </c>
      <c r="R5261">
        <v>1.338453935262364E-12</v>
      </c>
      <c r="S5261">
        <v>7.6796574042758727E-16</v>
      </c>
      <c r="T5261">
        <f t="shared" si="166"/>
        <v>1.3384539352623644E-12</v>
      </c>
      <c r="U5261">
        <f t="shared" si="167"/>
        <v>7.6796574042758727E-16</v>
      </c>
    </row>
    <row r="5262" spans="1:21" x14ac:dyDescent="0.35">
      <c r="A5262" t="s">
        <v>73</v>
      </c>
      <c r="B5262" t="s">
        <v>47</v>
      </c>
      <c r="C5262" t="s">
        <v>76</v>
      </c>
      <c r="D5262" t="s">
        <v>77</v>
      </c>
      <c r="E5262" t="s">
        <v>722</v>
      </c>
      <c r="F5262" t="s">
        <v>723</v>
      </c>
      <c r="G5262" t="s">
        <v>452</v>
      </c>
      <c r="H5262" t="s">
        <v>46</v>
      </c>
      <c r="J5262" t="s">
        <v>36</v>
      </c>
      <c r="L5262" t="s">
        <v>724</v>
      </c>
      <c r="M5262" t="s">
        <v>724</v>
      </c>
      <c r="N5262" t="b">
        <v>0</v>
      </c>
      <c r="O5262">
        <v>74.60124759</v>
      </c>
      <c r="P5262">
        <v>1.6882835659735979E-3</v>
      </c>
      <c r="Q5262">
        <v>2.942435663156004</v>
      </c>
      <c r="R5262">
        <v>219.50937142474689</v>
      </c>
      <c r="S5262">
        <v>0.1259480603073245</v>
      </c>
      <c r="T5262">
        <f t="shared" si="166"/>
        <v>219.50937142474689</v>
      </c>
      <c r="U5262">
        <f t="shared" si="167"/>
        <v>0.12594806030732447</v>
      </c>
    </row>
    <row r="5263" spans="1:21" x14ac:dyDescent="0.35">
      <c r="A5263" t="s">
        <v>73</v>
      </c>
      <c r="B5263" t="s">
        <v>47</v>
      </c>
      <c r="C5263" t="s">
        <v>39</v>
      </c>
      <c r="D5263" t="s">
        <v>40</v>
      </c>
      <c r="E5263" t="s">
        <v>319</v>
      </c>
      <c r="F5263" t="s">
        <v>320</v>
      </c>
      <c r="G5263" t="s">
        <v>128</v>
      </c>
      <c r="H5263" t="s">
        <v>46</v>
      </c>
      <c r="J5263" t="s">
        <v>36</v>
      </c>
      <c r="L5263" t="s">
        <v>321</v>
      </c>
      <c r="M5263" t="s">
        <v>321</v>
      </c>
      <c r="N5263" t="b">
        <v>0</v>
      </c>
      <c r="O5263">
        <v>113.85</v>
      </c>
      <c r="P5263">
        <v>2.3896657763056062E-3</v>
      </c>
      <c r="Q5263">
        <v>9.7748569230032025</v>
      </c>
      <c r="R5263">
        <v>1112.867460683914</v>
      </c>
      <c r="S5263">
        <v>0.27206344863239318</v>
      </c>
      <c r="T5263">
        <f t="shared" si="166"/>
        <v>1112.8674606839145</v>
      </c>
      <c r="U5263">
        <f t="shared" si="167"/>
        <v>0.27206344863239323</v>
      </c>
    </row>
    <row r="5264" spans="1:21" x14ac:dyDescent="0.35">
      <c r="A5264" t="s">
        <v>73</v>
      </c>
      <c r="B5264" t="s">
        <v>47</v>
      </c>
      <c r="C5264" t="s">
        <v>39</v>
      </c>
      <c r="D5264" t="s">
        <v>40</v>
      </c>
      <c r="E5264" t="s">
        <v>189</v>
      </c>
      <c r="F5264" t="s">
        <v>190</v>
      </c>
      <c r="G5264" t="s">
        <v>128</v>
      </c>
      <c r="H5264" t="s">
        <v>46</v>
      </c>
      <c r="J5264" t="s">
        <v>36</v>
      </c>
      <c r="L5264" t="s">
        <v>191</v>
      </c>
      <c r="M5264" t="s">
        <v>191</v>
      </c>
      <c r="N5264" t="b">
        <v>0</v>
      </c>
      <c r="O5264">
        <v>32.630000000000003</v>
      </c>
      <c r="P5264">
        <v>5.4806099830986424E-3</v>
      </c>
      <c r="Q5264">
        <v>22.418272449126409</v>
      </c>
      <c r="R5264">
        <v>731.50823001499475</v>
      </c>
      <c r="S5264">
        <v>0.1788323037485087</v>
      </c>
      <c r="T5264">
        <f t="shared" si="166"/>
        <v>731.50823001499475</v>
      </c>
      <c r="U5264">
        <f t="shared" si="167"/>
        <v>0.17883230374850873</v>
      </c>
    </row>
    <row r="5265" spans="1:21" x14ac:dyDescent="0.35">
      <c r="A5265" t="s">
        <v>73</v>
      </c>
      <c r="B5265" t="s">
        <v>47</v>
      </c>
      <c r="C5265" t="s">
        <v>29</v>
      </c>
      <c r="D5265" t="s">
        <v>30</v>
      </c>
      <c r="E5265" t="s">
        <v>189</v>
      </c>
      <c r="F5265" t="s">
        <v>190</v>
      </c>
      <c r="G5265" t="s">
        <v>128</v>
      </c>
      <c r="H5265" t="s">
        <v>46</v>
      </c>
      <c r="J5265" t="s">
        <v>36</v>
      </c>
      <c r="L5265" t="s">
        <v>191</v>
      </c>
      <c r="M5265" t="s">
        <v>191</v>
      </c>
      <c r="N5265" t="b">
        <v>0</v>
      </c>
      <c r="O5265">
        <v>32.630000000000003</v>
      </c>
      <c r="P5265">
        <v>1.398122664445297E-2</v>
      </c>
      <c r="Q5265">
        <v>7.1175795803359376</v>
      </c>
      <c r="R5265">
        <v>232.24662170636171</v>
      </c>
      <c r="S5265">
        <v>0.45620742540850051</v>
      </c>
      <c r="T5265">
        <f t="shared" si="166"/>
        <v>232.24662170636165</v>
      </c>
      <c r="U5265">
        <f t="shared" si="167"/>
        <v>0.45620742540850046</v>
      </c>
    </row>
    <row r="5266" spans="1:21" x14ac:dyDescent="0.35">
      <c r="A5266" t="s">
        <v>73</v>
      </c>
      <c r="B5266" t="s">
        <v>47</v>
      </c>
      <c r="C5266" t="s">
        <v>29</v>
      </c>
      <c r="D5266" t="s">
        <v>30</v>
      </c>
      <c r="E5266" t="s">
        <v>325</v>
      </c>
      <c r="F5266" t="s">
        <v>326</v>
      </c>
      <c r="G5266" t="s">
        <v>128</v>
      </c>
      <c r="H5266" t="s">
        <v>46</v>
      </c>
      <c r="J5266" t="s">
        <v>36</v>
      </c>
      <c r="L5266" t="s">
        <v>327</v>
      </c>
      <c r="M5266" t="s">
        <v>327</v>
      </c>
      <c r="N5266" t="b">
        <v>0</v>
      </c>
      <c r="O5266">
        <v>35.74</v>
      </c>
      <c r="P5266">
        <v>1.7648054169978181E-2</v>
      </c>
      <c r="Q5266">
        <v>8.9842925221969239</v>
      </c>
      <c r="R5266">
        <v>321.09861474331808</v>
      </c>
      <c r="S5266">
        <v>0.63074145603502019</v>
      </c>
      <c r="T5266">
        <f t="shared" si="166"/>
        <v>321.09861474331808</v>
      </c>
      <c r="U5266">
        <f t="shared" si="167"/>
        <v>0.63074145603502019</v>
      </c>
    </row>
    <row r="5267" spans="1:21" x14ac:dyDescent="0.35">
      <c r="A5267" t="s">
        <v>73</v>
      </c>
      <c r="B5267" t="s">
        <v>47</v>
      </c>
      <c r="C5267" t="s">
        <v>39</v>
      </c>
      <c r="D5267" t="s">
        <v>40</v>
      </c>
      <c r="E5267" t="s">
        <v>728</v>
      </c>
      <c r="F5267" t="s">
        <v>729</v>
      </c>
      <c r="G5267" t="s">
        <v>452</v>
      </c>
      <c r="H5267" t="s">
        <v>46</v>
      </c>
      <c r="J5267" t="s">
        <v>36</v>
      </c>
      <c r="L5267" t="s">
        <v>730</v>
      </c>
      <c r="M5267" t="s">
        <v>730</v>
      </c>
      <c r="N5267" t="b">
        <v>0</v>
      </c>
      <c r="O5267">
        <v>57.776871210000003</v>
      </c>
      <c r="P5267">
        <v>1.162672233411897E-7</v>
      </c>
      <c r="Q5267">
        <v>4.7558762579426322E-4</v>
      </c>
      <c r="R5267">
        <v>2.7477965004584819E-2</v>
      </c>
      <c r="S5267">
        <v>6.7175563889282232E-6</v>
      </c>
      <c r="T5267">
        <f t="shared" si="166"/>
        <v>2.7477965004584822E-2</v>
      </c>
      <c r="U5267">
        <f t="shared" si="167"/>
        <v>6.7175563889282232E-6</v>
      </c>
    </row>
    <row r="5268" spans="1:21" x14ac:dyDescent="0.35">
      <c r="A5268" t="s">
        <v>73</v>
      </c>
      <c r="B5268" t="s">
        <v>47</v>
      </c>
      <c r="C5268" t="s">
        <v>39</v>
      </c>
      <c r="D5268" t="s">
        <v>40</v>
      </c>
      <c r="E5268" t="s">
        <v>731</v>
      </c>
      <c r="F5268" t="s">
        <v>732</v>
      </c>
      <c r="G5268" t="s">
        <v>452</v>
      </c>
      <c r="H5268" t="s">
        <v>46</v>
      </c>
      <c r="J5268" t="s">
        <v>36</v>
      </c>
      <c r="L5268" t="s">
        <v>733</v>
      </c>
      <c r="M5268" t="s">
        <v>733</v>
      </c>
      <c r="N5268" t="b">
        <v>0</v>
      </c>
      <c r="O5268">
        <v>46.504731210000003</v>
      </c>
      <c r="P5268">
        <v>6.6218371744196962E-7</v>
      </c>
      <c r="Q5268">
        <v>2.7086428398972301E-3</v>
      </c>
      <c r="R5268">
        <v>0.12596470721331171</v>
      </c>
      <c r="S5268">
        <v>3.0794675791277393E-5</v>
      </c>
      <c r="T5268">
        <f t="shared" si="166"/>
        <v>0.12596470721331177</v>
      </c>
      <c r="U5268">
        <f t="shared" si="167"/>
        <v>3.0794675791277386E-5</v>
      </c>
    </row>
    <row r="5269" spans="1:21" x14ac:dyDescent="0.35">
      <c r="A5269" t="s">
        <v>73</v>
      </c>
      <c r="B5269" t="s">
        <v>47</v>
      </c>
      <c r="C5269" t="s">
        <v>39</v>
      </c>
      <c r="D5269" t="s">
        <v>40</v>
      </c>
      <c r="E5269" t="s">
        <v>325</v>
      </c>
      <c r="F5269" t="s">
        <v>326</v>
      </c>
      <c r="G5269" t="s">
        <v>128</v>
      </c>
      <c r="H5269" t="s">
        <v>46</v>
      </c>
      <c r="J5269" t="s">
        <v>36</v>
      </c>
      <c r="L5269" t="s">
        <v>327</v>
      </c>
      <c r="M5269" t="s">
        <v>327</v>
      </c>
      <c r="N5269" t="b">
        <v>0</v>
      </c>
      <c r="O5269">
        <v>35.74</v>
      </c>
      <c r="P5269">
        <v>2.2363035315823318E-3</v>
      </c>
      <c r="Q5269">
        <v>9.1475332133762493</v>
      </c>
      <c r="R5269">
        <v>326.93283704606722</v>
      </c>
      <c r="S5269">
        <v>7.9925488218752547E-2</v>
      </c>
      <c r="T5269">
        <f t="shared" si="166"/>
        <v>326.93283704606716</v>
      </c>
      <c r="U5269">
        <f t="shared" si="167"/>
        <v>7.9925488218752547E-2</v>
      </c>
    </row>
    <row r="5270" spans="1:21" x14ac:dyDescent="0.35">
      <c r="A5270" t="s">
        <v>73</v>
      </c>
      <c r="B5270" t="s">
        <v>47</v>
      </c>
      <c r="C5270" t="s">
        <v>29</v>
      </c>
      <c r="D5270" t="s">
        <v>30</v>
      </c>
      <c r="E5270" t="s">
        <v>731</v>
      </c>
      <c r="F5270" t="s">
        <v>732</v>
      </c>
      <c r="G5270" t="s">
        <v>452</v>
      </c>
      <c r="H5270" t="s">
        <v>46</v>
      </c>
      <c r="J5270" t="s">
        <v>36</v>
      </c>
      <c r="L5270" t="s">
        <v>733</v>
      </c>
      <c r="M5270" t="s">
        <v>733</v>
      </c>
      <c r="N5270" t="b">
        <v>0</v>
      </c>
      <c r="O5270">
        <v>46.504731210000003</v>
      </c>
      <c r="P5270">
        <v>5.5762100646314471E-6</v>
      </c>
      <c r="Q5270">
        <v>2.8387436883037099E-3</v>
      </c>
      <c r="R5270">
        <v>0.13201501219864811</v>
      </c>
      <c r="S5270">
        <v>2.5932015022618219E-4</v>
      </c>
      <c r="T5270">
        <f t="shared" si="166"/>
        <v>0.13201501219864806</v>
      </c>
      <c r="U5270">
        <f t="shared" si="167"/>
        <v>2.5932015022618219E-4</v>
      </c>
    </row>
    <row r="5271" spans="1:21" x14ac:dyDescent="0.35">
      <c r="A5271" t="s">
        <v>73</v>
      </c>
      <c r="B5271" t="s">
        <v>47</v>
      </c>
      <c r="C5271" t="s">
        <v>76</v>
      </c>
      <c r="D5271" t="s">
        <v>77</v>
      </c>
      <c r="E5271" t="s">
        <v>731</v>
      </c>
      <c r="F5271" t="s">
        <v>732</v>
      </c>
      <c r="G5271" t="s">
        <v>452</v>
      </c>
      <c r="H5271" t="s">
        <v>46</v>
      </c>
      <c r="J5271" t="s">
        <v>36</v>
      </c>
      <c r="L5271" t="s">
        <v>733</v>
      </c>
      <c r="M5271" t="s">
        <v>733</v>
      </c>
      <c r="N5271" t="b">
        <v>0</v>
      </c>
      <c r="O5271">
        <v>46.504731210000003</v>
      </c>
      <c r="P5271">
        <v>1.9981292985126902E-6</v>
      </c>
      <c r="Q5271">
        <v>3.482452252711541E-3</v>
      </c>
      <c r="R5271">
        <v>0.1619505059640092</v>
      </c>
      <c r="S5271">
        <v>9.2922465950158518E-5</v>
      </c>
      <c r="T5271">
        <f t="shared" si="166"/>
        <v>0.16195050596400923</v>
      </c>
      <c r="U5271">
        <f t="shared" si="167"/>
        <v>9.2922465950158518E-5</v>
      </c>
    </row>
    <row r="5272" spans="1:21" x14ac:dyDescent="0.35">
      <c r="A5272" t="s">
        <v>73</v>
      </c>
      <c r="B5272" t="s">
        <v>47</v>
      </c>
      <c r="C5272" t="s">
        <v>39</v>
      </c>
      <c r="D5272" t="s">
        <v>40</v>
      </c>
      <c r="E5272" t="s">
        <v>331</v>
      </c>
      <c r="F5272" t="s">
        <v>332</v>
      </c>
      <c r="G5272" t="s">
        <v>128</v>
      </c>
      <c r="H5272" t="s">
        <v>46</v>
      </c>
      <c r="J5272" t="s">
        <v>36</v>
      </c>
      <c r="L5272" t="s">
        <v>333</v>
      </c>
      <c r="M5272" t="s">
        <v>334</v>
      </c>
      <c r="N5272" t="b">
        <v>0</v>
      </c>
      <c r="O5272">
        <v>23.88</v>
      </c>
      <c r="P5272">
        <v>6.0439406601609883E-6</v>
      </c>
      <c r="Q5272">
        <v>2.4722559861710059E-2</v>
      </c>
      <c r="R5272">
        <v>0.59037472949763625</v>
      </c>
      <c r="S5272">
        <v>1.443293029646444E-4</v>
      </c>
      <c r="T5272">
        <f t="shared" si="166"/>
        <v>0.59037472949763614</v>
      </c>
      <c r="U5272">
        <f t="shared" si="167"/>
        <v>1.443293029646444E-4</v>
      </c>
    </row>
    <row r="5273" spans="1:21" x14ac:dyDescent="0.35">
      <c r="A5273" t="s">
        <v>73</v>
      </c>
      <c r="B5273" t="s">
        <v>47</v>
      </c>
      <c r="C5273" t="s">
        <v>29</v>
      </c>
      <c r="D5273" t="s">
        <v>30</v>
      </c>
      <c r="E5273" t="s">
        <v>748</v>
      </c>
      <c r="F5273" t="s">
        <v>749</v>
      </c>
      <c r="G5273" t="s">
        <v>452</v>
      </c>
      <c r="H5273" t="s">
        <v>46</v>
      </c>
      <c r="J5273" t="s">
        <v>36</v>
      </c>
      <c r="L5273" t="s">
        <v>750</v>
      </c>
      <c r="M5273" t="s">
        <v>750</v>
      </c>
      <c r="N5273" t="b">
        <v>0</v>
      </c>
      <c r="O5273">
        <v>106.23905766</v>
      </c>
      <c r="P5273">
        <v>1.8048411597593279E-3</v>
      </c>
      <c r="Q5273">
        <v>0.91881069602354959</v>
      </c>
      <c r="R5273">
        <v>97.613582513470618</v>
      </c>
      <c r="S5273">
        <v>0.19174462403881259</v>
      </c>
      <c r="T5273">
        <f t="shared" si="166"/>
        <v>97.613582513470618</v>
      </c>
      <c r="U5273">
        <f t="shared" si="167"/>
        <v>0.19174462403881251</v>
      </c>
    </row>
    <row r="5274" spans="1:21" x14ac:dyDescent="0.35">
      <c r="A5274" t="s">
        <v>73</v>
      </c>
      <c r="B5274" t="s">
        <v>47</v>
      </c>
      <c r="C5274" t="s">
        <v>39</v>
      </c>
      <c r="D5274" t="s">
        <v>40</v>
      </c>
      <c r="E5274" t="s">
        <v>748</v>
      </c>
      <c r="F5274" t="s">
        <v>749</v>
      </c>
      <c r="G5274" t="s">
        <v>452</v>
      </c>
      <c r="H5274" t="s">
        <v>46</v>
      </c>
      <c r="J5274" t="s">
        <v>36</v>
      </c>
      <c r="L5274" t="s">
        <v>750</v>
      </c>
      <c r="M5274" t="s">
        <v>750</v>
      </c>
      <c r="N5274" t="b">
        <v>0</v>
      </c>
      <c r="O5274">
        <v>106.23905766</v>
      </c>
      <c r="P5274">
        <v>1.100391477467471E-2</v>
      </c>
      <c r="Q5274">
        <v>45.011186744974623</v>
      </c>
      <c r="R5274">
        <v>4781.9460639443869</v>
      </c>
      <c r="S5274">
        <v>1.169045536232393</v>
      </c>
      <c r="T5274">
        <f t="shared" si="166"/>
        <v>4781.9460639443869</v>
      </c>
      <c r="U5274">
        <f t="shared" si="167"/>
        <v>1.1690455362323924</v>
      </c>
    </row>
    <row r="5275" spans="1:21" x14ac:dyDescent="0.35">
      <c r="A5275" t="s">
        <v>73</v>
      </c>
      <c r="B5275" t="s">
        <v>47</v>
      </c>
      <c r="C5275" t="s">
        <v>39</v>
      </c>
      <c r="D5275" t="s">
        <v>40</v>
      </c>
      <c r="E5275" t="s">
        <v>335</v>
      </c>
      <c r="F5275" t="s">
        <v>336</v>
      </c>
      <c r="G5275" t="s">
        <v>128</v>
      </c>
      <c r="H5275" t="s">
        <v>46</v>
      </c>
      <c r="J5275" t="s">
        <v>36</v>
      </c>
      <c r="L5275" t="s">
        <v>337</v>
      </c>
      <c r="M5275" t="s">
        <v>338</v>
      </c>
      <c r="N5275" t="b">
        <v>0</v>
      </c>
      <c r="O5275">
        <v>0.05</v>
      </c>
      <c r="P5275">
        <v>9.449440537077809E-6</v>
      </c>
      <c r="Q5275">
        <v>3.8652656019186202E-2</v>
      </c>
      <c r="R5275">
        <v>1.93263280095931E-3</v>
      </c>
      <c r="S5275">
        <v>4.7247202685389051E-7</v>
      </c>
      <c r="T5275">
        <f t="shared" si="166"/>
        <v>1.9326328009593103E-3</v>
      </c>
      <c r="U5275">
        <f t="shared" si="167"/>
        <v>4.7247202685389046E-7</v>
      </c>
    </row>
    <row r="5276" spans="1:21" x14ac:dyDescent="0.35">
      <c r="A5276" t="s">
        <v>73</v>
      </c>
      <c r="B5276" t="s">
        <v>47</v>
      </c>
      <c r="C5276" t="s">
        <v>29</v>
      </c>
      <c r="D5276" t="s">
        <v>30</v>
      </c>
      <c r="E5276" t="s">
        <v>335</v>
      </c>
      <c r="F5276" t="s">
        <v>336</v>
      </c>
      <c r="G5276" t="s">
        <v>128</v>
      </c>
      <c r="H5276" t="s">
        <v>46</v>
      </c>
      <c r="J5276" t="s">
        <v>36</v>
      </c>
      <c r="L5276" t="s">
        <v>337</v>
      </c>
      <c r="M5276" t="s">
        <v>338</v>
      </c>
      <c r="N5276" t="b">
        <v>0</v>
      </c>
      <c r="O5276">
        <v>0.05</v>
      </c>
      <c r="P5276">
        <v>3.4830012298472933E-5</v>
      </c>
      <c r="Q5276">
        <v>1.773130431419024E-2</v>
      </c>
      <c r="R5276">
        <v>8.8656521570951218E-4</v>
      </c>
      <c r="S5276">
        <v>1.7415006149236461E-6</v>
      </c>
      <c r="T5276">
        <f t="shared" si="166"/>
        <v>8.8656521570951207E-4</v>
      </c>
      <c r="U5276">
        <f t="shared" si="167"/>
        <v>1.7415006149236467E-6</v>
      </c>
    </row>
    <row r="5277" spans="1:21" x14ac:dyDescent="0.35">
      <c r="A5277" t="s">
        <v>73</v>
      </c>
      <c r="B5277" t="s">
        <v>47</v>
      </c>
      <c r="C5277" t="s">
        <v>76</v>
      </c>
      <c r="D5277" t="s">
        <v>77</v>
      </c>
      <c r="E5277" t="s">
        <v>748</v>
      </c>
      <c r="F5277" t="s">
        <v>749</v>
      </c>
      <c r="G5277" t="s">
        <v>452</v>
      </c>
      <c r="H5277" t="s">
        <v>46</v>
      </c>
      <c r="J5277" t="s">
        <v>36</v>
      </c>
      <c r="L5277" t="s">
        <v>750</v>
      </c>
      <c r="M5277" t="s">
        <v>750</v>
      </c>
      <c r="N5277" t="b">
        <v>0</v>
      </c>
      <c r="O5277">
        <v>106.23905766</v>
      </c>
      <c r="P5277">
        <v>1.7212025188182722E-2</v>
      </c>
      <c r="Q5277">
        <v>29.998086677839691</v>
      </c>
      <c r="R5277">
        <v>3186.968460256689</v>
      </c>
      <c r="S5277">
        <v>1.828589336412717</v>
      </c>
      <c r="T5277">
        <f t="shared" si="166"/>
        <v>3186.9684602566886</v>
      </c>
      <c r="U5277">
        <f t="shared" si="167"/>
        <v>1.8285893364127166</v>
      </c>
    </row>
    <row r="5278" spans="1:21" x14ac:dyDescent="0.35">
      <c r="A5278" t="s">
        <v>73</v>
      </c>
      <c r="B5278" t="s">
        <v>47</v>
      </c>
      <c r="C5278" t="s">
        <v>76</v>
      </c>
      <c r="D5278" t="s">
        <v>77</v>
      </c>
      <c r="E5278" t="s">
        <v>754</v>
      </c>
      <c r="F5278" t="s">
        <v>755</v>
      </c>
      <c r="G5278" t="s">
        <v>452</v>
      </c>
      <c r="H5278" t="s">
        <v>46</v>
      </c>
      <c r="J5278" t="s">
        <v>36</v>
      </c>
      <c r="L5278" t="s">
        <v>756</v>
      </c>
      <c r="M5278" t="s">
        <v>756</v>
      </c>
      <c r="N5278" t="b">
        <v>0</v>
      </c>
      <c r="O5278">
        <v>21.873540890000001</v>
      </c>
      <c r="P5278">
        <v>3.8092392970064261E-2</v>
      </c>
      <c r="Q5278">
        <v>66.38956738611229</v>
      </c>
      <c r="R5278">
        <v>1452.1749168895381</v>
      </c>
      <c r="S5278">
        <v>0.83321551522864923</v>
      </c>
      <c r="T5278">
        <f t="shared" si="166"/>
        <v>1452.1749168895376</v>
      </c>
      <c r="U5278">
        <f t="shared" si="167"/>
        <v>0.83321551522864923</v>
      </c>
    </row>
    <row r="5279" spans="1:21" x14ac:dyDescent="0.35">
      <c r="A5279" t="s">
        <v>73</v>
      </c>
      <c r="B5279" t="s">
        <v>47</v>
      </c>
      <c r="C5279" t="s">
        <v>39</v>
      </c>
      <c r="D5279" t="s">
        <v>40</v>
      </c>
      <c r="E5279" t="s">
        <v>754</v>
      </c>
      <c r="F5279" t="s">
        <v>755</v>
      </c>
      <c r="G5279" t="s">
        <v>452</v>
      </c>
      <c r="H5279" t="s">
        <v>46</v>
      </c>
      <c r="J5279" t="s">
        <v>36</v>
      </c>
      <c r="L5279" t="s">
        <v>756</v>
      </c>
      <c r="M5279" t="s">
        <v>756</v>
      </c>
      <c r="N5279" t="b">
        <v>0</v>
      </c>
      <c r="O5279">
        <v>21.873540890000001</v>
      </c>
      <c r="P5279">
        <v>1.5590487983229141E-2</v>
      </c>
      <c r="Q5279">
        <v>63.772428306466402</v>
      </c>
      <c r="R5279">
        <v>1394.928818216086</v>
      </c>
      <c r="S5279">
        <v>0.34101917639621621</v>
      </c>
      <c r="T5279">
        <f t="shared" si="166"/>
        <v>1394.9288182160863</v>
      </c>
      <c r="U5279">
        <f t="shared" si="167"/>
        <v>0.34101917639621626</v>
      </c>
    </row>
    <row r="5280" spans="1:21" x14ac:dyDescent="0.35">
      <c r="A5280" t="s">
        <v>73</v>
      </c>
      <c r="B5280" t="s">
        <v>47</v>
      </c>
      <c r="C5280" t="s">
        <v>76</v>
      </c>
      <c r="D5280" t="s">
        <v>77</v>
      </c>
      <c r="E5280" t="s">
        <v>757</v>
      </c>
      <c r="F5280" t="s">
        <v>758</v>
      </c>
      <c r="G5280" t="s">
        <v>452</v>
      </c>
      <c r="H5280" t="s">
        <v>46</v>
      </c>
      <c r="J5280" t="s">
        <v>36</v>
      </c>
      <c r="L5280" t="s">
        <v>759</v>
      </c>
      <c r="M5280" t="s">
        <v>759</v>
      </c>
      <c r="N5280" t="b">
        <v>0</v>
      </c>
      <c r="O5280">
        <v>35.737975300000002</v>
      </c>
      <c r="P5280">
        <v>4.7177600141498189E-5</v>
      </c>
      <c r="Q5280">
        <v>8.2223778017056701E-2</v>
      </c>
      <c r="R5280">
        <v>2.938511347846255</v>
      </c>
      <c r="S5280">
        <v>1.686031908570139E-3</v>
      </c>
      <c r="T5280">
        <f t="shared" si="166"/>
        <v>2.9385113478462555</v>
      </c>
      <c r="U5280">
        <f t="shared" si="167"/>
        <v>1.686031908570139E-3</v>
      </c>
    </row>
    <row r="5281" spans="1:21" x14ac:dyDescent="0.35">
      <c r="A5281" t="s">
        <v>73</v>
      </c>
      <c r="B5281" t="s">
        <v>47</v>
      </c>
      <c r="C5281" t="s">
        <v>29</v>
      </c>
      <c r="D5281" t="s">
        <v>30</v>
      </c>
      <c r="E5281" t="s">
        <v>757</v>
      </c>
      <c r="F5281" t="s">
        <v>758</v>
      </c>
      <c r="G5281" t="s">
        <v>452</v>
      </c>
      <c r="H5281" t="s">
        <v>46</v>
      </c>
      <c r="J5281" t="s">
        <v>36</v>
      </c>
      <c r="L5281" t="s">
        <v>759</v>
      </c>
      <c r="M5281" t="s">
        <v>759</v>
      </c>
      <c r="N5281" t="b">
        <v>0</v>
      </c>
      <c r="O5281">
        <v>35.737975300000002</v>
      </c>
      <c r="P5281">
        <v>1.044713151704225E-4</v>
      </c>
      <c r="Q5281">
        <v>5.3184382064420249E-2</v>
      </c>
      <c r="R5281">
        <v>1.9007021325640141</v>
      </c>
      <c r="S5281">
        <v>3.7335932811190741E-3</v>
      </c>
      <c r="T5281">
        <f t="shared" si="166"/>
        <v>1.9007021325640141</v>
      </c>
      <c r="U5281">
        <f t="shared" si="167"/>
        <v>3.733593281119075E-3</v>
      </c>
    </row>
    <row r="5282" spans="1:21" x14ac:dyDescent="0.35">
      <c r="A5282" t="s">
        <v>73</v>
      </c>
      <c r="B5282" t="s">
        <v>47</v>
      </c>
      <c r="C5282" t="s">
        <v>39</v>
      </c>
      <c r="D5282" t="s">
        <v>40</v>
      </c>
      <c r="E5282" t="s">
        <v>757</v>
      </c>
      <c r="F5282" t="s">
        <v>758</v>
      </c>
      <c r="G5282" t="s">
        <v>452</v>
      </c>
      <c r="H5282" t="s">
        <v>46</v>
      </c>
      <c r="J5282" t="s">
        <v>36</v>
      </c>
      <c r="L5282" t="s">
        <v>759</v>
      </c>
      <c r="M5282" t="s">
        <v>759</v>
      </c>
      <c r="N5282" t="b">
        <v>0</v>
      </c>
      <c r="O5282">
        <v>35.737975300000002</v>
      </c>
      <c r="P5282">
        <v>2.738581390682201E-7</v>
      </c>
      <c r="Q5282">
        <v>1.120208588637971E-3</v>
      </c>
      <c r="R5282">
        <v>4.0033986871591688E-2</v>
      </c>
      <c r="S5282">
        <v>9.7871354097240131E-6</v>
      </c>
      <c r="T5282">
        <f t="shared" si="166"/>
        <v>4.0033986871591667E-2</v>
      </c>
      <c r="U5282">
        <f t="shared" si="167"/>
        <v>9.7871354097240165E-6</v>
      </c>
    </row>
    <row r="5283" spans="1:21" x14ac:dyDescent="0.35">
      <c r="A5283" t="s">
        <v>73</v>
      </c>
      <c r="B5283" t="s">
        <v>47</v>
      </c>
      <c r="C5283" t="s">
        <v>39</v>
      </c>
      <c r="D5283" t="s">
        <v>40</v>
      </c>
      <c r="E5283" t="s">
        <v>760</v>
      </c>
      <c r="F5283" t="s">
        <v>761</v>
      </c>
      <c r="G5283" t="s">
        <v>452</v>
      </c>
      <c r="H5283" t="s">
        <v>46</v>
      </c>
      <c r="J5283" t="s">
        <v>36</v>
      </c>
      <c r="L5283" t="s">
        <v>762</v>
      </c>
      <c r="M5283" t="s">
        <v>762</v>
      </c>
      <c r="N5283" t="b">
        <v>0</v>
      </c>
      <c r="O5283">
        <v>21.831660679999999</v>
      </c>
      <c r="P5283">
        <v>3.3834034925550913E-2</v>
      </c>
      <c r="Q5283">
        <v>138.39711553154811</v>
      </c>
      <c r="R5283">
        <v>3021.438865375515</v>
      </c>
      <c r="S5283">
        <v>0.73865316992989638</v>
      </c>
      <c r="T5283">
        <f t="shared" si="166"/>
        <v>3021.4388653755159</v>
      </c>
      <c r="U5283">
        <f t="shared" si="167"/>
        <v>0.73865316992989649</v>
      </c>
    </row>
    <row r="5284" spans="1:21" x14ac:dyDescent="0.35">
      <c r="A5284" t="s">
        <v>73</v>
      </c>
      <c r="B5284" t="s">
        <v>47</v>
      </c>
      <c r="C5284" t="s">
        <v>76</v>
      </c>
      <c r="D5284" t="s">
        <v>77</v>
      </c>
      <c r="E5284" t="s">
        <v>760</v>
      </c>
      <c r="F5284" t="s">
        <v>761</v>
      </c>
      <c r="G5284" t="s">
        <v>452</v>
      </c>
      <c r="H5284" t="s">
        <v>46</v>
      </c>
      <c r="J5284" t="s">
        <v>36</v>
      </c>
      <c r="L5284" t="s">
        <v>762</v>
      </c>
      <c r="M5284" t="s">
        <v>762</v>
      </c>
      <c r="N5284" t="b">
        <v>0</v>
      </c>
      <c r="O5284">
        <v>21.831660679999999</v>
      </c>
      <c r="P5284">
        <v>3.6060865532561118E-2</v>
      </c>
      <c r="Q5284">
        <v>62.848906976175783</v>
      </c>
      <c r="R5284">
        <v>1372.0960112127541</v>
      </c>
      <c r="S5284">
        <v>0.78726858013398193</v>
      </c>
      <c r="T5284">
        <f t="shared" si="166"/>
        <v>1372.0960112127545</v>
      </c>
      <c r="U5284">
        <f t="shared" si="167"/>
        <v>0.78726858013398182</v>
      </c>
    </row>
    <row r="5285" spans="1:21" x14ac:dyDescent="0.35">
      <c r="A5285" t="s">
        <v>73</v>
      </c>
      <c r="B5285" t="s">
        <v>47</v>
      </c>
      <c r="C5285" t="s">
        <v>76</v>
      </c>
      <c r="D5285" t="s">
        <v>77</v>
      </c>
      <c r="E5285" t="s">
        <v>766</v>
      </c>
      <c r="F5285" t="s">
        <v>767</v>
      </c>
      <c r="G5285" t="s">
        <v>452</v>
      </c>
      <c r="H5285" t="s">
        <v>46</v>
      </c>
      <c r="J5285" t="s">
        <v>36</v>
      </c>
      <c r="L5285" t="s">
        <v>768</v>
      </c>
      <c r="M5285" t="s">
        <v>768</v>
      </c>
      <c r="N5285" t="b">
        <v>0</v>
      </c>
      <c r="O5285">
        <v>6.2466670999999998</v>
      </c>
      <c r="P5285">
        <v>3.8641079012993107E-5</v>
      </c>
      <c r="Q5285">
        <v>6.7345848317306917E-2</v>
      </c>
      <c r="R5285">
        <v>0.42068709500531148</v>
      </c>
      <c r="S5285">
        <v>2.4137795697896461E-4</v>
      </c>
      <c r="T5285">
        <f t="shared" si="166"/>
        <v>0.42068709500531148</v>
      </c>
      <c r="U5285">
        <f t="shared" si="167"/>
        <v>2.413779569789645E-4</v>
      </c>
    </row>
    <row r="5286" spans="1:21" x14ac:dyDescent="0.35">
      <c r="A5286" t="s">
        <v>73</v>
      </c>
      <c r="B5286" t="s">
        <v>47</v>
      </c>
      <c r="C5286" t="s">
        <v>39</v>
      </c>
      <c r="D5286" t="s">
        <v>40</v>
      </c>
      <c r="E5286" t="s">
        <v>353</v>
      </c>
      <c r="F5286" t="s">
        <v>354</v>
      </c>
      <c r="G5286" t="s">
        <v>128</v>
      </c>
      <c r="H5286" t="s">
        <v>46</v>
      </c>
      <c r="J5286" t="s">
        <v>36</v>
      </c>
      <c r="L5286" t="s">
        <v>355</v>
      </c>
      <c r="M5286" t="s">
        <v>355</v>
      </c>
      <c r="N5286" t="b">
        <v>0</v>
      </c>
      <c r="O5286">
        <v>0.31</v>
      </c>
      <c r="P5286">
        <v>9.4245697480419824E-4</v>
      </c>
      <c r="Q5286">
        <v>3.8550922794901061</v>
      </c>
      <c r="R5286">
        <v>1.195078606641933</v>
      </c>
      <c r="S5286">
        <v>2.9216166218930148E-4</v>
      </c>
      <c r="T5286">
        <f t="shared" si="166"/>
        <v>1.195078606641933</v>
      </c>
      <c r="U5286">
        <f t="shared" si="167"/>
        <v>2.9216166218930148E-4</v>
      </c>
    </row>
    <row r="5287" spans="1:21" x14ac:dyDescent="0.35">
      <c r="A5287" t="s">
        <v>73</v>
      </c>
      <c r="B5287" t="s">
        <v>47</v>
      </c>
      <c r="C5287" t="s">
        <v>39</v>
      </c>
      <c r="D5287" t="s">
        <v>40</v>
      </c>
      <c r="E5287" t="s">
        <v>766</v>
      </c>
      <c r="F5287" t="s">
        <v>767</v>
      </c>
      <c r="G5287" t="s">
        <v>452</v>
      </c>
      <c r="H5287" t="s">
        <v>46</v>
      </c>
      <c r="J5287" t="s">
        <v>36</v>
      </c>
      <c r="L5287" t="s">
        <v>768</v>
      </c>
      <c r="M5287" t="s">
        <v>768</v>
      </c>
      <c r="N5287" t="b">
        <v>0</v>
      </c>
      <c r="O5287">
        <v>6.2466670999999998</v>
      </c>
      <c r="P5287">
        <v>8.5553982437235112E-8</v>
      </c>
      <c r="Q5287">
        <v>3.4995602557022748E-4</v>
      </c>
      <c r="R5287">
        <v>2.186058791376299E-3</v>
      </c>
      <c r="S5287">
        <v>5.3442724736465443E-7</v>
      </c>
      <c r="T5287">
        <f t="shared" si="166"/>
        <v>2.1860587913762985E-3</v>
      </c>
      <c r="U5287">
        <f t="shared" si="167"/>
        <v>5.3442724736465443E-7</v>
      </c>
    </row>
    <row r="5288" spans="1:21" x14ac:dyDescent="0.35">
      <c r="A5288" t="s">
        <v>73</v>
      </c>
      <c r="B5288" t="s">
        <v>47</v>
      </c>
      <c r="C5288" t="s">
        <v>39</v>
      </c>
      <c r="D5288" t="s">
        <v>40</v>
      </c>
      <c r="E5288" t="s">
        <v>772</v>
      </c>
      <c r="F5288" t="s">
        <v>773</v>
      </c>
      <c r="G5288" t="s">
        <v>452</v>
      </c>
      <c r="H5288" t="s">
        <v>46</v>
      </c>
      <c r="J5288" t="s">
        <v>36</v>
      </c>
      <c r="L5288" t="s">
        <v>774</v>
      </c>
      <c r="M5288" t="s">
        <v>774</v>
      </c>
      <c r="N5288" t="b">
        <v>0</v>
      </c>
      <c r="O5288">
        <v>0.80095963999999997</v>
      </c>
      <c r="P5288">
        <v>2.142723023429444E-2</v>
      </c>
      <c r="Q5288">
        <v>87.647449226259909</v>
      </c>
      <c r="R5288">
        <v>70.202069379183413</v>
      </c>
      <c r="S5288">
        <v>1.7162346614657591E-2</v>
      </c>
      <c r="T5288">
        <f t="shared" si="166"/>
        <v>70.202069379183413</v>
      </c>
      <c r="U5288">
        <f t="shared" si="167"/>
        <v>1.7162346614657591E-2</v>
      </c>
    </row>
    <row r="5289" spans="1:21" x14ac:dyDescent="0.35">
      <c r="A5289" t="s">
        <v>73</v>
      </c>
      <c r="B5289" t="s">
        <v>47</v>
      </c>
      <c r="C5289" t="s">
        <v>29</v>
      </c>
      <c r="D5289" t="s">
        <v>30</v>
      </c>
      <c r="E5289" t="s">
        <v>356</v>
      </c>
      <c r="F5289" t="s">
        <v>357</v>
      </c>
      <c r="G5289" t="s">
        <v>128</v>
      </c>
      <c r="H5289" t="s">
        <v>46</v>
      </c>
      <c r="J5289" t="s">
        <v>36</v>
      </c>
      <c r="L5289" t="s">
        <v>355</v>
      </c>
      <c r="M5289" t="s">
        <v>355</v>
      </c>
      <c r="N5289" t="b">
        <v>0</v>
      </c>
      <c r="O5289">
        <v>0.31</v>
      </c>
      <c r="P5289">
        <v>6.1963493189470193E-3</v>
      </c>
      <c r="Q5289">
        <v>3.1544449215164971</v>
      </c>
      <c r="R5289">
        <v>0.977877925670114</v>
      </c>
      <c r="S5289">
        <v>1.9208682888735759E-3</v>
      </c>
      <c r="T5289">
        <f t="shared" si="166"/>
        <v>0.97787792567011411</v>
      </c>
      <c r="U5289">
        <f t="shared" si="167"/>
        <v>1.9208682888735759E-3</v>
      </c>
    </row>
    <row r="5290" spans="1:21" x14ac:dyDescent="0.35">
      <c r="A5290" t="s">
        <v>73</v>
      </c>
      <c r="B5290" t="s">
        <v>47</v>
      </c>
      <c r="C5290" t="s">
        <v>39</v>
      </c>
      <c r="D5290" t="s">
        <v>40</v>
      </c>
      <c r="E5290" t="s">
        <v>356</v>
      </c>
      <c r="F5290" t="s">
        <v>357</v>
      </c>
      <c r="G5290" t="s">
        <v>128</v>
      </c>
      <c r="H5290" t="s">
        <v>46</v>
      </c>
      <c r="J5290" t="s">
        <v>36</v>
      </c>
      <c r="L5290" t="s">
        <v>355</v>
      </c>
      <c r="M5290" t="s">
        <v>355</v>
      </c>
      <c r="N5290" t="b">
        <v>0</v>
      </c>
      <c r="O5290">
        <v>0.31</v>
      </c>
      <c r="P5290">
        <v>1.0373612147378071E-3</v>
      </c>
      <c r="Q5290">
        <v>4.2432952557956769</v>
      </c>
      <c r="R5290">
        <v>1.31542152929666</v>
      </c>
      <c r="S5290">
        <v>3.215819765687203E-4</v>
      </c>
      <c r="T5290">
        <f t="shared" si="166"/>
        <v>1.3154215292966598</v>
      </c>
      <c r="U5290">
        <f t="shared" si="167"/>
        <v>3.2158197656872019E-4</v>
      </c>
    </row>
    <row r="5291" spans="1:21" x14ac:dyDescent="0.35">
      <c r="A5291" t="s">
        <v>73</v>
      </c>
      <c r="B5291" t="s">
        <v>47</v>
      </c>
      <c r="C5291" t="s">
        <v>76</v>
      </c>
      <c r="D5291" t="s">
        <v>77</v>
      </c>
      <c r="E5291" t="s">
        <v>772</v>
      </c>
      <c r="F5291" t="s">
        <v>773</v>
      </c>
      <c r="G5291" t="s">
        <v>452</v>
      </c>
      <c r="H5291" t="s">
        <v>46</v>
      </c>
      <c r="J5291" t="s">
        <v>36</v>
      </c>
      <c r="L5291" t="s">
        <v>774</v>
      </c>
      <c r="M5291" t="s">
        <v>774</v>
      </c>
      <c r="N5291" t="b">
        <v>0</v>
      </c>
      <c r="O5291">
        <v>0.80095963999999997</v>
      </c>
      <c r="P5291">
        <v>5.798343802943725E-2</v>
      </c>
      <c r="Q5291">
        <v>101.0568007465165</v>
      </c>
      <c r="R5291">
        <v>80.942418745481604</v>
      </c>
      <c r="S5291">
        <v>4.6442393650020369E-2</v>
      </c>
      <c r="T5291">
        <f t="shared" si="166"/>
        <v>80.942418745481589</v>
      </c>
      <c r="U5291">
        <f t="shared" si="167"/>
        <v>4.6442393650020369E-2</v>
      </c>
    </row>
    <row r="5292" spans="1:21" x14ac:dyDescent="0.35">
      <c r="A5292" t="s">
        <v>73</v>
      </c>
      <c r="B5292" t="s">
        <v>47</v>
      </c>
      <c r="C5292" t="s">
        <v>76</v>
      </c>
      <c r="D5292" t="s">
        <v>77</v>
      </c>
      <c r="E5292" t="s">
        <v>775</v>
      </c>
      <c r="F5292" t="s">
        <v>776</v>
      </c>
      <c r="G5292" t="s">
        <v>452</v>
      </c>
      <c r="H5292" t="s">
        <v>46</v>
      </c>
      <c r="J5292" t="s">
        <v>36</v>
      </c>
      <c r="L5292" t="s">
        <v>777</v>
      </c>
      <c r="M5292" t="s">
        <v>777</v>
      </c>
      <c r="N5292" t="b">
        <v>0</v>
      </c>
      <c r="O5292">
        <v>1.1892113</v>
      </c>
      <c r="P5292">
        <v>3.1268448213516723E-5</v>
      </c>
      <c r="Q5292">
        <v>5.4496412219673912E-2</v>
      </c>
      <c r="R5292">
        <v>6.4807749221094293E-2</v>
      </c>
      <c r="S5292">
        <v>3.7184791948978891E-5</v>
      </c>
      <c r="T5292">
        <f t="shared" si="166"/>
        <v>6.4807749221094293E-2</v>
      </c>
      <c r="U5292">
        <f t="shared" si="167"/>
        <v>3.7184791948978897E-5</v>
      </c>
    </row>
    <row r="5293" spans="1:21" x14ac:dyDescent="0.35">
      <c r="A5293" t="s">
        <v>73</v>
      </c>
      <c r="B5293" t="s">
        <v>47</v>
      </c>
      <c r="C5293" t="s">
        <v>39</v>
      </c>
      <c r="D5293" t="s">
        <v>40</v>
      </c>
      <c r="E5293" t="s">
        <v>775</v>
      </c>
      <c r="F5293" t="s">
        <v>776</v>
      </c>
      <c r="G5293" t="s">
        <v>452</v>
      </c>
      <c r="H5293" t="s">
        <v>46</v>
      </c>
      <c r="J5293" t="s">
        <v>36</v>
      </c>
      <c r="L5293" t="s">
        <v>777</v>
      </c>
      <c r="M5293" t="s">
        <v>777</v>
      </c>
      <c r="N5293" t="b">
        <v>0</v>
      </c>
      <c r="O5293">
        <v>1.1892113</v>
      </c>
      <c r="P5293">
        <v>5.0161038646282427E-8</v>
      </c>
      <c r="Q5293">
        <v>2.051822395994929E-4</v>
      </c>
      <c r="R5293">
        <v>2.440050378910244E-4</v>
      </c>
      <c r="S5293">
        <v>5.9652073977895763E-8</v>
      </c>
      <c r="T5293">
        <f t="shared" si="166"/>
        <v>2.4400503789102443E-4</v>
      </c>
      <c r="U5293">
        <f t="shared" si="167"/>
        <v>5.9652073977895763E-8</v>
      </c>
    </row>
    <row r="5294" spans="1:21" x14ac:dyDescent="0.35">
      <c r="A5294" t="s">
        <v>73</v>
      </c>
      <c r="B5294" t="s">
        <v>47</v>
      </c>
      <c r="C5294" t="s">
        <v>39</v>
      </c>
      <c r="D5294" t="s">
        <v>40</v>
      </c>
      <c r="E5294" t="s">
        <v>784</v>
      </c>
      <c r="F5294" t="s">
        <v>785</v>
      </c>
      <c r="G5294" t="s">
        <v>452</v>
      </c>
      <c r="H5294" t="s">
        <v>46</v>
      </c>
      <c r="J5294" t="s">
        <v>36</v>
      </c>
      <c r="L5294" t="s">
        <v>786</v>
      </c>
      <c r="M5294" t="s">
        <v>786</v>
      </c>
      <c r="N5294" t="b">
        <v>0</v>
      </c>
      <c r="O5294">
        <v>3.5676220399999998</v>
      </c>
      <c r="P5294">
        <v>4.4605480414683469E-3</v>
      </c>
      <c r="Q5294">
        <v>18.245739356464409</v>
      </c>
      <c r="R5294">
        <v>65.093901864217827</v>
      </c>
      <c r="S5294">
        <v>1.5913549503221311E-2</v>
      </c>
      <c r="T5294">
        <f t="shared" si="166"/>
        <v>65.093901864217841</v>
      </c>
      <c r="U5294">
        <f t="shared" si="167"/>
        <v>1.5913549503221307E-2</v>
      </c>
    </row>
    <row r="5295" spans="1:21" x14ac:dyDescent="0.35">
      <c r="A5295" t="s">
        <v>73</v>
      </c>
      <c r="B5295" t="s">
        <v>47</v>
      </c>
      <c r="C5295" t="s">
        <v>76</v>
      </c>
      <c r="D5295" t="s">
        <v>77</v>
      </c>
      <c r="E5295" t="s">
        <v>784</v>
      </c>
      <c r="F5295" t="s">
        <v>785</v>
      </c>
      <c r="G5295" t="s">
        <v>452</v>
      </c>
      <c r="H5295" t="s">
        <v>46</v>
      </c>
      <c r="J5295" t="s">
        <v>36</v>
      </c>
      <c r="L5295" t="s">
        <v>786</v>
      </c>
      <c r="M5295" t="s">
        <v>786</v>
      </c>
      <c r="N5295" t="b">
        <v>0</v>
      </c>
      <c r="O5295">
        <v>3.5676220399999998</v>
      </c>
      <c r="P5295">
        <v>5.6903788345846803E-3</v>
      </c>
      <c r="Q5295">
        <v>9.9175126484716998</v>
      </c>
      <c r="R5295">
        <v>35.381936706666409</v>
      </c>
      <c r="S5295">
        <v>2.0301120946213821E-2</v>
      </c>
      <c r="T5295">
        <f t="shared" si="166"/>
        <v>35.381936706666409</v>
      </c>
      <c r="U5295">
        <f t="shared" si="167"/>
        <v>2.0301120946213818E-2</v>
      </c>
    </row>
    <row r="5296" spans="1:21" x14ac:dyDescent="0.35">
      <c r="A5296" t="s">
        <v>73</v>
      </c>
      <c r="B5296" t="s">
        <v>47</v>
      </c>
      <c r="C5296" t="s">
        <v>76</v>
      </c>
      <c r="D5296" t="s">
        <v>77</v>
      </c>
      <c r="E5296" t="s">
        <v>787</v>
      </c>
      <c r="F5296" t="s">
        <v>788</v>
      </c>
      <c r="G5296" t="s">
        <v>452</v>
      </c>
      <c r="H5296" t="s">
        <v>46</v>
      </c>
      <c r="J5296" t="s">
        <v>36</v>
      </c>
      <c r="L5296" t="s">
        <v>789</v>
      </c>
      <c r="M5296" t="s">
        <v>789</v>
      </c>
      <c r="N5296" t="b">
        <v>0</v>
      </c>
      <c r="O5296">
        <v>8.42722528</v>
      </c>
      <c r="P5296">
        <v>2.8503790232914041E-3</v>
      </c>
      <c r="Q5296">
        <v>4.9678010617889079</v>
      </c>
      <c r="R5296">
        <v>41.864778693918318</v>
      </c>
      <c r="S5296">
        <v>2.4020786162663021E-2</v>
      </c>
      <c r="T5296">
        <f t="shared" si="166"/>
        <v>41.864778693918325</v>
      </c>
      <c r="U5296">
        <f t="shared" si="167"/>
        <v>2.4020786162663028E-2</v>
      </c>
    </row>
    <row r="5297" spans="1:21" x14ac:dyDescent="0.35">
      <c r="A5297" t="s">
        <v>73</v>
      </c>
      <c r="B5297" t="s">
        <v>47</v>
      </c>
      <c r="C5297" t="s">
        <v>39</v>
      </c>
      <c r="D5297" t="s">
        <v>40</v>
      </c>
      <c r="E5297" t="s">
        <v>787</v>
      </c>
      <c r="F5297" t="s">
        <v>788</v>
      </c>
      <c r="G5297" t="s">
        <v>452</v>
      </c>
      <c r="H5297" t="s">
        <v>46</v>
      </c>
      <c r="J5297" t="s">
        <v>36</v>
      </c>
      <c r="L5297" t="s">
        <v>789</v>
      </c>
      <c r="M5297" t="s">
        <v>789</v>
      </c>
      <c r="N5297" t="b">
        <v>0</v>
      </c>
      <c r="O5297">
        <v>8.42722528</v>
      </c>
      <c r="P5297">
        <v>1.0947490352389281E-6</v>
      </c>
      <c r="Q5297">
        <v>4.4780384320521806E-3</v>
      </c>
      <c r="R5297">
        <v>3.77374386794017E-2</v>
      </c>
      <c r="S5297">
        <v>9.225696745021103E-6</v>
      </c>
      <c r="T5297">
        <f t="shared" si="166"/>
        <v>3.77374386794017E-2</v>
      </c>
      <c r="U5297">
        <f t="shared" si="167"/>
        <v>9.2256967450211047E-6</v>
      </c>
    </row>
    <row r="5298" spans="1:21" x14ac:dyDescent="0.35">
      <c r="A5298" t="s">
        <v>73</v>
      </c>
      <c r="B5298" t="s">
        <v>47</v>
      </c>
      <c r="C5298" t="s">
        <v>29</v>
      </c>
      <c r="D5298" t="s">
        <v>30</v>
      </c>
      <c r="E5298" t="s">
        <v>796</v>
      </c>
      <c r="F5298" t="s">
        <v>797</v>
      </c>
      <c r="G5298" t="s">
        <v>452</v>
      </c>
      <c r="H5298" t="s">
        <v>46</v>
      </c>
      <c r="J5298" t="s">
        <v>36</v>
      </c>
      <c r="L5298" t="s">
        <v>798</v>
      </c>
      <c r="M5298" t="s">
        <v>798</v>
      </c>
      <c r="N5298" t="b">
        <v>0</v>
      </c>
      <c r="O5298">
        <v>7.0654771800000002</v>
      </c>
      <c r="P5298">
        <v>2.3067319589266579E-2</v>
      </c>
      <c r="Q5298">
        <v>11.74313864275897</v>
      </c>
      <c r="R5298">
        <v>82.970878101989669</v>
      </c>
      <c r="S5298">
        <v>0.16298162016173001</v>
      </c>
      <c r="T5298">
        <f t="shared" si="166"/>
        <v>82.970878101989669</v>
      </c>
      <c r="U5298">
        <f t="shared" si="167"/>
        <v>0.16298162016172998</v>
      </c>
    </row>
    <row r="5299" spans="1:21" x14ac:dyDescent="0.35">
      <c r="A5299" t="s">
        <v>73</v>
      </c>
      <c r="B5299" t="s">
        <v>47</v>
      </c>
      <c r="C5299" t="s">
        <v>39</v>
      </c>
      <c r="D5299" t="s">
        <v>40</v>
      </c>
      <c r="E5299" t="s">
        <v>796</v>
      </c>
      <c r="F5299" t="s">
        <v>797</v>
      </c>
      <c r="G5299" t="s">
        <v>452</v>
      </c>
      <c r="H5299" t="s">
        <v>46</v>
      </c>
      <c r="J5299" t="s">
        <v>36</v>
      </c>
      <c r="L5299" t="s">
        <v>798</v>
      </c>
      <c r="M5299" t="s">
        <v>798</v>
      </c>
      <c r="N5299" t="b">
        <v>0</v>
      </c>
      <c r="O5299">
        <v>7.0654771800000002</v>
      </c>
      <c r="P5299">
        <v>4.1872648317837331E-2</v>
      </c>
      <c r="Q5299">
        <v>171.27882499403839</v>
      </c>
      <c r="R5299">
        <v>1210.1666294125921</v>
      </c>
      <c r="S5299">
        <v>0.29585024115584507</v>
      </c>
      <c r="T5299">
        <f t="shared" si="166"/>
        <v>1210.1666294125919</v>
      </c>
      <c r="U5299">
        <f t="shared" si="167"/>
        <v>0.29585024115584507</v>
      </c>
    </row>
    <row r="5300" spans="1:21" x14ac:dyDescent="0.35">
      <c r="A5300" t="s">
        <v>73</v>
      </c>
      <c r="B5300" t="s">
        <v>47</v>
      </c>
      <c r="C5300" t="s">
        <v>76</v>
      </c>
      <c r="D5300" t="s">
        <v>77</v>
      </c>
      <c r="E5300" t="s">
        <v>796</v>
      </c>
      <c r="F5300" t="s">
        <v>797</v>
      </c>
      <c r="G5300" t="s">
        <v>452</v>
      </c>
      <c r="H5300" t="s">
        <v>46</v>
      </c>
      <c r="J5300" t="s">
        <v>36</v>
      </c>
      <c r="L5300" t="s">
        <v>798</v>
      </c>
      <c r="M5300" t="s">
        <v>798</v>
      </c>
      <c r="N5300" t="b">
        <v>0</v>
      </c>
      <c r="O5300">
        <v>7.0654771800000002</v>
      </c>
      <c r="P5300">
        <v>4.3427800688513922E-2</v>
      </c>
      <c r="Q5300">
        <v>75.688416385563841</v>
      </c>
      <c r="R5300">
        <v>534.77477876253943</v>
      </c>
      <c r="S5300">
        <v>0.30683813474228339</v>
      </c>
      <c r="T5300">
        <f t="shared" si="166"/>
        <v>534.77477876253943</v>
      </c>
      <c r="U5300">
        <f t="shared" si="167"/>
        <v>0.30683813474228344</v>
      </c>
    </row>
    <row r="5301" spans="1:21" x14ac:dyDescent="0.35">
      <c r="A5301" t="s">
        <v>73</v>
      </c>
      <c r="B5301" t="s">
        <v>47</v>
      </c>
      <c r="C5301" t="s">
        <v>39</v>
      </c>
      <c r="D5301" t="s">
        <v>40</v>
      </c>
      <c r="E5301" t="s">
        <v>799</v>
      </c>
      <c r="F5301" t="s">
        <v>800</v>
      </c>
      <c r="G5301" t="s">
        <v>452</v>
      </c>
      <c r="H5301" t="s">
        <v>46</v>
      </c>
      <c r="J5301" t="s">
        <v>36</v>
      </c>
      <c r="L5301" t="s">
        <v>801</v>
      </c>
      <c r="M5301" t="s">
        <v>801</v>
      </c>
      <c r="N5301" t="b">
        <v>0</v>
      </c>
      <c r="O5301">
        <v>9.9673169999999995</v>
      </c>
      <c r="P5301">
        <v>2.834656457027827E-2</v>
      </c>
      <c r="Q5301">
        <v>115.9507809336876</v>
      </c>
      <c r="R5301">
        <v>1155.7181899636209</v>
      </c>
      <c r="S5301">
        <v>0.28253919493293228</v>
      </c>
      <c r="T5301">
        <f t="shared" si="166"/>
        <v>1155.7181899636203</v>
      </c>
      <c r="U5301">
        <f t="shared" si="167"/>
        <v>0.28253919493293228</v>
      </c>
    </row>
    <row r="5302" spans="1:21" x14ac:dyDescent="0.35">
      <c r="A5302" t="s">
        <v>73</v>
      </c>
      <c r="B5302" t="s">
        <v>47</v>
      </c>
      <c r="C5302" t="s">
        <v>76</v>
      </c>
      <c r="D5302" t="s">
        <v>77</v>
      </c>
      <c r="E5302" t="s">
        <v>799</v>
      </c>
      <c r="F5302" t="s">
        <v>800</v>
      </c>
      <c r="G5302" t="s">
        <v>452</v>
      </c>
      <c r="H5302" t="s">
        <v>46</v>
      </c>
      <c r="J5302" t="s">
        <v>36</v>
      </c>
      <c r="L5302" t="s">
        <v>801</v>
      </c>
      <c r="M5302" t="s">
        <v>801</v>
      </c>
      <c r="N5302" t="b">
        <v>0</v>
      </c>
      <c r="O5302">
        <v>9.9673169999999995</v>
      </c>
      <c r="P5302">
        <v>7.3082710504360035E-2</v>
      </c>
      <c r="Q5302">
        <v>127.3726630301736</v>
      </c>
      <c r="R5302">
        <v>1269.56370955592</v>
      </c>
      <c r="S5302">
        <v>0.72843854281618636</v>
      </c>
      <c r="T5302">
        <f t="shared" si="166"/>
        <v>1269.5637095559207</v>
      </c>
      <c r="U5302">
        <f t="shared" si="167"/>
        <v>0.72843854281618636</v>
      </c>
    </row>
    <row r="5303" spans="1:21" x14ac:dyDescent="0.35">
      <c r="A5303" t="s">
        <v>73</v>
      </c>
      <c r="B5303" t="s">
        <v>47</v>
      </c>
      <c r="C5303" t="s">
        <v>76</v>
      </c>
      <c r="D5303" t="s">
        <v>77</v>
      </c>
      <c r="E5303" t="s">
        <v>805</v>
      </c>
      <c r="F5303" t="s">
        <v>806</v>
      </c>
      <c r="G5303" t="s">
        <v>452</v>
      </c>
      <c r="H5303" t="s">
        <v>46</v>
      </c>
      <c r="J5303" t="s">
        <v>36</v>
      </c>
      <c r="L5303" t="s">
        <v>807</v>
      </c>
      <c r="M5303" t="s">
        <v>807</v>
      </c>
      <c r="N5303" t="b">
        <v>0</v>
      </c>
      <c r="O5303">
        <v>5.8865310099999997</v>
      </c>
      <c r="P5303">
        <v>9.2876522789243909E-3</v>
      </c>
      <c r="Q5303">
        <v>16.187043363618589</v>
      </c>
      <c r="R5303">
        <v>95.285532720155544</v>
      </c>
      <c r="S5303">
        <v>5.4672053149985592E-2</v>
      </c>
      <c r="T5303">
        <f t="shared" si="166"/>
        <v>95.285532720155516</v>
      </c>
      <c r="U5303">
        <f t="shared" si="167"/>
        <v>5.4672053149985592E-2</v>
      </c>
    </row>
    <row r="5304" spans="1:21" x14ac:dyDescent="0.35">
      <c r="A5304" t="s">
        <v>73</v>
      </c>
      <c r="B5304" t="s">
        <v>47</v>
      </c>
      <c r="C5304" t="s">
        <v>39</v>
      </c>
      <c r="D5304" t="s">
        <v>40</v>
      </c>
      <c r="E5304" t="s">
        <v>805</v>
      </c>
      <c r="F5304" t="s">
        <v>806</v>
      </c>
      <c r="G5304" t="s">
        <v>452</v>
      </c>
      <c r="H5304" t="s">
        <v>46</v>
      </c>
      <c r="J5304" t="s">
        <v>36</v>
      </c>
      <c r="L5304" t="s">
        <v>807</v>
      </c>
      <c r="M5304" t="s">
        <v>807</v>
      </c>
      <c r="N5304" t="b">
        <v>0</v>
      </c>
      <c r="O5304">
        <v>5.8865310099999997</v>
      </c>
      <c r="P5304">
        <v>2.865527963919774E-3</v>
      </c>
      <c r="Q5304">
        <v>11.7213570759187</v>
      </c>
      <c r="R5304">
        <v>68.998131906678367</v>
      </c>
      <c r="S5304">
        <v>1.6868019219635912E-2</v>
      </c>
      <c r="T5304">
        <f t="shared" si="166"/>
        <v>68.998131906678353</v>
      </c>
      <c r="U5304">
        <f t="shared" si="167"/>
        <v>1.6868019219635908E-2</v>
      </c>
    </row>
    <row r="5305" spans="1:21" x14ac:dyDescent="0.35">
      <c r="A5305" t="s">
        <v>73</v>
      </c>
      <c r="B5305" t="s">
        <v>47</v>
      </c>
      <c r="C5305" t="s">
        <v>76</v>
      </c>
      <c r="D5305" t="s">
        <v>77</v>
      </c>
      <c r="E5305" t="s">
        <v>811</v>
      </c>
      <c r="F5305" t="s">
        <v>812</v>
      </c>
      <c r="G5305" t="s">
        <v>452</v>
      </c>
      <c r="H5305" t="s">
        <v>46</v>
      </c>
      <c r="J5305" t="s">
        <v>36</v>
      </c>
      <c r="L5305" t="s">
        <v>813</v>
      </c>
      <c r="M5305" t="s">
        <v>813</v>
      </c>
      <c r="N5305" t="b">
        <v>0</v>
      </c>
      <c r="O5305">
        <v>18.543900470000001</v>
      </c>
      <c r="P5305">
        <v>4.5153980386269807E-4</v>
      </c>
      <c r="Q5305">
        <v>0.78696899561056777</v>
      </c>
      <c r="R5305">
        <v>14.59347472757824</v>
      </c>
      <c r="S5305">
        <v>8.3733091810731953E-3</v>
      </c>
      <c r="T5305">
        <f t="shared" si="166"/>
        <v>14.593474727578236</v>
      </c>
      <c r="U5305">
        <f t="shared" si="167"/>
        <v>8.3733091810731953E-3</v>
      </c>
    </row>
    <row r="5306" spans="1:21" x14ac:dyDescent="0.35">
      <c r="A5306" t="s">
        <v>73</v>
      </c>
      <c r="B5306" t="s">
        <v>47</v>
      </c>
      <c r="C5306" t="s">
        <v>39</v>
      </c>
      <c r="D5306" t="s">
        <v>40</v>
      </c>
      <c r="E5306" t="s">
        <v>811</v>
      </c>
      <c r="F5306" t="s">
        <v>812</v>
      </c>
      <c r="G5306" t="s">
        <v>452</v>
      </c>
      <c r="H5306" t="s">
        <v>46</v>
      </c>
      <c r="J5306" t="s">
        <v>36</v>
      </c>
      <c r="L5306" t="s">
        <v>813</v>
      </c>
      <c r="M5306" t="s">
        <v>813</v>
      </c>
      <c r="N5306" t="b">
        <v>0</v>
      </c>
      <c r="O5306">
        <v>18.543900470000001</v>
      </c>
      <c r="P5306">
        <v>2.3370249701240369E-8</v>
      </c>
      <c r="Q5306">
        <v>9.5595312679101844E-5</v>
      </c>
      <c r="R5306">
        <v>1.772709963719794E-3</v>
      </c>
      <c r="S5306">
        <v>4.3337558441884869E-7</v>
      </c>
      <c r="T5306">
        <f t="shared" si="166"/>
        <v>1.7727099637197938E-3</v>
      </c>
      <c r="U5306">
        <f t="shared" si="167"/>
        <v>4.3337558441884864E-7</v>
      </c>
    </row>
    <row r="5307" spans="1:21" x14ac:dyDescent="0.35">
      <c r="A5307" t="s">
        <v>73</v>
      </c>
      <c r="B5307" t="s">
        <v>47</v>
      </c>
      <c r="C5307" t="s">
        <v>76</v>
      </c>
      <c r="D5307" t="s">
        <v>77</v>
      </c>
      <c r="E5307" t="s">
        <v>1463</v>
      </c>
      <c r="F5307" t="s">
        <v>1464</v>
      </c>
      <c r="G5307" t="s">
        <v>452</v>
      </c>
      <c r="H5307" t="s">
        <v>46</v>
      </c>
      <c r="J5307" t="s">
        <v>36</v>
      </c>
      <c r="L5307" t="s">
        <v>1465</v>
      </c>
      <c r="M5307" t="s">
        <v>1465</v>
      </c>
      <c r="N5307" t="b">
        <v>0</v>
      </c>
      <c r="O5307">
        <v>86.209370239999998</v>
      </c>
      <c r="P5307">
        <v>1.475427944195694E-2</v>
      </c>
      <c r="Q5307">
        <v>25.71458899983304</v>
      </c>
      <c r="R5307">
        <v>2216.838523656038</v>
      </c>
      <c r="S5307">
        <v>1.2719571390360871</v>
      </c>
      <c r="T5307">
        <f t="shared" si="166"/>
        <v>2216.838523656038</v>
      </c>
      <c r="U5307">
        <f t="shared" si="167"/>
        <v>1.2719571390360864</v>
      </c>
    </row>
    <row r="5308" spans="1:21" x14ac:dyDescent="0.35">
      <c r="A5308" t="s">
        <v>73</v>
      </c>
      <c r="B5308" t="s">
        <v>47</v>
      </c>
      <c r="C5308" t="s">
        <v>39</v>
      </c>
      <c r="D5308" t="s">
        <v>40</v>
      </c>
      <c r="E5308" t="s">
        <v>814</v>
      </c>
      <c r="F5308" t="s">
        <v>815</v>
      </c>
      <c r="G5308" t="s">
        <v>452</v>
      </c>
      <c r="H5308" t="s">
        <v>46</v>
      </c>
      <c r="J5308" t="s">
        <v>36</v>
      </c>
      <c r="L5308" t="s">
        <v>816</v>
      </c>
      <c r="M5308" t="s">
        <v>816</v>
      </c>
      <c r="N5308" t="b">
        <v>0</v>
      </c>
      <c r="O5308">
        <v>23.46238816</v>
      </c>
      <c r="P5308">
        <v>1.110037494876805E-4</v>
      </c>
      <c r="Q5308">
        <v>0.4540575422377412</v>
      </c>
      <c r="R5308">
        <v>10.653274302957479</v>
      </c>
      <c r="S5308">
        <v>2.6044130576953609E-3</v>
      </c>
      <c r="T5308">
        <f t="shared" si="166"/>
        <v>10.653274302957479</v>
      </c>
      <c r="U5308">
        <f t="shared" si="167"/>
        <v>2.6044130576953609E-3</v>
      </c>
    </row>
    <row r="5309" spans="1:21" x14ac:dyDescent="0.35">
      <c r="A5309" t="s">
        <v>73</v>
      </c>
      <c r="B5309" t="s">
        <v>47</v>
      </c>
      <c r="C5309" t="s">
        <v>76</v>
      </c>
      <c r="D5309" t="s">
        <v>77</v>
      </c>
      <c r="E5309" t="s">
        <v>814</v>
      </c>
      <c r="F5309" t="s">
        <v>815</v>
      </c>
      <c r="G5309" t="s">
        <v>452</v>
      </c>
      <c r="H5309" t="s">
        <v>46</v>
      </c>
      <c r="J5309" t="s">
        <v>36</v>
      </c>
      <c r="L5309" t="s">
        <v>816</v>
      </c>
      <c r="M5309" t="s">
        <v>816</v>
      </c>
      <c r="N5309" t="b">
        <v>0</v>
      </c>
      <c r="O5309">
        <v>23.46238816</v>
      </c>
      <c r="P5309">
        <v>4.8262807645229418E-4</v>
      </c>
      <c r="Q5309">
        <v>0.84115138760748986</v>
      </c>
      <c r="R5309">
        <v>19.735420357369541</v>
      </c>
      <c r="S5309">
        <v>1.132360726663788E-2</v>
      </c>
      <c r="T5309">
        <f t="shared" si="166"/>
        <v>19.735420357369541</v>
      </c>
      <c r="U5309">
        <f t="shared" si="167"/>
        <v>1.1323607266637881E-2</v>
      </c>
    </row>
    <row r="5310" spans="1:21" x14ac:dyDescent="0.35">
      <c r="A5310" t="s">
        <v>73</v>
      </c>
      <c r="B5310" t="s">
        <v>47</v>
      </c>
      <c r="C5310" t="s">
        <v>76</v>
      </c>
      <c r="D5310" t="s">
        <v>77</v>
      </c>
      <c r="E5310" t="s">
        <v>817</v>
      </c>
      <c r="F5310" t="s">
        <v>818</v>
      </c>
      <c r="G5310" t="s">
        <v>452</v>
      </c>
      <c r="H5310" t="s">
        <v>46</v>
      </c>
      <c r="J5310" t="s">
        <v>36</v>
      </c>
      <c r="L5310" t="s">
        <v>819</v>
      </c>
      <c r="M5310" t="s">
        <v>819</v>
      </c>
      <c r="N5310" t="b">
        <v>0</v>
      </c>
      <c r="O5310">
        <v>28.808238660000001</v>
      </c>
      <c r="P5310">
        <v>3.6927163289594502E-8</v>
      </c>
      <c r="Q5310">
        <v>6.4358739486887383E-5</v>
      </c>
      <c r="R5310">
        <v>1.854061926995018E-3</v>
      </c>
      <c r="S5310">
        <v>1.0638065330834289E-6</v>
      </c>
      <c r="T5310">
        <f t="shared" si="166"/>
        <v>1.8540619269950178E-3</v>
      </c>
      <c r="U5310">
        <f t="shared" si="167"/>
        <v>1.0638065330834291E-6</v>
      </c>
    </row>
    <row r="5311" spans="1:21" x14ac:dyDescent="0.35">
      <c r="A5311" t="s">
        <v>73</v>
      </c>
      <c r="B5311" t="s">
        <v>47</v>
      </c>
      <c r="C5311" t="s">
        <v>29</v>
      </c>
      <c r="D5311" t="s">
        <v>30</v>
      </c>
      <c r="E5311" t="s">
        <v>817</v>
      </c>
      <c r="F5311" t="s">
        <v>818</v>
      </c>
      <c r="G5311" t="s">
        <v>452</v>
      </c>
      <c r="H5311" t="s">
        <v>46</v>
      </c>
      <c r="J5311" t="s">
        <v>36</v>
      </c>
      <c r="L5311" t="s">
        <v>819</v>
      </c>
      <c r="M5311" t="s">
        <v>819</v>
      </c>
      <c r="N5311" t="b">
        <v>0</v>
      </c>
      <c r="O5311">
        <v>28.808238660000001</v>
      </c>
      <c r="P5311">
        <v>1.575852828537715E-7</v>
      </c>
      <c r="Q5311">
        <v>8.0223704251763237E-5</v>
      </c>
      <c r="R5311">
        <v>2.3111036182740519E-3</v>
      </c>
      <c r="S5311">
        <v>4.5397544377550561E-6</v>
      </c>
      <c r="T5311">
        <f t="shared" si="166"/>
        <v>2.3111036182740523E-3</v>
      </c>
      <c r="U5311">
        <f t="shared" si="167"/>
        <v>4.5397544377550553E-6</v>
      </c>
    </row>
    <row r="5312" spans="1:21" x14ac:dyDescent="0.35">
      <c r="A5312" t="s">
        <v>73</v>
      </c>
      <c r="B5312" t="s">
        <v>47</v>
      </c>
      <c r="C5312" t="s">
        <v>39</v>
      </c>
      <c r="D5312" t="s">
        <v>40</v>
      </c>
      <c r="E5312" t="s">
        <v>817</v>
      </c>
      <c r="F5312" t="s">
        <v>818</v>
      </c>
      <c r="G5312" t="s">
        <v>452</v>
      </c>
      <c r="H5312" t="s">
        <v>46</v>
      </c>
      <c r="J5312" t="s">
        <v>36</v>
      </c>
      <c r="L5312" t="s">
        <v>819</v>
      </c>
      <c r="M5312" t="s">
        <v>819</v>
      </c>
      <c r="N5312" t="b">
        <v>0</v>
      </c>
      <c r="O5312">
        <v>28.808238660000001</v>
      </c>
      <c r="P5312">
        <v>1.4557644972833479E-8</v>
      </c>
      <c r="Q5312">
        <v>5.9547614631413647E-5</v>
      </c>
      <c r="R5312">
        <v>1.715461893935472E-3</v>
      </c>
      <c r="S5312">
        <v>4.1938011070493609E-7</v>
      </c>
      <c r="T5312">
        <f t="shared" si="166"/>
        <v>1.7154618939354722E-3</v>
      </c>
      <c r="U5312">
        <f t="shared" si="167"/>
        <v>4.1938011070493609E-7</v>
      </c>
    </row>
    <row r="5313" spans="1:21" x14ac:dyDescent="0.35">
      <c r="A5313" t="s">
        <v>73</v>
      </c>
      <c r="B5313" t="s">
        <v>47</v>
      </c>
      <c r="C5313" t="s">
        <v>76</v>
      </c>
      <c r="D5313" t="s">
        <v>77</v>
      </c>
      <c r="E5313" t="s">
        <v>820</v>
      </c>
      <c r="F5313" t="s">
        <v>821</v>
      </c>
      <c r="G5313" t="s">
        <v>452</v>
      </c>
      <c r="H5313" t="s">
        <v>46</v>
      </c>
      <c r="J5313" t="s">
        <v>36</v>
      </c>
      <c r="L5313" t="s">
        <v>822</v>
      </c>
      <c r="M5313" t="s">
        <v>822</v>
      </c>
      <c r="N5313" t="b">
        <v>0</v>
      </c>
      <c r="O5313">
        <v>171.43940861999999</v>
      </c>
      <c r="P5313">
        <v>3.8872464929544671E-7</v>
      </c>
      <c r="Q5313">
        <v>6.7749120721620525E-4</v>
      </c>
      <c r="R5313">
        <v>0.1161486919103961</v>
      </c>
      <c r="S5313">
        <v>6.6642723991228273E-5</v>
      </c>
      <c r="T5313">
        <f t="shared" si="166"/>
        <v>0.1161486919103961</v>
      </c>
      <c r="U5313">
        <f t="shared" si="167"/>
        <v>6.6642723991228286E-5</v>
      </c>
    </row>
    <row r="5314" spans="1:21" x14ac:dyDescent="0.35">
      <c r="A5314" t="s">
        <v>73</v>
      </c>
      <c r="B5314" t="s">
        <v>47</v>
      </c>
      <c r="C5314" t="s">
        <v>29</v>
      </c>
      <c r="D5314" t="s">
        <v>30</v>
      </c>
      <c r="E5314" t="s">
        <v>820</v>
      </c>
      <c r="F5314" t="s">
        <v>821</v>
      </c>
      <c r="G5314" t="s">
        <v>452</v>
      </c>
      <c r="H5314" t="s">
        <v>46</v>
      </c>
      <c r="J5314" t="s">
        <v>36</v>
      </c>
      <c r="L5314" t="s">
        <v>822</v>
      </c>
      <c r="M5314" t="s">
        <v>822</v>
      </c>
      <c r="N5314" t="b">
        <v>0</v>
      </c>
      <c r="O5314">
        <v>171.43940861999999</v>
      </c>
      <c r="P5314">
        <v>7.7439152680015837E-7</v>
      </c>
      <c r="Q5314">
        <v>3.9422816455985087E-4</v>
      </c>
      <c r="R5314">
        <v>6.7586243393488871E-2</v>
      </c>
      <c r="S5314">
        <v>1.32761225394958E-4</v>
      </c>
      <c r="T5314">
        <f t="shared" ref="T5314:T5377" si="168">O5314*Q5314</f>
        <v>6.7586243393488871E-2</v>
      </c>
      <c r="U5314">
        <f t="shared" ref="U5314:U5377" si="169">O5314*P5314</f>
        <v>1.3276122539495803E-4</v>
      </c>
    </row>
    <row r="5315" spans="1:21" x14ac:dyDescent="0.35">
      <c r="A5315" t="s">
        <v>73</v>
      </c>
      <c r="B5315" t="s">
        <v>47</v>
      </c>
      <c r="C5315" t="s">
        <v>39</v>
      </c>
      <c r="D5315" t="s">
        <v>40</v>
      </c>
      <c r="E5315" t="s">
        <v>820</v>
      </c>
      <c r="F5315" t="s">
        <v>821</v>
      </c>
      <c r="G5315" t="s">
        <v>452</v>
      </c>
      <c r="H5315" t="s">
        <v>46</v>
      </c>
      <c r="J5315" t="s">
        <v>36</v>
      </c>
      <c r="L5315" t="s">
        <v>822</v>
      </c>
      <c r="M5315" t="s">
        <v>822</v>
      </c>
      <c r="N5315" t="b">
        <v>0</v>
      </c>
      <c r="O5315">
        <v>171.43940861999999</v>
      </c>
      <c r="P5315">
        <v>9.6514264617709528E-8</v>
      </c>
      <c r="Q5315">
        <v>3.947887344838182E-4</v>
      </c>
      <c r="R5315">
        <v>6.7682347169744E-2</v>
      </c>
      <c r="S5315">
        <v>1.6546348449454309E-5</v>
      </c>
      <c r="T5315">
        <f t="shared" si="168"/>
        <v>6.7682347169743987E-2</v>
      </c>
      <c r="U5315">
        <f t="shared" si="169"/>
        <v>1.6546348449454312E-5</v>
      </c>
    </row>
    <row r="5316" spans="1:21" x14ac:dyDescent="0.35">
      <c r="A5316" t="s">
        <v>73</v>
      </c>
      <c r="B5316" t="s">
        <v>47</v>
      </c>
      <c r="C5316" t="s">
        <v>29</v>
      </c>
      <c r="D5316" t="s">
        <v>30</v>
      </c>
      <c r="E5316" t="s">
        <v>398</v>
      </c>
      <c r="F5316" t="s">
        <v>399</v>
      </c>
      <c r="G5316" t="s">
        <v>128</v>
      </c>
      <c r="H5316" t="s">
        <v>46</v>
      </c>
      <c r="J5316" t="s">
        <v>36</v>
      </c>
      <c r="L5316" t="s">
        <v>285</v>
      </c>
      <c r="M5316" t="s">
        <v>285</v>
      </c>
      <c r="N5316" t="b">
        <v>0</v>
      </c>
      <c r="O5316">
        <v>0.44</v>
      </c>
      <c r="P5316">
        <v>3.3642071982214562E-2</v>
      </c>
      <c r="Q5316">
        <v>17.126546237329151</v>
      </c>
      <c r="R5316">
        <v>7.5356803444248284</v>
      </c>
      <c r="S5316">
        <v>1.4802511672174411E-2</v>
      </c>
      <c r="T5316">
        <f t="shared" si="168"/>
        <v>7.5356803444248266</v>
      </c>
      <c r="U5316">
        <f t="shared" si="169"/>
        <v>1.4802511672174407E-2</v>
      </c>
    </row>
    <row r="5317" spans="1:21" x14ac:dyDescent="0.35">
      <c r="A5317" t="s">
        <v>73</v>
      </c>
      <c r="B5317" t="s">
        <v>47</v>
      </c>
      <c r="C5317" t="s">
        <v>39</v>
      </c>
      <c r="D5317" t="s">
        <v>40</v>
      </c>
      <c r="E5317" t="s">
        <v>826</v>
      </c>
      <c r="F5317" t="s">
        <v>827</v>
      </c>
      <c r="G5317" t="s">
        <v>452</v>
      </c>
      <c r="H5317" t="s">
        <v>46</v>
      </c>
      <c r="J5317" t="s">
        <v>36</v>
      </c>
      <c r="L5317" t="s">
        <v>828</v>
      </c>
      <c r="M5317" t="s">
        <v>828</v>
      </c>
      <c r="N5317" t="b">
        <v>0</v>
      </c>
      <c r="O5317">
        <v>63.38678522</v>
      </c>
      <c r="P5317">
        <v>2.088479099945474E-8</v>
      </c>
      <c r="Q5317">
        <v>8.5428617637945247E-5</v>
      </c>
      <c r="R5317">
        <v>5.4150454378579394E-3</v>
      </c>
      <c r="S5317">
        <v>1.3238197614470271E-6</v>
      </c>
      <c r="T5317">
        <f t="shared" si="168"/>
        <v>5.4150454378579394E-3</v>
      </c>
      <c r="U5317">
        <f t="shared" si="169"/>
        <v>1.3238197614470267E-6</v>
      </c>
    </row>
    <row r="5318" spans="1:21" x14ac:dyDescent="0.35">
      <c r="A5318" t="s">
        <v>73</v>
      </c>
      <c r="B5318" t="s">
        <v>47</v>
      </c>
      <c r="C5318" t="s">
        <v>39</v>
      </c>
      <c r="D5318" t="s">
        <v>40</v>
      </c>
      <c r="E5318" t="s">
        <v>398</v>
      </c>
      <c r="F5318" t="s">
        <v>399</v>
      </c>
      <c r="G5318" t="s">
        <v>128</v>
      </c>
      <c r="H5318" t="s">
        <v>46</v>
      </c>
      <c r="J5318" t="s">
        <v>36</v>
      </c>
      <c r="L5318" t="s">
        <v>285</v>
      </c>
      <c r="M5318" t="s">
        <v>285</v>
      </c>
      <c r="N5318" t="b">
        <v>0</v>
      </c>
      <c r="O5318">
        <v>0.44</v>
      </c>
      <c r="P5318">
        <v>1.1279822604908439E-2</v>
      </c>
      <c r="Q5318">
        <v>46.13977953448196</v>
      </c>
      <c r="R5318">
        <v>20.301502995172061</v>
      </c>
      <c r="S5318">
        <v>4.9631219461597157E-3</v>
      </c>
      <c r="T5318">
        <f t="shared" si="168"/>
        <v>20.301502995172061</v>
      </c>
      <c r="U5318">
        <f t="shared" si="169"/>
        <v>4.9631219461597131E-3</v>
      </c>
    </row>
    <row r="5319" spans="1:21" x14ac:dyDescent="0.35">
      <c r="A5319" t="s">
        <v>73</v>
      </c>
      <c r="B5319" t="s">
        <v>47</v>
      </c>
      <c r="C5319" t="s">
        <v>29</v>
      </c>
      <c r="D5319" t="s">
        <v>30</v>
      </c>
      <c r="E5319" t="s">
        <v>826</v>
      </c>
      <c r="F5319" t="s">
        <v>827</v>
      </c>
      <c r="G5319" t="s">
        <v>452</v>
      </c>
      <c r="H5319" t="s">
        <v>46</v>
      </c>
      <c r="J5319" t="s">
        <v>36</v>
      </c>
      <c r="L5319" t="s">
        <v>828</v>
      </c>
      <c r="M5319" t="s">
        <v>828</v>
      </c>
      <c r="N5319" t="b">
        <v>0</v>
      </c>
      <c r="O5319">
        <v>63.38678522</v>
      </c>
      <c r="P5319">
        <v>1.311539268292013E-7</v>
      </c>
      <c r="Q5319">
        <v>6.6767997917461752E-5</v>
      </c>
      <c r="R5319">
        <v>4.2322087435635557E-3</v>
      </c>
      <c r="S5319">
        <v>8.3134257906821771E-6</v>
      </c>
      <c r="T5319">
        <f t="shared" si="168"/>
        <v>4.2322087435635557E-3</v>
      </c>
      <c r="U5319">
        <f t="shared" si="169"/>
        <v>8.3134257906821788E-6</v>
      </c>
    </row>
    <row r="5320" spans="1:21" x14ac:dyDescent="0.35">
      <c r="A5320" t="s">
        <v>73</v>
      </c>
      <c r="B5320" t="s">
        <v>47</v>
      </c>
      <c r="C5320" t="s">
        <v>76</v>
      </c>
      <c r="D5320" t="s">
        <v>77</v>
      </c>
      <c r="E5320" t="s">
        <v>826</v>
      </c>
      <c r="F5320" t="s">
        <v>827</v>
      </c>
      <c r="G5320" t="s">
        <v>452</v>
      </c>
      <c r="H5320" t="s">
        <v>46</v>
      </c>
      <c r="J5320" t="s">
        <v>36</v>
      </c>
      <c r="L5320" t="s">
        <v>828</v>
      </c>
      <c r="M5320" t="s">
        <v>828</v>
      </c>
      <c r="N5320" t="b">
        <v>0</v>
      </c>
      <c r="O5320">
        <v>63.38678522</v>
      </c>
      <c r="P5320">
        <v>5.3704226421083519E-8</v>
      </c>
      <c r="Q5320">
        <v>9.3598749800347388E-5</v>
      </c>
      <c r="R5320">
        <v>5.9329238504551374E-3</v>
      </c>
      <c r="S5320">
        <v>3.4041382655594699E-6</v>
      </c>
      <c r="T5320">
        <f t="shared" si="168"/>
        <v>5.9329238504551374E-3</v>
      </c>
      <c r="U5320">
        <f t="shared" si="169"/>
        <v>3.4041382655594703E-6</v>
      </c>
    </row>
    <row r="5321" spans="1:21" x14ac:dyDescent="0.35">
      <c r="A5321" t="s">
        <v>73</v>
      </c>
      <c r="B5321" t="s">
        <v>47</v>
      </c>
      <c r="C5321" t="s">
        <v>39</v>
      </c>
      <c r="D5321" t="s">
        <v>40</v>
      </c>
      <c r="E5321" t="s">
        <v>832</v>
      </c>
      <c r="F5321" t="s">
        <v>833</v>
      </c>
      <c r="G5321" t="s">
        <v>452</v>
      </c>
      <c r="H5321" t="s">
        <v>46</v>
      </c>
      <c r="J5321" t="s">
        <v>36</v>
      </c>
      <c r="L5321" t="s">
        <v>834</v>
      </c>
      <c r="M5321" t="s">
        <v>834</v>
      </c>
      <c r="N5321" t="b">
        <v>0</v>
      </c>
      <c r="O5321">
        <v>74.584468430000001</v>
      </c>
      <c r="P5321">
        <v>6.4206992002226649E-8</v>
      </c>
      <c r="Q5321">
        <v>2.6263679486110408E-4</v>
      </c>
      <c r="R5321">
        <v>1.9588625734874399E-2</v>
      </c>
      <c r="S5321">
        <v>4.7888443679753359E-6</v>
      </c>
      <c r="T5321">
        <f t="shared" si="168"/>
        <v>1.9588625734874403E-2</v>
      </c>
      <c r="U5321">
        <f t="shared" si="169"/>
        <v>4.7888443679753359E-6</v>
      </c>
    </row>
    <row r="5322" spans="1:21" x14ac:dyDescent="0.35">
      <c r="A5322" t="s">
        <v>73</v>
      </c>
      <c r="B5322" t="s">
        <v>47</v>
      </c>
      <c r="C5322" t="s">
        <v>29</v>
      </c>
      <c r="D5322" t="s">
        <v>30</v>
      </c>
      <c r="E5322" t="s">
        <v>832</v>
      </c>
      <c r="F5322" t="s">
        <v>833</v>
      </c>
      <c r="G5322" t="s">
        <v>452</v>
      </c>
      <c r="H5322" t="s">
        <v>46</v>
      </c>
      <c r="J5322" t="s">
        <v>36</v>
      </c>
      <c r="L5322" t="s">
        <v>834</v>
      </c>
      <c r="M5322" t="s">
        <v>834</v>
      </c>
      <c r="N5322" t="b">
        <v>0</v>
      </c>
      <c r="O5322">
        <v>74.584468430000001</v>
      </c>
      <c r="P5322">
        <v>3.9392142148380938E-7</v>
      </c>
      <c r="Q5322">
        <v>2.0053798834041931E-4</v>
      </c>
      <c r="R5322">
        <v>1.495701926039171E-2</v>
      </c>
      <c r="S5322">
        <v>2.9380419824559909E-5</v>
      </c>
      <c r="T5322">
        <f t="shared" si="168"/>
        <v>1.4957019260391712E-2</v>
      </c>
      <c r="U5322">
        <f t="shared" si="169"/>
        <v>2.9380419824559906E-5</v>
      </c>
    </row>
    <row r="5323" spans="1:21" x14ac:dyDescent="0.35">
      <c r="A5323" t="s">
        <v>73</v>
      </c>
      <c r="B5323" t="s">
        <v>47</v>
      </c>
      <c r="C5323" t="s">
        <v>39</v>
      </c>
      <c r="D5323" t="s">
        <v>40</v>
      </c>
      <c r="E5323" t="s">
        <v>408</v>
      </c>
      <c r="F5323" t="s">
        <v>409</v>
      </c>
      <c r="G5323" t="s">
        <v>128</v>
      </c>
      <c r="H5323" t="s">
        <v>46</v>
      </c>
      <c r="J5323" t="s">
        <v>36</v>
      </c>
      <c r="L5323" t="s">
        <v>410</v>
      </c>
      <c r="M5323" t="s">
        <v>410</v>
      </c>
      <c r="N5323" t="b">
        <v>0</v>
      </c>
      <c r="O5323">
        <v>2.4</v>
      </c>
      <c r="P5323">
        <v>2.8915546084336253E-4</v>
      </c>
      <c r="Q5323">
        <v>1.182781829272622</v>
      </c>
      <c r="R5323">
        <v>2.838676390254292</v>
      </c>
      <c r="S5323">
        <v>6.9397310602406991E-4</v>
      </c>
      <c r="T5323">
        <f t="shared" si="168"/>
        <v>2.8386763902542929</v>
      </c>
      <c r="U5323">
        <f t="shared" si="169"/>
        <v>6.9397310602407002E-4</v>
      </c>
    </row>
    <row r="5324" spans="1:21" x14ac:dyDescent="0.35">
      <c r="A5324" t="s">
        <v>73</v>
      </c>
      <c r="B5324" t="s">
        <v>47</v>
      </c>
      <c r="C5324" t="s">
        <v>76</v>
      </c>
      <c r="D5324" t="s">
        <v>77</v>
      </c>
      <c r="E5324" t="s">
        <v>832</v>
      </c>
      <c r="F5324" t="s">
        <v>833</v>
      </c>
      <c r="G5324" t="s">
        <v>452</v>
      </c>
      <c r="H5324" t="s">
        <v>46</v>
      </c>
      <c r="J5324" t="s">
        <v>36</v>
      </c>
      <c r="L5324" t="s">
        <v>834</v>
      </c>
      <c r="M5324" t="s">
        <v>834</v>
      </c>
      <c r="N5324" t="b">
        <v>0</v>
      </c>
      <c r="O5324">
        <v>74.584468430000001</v>
      </c>
      <c r="P5324">
        <v>1.367579345846432E-7</v>
      </c>
      <c r="Q5324">
        <v>2.3834942900089991E-4</v>
      </c>
      <c r="R5324">
        <v>1.777716546262614E-2</v>
      </c>
      <c r="S5324">
        <v>1.020001785458033E-5</v>
      </c>
      <c r="T5324">
        <f t="shared" si="168"/>
        <v>1.7777165462626147E-2</v>
      </c>
      <c r="U5324">
        <f t="shared" si="169"/>
        <v>1.0200017854580326E-5</v>
      </c>
    </row>
    <row r="5325" spans="1:21" x14ac:dyDescent="0.35">
      <c r="A5325" t="s">
        <v>73</v>
      </c>
      <c r="B5325" t="s">
        <v>47</v>
      </c>
      <c r="C5325" t="s">
        <v>29</v>
      </c>
      <c r="D5325" t="s">
        <v>30</v>
      </c>
      <c r="E5325" t="s">
        <v>418</v>
      </c>
      <c r="F5325" t="s">
        <v>419</v>
      </c>
      <c r="G5325" t="s">
        <v>128</v>
      </c>
      <c r="H5325" t="s">
        <v>46</v>
      </c>
      <c r="J5325" t="s">
        <v>36</v>
      </c>
      <c r="L5325" t="s">
        <v>420</v>
      </c>
      <c r="M5325" t="s">
        <v>420</v>
      </c>
      <c r="N5325" t="b">
        <v>0</v>
      </c>
      <c r="O5325">
        <v>23.09</v>
      </c>
      <c r="P5325">
        <v>2.2531440432916479E-3</v>
      </c>
      <c r="Q5325">
        <v>1.147033264098527</v>
      </c>
      <c r="R5325">
        <v>26.484998068035001</v>
      </c>
      <c r="S5325">
        <v>5.202509595960416E-2</v>
      </c>
      <c r="T5325">
        <f t="shared" si="168"/>
        <v>26.48499806803499</v>
      </c>
      <c r="U5325">
        <f t="shared" si="169"/>
        <v>5.2025095959604153E-2</v>
      </c>
    </row>
    <row r="5326" spans="1:21" x14ac:dyDescent="0.35">
      <c r="A5326" t="s">
        <v>73</v>
      </c>
      <c r="B5326" t="s">
        <v>47</v>
      </c>
      <c r="C5326" t="s">
        <v>76</v>
      </c>
      <c r="D5326" t="s">
        <v>77</v>
      </c>
      <c r="E5326" t="s">
        <v>835</v>
      </c>
      <c r="F5326" t="s">
        <v>836</v>
      </c>
      <c r="G5326" t="s">
        <v>452</v>
      </c>
      <c r="H5326" t="s">
        <v>46</v>
      </c>
      <c r="J5326" t="s">
        <v>36</v>
      </c>
      <c r="L5326" t="s">
        <v>837</v>
      </c>
      <c r="M5326" t="s">
        <v>837</v>
      </c>
      <c r="N5326" t="b">
        <v>0</v>
      </c>
      <c r="O5326">
        <v>77.939950460000006</v>
      </c>
      <c r="P5326">
        <v>8.3732046069750024E-4</v>
      </c>
      <c r="Q5326">
        <v>1.459329246995152</v>
      </c>
      <c r="R5326">
        <v>113.7400492156312</v>
      </c>
      <c r="S5326">
        <v>6.5260715225907553E-2</v>
      </c>
      <c r="T5326">
        <f t="shared" si="168"/>
        <v>113.74004921563126</v>
      </c>
      <c r="U5326">
        <f t="shared" si="169"/>
        <v>6.5260715225907553E-2</v>
      </c>
    </row>
    <row r="5327" spans="1:21" x14ac:dyDescent="0.35">
      <c r="A5327" t="s">
        <v>73</v>
      </c>
      <c r="B5327" t="s">
        <v>47</v>
      </c>
      <c r="C5327" t="s">
        <v>39</v>
      </c>
      <c r="D5327" t="s">
        <v>40</v>
      </c>
      <c r="E5327" t="s">
        <v>418</v>
      </c>
      <c r="F5327" t="s">
        <v>419</v>
      </c>
      <c r="G5327" t="s">
        <v>128</v>
      </c>
      <c r="H5327" t="s">
        <v>46</v>
      </c>
      <c r="J5327" t="s">
        <v>36</v>
      </c>
      <c r="L5327" t="s">
        <v>420</v>
      </c>
      <c r="M5327" t="s">
        <v>420</v>
      </c>
      <c r="N5327" t="b">
        <v>0</v>
      </c>
      <c r="O5327">
        <v>23.09</v>
      </c>
      <c r="P5327">
        <v>1.1097768774767709E-2</v>
      </c>
      <c r="Q5327">
        <v>45.395093746387531</v>
      </c>
      <c r="R5327">
        <v>1048.172714604088</v>
      </c>
      <c r="S5327">
        <v>0.25624748100938638</v>
      </c>
      <c r="T5327">
        <f t="shared" si="168"/>
        <v>1048.172714604088</v>
      </c>
      <c r="U5327">
        <f t="shared" si="169"/>
        <v>0.25624748100938638</v>
      </c>
    </row>
    <row r="5328" spans="1:21" x14ac:dyDescent="0.35">
      <c r="A5328" t="s">
        <v>73</v>
      </c>
      <c r="B5328" t="s">
        <v>47</v>
      </c>
      <c r="C5328" t="s">
        <v>29</v>
      </c>
      <c r="D5328" t="s">
        <v>30</v>
      </c>
      <c r="E5328" t="s">
        <v>835</v>
      </c>
      <c r="F5328" t="s">
        <v>836</v>
      </c>
      <c r="G5328" t="s">
        <v>452</v>
      </c>
      <c r="H5328" t="s">
        <v>46</v>
      </c>
      <c r="J5328" t="s">
        <v>36</v>
      </c>
      <c r="L5328" t="s">
        <v>837</v>
      </c>
      <c r="M5328" t="s">
        <v>837</v>
      </c>
      <c r="N5328" t="b">
        <v>0</v>
      </c>
      <c r="O5328">
        <v>77.939950460000006</v>
      </c>
      <c r="P5328">
        <v>3.1041342958275097E-5</v>
      </c>
      <c r="Q5328">
        <v>1.580256399560484E-2</v>
      </c>
      <c r="R5328">
        <v>1.231651054958421</v>
      </c>
      <c r="S5328">
        <v>2.419360732379831E-3</v>
      </c>
      <c r="T5328">
        <f t="shared" si="168"/>
        <v>1.231651054958421</v>
      </c>
      <c r="U5328">
        <f t="shared" si="169"/>
        <v>2.419360732379831E-3</v>
      </c>
    </row>
    <row r="5329" spans="1:21" x14ac:dyDescent="0.35">
      <c r="A5329" t="s">
        <v>73</v>
      </c>
      <c r="B5329" t="s">
        <v>47</v>
      </c>
      <c r="C5329" t="s">
        <v>76</v>
      </c>
      <c r="D5329" t="s">
        <v>77</v>
      </c>
      <c r="E5329" t="s">
        <v>418</v>
      </c>
      <c r="F5329" t="s">
        <v>419</v>
      </c>
      <c r="G5329" t="s">
        <v>128</v>
      </c>
      <c r="H5329" t="s">
        <v>46</v>
      </c>
      <c r="J5329" t="s">
        <v>36</v>
      </c>
      <c r="L5329" t="s">
        <v>420</v>
      </c>
      <c r="M5329" t="s">
        <v>420</v>
      </c>
      <c r="N5329" t="b">
        <v>0</v>
      </c>
      <c r="O5329">
        <v>23.09</v>
      </c>
      <c r="P5329">
        <v>3.6555968521987878E-2</v>
      </c>
      <c r="Q5329">
        <v>63.711800344556323</v>
      </c>
      <c r="R5329">
        <v>1471.1054699558049</v>
      </c>
      <c r="S5329">
        <v>0.84407731317270029</v>
      </c>
      <c r="T5329">
        <f t="shared" si="168"/>
        <v>1471.1054699558056</v>
      </c>
      <c r="U5329">
        <f t="shared" si="169"/>
        <v>0.84407731317270007</v>
      </c>
    </row>
    <row r="5330" spans="1:21" x14ac:dyDescent="0.35">
      <c r="A5330" t="s">
        <v>73</v>
      </c>
      <c r="B5330" t="s">
        <v>47</v>
      </c>
      <c r="C5330" t="s">
        <v>39</v>
      </c>
      <c r="D5330" t="s">
        <v>40</v>
      </c>
      <c r="E5330" t="s">
        <v>835</v>
      </c>
      <c r="F5330" t="s">
        <v>836</v>
      </c>
      <c r="G5330" t="s">
        <v>452</v>
      </c>
      <c r="H5330" t="s">
        <v>46</v>
      </c>
      <c r="J5330" t="s">
        <v>36</v>
      </c>
      <c r="L5330" t="s">
        <v>837</v>
      </c>
      <c r="M5330" t="s">
        <v>837</v>
      </c>
      <c r="N5330" t="b">
        <v>0</v>
      </c>
      <c r="O5330">
        <v>77.939950460000006</v>
      </c>
      <c r="P5330">
        <v>1.083183320928189E-4</v>
      </c>
      <c r="Q5330">
        <v>0.44307292209814259</v>
      </c>
      <c r="R5330">
        <v>34.533081598496672</v>
      </c>
      <c r="S5330">
        <v>8.4423254372241342E-3</v>
      </c>
      <c r="T5330">
        <f t="shared" si="168"/>
        <v>34.533081598496672</v>
      </c>
      <c r="U5330">
        <f t="shared" si="169"/>
        <v>8.4423254372241342E-3</v>
      </c>
    </row>
    <row r="5331" spans="1:21" x14ac:dyDescent="0.35">
      <c r="A5331" t="s">
        <v>73</v>
      </c>
      <c r="B5331" t="s">
        <v>47</v>
      </c>
      <c r="C5331" t="s">
        <v>76</v>
      </c>
      <c r="D5331" t="s">
        <v>77</v>
      </c>
      <c r="E5331" t="s">
        <v>838</v>
      </c>
      <c r="F5331" t="s">
        <v>839</v>
      </c>
      <c r="G5331" t="s">
        <v>452</v>
      </c>
      <c r="H5331" t="s">
        <v>46</v>
      </c>
      <c r="J5331" t="s">
        <v>36</v>
      </c>
      <c r="L5331" t="s">
        <v>840</v>
      </c>
      <c r="M5331" t="s">
        <v>840</v>
      </c>
      <c r="N5331" t="b">
        <v>0</v>
      </c>
      <c r="O5331">
        <v>6.8848396200000002</v>
      </c>
      <c r="P5331">
        <v>9.9890421337939864E-3</v>
      </c>
      <c r="Q5331">
        <v>17.409465096755561</v>
      </c>
      <c r="R5331">
        <v>119.8613750611498</v>
      </c>
      <c r="S5331">
        <v>6.8772953048594182E-2</v>
      </c>
      <c r="T5331">
        <f t="shared" si="168"/>
        <v>119.86137506114981</v>
      </c>
      <c r="U5331">
        <f t="shared" si="169"/>
        <v>6.8772953048594182E-2</v>
      </c>
    </row>
    <row r="5332" spans="1:21" x14ac:dyDescent="0.35">
      <c r="A5332" t="s">
        <v>73</v>
      </c>
      <c r="B5332" t="s">
        <v>47</v>
      </c>
      <c r="C5332" t="s">
        <v>29</v>
      </c>
      <c r="D5332" t="s">
        <v>30</v>
      </c>
      <c r="E5332" t="s">
        <v>838</v>
      </c>
      <c r="F5332" t="s">
        <v>839</v>
      </c>
      <c r="G5332" t="s">
        <v>452</v>
      </c>
      <c r="H5332" t="s">
        <v>46</v>
      </c>
      <c r="J5332" t="s">
        <v>36</v>
      </c>
      <c r="L5332" t="s">
        <v>840</v>
      </c>
      <c r="M5332" t="s">
        <v>840</v>
      </c>
      <c r="N5332" t="b">
        <v>0</v>
      </c>
      <c r="O5332">
        <v>6.8848396200000002</v>
      </c>
      <c r="P5332">
        <v>4.7214904897867936E-3</v>
      </c>
      <c r="Q5332">
        <v>2.4036220249808888</v>
      </c>
      <c r="R5332">
        <v>16.548552149093059</v>
      </c>
      <c r="S5332">
        <v>3.2506704789537322E-2</v>
      </c>
      <c r="T5332">
        <f t="shared" si="168"/>
        <v>16.548552149093055</v>
      </c>
      <c r="U5332">
        <f t="shared" si="169"/>
        <v>3.2506704789537322E-2</v>
      </c>
    </row>
    <row r="5333" spans="1:21" x14ac:dyDescent="0.35">
      <c r="A5333" t="s">
        <v>73</v>
      </c>
      <c r="B5333" t="s">
        <v>47</v>
      </c>
      <c r="C5333" t="s">
        <v>76</v>
      </c>
      <c r="D5333" t="s">
        <v>77</v>
      </c>
      <c r="E5333" t="s">
        <v>424</v>
      </c>
      <c r="F5333" t="s">
        <v>425</v>
      </c>
      <c r="G5333" t="s">
        <v>128</v>
      </c>
      <c r="H5333" t="s">
        <v>46</v>
      </c>
      <c r="J5333" t="s">
        <v>36</v>
      </c>
      <c r="L5333" t="s">
        <v>426</v>
      </c>
      <c r="M5333" t="s">
        <v>426</v>
      </c>
      <c r="N5333" t="b">
        <v>0</v>
      </c>
      <c r="O5333">
        <v>0.34</v>
      </c>
      <c r="P5333">
        <v>3.0523947673511708E-3</v>
      </c>
      <c r="Q5333">
        <v>5.3198854756993574</v>
      </c>
      <c r="R5333">
        <v>1.808761061737781</v>
      </c>
      <c r="S5333">
        <v>1.0378142208993979E-3</v>
      </c>
      <c r="T5333">
        <f t="shared" si="168"/>
        <v>1.8087610617377816</v>
      </c>
      <c r="U5333">
        <f t="shared" si="169"/>
        <v>1.0378142208993981E-3</v>
      </c>
    </row>
    <row r="5334" spans="1:21" x14ac:dyDescent="0.35">
      <c r="A5334" t="s">
        <v>73</v>
      </c>
      <c r="B5334" t="s">
        <v>47</v>
      </c>
      <c r="C5334" t="s">
        <v>29</v>
      </c>
      <c r="D5334" t="s">
        <v>30</v>
      </c>
      <c r="E5334" t="s">
        <v>424</v>
      </c>
      <c r="F5334" t="s">
        <v>425</v>
      </c>
      <c r="G5334" t="s">
        <v>128</v>
      </c>
      <c r="H5334" t="s">
        <v>46</v>
      </c>
      <c r="J5334" t="s">
        <v>36</v>
      </c>
      <c r="L5334" t="s">
        <v>426</v>
      </c>
      <c r="M5334" t="s">
        <v>426</v>
      </c>
      <c r="N5334" t="b">
        <v>0</v>
      </c>
      <c r="O5334">
        <v>0.34</v>
      </c>
      <c r="P5334">
        <v>2.5210686210882819E-3</v>
      </c>
      <c r="Q5334">
        <v>1.2834286285747929</v>
      </c>
      <c r="R5334">
        <v>0.43636573371542969</v>
      </c>
      <c r="S5334">
        <v>8.5716333117001576E-4</v>
      </c>
      <c r="T5334">
        <f t="shared" si="168"/>
        <v>0.43636573371542964</v>
      </c>
      <c r="U5334">
        <f t="shared" si="169"/>
        <v>8.5716333117001587E-4</v>
      </c>
    </row>
    <row r="5335" spans="1:21" x14ac:dyDescent="0.35">
      <c r="A5335" t="s">
        <v>73</v>
      </c>
      <c r="B5335" t="s">
        <v>47</v>
      </c>
      <c r="C5335" t="s">
        <v>39</v>
      </c>
      <c r="D5335" t="s">
        <v>40</v>
      </c>
      <c r="E5335" t="s">
        <v>838</v>
      </c>
      <c r="F5335" t="s">
        <v>839</v>
      </c>
      <c r="G5335" t="s">
        <v>452</v>
      </c>
      <c r="H5335" t="s">
        <v>46</v>
      </c>
      <c r="J5335" t="s">
        <v>36</v>
      </c>
      <c r="L5335" t="s">
        <v>840</v>
      </c>
      <c r="M5335" t="s">
        <v>840</v>
      </c>
      <c r="N5335" t="b">
        <v>0</v>
      </c>
      <c r="O5335">
        <v>6.8848396200000002</v>
      </c>
      <c r="P5335">
        <v>9.5316351964243509E-3</v>
      </c>
      <c r="Q5335">
        <v>38.988870833372282</v>
      </c>
      <c r="R5335">
        <v>268.43212265266391</v>
      </c>
      <c r="S5335">
        <v>6.5623779643728855E-2</v>
      </c>
      <c r="T5335">
        <f t="shared" si="168"/>
        <v>268.43212265266391</v>
      </c>
      <c r="U5335">
        <f t="shared" si="169"/>
        <v>6.5623779643728855E-2</v>
      </c>
    </row>
    <row r="5336" spans="1:21" x14ac:dyDescent="0.35">
      <c r="A5336" t="s">
        <v>73</v>
      </c>
      <c r="B5336" t="s">
        <v>47</v>
      </c>
      <c r="C5336" t="s">
        <v>39</v>
      </c>
      <c r="D5336" t="s">
        <v>40</v>
      </c>
      <c r="E5336" t="s">
        <v>424</v>
      </c>
      <c r="F5336" t="s">
        <v>425</v>
      </c>
      <c r="G5336" t="s">
        <v>128</v>
      </c>
      <c r="H5336" t="s">
        <v>46</v>
      </c>
      <c r="J5336" t="s">
        <v>36</v>
      </c>
      <c r="L5336" t="s">
        <v>426</v>
      </c>
      <c r="M5336" t="s">
        <v>426</v>
      </c>
      <c r="N5336" t="b">
        <v>0</v>
      </c>
      <c r="O5336">
        <v>0.34</v>
      </c>
      <c r="P5336">
        <v>1.7430074785135159E-2</v>
      </c>
      <c r="Q5336">
        <v>71.297203513263653</v>
      </c>
      <c r="R5336">
        <v>24.241049194509639</v>
      </c>
      <c r="S5336">
        <v>5.9262254269459528E-3</v>
      </c>
      <c r="T5336">
        <f t="shared" si="168"/>
        <v>24.241049194509642</v>
      </c>
      <c r="U5336">
        <f t="shared" si="169"/>
        <v>5.9262254269459545E-3</v>
      </c>
    </row>
    <row r="5337" spans="1:21" x14ac:dyDescent="0.35">
      <c r="A5337" t="s">
        <v>73</v>
      </c>
      <c r="B5337" t="s">
        <v>47</v>
      </c>
      <c r="C5337" t="s">
        <v>29</v>
      </c>
      <c r="D5337" t="s">
        <v>30</v>
      </c>
      <c r="E5337" t="s">
        <v>427</v>
      </c>
      <c r="F5337" t="s">
        <v>428</v>
      </c>
      <c r="G5337" t="s">
        <v>128</v>
      </c>
      <c r="H5337" t="s">
        <v>46</v>
      </c>
      <c r="J5337" t="s">
        <v>36</v>
      </c>
      <c r="L5337" t="s">
        <v>429</v>
      </c>
      <c r="M5337" t="s">
        <v>430</v>
      </c>
      <c r="N5337" t="b">
        <v>0</v>
      </c>
      <c r="O5337">
        <v>0.47</v>
      </c>
      <c r="P5337">
        <v>3.2918406564811297E-4</v>
      </c>
      <c r="Q5337">
        <v>0.16758141781204541</v>
      </c>
      <c r="R5337">
        <v>7.8763266371661325E-2</v>
      </c>
      <c r="S5337">
        <v>1.5471651085461309E-4</v>
      </c>
      <c r="T5337">
        <f t="shared" si="168"/>
        <v>7.8763266371661339E-2</v>
      </c>
      <c r="U5337">
        <f t="shared" si="169"/>
        <v>1.5471651085461309E-4</v>
      </c>
    </row>
    <row r="5338" spans="1:21" x14ac:dyDescent="0.35">
      <c r="A5338" t="s">
        <v>73</v>
      </c>
      <c r="B5338" t="s">
        <v>47</v>
      </c>
      <c r="C5338" t="s">
        <v>76</v>
      </c>
      <c r="D5338" t="s">
        <v>77</v>
      </c>
      <c r="E5338" t="s">
        <v>847</v>
      </c>
      <c r="F5338" t="s">
        <v>848</v>
      </c>
      <c r="G5338" t="s">
        <v>452</v>
      </c>
      <c r="H5338" t="s">
        <v>46</v>
      </c>
      <c r="J5338" t="s">
        <v>36</v>
      </c>
      <c r="L5338" t="s">
        <v>849</v>
      </c>
      <c r="M5338" t="s">
        <v>849</v>
      </c>
      <c r="N5338" t="b">
        <v>0</v>
      </c>
      <c r="O5338">
        <v>76.81165609</v>
      </c>
      <c r="P5338">
        <v>1.765303745766829E-4</v>
      </c>
      <c r="Q5338">
        <v>0.30766707693750223</v>
      </c>
      <c r="R5338">
        <v>23.632417703938991</v>
      </c>
      <c r="S5338">
        <v>1.355959042142304E-2</v>
      </c>
      <c r="T5338">
        <f t="shared" si="168"/>
        <v>23.632417703938991</v>
      </c>
      <c r="U5338">
        <f t="shared" si="169"/>
        <v>1.3559590421423046E-2</v>
      </c>
    </row>
    <row r="5339" spans="1:21" x14ac:dyDescent="0.35">
      <c r="A5339" t="s">
        <v>73</v>
      </c>
      <c r="B5339" t="s">
        <v>47</v>
      </c>
      <c r="C5339" t="s">
        <v>39</v>
      </c>
      <c r="D5339" t="s">
        <v>40</v>
      </c>
      <c r="E5339" t="s">
        <v>427</v>
      </c>
      <c r="F5339" t="s">
        <v>428</v>
      </c>
      <c r="G5339" t="s">
        <v>128</v>
      </c>
      <c r="H5339" t="s">
        <v>46</v>
      </c>
      <c r="J5339" t="s">
        <v>36</v>
      </c>
      <c r="L5339" t="s">
        <v>429</v>
      </c>
      <c r="M5339" t="s">
        <v>430</v>
      </c>
      <c r="N5339" t="b">
        <v>0</v>
      </c>
      <c r="O5339">
        <v>0.47</v>
      </c>
      <c r="P5339">
        <v>3.5131802710059133E-2</v>
      </c>
      <c r="Q5339">
        <v>143.70559613106619</v>
      </c>
      <c r="R5339">
        <v>67.541630181601136</v>
      </c>
      <c r="S5339">
        <v>1.6511947273727789E-2</v>
      </c>
      <c r="T5339">
        <f t="shared" si="168"/>
        <v>67.541630181601107</v>
      </c>
      <c r="U5339">
        <f t="shared" si="169"/>
        <v>1.6511947273727793E-2</v>
      </c>
    </row>
    <row r="5340" spans="1:21" x14ac:dyDescent="0.35">
      <c r="A5340" t="s">
        <v>73</v>
      </c>
      <c r="B5340" t="s">
        <v>47</v>
      </c>
      <c r="C5340" t="s">
        <v>76</v>
      </c>
      <c r="D5340" t="s">
        <v>77</v>
      </c>
      <c r="E5340" t="s">
        <v>427</v>
      </c>
      <c r="F5340" t="s">
        <v>428</v>
      </c>
      <c r="G5340" t="s">
        <v>128</v>
      </c>
      <c r="H5340" t="s">
        <v>46</v>
      </c>
      <c r="J5340" t="s">
        <v>36</v>
      </c>
      <c r="L5340" t="s">
        <v>429</v>
      </c>
      <c r="M5340" t="s">
        <v>430</v>
      </c>
      <c r="N5340" t="b">
        <v>0</v>
      </c>
      <c r="O5340">
        <v>0.47</v>
      </c>
      <c r="P5340">
        <v>5.1072467020952833E-2</v>
      </c>
      <c r="Q5340">
        <v>89.011971327902259</v>
      </c>
      <c r="R5340">
        <v>41.835626524114062</v>
      </c>
      <c r="S5340">
        <v>2.4004059499847831E-2</v>
      </c>
      <c r="T5340">
        <f t="shared" si="168"/>
        <v>41.835626524114062</v>
      </c>
      <c r="U5340">
        <f t="shared" si="169"/>
        <v>2.4004059499847831E-2</v>
      </c>
    </row>
    <row r="5341" spans="1:21" x14ac:dyDescent="0.35">
      <c r="A5341" t="s">
        <v>73</v>
      </c>
      <c r="B5341" t="s">
        <v>47</v>
      </c>
      <c r="C5341" t="s">
        <v>39</v>
      </c>
      <c r="D5341" t="s">
        <v>40</v>
      </c>
      <c r="E5341" t="s">
        <v>847</v>
      </c>
      <c r="F5341" t="s">
        <v>848</v>
      </c>
      <c r="G5341" t="s">
        <v>452</v>
      </c>
      <c r="H5341" t="s">
        <v>46</v>
      </c>
      <c r="J5341" t="s">
        <v>36</v>
      </c>
      <c r="L5341" t="s">
        <v>849</v>
      </c>
      <c r="M5341" t="s">
        <v>849</v>
      </c>
      <c r="N5341" t="b">
        <v>0</v>
      </c>
      <c r="O5341">
        <v>76.81165609</v>
      </c>
      <c r="P5341">
        <v>7.1607695981427503E-8</v>
      </c>
      <c r="Q5341">
        <v>2.9290915480510721E-4</v>
      </c>
      <c r="R5341">
        <v>2.2498837264502469E-2</v>
      </c>
      <c r="S5341">
        <v>5.5003057171226842E-6</v>
      </c>
      <c r="T5341">
        <f t="shared" si="168"/>
        <v>2.2498837264502466E-2</v>
      </c>
      <c r="U5341">
        <f t="shared" si="169"/>
        <v>5.5003057171226842E-6</v>
      </c>
    </row>
    <row r="5342" spans="1:21" x14ac:dyDescent="0.35">
      <c r="A5342" t="s">
        <v>73</v>
      </c>
      <c r="B5342" t="s">
        <v>47</v>
      </c>
      <c r="C5342" t="s">
        <v>29</v>
      </c>
      <c r="D5342" t="s">
        <v>30</v>
      </c>
      <c r="E5342" t="s">
        <v>847</v>
      </c>
      <c r="F5342" t="s">
        <v>848</v>
      </c>
      <c r="G5342" t="s">
        <v>452</v>
      </c>
      <c r="H5342" t="s">
        <v>46</v>
      </c>
      <c r="J5342" t="s">
        <v>36</v>
      </c>
      <c r="L5342" t="s">
        <v>849</v>
      </c>
      <c r="M5342" t="s">
        <v>849</v>
      </c>
      <c r="N5342" t="b">
        <v>0</v>
      </c>
      <c r="O5342">
        <v>76.81165609</v>
      </c>
      <c r="P5342">
        <v>1.107494047537923E-6</v>
      </c>
      <c r="Q5342">
        <v>5.6380439417502465E-4</v>
      </c>
      <c r="R5342">
        <v>4.330674922740279E-2</v>
      </c>
      <c r="S5342">
        <v>8.5068451901205048E-5</v>
      </c>
      <c r="T5342">
        <f t="shared" si="168"/>
        <v>4.330674922740279E-2</v>
      </c>
      <c r="U5342">
        <f t="shared" si="169"/>
        <v>8.5068451901205048E-5</v>
      </c>
    </row>
    <row r="5343" spans="1:21" x14ac:dyDescent="0.35">
      <c r="A5343" t="s">
        <v>73</v>
      </c>
      <c r="B5343" t="s">
        <v>47</v>
      </c>
      <c r="C5343" t="s">
        <v>29</v>
      </c>
      <c r="D5343" t="s">
        <v>30</v>
      </c>
      <c r="E5343" t="s">
        <v>850</v>
      </c>
      <c r="F5343" t="s">
        <v>851</v>
      </c>
      <c r="G5343" t="s">
        <v>452</v>
      </c>
      <c r="H5343" t="s">
        <v>46</v>
      </c>
      <c r="J5343" t="s">
        <v>36</v>
      </c>
      <c r="L5343" t="s">
        <v>852</v>
      </c>
      <c r="M5343" t="s">
        <v>852</v>
      </c>
      <c r="N5343" t="b">
        <v>0</v>
      </c>
      <c r="O5343">
        <v>15.9073583</v>
      </c>
      <c r="P5343">
        <v>4.8352754073235354E-7</v>
      </c>
      <c r="Q5343">
        <v>2.4615477868761108E-4</v>
      </c>
      <c r="R5343">
        <v>3.9156722618410343E-3</v>
      </c>
      <c r="S5343">
        <v>7.6916458383473926E-6</v>
      </c>
      <c r="T5343">
        <f t="shared" si="168"/>
        <v>3.9156722618410335E-3</v>
      </c>
      <c r="U5343">
        <f t="shared" si="169"/>
        <v>7.6916458383473926E-6</v>
      </c>
    </row>
    <row r="5344" spans="1:21" x14ac:dyDescent="0.35">
      <c r="A5344" t="s">
        <v>73</v>
      </c>
      <c r="B5344" t="s">
        <v>47</v>
      </c>
      <c r="C5344" t="s">
        <v>39</v>
      </c>
      <c r="D5344" t="s">
        <v>40</v>
      </c>
      <c r="E5344" t="s">
        <v>850</v>
      </c>
      <c r="F5344" t="s">
        <v>851</v>
      </c>
      <c r="G5344" t="s">
        <v>452</v>
      </c>
      <c r="H5344" t="s">
        <v>46</v>
      </c>
      <c r="J5344" t="s">
        <v>36</v>
      </c>
      <c r="L5344" t="s">
        <v>852</v>
      </c>
      <c r="M5344" t="s">
        <v>852</v>
      </c>
      <c r="N5344" t="b">
        <v>0</v>
      </c>
      <c r="O5344">
        <v>15.9073583</v>
      </c>
      <c r="P5344">
        <v>4.7045640931894453E-8</v>
      </c>
      <c r="Q5344">
        <v>1.9243879772643191E-4</v>
      </c>
      <c r="R5344">
        <v>3.061192906255577E-3</v>
      </c>
      <c r="S5344">
        <v>7.4837186675679081E-7</v>
      </c>
      <c r="T5344">
        <f t="shared" si="168"/>
        <v>3.0611929062555779E-3</v>
      </c>
      <c r="U5344">
        <f t="shared" si="169"/>
        <v>7.4837186675679092E-7</v>
      </c>
    </row>
    <row r="5345" spans="1:21" x14ac:dyDescent="0.35">
      <c r="A5345" t="s">
        <v>73</v>
      </c>
      <c r="B5345" t="s">
        <v>47</v>
      </c>
      <c r="C5345" t="s">
        <v>76</v>
      </c>
      <c r="D5345" t="s">
        <v>77</v>
      </c>
      <c r="E5345" t="s">
        <v>850</v>
      </c>
      <c r="F5345" t="s">
        <v>851</v>
      </c>
      <c r="G5345" t="s">
        <v>452</v>
      </c>
      <c r="H5345" t="s">
        <v>46</v>
      </c>
      <c r="J5345" t="s">
        <v>36</v>
      </c>
      <c r="L5345" t="s">
        <v>852</v>
      </c>
      <c r="M5345" t="s">
        <v>852</v>
      </c>
      <c r="N5345" t="b">
        <v>0</v>
      </c>
      <c r="O5345">
        <v>15.9073583</v>
      </c>
      <c r="P5345">
        <v>5.6346606982798017E-8</v>
      </c>
      <c r="Q5345">
        <v>9.8204039431260324E-5</v>
      </c>
      <c r="R5345">
        <v>1.562166841740386E-3</v>
      </c>
      <c r="S5345">
        <v>8.9632566626464997E-7</v>
      </c>
      <c r="T5345">
        <f t="shared" si="168"/>
        <v>1.5621668417403862E-3</v>
      </c>
      <c r="U5345">
        <f t="shared" si="169"/>
        <v>8.9632566626464997E-7</v>
      </c>
    </row>
    <row r="5346" spans="1:21" x14ac:dyDescent="0.35">
      <c r="A5346" t="s">
        <v>73</v>
      </c>
      <c r="B5346" t="s">
        <v>47</v>
      </c>
      <c r="C5346" t="s">
        <v>76</v>
      </c>
      <c r="D5346" t="s">
        <v>77</v>
      </c>
      <c r="E5346" t="s">
        <v>856</v>
      </c>
      <c r="F5346" t="s">
        <v>857</v>
      </c>
      <c r="G5346" t="s">
        <v>452</v>
      </c>
      <c r="H5346" t="s">
        <v>46</v>
      </c>
      <c r="J5346" t="s">
        <v>36</v>
      </c>
      <c r="L5346" t="s">
        <v>858</v>
      </c>
      <c r="M5346" t="s">
        <v>858</v>
      </c>
      <c r="N5346" t="b">
        <v>0</v>
      </c>
      <c r="O5346">
        <v>9.5117287499999996</v>
      </c>
      <c r="P5346">
        <v>3.2843970599441428E-8</v>
      </c>
      <c r="Q5346">
        <v>5.724232134885038E-5</v>
      </c>
      <c r="R5346">
        <v>5.4447343369059891E-4</v>
      </c>
      <c r="S5346">
        <v>3.1240293941486169E-7</v>
      </c>
      <c r="T5346">
        <f t="shared" si="168"/>
        <v>5.4447343369059891E-4</v>
      </c>
      <c r="U5346">
        <f t="shared" si="169"/>
        <v>3.1240293941486174E-7</v>
      </c>
    </row>
    <row r="5347" spans="1:21" x14ac:dyDescent="0.35">
      <c r="A5347" t="s">
        <v>73</v>
      </c>
      <c r="B5347" t="s">
        <v>47</v>
      </c>
      <c r="C5347" t="s">
        <v>39</v>
      </c>
      <c r="D5347" t="s">
        <v>40</v>
      </c>
      <c r="E5347" t="s">
        <v>856</v>
      </c>
      <c r="F5347" t="s">
        <v>857</v>
      </c>
      <c r="G5347" t="s">
        <v>452</v>
      </c>
      <c r="H5347" t="s">
        <v>46</v>
      </c>
      <c r="J5347" t="s">
        <v>36</v>
      </c>
      <c r="L5347" t="s">
        <v>858</v>
      </c>
      <c r="M5347" t="s">
        <v>858</v>
      </c>
      <c r="N5347" t="b">
        <v>0</v>
      </c>
      <c r="O5347">
        <v>9.5117287499999996</v>
      </c>
      <c r="P5347">
        <v>3.1288433552535967E-8</v>
      </c>
      <c r="Q5347">
        <v>1.279844086790065E-4</v>
      </c>
      <c r="R5347">
        <v>1.217352979583856E-3</v>
      </c>
      <c r="S5347">
        <v>2.9760709296412097E-7</v>
      </c>
      <c r="T5347">
        <f t="shared" si="168"/>
        <v>1.2173529795838555E-3</v>
      </c>
      <c r="U5347">
        <f t="shared" si="169"/>
        <v>2.9760709296412097E-7</v>
      </c>
    </row>
    <row r="5348" spans="1:21" x14ac:dyDescent="0.35">
      <c r="A5348" t="s">
        <v>73</v>
      </c>
      <c r="B5348" t="s">
        <v>47</v>
      </c>
      <c r="C5348" t="s">
        <v>29</v>
      </c>
      <c r="D5348" t="s">
        <v>30</v>
      </c>
      <c r="E5348" t="s">
        <v>856</v>
      </c>
      <c r="F5348" t="s">
        <v>857</v>
      </c>
      <c r="G5348" t="s">
        <v>452</v>
      </c>
      <c r="H5348" t="s">
        <v>46</v>
      </c>
      <c r="J5348" t="s">
        <v>36</v>
      </c>
      <c r="L5348" t="s">
        <v>858</v>
      </c>
      <c r="M5348" t="s">
        <v>858</v>
      </c>
      <c r="N5348" t="b">
        <v>0</v>
      </c>
      <c r="O5348">
        <v>9.5117287499999996</v>
      </c>
      <c r="P5348">
        <v>1.090063388380769E-7</v>
      </c>
      <c r="Q5348">
        <v>5.5493077336593942E-5</v>
      </c>
      <c r="R5348">
        <v>5.2783509912845397E-4</v>
      </c>
      <c r="S5348">
        <v>1.0368387270583781E-6</v>
      </c>
      <c r="T5348">
        <f t="shared" si="168"/>
        <v>5.2783509912845397E-4</v>
      </c>
      <c r="U5348">
        <f t="shared" si="169"/>
        <v>1.0368387270583777E-6</v>
      </c>
    </row>
    <row r="5349" spans="1:21" x14ac:dyDescent="0.35">
      <c r="A5349" t="s">
        <v>73</v>
      </c>
      <c r="B5349" t="s">
        <v>47</v>
      </c>
      <c r="C5349" t="s">
        <v>76</v>
      </c>
      <c r="D5349" t="s">
        <v>77</v>
      </c>
      <c r="E5349" t="s">
        <v>431</v>
      </c>
      <c r="F5349" t="s">
        <v>432</v>
      </c>
      <c r="G5349" t="s">
        <v>128</v>
      </c>
      <c r="H5349" t="s">
        <v>46</v>
      </c>
      <c r="J5349" t="s">
        <v>36</v>
      </c>
      <c r="L5349" t="s">
        <v>433</v>
      </c>
      <c r="M5349" t="s">
        <v>433</v>
      </c>
      <c r="N5349" t="b">
        <v>0</v>
      </c>
      <c r="O5349">
        <v>140.61000000000001</v>
      </c>
      <c r="P5349">
        <v>1.008420235916717E-2</v>
      </c>
      <c r="Q5349">
        <v>17.575315695846459</v>
      </c>
      <c r="R5349">
        <v>2471.26513999297</v>
      </c>
      <c r="S5349">
        <v>1.417939693722496</v>
      </c>
      <c r="T5349">
        <f t="shared" si="168"/>
        <v>2471.2651399929709</v>
      </c>
      <c r="U5349">
        <f t="shared" si="169"/>
        <v>1.417939693722496</v>
      </c>
    </row>
    <row r="5350" spans="1:21" x14ac:dyDescent="0.35">
      <c r="A5350" t="s">
        <v>73</v>
      </c>
      <c r="B5350" t="s">
        <v>47</v>
      </c>
      <c r="C5350" t="s">
        <v>29</v>
      </c>
      <c r="D5350" t="s">
        <v>30</v>
      </c>
      <c r="E5350" t="s">
        <v>431</v>
      </c>
      <c r="F5350" t="s">
        <v>432</v>
      </c>
      <c r="G5350" t="s">
        <v>128</v>
      </c>
      <c r="H5350" t="s">
        <v>46</v>
      </c>
      <c r="J5350" t="s">
        <v>36</v>
      </c>
      <c r="L5350" t="s">
        <v>433</v>
      </c>
      <c r="M5350" t="s">
        <v>433</v>
      </c>
      <c r="N5350" t="b">
        <v>0</v>
      </c>
      <c r="O5350">
        <v>140.61000000000001</v>
      </c>
      <c r="P5350">
        <v>5.1418575451965022E-4</v>
      </c>
      <c r="Q5350">
        <v>0.26176229882666929</v>
      </c>
      <c r="R5350">
        <v>36.806396838017982</v>
      </c>
      <c r="S5350">
        <v>7.2299658943008022E-2</v>
      </c>
      <c r="T5350">
        <f t="shared" si="168"/>
        <v>36.806396838017974</v>
      </c>
      <c r="U5350">
        <f t="shared" si="169"/>
        <v>7.2299658943008022E-2</v>
      </c>
    </row>
    <row r="5351" spans="1:21" x14ac:dyDescent="0.35">
      <c r="A5351" t="s">
        <v>73</v>
      </c>
      <c r="B5351" t="s">
        <v>47</v>
      </c>
      <c r="C5351" t="s">
        <v>39</v>
      </c>
      <c r="D5351" t="s">
        <v>40</v>
      </c>
      <c r="E5351" t="s">
        <v>431</v>
      </c>
      <c r="F5351" t="s">
        <v>432</v>
      </c>
      <c r="G5351" t="s">
        <v>128</v>
      </c>
      <c r="H5351" t="s">
        <v>46</v>
      </c>
      <c r="J5351" t="s">
        <v>36</v>
      </c>
      <c r="L5351" t="s">
        <v>433</v>
      </c>
      <c r="M5351" t="s">
        <v>433</v>
      </c>
      <c r="N5351" t="b">
        <v>0</v>
      </c>
      <c r="O5351">
        <v>140.61000000000001</v>
      </c>
      <c r="P5351">
        <v>1.4904672050377809E-3</v>
      </c>
      <c r="Q5351">
        <v>6.0967118590937188</v>
      </c>
      <c r="R5351">
        <v>857.25865450716788</v>
      </c>
      <c r="S5351">
        <v>0.20957459370036241</v>
      </c>
      <c r="T5351">
        <f t="shared" si="168"/>
        <v>857.25865450716788</v>
      </c>
      <c r="U5351">
        <f t="shared" si="169"/>
        <v>0.20957459370036238</v>
      </c>
    </row>
    <row r="5352" spans="1:21" x14ac:dyDescent="0.35">
      <c r="A5352" t="s">
        <v>73</v>
      </c>
      <c r="B5352" t="s">
        <v>47</v>
      </c>
      <c r="C5352" t="s">
        <v>39</v>
      </c>
      <c r="D5352" t="s">
        <v>40</v>
      </c>
      <c r="E5352" t="s">
        <v>868</v>
      </c>
      <c r="F5352" t="s">
        <v>869</v>
      </c>
      <c r="G5352" t="s">
        <v>452</v>
      </c>
      <c r="H5352" t="s">
        <v>46</v>
      </c>
      <c r="J5352" t="s">
        <v>36</v>
      </c>
      <c r="L5352" t="s">
        <v>870</v>
      </c>
      <c r="M5352" t="s">
        <v>870</v>
      </c>
      <c r="N5352" t="b">
        <v>0</v>
      </c>
      <c r="O5352">
        <v>199.45778322000001</v>
      </c>
      <c r="P5352">
        <v>6.3643622319985307E-8</v>
      </c>
      <c r="Q5352">
        <v>2.6033234789899358E-4</v>
      </c>
      <c r="R5352">
        <v>5.1925313012391089E-2</v>
      </c>
      <c r="S5352">
        <v>1.269421582403518E-5</v>
      </c>
      <c r="T5352">
        <f t="shared" si="168"/>
        <v>5.1925313012391089E-2</v>
      </c>
      <c r="U5352">
        <f t="shared" si="169"/>
        <v>1.2694215824035183E-5</v>
      </c>
    </row>
    <row r="5353" spans="1:21" x14ac:dyDescent="0.35">
      <c r="A5353" t="s">
        <v>73</v>
      </c>
      <c r="B5353" t="s">
        <v>47</v>
      </c>
      <c r="C5353" t="s">
        <v>76</v>
      </c>
      <c r="D5353" t="s">
        <v>77</v>
      </c>
      <c r="E5353" t="s">
        <v>868</v>
      </c>
      <c r="F5353" t="s">
        <v>869</v>
      </c>
      <c r="G5353" t="s">
        <v>452</v>
      </c>
      <c r="H5353" t="s">
        <v>46</v>
      </c>
      <c r="J5353" t="s">
        <v>36</v>
      </c>
      <c r="L5353" t="s">
        <v>870</v>
      </c>
      <c r="M5353" t="s">
        <v>870</v>
      </c>
      <c r="N5353" t="b">
        <v>0</v>
      </c>
      <c r="O5353">
        <v>199.45778322000001</v>
      </c>
      <c r="P5353">
        <v>1.4386507691829601E-7</v>
      </c>
      <c r="Q5353">
        <v>2.5073615685109119E-4</v>
      </c>
      <c r="R5353">
        <v>5.0011278018620868E-2</v>
      </c>
      <c r="S5353">
        <v>2.8695009324898101E-5</v>
      </c>
      <c r="T5353">
        <f t="shared" si="168"/>
        <v>5.0011278018620868E-2</v>
      </c>
      <c r="U5353">
        <f t="shared" si="169"/>
        <v>2.8695009324898112E-5</v>
      </c>
    </row>
    <row r="5354" spans="1:21" x14ac:dyDescent="0.35">
      <c r="A5354" t="s">
        <v>73</v>
      </c>
      <c r="B5354" t="s">
        <v>47</v>
      </c>
      <c r="C5354" t="s">
        <v>29</v>
      </c>
      <c r="D5354" t="s">
        <v>30</v>
      </c>
      <c r="E5354" t="s">
        <v>868</v>
      </c>
      <c r="F5354" t="s">
        <v>869</v>
      </c>
      <c r="G5354" t="s">
        <v>452</v>
      </c>
      <c r="H5354" t="s">
        <v>46</v>
      </c>
      <c r="J5354" t="s">
        <v>36</v>
      </c>
      <c r="L5354" t="s">
        <v>870</v>
      </c>
      <c r="M5354" t="s">
        <v>870</v>
      </c>
      <c r="N5354" t="b">
        <v>0</v>
      </c>
      <c r="O5354">
        <v>199.45778322000001</v>
      </c>
      <c r="P5354">
        <v>4.5407031528508902E-7</v>
      </c>
      <c r="Q5354">
        <v>2.3115865912896091E-4</v>
      </c>
      <c r="R5354">
        <v>4.6106393721970167E-2</v>
      </c>
      <c r="S5354">
        <v>9.056785851277033E-5</v>
      </c>
      <c r="T5354">
        <f t="shared" si="168"/>
        <v>4.610639372197016E-2</v>
      </c>
      <c r="U5354">
        <f t="shared" si="169"/>
        <v>9.0567858512770344E-5</v>
      </c>
    </row>
    <row r="5355" spans="1:21" x14ac:dyDescent="0.35">
      <c r="A5355" t="s">
        <v>73</v>
      </c>
      <c r="B5355" t="s">
        <v>47</v>
      </c>
      <c r="C5355" t="s">
        <v>29</v>
      </c>
      <c r="D5355" t="s">
        <v>30</v>
      </c>
      <c r="E5355" t="s">
        <v>436</v>
      </c>
      <c r="F5355" t="s">
        <v>437</v>
      </c>
      <c r="G5355" t="s">
        <v>128</v>
      </c>
      <c r="H5355" t="s">
        <v>46</v>
      </c>
      <c r="J5355" t="s">
        <v>36</v>
      </c>
      <c r="L5355" t="s">
        <v>438</v>
      </c>
      <c r="M5355" t="s">
        <v>438</v>
      </c>
      <c r="N5355" t="b">
        <v>0</v>
      </c>
      <c r="O5355">
        <v>6.24</v>
      </c>
      <c r="P5355">
        <v>6.8134787195002358E-3</v>
      </c>
      <c r="Q5355">
        <v>3.4686138947764529</v>
      </c>
      <c r="R5355">
        <v>21.644150703405071</v>
      </c>
      <c r="S5355">
        <v>4.2516107209681471E-2</v>
      </c>
      <c r="T5355">
        <f t="shared" si="168"/>
        <v>21.644150703405067</v>
      </c>
      <c r="U5355">
        <f t="shared" si="169"/>
        <v>4.2516107209681471E-2</v>
      </c>
    </row>
    <row r="5356" spans="1:21" x14ac:dyDescent="0.35">
      <c r="A5356" t="s">
        <v>73</v>
      </c>
      <c r="B5356" t="s">
        <v>47</v>
      </c>
      <c r="C5356" t="s">
        <v>29</v>
      </c>
      <c r="D5356" t="s">
        <v>30</v>
      </c>
      <c r="E5356" t="s">
        <v>871</v>
      </c>
      <c r="F5356" t="s">
        <v>872</v>
      </c>
      <c r="G5356" t="s">
        <v>452</v>
      </c>
      <c r="H5356" t="s">
        <v>46</v>
      </c>
      <c r="J5356" t="s">
        <v>36</v>
      </c>
      <c r="L5356" t="s">
        <v>873</v>
      </c>
      <c r="M5356" t="s">
        <v>873</v>
      </c>
      <c r="N5356" t="b">
        <v>0</v>
      </c>
      <c r="O5356">
        <v>119.25593000000001</v>
      </c>
      <c r="P5356">
        <v>7.8427934412204758E-7</v>
      </c>
      <c r="Q5356">
        <v>3.9926186642693951E-4</v>
      </c>
      <c r="R5356">
        <v>4.7614345194280441E-2</v>
      </c>
      <c r="S5356">
        <v>9.3529962563064823E-5</v>
      </c>
      <c r="T5356">
        <f t="shared" si="168"/>
        <v>4.7614345194280448E-2</v>
      </c>
      <c r="U5356">
        <f t="shared" si="169"/>
        <v>9.3529962563064823E-5</v>
      </c>
    </row>
    <row r="5357" spans="1:21" x14ac:dyDescent="0.35">
      <c r="A5357" t="s">
        <v>73</v>
      </c>
      <c r="B5357" t="s">
        <v>47</v>
      </c>
      <c r="C5357" t="s">
        <v>76</v>
      </c>
      <c r="D5357" t="s">
        <v>77</v>
      </c>
      <c r="E5357" t="s">
        <v>436</v>
      </c>
      <c r="F5357" t="s">
        <v>437</v>
      </c>
      <c r="G5357" t="s">
        <v>128</v>
      </c>
      <c r="H5357" t="s">
        <v>46</v>
      </c>
      <c r="J5357" t="s">
        <v>36</v>
      </c>
      <c r="L5357" t="s">
        <v>438</v>
      </c>
      <c r="M5357" t="s">
        <v>438</v>
      </c>
      <c r="N5357" t="b">
        <v>0</v>
      </c>
      <c r="O5357">
        <v>6.24</v>
      </c>
      <c r="P5357">
        <v>3.1602810348732101E-2</v>
      </c>
      <c r="Q5357">
        <v>55.079157376290652</v>
      </c>
      <c r="R5357">
        <v>343.69394202805358</v>
      </c>
      <c r="S5357">
        <v>0.1972015365760883</v>
      </c>
      <c r="T5357">
        <f t="shared" si="168"/>
        <v>343.6939420280537</v>
      </c>
      <c r="U5357">
        <f t="shared" si="169"/>
        <v>0.19720153657608833</v>
      </c>
    </row>
    <row r="5358" spans="1:21" x14ac:dyDescent="0.35">
      <c r="A5358" t="s">
        <v>73</v>
      </c>
      <c r="B5358" t="s">
        <v>47</v>
      </c>
      <c r="C5358" t="s">
        <v>76</v>
      </c>
      <c r="D5358" t="s">
        <v>77</v>
      </c>
      <c r="E5358" t="s">
        <v>871</v>
      </c>
      <c r="F5358" t="s">
        <v>872</v>
      </c>
      <c r="G5358" t="s">
        <v>452</v>
      </c>
      <c r="H5358" t="s">
        <v>46</v>
      </c>
      <c r="J5358" t="s">
        <v>36</v>
      </c>
      <c r="L5358" t="s">
        <v>873</v>
      </c>
      <c r="M5358" t="s">
        <v>873</v>
      </c>
      <c r="N5358" t="b">
        <v>0</v>
      </c>
      <c r="O5358">
        <v>119.25593000000001</v>
      </c>
      <c r="P5358">
        <v>2.0175247372552939E-7</v>
      </c>
      <c r="Q5358">
        <v>3.5162557154763311E-4</v>
      </c>
      <c r="R5358">
        <v>4.1933434546694529E-2</v>
      </c>
      <c r="S5358">
        <v>2.406017888393858E-5</v>
      </c>
      <c r="T5358">
        <f t="shared" si="168"/>
        <v>4.1933434546694529E-2</v>
      </c>
      <c r="U5358">
        <f t="shared" si="169"/>
        <v>2.4060178883938573E-5</v>
      </c>
    </row>
    <row r="5359" spans="1:21" x14ac:dyDescent="0.35">
      <c r="A5359" t="s">
        <v>73</v>
      </c>
      <c r="B5359" t="s">
        <v>47</v>
      </c>
      <c r="C5359" t="s">
        <v>39</v>
      </c>
      <c r="D5359" t="s">
        <v>40</v>
      </c>
      <c r="E5359" t="s">
        <v>871</v>
      </c>
      <c r="F5359" t="s">
        <v>872</v>
      </c>
      <c r="G5359" t="s">
        <v>452</v>
      </c>
      <c r="H5359" t="s">
        <v>46</v>
      </c>
      <c r="J5359" t="s">
        <v>36</v>
      </c>
      <c r="L5359" t="s">
        <v>873</v>
      </c>
      <c r="M5359" t="s">
        <v>873</v>
      </c>
      <c r="N5359" t="b">
        <v>0</v>
      </c>
      <c r="O5359">
        <v>119.25593000000001</v>
      </c>
      <c r="P5359">
        <v>5.8813934436287519E-8</v>
      </c>
      <c r="Q5359">
        <v>2.4057665297545769E-4</v>
      </c>
      <c r="R5359">
        <v>2.8690192486875481E-2</v>
      </c>
      <c r="S5359">
        <v>7.0139104481584939E-6</v>
      </c>
      <c r="T5359">
        <f t="shared" si="168"/>
        <v>2.8690192486875474E-2</v>
      </c>
      <c r="U5359">
        <f t="shared" si="169"/>
        <v>7.0139104481584939E-6</v>
      </c>
    </row>
    <row r="5360" spans="1:21" x14ac:dyDescent="0.35">
      <c r="A5360" t="s">
        <v>73</v>
      </c>
      <c r="B5360" t="s">
        <v>47</v>
      </c>
      <c r="C5360" t="s">
        <v>39</v>
      </c>
      <c r="D5360" t="s">
        <v>40</v>
      </c>
      <c r="E5360" t="s">
        <v>436</v>
      </c>
      <c r="F5360" t="s">
        <v>437</v>
      </c>
      <c r="G5360" t="s">
        <v>128</v>
      </c>
      <c r="H5360" t="s">
        <v>46</v>
      </c>
      <c r="J5360" t="s">
        <v>36</v>
      </c>
      <c r="L5360" t="s">
        <v>438</v>
      </c>
      <c r="M5360" t="s">
        <v>438</v>
      </c>
      <c r="N5360" t="b">
        <v>0</v>
      </c>
      <c r="O5360">
        <v>6.24</v>
      </c>
      <c r="P5360">
        <v>1.4655887547653519E-2</v>
      </c>
      <c r="Q5360">
        <v>59.949472967476822</v>
      </c>
      <c r="R5360">
        <v>374.08471131705539</v>
      </c>
      <c r="S5360">
        <v>9.1452738297357949E-2</v>
      </c>
      <c r="T5360">
        <f t="shared" si="168"/>
        <v>374.08471131705539</v>
      </c>
      <c r="U5360">
        <f t="shared" si="169"/>
        <v>9.1452738297357963E-2</v>
      </c>
    </row>
    <row r="5361" spans="1:21" x14ac:dyDescent="0.35">
      <c r="A5361" t="s">
        <v>73</v>
      </c>
      <c r="B5361" t="s">
        <v>47</v>
      </c>
      <c r="C5361" t="s">
        <v>39</v>
      </c>
      <c r="D5361" t="s">
        <v>40</v>
      </c>
      <c r="E5361" t="s">
        <v>874</v>
      </c>
      <c r="F5361" t="s">
        <v>875</v>
      </c>
      <c r="G5361" t="s">
        <v>452</v>
      </c>
      <c r="H5361" t="s">
        <v>46</v>
      </c>
      <c r="J5361" t="s">
        <v>36</v>
      </c>
      <c r="L5361" t="s">
        <v>876</v>
      </c>
      <c r="M5361" t="s">
        <v>876</v>
      </c>
      <c r="N5361" t="b">
        <v>0</v>
      </c>
      <c r="O5361">
        <v>21.182826339999998</v>
      </c>
      <c r="P5361">
        <v>6.8731659224531391E-9</v>
      </c>
      <c r="Q5361">
        <v>2.8114481182346239E-5</v>
      </c>
      <c r="R5361">
        <v>5.955441725248381E-4</v>
      </c>
      <c r="S5361">
        <v>1.4559308014133081E-7</v>
      </c>
      <c r="T5361">
        <f t="shared" si="168"/>
        <v>5.9554417252483821E-4</v>
      </c>
      <c r="U5361">
        <f t="shared" si="169"/>
        <v>1.4559308014133075E-7</v>
      </c>
    </row>
    <row r="5362" spans="1:21" x14ac:dyDescent="0.35">
      <c r="A5362" t="s">
        <v>73</v>
      </c>
      <c r="B5362" t="s">
        <v>47</v>
      </c>
      <c r="C5362" t="s">
        <v>76</v>
      </c>
      <c r="D5362" t="s">
        <v>77</v>
      </c>
      <c r="E5362" t="s">
        <v>874</v>
      </c>
      <c r="F5362" t="s">
        <v>875</v>
      </c>
      <c r="G5362" t="s">
        <v>452</v>
      </c>
      <c r="H5362" t="s">
        <v>46</v>
      </c>
      <c r="J5362" t="s">
        <v>36</v>
      </c>
      <c r="L5362" t="s">
        <v>876</v>
      </c>
      <c r="M5362" t="s">
        <v>876</v>
      </c>
      <c r="N5362" t="b">
        <v>0</v>
      </c>
      <c r="O5362">
        <v>21.182826339999998</v>
      </c>
      <c r="P5362">
        <v>1.042135800796987E-8</v>
      </c>
      <c r="Q5362">
        <v>1.8162929545241161E-5</v>
      </c>
      <c r="R5362">
        <v>3.8474218238249863E-4</v>
      </c>
      <c r="S5362">
        <v>2.2075381690979411E-7</v>
      </c>
      <c r="T5362">
        <f t="shared" si="168"/>
        <v>3.8474218238249863E-4</v>
      </c>
      <c r="U5362">
        <f t="shared" si="169"/>
        <v>2.2075381690979408E-7</v>
      </c>
    </row>
    <row r="5363" spans="1:21" x14ac:dyDescent="0.35">
      <c r="A5363" t="s">
        <v>73</v>
      </c>
      <c r="B5363" t="s">
        <v>47</v>
      </c>
      <c r="C5363" t="s">
        <v>76</v>
      </c>
      <c r="D5363" t="s">
        <v>77</v>
      </c>
      <c r="E5363" t="s">
        <v>880</v>
      </c>
      <c r="F5363" t="s">
        <v>881</v>
      </c>
      <c r="G5363" t="s">
        <v>452</v>
      </c>
      <c r="H5363" t="s">
        <v>46</v>
      </c>
      <c r="J5363" t="s">
        <v>36</v>
      </c>
      <c r="L5363" t="s">
        <v>882</v>
      </c>
      <c r="M5363" t="s">
        <v>882</v>
      </c>
      <c r="N5363" t="b">
        <v>0</v>
      </c>
      <c r="O5363">
        <v>58.290238330000001</v>
      </c>
      <c r="P5363">
        <v>6.2846854071795397E-2</v>
      </c>
      <c r="Q5363">
        <v>109.533036075827</v>
      </c>
      <c r="R5363">
        <v>6384.7067778684423</v>
      </c>
      <c r="S5363">
        <v>3.663358102135684</v>
      </c>
      <c r="T5363">
        <f t="shared" si="168"/>
        <v>6384.7067778684441</v>
      </c>
      <c r="U5363">
        <f t="shared" si="169"/>
        <v>3.6633581021356845</v>
      </c>
    </row>
    <row r="5364" spans="1:21" x14ac:dyDescent="0.35">
      <c r="A5364" t="s">
        <v>73</v>
      </c>
      <c r="B5364" t="s">
        <v>47</v>
      </c>
      <c r="C5364" t="s">
        <v>39</v>
      </c>
      <c r="D5364" t="s">
        <v>40</v>
      </c>
      <c r="E5364" t="s">
        <v>880</v>
      </c>
      <c r="F5364" t="s">
        <v>881</v>
      </c>
      <c r="G5364" t="s">
        <v>452</v>
      </c>
      <c r="H5364" t="s">
        <v>46</v>
      </c>
      <c r="J5364" t="s">
        <v>36</v>
      </c>
      <c r="L5364" t="s">
        <v>882</v>
      </c>
      <c r="M5364" t="s">
        <v>882</v>
      </c>
      <c r="N5364" t="b">
        <v>0</v>
      </c>
      <c r="O5364">
        <v>58.290238330000001</v>
      </c>
      <c r="P5364">
        <v>2.9616379018931899E-2</v>
      </c>
      <c r="Q5364">
        <v>121.1449192426609</v>
      </c>
      <c r="R5364">
        <v>7061.5662151233091</v>
      </c>
      <c r="S5364">
        <v>1.7263457914851521</v>
      </c>
      <c r="T5364">
        <f t="shared" si="168"/>
        <v>7061.5662151233073</v>
      </c>
      <c r="U5364">
        <f t="shared" si="169"/>
        <v>1.7263457914851521</v>
      </c>
    </row>
    <row r="5365" spans="1:21" x14ac:dyDescent="0.35">
      <c r="A5365" t="s">
        <v>73</v>
      </c>
      <c r="B5365" t="s">
        <v>47</v>
      </c>
      <c r="C5365" t="s">
        <v>39</v>
      </c>
      <c r="D5365" t="s">
        <v>40</v>
      </c>
      <c r="E5365" t="s">
        <v>1472</v>
      </c>
      <c r="F5365" t="s">
        <v>1473</v>
      </c>
      <c r="G5365" t="s">
        <v>452</v>
      </c>
      <c r="H5365" t="s">
        <v>46</v>
      </c>
      <c r="J5365" t="s">
        <v>36</v>
      </c>
      <c r="L5365" t="s">
        <v>1474</v>
      </c>
      <c r="M5365" t="s">
        <v>1474</v>
      </c>
      <c r="N5365" t="b">
        <v>0</v>
      </c>
      <c r="O5365">
        <v>26.806979649999999</v>
      </c>
      <c r="P5365">
        <v>9.315032660914966E-3</v>
      </c>
      <c r="Q5365">
        <v>38.102864591513132</v>
      </c>
      <c r="R5365">
        <v>1021.422715711398</v>
      </c>
      <c r="S5365">
        <v>0.2497078909802328</v>
      </c>
      <c r="T5365">
        <f t="shared" si="168"/>
        <v>1021.422715711398</v>
      </c>
      <c r="U5365">
        <f t="shared" si="169"/>
        <v>0.24970789098023283</v>
      </c>
    </row>
    <row r="5366" spans="1:21" x14ac:dyDescent="0.35">
      <c r="A5366" t="s">
        <v>73</v>
      </c>
      <c r="B5366" t="s">
        <v>47</v>
      </c>
      <c r="C5366" t="s">
        <v>76</v>
      </c>
      <c r="D5366" t="s">
        <v>77</v>
      </c>
      <c r="E5366" t="s">
        <v>1472</v>
      </c>
      <c r="F5366" t="s">
        <v>1473</v>
      </c>
      <c r="G5366" t="s">
        <v>452</v>
      </c>
      <c r="H5366" t="s">
        <v>46</v>
      </c>
      <c r="J5366" t="s">
        <v>36</v>
      </c>
      <c r="L5366" t="s">
        <v>1474</v>
      </c>
      <c r="M5366" t="s">
        <v>1474</v>
      </c>
      <c r="N5366" t="b">
        <v>0</v>
      </c>
      <c r="O5366">
        <v>26.806979649999999</v>
      </c>
      <c r="P5366">
        <v>9.5229729952548015E-3</v>
      </c>
      <c r="Q5366">
        <v>16.597173558548679</v>
      </c>
      <c r="R5366">
        <v>444.9200938315326</v>
      </c>
      <c r="S5366">
        <v>0.25528214329129501</v>
      </c>
      <c r="T5366">
        <f t="shared" si="168"/>
        <v>444.92009383153248</v>
      </c>
      <c r="U5366">
        <f t="shared" si="169"/>
        <v>0.25528214329129501</v>
      </c>
    </row>
    <row r="5367" spans="1:21" x14ac:dyDescent="0.35">
      <c r="A5367" t="s">
        <v>73</v>
      </c>
      <c r="B5367" t="s">
        <v>47</v>
      </c>
      <c r="C5367" t="s">
        <v>29</v>
      </c>
      <c r="D5367" t="s">
        <v>30</v>
      </c>
      <c r="E5367" t="s">
        <v>157</v>
      </c>
      <c r="F5367" t="s">
        <v>158</v>
      </c>
      <c r="G5367" t="s">
        <v>128</v>
      </c>
      <c r="H5367" t="s">
        <v>46</v>
      </c>
      <c r="J5367" t="s">
        <v>36</v>
      </c>
      <c r="L5367" t="s">
        <v>155</v>
      </c>
      <c r="M5367" t="s">
        <v>156</v>
      </c>
      <c r="N5367" t="b">
        <v>0</v>
      </c>
      <c r="O5367">
        <v>113.85</v>
      </c>
      <c r="P5367">
        <v>3.0793741675415802E-3</v>
      </c>
      <c r="Q5367">
        <v>1.5676514838419939</v>
      </c>
      <c r="R5367">
        <v>178.47712143541099</v>
      </c>
      <c r="S5367">
        <v>0.35058674897460879</v>
      </c>
      <c r="T5367">
        <f t="shared" si="168"/>
        <v>178.47712143541099</v>
      </c>
      <c r="U5367">
        <f t="shared" si="169"/>
        <v>0.3505867489746089</v>
      </c>
    </row>
    <row r="5368" spans="1:21" x14ac:dyDescent="0.35">
      <c r="A5368" t="s">
        <v>73</v>
      </c>
      <c r="B5368" t="s">
        <v>47</v>
      </c>
      <c r="C5368" t="s">
        <v>76</v>
      </c>
      <c r="D5368" t="s">
        <v>77</v>
      </c>
      <c r="E5368" t="s">
        <v>1475</v>
      </c>
      <c r="F5368" t="s">
        <v>1476</v>
      </c>
      <c r="G5368" t="s">
        <v>452</v>
      </c>
      <c r="H5368" t="s">
        <v>46</v>
      </c>
      <c r="J5368" t="s">
        <v>36</v>
      </c>
      <c r="L5368" t="s">
        <v>1477</v>
      </c>
      <c r="M5368" t="s">
        <v>1477</v>
      </c>
      <c r="N5368" t="b">
        <v>0</v>
      </c>
      <c r="O5368">
        <v>84.86340337</v>
      </c>
      <c r="P5368">
        <v>8.6164317071360345E-3</v>
      </c>
      <c r="Q5368">
        <v>15.017202355816639</v>
      </c>
      <c r="R5368">
        <v>1274.4109010105819</v>
      </c>
      <c r="S5368">
        <v>0.73121971957274301</v>
      </c>
      <c r="T5368">
        <f t="shared" si="168"/>
        <v>1274.4109010105817</v>
      </c>
      <c r="U5368">
        <f t="shared" si="169"/>
        <v>0.73121971957274301</v>
      </c>
    </row>
    <row r="5369" spans="1:21" x14ac:dyDescent="0.35">
      <c r="A5369" t="s">
        <v>73</v>
      </c>
      <c r="B5369" t="s">
        <v>47</v>
      </c>
      <c r="C5369" t="s">
        <v>29</v>
      </c>
      <c r="D5369" t="s">
        <v>30</v>
      </c>
      <c r="E5369" t="s">
        <v>1475</v>
      </c>
      <c r="F5369" t="s">
        <v>1476</v>
      </c>
      <c r="G5369" t="s">
        <v>452</v>
      </c>
      <c r="H5369" t="s">
        <v>46</v>
      </c>
      <c r="J5369" t="s">
        <v>36</v>
      </c>
      <c r="L5369" t="s">
        <v>1477</v>
      </c>
      <c r="M5369" t="s">
        <v>1477</v>
      </c>
      <c r="N5369" t="b">
        <v>0</v>
      </c>
      <c r="O5369">
        <v>84.86340337</v>
      </c>
      <c r="P5369">
        <v>1.500589561361666E-3</v>
      </c>
      <c r="Q5369">
        <v>0.76392192845615259</v>
      </c>
      <c r="R5369">
        <v>64.829014757762764</v>
      </c>
      <c r="S5369">
        <v>0.12734513723864641</v>
      </c>
      <c r="T5369">
        <f t="shared" si="168"/>
        <v>64.829014757762764</v>
      </c>
      <c r="U5369">
        <f t="shared" si="169"/>
        <v>0.12734513723864643</v>
      </c>
    </row>
    <row r="5370" spans="1:21" x14ac:dyDescent="0.35">
      <c r="A5370" t="s">
        <v>73</v>
      </c>
      <c r="B5370" t="s">
        <v>47</v>
      </c>
      <c r="C5370" t="s">
        <v>39</v>
      </c>
      <c r="D5370" t="s">
        <v>40</v>
      </c>
      <c r="E5370" t="s">
        <v>157</v>
      </c>
      <c r="F5370" t="s">
        <v>158</v>
      </c>
      <c r="G5370" t="s">
        <v>128</v>
      </c>
      <c r="H5370" t="s">
        <v>46</v>
      </c>
      <c r="J5370" t="s">
        <v>36</v>
      </c>
      <c r="L5370" t="s">
        <v>155</v>
      </c>
      <c r="M5370" t="s">
        <v>156</v>
      </c>
      <c r="N5370" t="b">
        <v>0</v>
      </c>
      <c r="O5370">
        <v>113.85</v>
      </c>
      <c r="P5370">
        <v>2.8352835308967901E-3</v>
      </c>
      <c r="Q5370">
        <v>11.597643120415659</v>
      </c>
      <c r="R5370">
        <v>1320.391669259323</v>
      </c>
      <c r="S5370">
        <v>0.32279702999259952</v>
      </c>
      <c r="T5370">
        <f t="shared" si="168"/>
        <v>1320.3916692593227</v>
      </c>
      <c r="U5370">
        <f t="shared" si="169"/>
        <v>0.32279702999259952</v>
      </c>
    </row>
    <row r="5371" spans="1:21" x14ac:dyDescent="0.35">
      <c r="A5371" t="s">
        <v>73</v>
      </c>
      <c r="B5371" t="s">
        <v>47</v>
      </c>
      <c r="C5371" t="s">
        <v>76</v>
      </c>
      <c r="D5371" t="s">
        <v>77</v>
      </c>
      <c r="E5371" t="s">
        <v>157</v>
      </c>
      <c r="F5371" t="s">
        <v>158</v>
      </c>
      <c r="G5371" t="s">
        <v>128</v>
      </c>
      <c r="H5371" t="s">
        <v>46</v>
      </c>
      <c r="J5371" t="s">
        <v>36</v>
      </c>
      <c r="L5371" t="s">
        <v>155</v>
      </c>
      <c r="M5371" t="s">
        <v>156</v>
      </c>
      <c r="N5371" t="b">
        <v>0</v>
      </c>
      <c r="O5371">
        <v>113.85</v>
      </c>
      <c r="P5371">
        <v>1.01106142864153E-2</v>
      </c>
      <c r="Q5371">
        <v>17.62134788986522</v>
      </c>
      <c r="R5371">
        <v>2006.190457261155</v>
      </c>
      <c r="S5371">
        <v>1.151093436508382</v>
      </c>
      <c r="T5371">
        <f t="shared" si="168"/>
        <v>2006.1904572611552</v>
      </c>
      <c r="U5371">
        <f t="shared" si="169"/>
        <v>1.1510934365083818</v>
      </c>
    </row>
    <row r="5372" spans="1:21" x14ac:dyDescent="0.35">
      <c r="A5372" t="s">
        <v>73</v>
      </c>
      <c r="B5372" t="s">
        <v>47</v>
      </c>
      <c r="C5372" t="s">
        <v>39</v>
      </c>
      <c r="D5372" t="s">
        <v>40</v>
      </c>
      <c r="E5372" t="s">
        <v>1475</v>
      </c>
      <c r="F5372" t="s">
        <v>1476</v>
      </c>
      <c r="G5372" t="s">
        <v>452</v>
      </c>
      <c r="H5372" t="s">
        <v>46</v>
      </c>
      <c r="J5372" t="s">
        <v>36</v>
      </c>
      <c r="L5372" t="s">
        <v>1477</v>
      </c>
      <c r="M5372" t="s">
        <v>1477</v>
      </c>
      <c r="N5372" t="b">
        <v>0</v>
      </c>
      <c r="O5372">
        <v>84.86340337</v>
      </c>
      <c r="P5372">
        <v>5.2089262759818294E-3</v>
      </c>
      <c r="Q5372">
        <v>21.3069583098397</v>
      </c>
      <c r="R5372">
        <v>1808.1809976356999</v>
      </c>
      <c r="S5372">
        <v>0.44204721168323791</v>
      </c>
      <c r="T5372">
        <f t="shared" si="168"/>
        <v>1808.1809976356999</v>
      </c>
      <c r="U5372">
        <f t="shared" si="169"/>
        <v>0.44204721168323791</v>
      </c>
    </row>
    <row r="5373" spans="1:21" x14ac:dyDescent="0.35">
      <c r="A5373" t="s">
        <v>73</v>
      </c>
      <c r="B5373" t="s">
        <v>47</v>
      </c>
      <c r="C5373" t="s">
        <v>76</v>
      </c>
      <c r="D5373" t="s">
        <v>77</v>
      </c>
      <c r="E5373" t="s">
        <v>883</v>
      </c>
      <c r="F5373" t="s">
        <v>884</v>
      </c>
      <c r="G5373" t="s">
        <v>452</v>
      </c>
      <c r="H5373" t="s">
        <v>46</v>
      </c>
      <c r="J5373" t="s">
        <v>36</v>
      </c>
      <c r="L5373" t="s">
        <v>885</v>
      </c>
      <c r="M5373" t="s">
        <v>885</v>
      </c>
      <c r="N5373" t="b">
        <v>0</v>
      </c>
      <c r="O5373">
        <v>95.689318819999997</v>
      </c>
      <c r="P5373">
        <v>5.675716551598823E-3</v>
      </c>
      <c r="Q5373">
        <v>9.8919583960757222</v>
      </c>
      <c r="R5373">
        <v>946.5547607162656</v>
      </c>
      <c r="S5373">
        <v>0.54310545063789073</v>
      </c>
      <c r="T5373">
        <f t="shared" si="168"/>
        <v>946.5547607162656</v>
      </c>
      <c r="U5373">
        <f t="shared" si="169"/>
        <v>0.54310545063789073</v>
      </c>
    </row>
    <row r="5374" spans="1:21" x14ac:dyDescent="0.35">
      <c r="A5374" t="s">
        <v>73</v>
      </c>
      <c r="B5374" t="s">
        <v>47</v>
      </c>
      <c r="C5374" t="s">
        <v>39</v>
      </c>
      <c r="D5374" t="s">
        <v>40</v>
      </c>
      <c r="E5374" t="s">
        <v>159</v>
      </c>
      <c r="F5374" t="s">
        <v>160</v>
      </c>
      <c r="G5374" t="s">
        <v>128</v>
      </c>
      <c r="H5374" t="s">
        <v>46</v>
      </c>
      <c r="J5374" t="s">
        <v>36</v>
      </c>
      <c r="L5374" t="s">
        <v>161</v>
      </c>
      <c r="M5374" t="s">
        <v>161</v>
      </c>
      <c r="N5374" t="b">
        <v>0</v>
      </c>
      <c r="O5374">
        <v>167.61</v>
      </c>
      <c r="P5374">
        <v>1.0808602869425939E-3</v>
      </c>
      <c r="Q5374">
        <v>4.4212269194204206</v>
      </c>
      <c r="R5374">
        <v>741.04184396405685</v>
      </c>
      <c r="S5374">
        <v>0.18116299269444819</v>
      </c>
      <c r="T5374">
        <f t="shared" si="168"/>
        <v>741.04184396405674</v>
      </c>
      <c r="U5374">
        <f t="shared" si="169"/>
        <v>0.18116299269444819</v>
      </c>
    </row>
    <row r="5375" spans="1:21" x14ac:dyDescent="0.35">
      <c r="A5375" t="s">
        <v>73</v>
      </c>
      <c r="B5375" t="s">
        <v>47</v>
      </c>
      <c r="C5375" t="s">
        <v>76</v>
      </c>
      <c r="D5375" t="s">
        <v>77</v>
      </c>
      <c r="E5375" t="s">
        <v>159</v>
      </c>
      <c r="F5375" t="s">
        <v>160</v>
      </c>
      <c r="G5375" t="s">
        <v>128</v>
      </c>
      <c r="H5375" t="s">
        <v>46</v>
      </c>
      <c r="J5375" t="s">
        <v>36</v>
      </c>
      <c r="L5375" t="s">
        <v>161</v>
      </c>
      <c r="M5375" t="s">
        <v>161</v>
      </c>
      <c r="N5375" t="b">
        <v>0</v>
      </c>
      <c r="O5375">
        <v>167.61</v>
      </c>
      <c r="P5375">
        <v>1.0454276939130919E-3</v>
      </c>
      <c r="Q5375">
        <v>1.822030251207768</v>
      </c>
      <c r="R5375">
        <v>305.39049040493393</v>
      </c>
      <c r="S5375">
        <v>0.17522413577677329</v>
      </c>
      <c r="T5375">
        <f t="shared" si="168"/>
        <v>305.39049040493398</v>
      </c>
      <c r="U5375">
        <f t="shared" si="169"/>
        <v>0.17522413577677334</v>
      </c>
    </row>
    <row r="5376" spans="1:21" x14ac:dyDescent="0.35">
      <c r="A5376" t="s">
        <v>73</v>
      </c>
      <c r="B5376" t="s">
        <v>47</v>
      </c>
      <c r="C5376" t="s">
        <v>29</v>
      </c>
      <c r="D5376" t="s">
        <v>30</v>
      </c>
      <c r="E5376" t="s">
        <v>883</v>
      </c>
      <c r="F5376" t="s">
        <v>884</v>
      </c>
      <c r="G5376" t="s">
        <v>452</v>
      </c>
      <c r="H5376" t="s">
        <v>46</v>
      </c>
      <c r="J5376" t="s">
        <v>36</v>
      </c>
      <c r="L5376" t="s">
        <v>885</v>
      </c>
      <c r="M5376" t="s">
        <v>885</v>
      </c>
      <c r="N5376" t="b">
        <v>0</v>
      </c>
      <c r="O5376">
        <v>95.689318819999997</v>
      </c>
      <c r="P5376">
        <v>4.071214679440376E-5</v>
      </c>
      <c r="Q5376">
        <v>2.0725788377835501E-2</v>
      </c>
      <c r="R5376">
        <v>1.983236571882552</v>
      </c>
      <c r="S5376">
        <v>3.8957175944563422E-3</v>
      </c>
      <c r="T5376">
        <f t="shared" si="168"/>
        <v>1.9832365718825518</v>
      </c>
      <c r="U5376">
        <f t="shared" si="169"/>
        <v>3.8957175944563422E-3</v>
      </c>
    </row>
    <row r="5377" spans="1:21" x14ac:dyDescent="0.35">
      <c r="A5377" t="s">
        <v>73</v>
      </c>
      <c r="B5377" t="s">
        <v>47</v>
      </c>
      <c r="C5377" t="s">
        <v>39</v>
      </c>
      <c r="D5377" t="s">
        <v>40</v>
      </c>
      <c r="E5377" t="s">
        <v>883</v>
      </c>
      <c r="F5377" t="s">
        <v>884</v>
      </c>
      <c r="G5377" t="s">
        <v>452</v>
      </c>
      <c r="H5377" t="s">
        <v>46</v>
      </c>
      <c r="J5377" t="s">
        <v>36</v>
      </c>
      <c r="L5377" t="s">
        <v>885</v>
      </c>
      <c r="M5377" t="s">
        <v>885</v>
      </c>
      <c r="N5377" t="b">
        <v>0</v>
      </c>
      <c r="O5377">
        <v>95.689318819999997</v>
      </c>
      <c r="P5377">
        <v>2.5500303467239091E-3</v>
      </c>
      <c r="Q5377">
        <v>10.43082343802824</v>
      </c>
      <c r="R5377">
        <v>998.11838951661287</v>
      </c>
      <c r="S5377">
        <v>0.2440106668483393</v>
      </c>
      <c r="T5377">
        <f t="shared" si="168"/>
        <v>998.11838951661275</v>
      </c>
      <c r="U5377">
        <f t="shared" si="169"/>
        <v>0.24401066684833927</v>
      </c>
    </row>
    <row r="5378" spans="1:21" x14ac:dyDescent="0.35">
      <c r="A5378" t="s">
        <v>73</v>
      </c>
      <c r="B5378" t="s">
        <v>47</v>
      </c>
      <c r="C5378" t="s">
        <v>29</v>
      </c>
      <c r="D5378" t="s">
        <v>30</v>
      </c>
      <c r="E5378" t="s">
        <v>159</v>
      </c>
      <c r="F5378" t="s">
        <v>160</v>
      </c>
      <c r="G5378" t="s">
        <v>128</v>
      </c>
      <c r="H5378" t="s">
        <v>46</v>
      </c>
      <c r="J5378" t="s">
        <v>36</v>
      </c>
      <c r="L5378" t="s">
        <v>161</v>
      </c>
      <c r="M5378" t="s">
        <v>161</v>
      </c>
      <c r="N5378" t="b">
        <v>0</v>
      </c>
      <c r="O5378">
        <v>167.61</v>
      </c>
      <c r="P5378">
        <v>3.05221839258377E-6</v>
      </c>
      <c r="Q5378">
        <v>1.553826989450825E-3</v>
      </c>
      <c r="R5378">
        <v>0.26043694170185278</v>
      </c>
      <c r="S5378">
        <v>5.1158232478096569E-4</v>
      </c>
      <c r="T5378">
        <f t="shared" ref="T5378:T5441" si="170">O5378*Q5378</f>
        <v>0.26043694170185278</v>
      </c>
      <c r="U5378">
        <f t="shared" ref="U5378:U5441" si="171">O5378*P5378</f>
        <v>5.1158232478096569E-4</v>
      </c>
    </row>
    <row r="5379" spans="1:21" x14ac:dyDescent="0.35">
      <c r="A5379" t="s">
        <v>73</v>
      </c>
      <c r="B5379" t="s">
        <v>47</v>
      </c>
      <c r="C5379" t="s">
        <v>29</v>
      </c>
      <c r="D5379" t="s">
        <v>30</v>
      </c>
      <c r="E5379" t="s">
        <v>162</v>
      </c>
      <c r="F5379" t="s">
        <v>163</v>
      </c>
      <c r="G5379" t="s">
        <v>128</v>
      </c>
      <c r="H5379" t="s">
        <v>46</v>
      </c>
      <c r="J5379" t="s">
        <v>36</v>
      </c>
      <c r="L5379" t="s">
        <v>139</v>
      </c>
      <c r="M5379" t="s">
        <v>139</v>
      </c>
      <c r="N5379" t="b">
        <v>0</v>
      </c>
      <c r="O5379">
        <v>116.89</v>
      </c>
      <c r="P5379">
        <v>9.1132968535919765E-3</v>
      </c>
      <c r="Q5379">
        <v>4.6394080608371331</v>
      </c>
      <c r="R5379">
        <v>542.3004082312525</v>
      </c>
      <c r="S5379">
        <v>1.0652532692163661</v>
      </c>
      <c r="T5379">
        <f t="shared" si="170"/>
        <v>542.3004082312525</v>
      </c>
      <c r="U5379">
        <f t="shared" si="171"/>
        <v>1.0652532692163661</v>
      </c>
    </row>
    <row r="5380" spans="1:21" x14ac:dyDescent="0.35">
      <c r="A5380" t="s">
        <v>73</v>
      </c>
      <c r="B5380" t="s">
        <v>47</v>
      </c>
      <c r="C5380" t="s">
        <v>76</v>
      </c>
      <c r="D5380" t="s">
        <v>77</v>
      </c>
      <c r="E5380" t="s">
        <v>162</v>
      </c>
      <c r="F5380" t="s">
        <v>163</v>
      </c>
      <c r="G5380" t="s">
        <v>128</v>
      </c>
      <c r="H5380" t="s">
        <v>46</v>
      </c>
      <c r="J5380" t="s">
        <v>36</v>
      </c>
      <c r="L5380" t="s">
        <v>139</v>
      </c>
      <c r="M5380" t="s">
        <v>139</v>
      </c>
      <c r="N5380" t="b">
        <v>0</v>
      </c>
      <c r="O5380">
        <v>116.89</v>
      </c>
      <c r="P5380">
        <v>5.6156713902240391E-2</v>
      </c>
      <c r="Q5380">
        <v>97.873083077907992</v>
      </c>
      <c r="R5380">
        <v>11440.384680976669</v>
      </c>
      <c r="S5380">
        <v>6.5641582880328793</v>
      </c>
      <c r="T5380">
        <f t="shared" si="170"/>
        <v>11440.384680976666</v>
      </c>
      <c r="U5380">
        <f t="shared" si="171"/>
        <v>6.5641582880328793</v>
      </c>
    </row>
    <row r="5381" spans="1:21" x14ac:dyDescent="0.35">
      <c r="A5381" t="s">
        <v>73</v>
      </c>
      <c r="B5381" t="s">
        <v>47</v>
      </c>
      <c r="C5381" t="s">
        <v>39</v>
      </c>
      <c r="D5381" t="s">
        <v>40</v>
      </c>
      <c r="E5381" t="s">
        <v>162</v>
      </c>
      <c r="F5381" t="s">
        <v>163</v>
      </c>
      <c r="G5381" t="s">
        <v>128</v>
      </c>
      <c r="H5381" t="s">
        <v>46</v>
      </c>
      <c r="J5381" t="s">
        <v>36</v>
      </c>
      <c r="L5381" t="s">
        <v>139</v>
      </c>
      <c r="M5381" t="s">
        <v>139</v>
      </c>
      <c r="N5381" t="b">
        <v>0</v>
      </c>
      <c r="O5381">
        <v>116.89</v>
      </c>
      <c r="P5381">
        <v>1.9232540559266341E-2</v>
      </c>
      <c r="Q5381">
        <v>78.670136257850672</v>
      </c>
      <c r="R5381">
        <v>9195.7522271801645</v>
      </c>
      <c r="S5381">
        <v>2.248091665972642</v>
      </c>
      <c r="T5381">
        <f t="shared" si="170"/>
        <v>9195.7522271801645</v>
      </c>
      <c r="U5381">
        <f t="shared" si="171"/>
        <v>2.2480916659726424</v>
      </c>
    </row>
    <row r="5382" spans="1:21" x14ac:dyDescent="0.35">
      <c r="A5382" t="s">
        <v>73</v>
      </c>
      <c r="B5382" t="s">
        <v>47</v>
      </c>
      <c r="C5382" t="s">
        <v>29</v>
      </c>
      <c r="D5382" t="s">
        <v>30</v>
      </c>
      <c r="E5382" t="s">
        <v>167</v>
      </c>
      <c r="F5382" t="s">
        <v>168</v>
      </c>
      <c r="G5382" t="s">
        <v>128</v>
      </c>
      <c r="H5382" t="s">
        <v>46</v>
      </c>
      <c r="J5382" t="s">
        <v>36</v>
      </c>
      <c r="L5382" t="s">
        <v>169</v>
      </c>
      <c r="M5382" t="s">
        <v>169</v>
      </c>
      <c r="N5382" t="b">
        <v>0</v>
      </c>
      <c r="O5382">
        <v>206.9</v>
      </c>
      <c r="P5382">
        <v>1.2644398822583781E-4</v>
      </c>
      <c r="Q5382">
        <v>6.4370256740636206E-2</v>
      </c>
      <c r="R5382">
        <v>13.31820611963763</v>
      </c>
      <c r="S5382">
        <v>2.616126116392585E-2</v>
      </c>
      <c r="T5382">
        <f t="shared" si="170"/>
        <v>13.318206119637631</v>
      </c>
      <c r="U5382">
        <f t="shared" si="171"/>
        <v>2.6161261163925843E-2</v>
      </c>
    </row>
    <row r="5383" spans="1:21" x14ac:dyDescent="0.35">
      <c r="A5383" t="s">
        <v>73</v>
      </c>
      <c r="B5383" t="s">
        <v>47</v>
      </c>
      <c r="C5383" t="s">
        <v>76</v>
      </c>
      <c r="D5383" t="s">
        <v>77</v>
      </c>
      <c r="E5383" t="s">
        <v>167</v>
      </c>
      <c r="F5383" t="s">
        <v>168</v>
      </c>
      <c r="G5383" t="s">
        <v>128</v>
      </c>
      <c r="H5383" t="s">
        <v>46</v>
      </c>
      <c r="J5383" t="s">
        <v>36</v>
      </c>
      <c r="L5383" t="s">
        <v>169</v>
      </c>
      <c r="M5383" t="s">
        <v>169</v>
      </c>
      <c r="N5383" t="b">
        <v>0</v>
      </c>
      <c r="O5383">
        <v>206.9</v>
      </c>
      <c r="P5383">
        <v>1.17293286147693E-2</v>
      </c>
      <c r="Q5383">
        <v>20.442534368372279</v>
      </c>
      <c r="R5383">
        <v>4229.5603608162246</v>
      </c>
      <c r="S5383">
        <v>2.4267980903957671</v>
      </c>
      <c r="T5383">
        <f t="shared" si="170"/>
        <v>4229.5603608162246</v>
      </c>
      <c r="U5383">
        <f t="shared" si="171"/>
        <v>2.4267980903957684</v>
      </c>
    </row>
    <row r="5384" spans="1:21" x14ac:dyDescent="0.35">
      <c r="A5384" t="s">
        <v>73</v>
      </c>
      <c r="B5384" t="s">
        <v>47</v>
      </c>
      <c r="C5384" t="s">
        <v>39</v>
      </c>
      <c r="D5384" t="s">
        <v>40</v>
      </c>
      <c r="E5384" t="s">
        <v>167</v>
      </c>
      <c r="F5384" t="s">
        <v>168</v>
      </c>
      <c r="G5384" t="s">
        <v>128</v>
      </c>
      <c r="H5384" t="s">
        <v>46</v>
      </c>
      <c r="J5384" t="s">
        <v>36</v>
      </c>
      <c r="L5384" t="s">
        <v>169</v>
      </c>
      <c r="M5384" t="s">
        <v>169</v>
      </c>
      <c r="N5384" t="b">
        <v>0</v>
      </c>
      <c r="O5384">
        <v>206.9</v>
      </c>
      <c r="P5384">
        <v>2.3858999051418681E-3</v>
      </c>
      <c r="Q5384">
        <v>9.7594527387942698</v>
      </c>
      <c r="R5384">
        <v>2019.230771656534</v>
      </c>
      <c r="S5384">
        <v>0.4936426903738525</v>
      </c>
      <c r="T5384">
        <f t="shared" si="170"/>
        <v>2019.2307716565344</v>
      </c>
      <c r="U5384">
        <f t="shared" si="171"/>
        <v>0.4936426903738525</v>
      </c>
    </row>
    <row r="5385" spans="1:21" x14ac:dyDescent="0.35">
      <c r="A5385" t="s">
        <v>73</v>
      </c>
      <c r="B5385" t="s">
        <v>47</v>
      </c>
      <c r="C5385" t="s">
        <v>76</v>
      </c>
      <c r="D5385" t="s">
        <v>77</v>
      </c>
      <c r="E5385" t="s">
        <v>170</v>
      </c>
      <c r="F5385" t="s">
        <v>171</v>
      </c>
      <c r="G5385" t="s">
        <v>128</v>
      </c>
      <c r="H5385" t="s">
        <v>46</v>
      </c>
      <c r="J5385" t="s">
        <v>36</v>
      </c>
      <c r="L5385" t="s">
        <v>172</v>
      </c>
      <c r="M5385" t="s">
        <v>172</v>
      </c>
      <c r="N5385" t="b">
        <v>0</v>
      </c>
      <c r="O5385">
        <v>31.79</v>
      </c>
      <c r="P5385">
        <v>9.2895632816307628E-3</v>
      </c>
      <c r="Q5385">
        <v>16.19037396674057</v>
      </c>
      <c r="R5385">
        <v>514.6919884026828</v>
      </c>
      <c r="S5385">
        <v>0.29531521672304201</v>
      </c>
      <c r="T5385">
        <f t="shared" si="170"/>
        <v>514.69198840268268</v>
      </c>
      <c r="U5385">
        <f t="shared" si="171"/>
        <v>0.29531521672304195</v>
      </c>
    </row>
    <row r="5386" spans="1:21" x14ac:dyDescent="0.35">
      <c r="A5386" t="s">
        <v>73</v>
      </c>
      <c r="B5386" t="s">
        <v>47</v>
      </c>
      <c r="C5386" t="s">
        <v>39</v>
      </c>
      <c r="D5386" t="s">
        <v>40</v>
      </c>
      <c r="E5386" t="s">
        <v>895</v>
      </c>
      <c r="F5386" t="s">
        <v>896</v>
      </c>
      <c r="G5386" t="s">
        <v>452</v>
      </c>
      <c r="H5386" t="s">
        <v>46</v>
      </c>
      <c r="J5386" t="s">
        <v>36</v>
      </c>
      <c r="L5386" t="s">
        <v>897</v>
      </c>
      <c r="M5386" t="s">
        <v>897</v>
      </c>
      <c r="N5386" t="b">
        <v>0</v>
      </c>
      <c r="O5386">
        <v>126.37977892000001</v>
      </c>
      <c r="P5386">
        <v>3.2479250100261288E-3</v>
      </c>
      <c r="Q5386">
        <v>13.285540841921071</v>
      </c>
      <c r="R5386">
        <v>1679.0237144346161</v>
      </c>
      <c r="S5386">
        <v>0.41047204471584098</v>
      </c>
      <c r="T5386">
        <f t="shared" si="170"/>
        <v>1679.0237144346156</v>
      </c>
      <c r="U5386">
        <f t="shared" si="171"/>
        <v>0.41047204471584098</v>
      </c>
    </row>
    <row r="5387" spans="1:21" x14ac:dyDescent="0.35">
      <c r="A5387" t="s">
        <v>73</v>
      </c>
      <c r="B5387" t="s">
        <v>47</v>
      </c>
      <c r="C5387" t="s">
        <v>29</v>
      </c>
      <c r="D5387" t="s">
        <v>30</v>
      </c>
      <c r="E5387" t="s">
        <v>895</v>
      </c>
      <c r="F5387" t="s">
        <v>896</v>
      </c>
      <c r="G5387" t="s">
        <v>452</v>
      </c>
      <c r="H5387" t="s">
        <v>46</v>
      </c>
      <c r="J5387" t="s">
        <v>36</v>
      </c>
      <c r="L5387" t="s">
        <v>897</v>
      </c>
      <c r="M5387" t="s">
        <v>897</v>
      </c>
      <c r="N5387" t="b">
        <v>0</v>
      </c>
      <c r="O5387">
        <v>126.37977892000001</v>
      </c>
      <c r="P5387">
        <v>9.7545535699653115E-4</v>
      </c>
      <c r="Q5387">
        <v>0.49658597968887008</v>
      </c>
      <c r="R5387">
        <v>62.758426327851019</v>
      </c>
      <c r="S5387">
        <v>0.1232778323635513</v>
      </c>
      <c r="T5387">
        <f t="shared" si="170"/>
        <v>62.758426327851012</v>
      </c>
      <c r="U5387">
        <f t="shared" si="171"/>
        <v>0.12327783236355129</v>
      </c>
    </row>
    <row r="5388" spans="1:21" x14ac:dyDescent="0.35">
      <c r="A5388" t="s">
        <v>73</v>
      </c>
      <c r="B5388" t="s">
        <v>47</v>
      </c>
      <c r="C5388" t="s">
        <v>39</v>
      </c>
      <c r="D5388" t="s">
        <v>40</v>
      </c>
      <c r="E5388" t="s">
        <v>170</v>
      </c>
      <c r="F5388" t="s">
        <v>171</v>
      </c>
      <c r="G5388" t="s">
        <v>128</v>
      </c>
      <c r="H5388" t="s">
        <v>46</v>
      </c>
      <c r="J5388" t="s">
        <v>36</v>
      </c>
      <c r="L5388" t="s">
        <v>172</v>
      </c>
      <c r="M5388" t="s">
        <v>172</v>
      </c>
      <c r="N5388" t="b">
        <v>0</v>
      </c>
      <c r="O5388">
        <v>31.79</v>
      </c>
      <c r="P5388">
        <v>9.4011232379328166E-3</v>
      </c>
      <c r="Q5388">
        <v>38.455015541287068</v>
      </c>
      <c r="R5388">
        <v>1222.484944057516</v>
      </c>
      <c r="S5388">
        <v>0.29886170773388421</v>
      </c>
      <c r="T5388">
        <f t="shared" si="170"/>
        <v>1222.4849440575158</v>
      </c>
      <c r="U5388">
        <f t="shared" si="171"/>
        <v>0.29886170773388421</v>
      </c>
    </row>
    <row r="5389" spans="1:21" x14ac:dyDescent="0.35">
      <c r="A5389" t="s">
        <v>73</v>
      </c>
      <c r="B5389" t="s">
        <v>47</v>
      </c>
      <c r="C5389" t="s">
        <v>29</v>
      </c>
      <c r="D5389" t="s">
        <v>30</v>
      </c>
      <c r="E5389" t="s">
        <v>173</v>
      </c>
      <c r="F5389" t="s">
        <v>174</v>
      </c>
      <c r="G5389" t="s">
        <v>128</v>
      </c>
      <c r="H5389" t="s">
        <v>46</v>
      </c>
      <c r="J5389" t="s">
        <v>36</v>
      </c>
      <c r="L5389" t="s">
        <v>175</v>
      </c>
      <c r="M5389" t="s">
        <v>136</v>
      </c>
      <c r="N5389" t="b">
        <v>0</v>
      </c>
      <c r="O5389">
        <v>32.130000000000003</v>
      </c>
      <c r="P5389">
        <v>7.5536909647823591E-3</v>
      </c>
      <c r="Q5389">
        <v>3.845442029826029</v>
      </c>
      <c r="R5389">
        <v>123.55405241831031</v>
      </c>
      <c r="S5389">
        <v>0.24270009069845719</v>
      </c>
      <c r="T5389">
        <f t="shared" si="170"/>
        <v>123.55405241831032</v>
      </c>
      <c r="U5389">
        <f t="shared" si="171"/>
        <v>0.24270009069845722</v>
      </c>
    </row>
    <row r="5390" spans="1:21" x14ac:dyDescent="0.35">
      <c r="A5390" t="s">
        <v>73</v>
      </c>
      <c r="B5390" t="s">
        <v>47</v>
      </c>
      <c r="C5390" t="s">
        <v>76</v>
      </c>
      <c r="D5390" t="s">
        <v>77</v>
      </c>
      <c r="E5390" t="s">
        <v>895</v>
      </c>
      <c r="F5390" t="s">
        <v>896</v>
      </c>
      <c r="G5390" t="s">
        <v>452</v>
      </c>
      <c r="H5390" t="s">
        <v>46</v>
      </c>
      <c r="J5390" t="s">
        <v>36</v>
      </c>
      <c r="L5390" t="s">
        <v>897</v>
      </c>
      <c r="M5390" t="s">
        <v>897</v>
      </c>
      <c r="N5390" t="b">
        <v>0</v>
      </c>
      <c r="O5390">
        <v>126.37977892000001</v>
      </c>
      <c r="P5390">
        <v>4.9436912302630084E-3</v>
      </c>
      <c r="Q5390">
        <v>8.6161434469503924</v>
      </c>
      <c r="R5390">
        <v>1088.9063039685971</v>
      </c>
      <c r="S5390">
        <v>0.62478260472938185</v>
      </c>
      <c r="T5390">
        <f t="shared" si="170"/>
        <v>1088.9063039685973</v>
      </c>
      <c r="U5390">
        <f t="shared" si="171"/>
        <v>0.62478260472938185</v>
      </c>
    </row>
    <row r="5391" spans="1:21" x14ac:dyDescent="0.35">
      <c r="A5391" t="s">
        <v>73</v>
      </c>
      <c r="B5391" t="s">
        <v>47</v>
      </c>
      <c r="C5391" t="s">
        <v>76</v>
      </c>
      <c r="D5391" t="s">
        <v>77</v>
      </c>
      <c r="E5391" t="s">
        <v>903</v>
      </c>
      <c r="F5391" t="s">
        <v>904</v>
      </c>
      <c r="G5391" t="s">
        <v>452</v>
      </c>
      <c r="H5391" t="s">
        <v>46</v>
      </c>
      <c r="J5391" t="s">
        <v>36</v>
      </c>
      <c r="L5391" t="s">
        <v>905</v>
      </c>
      <c r="M5391" t="s">
        <v>905</v>
      </c>
      <c r="N5391" t="b">
        <v>0</v>
      </c>
      <c r="O5391">
        <v>73.482587359999997</v>
      </c>
      <c r="P5391">
        <v>2.02267915325944E-2</v>
      </c>
      <c r="Q5391">
        <v>35.252391219247571</v>
      </c>
      <c r="R5391">
        <v>2590.4369174172571</v>
      </c>
      <c r="S5391">
        <v>1.4863169758063759</v>
      </c>
      <c r="T5391">
        <f t="shared" si="170"/>
        <v>2590.4369174172566</v>
      </c>
      <c r="U5391">
        <f t="shared" si="171"/>
        <v>1.4863169758063761</v>
      </c>
    </row>
    <row r="5392" spans="1:21" x14ac:dyDescent="0.35">
      <c r="A5392" t="s">
        <v>73</v>
      </c>
      <c r="B5392" t="s">
        <v>47</v>
      </c>
      <c r="C5392" t="s">
        <v>76</v>
      </c>
      <c r="D5392" t="s">
        <v>77</v>
      </c>
      <c r="E5392" t="s">
        <v>173</v>
      </c>
      <c r="F5392" t="s">
        <v>174</v>
      </c>
      <c r="G5392" t="s">
        <v>128</v>
      </c>
      <c r="H5392" t="s">
        <v>46</v>
      </c>
      <c r="J5392" t="s">
        <v>36</v>
      </c>
      <c r="L5392" t="s">
        <v>175</v>
      </c>
      <c r="M5392" t="s">
        <v>136</v>
      </c>
      <c r="N5392" t="b">
        <v>0</v>
      </c>
      <c r="O5392">
        <v>32.130000000000003</v>
      </c>
      <c r="P5392">
        <v>5.7839075879502128E-2</v>
      </c>
      <c r="Q5392">
        <v>100.8051982628224</v>
      </c>
      <c r="R5392">
        <v>3238.8710201844842</v>
      </c>
      <c r="S5392">
        <v>1.8583695080084039</v>
      </c>
      <c r="T5392">
        <f t="shared" si="170"/>
        <v>3238.8710201844842</v>
      </c>
      <c r="U5392">
        <f t="shared" si="171"/>
        <v>1.8583695080084035</v>
      </c>
    </row>
    <row r="5393" spans="1:21" x14ac:dyDescent="0.35">
      <c r="A5393" t="s">
        <v>73</v>
      </c>
      <c r="B5393" t="s">
        <v>47</v>
      </c>
      <c r="C5393" t="s">
        <v>39</v>
      </c>
      <c r="D5393" t="s">
        <v>40</v>
      </c>
      <c r="E5393" t="s">
        <v>173</v>
      </c>
      <c r="F5393" t="s">
        <v>174</v>
      </c>
      <c r="G5393" t="s">
        <v>128</v>
      </c>
      <c r="H5393" t="s">
        <v>46</v>
      </c>
      <c r="J5393" t="s">
        <v>36</v>
      </c>
      <c r="L5393" t="s">
        <v>175</v>
      </c>
      <c r="M5393" t="s">
        <v>136</v>
      </c>
      <c r="N5393" t="b">
        <v>0</v>
      </c>
      <c r="O5393">
        <v>32.130000000000003</v>
      </c>
      <c r="P5393">
        <v>5.698504874722251E-2</v>
      </c>
      <c r="Q5393">
        <v>233.09565035308421</v>
      </c>
      <c r="R5393">
        <v>7489.3632458445963</v>
      </c>
      <c r="S5393">
        <v>1.8309296162482589</v>
      </c>
      <c r="T5393">
        <f t="shared" si="170"/>
        <v>7489.3632458445963</v>
      </c>
      <c r="U5393">
        <f t="shared" si="171"/>
        <v>1.8309296162482593</v>
      </c>
    </row>
    <row r="5394" spans="1:21" x14ac:dyDescent="0.35">
      <c r="A5394" t="s">
        <v>73</v>
      </c>
      <c r="B5394" t="s">
        <v>47</v>
      </c>
      <c r="C5394" t="s">
        <v>39</v>
      </c>
      <c r="D5394" t="s">
        <v>40</v>
      </c>
      <c r="E5394" t="s">
        <v>903</v>
      </c>
      <c r="F5394" t="s">
        <v>904</v>
      </c>
      <c r="G5394" t="s">
        <v>452</v>
      </c>
      <c r="H5394" t="s">
        <v>46</v>
      </c>
      <c r="J5394" t="s">
        <v>36</v>
      </c>
      <c r="L5394" t="s">
        <v>905</v>
      </c>
      <c r="M5394" t="s">
        <v>905</v>
      </c>
      <c r="N5394" t="b">
        <v>0</v>
      </c>
      <c r="O5394">
        <v>73.482587359999997</v>
      </c>
      <c r="P5394">
        <v>4.1919812421025363E-9</v>
      </c>
      <c r="Q5394">
        <v>1.7147174835810709E-5</v>
      </c>
      <c r="R5394">
        <v>1.260018772849654E-3</v>
      </c>
      <c r="S5394">
        <v>3.0803762783428088E-7</v>
      </c>
      <c r="T5394">
        <f t="shared" si="170"/>
        <v>1.260018772849654E-3</v>
      </c>
      <c r="U5394">
        <f t="shared" si="171"/>
        <v>3.0803762783428094E-7</v>
      </c>
    </row>
    <row r="5395" spans="1:21" x14ac:dyDescent="0.35">
      <c r="A5395" t="s">
        <v>73</v>
      </c>
      <c r="B5395" t="s">
        <v>47</v>
      </c>
      <c r="C5395" t="s">
        <v>29</v>
      </c>
      <c r="D5395" t="s">
        <v>30</v>
      </c>
      <c r="E5395" t="s">
        <v>637</v>
      </c>
      <c r="F5395" t="s">
        <v>638</v>
      </c>
      <c r="G5395" t="s">
        <v>452</v>
      </c>
      <c r="H5395" t="s">
        <v>46</v>
      </c>
      <c r="J5395" t="s">
        <v>36</v>
      </c>
      <c r="L5395" t="s">
        <v>639</v>
      </c>
      <c r="M5395" t="s">
        <v>639</v>
      </c>
      <c r="N5395" t="b">
        <v>0</v>
      </c>
      <c r="O5395">
        <v>107.13290702</v>
      </c>
      <c r="P5395">
        <v>7.1727956275095713E-3</v>
      </c>
      <c r="Q5395">
        <v>3.6515353760136779</v>
      </c>
      <c r="R5395">
        <v>391.19959991871411</v>
      </c>
      <c r="S5395">
        <v>0.76844244703544551</v>
      </c>
      <c r="T5395">
        <f t="shared" si="170"/>
        <v>391.19959991871411</v>
      </c>
      <c r="U5395">
        <f t="shared" si="171"/>
        <v>0.76844244703544551</v>
      </c>
    </row>
    <row r="5396" spans="1:21" x14ac:dyDescent="0.35">
      <c r="A5396" t="s">
        <v>73</v>
      </c>
      <c r="B5396" t="s">
        <v>47</v>
      </c>
      <c r="C5396" t="s">
        <v>39</v>
      </c>
      <c r="D5396" t="s">
        <v>40</v>
      </c>
      <c r="E5396" t="s">
        <v>915</v>
      </c>
      <c r="F5396" t="s">
        <v>916</v>
      </c>
      <c r="G5396" t="s">
        <v>452</v>
      </c>
      <c r="H5396" t="s">
        <v>46</v>
      </c>
      <c r="J5396" t="s">
        <v>36</v>
      </c>
      <c r="L5396" t="s">
        <v>917</v>
      </c>
      <c r="M5396" t="s">
        <v>917</v>
      </c>
      <c r="N5396" t="b">
        <v>0</v>
      </c>
      <c r="O5396">
        <v>209.02418713</v>
      </c>
      <c r="P5396">
        <v>2.2861157474261009E-8</v>
      </c>
      <c r="Q5396">
        <v>9.3512886036565388E-5</v>
      </c>
      <c r="R5396">
        <v>1.954645498997341E-2</v>
      </c>
      <c r="S5396">
        <v>4.7785348579083317E-6</v>
      </c>
      <c r="T5396">
        <f t="shared" si="170"/>
        <v>1.9546454989973407E-2</v>
      </c>
      <c r="U5396">
        <f t="shared" si="171"/>
        <v>4.7785348579083317E-6</v>
      </c>
    </row>
    <row r="5397" spans="1:21" x14ac:dyDescent="0.35">
      <c r="A5397" t="s">
        <v>73</v>
      </c>
      <c r="B5397" t="s">
        <v>52</v>
      </c>
      <c r="C5397" t="s">
        <v>29</v>
      </c>
      <c r="D5397" t="s">
        <v>30</v>
      </c>
      <c r="E5397" t="s">
        <v>1482</v>
      </c>
      <c r="F5397" t="s">
        <v>1483</v>
      </c>
      <c r="G5397" t="s">
        <v>33</v>
      </c>
      <c r="H5397" t="s">
        <v>34</v>
      </c>
      <c r="I5397" t="s">
        <v>35</v>
      </c>
      <c r="J5397" t="s">
        <v>36</v>
      </c>
      <c r="K5397" t="s">
        <v>37</v>
      </c>
      <c r="L5397" t="s">
        <v>38</v>
      </c>
      <c r="M5397" t="s">
        <v>38</v>
      </c>
      <c r="N5397" t="b">
        <v>0</v>
      </c>
      <c r="O5397">
        <v>274.3982815</v>
      </c>
      <c r="P5397">
        <v>2.9323129360975838E-3</v>
      </c>
      <c r="Q5397">
        <v>6.3619581782342456</v>
      </c>
      <c r="R5397">
        <v>1745.710391082348</v>
      </c>
      <c r="S5397">
        <v>0.80462163048539648</v>
      </c>
      <c r="T5397">
        <f t="shared" si="170"/>
        <v>1745.7103910823478</v>
      </c>
      <c r="U5397">
        <f t="shared" si="171"/>
        <v>0.80462163048539637</v>
      </c>
    </row>
    <row r="5398" spans="1:21" x14ac:dyDescent="0.35">
      <c r="A5398" t="s">
        <v>73</v>
      </c>
      <c r="B5398" t="s">
        <v>52</v>
      </c>
      <c r="C5398" t="s">
        <v>29</v>
      </c>
      <c r="D5398" t="s">
        <v>30</v>
      </c>
      <c r="E5398" t="s">
        <v>1484</v>
      </c>
      <c r="F5398" t="s">
        <v>1485</v>
      </c>
      <c r="G5398" t="s">
        <v>33</v>
      </c>
      <c r="H5398" t="s">
        <v>34</v>
      </c>
      <c r="I5398" t="s">
        <v>35</v>
      </c>
      <c r="J5398" t="s">
        <v>36</v>
      </c>
      <c r="K5398" t="s">
        <v>44</v>
      </c>
      <c r="L5398" t="s">
        <v>45</v>
      </c>
      <c r="M5398" t="s">
        <v>45</v>
      </c>
      <c r="N5398" t="b">
        <v>0</v>
      </c>
      <c r="O5398">
        <v>191.40678779999999</v>
      </c>
      <c r="P5398">
        <v>3.0978318788386348E-3</v>
      </c>
      <c r="Q5398">
        <v>6.7210687555744366</v>
      </c>
      <c r="R5398">
        <v>1286.4581810874461</v>
      </c>
      <c r="S5398">
        <v>0.59294604907294179</v>
      </c>
      <c r="T5398">
        <f t="shared" si="170"/>
        <v>1286.4581810874463</v>
      </c>
      <c r="U5398">
        <f t="shared" si="171"/>
        <v>0.59294604907294179</v>
      </c>
    </row>
    <row r="5399" spans="1:21" x14ac:dyDescent="0.35">
      <c r="A5399" t="s">
        <v>73</v>
      </c>
      <c r="B5399" t="s">
        <v>52</v>
      </c>
      <c r="C5399" t="s">
        <v>29</v>
      </c>
      <c r="D5399" t="s">
        <v>30</v>
      </c>
      <c r="E5399" t="s">
        <v>1374</v>
      </c>
      <c r="F5399" t="s">
        <v>1375</v>
      </c>
      <c r="G5399" t="s">
        <v>33</v>
      </c>
      <c r="H5399" t="s">
        <v>34</v>
      </c>
      <c r="I5399" t="s">
        <v>35</v>
      </c>
      <c r="J5399" t="s">
        <v>36</v>
      </c>
      <c r="K5399" t="s">
        <v>57</v>
      </c>
      <c r="L5399" t="s">
        <v>1376</v>
      </c>
      <c r="M5399" t="s">
        <v>58</v>
      </c>
      <c r="N5399" t="b">
        <v>0</v>
      </c>
      <c r="O5399">
        <v>204.30314809999999</v>
      </c>
      <c r="P5399">
        <v>6.0557499365853328E-3</v>
      </c>
      <c r="Q5399">
        <v>13.138579910803371</v>
      </c>
      <c r="R5399">
        <v>2684.2532373405461</v>
      </c>
      <c r="S5399">
        <v>1.2372087761507591</v>
      </c>
      <c r="T5399">
        <f t="shared" si="170"/>
        <v>2684.2532373405456</v>
      </c>
      <c r="U5399">
        <f t="shared" si="171"/>
        <v>1.2372087761507589</v>
      </c>
    </row>
    <row r="5400" spans="1:21" x14ac:dyDescent="0.35">
      <c r="A5400" t="s">
        <v>73</v>
      </c>
      <c r="B5400" t="s">
        <v>52</v>
      </c>
      <c r="C5400" t="s">
        <v>29</v>
      </c>
      <c r="D5400" t="s">
        <v>30</v>
      </c>
      <c r="E5400" t="s">
        <v>1486</v>
      </c>
      <c r="F5400" t="s">
        <v>1487</v>
      </c>
      <c r="G5400" t="s">
        <v>33</v>
      </c>
      <c r="H5400" t="s">
        <v>34</v>
      </c>
      <c r="I5400" t="s">
        <v>35</v>
      </c>
      <c r="J5400" t="s">
        <v>36</v>
      </c>
      <c r="K5400" t="s">
        <v>57</v>
      </c>
      <c r="L5400" t="s">
        <v>58</v>
      </c>
      <c r="M5400" t="s">
        <v>58</v>
      </c>
      <c r="N5400" t="b">
        <v>0</v>
      </c>
      <c r="O5400">
        <v>204.30314809999999</v>
      </c>
      <c r="P5400">
        <v>1.943471433805766E-3</v>
      </c>
      <c r="Q5400">
        <v>4.2165635973764841</v>
      </c>
      <c r="R5400">
        <v>861.45721710787655</v>
      </c>
      <c r="S5400">
        <v>0.39705733216893868</v>
      </c>
      <c r="T5400">
        <f t="shared" si="170"/>
        <v>861.45721710787655</v>
      </c>
      <c r="U5400">
        <f t="shared" si="171"/>
        <v>0.39705733216893874</v>
      </c>
    </row>
    <row r="5401" spans="1:21" x14ac:dyDescent="0.35">
      <c r="A5401" t="s">
        <v>73</v>
      </c>
      <c r="B5401" t="s">
        <v>52</v>
      </c>
      <c r="C5401" t="s">
        <v>29</v>
      </c>
      <c r="D5401" t="s">
        <v>30</v>
      </c>
      <c r="E5401" t="s">
        <v>69</v>
      </c>
      <c r="F5401" t="s">
        <v>70</v>
      </c>
      <c r="G5401" t="s">
        <v>33</v>
      </c>
      <c r="H5401" t="s">
        <v>34</v>
      </c>
      <c r="I5401" t="s">
        <v>35</v>
      </c>
      <c r="J5401" t="s">
        <v>36</v>
      </c>
      <c r="K5401" t="s">
        <v>37</v>
      </c>
      <c r="L5401" t="s">
        <v>38</v>
      </c>
      <c r="M5401" t="s">
        <v>38</v>
      </c>
      <c r="N5401" t="b">
        <v>0</v>
      </c>
      <c r="O5401">
        <v>274.3982815</v>
      </c>
      <c r="P5401">
        <v>2.4056717238343451E-2</v>
      </c>
      <c r="Q5401">
        <v>52.193552431558963</v>
      </c>
      <c r="R5401">
        <v>14321.82109259993</v>
      </c>
      <c r="S5401">
        <v>6.6011218687328679</v>
      </c>
      <c r="T5401">
        <f t="shared" si="170"/>
        <v>14321.821092599926</v>
      </c>
      <c r="U5401">
        <f t="shared" si="171"/>
        <v>6.6011218687328688</v>
      </c>
    </row>
    <row r="5402" spans="1:21" x14ac:dyDescent="0.35">
      <c r="A5402" t="s">
        <v>73</v>
      </c>
      <c r="B5402" t="s">
        <v>52</v>
      </c>
      <c r="C5402" t="s">
        <v>76</v>
      </c>
      <c r="D5402" t="s">
        <v>77</v>
      </c>
      <c r="E5402" t="s">
        <v>69</v>
      </c>
      <c r="F5402" t="s">
        <v>70</v>
      </c>
      <c r="G5402" t="s">
        <v>33</v>
      </c>
      <c r="H5402" t="s">
        <v>34</v>
      </c>
      <c r="I5402" t="s">
        <v>35</v>
      </c>
      <c r="J5402" t="s">
        <v>36</v>
      </c>
      <c r="K5402" t="s">
        <v>37</v>
      </c>
      <c r="L5402" t="s">
        <v>38</v>
      </c>
      <c r="M5402" t="s">
        <v>38</v>
      </c>
      <c r="N5402" t="b">
        <v>0</v>
      </c>
      <c r="O5402">
        <v>274.3982815</v>
      </c>
      <c r="P5402">
        <v>1.256057702662631E-2</v>
      </c>
      <c r="Q5402">
        <v>11.90629907228479</v>
      </c>
      <c r="R5402">
        <v>3267.0680044599899</v>
      </c>
      <c r="S5402">
        <v>3.446600750754639</v>
      </c>
      <c r="T5402">
        <f t="shared" si="170"/>
        <v>3267.0680044599908</v>
      </c>
      <c r="U5402">
        <f t="shared" si="171"/>
        <v>3.4466007507546395</v>
      </c>
    </row>
    <row r="5403" spans="1:21" x14ac:dyDescent="0.35">
      <c r="A5403" t="s">
        <v>73</v>
      </c>
      <c r="B5403" t="s">
        <v>52</v>
      </c>
      <c r="C5403" t="s">
        <v>29</v>
      </c>
      <c r="D5403" t="s">
        <v>30</v>
      </c>
      <c r="E5403" t="s">
        <v>1381</v>
      </c>
      <c r="F5403" t="s">
        <v>1382</v>
      </c>
      <c r="G5403" t="s">
        <v>33</v>
      </c>
      <c r="H5403" t="s">
        <v>34</v>
      </c>
      <c r="I5403" t="s">
        <v>35</v>
      </c>
      <c r="J5403" t="s">
        <v>36</v>
      </c>
      <c r="K5403" t="s">
        <v>37</v>
      </c>
      <c r="L5403" t="s">
        <v>38</v>
      </c>
      <c r="M5403" t="s">
        <v>38</v>
      </c>
      <c r="N5403" t="b">
        <v>0</v>
      </c>
      <c r="O5403">
        <v>274.3982815</v>
      </c>
      <c r="P5403">
        <v>6.017427322903586E-2</v>
      </c>
      <c r="Q5403">
        <v>130.55435010911361</v>
      </c>
      <c r="R5403">
        <v>35823.889312290099</v>
      </c>
      <c r="S5403">
        <v>16.511717164558899</v>
      </c>
      <c r="T5403">
        <f t="shared" si="170"/>
        <v>35823.889312290114</v>
      </c>
      <c r="U5403">
        <f t="shared" si="171"/>
        <v>16.511717164558895</v>
      </c>
    </row>
    <row r="5404" spans="1:21" x14ac:dyDescent="0.35">
      <c r="A5404" t="s">
        <v>73</v>
      </c>
      <c r="B5404" t="s">
        <v>52</v>
      </c>
      <c r="C5404" t="s">
        <v>29</v>
      </c>
      <c r="D5404" t="s">
        <v>30</v>
      </c>
      <c r="E5404" t="s">
        <v>86</v>
      </c>
      <c r="F5404" t="s">
        <v>87</v>
      </c>
      <c r="G5404" t="s">
        <v>33</v>
      </c>
      <c r="H5404" t="s">
        <v>34</v>
      </c>
      <c r="I5404" t="s">
        <v>35</v>
      </c>
      <c r="J5404" t="s">
        <v>36</v>
      </c>
      <c r="K5404" t="s">
        <v>84</v>
      </c>
      <c r="L5404" t="s">
        <v>85</v>
      </c>
      <c r="M5404" t="s">
        <v>85</v>
      </c>
      <c r="N5404" t="b">
        <v>0</v>
      </c>
      <c r="O5404">
        <v>172.5413326</v>
      </c>
      <c r="P5404">
        <v>7.594885555502153E-3</v>
      </c>
      <c r="Q5404">
        <v>16.47789486509706</v>
      </c>
      <c r="R5404">
        <v>2843.1179384665438</v>
      </c>
      <c r="S5404">
        <v>1.3104316746908331</v>
      </c>
      <c r="T5404">
        <f t="shared" si="170"/>
        <v>2843.1179384665438</v>
      </c>
      <c r="U5404">
        <f t="shared" si="171"/>
        <v>1.3104316746908327</v>
      </c>
    </row>
    <row r="5405" spans="1:21" x14ac:dyDescent="0.35">
      <c r="A5405" t="s">
        <v>73</v>
      </c>
      <c r="B5405" t="s">
        <v>52</v>
      </c>
      <c r="C5405" t="s">
        <v>39</v>
      </c>
      <c r="D5405" t="s">
        <v>40</v>
      </c>
      <c r="E5405" t="s">
        <v>1488</v>
      </c>
      <c r="F5405" t="s">
        <v>1489</v>
      </c>
      <c r="G5405" t="s">
        <v>33</v>
      </c>
      <c r="H5405" t="s">
        <v>34</v>
      </c>
      <c r="I5405" t="s">
        <v>35</v>
      </c>
      <c r="J5405" t="s">
        <v>36</v>
      </c>
      <c r="K5405" t="s">
        <v>44</v>
      </c>
      <c r="L5405" t="s">
        <v>45</v>
      </c>
      <c r="M5405" t="s">
        <v>45</v>
      </c>
      <c r="N5405" t="b">
        <v>0</v>
      </c>
      <c r="O5405">
        <v>191.40678779999999</v>
      </c>
      <c r="P5405">
        <v>3.2175111501922611E-3</v>
      </c>
      <c r="Q5405">
        <v>24.770172957332449</v>
      </c>
      <c r="R5405">
        <v>4741.1792390134306</v>
      </c>
      <c r="S5405">
        <v>0.61585347396898393</v>
      </c>
      <c r="T5405">
        <f t="shared" si="170"/>
        <v>4741.1792390134306</v>
      </c>
      <c r="U5405">
        <f t="shared" si="171"/>
        <v>0.61585347396898404</v>
      </c>
    </row>
    <row r="5406" spans="1:21" x14ac:dyDescent="0.35">
      <c r="A5406" t="s">
        <v>73</v>
      </c>
      <c r="B5406" t="s">
        <v>52</v>
      </c>
      <c r="C5406" t="s">
        <v>29</v>
      </c>
      <c r="D5406" t="s">
        <v>30</v>
      </c>
      <c r="E5406" t="s">
        <v>1488</v>
      </c>
      <c r="F5406" t="s">
        <v>1489</v>
      </c>
      <c r="G5406" t="s">
        <v>33</v>
      </c>
      <c r="H5406" t="s">
        <v>34</v>
      </c>
      <c r="I5406" t="s">
        <v>35</v>
      </c>
      <c r="J5406" t="s">
        <v>36</v>
      </c>
      <c r="K5406" t="s">
        <v>44</v>
      </c>
      <c r="L5406" t="s">
        <v>45</v>
      </c>
      <c r="M5406" t="s">
        <v>45</v>
      </c>
      <c r="N5406" t="b">
        <v>0</v>
      </c>
      <c r="O5406">
        <v>191.40678779999999</v>
      </c>
      <c r="P5406">
        <v>2.0858300841395071E-2</v>
      </c>
      <c r="Q5406">
        <v>45.25425509276802</v>
      </c>
      <c r="R5406">
        <v>8661.9716015885169</v>
      </c>
      <c r="S5406">
        <v>3.9924203630174682</v>
      </c>
      <c r="T5406">
        <f t="shared" si="170"/>
        <v>8661.9716015885169</v>
      </c>
      <c r="U5406">
        <f t="shared" si="171"/>
        <v>3.9924203630174677</v>
      </c>
    </row>
    <row r="5407" spans="1:21" x14ac:dyDescent="0.35">
      <c r="A5407" t="s">
        <v>73</v>
      </c>
      <c r="B5407" t="s">
        <v>52</v>
      </c>
      <c r="C5407" t="s">
        <v>76</v>
      </c>
      <c r="D5407" t="s">
        <v>77</v>
      </c>
      <c r="E5407" t="s">
        <v>1488</v>
      </c>
      <c r="F5407" t="s">
        <v>1489</v>
      </c>
      <c r="G5407" t="s">
        <v>33</v>
      </c>
      <c r="H5407" t="s">
        <v>34</v>
      </c>
      <c r="I5407" t="s">
        <v>35</v>
      </c>
      <c r="J5407" t="s">
        <v>36</v>
      </c>
      <c r="K5407" t="s">
        <v>44</v>
      </c>
      <c r="L5407" t="s">
        <v>45</v>
      </c>
      <c r="M5407" t="s">
        <v>45</v>
      </c>
      <c r="N5407" t="b">
        <v>0</v>
      </c>
      <c r="O5407">
        <v>191.40678779999999</v>
      </c>
      <c r="P5407">
        <v>1.022018179565087E-2</v>
      </c>
      <c r="Q5407">
        <v>9.687814562514852</v>
      </c>
      <c r="R5407">
        <v>1854.3134662130301</v>
      </c>
      <c r="S5407">
        <v>1.956212168237569</v>
      </c>
      <c r="T5407">
        <f t="shared" si="170"/>
        <v>1854.3134662130301</v>
      </c>
      <c r="U5407">
        <f t="shared" si="171"/>
        <v>1.9562121682375688</v>
      </c>
    </row>
    <row r="5408" spans="1:21" x14ac:dyDescent="0.35">
      <c r="A5408" t="s">
        <v>73</v>
      </c>
      <c r="B5408" t="s">
        <v>52</v>
      </c>
      <c r="C5408" t="s">
        <v>29</v>
      </c>
      <c r="D5408" t="s">
        <v>30</v>
      </c>
      <c r="E5408" t="s">
        <v>1183</v>
      </c>
      <c r="F5408" t="s">
        <v>1184</v>
      </c>
      <c r="G5408" t="s">
        <v>33</v>
      </c>
      <c r="H5408" t="s">
        <v>34</v>
      </c>
      <c r="I5408" t="s">
        <v>35</v>
      </c>
      <c r="J5408" t="s">
        <v>36</v>
      </c>
      <c r="K5408" t="s">
        <v>44</v>
      </c>
      <c r="L5408" t="s">
        <v>45</v>
      </c>
      <c r="M5408" t="s">
        <v>45</v>
      </c>
      <c r="N5408" t="b">
        <v>0</v>
      </c>
      <c r="O5408">
        <v>191.40678779999999</v>
      </c>
      <c r="P5408">
        <v>1.298032859511314E-2</v>
      </c>
      <c r="Q5408">
        <v>28.16217418177353</v>
      </c>
      <c r="R5408">
        <v>5390.4312975973644</v>
      </c>
      <c r="S5408">
        <v>2.484523000979094</v>
      </c>
      <c r="T5408">
        <f t="shared" si="170"/>
        <v>5390.4312975973644</v>
      </c>
      <c r="U5408">
        <f t="shared" si="171"/>
        <v>2.4845230009790926</v>
      </c>
    </row>
    <row r="5409" spans="1:21" x14ac:dyDescent="0.35">
      <c r="A5409" t="s">
        <v>73</v>
      </c>
      <c r="B5409" t="s">
        <v>52</v>
      </c>
      <c r="C5409" t="s">
        <v>29</v>
      </c>
      <c r="D5409" t="s">
        <v>30</v>
      </c>
      <c r="E5409" t="s">
        <v>1490</v>
      </c>
      <c r="F5409" t="s">
        <v>1491</v>
      </c>
      <c r="G5409" t="s">
        <v>33</v>
      </c>
      <c r="H5409" t="s">
        <v>34</v>
      </c>
      <c r="I5409" t="s">
        <v>35</v>
      </c>
      <c r="J5409" t="s">
        <v>36</v>
      </c>
      <c r="K5409" t="s">
        <v>57</v>
      </c>
      <c r="L5409" t="s">
        <v>58</v>
      </c>
      <c r="M5409" t="s">
        <v>58</v>
      </c>
      <c r="N5409" t="b">
        <v>0</v>
      </c>
      <c r="O5409">
        <v>204.30314809999999</v>
      </c>
      <c r="P5409">
        <v>1.151657826283378E-2</v>
      </c>
      <c r="Q5409">
        <v>24.986415454694789</v>
      </c>
      <c r="R5409">
        <v>5104.8033371286374</v>
      </c>
      <c r="S5409">
        <v>2.3528731944369712</v>
      </c>
      <c r="T5409">
        <f t="shared" si="170"/>
        <v>5104.8033371286383</v>
      </c>
      <c r="U5409">
        <f t="shared" si="171"/>
        <v>2.3528731944369703</v>
      </c>
    </row>
    <row r="5410" spans="1:21" x14ac:dyDescent="0.35">
      <c r="A5410" t="s">
        <v>73</v>
      </c>
      <c r="B5410" t="s">
        <v>52</v>
      </c>
      <c r="C5410" t="s">
        <v>29</v>
      </c>
      <c r="D5410" t="s">
        <v>30</v>
      </c>
      <c r="E5410" t="s">
        <v>1492</v>
      </c>
      <c r="F5410" t="s">
        <v>1493</v>
      </c>
      <c r="G5410" t="s">
        <v>33</v>
      </c>
      <c r="H5410" t="s">
        <v>34</v>
      </c>
      <c r="I5410" t="s">
        <v>35</v>
      </c>
      <c r="J5410" t="s">
        <v>36</v>
      </c>
      <c r="K5410" t="s">
        <v>57</v>
      </c>
      <c r="L5410" t="s">
        <v>1376</v>
      </c>
      <c r="M5410" t="s">
        <v>58</v>
      </c>
      <c r="N5410" t="b">
        <v>0</v>
      </c>
      <c r="O5410">
        <v>204.30314809999999</v>
      </c>
      <c r="P5410">
        <v>1.024831786167551E-2</v>
      </c>
      <c r="Q5410">
        <v>22.234792484324679</v>
      </c>
      <c r="R5410">
        <v>4542.6381018977509</v>
      </c>
      <c r="S5410">
        <v>2.0937636018697661</v>
      </c>
      <c r="T5410">
        <f t="shared" si="170"/>
        <v>4542.6381018977518</v>
      </c>
      <c r="U5410">
        <f t="shared" si="171"/>
        <v>2.093763601869767</v>
      </c>
    </row>
    <row r="5411" spans="1:21" x14ac:dyDescent="0.35">
      <c r="A5411" t="s">
        <v>73</v>
      </c>
      <c r="B5411" t="s">
        <v>52</v>
      </c>
      <c r="C5411" t="s">
        <v>29</v>
      </c>
      <c r="D5411" t="s">
        <v>30</v>
      </c>
      <c r="E5411" t="s">
        <v>1494</v>
      </c>
      <c r="F5411" t="s">
        <v>1495</v>
      </c>
      <c r="G5411" t="s">
        <v>33</v>
      </c>
      <c r="H5411" t="s">
        <v>34</v>
      </c>
      <c r="I5411" t="s">
        <v>35</v>
      </c>
      <c r="J5411" t="s">
        <v>36</v>
      </c>
      <c r="K5411" t="s">
        <v>1496</v>
      </c>
      <c r="L5411" t="s">
        <v>1497</v>
      </c>
      <c r="M5411" t="s">
        <v>1497</v>
      </c>
      <c r="N5411" t="b">
        <v>0</v>
      </c>
      <c r="O5411">
        <v>575.91989020000005</v>
      </c>
      <c r="P5411">
        <v>8.6374210300473424E-3</v>
      </c>
      <c r="Q5411">
        <v>18.739784108476702</v>
      </c>
      <c r="R5411">
        <v>10792.614406125609</v>
      </c>
      <c r="S5411">
        <v>4.9744625712360371</v>
      </c>
      <c r="T5411">
        <f t="shared" si="170"/>
        <v>10792.614406125607</v>
      </c>
      <c r="U5411">
        <f t="shared" si="171"/>
        <v>4.9744625712360371</v>
      </c>
    </row>
    <row r="5412" spans="1:21" x14ac:dyDescent="0.35">
      <c r="A5412" t="s">
        <v>73</v>
      </c>
      <c r="B5412" t="s">
        <v>52</v>
      </c>
      <c r="C5412" t="s">
        <v>29</v>
      </c>
      <c r="D5412" t="s">
        <v>30</v>
      </c>
      <c r="E5412" t="s">
        <v>1498</v>
      </c>
      <c r="F5412" t="s">
        <v>1499</v>
      </c>
      <c r="G5412" t="s">
        <v>33</v>
      </c>
      <c r="H5412" t="s">
        <v>34</v>
      </c>
      <c r="I5412" t="s">
        <v>35</v>
      </c>
      <c r="J5412" t="s">
        <v>36</v>
      </c>
      <c r="K5412" t="s">
        <v>1496</v>
      </c>
      <c r="L5412" t="s">
        <v>1497</v>
      </c>
      <c r="M5412" t="s">
        <v>1497</v>
      </c>
      <c r="N5412" t="b">
        <v>0</v>
      </c>
      <c r="O5412">
        <v>575.91989020000005</v>
      </c>
      <c r="P5412">
        <v>7.3602059811979266E-3</v>
      </c>
      <c r="Q5412">
        <v>15.968733097732541</v>
      </c>
      <c r="R5412">
        <v>9196.7110122792292</v>
      </c>
      <c r="S5412">
        <v>4.2388890205408938</v>
      </c>
      <c r="T5412">
        <f t="shared" si="170"/>
        <v>9196.711012279231</v>
      </c>
      <c r="U5412">
        <f t="shared" si="171"/>
        <v>4.2388890205408938</v>
      </c>
    </row>
    <row r="5413" spans="1:21" x14ac:dyDescent="0.35">
      <c r="A5413" t="s">
        <v>73</v>
      </c>
      <c r="B5413" t="s">
        <v>52</v>
      </c>
      <c r="C5413" t="s">
        <v>39</v>
      </c>
      <c r="D5413" t="s">
        <v>40</v>
      </c>
      <c r="E5413" t="s">
        <v>102</v>
      </c>
      <c r="F5413" t="s">
        <v>103</v>
      </c>
      <c r="G5413" t="s">
        <v>33</v>
      </c>
      <c r="H5413" t="s">
        <v>34</v>
      </c>
      <c r="I5413" t="s">
        <v>35</v>
      </c>
      <c r="J5413" t="s">
        <v>36</v>
      </c>
      <c r="K5413" t="s">
        <v>61</v>
      </c>
      <c r="L5413" t="s">
        <v>62</v>
      </c>
      <c r="M5413" t="s">
        <v>62</v>
      </c>
      <c r="N5413" t="b">
        <v>0</v>
      </c>
      <c r="O5413">
        <v>170.4198394</v>
      </c>
      <c r="P5413">
        <v>3.7318751603205448E-2</v>
      </c>
      <c r="Q5413">
        <v>287.30030405889647</v>
      </c>
      <c r="R5413">
        <v>48961.671677288323</v>
      </c>
      <c r="S5413">
        <v>6.3598556548267648</v>
      </c>
      <c r="T5413">
        <f t="shared" si="170"/>
        <v>48961.671677288308</v>
      </c>
      <c r="U5413">
        <f t="shared" si="171"/>
        <v>6.3598556548267648</v>
      </c>
    </row>
    <row r="5414" spans="1:21" x14ac:dyDescent="0.35">
      <c r="A5414" t="s">
        <v>73</v>
      </c>
      <c r="B5414" t="s">
        <v>52</v>
      </c>
      <c r="C5414" t="s">
        <v>29</v>
      </c>
      <c r="D5414" t="s">
        <v>30</v>
      </c>
      <c r="E5414" t="s">
        <v>102</v>
      </c>
      <c r="F5414" t="s">
        <v>103</v>
      </c>
      <c r="G5414" t="s">
        <v>33</v>
      </c>
      <c r="H5414" t="s">
        <v>34</v>
      </c>
      <c r="I5414" t="s">
        <v>35</v>
      </c>
      <c r="J5414" t="s">
        <v>36</v>
      </c>
      <c r="K5414" t="s">
        <v>61</v>
      </c>
      <c r="L5414" t="s">
        <v>62</v>
      </c>
      <c r="M5414" t="s">
        <v>62</v>
      </c>
      <c r="N5414" t="b">
        <v>0</v>
      </c>
      <c r="O5414">
        <v>170.4198394</v>
      </c>
      <c r="P5414">
        <v>7.956631305644158E-3</v>
      </c>
      <c r="Q5414">
        <v>17.262739928946282</v>
      </c>
      <c r="R5414">
        <v>2941.913366294993</v>
      </c>
      <c r="S5414">
        <v>1.3559678292728901</v>
      </c>
      <c r="T5414">
        <f t="shared" si="170"/>
        <v>2941.9133662949926</v>
      </c>
      <c r="U5414">
        <f t="shared" si="171"/>
        <v>1.3559678292728898</v>
      </c>
    </row>
    <row r="5415" spans="1:21" x14ac:dyDescent="0.35">
      <c r="A5415" t="s">
        <v>73</v>
      </c>
      <c r="B5415" t="s">
        <v>52</v>
      </c>
      <c r="C5415" t="s">
        <v>39</v>
      </c>
      <c r="D5415" t="s">
        <v>40</v>
      </c>
      <c r="E5415" t="s">
        <v>104</v>
      </c>
      <c r="F5415" t="s">
        <v>105</v>
      </c>
      <c r="G5415" t="s">
        <v>33</v>
      </c>
      <c r="H5415" t="s">
        <v>34</v>
      </c>
      <c r="I5415" t="s">
        <v>35</v>
      </c>
      <c r="J5415" t="s">
        <v>36</v>
      </c>
      <c r="K5415" t="s">
        <v>61</v>
      </c>
      <c r="L5415" t="s">
        <v>62</v>
      </c>
      <c r="M5415" t="s">
        <v>62</v>
      </c>
      <c r="N5415" t="b">
        <v>0</v>
      </c>
      <c r="O5415">
        <v>170.4198394</v>
      </c>
      <c r="P5415">
        <v>3.5511639955301729E-4</v>
      </c>
      <c r="Q5415">
        <v>2.7338816328228712</v>
      </c>
      <c r="R5415">
        <v>465.9076688042835</v>
      </c>
      <c r="S5415">
        <v>6.0518879780131443E-2</v>
      </c>
      <c r="T5415">
        <f t="shared" si="170"/>
        <v>465.9076688042835</v>
      </c>
      <c r="U5415">
        <f t="shared" si="171"/>
        <v>6.0518879780131436E-2</v>
      </c>
    </row>
    <row r="5416" spans="1:21" x14ac:dyDescent="0.35">
      <c r="A5416" t="s">
        <v>73</v>
      </c>
      <c r="B5416" t="s">
        <v>52</v>
      </c>
      <c r="C5416" t="s">
        <v>29</v>
      </c>
      <c r="D5416" t="s">
        <v>30</v>
      </c>
      <c r="E5416" t="s">
        <v>108</v>
      </c>
      <c r="F5416" t="s">
        <v>109</v>
      </c>
      <c r="G5416" t="s">
        <v>33</v>
      </c>
      <c r="H5416" t="s">
        <v>34</v>
      </c>
      <c r="I5416" t="s">
        <v>35</v>
      </c>
      <c r="J5416" t="s">
        <v>36</v>
      </c>
      <c r="K5416" t="s">
        <v>61</v>
      </c>
      <c r="L5416" t="s">
        <v>62</v>
      </c>
      <c r="M5416" t="s">
        <v>62</v>
      </c>
      <c r="N5416" t="b">
        <v>0</v>
      </c>
      <c r="O5416">
        <v>170.4198394</v>
      </c>
      <c r="P5416">
        <v>5.9494553137566389E-3</v>
      </c>
      <c r="Q5416">
        <v>12.907962660958511</v>
      </c>
      <c r="R5416">
        <v>2199.772923661747</v>
      </c>
      <c r="S5416">
        <v>1.013905219087883</v>
      </c>
      <c r="T5416">
        <f t="shared" si="170"/>
        <v>2199.7729236617461</v>
      </c>
      <c r="U5416">
        <f t="shared" si="171"/>
        <v>1.013905219087883</v>
      </c>
    </row>
    <row r="5417" spans="1:21" x14ac:dyDescent="0.35">
      <c r="A5417" t="s">
        <v>73</v>
      </c>
      <c r="B5417" t="s">
        <v>52</v>
      </c>
      <c r="C5417" t="s">
        <v>39</v>
      </c>
      <c r="D5417" t="s">
        <v>40</v>
      </c>
      <c r="E5417" t="s">
        <v>108</v>
      </c>
      <c r="F5417" t="s">
        <v>109</v>
      </c>
      <c r="G5417" t="s">
        <v>33</v>
      </c>
      <c r="H5417" t="s">
        <v>34</v>
      </c>
      <c r="I5417" t="s">
        <v>35</v>
      </c>
      <c r="J5417" t="s">
        <v>36</v>
      </c>
      <c r="K5417" t="s">
        <v>61</v>
      </c>
      <c r="L5417" t="s">
        <v>62</v>
      </c>
      <c r="M5417" t="s">
        <v>62</v>
      </c>
      <c r="N5417" t="b">
        <v>0</v>
      </c>
      <c r="O5417">
        <v>170.4198394</v>
      </c>
      <c r="P5417">
        <v>4.3827763423391038E-3</v>
      </c>
      <c r="Q5417">
        <v>33.741026204853213</v>
      </c>
      <c r="R5417">
        <v>5750.140267022276</v>
      </c>
      <c r="S5417">
        <v>0.74691204038754955</v>
      </c>
      <c r="T5417">
        <f t="shared" si="170"/>
        <v>5750.140267022276</v>
      </c>
      <c r="U5417">
        <f t="shared" si="171"/>
        <v>0.74691204038754955</v>
      </c>
    </row>
    <row r="5418" spans="1:21" x14ac:dyDescent="0.35">
      <c r="A5418" t="s">
        <v>73</v>
      </c>
      <c r="B5418" t="s">
        <v>52</v>
      </c>
      <c r="C5418" t="s">
        <v>29</v>
      </c>
      <c r="D5418" t="s">
        <v>30</v>
      </c>
      <c r="E5418" t="s">
        <v>1500</v>
      </c>
      <c r="F5418" t="s">
        <v>1501</v>
      </c>
      <c r="G5418" t="s">
        <v>33</v>
      </c>
      <c r="H5418" t="s">
        <v>34</v>
      </c>
      <c r="I5418" t="s">
        <v>35</v>
      </c>
      <c r="J5418" t="s">
        <v>36</v>
      </c>
      <c r="K5418" t="s">
        <v>61</v>
      </c>
      <c r="L5418" t="s">
        <v>62</v>
      </c>
      <c r="M5418" t="s">
        <v>62</v>
      </c>
      <c r="N5418" t="b">
        <v>0</v>
      </c>
      <c r="O5418">
        <v>170.4198394</v>
      </c>
      <c r="P5418">
        <v>7.6551891430558993E-3</v>
      </c>
      <c r="Q5418">
        <v>16.608729776095679</v>
      </c>
      <c r="R5418">
        <v>2830.457061080223</v>
      </c>
      <c r="S5418">
        <v>1.30459610433621</v>
      </c>
      <c r="T5418">
        <f t="shared" si="170"/>
        <v>2830.4570610802234</v>
      </c>
      <c r="U5418">
        <f t="shared" si="171"/>
        <v>1.30459610433621</v>
      </c>
    </row>
    <row r="5419" spans="1:21" x14ac:dyDescent="0.35">
      <c r="A5419" t="s">
        <v>73</v>
      </c>
      <c r="B5419" t="s">
        <v>52</v>
      </c>
      <c r="C5419" t="s">
        <v>39</v>
      </c>
      <c r="D5419" t="s">
        <v>40</v>
      </c>
      <c r="E5419" t="s">
        <v>1500</v>
      </c>
      <c r="F5419" t="s">
        <v>1501</v>
      </c>
      <c r="G5419" t="s">
        <v>33</v>
      </c>
      <c r="H5419" t="s">
        <v>34</v>
      </c>
      <c r="I5419" t="s">
        <v>35</v>
      </c>
      <c r="J5419" t="s">
        <v>36</v>
      </c>
      <c r="K5419" t="s">
        <v>61</v>
      </c>
      <c r="L5419" t="s">
        <v>62</v>
      </c>
      <c r="M5419" t="s">
        <v>62</v>
      </c>
      <c r="N5419" t="b">
        <v>0</v>
      </c>
      <c r="O5419">
        <v>170.4198394</v>
      </c>
      <c r="P5419">
        <v>2.9833588468925051E-3</v>
      </c>
      <c r="Q5419">
        <v>22.967539561408969</v>
      </c>
      <c r="R5419">
        <v>3914.1244034684642</v>
      </c>
      <c r="S5419">
        <v>0.50842353555998987</v>
      </c>
      <c r="T5419">
        <f t="shared" si="170"/>
        <v>3914.1244034684632</v>
      </c>
      <c r="U5419">
        <f t="shared" si="171"/>
        <v>0.50842353555998987</v>
      </c>
    </row>
    <row r="5420" spans="1:21" x14ac:dyDescent="0.35">
      <c r="A5420" t="s">
        <v>73</v>
      </c>
      <c r="B5420" t="s">
        <v>52</v>
      </c>
      <c r="C5420" t="s">
        <v>29</v>
      </c>
      <c r="D5420" t="s">
        <v>30</v>
      </c>
      <c r="E5420" t="s">
        <v>110</v>
      </c>
      <c r="F5420" t="s">
        <v>111</v>
      </c>
      <c r="G5420" t="s">
        <v>33</v>
      </c>
      <c r="H5420" t="s">
        <v>34</v>
      </c>
      <c r="I5420" t="s">
        <v>35</v>
      </c>
      <c r="J5420" t="s">
        <v>36</v>
      </c>
      <c r="K5420" t="s">
        <v>61</v>
      </c>
      <c r="L5420" t="s">
        <v>62</v>
      </c>
      <c r="M5420" t="s">
        <v>62</v>
      </c>
      <c r="N5420" t="b">
        <v>0</v>
      </c>
      <c r="O5420">
        <v>170.4198394</v>
      </c>
      <c r="P5420">
        <v>4.878583634159759E-2</v>
      </c>
      <c r="Q5420">
        <v>105.84595070827579</v>
      </c>
      <c r="R5420">
        <v>18038.249920844672</v>
      </c>
      <c r="S5420">
        <v>8.3140743943297455</v>
      </c>
      <c r="T5420">
        <f t="shared" si="170"/>
        <v>18038.249920844679</v>
      </c>
      <c r="U5420">
        <f t="shared" si="171"/>
        <v>8.3140743943297455</v>
      </c>
    </row>
    <row r="5421" spans="1:21" x14ac:dyDescent="0.35">
      <c r="A5421" t="s">
        <v>73</v>
      </c>
      <c r="B5421" t="s">
        <v>52</v>
      </c>
      <c r="C5421" t="s">
        <v>39</v>
      </c>
      <c r="D5421" t="s">
        <v>40</v>
      </c>
      <c r="E5421" t="s">
        <v>110</v>
      </c>
      <c r="F5421" t="s">
        <v>111</v>
      </c>
      <c r="G5421" t="s">
        <v>33</v>
      </c>
      <c r="H5421" t="s">
        <v>34</v>
      </c>
      <c r="I5421" t="s">
        <v>35</v>
      </c>
      <c r="J5421" t="s">
        <v>36</v>
      </c>
      <c r="K5421" t="s">
        <v>61</v>
      </c>
      <c r="L5421" t="s">
        <v>62</v>
      </c>
      <c r="M5421" t="s">
        <v>62</v>
      </c>
      <c r="N5421" t="b">
        <v>0</v>
      </c>
      <c r="O5421">
        <v>170.4198394</v>
      </c>
      <c r="P5421">
        <v>3.9783832884734881E-2</v>
      </c>
      <c r="Q5421">
        <v>306.27785746806438</v>
      </c>
      <c r="R5421">
        <v>52195.82328148363</v>
      </c>
      <c r="S5421">
        <v>6.779954410932957</v>
      </c>
      <c r="T5421">
        <f t="shared" si="170"/>
        <v>52195.823281483623</v>
      </c>
      <c r="U5421">
        <f t="shared" si="171"/>
        <v>6.779954410932957</v>
      </c>
    </row>
    <row r="5422" spans="1:21" x14ac:dyDescent="0.35">
      <c r="A5422" t="s">
        <v>73</v>
      </c>
      <c r="B5422" t="s">
        <v>52</v>
      </c>
      <c r="C5422" t="s">
        <v>29</v>
      </c>
      <c r="D5422" t="s">
        <v>30</v>
      </c>
      <c r="E5422" t="s">
        <v>112</v>
      </c>
      <c r="F5422" t="s">
        <v>113</v>
      </c>
      <c r="G5422" t="s">
        <v>33</v>
      </c>
      <c r="H5422" t="s">
        <v>34</v>
      </c>
      <c r="I5422" t="s">
        <v>35</v>
      </c>
      <c r="J5422" t="s">
        <v>36</v>
      </c>
      <c r="K5422" t="s">
        <v>61</v>
      </c>
      <c r="L5422" t="s">
        <v>62</v>
      </c>
      <c r="M5422" t="s">
        <v>62</v>
      </c>
      <c r="N5422" t="b">
        <v>0</v>
      </c>
      <c r="O5422">
        <v>170.4198394</v>
      </c>
      <c r="P5422">
        <v>8.5584598766828455E-4</v>
      </c>
      <c r="Q5422">
        <v>1.856846966613801</v>
      </c>
      <c r="R5422">
        <v>316.44356184070119</v>
      </c>
      <c r="S5422">
        <v>0.14585313576956341</v>
      </c>
      <c r="T5422">
        <f t="shared" si="170"/>
        <v>316.44356184070114</v>
      </c>
      <c r="U5422">
        <f t="shared" si="171"/>
        <v>0.14585313576956344</v>
      </c>
    </row>
    <row r="5423" spans="1:21" x14ac:dyDescent="0.35">
      <c r="A5423" t="s">
        <v>73</v>
      </c>
      <c r="B5423" t="s">
        <v>52</v>
      </c>
      <c r="C5423" t="s">
        <v>39</v>
      </c>
      <c r="D5423" t="s">
        <v>40</v>
      </c>
      <c r="E5423" t="s">
        <v>112</v>
      </c>
      <c r="F5423" t="s">
        <v>113</v>
      </c>
      <c r="G5423" t="s">
        <v>33</v>
      </c>
      <c r="H5423" t="s">
        <v>34</v>
      </c>
      <c r="I5423" t="s">
        <v>35</v>
      </c>
      <c r="J5423" t="s">
        <v>36</v>
      </c>
      <c r="K5423" t="s">
        <v>61</v>
      </c>
      <c r="L5423" t="s">
        <v>62</v>
      </c>
      <c r="M5423" t="s">
        <v>62</v>
      </c>
      <c r="N5423" t="b">
        <v>0</v>
      </c>
      <c r="O5423">
        <v>170.4198394</v>
      </c>
      <c r="P5423">
        <v>1.6387034605190889E-2</v>
      </c>
      <c r="Q5423">
        <v>126.1564179518431</v>
      </c>
      <c r="R5423">
        <v>21499.55648663238</v>
      </c>
      <c r="S5423">
        <v>2.7926758056588739</v>
      </c>
      <c r="T5423">
        <f t="shared" si="170"/>
        <v>21499.556486632377</v>
      </c>
      <c r="U5423">
        <f t="shared" si="171"/>
        <v>2.7926758056588739</v>
      </c>
    </row>
    <row r="5424" spans="1:21" x14ac:dyDescent="0.35">
      <c r="A5424" t="s">
        <v>73</v>
      </c>
      <c r="B5424" t="s">
        <v>52</v>
      </c>
      <c r="C5424" t="s">
        <v>29</v>
      </c>
      <c r="D5424" t="s">
        <v>30</v>
      </c>
      <c r="E5424" t="s">
        <v>114</v>
      </c>
      <c r="F5424" t="s">
        <v>115</v>
      </c>
      <c r="G5424" t="s">
        <v>33</v>
      </c>
      <c r="H5424" t="s">
        <v>34</v>
      </c>
      <c r="I5424" t="s">
        <v>35</v>
      </c>
      <c r="J5424" t="s">
        <v>36</v>
      </c>
      <c r="K5424" t="s">
        <v>61</v>
      </c>
      <c r="L5424" t="s">
        <v>62</v>
      </c>
      <c r="M5424" t="s">
        <v>62</v>
      </c>
      <c r="N5424" t="b">
        <v>0</v>
      </c>
      <c r="O5424">
        <v>170.4198394</v>
      </c>
      <c r="P5424">
        <v>7.0707342659777406E-2</v>
      </c>
      <c r="Q5424">
        <v>153.40694076609699</v>
      </c>
      <c r="R5424">
        <v>26143.586208203571</v>
      </c>
      <c r="S5424">
        <v>12.049933980480031</v>
      </c>
      <c r="T5424">
        <f t="shared" si="170"/>
        <v>26143.586208203564</v>
      </c>
      <c r="U5424">
        <f t="shared" si="171"/>
        <v>12.049933980480034</v>
      </c>
    </row>
    <row r="5425" spans="1:21" x14ac:dyDescent="0.35">
      <c r="A5425" t="s">
        <v>73</v>
      </c>
      <c r="B5425" t="s">
        <v>52</v>
      </c>
      <c r="C5425" t="s">
        <v>39</v>
      </c>
      <c r="D5425" t="s">
        <v>40</v>
      </c>
      <c r="E5425" t="s">
        <v>114</v>
      </c>
      <c r="F5425" t="s">
        <v>115</v>
      </c>
      <c r="G5425" t="s">
        <v>33</v>
      </c>
      <c r="H5425" t="s">
        <v>34</v>
      </c>
      <c r="I5425" t="s">
        <v>35</v>
      </c>
      <c r="J5425" t="s">
        <v>36</v>
      </c>
      <c r="K5425" t="s">
        <v>61</v>
      </c>
      <c r="L5425" t="s">
        <v>62</v>
      </c>
      <c r="M5425" t="s">
        <v>62</v>
      </c>
      <c r="N5425" t="b">
        <v>0</v>
      </c>
      <c r="O5425">
        <v>170.4198394</v>
      </c>
      <c r="P5425">
        <v>6.4905199104529424E-2</v>
      </c>
      <c r="Q5425">
        <v>499.67597083641022</v>
      </c>
      <c r="R5425">
        <v>85154.698701980116</v>
      </c>
      <c r="S5425">
        <v>11.061133607618929</v>
      </c>
      <c r="T5425">
        <f t="shared" si="170"/>
        <v>85154.698701980116</v>
      </c>
      <c r="U5425">
        <f t="shared" si="171"/>
        <v>11.061133607618927</v>
      </c>
    </row>
    <row r="5426" spans="1:21" x14ac:dyDescent="0.35">
      <c r="A5426" t="s">
        <v>73</v>
      </c>
      <c r="B5426" t="s">
        <v>52</v>
      </c>
      <c r="C5426" t="s">
        <v>29</v>
      </c>
      <c r="D5426" t="s">
        <v>30</v>
      </c>
      <c r="E5426" t="s">
        <v>116</v>
      </c>
      <c r="F5426" t="s">
        <v>117</v>
      </c>
      <c r="G5426" t="s">
        <v>33</v>
      </c>
      <c r="H5426" t="s">
        <v>34</v>
      </c>
      <c r="I5426" t="s">
        <v>35</v>
      </c>
      <c r="J5426" t="s">
        <v>36</v>
      </c>
      <c r="K5426" t="s">
        <v>61</v>
      </c>
      <c r="L5426" t="s">
        <v>62</v>
      </c>
      <c r="M5426" t="s">
        <v>62</v>
      </c>
      <c r="N5426" t="b">
        <v>0</v>
      </c>
      <c r="O5426">
        <v>170.4198394</v>
      </c>
      <c r="P5426">
        <v>5.5871875645591457E-2</v>
      </c>
      <c r="Q5426">
        <v>121.219850658166</v>
      </c>
      <c r="R5426">
        <v>20658.267481256629</v>
      </c>
      <c r="S5426">
        <v>9.5216760744984672</v>
      </c>
      <c r="T5426">
        <f t="shared" si="170"/>
        <v>20658.267481256633</v>
      </c>
      <c r="U5426">
        <f t="shared" si="171"/>
        <v>9.5216760744984672</v>
      </c>
    </row>
    <row r="5427" spans="1:21" x14ac:dyDescent="0.35">
      <c r="A5427" t="s">
        <v>73</v>
      </c>
      <c r="B5427" t="s">
        <v>52</v>
      </c>
      <c r="C5427" t="s">
        <v>39</v>
      </c>
      <c r="D5427" t="s">
        <v>40</v>
      </c>
      <c r="E5427" t="s">
        <v>116</v>
      </c>
      <c r="F5427" t="s">
        <v>117</v>
      </c>
      <c r="G5427" t="s">
        <v>33</v>
      </c>
      <c r="H5427" t="s">
        <v>34</v>
      </c>
      <c r="I5427" t="s">
        <v>35</v>
      </c>
      <c r="J5427" t="s">
        <v>36</v>
      </c>
      <c r="K5427" t="s">
        <v>61</v>
      </c>
      <c r="L5427" t="s">
        <v>62</v>
      </c>
      <c r="M5427" t="s">
        <v>62</v>
      </c>
      <c r="N5427" t="b">
        <v>0</v>
      </c>
      <c r="O5427">
        <v>170.4198394</v>
      </c>
      <c r="P5427">
        <v>5.2373636444559578E-2</v>
      </c>
      <c r="Q5427">
        <v>403.20109941458048</v>
      </c>
      <c r="R5427">
        <v>68713.466608136237</v>
      </c>
      <c r="S5427">
        <v>8.9255067116758315</v>
      </c>
      <c r="T5427">
        <f t="shared" si="170"/>
        <v>68713.466608136237</v>
      </c>
      <c r="U5427">
        <f t="shared" si="171"/>
        <v>8.9255067116758298</v>
      </c>
    </row>
    <row r="5428" spans="1:21" x14ac:dyDescent="0.35">
      <c r="A5428" t="s">
        <v>73</v>
      </c>
      <c r="B5428" t="s">
        <v>52</v>
      </c>
      <c r="C5428" t="s">
        <v>29</v>
      </c>
      <c r="D5428" t="s">
        <v>30</v>
      </c>
      <c r="E5428" t="s">
        <v>118</v>
      </c>
      <c r="F5428" t="s">
        <v>119</v>
      </c>
      <c r="G5428" t="s">
        <v>33</v>
      </c>
      <c r="H5428" t="s">
        <v>34</v>
      </c>
      <c r="I5428" t="s">
        <v>35</v>
      </c>
      <c r="J5428" t="s">
        <v>36</v>
      </c>
      <c r="K5428" t="s">
        <v>61</v>
      </c>
      <c r="L5428" t="s">
        <v>62</v>
      </c>
      <c r="M5428" t="s">
        <v>62</v>
      </c>
      <c r="N5428" t="b">
        <v>0</v>
      </c>
      <c r="O5428">
        <v>170.4198394</v>
      </c>
      <c r="P5428">
        <v>2.0924500562557818E-2</v>
      </c>
      <c r="Q5428">
        <v>45.397882279438157</v>
      </c>
      <c r="R5428">
        <v>7736.6998071619564</v>
      </c>
      <c r="S5428">
        <v>3.565950025396313</v>
      </c>
      <c r="T5428">
        <f t="shared" si="170"/>
        <v>7736.6998071619564</v>
      </c>
      <c r="U5428">
        <f t="shared" si="171"/>
        <v>3.565950025396313</v>
      </c>
    </row>
    <row r="5429" spans="1:21" x14ac:dyDescent="0.35">
      <c r="A5429" t="s">
        <v>73</v>
      </c>
      <c r="B5429" t="s">
        <v>52</v>
      </c>
      <c r="C5429" t="s">
        <v>39</v>
      </c>
      <c r="D5429" t="s">
        <v>40</v>
      </c>
      <c r="E5429" t="s">
        <v>118</v>
      </c>
      <c r="F5429" t="s">
        <v>119</v>
      </c>
      <c r="G5429" t="s">
        <v>33</v>
      </c>
      <c r="H5429" t="s">
        <v>34</v>
      </c>
      <c r="I5429" t="s">
        <v>35</v>
      </c>
      <c r="J5429" t="s">
        <v>36</v>
      </c>
      <c r="K5429" t="s">
        <v>61</v>
      </c>
      <c r="L5429" t="s">
        <v>62</v>
      </c>
      <c r="M5429" t="s">
        <v>62</v>
      </c>
      <c r="N5429" t="b">
        <v>0</v>
      </c>
      <c r="O5429">
        <v>170.4198394</v>
      </c>
      <c r="P5429">
        <v>5.6535623229630426E-3</v>
      </c>
      <c r="Q5429">
        <v>43.524236600232072</v>
      </c>
      <c r="R5429">
        <v>7417.3934114191507</v>
      </c>
      <c r="S5429">
        <v>0.96347918311725267</v>
      </c>
      <c r="T5429">
        <f t="shared" si="170"/>
        <v>7417.3934114191516</v>
      </c>
      <c r="U5429">
        <f t="shared" si="171"/>
        <v>0.96347918311725267</v>
      </c>
    </row>
    <row r="5430" spans="1:21" x14ac:dyDescent="0.35">
      <c r="A5430" t="s">
        <v>73</v>
      </c>
      <c r="B5430" t="s">
        <v>52</v>
      </c>
      <c r="C5430" t="s">
        <v>29</v>
      </c>
      <c r="D5430" t="s">
        <v>30</v>
      </c>
      <c r="E5430" t="s">
        <v>1185</v>
      </c>
      <c r="F5430" t="s">
        <v>1186</v>
      </c>
      <c r="G5430" t="s">
        <v>33</v>
      </c>
      <c r="H5430" t="s">
        <v>34</v>
      </c>
      <c r="I5430" t="s">
        <v>35</v>
      </c>
      <c r="J5430" t="s">
        <v>36</v>
      </c>
      <c r="K5430" t="s">
        <v>61</v>
      </c>
      <c r="L5430" t="s">
        <v>62</v>
      </c>
      <c r="M5430" t="s">
        <v>62</v>
      </c>
      <c r="N5430" t="b">
        <v>0</v>
      </c>
      <c r="O5430">
        <v>170.4198394</v>
      </c>
      <c r="P5430">
        <v>1.086981790331209E-3</v>
      </c>
      <c r="Q5430">
        <v>2.3583201524842998</v>
      </c>
      <c r="R5430">
        <v>401.9045416401579</v>
      </c>
      <c r="S5430">
        <v>0.18524326213896911</v>
      </c>
      <c r="T5430">
        <f t="shared" si="170"/>
        <v>401.9045416401579</v>
      </c>
      <c r="U5430">
        <f t="shared" si="171"/>
        <v>0.18524326213896911</v>
      </c>
    </row>
    <row r="5431" spans="1:21" x14ac:dyDescent="0.35">
      <c r="A5431" t="s">
        <v>73</v>
      </c>
      <c r="B5431" t="s">
        <v>52</v>
      </c>
      <c r="C5431" t="s">
        <v>39</v>
      </c>
      <c r="D5431" t="s">
        <v>40</v>
      </c>
      <c r="E5431" t="s">
        <v>1185</v>
      </c>
      <c r="F5431" t="s">
        <v>1186</v>
      </c>
      <c r="G5431" t="s">
        <v>33</v>
      </c>
      <c r="H5431" t="s">
        <v>34</v>
      </c>
      <c r="I5431" t="s">
        <v>35</v>
      </c>
      <c r="J5431" t="s">
        <v>36</v>
      </c>
      <c r="K5431" t="s">
        <v>61</v>
      </c>
      <c r="L5431" t="s">
        <v>62</v>
      </c>
      <c r="M5431" t="s">
        <v>62</v>
      </c>
      <c r="N5431" t="b">
        <v>0</v>
      </c>
      <c r="O5431">
        <v>170.4198394</v>
      </c>
      <c r="P5431">
        <v>1.268613970774445E-3</v>
      </c>
      <c r="Q5431">
        <v>9.7664890672697702</v>
      </c>
      <c r="R5431">
        <v>1664.4034983459701</v>
      </c>
      <c r="S5431">
        <v>0.21619698915997729</v>
      </c>
      <c r="T5431">
        <f t="shared" si="170"/>
        <v>1664.4034983459701</v>
      </c>
      <c r="U5431">
        <f t="shared" si="171"/>
        <v>0.2161969891599772</v>
      </c>
    </row>
    <row r="5432" spans="1:21" x14ac:dyDescent="0.35">
      <c r="A5432" t="s">
        <v>73</v>
      </c>
      <c r="B5432" t="s">
        <v>52</v>
      </c>
      <c r="C5432" t="s">
        <v>29</v>
      </c>
      <c r="D5432" t="s">
        <v>30</v>
      </c>
      <c r="E5432" t="s">
        <v>122</v>
      </c>
      <c r="F5432" t="s">
        <v>123</v>
      </c>
      <c r="G5432" t="s">
        <v>33</v>
      </c>
      <c r="H5432" t="s">
        <v>34</v>
      </c>
      <c r="I5432" t="s">
        <v>35</v>
      </c>
      <c r="J5432" t="s">
        <v>36</v>
      </c>
      <c r="K5432" t="s">
        <v>61</v>
      </c>
      <c r="L5432" t="s">
        <v>62</v>
      </c>
      <c r="M5432" t="s">
        <v>62</v>
      </c>
      <c r="N5432" t="b">
        <v>0</v>
      </c>
      <c r="O5432">
        <v>170.4198394</v>
      </c>
      <c r="P5432">
        <v>2.844521183241076E-2</v>
      </c>
      <c r="Q5432">
        <v>61.714848310033453</v>
      </c>
      <c r="R5432">
        <v>10517.43453759126</v>
      </c>
      <c r="S5432">
        <v>4.8476284321784222</v>
      </c>
      <c r="T5432">
        <f t="shared" si="170"/>
        <v>10517.434537591262</v>
      </c>
      <c r="U5432">
        <f t="shared" si="171"/>
        <v>4.8476284321784213</v>
      </c>
    </row>
    <row r="5433" spans="1:21" x14ac:dyDescent="0.35">
      <c r="A5433" t="s">
        <v>73</v>
      </c>
      <c r="B5433" t="s">
        <v>52</v>
      </c>
      <c r="C5433" t="s">
        <v>39</v>
      </c>
      <c r="D5433" t="s">
        <v>40</v>
      </c>
      <c r="E5433" t="s">
        <v>122</v>
      </c>
      <c r="F5433" t="s">
        <v>123</v>
      </c>
      <c r="G5433" t="s">
        <v>33</v>
      </c>
      <c r="H5433" t="s">
        <v>34</v>
      </c>
      <c r="I5433" t="s">
        <v>35</v>
      </c>
      <c r="J5433" t="s">
        <v>36</v>
      </c>
      <c r="K5433" t="s">
        <v>61</v>
      </c>
      <c r="L5433" t="s">
        <v>62</v>
      </c>
      <c r="M5433" t="s">
        <v>62</v>
      </c>
      <c r="N5433" t="b">
        <v>0</v>
      </c>
      <c r="O5433">
        <v>170.4198394</v>
      </c>
      <c r="P5433">
        <v>7.0602739346937596E-3</v>
      </c>
      <c r="Q5433">
        <v>54.353877368244852</v>
      </c>
      <c r="R5433">
        <v>9262.9790518635818</v>
      </c>
      <c r="S5433">
        <v>1.2032107500705169</v>
      </c>
      <c r="T5433">
        <f t="shared" si="170"/>
        <v>9262.9790518635818</v>
      </c>
      <c r="U5433">
        <f t="shared" si="171"/>
        <v>1.2032107500705167</v>
      </c>
    </row>
    <row r="5434" spans="1:21" x14ac:dyDescent="0.35">
      <c r="A5434" t="s">
        <v>73</v>
      </c>
      <c r="B5434" t="s">
        <v>52</v>
      </c>
      <c r="C5434" t="s">
        <v>39</v>
      </c>
      <c r="D5434" t="s">
        <v>40</v>
      </c>
      <c r="E5434" t="s">
        <v>134</v>
      </c>
      <c r="F5434" t="s">
        <v>135</v>
      </c>
      <c r="G5434" t="s">
        <v>128</v>
      </c>
      <c r="H5434" t="s">
        <v>41</v>
      </c>
      <c r="I5434" t="s">
        <v>129</v>
      </c>
      <c r="J5434" t="s">
        <v>36</v>
      </c>
      <c r="L5434" t="s">
        <v>136</v>
      </c>
      <c r="M5434" t="s">
        <v>136</v>
      </c>
      <c r="N5434" t="b">
        <v>0</v>
      </c>
      <c r="O5434">
        <v>32.130000000000003</v>
      </c>
      <c r="P5434">
        <v>1.4922018110096369E-3</v>
      </c>
      <c r="Q5434">
        <v>11.487791407885179</v>
      </c>
      <c r="R5434">
        <v>369.10273793535077</v>
      </c>
      <c r="S5434">
        <v>4.7944444187739632E-2</v>
      </c>
      <c r="T5434">
        <f t="shared" si="170"/>
        <v>369.10273793535083</v>
      </c>
      <c r="U5434">
        <f t="shared" si="171"/>
        <v>4.7944444187739639E-2</v>
      </c>
    </row>
    <row r="5435" spans="1:21" x14ac:dyDescent="0.35">
      <c r="A5435" t="s">
        <v>73</v>
      </c>
      <c r="B5435" t="s">
        <v>52</v>
      </c>
      <c r="C5435" t="s">
        <v>29</v>
      </c>
      <c r="D5435" t="s">
        <v>30</v>
      </c>
      <c r="E5435" t="s">
        <v>134</v>
      </c>
      <c r="F5435" t="s">
        <v>135</v>
      </c>
      <c r="G5435" t="s">
        <v>128</v>
      </c>
      <c r="H5435" t="s">
        <v>41</v>
      </c>
      <c r="I5435" t="s">
        <v>129</v>
      </c>
      <c r="J5435" t="s">
        <v>36</v>
      </c>
      <c r="L5435" t="s">
        <v>136</v>
      </c>
      <c r="M5435" t="s">
        <v>136</v>
      </c>
      <c r="N5435" t="b">
        <v>0</v>
      </c>
      <c r="O5435">
        <v>32.130000000000003</v>
      </c>
      <c r="P5435">
        <v>6.55596680250133E-3</v>
      </c>
      <c r="Q5435">
        <v>14.22385247562047</v>
      </c>
      <c r="R5435">
        <v>457.01238004168579</v>
      </c>
      <c r="S5435">
        <v>0.21064321336436781</v>
      </c>
      <c r="T5435">
        <f t="shared" si="170"/>
        <v>457.01238004168573</v>
      </c>
      <c r="U5435">
        <f t="shared" si="171"/>
        <v>0.21064321336436775</v>
      </c>
    </row>
    <row r="5436" spans="1:21" x14ac:dyDescent="0.35">
      <c r="A5436" t="s">
        <v>73</v>
      </c>
      <c r="B5436" t="s">
        <v>52</v>
      </c>
      <c r="C5436" t="s">
        <v>39</v>
      </c>
      <c r="D5436" t="s">
        <v>40</v>
      </c>
      <c r="E5436" t="s">
        <v>143</v>
      </c>
      <c r="F5436" t="s">
        <v>144</v>
      </c>
      <c r="G5436" t="s">
        <v>128</v>
      </c>
      <c r="H5436" t="s">
        <v>41</v>
      </c>
      <c r="I5436" t="s">
        <v>129</v>
      </c>
      <c r="J5436" t="s">
        <v>145</v>
      </c>
      <c r="L5436" t="s">
        <v>146</v>
      </c>
      <c r="M5436" t="s">
        <v>147</v>
      </c>
      <c r="N5436" t="b">
        <v>0</v>
      </c>
      <c r="O5436">
        <v>207.50297707999999</v>
      </c>
      <c r="P5436">
        <v>3.3843868698096801E-3</v>
      </c>
      <c r="Q5436">
        <v>26.054874157841351</v>
      </c>
      <c r="R5436">
        <v>5406.4639551968376</v>
      </c>
      <c r="S5436">
        <v>0.70227035107597091</v>
      </c>
      <c r="T5436">
        <f t="shared" si="170"/>
        <v>5406.4639551968376</v>
      </c>
      <c r="U5436">
        <f t="shared" si="171"/>
        <v>0.70227035107597102</v>
      </c>
    </row>
    <row r="5437" spans="1:21" x14ac:dyDescent="0.35">
      <c r="A5437" t="s">
        <v>73</v>
      </c>
      <c r="B5437" t="s">
        <v>52</v>
      </c>
      <c r="C5437" t="s">
        <v>76</v>
      </c>
      <c r="D5437" t="s">
        <v>77</v>
      </c>
      <c r="E5437" t="s">
        <v>143</v>
      </c>
      <c r="F5437" t="s">
        <v>144</v>
      </c>
      <c r="G5437" t="s">
        <v>128</v>
      </c>
      <c r="H5437" t="s">
        <v>41</v>
      </c>
      <c r="I5437" t="s">
        <v>129</v>
      </c>
      <c r="J5437" t="s">
        <v>145</v>
      </c>
      <c r="L5437" t="s">
        <v>146</v>
      </c>
      <c r="M5437" t="s">
        <v>147</v>
      </c>
      <c r="N5437" t="b">
        <v>0</v>
      </c>
      <c r="O5437">
        <v>207.50297707999999</v>
      </c>
      <c r="P5437">
        <v>2.8993175147544459E-3</v>
      </c>
      <c r="Q5437">
        <v>2.7482926431646422</v>
      </c>
      <c r="R5437">
        <v>570.27890534372523</v>
      </c>
      <c r="S5437">
        <v>0.60161701581173443</v>
      </c>
      <c r="T5437">
        <f t="shared" si="170"/>
        <v>570.27890534372534</v>
      </c>
      <c r="U5437">
        <f t="shared" si="171"/>
        <v>0.60161701581173432</v>
      </c>
    </row>
    <row r="5438" spans="1:21" x14ac:dyDescent="0.35">
      <c r="A5438" t="s">
        <v>73</v>
      </c>
      <c r="B5438" t="s">
        <v>52</v>
      </c>
      <c r="C5438" t="s">
        <v>29</v>
      </c>
      <c r="D5438" t="s">
        <v>30</v>
      </c>
      <c r="E5438" t="s">
        <v>143</v>
      </c>
      <c r="F5438" t="s">
        <v>144</v>
      </c>
      <c r="G5438" t="s">
        <v>128</v>
      </c>
      <c r="H5438" t="s">
        <v>41</v>
      </c>
      <c r="I5438" t="s">
        <v>129</v>
      </c>
      <c r="J5438" t="s">
        <v>145</v>
      </c>
      <c r="L5438" t="s">
        <v>146</v>
      </c>
      <c r="M5438" t="s">
        <v>147</v>
      </c>
      <c r="N5438" t="b">
        <v>0</v>
      </c>
      <c r="O5438">
        <v>207.50297707999999</v>
      </c>
      <c r="P5438">
        <v>9.6811409191219244E-4</v>
      </c>
      <c r="Q5438">
        <v>2.1004243062479282</v>
      </c>
      <c r="R5438">
        <v>435.84429667763868</v>
      </c>
      <c r="S5438">
        <v>0.20088655622488069</v>
      </c>
      <c r="T5438">
        <f t="shared" si="170"/>
        <v>435.84429667763874</v>
      </c>
      <c r="U5438">
        <f t="shared" si="171"/>
        <v>0.20088655622488066</v>
      </c>
    </row>
    <row r="5439" spans="1:21" x14ac:dyDescent="0.35">
      <c r="A5439" t="s">
        <v>73</v>
      </c>
      <c r="B5439" t="s">
        <v>52</v>
      </c>
      <c r="C5439" t="s">
        <v>29</v>
      </c>
      <c r="D5439" t="s">
        <v>30</v>
      </c>
      <c r="E5439" t="s">
        <v>148</v>
      </c>
      <c r="F5439" t="s">
        <v>149</v>
      </c>
      <c r="G5439" t="s">
        <v>128</v>
      </c>
      <c r="H5439" t="s">
        <v>41</v>
      </c>
      <c r="I5439" t="s">
        <v>129</v>
      </c>
      <c r="J5439" t="s">
        <v>145</v>
      </c>
      <c r="L5439" t="s">
        <v>150</v>
      </c>
      <c r="M5439" t="s">
        <v>150</v>
      </c>
      <c r="N5439" t="b">
        <v>0</v>
      </c>
      <c r="O5439">
        <v>207.50297707999999</v>
      </c>
      <c r="P5439">
        <v>3.77747103808486E-3</v>
      </c>
      <c r="Q5439">
        <v>8.1956166642192319</v>
      </c>
      <c r="R5439">
        <v>1700.6148568319491</v>
      </c>
      <c r="S5439">
        <v>0.78383648623608648</v>
      </c>
      <c r="T5439">
        <f t="shared" si="170"/>
        <v>1700.6148568319493</v>
      </c>
      <c r="U5439">
        <f t="shared" si="171"/>
        <v>0.78383648623608648</v>
      </c>
    </row>
    <row r="5440" spans="1:21" x14ac:dyDescent="0.35">
      <c r="A5440" t="s">
        <v>73</v>
      </c>
      <c r="B5440" t="s">
        <v>52</v>
      </c>
      <c r="C5440" t="s">
        <v>76</v>
      </c>
      <c r="D5440" t="s">
        <v>77</v>
      </c>
      <c r="E5440" t="s">
        <v>148</v>
      </c>
      <c r="F5440" t="s">
        <v>149</v>
      </c>
      <c r="G5440" t="s">
        <v>128</v>
      </c>
      <c r="H5440" t="s">
        <v>41</v>
      </c>
      <c r="I5440" t="s">
        <v>129</v>
      </c>
      <c r="J5440" t="s">
        <v>145</v>
      </c>
      <c r="L5440" t="s">
        <v>150</v>
      </c>
      <c r="M5440" t="s">
        <v>150</v>
      </c>
      <c r="N5440" t="b">
        <v>0</v>
      </c>
      <c r="O5440">
        <v>207.50297707999999</v>
      </c>
      <c r="P5440">
        <v>9.2466224917381948E-3</v>
      </c>
      <c r="Q5440">
        <v>8.7649677687395542</v>
      </c>
      <c r="R5440">
        <v>1818.756906023702</v>
      </c>
      <c r="S5440">
        <v>1.9187016949705631</v>
      </c>
      <c r="T5440">
        <f t="shared" si="170"/>
        <v>1818.7569060237024</v>
      </c>
      <c r="U5440">
        <f t="shared" si="171"/>
        <v>1.9187016949705631</v>
      </c>
    </row>
    <row r="5441" spans="1:21" x14ac:dyDescent="0.35">
      <c r="A5441" t="s">
        <v>73</v>
      </c>
      <c r="B5441" t="s">
        <v>52</v>
      </c>
      <c r="C5441" t="s">
        <v>39</v>
      </c>
      <c r="D5441" t="s">
        <v>40</v>
      </c>
      <c r="E5441" t="s">
        <v>148</v>
      </c>
      <c r="F5441" t="s">
        <v>149</v>
      </c>
      <c r="G5441" t="s">
        <v>128</v>
      </c>
      <c r="H5441" t="s">
        <v>41</v>
      </c>
      <c r="I5441" t="s">
        <v>129</v>
      </c>
      <c r="J5441" t="s">
        <v>145</v>
      </c>
      <c r="L5441" t="s">
        <v>150</v>
      </c>
      <c r="M5441" t="s">
        <v>150</v>
      </c>
      <c r="N5441" t="b">
        <v>0</v>
      </c>
      <c r="O5441">
        <v>207.50297707999999</v>
      </c>
      <c r="P5441">
        <v>3.87587034396217E-3</v>
      </c>
      <c r="Q5441">
        <v>29.838584638440729</v>
      </c>
      <c r="R5441">
        <v>6191.5951443300046</v>
      </c>
      <c r="S5441">
        <v>0.80425463514823381</v>
      </c>
      <c r="T5441">
        <f t="shared" si="170"/>
        <v>6191.5951443300064</v>
      </c>
      <c r="U5441">
        <f t="shared" si="171"/>
        <v>0.80425463514823381</v>
      </c>
    </row>
    <row r="5442" spans="1:21" x14ac:dyDescent="0.35">
      <c r="A5442" t="s">
        <v>73</v>
      </c>
      <c r="B5442" t="s">
        <v>52</v>
      </c>
      <c r="C5442" t="s">
        <v>76</v>
      </c>
      <c r="D5442" t="s">
        <v>77</v>
      </c>
      <c r="E5442" t="s">
        <v>151</v>
      </c>
      <c r="F5442" t="s">
        <v>152</v>
      </c>
      <c r="G5442" t="s">
        <v>128</v>
      </c>
      <c r="H5442" t="s">
        <v>41</v>
      </c>
      <c r="I5442" t="s">
        <v>129</v>
      </c>
      <c r="J5442" t="s">
        <v>145</v>
      </c>
      <c r="L5442" t="s">
        <v>150</v>
      </c>
      <c r="M5442" t="s">
        <v>150</v>
      </c>
      <c r="N5442" t="b">
        <v>0</v>
      </c>
      <c r="O5442">
        <v>207.50297707999999</v>
      </c>
      <c r="P5442">
        <v>5.1846479313130706E-3</v>
      </c>
      <c r="Q5442">
        <v>4.9145806537278434</v>
      </c>
      <c r="R5442">
        <v>1019.7901167483</v>
      </c>
      <c r="S5442">
        <v>1.075829880859126</v>
      </c>
      <c r="T5442">
        <f t="shared" ref="T5442:T5505" si="172">O5442*Q5442</f>
        <v>1019.7901167483001</v>
      </c>
      <c r="U5442">
        <f t="shared" ref="U5442:U5505" si="173">O5442*P5442</f>
        <v>1.0758298808591256</v>
      </c>
    </row>
    <row r="5443" spans="1:21" x14ac:dyDescent="0.35">
      <c r="A5443" t="s">
        <v>73</v>
      </c>
      <c r="B5443" t="s">
        <v>52</v>
      </c>
      <c r="C5443" t="s">
        <v>39</v>
      </c>
      <c r="D5443" t="s">
        <v>40</v>
      </c>
      <c r="E5443" t="s">
        <v>151</v>
      </c>
      <c r="F5443" t="s">
        <v>152</v>
      </c>
      <c r="G5443" t="s">
        <v>128</v>
      </c>
      <c r="H5443" t="s">
        <v>41</v>
      </c>
      <c r="I5443" t="s">
        <v>129</v>
      </c>
      <c r="J5443" t="s">
        <v>145</v>
      </c>
      <c r="L5443" t="s">
        <v>150</v>
      </c>
      <c r="M5443" t="s">
        <v>150</v>
      </c>
      <c r="N5443" t="b">
        <v>0</v>
      </c>
      <c r="O5443">
        <v>207.50297707999999</v>
      </c>
      <c r="P5443">
        <v>2.8373808554665301E-3</v>
      </c>
      <c r="Q5443">
        <v>21.843720582453969</v>
      </c>
      <c r="R5443">
        <v>4532.6370513628699</v>
      </c>
      <c r="S5443">
        <v>0.58876497461910204</v>
      </c>
      <c r="T5443">
        <f t="shared" si="172"/>
        <v>4532.6370513628699</v>
      </c>
      <c r="U5443">
        <f t="shared" si="173"/>
        <v>0.58876497461910215</v>
      </c>
    </row>
    <row r="5444" spans="1:21" x14ac:dyDescent="0.35">
      <c r="A5444" t="s">
        <v>73</v>
      </c>
      <c r="B5444" t="s">
        <v>52</v>
      </c>
      <c r="C5444" t="s">
        <v>29</v>
      </c>
      <c r="D5444" t="s">
        <v>30</v>
      </c>
      <c r="E5444" t="s">
        <v>151</v>
      </c>
      <c r="F5444" t="s">
        <v>152</v>
      </c>
      <c r="G5444" t="s">
        <v>128</v>
      </c>
      <c r="H5444" t="s">
        <v>41</v>
      </c>
      <c r="I5444" t="s">
        <v>129</v>
      </c>
      <c r="J5444" t="s">
        <v>145</v>
      </c>
      <c r="L5444" t="s">
        <v>150</v>
      </c>
      <c r="M5444" t="s">
        <v>150</v>
      </c>
      <c r="N5444" t="b">
        <v>0</v>
      </c>
      <c r="O5444">
        <v>207.50297707999999</v>
      </c>
      <c r="P5444">
        <v>1.677950579367908E-4</v>
      </c>
      <c r="Q5444">
        <v>0.36404884620838779</v>
      </c>
      <c r="R5444">
        <v>75.541219390779531</v>
      </c>
      <c r="S5444">
        <v>3.4817974061195182E-2</v>
      </c>
      <c r="T5444">
        <f t="shared" si="172"/>
        <v>75.541219390779531</v>
      </c>
      <c r="U5444">
        <f t="shared" si="173"/>
        <v>3.4817974061195169E-2</v>
      </c>
    </row>
    <row r="5445" spans="1:21" x14ac:dyDescent="0.35">
      <c r="A5445" t="s">
        <v>73</v>
      </c>
      <c r="B5445" t="s">
        <v>52</v>
      </c>
      <c r="C5445" t="s">
        <v>39</v>
      </c>
      <c r="D5445" t="s">
        <v>40</v>
      </c>
      <c r="E5445" t="s">
        <v>153</v>
      </c>
      <c r="F5445" t="s">
        <v>154</v>
      </c>
      <c r="G5445" t="s">
        <v>128</v>
      </c>
      <c r="H5445" t="s">
        <v>41</v>
      </c>
      <c r="I5445" t="s">
        <v>129</v>
      </c>
      <c r="J5445" t="s">
        <v>36</v>
      </c>
      <c r="L5445" t="s">
        <v>155</v>
      </c>
      <c r="M5445" t="s">
        <v>156</v>
      </c>
      <c r="N5445" t="b">
        <v>0</v>
      </c>
      <c r="O5445">
        <v>113.85</v>
      </c>
      <c r="P5445">
        <v>3.4463385797925553E-8</v>
      </c>
      <c r="Q5445">
        <v>2.6531812542712719E-4</v>
      </c>
      <c r="R5445">
        <v>3.020646857987843E-2</v>
      </c>
      <c r="S5445">
        <v>3.9236564730938243E-6</v>
      </c>
      <c r="T5445">
        <f t="shared" si="172"/>
        <v>3.020646857987843E-2</v>
      </c>
      <c r="U5445">
        <f t="shared" si="173"/>
        <v>3.9236564730938243E-6</v>
      </c>
    </row>
    <row r="5446" spans="1:21" x14ac:dyDescent="0.35">
      <c r="A5446" t="s">
        <v>73</v>
      </c>
      <c r="B5446" t="s">
        <v>52</v>
      </c>
      <c r="C5446" t="s">
        <v>76</v>
      </c>
      <c r="D5446" t="s">
        <v>77</v>
      </c>
      <c r="E5446" t="s">
        <v>153</v>
      </c>
      <c r="F5446" t="s">
        <v>154</v>
      </c>
      <c r="G5446" t="s">
        <v>128</v>
      </c>
      <c r="H5446" t="s">
        <v>41</v>
      </c>
      <c r="I5446" t="s">
        <v>129</v>
      </c>
      <c r="J5446" t="s">
        <v>36</v>
      </c>
      <c r="L5446" t="s">
        <v>155</v>
      </c>
      <c r="M5446" t="s">
        <v>156</v>
      </c>
      <c r="N5446" t="b">
        <v>0</v>
      </c>
      <c r="O5446">
        <v>113.85</v>
      </c>
      <c r="P5446">
        <v>2.7075821898717859E-7</v>
      </c>
      <c r="Q5446">
        <v>2.5665447731475747E-4</v>
      </c>
      <c r="R5446">
        <v>2.9220112242285139E-2</v>
      </c>
      <c r="S5446">
        <v>3.0825823231690279E-5</v>
      </c>
      <c r="T5446">
        <f t="shared" si="172"/>
        <v>2.9220112242285136E-2</v>
      </c>
      <c r="U5446">
        <f t="shared" si="173"/>
        <v>3.0825823231690279E-5</v>
      </c>
    </row>
    <row r="5447" spans="1:21" x14ac:dyDescent="0.35">
      <c r="A5447" t="s">
        <v>73</v>
      </c>
      <c r="B5447" t="s">
        <v>52</v>
      </c>
      <c r="C5447" t="s">
        <v>29</v>
      </c>
      <c r="D5447" t="s">
        <v>30</v>
      </c>
      <c r="E5447" t="s">
        <v>153</v>
      </c>
      <c r="F5447" t="s">
        <v>154</v>
      </c>
      <c r="G5447" t="s">
        <v>128</v>
      </c>
      <c r="H5447" t="s">
        <v>41</v>
      </c>
      <c r="I5447" t="s">
        <v>129</v>
      </c>
      <c r="J5447" t="s">
        <v>36</v>
      </c>
      <c r="L5447" t="s">
        <v>155</v>
      </c>
      <c r="M5447" t="s">
        <v>156</v>
      </c>
      <c r="N5447" t="b">
        <v>0</v>
      </c>
      <c r="O5447">
        <v>113.85</v>
      </c>
      <c r="P5447">
        <v>1.7686356240250971E-8</v>
      </c>
      <c r="Q5447">
        <v>3.8372391070774997E-5</v>
      </c>
      <c r="R5447">
        <v>4.3686967234077331E-3</v>
      </c>
      <c r="S5447">
        <v>2.013591657952573E-6</v>
      </c>
      <c r="T5447">
        <f t="shared" si="172"/>
        <v>4.3686967234077331E-3</v>
      </c>
      <c r="U5447">
        <f t="shared" si="173"/>
        <v>2.013591657952573E-6</v>
      </c>
    </row>
    <row r="5448" spans="1:21" x14ac:dyDescent="0.35">
      <c r="A5448" t="s">
        <v>73</v>
      </c>
      <c r="B5448" t="s">
        <v>52</v>
      </c>
      <c r="C5448" t="s">
        <v>29</v>
      </c>
      <c r="D5448" t="s">
        <v>30</v>
      </c>
      <c r="E5448" t="s">
        <v>157</v>
      </c>
      <c r="F5448" t="s">
        <v>158</v>
      </c>
      <c r="G5448" t="s">
        <v>128</v>
      </c>
      <c r="H5448" t="s">
        <v>41</v>
      </c>
      <c r="I5448" t="s">
        <v>129</v>
      </c>
      <c r="J5448" t="s">
        <v>36</v>
      </c>
      <c r="L5448" t="s">
        <v>155</v>
      </c>
      <c r="M5448" t="s">
        <v>156</v>
      </c>
      <c r="N5448" t="b">
        <v>0</v>
      </c>
      <c r="O5448">
        <v>113.85</v>
      </c>
      <c r="P5448">
        <v>8.0657264970331922E-4</v>
      </c>
      <c r="Q5448">
        <v>1.7499433303831149</v>
      </c>
      <c r="R5448">
        <v>199.23104816411771</v>
      </c>
      <c r="S5448">
        <v>9.1828296168722887E-2</v>
      </c>
      <c r="T5448">
        <f t="shared" si="172"/>
        <v>199.23104816411762</v>
      </c>
      <c r="U5448">
        <f t="shared" si="173"/>
        <v>9.1828296168722887E-2</v>
      </c>
    </row>
    <row r="5449" spans="1:21" x14ac:dyDescent="0.35">
      <c r="A5449" t="s">
        <v>73</v>
      </c>
      <c r="B5449" t="s">
        <v>52</v>
      </c>
      <c r="C5449" t="s">
        <v>39</v>
      </c>
      <c r="D5449" t="s">
        <v>40</v>
      </c>
      <c r="E5449" t="s">
        <v>157</v>
      </c>
      <c r="F5449" t="s">
        <v>158</v>
      </c>
      <c r="G5449" t="s">
        <v>128</v>
      </c>
      <c r="H5449" t="s">
        <v>41</v>
      </c>
      <c r="I5449" t="s">
        <v>129</v>
      </c>
      <c r="J5449" t="s">
        <v>36</v>
      </c>
      <c r="L5449" t="s">
        <v>155</v>
      </c>
      <c r="M5449" t="s">
        <v>156</v>
      </c>
      <c r="N5449" t="b">
        <v>0</v>
      </c>
      <c r="O5449">
        <v>113.85</v>
      </c>
      <c r="P5449">
        <v>1.9033178103461631E-3</v>
      </c>
      <c r="Q5449">
        <v>14.65278880299407</v>
      </c>
      <c r="R5449">
        <v>1668.220005220875</v>
      </c>
      <c r="S5449">
        <v>0.21669273270791059</v>
      </c>
      <c r="T5449">
        <f t="shared" si="172"/>
        <v>1668.2200052208748</v>
      </c>
      <c r="U5449">
        <f t="shared" si="173"/>
        <v>0.21669273270791065</v>
      </c>
    </row>
    <row r="5450" spans="1:21" x14ac:dyDescent="0.35">
      <c r="A5450" t="s">
        <v>73</v>
      </c>
      <c r="B5450" t="s">
        <v>52</v>
      </c>
      <c r="C5450" t="s">
        <v>76</v>
      </c>
      <c r="D5450" t="s">
        <v>77</v>
      </c>
      <c r="E5450" t="s">
        <v>157</v>
      </c>
      <c r="F5450" t="s">
        <v>158</v>
      </c>
      <c r="G5450" t="s">
        <v>128</v>
      </c>
      <c r="H5450" t="s">
        <v>41</v>
      </c>
      <c r="I5450" t="s">
        <v>129</v>
      </c>
      <c r="J5450" t="s">
        <v>36</v>
      </c>
      <c r="L5450" t="s">
        <v>155</v>
      </c>
      <c r="M5450" t="s">
        <v>156</v>
      </c>
      <c r="N5450" t="b">
        <v>0</v>
      </c>
      <c r="O5450">
        <v>113.85</v>
      </c>
      <c r="P5450">
        <v>7.851802158508274E-3</v>
      </c>
      <c r="Q5450">
        <v>7.4428033487184839</v>
      </c>
      <c r="R5450">
        <v>847.36316125159931</v>
      </c>
      <c r="S5450">
        <v>0.89392767574616694</v>
      </c>
      <c r="T5450">
        <f t="shared" si="172"/>
        <v>847.36316125159931</v>
      </c>
      <c r="U5450">
        <f t="shared" si="173"/>
        <v>0.89392767574616694</v>
      </c>
    </row>
    <row r="5451" spans="1:21" x14ac:dyDescent="0.35">
      <c r="A5451" t="s">
        <v>73</v>
      </c>
      <c r="B5451" t="s">
        <v>52</v>
      </c>
      <c r="C5451" t="s">
        <v>76</v>
      </c>
      <c r="D5451" t="s">
        <v>77</v>
      </c>
      <c r="E5451" t="s">
        <v>159</v>
      </c>
      <c r="F5451" t="s">
        <v>160</v>
      </c>
      <c r="G5451" t="s">
        <v>128</v>
      </c>
      <c r="H5451" t="s">
        <v>41</v>
      </c>
      <c r="I5451" t="s">
        <v>129</v>
      </c>
      <c r="J5451" t="s">
        <v>36</v>
      </c>
      <c r="L5451" t="s">
        <v>161</v>
      </c>
      <c r="M5451" t="s">
        <v>161</v>
      </c>
      <c r="N5451" t="b">
        <v>0</v>
      </c>
      <c r="O5451">
        <v>167.61</v>
      </c>
      <c r="P5451">
        <v>9.6418532816653184E-3</v>
      </c>
      <c r="Q5451">
        <v>9.1396110655779346</v>
      </c>
      <c r="R5451">
        <v>1531.8902107015181</v>
      </c>
      <c r="S5451">
        <v>1.616071028539924</v>
      </c>
      <c r="T5451">
        <f t="shared" si="172"/>
        <v>1531.8902107015178</v>
      </c>
      <c r="U5451">
        <f t="shared" si="173"/>
        <v>1.6160710285399242</v>
      </c>
    </row>
    <row r="5452" spans="1:21" x14ac:dyDescent="0.35">
      <c r="A5452" t="s">
        <v>73</v>
      </c>
      <c r="B5452" t="s">
        <v>52</v>
      </c>
      <c r="C5452" t="s">
        <v>39</v>
      </c>
      <c r="D5452" t="s">
        <v>40</v>
      </c>
      <c r="E5452" t="s">
        <v>159</v>
      </c>
      <c r="F5452" t="s">
        <v>160</v>
      </c>
      <c r="G5452" t="s">
        <v>128</v>
      </c>
      <c r="H5452" t="s">
        <v>41</v>
      </c>
      <c r="I5452" t="s">
        <v>129</v>
      </c>
      <c r="J5452" t="s">
        <v>36</v>
      </c>
      <c r="L5452" t="s">
        <v>161</v>
      </c>
      <c r="M5452" t="s">
        <v>161</v>
      </c>
      <c r="N5452" t="b">
        <v>0</v>
      </c>
      <c r="O5452">
        <v>167.61</v>
      </c>
      <c r="P5452">
        <v>1.279168491885772E-2</v>
      </c>
      <c r="Q5452">
        <v>98.477435839460426</v>
      </c>
      <c r="R5452">
        <v>16505.803021051961</v>
      </c>
      <c r="S5452">
        <v>2.144014309249743</v>
      </c>
      <c r="T5452">
        <f t="shared" si="172"/>
        <v>16505.803021051965</v>
      </c>
      <c r="U5452">
        <f t="shared" si="173"/>
        <v>2.1440143092497426</v>
      </c>
    </row>
    <row r="5453" spans="1:21" x14ac:dyDescent="0.35">
      <c r="A5453" t="s">
        <v>73</v>
      </c>
      <c r="B5453" t="s">
        <v>52</v>
      </c>
      <c r="C5453" t="s">
        <v>29</v>
      </c>
      <c r="D5453" t="s">
        <v>30</v>
      </c>
      <c r="E5453" t="s">
        <v>159</v>
      </c>
      <c r="F5453" t="s">
        <v>160</v>
      </c>
      <c r="G5453" t="s">
        <v>128</v>
      </c>
      <c r="H5453" t="s">
        <v>41</v>
      </c>
      <c r="I5453" t="s">
        <v>129</v>
      </c>
      <c r="J5453" t="s">
        <v>36</v>
      </c>
      <c r="L5453" t="s">
        <v>161</v>
      </c>
      <c r="M5453" t="s">
        <v>161</v>
      </c>
      <c r="N5453" t="b">
        <v>0</v>
      </c>
      <c r="O5453">
        <v>167.61</v>
      </c>
      <c r="P5453">
        <v>4.332889805810999E-3</v>
      </c>
      <c r="Q5453">
        <v>9.4006555017120199</v>
      </c>
      <c r="R5453">
        <v>1575.6438686419519</v>
      </c>
      <c r="S5453">
        <v>0.72623566035198162</v>
      </c>
      <c r="T5453">
        <f t="shared" si="172"/>
        <v>1575.6438686419517</v>
      </c>
      <c r="U5453">
        <f t="shared" si="173"/>
        <v>0.72623566035198162</v>
      </c>
    </row>
    <row r="5454" spans="1:21" x14ac:dyDescent="0.35">
      <c r="A5454" t="s">
        <v>73</v>
      </c>
      <c r="B5454" t="s">
        <v>52</v>
      </c>
      <c r="C5454" t="s">
        <v>39</v>
      </c>
      <c r="D5454" t="s">
        <v>40</v>
      </c>
      <c r="E5454" t="s">
        <v>162</v>
      </c>
      <c r="F5454" t="s">
        <v>163</v>
      </c>
      <c r="G5454" t="s">
        <v>128</v>
      </c>
      <c r="H5454" t="s">
        <v>41</v>
      </c>
      <c r="I5454" t="s">
        <v>129</v>
      </c>
      <c r="J5454" t="s">
        <v>36</v>
      </c>
      <c r="L5454" t="s">
        <v>139</v>
      </c>
      <c r="M5454" t="s">
        <v>139</v>
      </c>
      <c r="N5454" t="b">
        <v>0</v>
      </c>
      <c r="O5454">
        <v>116.89</v>
      </c>
      <c r="P5454">
        <v>3.4595003343329947E-2</v>
      </c>
      <c r="Q5454">
        <v>266.33138978324041</v>
      </c>
      <c r="R5454">
        <v>31131.47615176297</v>
      </c>
      <c r="S5454">
        <v>4.0438099408018378</v>
      </c>
      <c r="T5454">
        <f t="shared" si="172"/>
        <v>31131.47615176297</v>
      </c>
      <c r="U5454">
        <f t="shared" si="173"/>
        <v>4.0438099408018378</v>
      </c>
    </row>
    <row r="5455" spans="1:21" x14ac:dyDescent="0.35">
      <c r="A5455" t="s">
        <v>73</v>
      </c>
      <c r="B5455" t="s">
        <v>52</v>
      </c>
      <c r="C5455" t="s">
        <v>76</v>
      </c>
      <c r="D5455" t="s">
        <v>77</v>
      </c>
      <c r="E5455" t="s">
        <v>162</v>
      </c>
      <c r="F5455" t="s">
        <v>163</v>
      </c>
      <c r="G5455" t="s">
        <v>128</v>
      </c>
      <c r="H5455" t="s">
        <v>41</v>
      </c>
      <c r="I5455" t="s">
        <v>129</v>
      </c>
      <c r="J5455" t="s">
        <v>36</v>
      </c>
      <c r="L5455" t="s">
        <v>139</v>
      </c>
      <c r="M5455" t="s">
        <v>139</v>
      </c>
      <c r="N5455" t="b">
        <v>0</v>
      </c>
      <c r="O5455">
        <v>116.89</v>
      </c>
      <c r="P5455">
        <v>5.8245217717359431E-2</v>
      </c>
      <c r="Q5455">
        <v>55.211235933122389</v>
      </c>
      <c r="R5455">
        <v>6453.6413682226757</v>
      </c>
      <c r="S5455">
        <v>6.8082834989821439</v>
      </c>
      <c r="T5455">
        <f t="shared" si="172"/>
        <v>6453.6413682226757</v>
      </c>
      <c r="U5455">
        <f t="shared" si="173"/>
        <v>6.8082834989821439</v>
      </c>
    </row>
    <row r="5456" spans="1:21" x14ac:dyDescent="0.35">
      <c r="A5456" t="s">
        <v>73</v>
      </c>
      <c r="B5456" t="s">
        <v>52</v>
      </c>
      <c r="C5456" t="s">
        <v>29</v>
      </c>
      <c r="D5456" t="s">
        <v>30</v>
      </c>
      <c r="E5456" t="s">
        <v>162</v>
      </c>
      <c r="F5456" t="s">
        <v>163</v>
      </c>
      <c r="G5456" t="s">
        <v>128</v>
      </c>
      <c r="H5456" t="s">
        <v>41</v>
      </c>
      <c r="I5456" t="s">
        <v>129</v>
      </c>
      <c r="J5456" t="s">
        <v>36</v>
      </c>
      <c r="L5456" t="s">
        <v>139</v>
      </c>
      <c r="M5456" t="s">
        <v>139</v>
      </c>
      <c r="N5456" t="b">
        <v>0</v>
      </c>
      <c r="O5456">
        <v>116.89</v>
      </c>
      <c r="P5456">
        <v>1.0105967724937369E-2</v>
      </c>
      <c r="Q5456">
        <v>21.925949043556329</v>
      </c>
      <c r="R5456">
        <v>2562.9241837012992</v>
      </c>
      <c r="S5456">
        <v>1.18128656736793</v>
      </c>
      <c r="T5456">
        <f t="shared" si="172"/>
        <v>2562.9241837012992</v>
      </c>
      <c r="U5456">
        <f t="shared" si="173"/>
        <v>1.1812865673679291</v>
      </c>
    </row>
    <row r="5457" spans="1:21" x14ac:dyDescent="0.35">
      <c r="A5457" t="s">
        <v>73</v>
      </c>
      <c r="B5457" t="s">
        <v>52</v>
      </c>
      <c r="C5457" t="s">
        <v>76</v>
      </c>
      <c r="D5457" t="s">
        <v>77</v>
      </c>
      <c r="E5457" t="s">
        <v>167</v>
      </c>
      <c r="F5457" t="s">
        <v>168</v>
      </c>
      <c r="G5457" t="s">
        <v>128</v>
      </c>
      <c r="H5457" t="s">
        <v>41</v>
      </c>
      <c r="I5457" t="s">
        <v>129</v>
      </c>
      <c r="J5457" t="s">
        <v>36</v>
      </c>
      <c r="L5457" t="s">
        <v>169</v>
      </c>
      <c r="M5457" t="s">
        <v>169</v>
      </c>
      <c r="N5457" t="b">
        <v>0</v>
      </c>
      <c r="O5457">
        <v>206.9</v>
      </c>
      <c r="P5457">
        <v>3.6952483959336699E-3</v>
      </c>
      <c r="Q5457">
        <v>3.5027636433502409</v>
      </c>
      <c r="R5457">
        <v>724.72179780916485</v>
      </c>
      <c r="S5457">
        <v>0.7645468931186763</v>
      </c>
      <c r="T5457">
        <f t="shared" si="172"/>
        <v>724.72179780916485</v>
      </c>
      <c r="U5457">
        <f t="shared" si="173"/>
        <v>0.7645468931186763</v>
      </c>
    </row>
    <row r="5458" spans="1:21" x14ac:dyDescent="0.35">
      <c r="A5458" t="s">
        <v>73</v>
      </c>
      <c r="B5458" t="s">
        <v>52</v>
      </c>
      <c r="C5458" t="s">
        <v>39</v>
      </c>
      <c r="D5458" t="s">
        <v>40</v>
      </c>
      <c r="E5458" t="s">
        <v>167</v>
      </c>
      <c r="F5458" t="s">
        <v>168</v>
      </c>
      <c r="G5458" t="s">
        <v>128</v>
      </c>
      <c r="H5458" t="s">
        <v>41</v>
      </c>
      <c r="I5458" t="s">
        <v>129</v>
      </c>
      <c r="J5458" t="s">
        <v>36</v>
      </c>
      <c r="L5458" t="s">
        <v>169</v>
      </c>
      <c r="M5458" t="s">
        <v>169</v>
      </c>
      <c r="N5458" t="b">
        <v>0</v>
      </c>
      <c r="O5458">
        <v>206.9</v>
      </c>
      <c r="P5458">
        <v>1.1814942432758009E-3</v>
      </c>
      <c r="Q5458">
        <v>9.0957934216593017</v>
      </c>
      <c r="R5458">
        <v>1881.91965894131</v>
      </c>
      <c r="S5458">
        <v>0.24445115893376329</v>
      </c>
      <c r="T5458">
        <f t="shared" si="172"/>
        <v>1881.9196589413095</v>
      </c>
      <c r="U5458">
        <f t="shared" si="173"/>
        <v>0.24445115893376321</v>
      </c>
    </row>
    <row r="5459" spans="1:21" x14ac:dyDescent="0.35">
      <c r="A5459" t="s">
        <v>73</v>
      </c>
      <c r="B5459" t="s">
        <v>52</v>
      </c>
      <c r="C5459" t="s">
        <v>39</v>
      </c>
      <c r="D5459" t="s">
        <v>40</v>
      </c>
      <c r="E5459" t="s">
        <v>1189</v>
      </c>
      <c r="F5459" t="s">
        <v>1190</v>
      </c>
      <c r="G5459" t="s">
        <v>128</v>
      </c>
      <c r="H5459" t="s">
        <v>41</v>
      </c>
      <c r="I5459" t="s">
        <v>129</v>
      </c>
      <c r="J5459" t="s">
        <v>36</v>
      </c>
      <c r="L5459" t="s">
        <v>175</v>
      </c>
      <c r="M5459" t="s">
        <v>136</v>
      </c>
      <c r="N5459" t="b">
        <v>0</v>
      </c>
      <c r="O5459">
        <v>32.130000000000003</v>
      </c>
      <c r="P5459">
        <v>3.7396695729804522E-6</v>
      </c>
      <c r="Q5459">
        <v>2.8790036087509491E-2</v>
      </c>
      <c r="R5459">
        <v>0.92502385949168009</v>
      </c>
      <c r="S5459">
        <v>1.2015558337986191E-4</v>
      </c>
      <c r="T5459">
        <f t="shared" si="172"/>
        <v>0.92502385949167998</v>
      </c>
      <c r="U5459">
        <f t="shared" si="173"/>
        <v>1.2015558337986193E-4</v>
      </c>
    </row>
    <row r="5460" spans="1:21" x14ac:dyDescent="0.35">
      <c r="A5460" t="s">
        <v>73</v>
      </c>
      <c r="B5460" t="s">
        <v>52</v>
      </c>
      <c r="C5460" t="s">
        <v>29</v>
      </c>
      <c r="D5460" t="s">
        <v>30</v>
      </c>
      <c r="E5460" t="s">
        <v>170</v>
      </c>
      <c r="F5460" t="s">
        <v>171</v>
      </c>
      <c r="G5460" t="s">
        <v>128</v>
      </c>
      <c r="H5460" t="s">
        <v>41</v>
      </c>
      <c r="I5460" t="s">
        <v>129</v>
      </c>
      <c r="J5460" t="s">
        <v>36</v>
      </c>
      <c r="L5460" t="s">
        <v>172</v>
      </c>
      <c r="M5460" t="s">
        <v>172</v>
      </c>
      <c r="N5460" t="b">
        <v>0</v>
      </c>
      <c r="O5460">
        <v>31.79</v>
      </c>
      <c r="P5460">
        <v>9.7606498104344365E-4</v>
      </c>
      <c r="Q5460">
        <v>2.11767458793175</v>
      </c>
      <c r="R5460">
        <v>67.320875150350332</v>
      </c>
      <c r="S5460">
        <v>3.1029105747371069E-2</v>
      </c>
      <c r="T5460">
        <f t="shared" si="172"/>
        <v>67.320875150350332</v>
      </c>
      <c r="U5460">
        <f t="shared" si="173"/>
        <v>3.1029105747371073E-2</v>
      </c>
    </row>
    <row r="5461" spans="1:21" x14ac:dyDescent="0.35">
      <c r="A5461" t="s">
        <v>73</v>
      </c>
      <c r="B5461" t="s">
        <v>52</v>
      </c>
      <c r="C5461" t="s">
        <v>39</v>
      </c>
      <c r="D5461" t="s">
        <v>40</v>
      </c>
      <c r="E5461" t="s">
        <v>170</v>
      </c>
      <c r="F5461" t="s">
        <v>171</v>
      </c>
      <c r="G5461" t="s">
        <v>128</v>
      </c>
      <c r="H5461" t="s">
        <v>41</v>
      </c>
      <c r="I5461" t="s">
        <v>129</v>
      </c>
      <c r="J5461" t="s">
        <v>36</v>
      </c>
      <c r="L5461" t="s">
        <v>172</v>
      </c>
      <c r="M5461" t="s">
        <v>172</v>
      </c>
      <c r="N5461" t="b">
        <v>0</v>
      </c>
      <c r="O5461">
        <v>31.79</v>
      </c>
      <c r="P5461">
        <v>5.5692816115889996E-3</v>
      </c>
      <c r="Q5461">
        <v>42.875397264406523</v>
      </c>
      <c r="R5461">
        <v>1363.008879035483</v>
      </c>
      <c r="S5461">
        <v>0.17704746243241429</v>
      </c>
      <c r="T5461">
        <f t="shared" si="172"/>
        <v>1363.0088790354832</v>
      </c>
      <c r="U5461">
        <f t="shared" si="173"/>
        <v>0.17704746243241429</v>
      </c>
    </row>
    <row r="5462" spans="1:21" x14ac:dyDescent="0.35">
      <c r="A5462" t="s">
        <v>73</v>
      </c>
      <c r="B5462" t="s">
        <v>52</v>
      </c>
      <c r="C5462" t="s">
        <v>76</v>
      </c>
      <c r="D5462" t="s">
        <v>77</v>
      </c>
      <c r="E5462" t="s">
        <v>170</v>
      </c>
      <c r="F5462" t="s">
        <v>171</v>
      </c>
      <c r="G5462" t="s">
        <v>128</v>
      </c>
      <c r="H5462" t="s">
        <v>41</v>
      </c>
      <c r="I5462" t="s">
        <v>129</v>
      </c>
      <c r="J5462" t="s">
        <v>36</v>
      </c>
      <c r="L5462" t="s">
        <v>172</v>
      </c>
      <c r="M5462" t="s">
        <v>172</v>
      </c>
      <c r="N5462" t="b">
        <v>0</v>
      </c>
      <c r="O5462">
        <v>31.79</v>
      </c>
      <c r="P5462">
        <v>1.191469642079912E-2</v>
      </c>
      <c r="Q5462">
        <v>11.294062258508999</v>
      </c>
      <c r="R5462">
        <v>359.03823919800118</v>
      </c>
      <c r="S5462">
        <v>0.37876819921720389</v>
      </c>
      <c r="T5462">
        <f t="shared" si="172"/>
        <v>359.03823919800107</v>
      </c>
      <c r="U5462">
        <f t="shared" si="173"/>
        <v>0.378768199217204</v>
      </c>
    </row>
    <row r="5463" spans="1:21" x14ac:dyDescent="0.35">
      <c r="A5463" t="s">
        <v>73</v>
      </c>
      <c r="B5463" t="s">
        <v>52</v>
      </c>
      <c r="C5463" t="s">
        <v>76</v>
      </c>
      <c r="D5463" t="s">
        <v>77</v>
      </c>
      <c r="E5463" t="s">
        <v>173</v>
      </c>
      <c r="F5463" t="s">
        <v>174</v>
      </c>
      <c r="G5463" t="s">
        <v>128</v>
      </c>
      <c r="H5463" t="s">
        <v>41</v>
      </c>
      <c r="I5463" t="s">
        <v>129</v>
      </c>
      <c r="J5463" t="s">
        <v>36</v>
      </c>
      <c r="L5463" t="s">
        <v>175</v>
      </c>
      <c r="M5463" t="s">
        <v>136</v>
      </c>
      <c r="N5463" t="b">
        <v>0</v>
      </c>
      <c r="O5463">
        <v>32.130000000000003</v>
      </c>
      <c r="P5463">
        <v>5.4062050903382057E-2</v>
      </c>
      <c r="Q5463">
        <v>51.245969444895699</v>
      </c>
      <c r="R5463">
        <v>1646.5329982644989</v>
      </c>
      <c r="S5463">
        <v>1.7370136955256661</v>
      </c>
      <c r="T5463">
        <f t="shared" si="172"/>
        <v>1646.5329982644989</v>
      </c>
      <c r="U5463">
        <f t="shared" si="173"/>
        <v>1.7370136955256656</v>
      </c>
    </row>
    <row r="5464" spans="1:21" x14ac:dyDescent="0.35">
      <c r="A5464" t="s">
        <v>73</v>
      </c>
      <c r="B5464" t="s">
        <v>52</v>
      </c>
      <c r="C5464" t="s">
        <v>39</v>
      </c>
      <c r="D5464" t="s">
        <v>40</v>
      </c>
      <c r="E5464" t="s">
        <v>173</v>
      </c>
      <c r="F5464" t="s">
        <v>174</v>
      </c>
      <c r="G5464" t="s">
        <v>128</v>
      </c>
      <c r="H5464" t="s">
        <v>41</v>
      </c>
      <c r="I5464" t="s">
        <v>129</v>
      </c>
      <c r="J5464" t="s">
        <v>36</v>
      </c>
      <c r="L5464" t="s">
        <v>175</v>
      </c>
      <c r="M5464" t="s">
        <v>136</v>
      </c>
      <c r="N5464" t="b">
        <v>0</v>
      </c>
      <c r="O5464">
        <v>32.130000000000003</v>
      </c>
      <c r="P5464">
        <v>3.9928649518450959E-2</v>
      </c>
      <c r="Q5464">
        <v>307.39273567572241</v>
      </c>
      <c r="R5464">
        <v>9876.5285972609618</v>
      </c>
      <c r="S5464">
        <v>1.282907509027829</v>
      </c>
      <c r="T5464">
        <f t="shared" si="172"/>
        <v>9876.5285972609618</v>
      </c>
      <c r="U5464">
        <f t="shared" si="173"/>
        <v>1.2829075090278295</v>
      </c>
    </row>
    <row r="5465" spans="1:21" x14ac:dyDescent="0.35">
      <c r="A5465" t="s">
        <v>73</v>
      </c>
      <c r="B5465" t="s">
        <v>52</v>
      </c>
      <c r="C5465" t="s">
        <v>29</v>
      </c>
      <c r="D5465" t="s">
        <v>30</v>
      </c>
      <c r="E5465" t="s">
        <v>173</v>
      </c>
      <c r="F5465" t="s">
        <v>174</v>
      </c>
      <c r="G5465" t="s">
        <v>128</v>
      </c>
      <c r="H5465" t="s">
        <v>41</v>
      </c>
      <c r="I5465" t="s">
        <v>129</v>
      </c>
      <c r="J5465" t="s">
        <v>36</v>
      </c>
      <c r="L5465" t="s">
        <v>175</v>
      </c>
      <c r="M5465" t="s">
        <v>136</v>
      </c>
      <c r="N5465" t="b">
        <v>0</v>
      </c>
      <c r="O5465">
        <v>32.130000000000003</v>
      </c>
      <c r="P5465">
        <v>3.8043329615600678E-3</v>
      </c>
      <c r="Q5465">
        <v>8.2538964036128153</v>
      </c>
      <c r="R5465">
        <v>265.19769144807981</v>
      </c>
      <c r="S5465">
        <v>0.122233218054925</v>
      </c>
      <c r="T5465">
        <f t="shared" si="172"/>
        <v>265.19769144807975</v>
      </c>
      <c r="U5465">
        <f t="shared" si="173"/>
        <v>0.12223321805492499</v>
      </c>
    </row>
    <row r="5466" spans="1:21" x14ac:dyDescent="0.35">
      <c r="A5466" t="s">
        <v>73</v>
      </c>
      <c r="B5466" t="s">
        <v>52</v>
      </c>
      <c r="C5466" t="s">
        <v>76</v>
      </c>
      <c r="D5466" t="s">
        <v>77</v>
      </c>
      <c r="E5466" t="s">
        <v>1502</v>
      </c>
      <c r="F5466" t="s">
        <v>1503</v>
      </c>
      <c r="G5466" t="s">
        <v>128</v>
      </c>
      <c r="H5466" t="s">
        <v>41</v>
      </c>
      <c r="I5466" t="s">
        <v>129</v>
      </c>
      <c r="J5466" t="s">
        <v>36</v>
      </c>
      <c r="L5466" t="s">
        <v>1504</v>
      </c>
      <c r="M5466" t="s">
        <v>1504</v>
      </c>
      <c r="N5466" t="b">
        <v>0</v>
      </c>
      <c r="O5466">
        <v>49.63</v>
      </c>
      <c r="P5466">
        <v>4.1298544280501011E-3</v>
      </c>
      <c r="Q5466">
        <v>3.914731133858683</v>
      </c>
      <c r="R5466">
        <v>194.2881061734065</v>
      </c>
      <c r="S5466">
        <v>0.20496467526412651</v>
      </c>
      <c r="T5466">
        <f t="shared" si="172"/>
        <v>194.28810617340645</v>
      </c>
      <c r="U5466">
        <f t="shared" si="173"/>
        <v>0.20496467526412654</v>
      </c>
    </row>
    <row r="5467" spans="1:21" x14ac:dyDescent="0.35">
      <c r="A5467" t="s">
        <v>73</v>
      </c>
      <c r="B5467" t="s">
        <v>52</v>
      </c>
      <c r="C5467" t="s">
        <v>29</v>
      </c>
      <c r="D5467" t="s">
        <v>30</v>
      </c>
      <c r="E5467" t="s">
        <v>189</v>
      </c>
      <c r="F5467" t="s">
        <v>190</v>
      </c>
      <c r="G5467" t="s">
        <v>128</v>
      </c>
      <c r="H5467" t="s">
        <v>41</v>
      </c>
      <c r="I5467" t="s">
        <v>181</v>
      </c>
      <c r="J5467" t="s">
        <v>36</v>
      </c>
      <c r="L5467" t="s">
        <v>191</v>
      </c>
      <c r="M5467" t="s">
        <v>191</v>
      </c>
      <c r="N5467" t="b">
        <v>0</v>
      </c>
      <c r="O5467">
        <v>32.630000000000003</v>
      </c>
      <c r="P5467">
        <v>9.2047117569151495E-3</v>
      </c>
      <c r="Q5467">
        <v>19.970580397237121</v>
      </c>
      <c r="R5467">
        <v>651.64003836184736</v>
      </c>
      <c r="S5467">
        <v>0.30034974462814129</v>
      </c>
      <c r="T5467">
        <f t="shared" si="172"/>
        <v>651.64003836184736</v>
      </c>
      <c r="U5467">
        <f t="shared" si="173"/>
        <v>0.30034974462814135</v>
      </c>
    </row>
    <row r="5468" spans="1:21" x14ac:dyDescent="0.35">
      <c r="A5468" t="s">
        <v>73</v>
      </c>
      <c r="B5468" t="s">
        <v>52</v>
      </c>
      <c r="C5468" t="s">
        <v>39</v>
      </c>
      <c r="D5468" t="s">
        <v>40</v>
      </c>
      <c r="E5468" t="s">
        <v>189</v>
      </c>
      <c r="F5468" t="s">
        <v>190</v>
      </c>
      <c r="G5468" t="s">
        <v>128</v>
      </c>
      <c r="H5468" t="s">
        <v>41</v>
      </c>
      <c r="I5468" t="s">
        <v>181</v>
      </c>
      <c r="J5468" t="s">
        <v>36</v>
      </c>
      <c r="L5468" t="s">
        <v>191</v>
      </c>
      <c r="M5468" t="s">
        <v>191</v>
      </c>
      <c r="N5468" t="b">
        <v>0</v>
      </c>
      <c r="O5468">
        <v>32.630000000000003</v>
      </c>
      <c r="P5468">
        <v>3.9240828508362814E-3</v>
      </c>
      <c r="Q5468">
        <v>30.209751070577859</v>
      </c>
      <c r="R5468">
        <v>985.74417743295555</v>
      </c>
      <c r="S5468">
        <v>0.1280428234227878</v>
      </c>
      <c r="T5468">
        <f t="shared" si="172"/>
        <v>985.74417743295567</v>
      </c>
      <c r="U5468">
        <f t="shared" si="173"/>
        <v>0.12804282342278786</v>
      </c>
    </row>
    <row r="5469" spans="1:21" x14ac:dyDescent="0.35">
      <c r="A5469" t="s">
        <v>73</v>
      </c>
      <c r="B5469" t="s">
        <v>52</v>
      </c>
      <c r="C5469" t="s">
        <v>76</v>
      </c>
      <c r="D5469" t="s">
        <v>77</v>
      </c>
      <c r="E5469" t="s">
        <v>211</v>
      </c>
      <c r="F5469" t="s">
        <v>212</v>
      </c>
      <c r="G5469" t="s">
        <v>128</v>
      </c>
      <c r="H5469" t="s">
        <v>41</v>
      </c>
      <c r="I5469" t="s">
        <v>181</v>
      </c>
      <c r="J5469" t="s">
        <v>145</v>
      </c>
      <c r="L5469" t="s">
        <v>213</v>
      </c>
      <c r="M5469" t="s">
        <v>213</v>
      </c>
      <c r="N5469" t="b">
        <v>0</v>
      </c>
      <c r="O5469">
        <v>250.58497259000001</v>
      </c>
      <c r="P5469">
        <v>5.7909572394211964E-4</v>
      </c>
      <c r="Q5469">
        <v>0.54893074307972856</v>
      </c>
      <c r="R5469">
        <v>137.5537952084421</v>
      </c>
      <c r="S5469">
        <v>0.14511268611102229</v>
      </c>
      <c r="T5469">
        <f t="shared" si="172"/>
        <v>137.55379520844212</v>
      </c>
      <c r="U5469">
        <f t="shared" si="173"/>
        <v>0.14511268611102227</v>
      </c>
    </row>
    <row r="5470" spans="1:21" x14ac:dyDescent="0.35">
      <c r="A5470" t="s">
        <v>73</v>
      </c>
      <c r="B5470" t="s">
        <v>52</v>
      </c>
      <c r="C5470" t="s">
        <v>39</v>
      </c>
      <c r="D5470" t="s">
        <v>40</v>
      </c>
      <c r="E5470" t="s">
        <v>211</v>
      </c>
      <c r="F5470" t="s">
        <v>212</v>
      </c>
      <c r="G5470" t="s">
        <v>128</v>
      </c>
      <c r="H5470" t="s">
        <v>41</v>
      </c>
      <c r="I5470" t="s">
        <v>181</v>
      </c>
      <c r="J5470" t="s">
        <v>145</v>
      </c>
      <c r="L5470" t="s">
        <v>213</v>
      </c>
      <c r="M5470" t="s">
        <v>213</v>
      </c>
      <c r="N5470" t="b">
        <v>0</v>
      </c>
      <c r="O5470">
        <v>250.58497259000001</v>
      </c>
      <c r="P5470">
        <v>1.0345796943282981E-3</v>
      </c>
      <c r="Q5470">
        <v>7.9647643070715572</v>
      </c>
      <c r="R5470">
        <v>1995.8502455733369</v>
      </c>
      <c r="S5470">
        <v>0.2592501243454271</v>
      </c>
      <c r="T5470">
        <f t="shared" si="172"/>
        <v>1995.8502455733367</v>
      </c>
      <c r="U5470">
        <f t="shared" si="173"/>
        <v>0.25925012434542716</v>
      </c>
    </row>
    <row r="5471" spans="1:21" x14ac:dyDescent="0.35">
      <c r="A5471" t="s">
        <v>73</v>
      </c>
      <c r="B5471" t="s">
        <v>52</v>
      </c>
      <c r="C5471" t="s">
        <v>29</v>
      </c>
      <c r="D5471" t="s">
        <v>30</v>
      </c>
      <c r="E5471" t="s">
        <v>211</v>
      </c>
      <c r="F5471" t="s">
        <v>212</v>
      </c>
      <c r="G5471" t="s">
        <v>128</v>
      </c>
      <c r="H5471" t="s">
        <v>41</v>
      </c>
      <c r="I5471" t="s">
        <v>181</v>
      </c>
      <c r="J5471" t="s">
        <v>145</v>
      </c>
      <c r="L5471" t="s">
        <v>213</v>
      </c>
      <c r="M5471" t="s">
        <v>213</v>
      </c>
      <c r="N5471" t="b">
        <v>0</v>
      </c>
      <c r="O5471">
        <v>250.58497259000001</v>
      </c>
      <c r="P5471">
        <v>3.1768378925183931E-4</v>
      </c>
      <c r="Q5471">
        <v>0.68924805270371869</v>
      </c>
      <c r="R5471">
        <v>172.71520439447221</v>
      </c>
      <c r="S5471">
        <v>7.9606783621959498E-2</v>
      </c>
      <c r="T5471">
        <f t="shared" si="172"/>
        <v>172.71520439447224</v>
      </c>
      <c r="U5471">
        <f t="shared" si="173"/>
        <v>7.9606783621959498E-2</v>
      </c>
    </row>
    <row r="5472" spans="1:21" x14ac:dyDescent="0.35">
      <c r="A5472" t="s">
        <v>73</v>
      </c>
      <c r="B5472" t="s">
        <v>52</v>
      </c>
      <c r="C5472" t="s">
        <v>29</v>
      </c>
      <c r="D5472" t="s">
        <v>30</v>
      </c>
      <c r="E5472" t="s">
        <v>214</v>
      </c>
      <c r="F5472" t="s">
        <v>215</v>
      </c>
      <c r="G5472" t="s">
        <v>128</v>
      </c>
      <c r="H5472" t="s">
        <v>41</v>
      </c>
      <c r="I5472" t="s">
        <v>181</v>
      </c>
      <c r="J5472" t="s">
        <v>145</v>
      </c>
      <c r="L5472" t="s">
        <v>216</v>
      </c>
      <c r="M5472" t="s">
        <v>216</v>
      </c>
      <c r="N5472" t="b">
        <v>0</v>
      </c>
      <c r="O5472">
        <v>250.58497259000001</v>
      </c>
      <c r="P5472">
        <v>2.171797451345916E-3</v>
      </c>
      <c r="Q5472">
        <v>4.7119406619152988</v>
      </c>
      <c r="R5472">
        <v>1180.741521611752</v>
      </c>
      <c r="S5472">
        <v>0.5442198048165483</v>
      </c>
      <c r="T5472">
        <f t="shared" si="172"/>
        <v>1180.7415216117518</v>
      </c>
      <c r="U5472">
        <f t="shared" si="173"/>
        <v>0.54421980481654819</v>
      </c>
    </row>
    <row r="5473" spans="1:21" x14ac:dyDescent="0.35">
      <c r="A5473" t="s">
        <v>73</v>
      </c>
      <c r="B5473" t="s">
        <v>52</v>
      </c>
      <c r="C5473" t="s">
        <v>76</v>
      </c>
      <c r="D5473" t="s">
        <v>77</v>
      </c>
      <c r="E5473" t="s">
        <v>214</v>
      </c>
      <c r="F5473" t="s">
        <v>215</v>
      </c>
      <c r="G5473" t="s">
        <v>128</v>
      </c>
      <c r="H5473" t="s">
        <v>41</v>
      </c>
      <c r="I5473" t="s">
        <v>181</v>
      </c>
      <c r="J5473" t="s">
        <v>145</v>
      </c>
      <c r="L5473" t="s">
        <v>216</v>
      </c>
      <c r="M5473" t="s">
        <v>216</v>
      </c>
      <c r="N5473" t="b">
        <v>0</v>
      </c>
      <c r="O5473">
        <v>250.58497259000001</v>
      </c>
      <c r="P5473">
        <v>6.3038289459090412E-3</v>
      </c>
      <c r="Q5473">
        <v>5.9754637522953171</v>
      </c>
      <c r="R5473">
        <v>1497.3614205814611</v>
      </c>
      <c r="S5473">
        <v>1.579644803622666</v>
      </c>
      <c r="T5473">
        <f t="shared" si="172"/>
        <v>1497.3614205814606</v>
      </c>
      <c r="U5473">
        <f t="shared" si="173"/>
        <v>1.5796448036226658</v>
      </c>
    </row>
    <row r="5474" spans="1:21" x14ac:dyDescent="0.35">
      <c r="A5474" t="s">
        <v>73</v>
      </c>
      <c r="B5474" t="s">
        <v>52</v>
      </c>
      <c r="C5474" t="s">
        <v>39</v>
      </c>
      <c r="D5474" t="s">
        <v>40</v>
      </c>
      <c r="E5474" t="s">
        <v>214</v>
      </c>
      <c r="F5474" t="s">
        <v>215</v>
      </c>
      <c r="G5474" t="s">
        <v>128</v>
      </c>
      <c r="H5474" t="s">
        <v>41</v>
      </c>
      <c r="I5474" t="s">
        <v>181</v>
      </c>
      <c r="J5474" t="s">
        <v>145</v>
      </c>
      <c r="L5474" t="s">
        <v>216</v>
      </c>
      <c r="M5474" t="s">
        <v>216</v>
      </c>
      <c r="N5474" t="b">
        <v>0</v>
      </c>
      <c r="O5474">
        <v>250.58497259000001</v>
      </c>
      <c r="P5474">
        <v>4.5154555981824027E-3</v>
      </c>
      <c r="Q5474">
        <v>34.7624641926881</v>
      </c>
      <c r="R5474">
        <v>8710.9511368856038</v>
      </c>
      <c r="S5474">
        <v>1.131505317301899</v>
      </c>
      <c r="T5474">
        <f t="shared" si="172"/>
        <v>8710.9511368856038</v>
      </c>
      <c r="U5474">
        <f t="shared" si="173"/>
        <v>1.1315053173018994</v>
      </c>
    </row>
    <row r="5475" spans="1:21" x14ac:dyDescent="0.35">
      <c r="A5475" t="s">
        <v>73</v>
      </c>
      <c r="B5475" t="s">
        <v>52</v>
      </c>
      <c r="C5475" t="s">
        <v>29</v>
      </c>
      <c r="D5475" t="s">
        <v>30</v>
      </c>
      <c r="E5475" t="s">
        <v>217</v>
      </c>
      <c r="F5475" t="s">
        <v>218</v>
      </c>
      <c r="G5475" t="s">
        <v>128</v>
      </c>
      <c r="H5475" t="s">
        <v>41</v>
      </c>
      <c r="I5475" t="s">
        <v>181</v>
      </c>
      <c r="J5475" t="s">
        <v>145</v>
      </c>
      <c r="L5475" t="s">
        <v>202</v>
      </c>
      <c r="M5475" t="s">
        <v>202</v>
      </c>
      <c r="N5475" t="b">
        <v>0</v>
      </c>
      <c r="O5475">
        <v>250.58497259000001</v>
      </c>
      <c r="P5475">
        <v>1.5586602707951709E-3</v>
      </c>
      <c r="Q5475">
        <v>3.3816757191239102</v>
      </c>
      <c r="R5475">
        <v>847.39711738493349</v>
      </c>
      <c r="S5475">
        <v>0.39057684123432979</v>
      </c>
      <c r="T5475">
        <f t="shared" si="172"/>
        <v>847.39711738493361</v>
      </c>
      <c r="U5475">
        <f t="shared" si="173"/>
        <v>0.3905768412343299</v>
      </c>
    </row>
    <row r="5476" spans="1:21" x14ac:dyDescent="0.35">
      <c r="A5476" t="s">
        <v>73</v>
      </c>
      <c r="B5476" t="s">
        <v>52</v>
      </c>
      <c r="C5476" t="s">
        <v>39</v>
      </c>
      <c r="D5476" t="s">
        <v>40</v>
      </c>
      <c r="E5476" t="s">
        <v>217</v>
      </c>
      <c r="F5476" t="s">
        <v>218</v>
      </c>
      <c r="G5476" t="s">
        <v>128</v>
      </c>
      <c r="H5476" t="s">
        <v>41</v>
      </c>
      <c r="I5476" t="s">
        <v>181</v>
      </c>
      <c r="J5476" t="s">
        <v>145</v>
      </c>
      <c r="L5476" t="s">
        <v>202</v>
      </c>
      <c r="M5476" t="s">
        <v>202</v>
      </c>
      <c r="N5476" t="b">
        <v>0</v>
      </c>
      <c r="O5476">
        <v>250.58497259000001</v>
      </c>
      <c r="P5476">
        <v>6.8237871777890253E-3</v>
      </c>
      <c r="Q5476">
        <v>52.533272062712669</v>
      </c>
      <c r="R5476">
        <v>13164.048539897871</v>
      </c>
      <c r="S5476">
        <v>1.709938522906256</v>
      </c>
      <c r="T5476">
        <f t="shared" si="172"/>
        <v>13164.048539897867</v>
      </c>
      <c r="U5476">
        <f t="shared" si="173"/>
        <v>1.7099385229062565</v>
      </c>
    </row>
    <row r="5477" spans="1:21" x14ac:dyDescent="0.35">
      <c r="A5477" t="s">
        <v>73</v>
      </c>
      <c r="B5477" t="s">
        <v>52</v>
      </c>
      <c r="C5477" t="s">
        <v>76</v>
      </c>
      <c r="D5477" t="s">
        <v>77</v>
      </c>
      <c r="E5477" t="s">
        <v>217</v>
      </c>
      <c r="F5477" t="s">
        <v>218</v>
      </c>
      <c r="G5477" t="s">
        <v>128</v>
      </c>
      <c r="H5477" t="s">
        <v>41</v>
      </c>
      <c r="I5477" t="s">
        <v>181</v>
      </c>
      <c r="J5477" t="s">
        <v>145</v>
      </c>
      <c r="L5477" t="s">
        <v>202</v>
      </c>
      <c r="M5477" t="s">
        <v>202</v>
      </c>
      <c r="N5477" t="b">
        <v>0</v>
      </c>
      <c r="O5477">
        <v>250.58497259000001</v>
      </c>
      <c r="P5477">
        <v>8.9019863427776819E-3</v>
      </c>
      <c r="Q5477">
        <v>8.4382836481019456</v>
      </c>
      <c r="R5477">
        <v>2114.5070766662711</v>
      </c>
      <c r="S5477">
        <v>2.2307040037014998</v>
      </c>
      <c r="T5477">
        <f t="shared" si="172"/>
        <v>2114.5070766662711</v>
      </c>
      <c r="U5477">
        <f t="shared" si="173"/>
        <v>2.2307040037014998</v>
      </c>
    </row>
    <row r="5478" spans="1:21" x14ac:dyDescent="0.35">
      <c r="A5478" t="s">
        <v>73</v>
      </c>
      <c r="B5478" t="s">
        <v>52</v>
      </c>
      <c r="C5478" t="s">
        <v>29</v>
      </c>
      <c r="D5478" t="s">
        <v>30</v>
      </c>
      <c r="E5478" t="s">
        <v>219</v>
      </c>
      <c r="F5478" t="s">
        <v>220</v>
      </c>
      <c r="G5478" t="s">
        <v>128</v>
      </c>
      <c r="H5478" t="s">
        <v>41</v>
      </c>
      <c r="I5478" t="s">
        <v>221</v>
      </c>
      <c r="J5478" t="s">
        <v>36</v>
      </c>
      <c r="L5478" t="s">
        <v>222</v>
      </c>
      <c r="M5478" t="s">
        <v>222</v>
      </c>
      <c r="N5478" t="b">
        <v>0</v>
      </c>
      <c r="O5478">
        <v>0.11</v>
      </c>
      <c r="P5478">
        <v>3.3690879758338358E-3</v>
      </c>
      <c r="Q5478">
        <v>7.3095870966527148</v>
      </c>
      <c r="R5478">
        <v>0.80405458063179858</v>
      </c>
      <c r="S5478">
        <v>3.7059967734172198E-4</v>
      </c>
      <c r="T5478">
        <f t="shared" si="172"/>
        <v>0.80405458063179858</v>
      </c>
      <c r="U5478">
        <f t="shared" si="173"/>
        <v>3.7059967734172193E-4</v>
      </c>
    </row>
    <row r="5479" spans="1:21" x14ac:dyDescent="0.35">
      <c r="A5479" t="s">
        <v>73</v>
      </c>
      <c r="B5479" t="s">
        <v>52</v>
      </c>
      <c r="C5479" t="s">
        <v>29</v>
      </c>
      <c r="D5479" t="s">
        <v>30</v>
      </c>
      <c r="E5479" t="s">
        <v>1505</v>
      </c>
      <c r="F5479" t="s">
        <v>1506</v>
      </c>
      <c r="G5479" t="s">
        <v>128</v>
      </c>
      <c r="H5479" t="s">
        <v>41</v>
      </c>
      <c r="I5479" t="s">
        <v>221</v>
      </c>
      <c r="J5479" t="s">
        <v>36</v>
      </c>
      <c r="L5479" t="s">
        <v>227</v>
      </c>
      <c r="M5479" t="s">
        <v>227</v>
      </c>
      <c r="N5479" t="b">
        <v>0</v>
      </c>
      <c r="O5479">
        <v>1.26</v>
      </c>
      <c r="P5479">
        <v>2.7148037671015451E-3</v>
      </c>
      <c r="Q5479">
        <v>5.8900493926812043</v>
      </c>
      <c r="R5479">
        <v>7.4214622347783177</v>
      </c>
      <c r="S5479">
        <v>3.4206527465479469E-3</v>
      </c>
      <c r="T5479">
        <f t="shared" si="172"/>
        <v>7.4214622347783177</v>
      </c>
      <c r="U5479">
        <f t="shared" si="173"/>
        <v>3.4206527465479469E-3</v>
      </c>
    </row>
    <row r="5480" spans="1:21" x14ac:dyDescent="0.35">
      <c r="A5480" t="s">
        <v>73</v>
      </c>
      <c r="B5480" t="s">
        <v>52</v>
      </c>
      <c r="C5480" t="s">
        <v>29</v>
      </c>
      <c r="D5480" t="s">
        <v>30</v>
      </c>
      <c r="E5480" t="s">
        <v>1507</v>
      </c>
      <c r="F5480" t="s">
        <v>1508</v>
      </c>
      <c r="G5480" t="s">
        <v>128</v>
      </c>
      <c r="H5480" t="s">
        <v>41</v>
      </c>
      <c r="I5480" t="s">
        <v>221</v>
      </c>
      <c r="J5480" t="s">
        <v>36</v>
      </c>
      <c r="L5480" t="s">
        <v>227</v>
      </c>
      <c r="M5480" t="s">
        <v>227</v>
      </c>
      <c r="N5480" t="b">
        <v>0</v>
      </c>
      <c r="O5480">
        <v>1.26</v>
      </c>
      <c r="P5480">
        <v>2.7189008032753631E-3</v>
      </c>
      <c r="Q5480">
        <v>5.8989383391751744</v>
      </c>
      <c r="R5480">
        <v>7.4326623073607188</v>
      </c>
      <c r="S5480">
        <v>3.425815012126957E-3</v>
      </c>
      <c r="T5480">
        <f t="shared" si="172"/>
        <v>7.4326623073607196</v>
      </c>
      <c r="U5480">
        <f t="shared" si="173"/>
        <v>3.4258150121269574E-3</v>
      </c>
    </row>
    <row r="5481" spans="1:21" x14ac:dyDescent="0.35">
      <c r="A5481" t="s">
        <v>73</v>
      </c>
      <c r="B5481" t="s">
        <v>52</v>
      </c>
      <c r="C5481" t="s">
        <v>29</v>
      </c>
      <c r="D5481" t="s">
        <v>30</v>
      </c>
      <c r="E5481" t="s">
        <v>1191</v>
      </c>
      <c r="F5481" t="s">
        <v>1192</v>
      </c>
      <c r="G5481" t="s">
        <v>128</v>
      </c>
      <c r="H5481" t="s">
        <v>41</v>
      </c>
      <c r="I5481" t="s">
        <v>221</v>
      </c>
      <c r="J5481" t="s">
        <v>36</v>
      </c>
      <c r="L5481" t="s">
        <v>1193</v>
      </c>
      <c r="M5481" t="s">
        <v>1193</v>
      </c>
      <c r="N5481" t="b">
        <v>0</v>
      </c>
      <c r="O5481">
        <v>1.26</v>
      </c>
      <c r="P5481">
        <v>2.9392031983356678E-3</v>
      </c>
      <c r="Q5481">
        <v>6.3769073194586117</v>
      </c>
      <c r="R5481">
        <v>8.0349032225178512</v>
      </c>
      <c r="S5481">
        <v>3.703396029902942E-3</v>
      </c>
      <c r="T5481">
        <f t="shared" si="172"/>
        <v>8.0349032225178512</v>
      </c>
      <c r="U5481">
        <f t="shared" si="173"/>
        <v>3.7033960299029415E-3</v>
      </c>
    </row>
    <row r="5482" spans="1:21" x14ac:dyDescent="0.35">
      <c r="A5482" t="s">
        <v>73</v>
      </c>
      <c r="B5482" t="s">
        <v>52</v>
      </c>
      <c r="C5482" t="s">
        <v>39</v>
      </c>
      <c r="D5482" t="s">
        <v>40</v>
      </c>
      <c r="E5482" t="s">
        <v>1191</v>
      </c>
      <c r="F5482" t="s">
        <v>1192</v>
      </c>
      <c r="G5482" t="s">
        <v>128</v>
      </c>
      <c r="H5482" t="s">
        <v>41</v>
      </c>
      <c r="I5482" t="s">
        <v>221</v>
      </c>
      <c r="J5482" t="s">
        <v>36</v>
      </c>
      <c r="L5482" t="s">
        <v>1193</v>
      </c>
      <c r="M5482" t="s">
        <v>1193</v>
      </c>
      <c r="N5482" t="b">
        <v>0</v>
      </c>
      <c r="O5482">
        <v>1.26</v>
      </c>
      <c r="P5482">
        <v>2.5424959533132149E-3</v>
      </c>
      <c r="Q5482">
        <v>19.573534190587949</v>
      </c>
      <c r="R5482">
        <v>24.662653080140821</v>
      </c>
      <c r="S5482">
        <v>3.203544901174651E-3</v>
      </c>
      <c r="T5482">
        <f t="shared" si="172"/>
        <v>24.662653080140817</v>
      </c>
      <c r="U5482">
        <f t="shared" si="173"/>
        <v>3.203544901174651E-3</v>
      </c>
    </row>
    <row r="5483" spans="1:21" x14ac:dyDescent="0.35">
      <c r="A5483" t="s">
        <v>73</v>
      </c>
      <c r="B5483" t="s">
        <v>52</v>
      </c>
      <c r="C5483" t="s">
        <v>29</v>
      </c>
      <c r="D5483" t="s">
        <v>30</v>
      </c>
      <c r="E5483" t="s">
        <v>225</v>
      </c>
      <c r="F5483" t="s">
        <v>226</v>
      </c>
      <c r="G5483" t="s">
        <v>128</v>
      </c>
      <c r="H5483" t="s">
        <v>41</v>
      </c>
      <c r="I5483" t="s">
        <v>221</v>
      </c>
      <c r="J5483" t="s">
        <v>36</v>
      </c>
      <c r="L5483" t="s">
        <v>227</v>
      </c>
      <c r="M5483" t="s">
        <v>227</v>
      </c>
      <c r="N5483" t="b">
        <v>0</v>
      </c>
      <c r="O5483">
        <v>1.26</v>
      </c>
      <c r="P5483">
        <v>8.5731150110415124E-3</v>
      </c>
      <c r="Q5483">
        <v>18.60026550577658</v>
      </c>
      <c r="R5483">
        <v>23.436334537278491</v>
      </c>
      <c r="S5483">
        <v>1.08021249139123E-2</v>
      </c>
      <c r="T5483">
        <f t="shared" si="172"/>
        <v>23.436334537278491</v>
      </c>
      <c r="U5483">
        <f t="shared" si="173"/>
        <v>1.0802124913912305E-2</v>
      </c>
    </row>
    <row r="5484" spans="1:21" x14ac:dyDescent="0.35">
      <c r="A5484" t="s">
        <v>73</v>
      </c>
      <c r="B5484" t="s">
        <v>52</v>
      </c>
      <c r="C5484" t="s">
        <v>39</v>
      </c>
      <c r="D5484" t="s">
        <v>40</v>
      </c>
      <c r="E5484" t="s">
        <v>225</v>
      </c>
      <c r="F5484" t="s">
        <v>226</v>
      </c>
      <c r="G5484" t="s">
        <v>128</v>
      </c>
      <c r="H5484" t="s">
        <v>41</v>
      </c>
      <c r="I5484" t="s">
        <v>221</v>
      </c>
      <c r="J5484" t="s">
        <v>36</v>
      </c>
      <c r="L5484" t="s">
        <v>227</v>
      </c>
      <c r="M5484" t="s">
        <v>227</v>
      </c>
      <c r="N5484" t="b">
        <v>0</v>
      </c>
      <c r="O5484">
        <v>1.26</v>
      </c>
      <c r="P5484">
        <v>2.3664167688345638E-3</v>
      </c>
      <c r="Q5484">
        <v>18.217979648543359</v>
      </c>
      <c r="R5484">
        <v>22.954654357164632</v>
      </c>
      <c r="S5484">
        <v>2.981685128731551E-3</v>
      </c>
      <c r="T5484">
        <f t="shared" si="172"/>
        <v>22.954654357164632</v>
      </c>
      <c r="U5484">
        <f t="shared" si="173"/>
        <v>2.9816851287315506E-3</v>
      </c>
    </row>
    <row r="5485" spans="1:21" x14ac:dyDescent="0.35">
      <c r="A5485" t="s">
        <v>73</v>
      </c>
      <c r="B5485" t="s">
        <v>52</v>
      </c>
      <c r="C5485" t="s">
        <v>29</v>
      </c>
      <c r="D5485" t="s">
        <v>30</v>
      </c>
      <c r="E5485" t="s">
        <v>1194</v>
      </c>
      <c r="F5485" t="s">
        <v>1195</v>
      </c>
      <c r="G5485" t="s">
        <v>128</v>
      </c>
      <c r="H5485" t="s">
        <v>41</v>
      </c>
      <c r="I5485" t="s">
        <v>221</v>
      </c>
      <c r="J5485" t="s">
        <v>36</v>
      </c>
      <c r="L5485" t="s">
        <v>230</v>
      </c>
      <c r="M5485" t="s">
        <v>230</v>
      </c>
      <c r="N5485" t="b">
        <v>0</v>
      </c>
      <c r="O5485">
        <v>0.77</v>
      </c>
      <c r="P5485">
        <v>3.3605509683847288E-4</v>
      </c>
      <c r="Q5485">
        <v>0.72910651702614693</v>
      </c>
      <c r="R5485">
        <v>0.56141201811013319</v>
      </c>
      <c r="S5485">
        <v>2.5876242456562409E-4</v>
      </c>
      <c r="T5485">
        <f t="shared" si="172"/>
        <v>0.56141201811013319</v>
      </c>
      <c r="U5485">
        <f t="shared" si="173"/>
        <v>2.5876242456562414E-4</v>
      </c>
    </row>
    <row r="5486" spans="1:21" x14ac:dyDescent="0.35">
      <c r="A5486" t="s">
        <v>73</v>
      </c>
      <c r="B5486" t="s">
        <v>52</v>
      </c>
      <c r="C5486" t="s">
        <v>39</v>
      </c>
      <c r="D5486" t="s">
        <v>40</v>
      </c>
      <c r="E5486" t="s">
        <v>1196</v>
      </c>
      <c r="F5486" t="s">
        <v>1197</v>
      </c>
      <c r="G5486" t="s">
        <v>128</v>
      </c>
      <c r="H5486" t="s">
        <v>41</v>
      </c>
      <c r="I5486" t="s">
        <v>221</v>
      </c>
      <c r="J5486" t="s">
        <v>36</v>
      </c>
      <c r="L5486" t="s">
        <v>230</v>
      </c>
      <c r="M5486" t="s">
        <v>230</v>
      </c>
      <c r="N5486" t="b">
        <v>0</v>
      </c>
      <c r="O5486">
        <v>0.77</v>
      </c>
      <c r="P5486">
        <v>3.1455930427096309E-4</v>
      </c>
      <c r="Q5486">
        <v>2.42165077552702</v>
      </c>
      <c r="R5486">
        <v>1.8646710971558049</v>
      </c>
      <c r="S5486">
        <v>2.4221066428864159E-4</v>
      </c>
      <c r="T5486">
        <f t="shared" si="172"/>
        <v>1.8646710971558054</v>
      </c>
      <c r="U5486">
        <f t="shared" si="173"/>
        <v>2.4221066428864159E-4</v>
      </c>
    </row>
    <row r="5487" spans="1:21" x14ac:dyDescent="0.35">
      <c r="A5487" t="s">
        <v>73</v>
      </c>
      <c r="B5487" t="s">
        <v>52</v>
      </c>
      <c r="C5487" t="s">
        <v>39</v>
      </c>
      <c r="D5487" t="s">
        <v>40</v>
      </c>
      <c r="E5487" t="s">
        <v>228</v>
      </c>
      <c r="F5487" t="s">
        <v>229</v>
      </c>
      <c r="G5487" t="s">
        <v>128</v>
      </c>
      <c r="H5487" t="s">
        <v>41</v>
      </c>
      <c r="I5487" t="s">
        <v>221</v>
      </c>
      <c r="J5487" t="s">
        <v>36</v>
      </c>
      <c r="L5487" t="s">
        <v>230</v>
      </c>
      <c r="M5487" t="s">
        <v>230</v>
      </c>
      <c r="N5487" t="b">
        <v>0</v>
      </c>
      <c r="O5487">
        <v>0.77</v>
      </c>
      <c r="P5487">
        <v>7.5395490528259133E-4</v>
      </c>
      <c r="Q5487">
        <v>5.8043601200148256</v>
      </c>
      <c r="R5487">
        <v>4.4693572924114164</v>
      </c>
      <c r="S5487">
        <v>5.8054527706759534E-4</v>
      </c>
      <c r="T5487">
        <f t="shared" si="172"/>
        <v>4.4693572924114155</v>
      </c>
      <c r="U5487">
        <f t="shared" si="173"/>
        <v>5.8054527706759534E-4</v>
      </c>
    </row>
    <row r="5488" spans="1:21" x14ac:dyDescent="0.35">
      <c r="A5488" t="s">
        <v>73</v>
      </c>
      <c r="B5488" t="s">
        <v>52</v>
      </c>
      <c r="C5488" t="s">
        <v>29</v>
      </c>
      <c r="D5488" t="s">
        <v>30</v>
      </c>
      <c r="E5488" t="s">
        <v>228</v>
      </c>
      <c r="F5488" t="s">
        <v>229</v>
      </c>
      <c r="G5488" t="s">
        <v>128</v>
      </c>
      <c r="H5488" t="s">
        <v>41</v>
      </c>
      <c r="I5488" t="s">
        <v>221</v>
      </c>
      <c r="J5488" t="s">
        <v>36</v>
      </c>
      <c r="L5488" t="s">
        <v>230</v>
      </c>
      <c r="M5488" t="s">
        <v>230</v>
      </c>
      <c r="N5488" t="b">
        <v>0</v>
      </c>
      <c r="O5488">
        <v>0.77</v>
      </c>
      <c r="P5488">
        <v>2.166775043048897E-3</v>
      </c>
      <c r="Q5488">
        <v>4.7010440242657792</v>
      </c>
      <c r="R5488">
        <v>3.6198038986846499</v>
      </c>
      <c r="S5488">
        <v>1.6684167831476509E-3</v>
      </c>
      <c r="T5488">
        <f t="shared" si="172"/>
        <v>3.6198038986846499</v>
      </c>
      <c r="U5488">
        <f t="shared" si="173"/>
        <v>1.6684167831476507E-3</v>
      </c>
    </row>
    <row r="5489" spans="1:21" x14ac:dyDescent="0.35">
      <c r="A5489" t="s">
        <v>73</v>
      </c>
      <c r="B5489" t="s">
        <v>52</v>
      </c>
      <c r="C5489" t="s">
        <v>39</v>
      </c>
      <c r="D5489" t="s">
        <v>40</v>
      </c>
      <c r="E5489" t="s">
        <v>231</v>
      </c>
      <c r="F5489" t="s">
        <v>232</v>
      </c>
      <c r="G5489" t="s">
        <v>128</v>
      </c>
      <c r="H5489" t="s">
        <v>41</v>
      </c>
      <c r="I5489" t="s">
        <v>221</v>
      </c>
      <c r="J5489" t="s">
        <v>36</v>
      </c>
      <c r="L5489" t="s">
        <v>233</v>
      </c>
      <c r="M5489" t="s">
        <v>233</v>
      </c>
      <c r="N5489" t="b">
        <v>0</v>
      </c>
      <c r="O5489">
        <v>226.35</v>
      </c>
      <c r="P5489">
        <v>1.927839538315384E-3</v>
      </c>
      <c r="Q5489">
        <v>14.841570570844031</v>
      </c>
      <c r="R5489">
        <v>3359.3894987105468</v>
      </c>
      <c r="S5489">
        <v>0.43636647949768709</v>
      </c>
      <c r="T5489">
        <f t="shared" si="172"/>
        <v>3359.3894987105464</v>
      </c>
      <c r="U5489">
        <f t="shared" si="173"/>
        <v>0.43636647949768714</v>
      </c>
    </row>
    <row r="5490" spans="1:21" x14ac:dyDescent="0.35">
      <c r="A5490" t="s">
        <v>73</v>
      </c>
      <c r="B5490" t="s">
        <v>52</v>
      </c>
      <c r="C5490" t="s">
        <v>39</v>
      </c>
      <c r="D5490" t="s">
        <v>40</v>
      </c>
      <c r="E5490" t="s">
        <v>234</v>
      </c>
      <c r="F5490" t="s">
        <v>235</v>
      </c>
      <c r="G5490" t="s">
        <v>128</v>
      </c>
      <c r="H5490" t="s">
        <v>41</v>
      </c>
      <c r="I5490" t="s">
        <v>221</v>
      </c>
      <c r="J5490" t="s">
        <v>36</v>
      </c>
      <c r="L5490" t="s">
        <v>230</v>
      </c>
      <c r="M5490" t="s">
        <v>230</v>
      </c>
      <c r="N5490" t="b">
        <v>0</v>
      </c>
      <c r="O5490">
        <v>0.77</v>
      </c>
      <c r="P5490">
        <v>1.5961338892736749E-3</v>
      </c>
      <c r="Q5490">
        <v>12.287917789502041</v>
      </c>
      <c r="R5490">
        <v>9.4616966979165706</v>
      </c>
      <c r="S5490">
        <v>1.2290230947407299E-3</v>
      </c>
      <c r="T5490">
        <f t="shared" si="172"/>
        <v>9.4616966979165724</v>
      </c>
      <c r="U5490">
        <f t="shared" si="173"/>
        <v>1.2290230947407297E-3</v>
      </c>
    </row>
    <row r="5491" spans="1:21" x14ac:dyDescent="0.35">
      <c r="A5491" t="s">
        <v>73</v>
      </c>
      <c r="B5491" t="s">
        <v>52</v>
      </c>
      <c r="C5491" t="s">
        <v>29</v>
      </c>
      <c r="D5491" t="s">
        <v>30</v>
      </c>
      <c r="E5491" t="s">
        <v>234</v>
      </c>
      <c r="F5491" t="s">
        <v>235</v>
      </c>
      <c r="G5491" t="s">
        <v>128</v>
      </c>
      <c r="H5491" t="s">
        <v>41</v>
      </c>
      <c r="I5491" t="s">
        <v>221</v>
      </c>
      <c r="J5491" t="s">
        <v>36</v>
      </c>
      <c r="L5491" t="s">
        <v>230</v>
      </c>
      <c r="M5491" t="s">
        <v>230</v>
      </c>
      <c r="N5491" t="b">
        <v>0</v>
      </c>
      <c r="O5491">
        <v>0.77</v>
      </c>
      <c r="P5491">
        <v>7.1299417605975067E-3</v>
      </c>
      <c r="Q5491">
        <v>15.469150899881191</v>
      </c>
      <c r="R5491">
        <v>11.911246192908511</v>
      </c>
      <c r="S5491">
        <v>5.4900551556600801E-3</v>
      </c>
      <c r="T5491">
        <f t="shared" si="172"/>
        <v>11.911246192908518</v>
      </c>
      <c r="U5491">
        <f t="shared" si="173"/>
        <v>5.4900551556600801E-3</v>
      </c>
    </row>
    <row r="5492" spans="1:21" x14ac:dyDescent="0.35">
      <c r="A5492" t="s">
        <v>73</v>
      </c>
      <c r="B5492" t="s">
        <v>52</v>
      </c>
      <c r="C5492" t="s">
        <v>29</v>
      </c>
      <c r="D5492" t="s">
        <v>30</v>
      </c>
      <c r="E5492" t="s">
        <v>236</v>
      </c>
      <c r="F5492" t="s">
        <v>237</v>
      </c>
      <c r="G5492" t="s">
        <v>128</v>
      </c>
      <c r="H5492" t="s">
        <v>41</v>
      </c>
      <c r="I5492" t="s">
        <v>221</v>
      </c>
      <c r="J5492" t="s">
        <v>36</v>
      </c>
      <c r="L5492" t="s">
        <v>230</v>
      </c>
      <c r="M5492" t="s">
        <v>230</v>
      </c>
      <c r="N5492" t="b">
        <v>0</v>
      </c>
      <c r="O5492">
        <v>0.77</v>
      </c>
      <c r="P5492">
        <v>4.1548165218436173E-3</v>
      </c>
      <c r="Q5492">
        <v>9.0143069741333068</v>
      </c>
      <c r="R5492">
        <v>6.9410163700826466</v>
      </c>
      <c r="S5492">
        <v>3.1992087218195848E-3</v>
      </c>
      <c r="T5492">
        <f t="shared" si="172"/>
        <v>6.9410163700826466</v>
      </c>
      <c r="U5492">
        <f t="shared" si="173"/>
        <v>3.1992087218195853E-3</v>
      </c>
    </row>
    <row r="5493" spans="1:21" x14ac:dyDescent="0.35">
      <c r="A5493" t="s">
        <v>73</v>
      </c>
      <c r="B5493" t="s">
        <v>52</v>
      </c>
      <c r="C5493" t="s">
        <v>39</v>
      </c>
      <c r="D5493" t="s">
        <v>40</v>
      </c>
      <c r="E5493" t="s">
        <v>236</v>
      </c>
      <c r="F5493" t="s">
        <v>237</v>
      </c>
      <c r="G5493" t="s">
        <v>128</v>
      </c>
      <c r="H5493" t="s">
        <v>41</v>
      </c>
      <c r="I5493" t="s">
        <v>221</v>
      </c>
      <c r="J5493" t="s">
        <v>36</v>
      </c>
      <c r="L5493" t="s">
        <v>230</v>
      </c>
      <c r="M5493" t="s">
        <v>230</v>
      </c>
      <c r="N5493" t="b">
        <v>0</v>
      </c>
      <c r="O5493">
        <v>0.77</v>
      </c>
      <c r="P5493">
        <v>9.4500549453019615E-4</v>
      </c>
      <c r="Q5493">
        <v>7.275172781839065</v>
      </c>
      <c r="R5493">
        <v>5.6018830420160803</v>
      </c>
      <c r="S5493">
        <v>7.2765423078825103E-4</v>
      </c>
      <c r="T5493">
        <f t="shared" si="172"/>
        <v>5.6018830420160803</v>
      </c>
      <c r="U5493">
        <f t="shared" si="173"/>
        <v>7.2765423078825103E-4</v>
      </c>
    </row>
    <row r="5494" spans="1:21" x14ac:dyDescent="0.35">
      <c r="A5494" t="s">
        <v>73</v>
      </c>
      <c r="B5494" t="s">
        <v>52</v>
      </c>
      <c r="C5494" t="s">
        <v>39</v>
      </c>
      <c r="D5494" t="s">
        <v>40</v>
      </c>
      <c r="E5494" t="s">
        <v>238</v>
      </c>
      <c r="F5494" t="s">
        <v>239</v>
      </c>
      <c r="G5494" t="s">
        <v>128</v>
      </c>
      <c r="H5494" t="s">
        <v>41</v>
      </c>
      <c r="I5494" t="s">
        <v>221</v>
      </c>
      <c r="J5494" t="s">
        <v>36</v>
      </c>
      <c r="L5494" t="s">
        <v>240</v>
      </c>
      <c r="M5494" t="s">
        <v>240</v>
      </c>
      <c r="N5494" t="b">
        <v>0</v>
      </c>
      <c r="O5494">
        <v>0.6</v>
      </c>
      <c r="P5494">
        <v>1.809687580570672E-3</v>
      </c>
      <c r="Q5494">
        <v>13.93197172503768</v>
      </c>
      <c r="R5494">
        <v>8.3591830350226051</v>
      </c>
      <c r="S5494">
        <v>1.085812548342403E-3</v>
      </c>
      <c r="T5494">
        <f t="shared" si="172"/>
        <v>8.3591830350226086</v>
      </c>
      <c r="U5494">
        <f t="shared" si="173"/>
        <v>1.0858125483424032E-3</v>
      </c>
    </row>
    <row r="5495" spans="1:21" x14ac:dyDescent="0.35">
      <c r="A5495" t="s">
        <v>73</v>
      </c>
      <c r="B5495" t="s">
        <v>52</v>
      </c>
      <c r="C5495" t="s">
        <v>29</v>
      </c>
      <c r="D5495" t="s">
        <v>30</v>
      </c>
      <c r="E5495" t="s">
        <v>238</v>
      </c>
      <c r="F5495" t="s">
        <v>239</v>
      </c>
      <c r="G5495" t="s">
        <v>128</v>
      </c>
      <c r="H5495" t="s">
        <v>41</v>
      </c>
      <c r="I5495" t="s">
        <v>221</v>
      </c>
      <c r="J5495" t="s">
        <v>36</v>
      </c>
      <c r="L5495" t="s">
        <v>240</v>
      </c>
      <c r="M5495" t="s">
        <v>240</v>
      </c>
      <c r="N5495" t="b">
        <v>0</v>
      </c>
      <c r="O5495">
        <v>0.6</v>
      </c>
      <c r="P5495">
        <v>7.9586712345426879E-3</v>
      </c>
      <c r="Q5495">
        <v>17.267165767054919</v>
      </c>
      <c r="R5495">
        <v>10.36029946023295</v>
      </c>
      <c r="S5495">
        <v>4.7752027407256129E-3</v>
      </c>
      <c r="T5495">
        <f t="shared" si="172"/>
        <v>10.360299460232952</v>
      </c>
      <c r="U5495">
        <f t="shared" si="173"/>
        <v>4.7752027407256129E-3</v>
      </c>
    </row>
    <row r="5496" spans="1:21" x14ac:dyDescent="0.35">
      <c r="A5496" t="s">
        <v>73</v>
      </c>
      <c r="B5496" t="s">
        <v>52</v>
      </c>
      <c r="C5496" t="s">
        <v>39</v>
      </c>
      <c r="D5496" t="s">
        <v>40</v>
      </c>
      <c r="E5496" t="s">
        <v>241</v>
      </c>
      <c r="F5496" t="s">
        <v>242</v>
      </c>
      <c r="G5496" t="s">
        <v>128</v>
      </c>
      <c r="H5496" t="s">
        <v>41</v>
      </c>
      <c r="I5496" t="s">
        <v>221</v>
      </c>
      <c r="J5496" t="s">
        <v>36</v>
      </c>
      <c r="L5496" t="s">
        <v>233</v>
      </c>
      <c r="M5496" t="s">
        <v>233</v>
      </c>
      <c r="N5496" t="b">
        <v>0</v>
      </c>
      <c r="O5496">
        <v>226.35</v>
      </c>
      <c r="P5496">
        <v>3.15923266303081E-3</v>
      </c>
      <c r="Q5496">
        <v>24.321513064857939</v>
      </c>
      <c r="R5496">
        <v>5505.1744822305936</v>
      </c>
      <c r="S5496">
        <v>0.71509231327702394</v>
      </c>
      <c r="T5496">
        <f t="shared" si="172"/>
        <v>5505.1744822305945</v>
      </c>
      <c r="U5496">
        <f t="shared" si="173"/>
        <v>0.71509231327702383</v>
      </c>
    </row>
    <row r="5497" spans="1:21" x14ac:dyDescent="0.35">
      <c r="A5497" t="s">
        <v>73</v>
      </c>
      <c r="B5497" t="s">
        <v>52</v>
      </c>
      <c r="C5497" t="s">
        <v>29</v>
      </c>
      <c r="D5497" t="s">
        <v>30</v>
      </c>
      <c r="E5497" t="s">
        <v>241</v>
      </c>
      <c r="F5497" t="s">
        <v>242</v>
      </c>
      <c r="G5497" t="s">
        <v>128</v>
      </c>
      <c r="H5497" t="s">
        <v>41</v>
      </c>
      <c r="I5497" t="s">
        <v>221</v>
      </c>
      <c r="J5497" t="s">
        <v>36</v>
      </c>
      <c r="L5497" t="s">
        <v>233</v>
      </c>
      <c r="M5497" t="s">
        <v>233</v>
      </c>
      <c r="N5497" t="b">
        <v>0</v>
      </c>
      <c r="O5497">
        <v>226.35</v>
      </c>
      <c r="P5497">
        <v>3.6482379166028638E-3</v>
      </c>
      <c r="Q5497">
        <v>7.9152319535732722</v>
      </c>
      <c r="R5497">
        <v>1791.6127526913101</v>
      </c>
      <c r="S5497">
        <v>0.82577865242305826</v>
      </c>
      <c r="T5497">
        <f t="shared" si="172"/>
        <v>1791.6127526913101</v>
      </c>
      <c r="U5497">
        <f t="shared" si="173"/>
        <v>0.82577865242305826</v>
      </c>
    </row>
    <row r="5498" spans="1:21" x14ac:dyDescent="0.35">
      <c r="A5498" t="s">
        <v>73</v>
      </c>
      <c r="B5498" t="s">
        <v>52</v>
      </c>
      <c r="C5498" t="s">
        <v>39</v>
      </c>
      <c r="D5498" t="s">
        <v>40</v>
      </c>
      <c r="E5498" t="s">
        <v>243</v>
      </c>
      <c r="F5498" t="s">
        <v>244</v>
      </c>
      <c r="G5498" t="s">
        <v>128</v>
      </c>
      <c r="H5498" t="s">
        <v>41</v>
      </c>
      <c r="I5498" t="s">
        <v>221</v>
      </c>
      <c r="J5498" t="s">
        <v>36</v>
      </c>
      <c r="L5498" t="s">
        <v>233</v>
      </c>
      <c r="M5498" t="s">
        <v>233</v>
      </c>
      <c r="N5498" t="b">
        <v>0</v>
      </c>
      <c r="O5498">
        <v>226.35</v>
      </c>
      <c r="P5498">
        <v>3.4507208755224332E-3</v>
      </c>
      <c r="Q5498">
        <v>26.565549868898142</v>
      </c>
      <c r="R5498">
        <v>6013.1122128250954</v>
      </c>
      <c r="S5498">
        <v>0.78107067017450271</v>
      </c>
      <c r="T5498">
        <f t="shared" si="172"/>
        <v>6013.1122128250945</v>
      </c>
      <c r="U5498">
        <f t="shared" si="173"/>
        <v>0.78107067017450271</v>
      </c>
    </row>
    <row r="5499" spans="1:21" x14ac:dyDescent="0.35">
      <c r="A5499" t="s">
        <v>73</v>
      </c>
      <c r="B5499" t="s">
        <v>52</v>
      </c>
      <c r="C5499" t="s">
        <v>39</v>
      </c>
      <c r="D5499" t="s">
        <v>40</v>
      </c>
      <c r="E5499" t="s">
        <v>247</v>
      </c>
      <c r="F5499" t="s">
        <v>248</v>
      </c>
      <c r="G5499" t="s">
        <v>128</v>
      </c>
      <c r="H5499" t="s">
        <v>41</v>
      </c>
      <c r="I5499" t="s">
        <v>221</v>
      </c>
      <c r="J5499" t="s">
        <v>36</v>
      </c>
      <c r="L5499" t="s">
        <v>233</v>
      </c>
      <c r="M5499" t="s">
        <v>233</v>
      </c>
      <c r="N5499" t="b">
        <v>0</v>
      </c>
      <c r="O5499">
        <v>226.35</v>
      </c>
      <c r="P5499">
        <v>1.436482373408023E-4</v>
      </c>
      <c r="Q5499">
        <v>1.1058832488381569</v>
      </c>
      <c r="R5499">
        <v>250.31667337451691</v>
      </c>
      <c r="S5499">
        <v>3.2514778522090601E-2</v>
      </c>
      <c r="T5499">
        <f t="shared" si="172"/>
        <v>250.31667337451682</v>
      </c>
      <c r="U5499">
        <f t="shared" si="173"/>
        <v>3.2514778522090601E-2</v>
      </c>
    </row>
    <row r="5500" spans="1:21" x14ac:dyDescent="0.35">
      <c r="A5500" t="s">
        <v>73</v>
      </c>
      <c r="B5500" t="s">
        <v>52</v>
      </c>
      <c r="C5500" t="s">
        <v>29</v>
      </c>
      <c r="D5500" t="s">
        <v>30</v>
      </c>
      <c r="E5500" t="s">
        <v>247</v>
      </c>
      <c r="F5500" t="s">
        <v>248</v>
      </c>
      <c r="G5500" t="s">
        <v>128</v>
      </c>
      <c r="H5500" t="s">
        <v>41</v>
      </c>
      <c r="I5500" t="s">
        <v>221</v>
      </c>
      <c r="J5500" t="s">
        <v>36</v>
      </c>
      <c r="L5500" t="s">
        <v>233</v>
      </c>
      <c r="M5500" t="s">
        <v>233</v>
      </c>
      <c r="N5500" t="b">
        <v>0</v>
      </c>
      <c r="O5500">
        <v>226.35</v>
      </c>
      <c r="P5500">
        <v>7.6889145833880512E-3</v>
      </c>
      <c r="Q5500">
        <v>16.681900629824959</v>
      </c>
      <c r="R5500">
        <v>3775.9482075608798</v>
      </c>
      <c r="S5500">
        <v>1.7403858159498851</v>
      </c>
      <c r="T5500">
        <f t="shared" si="172"/>
        <v>3775.9482075608794</v>
      </c>
      <c r="U5500">
        <f t="shared" si="173"/>
        <v>1.7403858159498853</v>
      </c>
    </row>
    <row r="5501" spans="1:21" x14ac:dyDescent="0.35">
      <c r="A5501" t="s">
        <v>73</v>
      </c>
      <c r="B5501" t="s">
        <v>52</v>
      </c>
      <c r="C5501" t="s">
        <v>39</v>
      </c>
      <c r="D5501" t="s">
        <v>40</v>
      </c>
      <c r="E5501" t="s">
        <v>249</v>
      </c>
      <c r="F5501" t="s">
        <v>250</v>
      </c>
      <c r="G5501" t="s">
        <v>128</v>
      </c>
      <c r="H5501" t="s">
        <v>41</v>
      </c>
      <c r="I5501" t="s">
        <v>221</v>
      </c>
      <c r="J5501" t="s">
        <v>36</v>
      </c>
      <c r="L5501" t="s">
        <v>233</v>
      </c>
      <c r="M5501" t="s">
        <v>233</v>
      </c>
      <c r="N5501" t="b">
        <v>0</v>
      </c>
      <c r="O5501">
        <v>226.35</v>
      </c>
      <c r="P5501">
        <v>1.164411859209655E-3</v>
      </c>
      <c r="Q5501">
        <v>8.9642838205762629</v>
      </c>
      <c r="R5501">
        <v>2029.0656427874369</v>
      </c>
      <c r="S5501">
        <v>0.26356462433210548</v>
      </c>
      <c r="T5501">
        <f t="shared" si="172"/>
        <v>2029.0656427874371</v>
      </c>
      <c r="U5501">
        <f t="shared" si="173"/>
        <v>0.26356462433210542</v>
      </c>
    </row>
    <row r="5502" spans="1:21" x14ac:dyDescent="0.35">
      <c r="A5502" t="s">
        <v>73</v>
      </c>
      <c r="B5502" t="s">
        <v>52</v>
      </c>
      <c r="C5502" t="s">
        <v>39</v>
      </c>
      <c r="D5502" t="s">
        <v>40</v>
      </c>
      <c r="E5502" t="s">
        <v>1198</v>
      </c>
      <c r="F5502" t="s">
        <v>1199</v>
      </c>
      <c r="G5502" t="s">
        <v>128</v>
      </c>
      <c r="H5502" t="s">
        <v>41</v>
      </c>
      <c r="I5502" t="s">
        <v>221</v>
      </c>
      <c r="J5502" t="s">
        <v>36</v>
      </c>
      <c r="L5502" t="s">
        <v>1200</v>
      </c>
      <c r="M5502" t="s">
        <v>1200</v>
      </c>
      <c r="N5502" t="b">
        <v>0</v>
      </c>
      <c r="O5502">
        <v>11.02</v>
      </c>
      <c r="P5502">
        <v>1.4413822255733731E-4</v>
      </c>
      <c r="Q5502">
        <v>1.1096554249064161</v>
      </c>
      <c r="R5502">
        <v>12.2284027824687</v>
      </c>
      <c r="S5502">
        <v>1.588403212581857E-3</v>
      </c>
      <c r="T5502">
        <f t="shared" si="172"/>
        <v>12.228402782468706</v>
      </c>
      <c r="U5502">
        <f t="shared" si="173"/>
        <v>1.5884032125818572E-3</v>
      </c>
    </row>
    <row r="5503" spans="1:21" x14ac:dyDescent="0.35">
      <c r="A5503" t="s">
        <v>73</v>
      </c>
      <c r="B5503" t="s">
        <v>52</v>
      </c>
      <c r="C5503" t="s">
        <v>29</v>
      </c>
      <c r="D5503" t="s">
        <v>30</v>
      </c>
      <c r="E5503" t="s">
        <v>251</v>
      </c>
      <c r="F5503" t="s">
        <v>252</v>
      </c>
      <c r="G5503" t="s">
        <v>128</v>
      </c>
      <c r="H5503" t="s">
        <v>41</v>
      </c>
      <c r="I5503" t="s">
        <v>221</v>
      </c>
      <c r="J5503" t="s">
        <v>145</v>
      </c>
      <c r="L5503" t="s">
        <v>253</v>
      </c>
      <c r="M5503" t="s">
        <v>253</v>
      </c>
      <c r="N5503" t="b">
        <v>0</v>
      </c>
      <c r="O5503">
        <v>3.5359830099999998</v>
      </c>
      <c r="P5503">
        <v>5.9413909745072453E-3</v>
      </c>
      <c r="Q5503">
        <v>12.89046623743285</v>
      </c>
      <c r="R5503">
        <v>45.580469606541193</v>
      </c>
      <c r="S5503">
        <v>2.100865754162496E-2</v>
      </c>
      <c r="T5503">
        <f t="shared" si="172"/>
        <v>45.580469606541179</v>
      </c>
      <c r="U5503">
        <f t="shared" si="173"/>
        <v>2.100865754162496E-2</v>
      </c>
    </row>
    <row r="5504" spans="1:21" x14ac:dyDescent="0.35">
      <c r="A5504" t="s">
        <v>73</v>
      </c>
      <c r="B5504" t="s">
        <v>52</v>
      </c>
      <c r="C5504" t="s">
        <v>39</v>
      </c>
      <c r="D5504" t="s">
        <v>40</v>
      </c>
      <c r="E5504" t="s">
        <v>251</v>
      </c>
      <c r="F5504" t="s">
        <v>252</v>
      </c>
      <c r="G5504" t="s">
        <v>128</v>
      </c>
      <c r="H5504" t="s">
        <v>41</v>
      </c>
      <c r="I5504" t="s">
        <v>221</v>
      </c>
      <c r="J5504" t="s">
        <v>145</v>
      </c>
      <c r="L5504" t="s">
        <v>253</v>
      </c>
      <c r="M5504" t="s">
        <v>253</v>
      </c>
      <c r="N5504" t="b">
        <v>0</v>
      </c>
      <c r="O5504">
        <v>3.5359830099999998</v>
      </c>
      <c r="P5504">
        <v>9.3581161714074632E-4</v>
      </c>
      <c r="Q5504">
        <v>7.2043932499416936</v>
      </c>
      <c r="R5504">
        <v>25.474612129152511</v>
      </c>
      <c r="S5504">
        <v>3.3090139787703031E-3</v>
      </c>
      <c r="T5504">
        <f t="shared" si="172"/>
        <v>25.474612129152511</v>
      </c>
      <c r="U5504">
        <f t="shared" si="173"/>
        <v>3.3090139787703035E-3</v>
      </c>
    </row>
    <row r="5505" spans="1:21" x14ac:dyDescent="0.35">
      <c r="A5505" t="s">
        <v>73</v>
      </c>
      <c r="B5505" t="s">
        <v>52</v>
      </c>
      <c r="C5505" t="s">
        <v>29</v>
      </c>
      <c r="D5505" t="s">
        <v>30</v>
      </c>
      <c r="E5505" t="s">
        <v>257</v>
      </c>
      <c r="F5505" t="s">
        <v>258</v>
      </c>
      <c r="G5505" t="s">
        <v>128</v>
      </c>
      <c r="H5505" t="s">
        <v>41</v>
      </c>
      <c r="I5505" t="s">
        <v>221</v>
      </c>
      <c r="J5505" t="s">
        <v>145</v>
      </c>
      <c r="L5505" t="s">
        <v>259</v>
      </c>
      <c r="M5505" t="s">
        <v>259</v>
      </c>
      <c r="N5505" t="b">
        <v>0</v>
      </c>
      <c r="O5505">
        <v>29.001318260000001</v>
      </c>
      <c r="P5505">
        <v>3.8066483985514689E-3</v>
      </c>
      <c r="Q5505">
        <v>8.2589199852102269</v>
      </c>
      <c r="R5505">
        <v>239.51956697495629</v>
      </c>
      <c r="S5505">
        <v>0.1103978217103105</v>
      </c>
      <c r="T5505">
        <f t="shared" si="172"/>
        <v>239.51956697495629</v>
      </c>
      <c r="U5505">
        <f t="shared" si="173"/>
        <v>0.11039782171031048</v>
      </c>
    </row>
    <row r="5506" spans="1:21" x14ac:dyDescent="0.35">
      <c r="A5506" t="s">
        <v>73</v>
      </c>
      <c r="B5506" t="s">
        <v>52</v>
      </c>
      <c r="C5506" t="s">
        <v>29</v>
      </c>
      <c r="D5506" t="s">
        <v>30</v>
      </c>
      <c r="E5506" t="s">
        <v>263</v>
      </c>
      <c r="F5506" t="s">
        <v>264</v>
      </c>
      <c r="G5506" t="s">
        <v>128</v>
      </c>
      <c r="H5506" t="s">
        <v>41</v>
      </c>
      <c r="I5506" t="s">
        <v>221</v>
      </c>
      <c r="J5506" t="s">
        <v>145</v>
      </c>
      <c r="L5506" t="s">
        <v>265</v>
      </c>
      <c r="M5506" t="s">
        <v>265</v>
      </c>
      <c r="N5506" t="b">
        <v>0</v>
      </c>
      <c r="O5506">
        <v>11.69139653</v>
      </c>
      <c r="P5506">
        <v>3.4299133587744769E-3</v>
      </c>
      <c r="Q5506">
        <v>7.4415540970638059</v>
      </c>
      <c r="R5506">
        <v>87.002159748219071</v>
      </c>
      <c r="S5506">
        <v>4.0100477140976573E-2</v>
      </c>
      <c r="T5506">
        <f t="shared" ref="T5506:T5569" si="174">O5506*Q5506</f>
        <v>87.002159748219071</v>
      </c>
      <c r="U5506">
        <f t="shared" ref="U5506:U5569" si="175">O5506*P5506</f>
        <v>4.0100477140976566E-2</v>
      </c>
    </row>
    <row r="5507" spans="1:21" x14ac:dyDescent="0.35">
      <c r="A5507" t="s">
        <v>73</v>
      </c>
      <c r="B5507" t="s">
        <v>52</v>
      </c>
      <c r="C5507" t="s">
        <v>39</v>
      </c>
      <c r="D5507" t="s">
        <v>40</v>
      </c>
      <c r="E5507" t="s">
        <v>263</v>
      </c>
      <c r="F5507" t="s">
        <v>264</v>
      </c>
      <c r="G5507" t="s">
        <v>128</v>
      </c>
      <c r="H5507" t="s">
        <v>41</v>
      </c>
      <c r="I5507" t="s">
        <v>221</v>
      </c>
      <c r="J5507" t="s">
        <v>145</v>
      </c>
      <c r="L5507" t="s">
        <v>265</v>
      </c>
      <c r="M5507" t="s">
        <v>265</v>
      </c>
      <c r="N5507" t="b">
        <v>0</v>
      </c>
      <c r="O5507">
        <v>11.69139653</v>
      </c>
      <c r="P5507">
        <v>5.18903810695274E-5</v>
      </c>
      <c r="Q5507">
        <v>0.39948073337283663</v>
      </c>
      <c r="R5507">
        <v>4.6704876599570371</v>
      </c>
      <c r="S5507">
        <v>6.0667102117665031E-4</v>
      </c>
      <c r="T5507">
        <f t="shared" si="174"/>
        <v>4.670487659957038</v>
      </c>
      <c r="U5507">
        <f t="shared" si="175"/>
        <v>6.0667102117665031E-4</v>
      </c>
    </row>
    <row r="5508" spans="1:21" x14ac:dyDescent="0.35">
      <c r="A5508" t="s">
        <v>73</v>
      </c>
      <c r="B5508" t="s">
        <v>52</v>
      </c>
      <c r="C5508" t="s">
        <v>39</v>
      </c>
      <c r="D5508" t="s">
        <v>40</v>
      </c>
      <c r="E5508" t="s">
        <v>269</v>
      </c>
      <c r="F5508" t="s">
        <v>270</v>
      </c>
      <c r="G5508" t="s">
        <v>128</v>
      </c>
      <c r="H5508" t="s">
        <v>41</v>
      </c>
      <c r="I5508" t="s">
        <v>221</v>
      </c>
      <c r="J5508" t="s">
        <v>145</v>
      </c>
      <c r="L5508" t="s">
        <v>271</v>
      </c>
      <c r="M5508" t="s">
        <v>271</v>
      </c>
      <c r="N5508" t="b">
        <v>0</v>
      </c>
      <c r="O5508">
        <v>11.69139653</v>
      </c>
      <c r="P5508">
        <v>2.1624309244713492E-3</v>
      </c>
      <c r="Q5508">
        <v>16.647584268430251</v>
      </c>
      <c r="R5508">
        <v>194.63350894880799</v>
      </c>
      <c r="S5508">
        <v>2.528183740672902E-2</v>
      </c>
      <c r="T5508">
        <f t="shared" si="174"/>
        <v>194.63350894880801</v>
      </c>
      <c r="U5508">
        <f t="shared" si="175"/>
        <v>2.5281837406729027E-2</v>
      </c>
    </row>
    <row r="5509" spans="1:21" x14ac:dyDescent="0.35">
      <c r="A5509" t="s">
        <v>73</v>
      </c>
      <c r="B5509" t="s">
        <v>52</v>
      </c>
      <c r="C5509" t="s">
        <v>29</v>
      </c>
      <c r="D5509" t="s">
        <v>30</v>
      </c>
      <c r="E5509" t="s">
        <v>269</v>
      </c>
      <c r="F5509" t="s">
        <v>270</v>
      </c>
      <c r="G5509" t="s">
        <v>128</v>
      </c>
      <c r="H5509" t="s">
        <v>41</v>
      </c>
      <c r="I5509" t="s">
        <v>221</v>
      </c>
      <c r="J5509" t="s">
        <v>145</v>
      </c>
      <c r="L5509" t="s">
        <v>271</v>
      </c>
      <c r="M5509" t="s">
        <v>271</v>
      </c>
      <c r="N5509" t="b">
        <v>0</v>
      </c>
      <c r="O5509">
        <v>11.69139653</v>
      </c>
      <c r="P5509">
        <v>7.768205576077305E-3</v>
      </c>
      <c r="Q5509">
        <v>16.853930692916059</v>
      </c>
      <c r="R5509">
        <v>197.04598682001941</v>
      </c>
      <c r="S5509">
        <v>9.0821171716476856E-2</v>
      </c>
      <c r="T5509">
        <f t="shared" si="174"/>
        <v>197.04598682001932</v>
      </c>
      <c r="U5509">
        <f t="shared" si="175"/>
        <v>9.0821171716476856E-2</v>
      </c>
    </row>
    <row r="5510" spans="1:21" x14ac:dyDescent="0.35">
      <c r="A5510" t="s">
        <v>73</v>
      </c>
      <c r="B5510" t="s">
        <v>52</v>
      </c>
      <c r="C5510" t="s">
        <v>29</v>
      </c>
      <c r="D5510" t="s">
        <v>30</v>
      </c>
      <c r="E5510" t="s">
        <v>272</v>
      </c>
      <c r="F5510" t="s">
        <v>273</v>
      </c>
      <c r="G5510" t="s">
        <v>128</v>
      </c>
      <c r="H5510" t="s">
        <v>41</v>
      </c>
      <c r="I5510" t="s">
        <v>221</v>
      </c>
      <c r="J5510" t="s">
        <v>145</v>
      </c>
      <c r="L5510" t="s">
        <v>274</v>
      </c>
      <c r="M5510" t="s">
        <v>274</v>
      </c>
      <c r="N5510" t="b">
        <v>0</v>
      </c>
      <c r="O5510">
        <v>11.69139653</v>
      </c>
      <c r="P5510">
        <v>3.2919732090828371E-4</v>
      </c>
      <c r="Q5510">
        <v>0.71422785822868995</v>
      </c>
      <c r="R5510">
        <v>8.3503211033242373</v>
      </c>
      <c r="S5510">
        <v>3.8487764153524052E-3</v>
      </c>
      <c r="T5510">
        <f t="shared" si="174"/>
        <v>8.3503211033242373</v>
      </c>
      <c r="U5510">
        <f t="shared" si="175"/>
        <v>3.8487764153524047E-3</v>
      </c>
    </row>
    <row r="5511" spans="1:21" x14ac:dyDescent="0.35">
      <c r="A5511" t="s">
        <v>73</v>
      </c>
      <c r="B5511" t="s">
        <v>52</v>
      </c>
      <c r="C5511" t="s">
        <v>39</v>
      </c>
      <c r="D5511" t="s">
        <v>40</v>
      </c>
      <c r="E5511" t="s">
        <v>283</v>
      </c>
      <c r="F5511" t="s">
        <v>284</v>
      </c>
      <c r="G5511" t="s">
        <v>128</v>
      </c>
      <c r="H5511" t="s">
        <v>41</v>
      </c>
      <c r="I5511" t="s">
        <v>221</v>
      </c>
      <c r="J5511" t="s">
        <v>36</v>
      </c>
      <c r="L5511" t="s">
        <v>285</v>
      </c>
      <c r="M5511" t="s">
        <v>285</v>
      </c>
      <c r="N5511" t="b">
        <v>0</v>
      </c>
      <c r="O5511">
        <v>0.44</v>
      </c>
      <c r="P5511">
        <v>3.260865146878717E-3</v>
      </c>
      <c r="Q5511">
        <v>25.103935902101409</v>
      </c>
      <c r="R5511">
        <v>11.04573179692462</v>
      </c>
      <c r="S5511">
        <v>1.4347806646266359E-3</v>
      </c>
      <c r="T5511">
        <f t="shared" si="174"/>
        <v>11.04573179692462</v>
      </c>
      <c r="U5511">
        <f t="shared" si="175"/>
        <v>1.4347806646266355E-3</v>
      </c>
    </row>
    <row r="5512" spans="1:21" x14ac:dyDescent="0.35">
      <c r="A5512" t="s">
        <v>73</v>
      </c>
      <c r="B5512" t="s">
        <v>52</v>
      </c>
      <c r="C5512" t="s">
        <v>29</v>
      </c>
      <c r="D5512" t="s">
        <v>30</v>
      </c>
      <c r="E5512" t="s">
        <v>283</v>
      </c>
      <c r="F5512" t="s">
        <v>284</v>
      </c>
      <c r="G5512" t="s">
        <v>128</v>
      </c>
      <c r="H5512" t="s">
        <v>41</v>
      </c>
      <c r="I5512" t="s">
        <v>221</v>
      </c>
      <c r="J5512" t="s">
        <v>36</v>
      </c>
      <c r="L5512" t="s">
        <v>285</v>
      </c>
      <c r="M5512" t="s">
        <v>285</v>
      </c>
      <c r="N5512" t="b">
        <v>0</v>
      </c>
      <c r="O5512">
        <v>0.44</v>
      </c>
      <c r="P5512">
        <v>1.678130702315969E-3</v>
      </c>
      <c r="Q5512">
        <v>3.6408792575710831</v>
      </c>
      <c r="R5512">
        <v>1.601986873331277</v>
      </c>
      <c r="S5512">
        <v>7.3837750901902617E-4</v>
      </c>
      <c r="T5512">
        <f t="shared" si="174"/>
        <v>1.6019868733312765</v>
      </c>
      <c r="U5512">
        <f t="shared" si="175"/>
        <v>7.3837750901902639E-4</v>
      </c>
    </row>
    <row r="5513" spans="1:21" x14ac:dyDescent="0.35">
      <c r="A5513" t="s">
        <v>73</v>
      </c>
      <c r="B5513" t="s">
        <v>52</v>
      </c>
      <c r="C5513" t="s">
        <v>39</v>
      </c>
      <c r="D5513" t="s">
        <v>40</v>
      </c>
      <c r="E5513" t="s">
        <v>288</v>
      </c>
      <c r="F5513" t="s">
        <v>289</v>
      </c>
      <c r="G5513" t="s">
        <v>128</v>
      </c>
      <c r="H5513" t="s">
        <v>41</v>
      </c>
      <c r="I5513" t="s">
        <v>221</v>
      </c>
      <c r="J5513" t="s">
        <v>36</v>
      </c>
      <c r="L5513" t="s">
        <v>285</v>
      </c>
      <c r="M5513" t="s">
        <v>285</v>
      </c>
      <c r="N5513" t="b">
        <v>0</v>
      </c>
      <c r="O5513">
        <v>0.44</v>
      </c>
      <c r="P5513">
        <v>9.953167476707415E-4</v>
      </c>
      <c r="Q5513">
        <v>7.6624965186711744</v>
      </c>
      <c r="R5513">
        <v>3.3714984682153171</v>
      </c>
      <c r="S5513">
        <v>4.3793936897512631E-4</v>
      </c>
      <c r="T5513">
        <f t="shared" si="174"/>
        <v>3.3714984682153166</v>
      </c>
      <c r="U5513">
        <f t="shared" si="175"/>
        <v>4.3793936897512626E-4</v>
      </c>
    </row>
    <row r="5514" spans="1:21" x14ac:dyDescent="0.35">
      <c r="A5514" t="s">
        <v>73</v>
      </c>
      <c r="B5514" t="s">
        <v>52</v>
      </c>
      <c r="C5514" t="s">
        <v>39</v>
      </c>
      <c r="D5514" t="s">
        <v>40</v>
      </c>
      <c r="E5514" t="s">
        <v>293</v>
      </c>
      <c r="F5514" t="s">
        <v>294</v>
      </c>
      <c r="G5514" t="s">
        <v>128</v>
      </c>
      <c r="H5514" t="s">
        <v>41</v>
      </c>
      <c r="I5514" t="s">
        <v>221</v>
      </c>
      <c r="J5514" t="s">
        <v>36</v>
      </c>
      <c r="L5514" t="s">
        <v>295</v>
      </c>
      <c r="M5514" t="s">
        <v>295</v>
      </c>
      <c r="N5514" t="b">
        <v>0</v>
      </c>
      <c r="O5514">
        <v>0.48</v>
      </c>
      <c r="P5514">
        <v>2.8985459116020202E-3</v>
      </c>
      <c r="Q5514">
        <v>22.314602872739279</v>
      </c>
      <c r="R5514">
        <v>10.71100937891485</v>
      </c>
      <c r="S5514">
        <v>1.3913020375689691E-3</v>
      </c>
      <c r="T5514">
        <f t="shared" si="174"/>
        <v>10.711009378914854</v>
      </c>
      <c r="U5514">
        <f t="shared" si="175"/>
        <v>1.3913020375689697E-3</v>
      </c>
    </row>
    <row r="5515" spans="1:21" x14ac:dyDescent="0.35">
      <c r="A5515" t="s">
        <v>73</v>
      </c>
      <c r="B5515" t="s">
        <v>52</v>
      </c>
      <c r="C5515" t="s">
        <v>29</v>
      </c>
      <c r="D5515" t="s">
        <v>30</v>
      </c>
      <c r="E5515" t="s">
        <v>1201</v>
      </c>
      <c r="F5515" t="s">
        <v>1202</v>
      </c>
      <c r="G5515" t="s">
        <v>128</v>
      </c>
      <c r="H5515" t="s">
        <v>41</v>
      </c>
      <c r="I5515" t="s">
        <v>221</v>
      </c>
      <c r="J5515" t="s">
        <v>36</v>
      </c>
      <c r="L5515" t="s">
        <v>1203</v>
      </c>
      <c r="M5515" t="s">
        <v>1203</v>
      </c>
      <c r="N5515" t="b">
        <v>0</v>
      </c>
      <c r="O5515">
        <v>4.3</v>
      </c>
      <c r="P5515">
        <v>7.4662745527618417E-3</v>
      </c>
      <c r="Q5515">
        <v>16.198859905825781</v>
      </c>
      <c r="R5515">
        <v>69.655097595050876</v>
      </c>
      <c r="S5515">
        <v>3.210498057687592E-2</v>
      </c>
      <c r="T5515">
        <f t="shared" si="174"/>
        <v>69.655097595050862</v>
      </c>
      <c r="U5515">
        <f t="shared" si="175"/>
        <v>3.210498057687592E-2</v>
      </c>
    </row>
    <row r="5516" spans="1:21" x14ac:dyDescent="0.35">
      <c r="A5516" t="s">
        <v>73</v>
      </c>
      <c r="B5516" t="s">
        <v>52</v>
      </c>
      <c r="C5516" t="s">
        <v>39</v>
      </c>
      <c r="D5516" t="s">
        <v>40</v>
      </c>
      <c r="E5516" t="s">
        <v>1201</v>
      </c>
      <c r="F5516" t="s">
        <v>1202</v>
      </c>
      <c r="G5516" t="s">
        <v>128</v>
      </c>
      <c r="H5516" t="s">
        <v>41</v>
      </c>
      <c r="I5516" t="s">
        <v>221</v>
      </c>
      <c r="J5516" t="s">
        <v>36</v>
      </c>
      <c r="L5516" t="s">
        <v>1203</v>
      </c>
      <c r="M5516" t="s">
        <v>1203</v>
      </c>
      <c r="N5516" t="b">
        <v>0</v>
      </c>
      <c r="O5516">
        <v>4.3</v>
      </c>
      <c r="P5516">
        <v>1.194634281233922E-3</v>
      </c>
      <c r="Q5516">
        <v>9.1969526710589857</v>
      </c>
      <c r="R5516">
        <v>39.546896485553638</v>
      </c>
      <c r="S5516">
        <v>5.1369274093058656E-3</v>
      </c>
      <c r="T5516">
        <f t="shared" si="174"/>
        <v>39.546896485553638</v>
      </c>
      <c r="U5516">
        <f t="shared" si="175"/>
        <v>5.1369274093058647E-3</v>
      </c>
    </row>
    <row r="5517" spans="1:21" x14ac:dyDescent="0.35">
      <c r="A5517" t="s">
        <v>73</v>
      </c>
      <c r="B5517" t="s">
        <v>52</v>
      </c>
      <c r="C5517" t="s">
        <v>29</v>
      </c>
      <c r="D5517" t="s">
        <v>30</v>
      </c>
      <c r="E5517" t="s">
        <v>298</v>
      </c>
      <c r="F5517" t="s">
        <v>299</v>
      </c>
      <c r="G5517" t="s">
        <v>128</v>
      </c>
      <c r="H5517" t="s">
        <v>41</v>
      </c>
      <c r="I5517" t="s">
        <v>221</v>
      </c>
      <c r="J5517" t="s">
        <v>145</v>
      </c>
      <c r="L5517" t="s">
        <v>300</v>
      </c>
      <c r="M5517" t="s">
        <v>300</v>
      </c>
      <c r="N5517" t="b">
        <v>0</v>
      </c>
      <c r="O5517">
        <v>208.84838500999999</v>
      </c>
      <c r="P5517">
        <v>1.082610742618524E-2</v>
      </c>
      <c r="Q5517">
        <v>23.488367094312601</v>
      </c>
      <c r="R5517">
        <v>4905.5075341692136</v>
      </c>
      <c r="S5517">
        <v>2.2610150519035548</v>
      </c>
      <c r="T5517">
        <f t="shared" si="174"/>
        <v>4905.5075341692127</v>
      </c>
      <c r="U5517">
        <f t="shared" si="175"/>
        <v>2.2610150519035548</v>
      </c>
    </row>
    <row r="5518" spans="1:21" x14ac:dyDescent="0.35">
      <c r="A5518" t="s">
        <v>73</v>
      </c>
      <c r="B5518" t="s">
        <v>52</v>
      </c>
      <c r="C5518" t="s">
        <v>39</v>
      </c>
      <c r="D5518" t="s">
        <v>40</v>
      </c>
      <c r="E5518" t="s">
        <v>298</v>
      </c>
      <c r="F5518" t="s">
        <v>299</v>
      </c>
      <c r="G5518" t="s">
        <v>128</v>
      </c>
      <c r="H5518" t="s">
        <v>41</v>
      </c>
      <c r="I5518" t="s">
        <v>221</v>
      </c>
      <c r="J5518" t="s">
        <v>145</v>
      </c>
      <c r="L5518" t="s">
        <v>300</v>
      </c>
      <c r="M5518" t="s">
        <v>300</v>
      </c>
      <c r="N5518" t="b">
        <v>0</v>
      </c>
      <c r="O5518">
        <v>208.84838500999999</v>
      </c>
      <c r="P5518">
        <v>1.5104675066143921E-3</v>
      </c>
      <c r="Q5518">
        <v>11.62841079293027</v>
      </c>
      <c r="R5518">
        <v>2428.5748143363398</v>
      </c>
      <c r="S5518">
        <v>0.31545869936649718</v>
      </c>
      <c r="T5518">
        <f t="shared" si="174"/>
        <v>2428.5748143363403</v>
      </c>
      <c r="U5518">
        <f t="shared" si="175"/>
        <v>0.31545869936649729</v>
      </c>
    </row>
    <row r="5519" spans="1:21" x14ac:dyDescent="0.35">
      <c r="A5519" t="s">
        <v>73</v>
      </c>
      <c r="B5519" t="s">
        <v>52</v>
      </c>
      <c r="C5519" t="s">
        <v>39</v>
      </c>
      <c r="D5519" t="s">
        <v>40</v>
      </c>
      <c r="E5519" t="s">
        <v>313</v>
      </c>
      <c r="F5519" t="s">
        <v>314</v>
      </c>
      <c r="G5519" t="s">
        <v>128</v>
      </c>
      <c r="H5519" t="s">
        <v>41</v>
      </c>
      <c r="I5519" t="s">
        <v>221</v>
      </c>
      <c r="J5519" t="s">
        <v>145</v>
      </c>
      <c r="L5519" t="s">
        <v>315</v>
      </c>
      <c r="M5519" t="s">
        <v>315</v>
      </c>
      <c r="N5519" t="b">
        <v>0</v>
      </c>
      <c r="O5519">
        <v>250.58497259000001</v>
      </c>
      <c r="P5519">
        <v>2.4628091521970768E-3</v>
      </c>
      <c r="Q5519">
        <v>18.96006130613646</v>
      </c>
      <c r="R5519">
        <v>4751.1064427029232</v>
      </c>
      <c r="S5519">
        <v>0.61714296389770573</v>
      </c>
      <c r="T5519">
        <f t="shared" si="174"/>
        <v>4751.1064427029241</v>
      </c>
      <c r="U5519">
        <f t="shared" si="175"/>
        <v>0.61714296389770562</v>
      </c>
    </row>
    <row r="5520" spans="1:21" x14ac:dyDescent="0.35">
      <c r="A5520" t="s">
        <v>73</v>
      </c>
      <c r="B5520" t="s">
        <v>52</v>
      </c>
      <c r="C5520" t="s">
        <v>29</v>
      </c>
      <c r="D5520" t="s">
        <v>30</v>
      </c>
      <c r="E5520" t="s">
        <v>313</v>
      </c>
      <c r="F5520" t="s">
        <v>314</v>
      </c>
      <c r="G5520" t="s">
        <v>128</v>
      </c>
      <c r="H5520" t="s">
        <v>41</v>
      </c>
      <c r="I5520" t="s">
        <v>221</v>
      </c>
      <c r="J5520" t="s">
        <v>145</v>
      </c>
      <c r="L5520" t="s">
        <v>315</v>
      </c>
      <c r="M5520" t="s">
        <v>315</v>
      </c>
      <c r="N5520" t="b">
        <v>0</v>
      </c>
      <c r="O5520">
        <v>250.58497259000001</v>
      </c>
      <c r="P5520">
        <v>9.9005479535668166E-3</v>
      </c>
      <c r="Q5520">
        <v>21.48026946469761</v>
      </c>
      <c r="R5520">
        <v>5382.6327350370648</v>
      </c>
      <c r="S5520">
        <v>2.480928537570521</v>
      </c>
      <c r="T5520">
        <f t="shared" si="174"/>
        <v>5382.6327350370648</v>
      </c>
      <c r="U5520">
        <f t="shared" si="175"/>
        <v>2.4809285375705215</v>
      </c>
    </row>
    <row r="5521" spans="1:21" x14ac:dyDescent="0.35">
      <c r="A5521" t="s">
        <v>73</v>
      </c>
      <c r="B5521" t="s">
        <v>52</v>
      </c>
      <c r="C5521" t="s">
        <v>39</v>
      </c>
      <c r="D5521" t="s">
        <v>40</v>
      </c>
      <c r="E5521" t="s">
        <v>325</v>
      </c>
      <c r="F5521" t="s">
        <v>326</v>
      </c>
      <c r="G5521" t="s">
        <v>128</v>
      </c>
      <c r="H5521" t="s">
        <v>41</v>
      </c>
      <c r="I5521" t="s">
        <v>221</v>
      </c>
      <c r="J5521" t="s">
        <v>36</v>
      </c>
      <c r="L5521" t="s">
        <v>327</v>
      </c>
      <c r="M5521" t="s">
        <v>327</v>
      </c>
      <c r="N5521" t="b">
        <v>0</v>
      </c>
      <c r="O5521">
        <v>35.74</v>
      </c>
      <c r="P5521">
        <v>4.5710252359151297E-3</v>
      </c>
      <c r="Q5521">
        <v>35.190269870295062</v>
      </c>
      <c r="R5521">
        <v>1257.700245164345</v>
      </c>
      <c r="S5521">
        <v>0.16336844193160671</v>
      </c>
      <c r="T5521">
        <f t="shared" si="174"/>
        <v>1257.7002451643455</v>
      </c>
      <c r="U5521">
        <f t="shared" si="175"/>
        <v>0.16336844193160674</v>
      </c>
    </row>
    <row r="5522" spans="1:21" x14ac:dyDescent="0.35">
      <c r="A5522" t="s">
        <v>73</v>
      </c>
      <c r="B5522" t="s">
        <v>52</v>
      </c>
      <c r="C5522" t="s">
        <v>29</v>
      </c>
      <c r="D5522" t="s">
        <v>30</v>
      </c>
      <c r="E5522" t="s">
        <v>325</v>
      </c>
      <c r="F5522" t="s">
        <v>326</v>
      </c>
      <c r="G5522" t="s">
        <v>128</v>
      </c>
      <c r="H5522" t="s">
        <v>41</v>
      </c>
      <c r="I5522" t="s">
        <v>221</v>
      </c>
      <c r="J5522" t="s">
        <v>36</v>
      </c>
      <c r="L5522" t="s">
        <v>327</v>
      </c>
      <c r="M5522" t="s">
        <v>327</v>
      </c>
      <c r="N5522" t="b">
        <v>0</v>
      </c>
      <c r="O5522">
        <v>35.74</v>
      </c>
      <c r="P5522">
        <v>1.8065551850029719E-2</v>
      </c>
      <c r="Q5522">
        <v>39.195095421693608</v>
      </c>
      <c r="R5522">
        <v>1400.83271037133</v>
      </c>
      <c r="S5522">
        <v>0.64566282312006207</v>
      </c>
      <c r="T5522">
        <f t="shared" si="174"/>
        <v>1400.8327103713295</v>
      </c>
      <c r="U5522">
        <f t="shared" si="175"/>
        <v>0.64566282312006218</v>
      </c>
    </row>
    <row r="5523" spans="1:21" x14ac:dyDescent="0.35">
      <c r="A5523" t="s">
        <v>73</v>
      </c>
      <c r="B5523" t="s">
        <v>52</v>
      </c>
      <c r="C5523" t="s">
        <v>29</v>
      </c>
      <c r="D5523" t="s">
        <v>30</v>
      </c>
      <c r="E5523" t="s">
        <v>1204</v>
      </c>
      <c r="F5523" t="s">
        <v>1205</v>
      </c>
      <c r="G5523" t="s">
        <v>128</v>
      </c>
      <c r="H5523" t="s">
        <v>41</v>
      </c>
      <c r="I5523" t="s">
        <v>221</v>
      </c>
      <c r="J5523" t="s">
        <v>145</v>
      </c>
      <c r="L5523" t="s">
        <v>1206</v>
      </c>
      <c r="M5523" t="s">
        <v>1206</v>
      </c>
      <c r="N5523" t="b">
        <v>0</v>
      </c>
      <c r="O5523">
        <v>3.5359830099999998</v>
      </c>
      <c r="P5523">
        <v>2.7021096488715852E-3</v>
      </c>
      <c r="Q5523">
        <v>5.862508181682065</v>
      </c>
      <c r="R5523">
        <v>20.729729326413771</v>
      </c>
      <c r="S5523">
        <v>9.5546138095669898E-3</v>
      </c>
      <c r="T5523">
        <f t="shared" si="174"/>
        <v>20.729729326413775</v>
      </c>
      <c r="U5523">
        <f t="shared" si="175"/>
        <v>9.5546138095669898E-3</v>
      </c>
    </row>
    <row r="5524" spans="1:21" x14ac:dyDescent="0.35">
      <c r="A5524" t="s">
        <v>73</v>
      </c>
      <c r="B5524" t="s">
        <v>52</v>
      </c>
      <c r="C5524" t="s">
        <v>39</v>
      </c>
      <c r="D5524" t="s">
        <v>40</v>
      </c>
      <c r="E5524" t="s">
        <v>1204</v>
      </c>
      <c r="F5524" t="s">
        <v>1205</v>
      </c>
      <c r="G5524" t="s">
        <v>128</v>
      </c>
      <c r="H5524" t="s">
        <v>41</v>
      </c>
      <c r="I5524" t="s">
        <v>221</v>
      </c>
      <c r="J5524" t="s">
        <v>145</v>
      </c>
      <c r="L5524" t="s">
        <v>1206</v>
      </c>
      <c r="M5524" t="s">
        <v>1206</v>
      </c>
      <c r="N5524" t="b">
        <v>0</v>
      </c>
      <c r="O5524">
        <v>3.5359830099999998</v>
      </c>
      <c r="P5524">
        <v>1.8804617774362869E-4</v>
      </c>
      <c r="Q5524">
        <v>1.447683047313334</v>
      </c>
      <c r="R5524">
        <v>5.1189826591649767</v>
      </c>
      <c r="S5524">
        <v>6.6492808959691134E-4</v>
      </c>
      <c r="T5524">
        <f t="shared" si="174"/>
        <v>5.118982659164975</v>
      </c>
      <c r="U5524">
        <f t="shared" si="175"/>
        <v>6.6492808959691112E-4</v>
      </c>
    </row>
    <row r="5525" spans="1:21" x14ac:dyDescent="0.35">
      <c r="A5525" t="s">
        <v>73</v>
      </c>
      <c r="B5525" t="s">
        <v>52</v>
      </c>
      <c r="C5525" t="s">
        <v>39</v>
      </c>
      <c r="D5525" t="s">
        <v>40</v>
      </c>
      <c r="E5525" t="s">
        <v>328</v>
      </c>
      <c r="F5525" t="s">
        <v>329</v>
      </c>
      <c r="G5525" t="s">
        <v>128</v>
      </c>
      <c r="H5525" t="s">
        <v>41</v>
      </c>
      <c r="I5525" t="s">
        <v>221</v>
      </c>
      <c r="J5525" t="s">
        <v>145</v>
      </c>
      <c r="L5525" t="s">
        <v>330</v>
      </c>
      <c r="M5525" t="s">
        <v>330</v>
      </c>
      <c r="N5525" t="b">
        <v>0</v>
      </c>
      <c r="O5525">
        <v>3.5359830099999998</v>
      </c>
      <c r="P5525">
        <v>1.6143356738643549E-4</v>
      </c>
      <c r="Q5525">
        <v>1.242804515236023</v>
      </c>
      <c r="R5525">
        <v>4.3945356506258619</v>
      </c>
      <c r="S5525">
        <v>5.7082635152212594E-4</v>
      </c>
      <c r="T5525">
        <f t="shared" si="174"/>
        <v>4.3945356506258628</v>
      </c>
      <c r="U5525">
        <f t="shared" si="175"/>
        <v>5.7082635152212594E-4</v>
      </c>
    </row>
    <row r="5526" spans="1:21" x14ac:dyDescent="0.35">
      <c r="A5526" t="s">
        <v>73</v>
      </c>
      <c r="B5526" t="s">
        <v>52</v>
      </c>
      <c r="C5526" t="s">
        <v>29</v>
      </c>
      <c r="D5526" t="s">
        <v>30</v>
      </c>
      <c r="E5526" t="s">
        <v>339</v>
      </c>
      <c r="F5526" t="s">
        <v>340</v>
      </c>
      <c r="G5526" t="s">
        <v>128</v>
      </c>
      <c r="H5526" t="s">
        <v>41</v>
      </c>
      <c r="I5526" t="s">
        <v>221</v>
      </c>
      <c r="J5526" t="s">
        <v>145</v>
      </c>
      <c r="L5526" t="s">
        <v>205</v>
      </c>
      <c r="M5526" t="s">
        <v>205</v>
      </c>
      <c r="N5526" t="b">
        <v>0</v>
      </c>
      <c r="O5526">
        <v>250.58497259000001</v>
      </c>
      <c r="P5526">
        <v>1.5522889211628969E-2</v>
      </c>
      <c r="Q5526">
        <v>33.67852412818349</v>
      </c>
      <c r="R5526">
        <v>8439.3320455325138</v>
      </c>
      <c r="S5526">
        <v>3.8898027676136522</v>
      </c>
      <c r="T5526">
        <f t="shared" si="174"/>
        <v>8439.3320455325138</v>
      </c>
      <c r="U5526">
        <f t="shared" si="175"/>
        <v>3.8898027676136522</v>
      </c>
    </row>
    <row r="5527" spans="1:21" x14ac:dyDescent="0.35">
      <c r="A5527" t="s">
        <v>73</v>
      </c>
      <c r="B5527" t="s">
        <v>52</v>
      </c>
      <c r="C5527" t="s">
        <v>39</v>
      </c>
      <c r="D5527" t="s">
        <v>40</v>
      </c>
      <c r="E5527" t="s">
        <v>339</v>
      </c>
      <c r="F5527" t="s">
        <v>340</v>
      </c>
      <c r="G5527" t="s">
        <v>128</v>
      </c>
      <c r="H5527" t="s">
        <v>41</v>
      </c>
      <c r="I5527" t="s">
        <v>221</v>
      </c>
      <c r="J5527" t="s">
        <v>145</v>
      </c>
      <c r="L5527" t="s">
        <v>205</v>
      </c>
      <c r="M5527" t="s">
        <v>205</v>
      </c>
      <c r="N5527" t="b">
        <v>0</v>
      </c>
      <c r="O5527">
        <v>250.58497259000001</v>
      </c>
      <c r="P5527">
        <v>2.6509802172546069E-3</v>
      </c>
      <c r="Q5527">
        <v>20.40870580477695</v>
      </c>
      <c r="R5527">
        <v>5114.1149846874059</v>
      </c>
      <c r="S5527">
        <v>0.66429580507737795</v>
      </c>
      <c r="T5527">
        <f t="shared" si="174"/>
        <v>5114.1149846874059</v>
      </c>
      <c r="U5527">
        <f t="shared" si="175"/>
        <v>0.66429580507737795</v>
      </c>
    </row>
    <row r="5528" spans="1:21" x14ac:dyDescent="0.35">
      <c r="A5528" t="s">
        <v>73</v>
      </c>
      <c r="B5528" t="s">
        <v>52</v>
      </c>
      <c r="C5528" t="s">
        <v>29</v>
      </c>
      <c r="D5528" t="s">
        <v>30</v>
      </c>
      <c r="E5528" t="s">
        <v>341</v>
      </c>
      <c r="F5528" t="s">
        <v>342</v>
      </c>
      <c r="G5528" t="s">
        <v>128</v>
      </c>
      <c r="H5528" t="s">
        <v>41</v>
      </c>
      <c r="I5528" t="s">
        <v>221</v>
      </c>
      <c r="J5528" t="s">
        <v>145</v>
      </c>
      <c r="L5528" t="s">
        <v>343</v>
      </c>
      <c r="M5528" t="s">
        <v>343</v>
      </c>
      <c r="N5528" t="b">
        <v>0</v>
      </c>
      <c r="O5528">
        <v>11.69139653</v>
      </c>
      <c r="P5528">
        <v>3.1015081440897768E-3</v>
      </c>
      <c r="Q5528">
        <v>6.729044795748031</v>
      </c>
      <c r="R5528">
        <v>78.671930975223091</v>
      </c>
      <c r="S5528">
        <v>3.6260961553577963E-2</v>
      </c>
      <c r="T5528">
        <f t="shared" si="174"/>
        <v>78.671930975223091</v>
      </c>
      <c r="U5528">
        <f t="shared" si="175"/>
        <v>3.6260961553577956E-2</v>
      </c>
    </row>
    <row r="5529" spans="1:21" x14ac:dyDescent="0.35">
      <c r="A5529" t="s">
        <v>73</v>
      </c>
      <c r="B5529" t="s">
        <v>52</v>
      </c>
      <c r="C5529" t="s">
        <v>29</v>
      </c>
      <c r="D5529" t="s">
        <v>30</v>
      </c>
      <c r="E5529" t="s">
        <v>1209</v>
      </c>
      <c r="F5529" t="s">
        <v>1210</v>
      </c>
      <c r="G5529" t="s">
        <v>128</v>
      </c>
      <c r="H5529" t="s">
        <v>41</v>
      </c>
      <c r="I5529" t="s">
        <v>221</v>
      </c>
      <c r="J5529" t="s">
        <v>145</v>
      </c>
      <c r="L5529" t="s">
        <v>1211</v>
      </c>
      <c r="M5529" t="s">
        <v>1211</v>
      </c>
      <c r="N5529" t="b">
        <v>0</v>
      </c>
      <c r="O5529">
        <v>29.001318260000001</v>
      </c>
      <c r="P5529">
        <v>8.1067782307164414E-4</v>
      </c>
      <c r="Q5529">
        <v>1.7588499313676751</v>
      </c>
      <c r="R5529">
        <v>51.008966631173102</v>
      </c>
      <c r="S5529">
        <v>2.3510725553224719E-2</v>
      </c>
      <c r="T5529">
        <f t="shared" si="174"/>
        <v>51.008966631173102</v>
      </c>
      <c r="U5529">
        <f t="shared" si="175"/>
        <v>2.3510725553224723E-2</v>
      </c>
    </row>
    <row r="5530" spans="1:21" x14ac:dyDescent="0.35">
      <c r="A5530" t="s">
        <v>73</v>
      </c>
      <c r="B5530" t="s">
        <v>52</v>
      </c>
      <c r="C5530" t="s">
        <v>29</v>
      </c>
      <c r="D5530" t="s">
        <v>30</v>
      </c>
      <c r="E5530" t="s">
        <v>358</v>
      </c>
      <c r="F5530" t="s">
        <v>359</v>
      </c>
      <c r="G5530" t="s">
        <v>128</v>
      </c>
      <c r="H5530" t="s">
        <v>41</v>
      </c>
      <c r="I5530" t="s">
        <v>221</v>
      </c>
      <c r="J5530" t="s">
        <v>145</v>
      </c>
      <c r="L5530" t="s">
        <v>360</v>
      </c>
      <c r="M5530" t="s">
        <v>360</v>
      </c>
      <c r="N5530" t="b">
        <v>0</v>
      </c>
      <c r="O5530">
        <v>3.5359830099999998</v>
      </c>
      <c r="P5530">
        <v>4.8100614083313826E-3</v>
      </c>
      <c r="Q5530">
        <v>10.435928968505021</v>
      </c>
      <c r="R5530">
        <v>36.901267526200563</v>
      </c>
      <c r="S5530">
        <v>1.7008295416916439E-2</v>
      </c>
      <c r="T5530">
        <f t="shared" si="174"/>
        <v>36.901267526200577</v>
      </c>
      <c r="U5530">
        <f t="shared" si="175"/>
        <v>1.7008295416916442E-2</v>
      </c>
    </row>
    <row r="5531" spans="1:21" x14ac:dyDescent="0.35">
      <c r="A5531" t="s">
        <v>73</v>
      </c>
      <c r="B5531" t="s">
        <v>52</v>
      </c>
      <c r="C5531" t="s">
        <v>39</v>
      </c>
      <c r="D5531" t="s">
        <v>40</v>
      </c>
      <c r="E5531" t="s">
        <v>358</v>
      </c>
      <c r="F5531" t="s">
        <v>359</v>
      </c>
      <c r="G5531" t="s">
        <v>128</v>
      </c>
      <c r="H5531" t="s">
        <v>41</v>
      </c>
      <c r="I5531" t="s">
        <v>221</v>
      </c>
      <c r="J5531" t="s">
        <v>145</v>
      </c>
      <c r="L5531" t="s">
        <v>360</v>
      </c>
      <c r="M5531" t="s">
        <v>360</v>
      </c>
      <c r="N5531" t="b">
        <v>0</v>
      </c>
      <c r="O5531">
        <v>3.5359830099999998</v>
      </c>
      <c r="P5531">
        <v>2.0456547703985432E-3</v>
      </c>
      <c r="Q5531">
        <v>15.748577117047841</v>
      </c>
      <c r="R5531">
        <v>55.686701117555927</v>
      </c>
      <c r="S5531">
        <v>7.2334005124546994E-3</v>
      </c>
      <c r="T5531">
        <f t="shared" si="174"/>
        <v>55.686701117555941</v>
      </c>
      <c r="U5531">
        <f t="shared" si="175"/>
        <v>7.2334005124546994E-3</v>
      </c>
    </row>
    <row r="5532" spans="1:21" x14ac:dyDescent="0.35">
      <c r="A5532" t="s">
        <v>73</v>
      </c>
      <c r="B5532" t="s">
        <v>52</v>
      </c>
      <c r="C5532" t="s">
        <v>29</v>
      </c>
      <c r="D5532" t="s">
        <v>30</v>
      </c>
      <c r="E5532" t="s">
        <v>1212</v>
      </c>
      <c r="F5532" t="s">
        <v>1213</v>
      </c>
      <c r="G5532" t="s">
        <v>128</v>
      </c>
      <c r="H5532" t="s">
        <v>41</v>
      </c>
      <c r="I5532" t="s">
        <v>221</v>
      </c>
      <c r="J5532" t="s">
        <v>145</v>
      </c>
      <c r="L5532" t="s">
        <v>343</v>
      </c>
      <c r="M5532" t="s">
        <v>343</v>
      </c>
      <c r="N5532" t="b">
        <v>0</v>
      </c>
      <c r="O5532">
        <v>11.69139653</v>
      </c>
      <c r="P5532">
        <v>2.3262943430053728E-3</v>
      </c>
      <c r="Q5532">
        <v>5.047137752002393</v>
      </c>
      <c r="R5532">
        <v>59.00808880019278</v>
      </c>
      <c r="S5532">
        <v>2.7197629609571651E-2</v>
      </c>
      <c r="T5532">
        <f t="shared" si="174"/>
        <v>59.00808880019278</v>
      </c>
      <c r="U5532">
        <f t="shared" si="175"/>
        <v>2.7197629609571648E-2</v>
      </c>
    </row>
    <row r="5533" spans="1:21" x14ac:dyDescent="0.35">
      <c r="A5533" t="s">
        <v>73</v>
      </c>
      <c r="B5533" t="s">
        <v>52</v>
      </c>
      <c r="C5533" t="s">
        <v>39</v>
      </c>
      <c r="D5533" t="s">
        <v>40</v>
      </c>
      <c r="E5533" t="s">
        <v>361</v>
      </c>
      <c r="F5533" t="s">
        <v>362</v>
      </c>
      <c r="G5533" t="s">
        <v>128</v>
      </c>
      <c r="H5533" t="s">
        <v>41</v>
      </c>
      <c r="I5533" t="s">
        <v>221</v>
      </c>
      <c r="J5533" t="s">
        <v>145</v>
      </c>
      <c r="L5533" t="s">
        <v>363</v>
      </c>
      <c r="M5533" t="s">
        <v>363</v>
      </c>
      <c r="N5533" t="b">
        <v>0</v>
      </c>
      <c r="O5533">
        <v>3.5359830099999998</v>
      </c>
      <c r="P5533">
        <v>4.4992731381246671E-4</v>
      </c>
      <c r="Q5533">
        <v>3.4637882702277012</v>
      </c>
      <c r="R5533">
        <v>12.24789647376244</v>
      </c>
      <c r="S5533">
        <v>1.5909353373758199E-3</v>
      </c>
      <c r="T5533">
        <f t="shared" si="174"/>
        <v>12.24789647376244</v>
      </c>
      <c r="U5533">
        <f t="shared" si="175"/>
        <v>1.5909353373758206E-3</v>
      </c>
    </row>
    <row r="5534" spans="1:21" x14ac:dyDescent="0.35">
      <c r="A5534" t="s">
        <v>73</v>
      </c>
      <c r="B5534" t="s">
        <v>52</v>
      </c>
      <c r="C5534" t="s">
        <v>29</v>
      </c>
      <c r="D5534" t="s">
        <v>30</v>
      </c>
      <c r="E5534" t="s">
        <v>361</v>
      </c>
      <c r="F5534" t="s">
        <v>362</v>
      </c>
      <c r="G5534" t="s">
        <v>128</v>
      </c>
      <c r="H5534" t="s">
        <v>41</v>
      </c>
      <c r="I5534" t="s">
        <v>221</v>
      </c>
      <c r="J5534" t="s">
        <v>145</v>
      </c>
      <c r="L5534" t="s">
        <v>363</v>
      </c>
      <c r="M5534" t="s">
        <v>363</v>
      </c>
      <c r="N5534" t="b">
        <v>0</v>
      </c>
      <c r="O5534">
        <v>3.5359830099999998</v>
      </c>
      <c r="P5534">
        <v>2.4244435938516381E-3</v>
      </c>
      <c r="Q5534">
        <v>5.2600827693715013</v>
      </c>
      <c r="R5534">
        <v>18.599563303691379</v>
      </c>
      <c r="S5534">
        <v>8.5727913565627322E-3</v>
      </c>
      <c r="T5534">
        <f t="shared" si="174"/>
        <v>18.599563303691376</v>
      </c>
      <c r="U5534">
        <f t="shared" si="175"/>
        <v>8.5727913565627322E-3</v>
      </c>
    </row>
    <row r="5535" spans="1:21" x14ac:dyDescent="0.35">
      <c r="A5535" t="s">
        <v>73</v>
      </c>
      <c r="B5535" t="s">
        <v>52</v>
      </c>
      <c r="C5535" t="s">
        <v>29</v>
      </c>
      <c r="D5535" t="s">
        <v>30</v>
      </c>
      <c r="E5535" t="s">
        <v>364</v>
      </c>
      <c r="F5535" t="s">
        <v>365</v>
      </c>
      <c r="G5535" t="s">
        <v>128</v>
      </c>
      <c r="H5535" t="s">
        <v>41</v>
      </c>
      <c r="I5535" t="s">
        <v>221</v>
      </c>
      <c r="J5535" t="s">
        <v>145</v>
      </c>
      <c r="L5535" t="s">
        <v>363</v>
      </c>
      <c r="M5535" t="s">
        <v>363</v>
      </c>
      <c r="N5535" t="b">
        <v>0</v>
      </c>
      <c r="O5535">
        <v>3.5359830099999998</v>
      </c>
      <c r="P5535">
        <v>1.849257981932578E-3</v>
      </c>
      <c r="Q5535">
        <v>4.0121577056090159</v>
      </c>
      <c r="R5535">
        <v>14.18692148047406</v>
      </c>
      <c r="S5535">
        <v>6.538944805220482E-3</v>
      </c>
      <c r="T5535">
        <f t="shared" si="174"/>
        <v>14.18692148047406</v>
      </c>
      <c r="U5535">
        <f t="shared" si="175"/>
        <v>6.538944805220482E-3</v>
      </c>
    </row>
    <row r="5536" spans="1:21" x14ac:dyDescent="0.35">
      <c r="A5536" t="s">
        <v>73</v>
      </c>
      <c r="B5536" t="s">
        <v>52</v>
      </c>
      <c r="C5536" t="s">
        <v>39</v>
      </c>
      <c r="D5536" t="s">
        <v>40</v>
      </c>
      <c r="E5536" t="s">
        <v>364</v>
      </c>
      <c r="F5536" t="s">
        <v>365</v>
      </c>
      <c r="G5536" t="s">
        <v>128</v>
      </c>
      <c r="H5536" t="s">
        <v>41</v>
      </c>
      <c r="I5536" t="s">
        <v>221</v>
      </c>
      <c r="J5536" t="s">
        <v>145</v>
      </c>
      <c r="L5536" t="s">
        <v>363</v>
      </c>
      <c r="M5536" t="s">
        <v>363</v>
      </c>
      <c r="N5536" t="b">
        <v>0</v>
      </c>
      <c r="O5536">
        <v>3.5359830099999998</v>
      </c>
      <c r="P5536">
        <v>1.702723533735104E-3</v>
      </c>
      <c r="Q5536">
        <v>13.10850357942615</v>
      </c>
      <c r="R5536">
        <v>46.351445943375047</v>
      </c>
      <c r="S5536">
        <v>6.0208014860144866E-3</v>
      </c>
      <c r="T5536">
        <f t="shared" si="174"/>
        <v>46.351445943375055</v>
      </c>
      <c r="U5536">
        <f t="shared" si="175"/>
        <v>6.0208014860144892E-3</v>
      </c>
    </row>
    <row r="5537" spans="1:21" x14ac:dyDescent="0.35">
      <c r="A5537" t="s">
        <v>73</v>
      </c>
      <c r="B5537" t="s">
        <v>52</v>
      </c>
      <c r="C5537" t="s">
        <v>39</v>
      </c>
      <c r="D5537" t="s">
        <v>40</v>
      </c>
      <c r="E5537" t="s">
        <v>366</v>
      </c>
      <c r="F5537" t="s">
        <v>367</v>
      </c>
      <c r="G5537" t="s">
        <v>128</v>
      </c>
      <c r="H5537" t="s">
        <v>41</v>
      </c>
      <c r="I5537" t="s">
        <v>221</v>
      </c>
      <c r="J5537" t="s">
        <v>145</v>
      </c>
      <c r="L5537" t="s">
        <v>368</v>
      </c>
      <c r="M5537" t="s">
        <v>368</v>
      </c>
      <c r="N5537" t="b">
        <v>0</v>
      </c>
      <c r="O5537">
        <v>29.001318260000001</v>
      </c>
      <c r="P5537">
        <v>9.7640685750560296E-3</v>
      </c>
      <c r="Q5537">
        <v>75.169177690943002</v>
      </c>
      <c r="R5537">
        <v>2180.0052455575301</v>
      </c>
      <c r="S5537">
        <v>0.28317086025766458</v>
      </c>
      <c r="T5537">
        <f t="shared" si="174"/>
        <v>2180.0052455575301</v>
      </c>
      <c r="U5537">
        <f t="shared" si="175"/>
        <v>0.28317086025766464</v>
      </c>
    </row>
    <row r="5538" spans="1:21" x14ac:dyDescent="0.35">
      <c r="A5538" t="s">
        <v>73</v>
      </c>
      <c r="B5538" t="s">
        <v>52</v>
      </c>
      <c r="C5538" t="s">
        <v>29</v>
      </c>
      <c r="D5538" t="s">
        <v>30</v>
      </c>
      <c r="E5538" t="s">
        <v>366</v>
      </c>
      <c r="F5538" t="s">
        <v>367</v>
      </c>
      <c r="G5538" t="s">
        <v>128</v>
      </c>
      <c r="H5538" t="s">
        <v>41</v>
      </c>
      <c r="I5538" t="s">
        <v>221</v>
      </c>
      <c r="J5538" t="s">
        <v>145</v>
      </c>
      <c r="L5538" t="s">
        <v>368</v>
      </c>
      <c r="M5538" t="s">
        <v>368</v>
      </c>
      <c r="N5538" t="b">
        <v>0</v>
      </c>
      <c r="O5538">
        <v>29.001318260000001</v>
      </c>
      <c r="P5538">
        <v>3.0690866456012048E-3</v>
      </c>
      <c r="Q5538">
        <v>6.6587029795930048</v>
      </c>
      <c r="R5538">
        <v>193.111164309987</v>
      </c>
      <c r="S5538">
        <v>8.9007558576596368E-2</v>
      </c>
      <c r="T5538">
        <f t="shared" si="174"/>
        <v>193.11116430998703</v>
      </c>
      <c r="U5538">
        <f t="shared" si="175"/>
        <v>8.9007558576596368E-2</v>
      </c>
    </row>
    <row r="5539" spans="1:21" x14ac:dyDescent="0.35">
      <c r="A5539" t="s">
        <v>73</v>
      </c>
      <c r="B5539" t="s">
        <v>52</v>
      </c>
      <c r="C5539" t="s">
        <v>29</v>
      </c>
      <c r="D5539" t="s">
        <v>30</v>
      </c>
      <c r="E5539" t="s">
        <v>371</v>
      </c>
      <c r="F5539" t="s">
        <v>372</v>
      </c>
      <c r="G5539" t="s">
        <v>128</v>
      </c>
      <c r="H5539" t="s">
        <v>41</v>
      </c>
      <c r="I5539" t="s">
        <v>221</v>
      </c>
      <c r="J5539" t="s">
        <v>145</v>
      </c>
      <c r="L5539" t="s">
        <v>274</v>
      </c>
      <c r="M5539" t="s">
        <v>274</v>
      </c>
      <c r="N5539" t="b">
        <v>0</v>
      </c>
      <c r="O5539">
        <v>11.69139653</v>
      </c>
      <c r="P5539">
        <v>6.4492372755149815E-4</v>
      </c>
      <c r="Q5539">
        <v>1.3992291655930631</v>
      </c>
      <c r="R5539">
        <v>16.35894301128954</v>
      </c>
      <c r="S5539">
        <v>7.5400590304102516E-3</v>
      </c>
      <c r="T5539">
        <f t="shared" si="174"/>
        <v>16.358943011289533</v>
      </c>
      <c r="U5539">
        <f t="shared" si="175"/>
        <v>7.5400590304102516E-3</v>
      </c>
    </row>
    <row r="5540" spans="1:21" x14ac:dyDescent="0.35">
      <c r="A5540" t="s">
        <v>73</v>
      </c>
      <c r="B5540" t="s">
        <v>52</v>
      </c>
      <c r="C5540" t="s">
        <v>39</v>
      </c>
      <c r="D5540" t="s">
        <v>40</v>
      </c>
      <c r="E5540" t="s">
        <v>371</v>
      </c>
      <c r="F5540" t="s">
        <v>372</v>
      </c>
      <c r="G5540" t="s">
        <v>128</v>
      </c>
      <c r="H5540" t="s">
        <v>41</v>
      </c>
      <c r="I5540" t="s">
        <v>221</v>
      </c>
      <c r="J5540" t="s">
        <v>145</v>
      </c>
      <c r="L5540" t="s">
        <v>274</v>
      </c>
      <c r="M5540" t="s">
        <v>274</v>
      </c>
      <c r="N5540" t="b">
        <v>0</v>
      </c>
      <c r="O5540">
        <v>11.69139653</v>
      </c>
      <c r="P5540">
        <v>1.117057185194564E-3</v>
      </c>
      <c r="Q5540">
        <v>8.5997214582603387</v>
      </c>
      <c r="R5540">
        <v>100.54275361607149</v>
      </c>
      <c r="S5540">
        <v>1.305995849879529E-2</v>
      </c>
      <c r="T5540">
        <f t="shared" si="174"/>
        <v>100.54275361607147</v>
      </c>
      <c r="U5540">
        <f t="shared" si="175"/>
        <v>1.3059958498795293E-2</v>
      </c>
    </row>
    <row r="5541" spans="1:21" x14ac:dyDescent="0.35">
      <c r="A5541" t="s">
        <v>73</v>
      </c>
      <c r="B5541" t="s">
        <v>52</v>
      </c>
      <c r="C5541" t="s">
        <v>39</v>
      </c>
      <c r="D5541" t="s">
        <v>40</v>
      </c>
      <c r="E5541" t="s">
        <v>379</v>
      </c>
      <c r="F5541" t="s">
        <v>380</v>
      </c>
      <c r="G5541" t="s">
        <v>128</v>
      </c>
      <c r="H5541" t="s">
        <v>41</v>
      </c>
      <c r="I5541" t="s">
        <v>221</v>
      </c>
      <c r="J5541" t="s">
        <v>145</v>
      </c>
      <c r="L5541" t="s">
        <v>378</v>
      </c>
      <c r="M5541" t="s">
        <v>378</v>
      </c>
      <c r="N5541" t="b">
        <v>0</v>
      </c>
      <c r="O5541">
        <v>208.84838500999999</v>
      </c>
      <c r="P5541">
        <v>7.0914581853242782E-4</v>
      </c>
      <c r="Q5541">
        <v>5.4593950905089166</v>
      </c>
      <c r="R5541">
        <v>1140.18584778431</v>
      </c>
      <c r="S5541">
        <v>0.14810395893709211</v>
      </c>
      <c r="T5541">
        <f t="shared" si="174"/>
        <v>1140.18584778431</v>
      </c>
      <c r="U5541">
        <f t="shared" si="175"/>
        <v>0.14810395893709208</v>
      </c>
    </row>
    <row r="5542" spans="1:21" x14ac:dyDescent="0.35">
      <c r="A5542" t="s">
        <v>73</v>
      </c>
      <c r="B5542" t="s">
        <v>52</v>
      </c>
      <c r="C5542" t="s">
        <v>29</v>
      </c>
      <c r="D5542" t="s">
        <v>30</v>
      </c>
      <c r="E5542" t="s">
        <v>379</v>
      </c>
      <c r="F5542" t="s">
        <v>380</v>
      </c>
      <c r="G5542" t="s">
        <v>128</v>
      </c>
      <c r="H5542" t="s">
        <v>41</v>
      </c>
      <c r="I5542" t="s">
        <v>221</v>
      </c>
      <c r="J5542" t="s">
        <v>145</v>
      </c>
      <c r="L5542" t="s">
        <v>378</v>
      </c>
      <c r="M5542" t="s">
        <v>378</v>
      </c>
      <c r="N5542" t="b">
        <v>0</v>
      </c>
      <c r="O5542">
        <v>208.84838500999999</v>
      </c>
      <c r="P5542">
        <v>8.0128355285690963E-4</v>
      </c>
      <c r="Q5542">
        <v>1.7384680841625431</v>
      </c>
      <c r="R5542">
        <v>363.07625176877588</v>
      </c>
      <c r="S5542">
        <v>0.16734677594924061</v>
      </c>
      <c r="T5542">
        <f t="shared" si="174"/>
        <v>363.07625176877588</v>
      </c>
      <c r="U5542">
        <f t="shared" si="175"/>
        <v>0.16734677594924055</v>
      </c>
    </row>
    <row r="5543" spans="1:21" x14ac:dyDescent="0.35">
      <c r="A5543" t="s">
        <v>73</v>
      </c>
      <c r="B5543" t="s">
        <v>52</v>
      </c>
      <c r="C5543" t="s">
        <v>29</v>
      </c>
      <c r="D5543" t="s">
        <v>30</v>
      </c>
      <c r="E5543" t="s">
        <v>387</v>
      </c>
      <c r="F5543" t="s">
        <v>388</v>
      </c>
      <c r="G5543" t="s">
        <v>128</v>
      </c>
      <c r="H5543" t="s">
        <v>41</v>
      </c>
      <c r="I5543" t="s">
        <v>221</v>
      </c>
      <c r="J5543" t="s">
        <v>145</v>
      </c>
      <c r="L5543" t="s">
        <v>378</v>
      </c>
      <c r="M5543" t="s">
        <v>378</v>
      </c>
      <c r="N5543" t="b">
        <v>0</v>
      </c>
      <c r="O5543">
        <v>208.84838500999999</v>
      </c>
      <c r="P5543">
        <v>9.9928404353517527E-4</v>
      </c>
      <c r="Q5543">
        <v>2.1680507611879349</v>
      </c>
      <c r="R5543">
        <v>452.79390009380143</v>
      </c>
      <c r="S5543">
        <v>0.2086988586585839</v>
      </c>
      <c r="T5543">
        <f t="shared" si="174"/>
        <v>452.79390009380137</v>
      </c>
      <c r="U5543">
        <f t="shared" si="175"/>
        <v>0.20869885865858387</v>
      </c>
    </row>
    <row r="5544" spans="1:21" x14ac:dyDescent="0.35">
      <c r="A5544" t="s">
        <v>73</v>
      </c>
      <c r="B5544" t="s">
        <v>52</v>
      </c>
      <c r="C5544" t="s">
        <v>29</v>
      </c>
      <c r="D5544" t="s">
        <v>30</v>
      </c>
      <c r="E5544" t="s">
        <v>1214</v>
      </c>
      <c r="F5544" t="s">
        <v>1215</v>
      </c>
      <c r="G5544" t="s">
        <v>128</v>
      </c>
      <c r="H5544" t="s">
        <v>41</v>
      </c>
      <c r="I5544" t="s">
        <v>221</v>
      </c>
      <c r="J5544" t="s">
        <v>145</v>
      </c>
      <c r="L5544" t="s">
        <v>1216</v>
      </c>
      <c r="M5544" t="s">
        <v>1216</v>
      </c>
      <c r="N5544" t="b">
        <v>0</v>
      </c>
      <c r="O5544">
        <v>250.58497259000001</v>
      </c>
      <c r="P5544">
        <v>8.1446665359732971E-3</v>
      </c>
      <c r="Q5544">
        <v>17.670701936228038</v>
      </c>
      <c r="R5544">
        <v>4428.0123603357642</v>
      </c>
      <c r="S5544">
        <v>2.0409310406715591</v>
      </c>
      <c r="T5544">
        <f t="shared" si="174"/>
        <v>4428.0123603357633</v>
      </c>
      <c r="U5544">
        <f t="shared" si="175"/>
        <v>2.0409310406715591</v>
      </c>
    </row>
    <row r="5545" spans="1:21" x14ac:dyDescent="0.35">
      <c r="A5545" t="s">
        <v>73</v>
      </c>
      <c r="B5545" t="s">
        <v>52</v>
      </c>
      <c r="C5545" t="s">
        <v>29</v>
      </c>
      <c r="D5545" t="s">
        <v>30</v>
      </c>
      <c r="E5545" t="s">
        <v>389</v>
      </c>
      <c r="F5545" t="s">
        <v>390</v>
      </c>
      <c r="G5545" t="s">
        <v>128</v>
      </c>
      <c r="H5545" t="s">
        <v>41</v>
      </c>
      <c r="I5545" t="s">
        <v>221</v>
      </c>
      <c r="J5545" t="s">
        <v>145</v>
      </c>
      <c r="L5545" t="s">
        <v>303</v>
      </c>
      <c r="M5545" t="s">
        <v>303</v>
      </c>
      <c r="N5545" t="b">
        <v>0</v>
      </c>
      <c r="O5545">
        <v>11.69139653</v>
      </c>
      <c r="P5545">
        <v>4.3829989837458738E-3</v>
      </c>
      <c r="Q5545">
        <v>9.5093725797711013</v>
      </c>
      <c r="R5545">
        <v>111.177845581613</v>
      </c>
      <c r="S5545">
        <v>5.124337910956004E-2</v>
      </c>
      <c r="T5545">
        <f t="shared" si="174"/>
        <v>111.177845581613</v>
      </c>
      <c r="U5545">
        <f t="shared" si="175"/>
        <v>5.124337910956004E-2</v>
      </c>
    </row>
    <row r="5546" spans="1:21" x14ac:dyDescent="0.35">
      <c r="A5546" t="s">
        <v>73</v>
      </c>
      <c r="B5546" t="s">
        <v>52</v>
      </c>
      <c r="C5546" t="s">
        <v>39</v>
      </c>
      <c r="D5546" t="s">
        <v>40</v>
      </c>
      <c r="E5546" t="s">
        <v>389</v>
      </c>
      <c r="F5546" t="s">
        <v>390</v>
      </c>
      <c r="G5546" t="s">
        <v>128</v>
      </c>
      <c r="H5546" t="s">
        <v>41</v>
      </c>
      <c r="I5546" t="s">
        <v>221</v>
      </c>
      <c r="J5546" t="s">
        <v>145</v>
      </c>
      <c r="L5546" t="s">
        <v>303</v>
      </c>
      <c r="M5546" t="s">
        <v>303</v>
      </c>
      <c r="N5546" t="b">
        <v>0</v>
      </c>
      <c r="O5546">
        <v>11.69139653</v>
      </c>
      <c r="P5546">
        <v>4.6955090766819373E-3</v>
      </c>
      <c r="Q5546">
        <v>36.148615039045318</v>
      </c>
      <c r="R5546">
        <v>422.62779243180017</v>
      </c>
      <c r="S5546">
        <v>5.4897058525702709E-2</v>
      </c>
      <c r="T5546">
        <f t="shared" si="174"/>
        <v>422.62779243180023</v>
      </c>
      <c r="U5546">
        <f t="shared" si="175"/>
        <v>5.4897058525702709E-2</v>
      </c>
    </row>
    <row r="5547" spans="1:21" x14ac:dyDescent="0.35">
      <c r="A5547" t="s">
        <v>73</v>
      </c>
      <c r="B5547" t="s">
        <v>52</v>
      </c>
      <c r="C5547" t="s">
        <v>39</v>
      </c>
      <c r="D5547" t="s">
        <v>40</v>
      </c>
      <c r="E5547" t="s">
        <v>391</v>
      </c>
      <c r="F5547" t="s">
        <v>392</v>
      </c>
      <c r="G5547" t="s">
        <v>128</v>
      </c>
      <c r="H5547" t="s">
        <v>41</v>
      </c>
      <c r="I5547" t="s">
        <v>221</v>
      </c>
      <c r="J5547" t="s">
        <v>145</v>
      </c>
      <c r="L5547" t="s">
        <v>343</v>
      </c>
      <c r="M5547" t="s">
        <v>343</v>
      </c>
      <c r="N5547" t="b">
        <v>0</v>
      </c>
      <c r="O5547">
        <v>11.69139653</v>
      </c>
      <c r="P5547">
        <v>1.518465132366863E-3</v>
      </c>
      <c r="Q5547">
        <v>11.68998092086126</v>
      </c>
      <c r="R5547">
        <v>136.6722023739236</v>
      </c>
      <c r="S5547">
        <v>1.7752977979479931E-2</v>
      </c>
      <c r="T5547">
        <f t="shared" si="174"/>
        <v>136.67220237392354</v>
      </c>
      <c r="U5547">
        <f t="shared" si="175"/>
        <v>1.7752977979479934E-2</v>
      </c>
    </row>
    <row r="5548" spans="1:21" x14ac:dyDescent="0.35">
      <c r="A5548" t="s">
        <v>73</v>
      </c>
      <c r="B5548" t="s">
        <v>52</v>
      </c>
      <c r="C5548" t="s">
        <v>29</v>
      </c>
      <c r="D5548" t="s">
        <v>30</v>
      </c>
      <c r="E5548" t="s">
        <v>391</v>
      </c>
      <c r="F5548" t="s">
        <v>392</v>
      </c>
      <c r="G5548" t="s">
        <v>128</v>
      </c>
      <c r="H5548" t="s">
        <v>41</v>
      </c>
      <c r="I5548" t="s">
        <v>221</v>
      </c>
      <c r="J5548" t="s">
        <v>145</v>
      </c>
      <c r="L5548" t="s">
        <v>343</v>
      </c>
      <c r="M5548" t="s">
        <v>343</v>
      </c>
      <c r="N5548" t="b">
        <v>0</v>
      </c>
      <c r="O5548">
        <v>11.69139653</v>
      </c>
      <c r="P5548">
        <v>6.8329248873346179E-3</v>
      </c>
      <c r="Q5548">
        <v>14.824741872909071</v>
      </c>
      <c r="R5548">
        <v>173.3219356910748</v>
      </c>
      <c r="S5548">
        <v>7.9886434317534602E-2</v>
      </c>
      <c r="T5548">
        <f t="shared" si="174"/>
        <v>173.32193569107483</v>
      </c>
      <c r="U5548">
        <f t="shared" si="175"/>
        <v>7.9886434317534602E-2</v>
      </c>
    </row>
    <row r="5549" spans="1:21" x14ac:dyDescent="0.35">
      <c r="A5549" t="s">
        <v>73</v>
      </c>
      <c r="B5549" t="s">
        <v>52</v>
      </c>
      <c r="C5549" t="s">
        <v>29</v>
      </c>
      <c r="D5549" t="s">
        <v>30</v>
      </c>
      <c r="E5549" t="s">
        <v>1217</v>
      </c>
      <c r="F5549" t="s">
        <v>1218</v>
      </c>
      <c r="G5549" t="s">
        <v>128</v>
      </c>
      <c r="H5549" t="s">
        <v>41</v>
      </c>
      <c r="I5549" t="s">
        <v>221</v>
      </c>
      <c r="J5549" t="s">
        <v>145</v>
      </c>
      <c r="L5549" t="s">
        <v>410</v>
      </c>
      <c r="M5549" t="s">
        <v>410</v>
      </c>
      <c r="N5549" t="b">
        <v>0</v>
      </c>
      <c r="O5549">
        <v>3.9577318099999999</v>
      </c>
      <c r="P5549">
        <v>6.3331708807616159E-4</v>
      </c>
      <c r="Q5549">
        <v>1.3740473529621771</v>
      </c>
      <c r="R5549">
        <v>5.438110917264706</v>
      </c>
      <c r="S5549">
        <v>2.5064991852955958E-3</v>
      </c>
      <c r="T5549">
        <f t="shared" si="174"/>
        <v>5.438110917264706</v>
      </c>
      <c r="U5549">
        <f t="shared" si="175"/>
        <v>2.5064991852955963E-3</v>
      </c>
    </row>
    <row r="5550" spans="1:21" x14ac:dyDescent="0.35">
      <c r="A5550" t="s">
        <v>73</v>
      </c>
      <c r="B5550" t="s">
        <v>52</v>
      </c>
      <c r="C5550" t="s">
        <v>29</v>
      </c>
      <c r="D5550" t="s">
        <v>30</v>
      </c>
      <c r="E5550" t="s">
        <v>393</v>
      </c>
      <c r="F5550" t="s">
        <v>394</v>
      </c>
      <c r="G5550" t="s">
        <v>128</v>
      </c>
      <c r="H5550" t="s">
        <v>41</v>
      </c>
      <c r="I5550" t="s">
        <v>221</v>
      </c>
      <c r="J5550" t="s">
        <v>145</v>
      </c>
      <c r="L5550" t="s">
        <v>395</v>
      </c>
      <c r="M5550" t="s">
        <v>395</v>
      </c>
      <c r="N5550" t="b">
        <v>0</v>
      </c>
      <c r="O5550">
        <v>11.69139653</v>
      </c>
      <c r="P5550">
        <v>2.2387267139943869E-4</v>
      </c>
      <c r="Q5550">
        <v>0.48571506647863749</v>
      </c>
      <c r="R5550">
        <v>5.6786874427970622</v>
      </c>
      <c r="S5550">
        <v>2.6173841735612278E-3</v>
      </c>
      <c r="T5550">
        <f t="shared" si="174"/>
        <v>5.6786874427970622</v>
      </c>
      <c r="U5550">
        <f t="shared" si="175"/>
        <v>2.6173841735612278E-3</v>
      </c>
    </row>
    <row r="5551" spans="1:21" x14ac:dyDescent="0.35">
      <c r="A5551" t="s">
        <v>73</v>
      </c>
      <c r="B5551" t="s">
        <v>52</v>
      </c>
      <c r="C5551" t="s">
        <v>39</v>
      </c>
      <c r="D5551" t="s">
        <v>40</v>
      </c>
      <c r="E5551" t="s">
        <v>396</v>
      </c>
      <c r="F5551" t="s">
        <v>397</v>
      </c>
      <c r="G5551" t="s">
        <v>128</v>
      </c>
      <c r="H5551" t="s">
        <v>41</v>
      </c>
      <c r="I5551" t="s">
        <v>221</v>
      </c>
      <c r="J5551" t="s">
        <v>145</v>
      </c>
      <c r="L5551" t="s">
        <v>312</v>
      </c>
      <c r="M5551" t="s">
        <v>312</v>
      </c>
      <c r="N5551" t="b">
        <v>0</v>
      </c>
      <c r="O5551">
        <v>11.69139653</v>
      </c>
      <c r="P5551">
        <v>9.9912349481672577E-4</v>
      </c>
      <c r="Q5551">
        <v>7.691802954860286</v>
      </c>
      <c r="R5551">
        <v>89.927918375897292</v>
      </c>
      <c r="S5551">
        <v>1.1681148960341741E-2</v>
      </c>
      <c r="T5551">
        <f t="shared" si="174"/>
        <v>89.927918375897292</v>
      </c>
      <c r="U5551">
        <f t="shared" si="175"/>
        <v>1.1681148960341741E-2</v>
      </c>
    </row>
    <row r="5552" spans="1:21" x14ac:dyDescent="0.35">
      <c r="A5552" t="s">
        <v>73</v>
      </c>
      <c r="B5552" t="s">
        <v>52</v>
      </c>
      <c r="C5552" t="s">
        <v>39</v>
      </c>
      <c r="D5552" t="s">
        <v>40</v>
      </c>
      <c r="E5552" t="s">
        <v>398</v>
      </c>
      <c r="F5552" t="s">
        <v>399</v>
      </c>
      <c r="G5552" t="s">
        <v>128</v>
      </c>
      <c r="H5552" t="s">
        <v>41</v>
      </c>
      <c r="I5552" t="s">
        <v>221</v>
      </c>
      <c r="J5552" t="s">
        <v>36</v>
      </c>
      <c r="L5552" t="s">
        <v>285</v>
      </c>
      <c r="M5552" t="s">
        <v>285</v>
      </c>
      <c r="N5552" t="b">
        <v>0</v>
      </c>
      <c r="O5552">
        <v>0.44</v>
      </c>
      <c r="P5552">
        <v>4.3988680990984502E-3</v>
      </c>
      <c r="Q5552">
        <v>33.864909411316241</v>
      </c>
      <c r="R5552">
        <v>14.900560140979151</v>
      </c>
      <c r="S5552">
        <v>1.9355019636033181E-3</v>
      </c>
      <c r="T5552">
        <f t="shared" si="174"/>
        <v>14.900560140979145</v>
      </c>
      <c r="U5552">
        <f t="shared" si="175"/>
        <v>1.9355019636033181E-3</v>
      </c>
    </row>
    <row r="5553" spans="1:21" x14ac:dyDescent="0.35">
      <c r="A5553" t="s">
        <v>73</v>
      </c>
      <c r="B5553" t="s">
        <v>52</v>
      </c>
      <c r="C5553" t="s">
        <v>29</v>
      </c>
      <c r="D5553" t="s">
        <v>30</v>
      </c>
      <c r="E5553" t="s">
        <v>400</v>
      </c>
      <c r="F5553" t="s">
        <v>401</v>
      </c>
      <c r="G5553" t="s">
        <v>128</v>
      </c>
      <c r="H5553" t="s">
        <v>41</v>
      </c>
      <c r="I5553" t="s">
        <v>221</v>
      </c>
      <c r="J5553" t="s">
        <v>145</v>
      </c>
      <c r="L5553" t="s">
        <v>312</v>
      </c>
      <c r="M5553" t="s">
        <v>312</v>
      </c>
      <c r="N5553" t="b">
        <v>0</v>
      </c>
      <c r="O5553">
        <v>11.69139653</v>
      </c>
      <c r="P5553">
        <v>8.2356417175979829E-3</v>
      </c>
      <c r="Q5553">
        <v>17.86808206357685</v>
      </c>
      <c r="R5553">
        <v>208.90283263585769</v>
      </c>
      <c r="S5553">
        <v>9.6286152999448302E-2</v>
      </c>
      <c r="T5553">
        <f t="shared" si="174"/>
        <v>208.90283263585764</v>
      </c>
      <c r="U5553">
        <f t="shared" si="175"/>
        <v>9.6286152999448302E-2</v>
      </c>
    </row>
    <row r="5554" spans="1:21" x14ac:dyDescent="0.35">
      <c r="A5554" t="s">
        <v>73</v>
      </c>
      <c r="B5554" t="s">
        <v>52</v>
      </c>
      <c r="C5554" t="s">
        <v>39</v>
      </c>
      <c r="D5554" t="s">
        <v>40</v>
      </c>
      <c r="E5554" t="s">
        <v>405</v>
      </c>
      <c r="F5554" t="s">
        <v>406</v>
      </c>
      <c r="G5554" t="s">
        <v>128</v>
      </c>
      <c r="H5554" t="s">
        <v>41</v>
      </c>
      <c r="I5554" t="s">
        <v>221</v>
      </c>
      <c r="J5554" t="s">
        <v>145</v>
      </c>
      <c r="L5554" t="s">
        <v>407</v>
      </c>
      <c r="M5554" t="s">
        <v>407</v>
      </c>
      <c r="N5554" t="b">
        <v>0</v>
      </c>
      <c r="O5554">
        <v>3.9577318099999999</v>
      </c>
      <c r="P5554">
        <v>5.0628716257976871E-3</v>
      </c>
      <c r="Q5554">
        <v>38.976774276069229</v>
      </c>
      <c r="R5554">
        <v>154.25961940358891</v>
      </c>
      <c r="S5554">
        <v>2.0037488083365921E-2</v>
      </c>
      <c r="T5554">
        <f t="shared" si="174"/>
        <v>154.25961940358891</v>
      </c>
      <c r="U5554">
        <f t="shared" si="175"/>
        <v>2.0037488083365921E-2</v>
      </c>
    </row>
    <row r="5555" spans="1:21" x14ac:dyDescent="0.35">
      <c r="A5555" t="s">
        <v>73</v>
      </c>
      <c r="B5555" t="s">
        <v>52</v>
      </c>
      <c r="C5555" t="s">
        <v>29</v>
      </c>
      <c r="D5555" t="s">
        <v>30</v>
      </c>
      <c r="E5555" t="s">
        <v>405</v>
      </c>
      <c r="F5555" t="s">
        <v>406</v>
      </c>
      <c r="G5555" t="s">
        <v>128</v>
      </c>
      <c r="H5555" t="s">
        <v>41</v>
      </c>
      <c r="I5555" t="s">
        <v>221</v>
      </c>
      <c r="J5555" t="s">
        <v>145</v>
      </c>
      <c r="L5555" t="s">
        <v>407</v>
      </c>
      <c r="M5555" t="s">
        <v>407</v>
      </c>
      <c r="N5555" t="b">
        <v>0</v>
      </c>
      <c r="O5555">
        <v>3.9577318099999999</v>
      </c>
      <c r="P5555">
        <v>1.083820787643207E-2</v>
      </c>
      <c r="Q5555">
        <v>23.51462028081956</v>
      </c>
      <c r="R5555">
        <v>93.06456068547071</v>
      </c>
      <c r="S5555">
        <v>4.2894720075947738E-2</v>
      </c>
      <c r="T5555">
        <f t="shared" si="174"/>
        <v>93.06456068547071</v>
      </c>
      <c r="U5555">
        <f t="shared" si="175"/>
        <v>4.2894720075947752E-2</v>
      </c>
    </row>
    <row r="5556" spans="1:21" x14ac:dyDescent="0.35">
      <c r="A5556" t="s">
        <v>73</v>
      </c>
      <c r="B5556" t="s">
        <v>52</v>
      </c>
      <c r="C5556" t="s">
        <v>29</v>
      </c>
      <c r="D5556" t="s">
        <v>30</v>
      </c>
      <c r="E5556" t="s">
        <v>408</v>
      </c>
      <c r="F5556" t="s">
        <v>409</v>
      </c>
      <c r="G5556" t="s">
        <v>128</v>
      </c>
      <c r="H5556" t="s">
        <v>41</v>
      </c>
      <c r="I5556" t="s">
        <v>221</v>
      </c>
      <c r="J5556" t="s">
        <v>36</v>
      </c>
      <c r="L5556" t="s">
        <v>410</v>
      </c>
      <c r="M5556" t="s">
        <v>410</v>
      </c>
      <c r="N5556" t="b">
        <v>0</v>
      </c>
      <c r="O5556">
        <v>2.4</v>
      </c>
      <c r="P5556">
        <v>4.2970113927993043E-3</v>
      </c>
      <c r="Q5556">
        <v>9.3228135496229658</v>
      </c>
      <c r="R5556">
        <v>22.374752519095122</v>
      </c>
      <c r="S5556">
        <v>1.031282734271833E-2</v>
      </c>
      <c r="T5556">
        <f t="shared" si="174"/>
        <v>22.374752519095118</v>
      </c>
      <c r="U5556">
        <f t="shared" si="175"/>
        <v>1.031282734271833E-2</v>
      </c>
    </row>
    <row r="5557" spans="1:21" x14ac:dyDescent="0.35">
      <c r="A5557" t="s">
        <v>73</v>
      </c>
      <c r="B5557" t="s">
        <v>52</v>
      </c>
      <c r="C5557" t="s">
        <v>39</v>
      </c>
      <c r="D5557" t="s">
        <v>40</v>
      </c>
      <c r="E5557" t="s">
        <v>408</v>
      </c>
      <c r="F5557" t="s">
        <v>409</v>
      </c>
      <c r="G5557" t="s">
        <v>128</v>
      </c>
      <c r="H5557" t="s">
        <v>41</v>
      </c>
      <c r="I5557" t="s">
        <v>221</v>
      </c>
      <c r="J5557" t="s">
        <v>36</v>
      </c>
      <c r="L5557" t="s">
        <v>410</v>
      </c>
      <c r="M5557" t="s">
        <v>410</v>
      </c>
      <c r="N5557" t="b">
        <v>0</v>
      </c>
      <c r="O5557">
        <v>2.4</v>
      </c>
      <c r="P5557">
        <v>2.6851223528590071E-3</v>
      </c>
      <c r="Q5557">
        <v>20.6715507692779</v>
      </c>
      <c r="R5557">
        <v>49.611721846266953</v>
      </c>
      <c r="S5557">
        <v>6.4442936468616157E-3</v>
      </c>
      <c r="T5557">
        <f t="shared" si="174"/>
        <v>49.61172184626696</v>
      </c>
      <c r="U5557">
        <f t="shared" si="175"/>
        <v>6.4442936468616166E-3</v>
      </c>
    </row>
    <row r="5558" spans="1:21" x14ac:dyDescent="0.35">
      <c r="A5558" t="s">
        <v>73</v>
      </c>
      <c r="B5558" t="s">
        <v>52</v>
      </c>
      <c r="C5558" t="s">
        <v>29</v>
      </c>
      <c r="D5558" t="s">
        <v>30</v>
      </c>
      <c r="E5558" t="s">
        <v>1219</v>
      </c>
      <c r="F5558" t="s">
        <v>1220</v>
      </c>
      <c r="G5558" t="s">
        <v>128</v>
      </c>
      <c r="H5558" t="s">
        <v>41</v>
      </c>
      <c r="I5558" t="s">
        <v>221</v>
      </c>
      <c r="J5558" t="s">
        <v>145</v>
      </c>
      <c r="L5558" t="s">
        <v>413</v>
      </c>
      <c r="M5558" t="s">
        <v>413</v>
      </c>
      <c r="N5558" t="b">
        <v>0</v>
      </c>
      <c r="O5558">
        <v>250.58497259000001</v>
      </c>
      <c r="P5558">
        <v>4.4227990126261777E-5</v>
      </c>
      <c r="Q5558">
        <v>9.5957228857401419E-2</v>
      </c>
      <c r="R5558">
        <v>24.04543956304429</v>
      </c>
      <c r="S5558">
        <v>1.10828696935001E-2</v>
      </c>
      <c r="T5558">
        <f t="shared" si="174"/>
        <v>24.045439563044294</v>
      </c>
      <c r="U5558">
        <f t="shared" si="175"/>
        <v>1.1082869693500098E-2</v>
      </c>
    </row>
    <row r="5559" spans="1:21" x14ac:dyDescent="0.35">
      <c r="A5559" t="s">
        <v>73</v>
      </c>
      <c r="B5559" t="s">
        <v>52</v>
      </c>
      <c r="C5559" t="s">
        <v>39</v>
      </c>
      <c r="D5559" t="s">
        <v>40</v>
      </c>
      <c r="E5559" t="s">
        <v>1219</v>
      </c>
      <c r="F5559" t="s">
        <v>1220</v>
      </c>
      <c r="G5559" t="s">
        <v>128</v>
      </c>
      <c r="H5559" t="s">
        <v>41</v>
      </c>
      <c r="I5559" t="s">
        <v>221</v>
      </c>
      <c r="J5559" t="s">
        <v>145</v>
      </c>
      <c r="L5559" t="s">
        <v>413</v>
      </c>
      <c r="M5559" t="s">
        <v>413</v>
      </c>
      <c r="N5559" t="b">
        <v>0</v>
      </c>
      <c r="O5559">
        <v>250.58497259000001</v>
      </c>
      <c r="P5559">
        <v>1.4069216824119909E-4</v>
      </c>
      <c r="Q5559">
        <v>1.0831258007818789</v>
      </c>
      <c r="R5559">
        <v>271.41504910044893</v>
      </c>
      <c r="S5559">
        <v>3.5255343122348543E-2</v>
      </c>
      <c r="T5559">
        <f t="shared" si="174"/>
        <v>271.41504910044893</v>
      </c>
      <c r="U5559">
        <f t="shared" si="175"/>
        <v>3.5255343122348543E-2</v>
      </c>
    </row>
    <row r="5560" spans="1:21" x14ac:dyDescent="0.35">
      <c r="A5560" t="s">
        <v>73</v>
      </c>
      <c r="B5560" t="s">
        <v>52</v>
      </c>
      <c r="C5560" t="s">
        <v>39</v>
      </c>
      <c r="D5560" t="s">
        <v>40</v>
      </c>
      <c r="E5560" t="s">
        <v>411</v>
      </c>
      <c r="F5560" t="s">
        <v>412</v>
      </c>
      <c r="G5560" t="s">
        <v>128</v>
      </c>
      <c r="H5560" t="s">
        <v>41</v>
      </c>
      <c r="I5560" t="s">
        <v>221</v>
      </c>
      <c r="J5560" t="s">
        <v>145</v>
      </c>
      <c r="L5560" t="s">
        <v>413</v>
      </c>
      <c r="M5560" t="s">
        <v>413</v>
      </c>
      <c r="N5560" t="b">
        <v>0</v>
      </c>
      <c r="O5560">
        <v>250.58497259000001</v>
      </c>
      <c r="P5560">
        <v>9.1034565389910179E-5</v>
      </c>
      <c r="Q5560">
        <v>0.70083422389038885</v>
      </c>
      <c r="R5560">
        <v>175.61852478370699</v>
      </c>
      <c r="S5560">
        <v>2.281189407297321E-2</v>
      </c>
      <c r="T5560">
        <f t="shared" si="174"/>
        <v>175.61852478370702</v>
      </c>
      <c r="U5560">
        <f t="shared" si="175"/>
        <v>2.2811894072973207E-2</v>
      </c>
    </row>
    <row r="5561" spans="1:21" x14ac:dyDescent="0.35">
      <c r="A5561" t="s">
        <v>73</v>
      </c>
      <c r="B5561" t="s">
        <v>52</v>
      </c>
      <c r="C5561" t="s">
        <v>29</v>
      </c>
      <c r="D5561" t="s">
        <v>30</v>
      </c>
      <c r="E5561" t="s">
        <v>411</v>
      </c>
      <c r="F5561" t="s">
        <v>412</v>
      </c>
      <c r="G5561" t="s">
        <v>128</v>
      </c>
      <c r="H5561" t="s">
        <v>41</v>
      </c>
      <c r="I5561" t="s">
        <v>221</v>
      </c>
      <c r="J5561" t="s">
        <v>145</v>
      </c>
      <c r="L5561" t="s">
        <v>413</v>
      </c>
      <c r="M5561" t="s">
        <v>413</v>
      </c>
      <c r="N5561" t="b">
        <v>0</v>
      </c>
      <c r="O5561">
        <v>250.58497259000001</v>
      </c>
      <c r="P5561">
        <v>2.8625838374034418E-5</v>
      </c>
      <c r="Q5561">
        <v>6.210673639589992E-2</v>
      </c>
      <c r="R5561">
        <v>15.56301483742094</v>
      </c>
      <c r="S5561">
        <v>7.1732049243231838E-3</v>
      </c>
      <c r="T5561">
        <f t="shared" si="174"/>
        <v>15.563014837420937</v>
      </c>
      <c r="U5561">
        <f t="shared" si="175"/>
        <v>7.1732049243231847E-3</v>
      </c>
    </row>
    <row r="5562" spans="1:21" x14ac:dyDescent="0.35">
      <c r="A5562" t="s">
        <v>73</v>
      </c>
      <c r="B5562" t="s">
        <v>52</v>
      </c>
      <c r="C5562" t="s">
        <v>29</v>
      </c>
      <c r="D5562" t="s">
        <v>30</v>
      </c>
      <c r="E5562" t="s">
        <v>1221</v>
      </c>
      <c r="F5562" t="s">
        <v>1222</v>
      </c>
      <c r="G5562" t="s">
        <v>128</v>
      </c>
      <c r="H5562" t="s">
        <v>41</v>
      </c>
      <c r="I5562" t="s">
        <v>221</v>
      </c>
      <c r="J5562" t="s">
        <v>36</v>
      </c>
      <c r="L5562" t="s">
        <v>410</v>
      </c>
      <c r="M5562" t="s">
        <v>410</v>
      </c>
      <c r="N5562" t="b">
        <v>0</v>
      </c>
      <c r="O5562">
        <v>2.4</v>
      </c>
      <c r="P5562">
        <v>6.6016827700058367E-5</v>
      </c>
      <c r="Q5562">
        <v>0.14323038026303289</v>
      </c>
      <c r="R5562">
        <v>0.34375291263127888</v>
      </c>
      <c r="S5562">
        <v>1.5844038648014011E-4</v>
      </c>
      <c r="T5562">
        <f t="shared" si="174"/>
        <v>0.34375291263127894</v>
      </c>
      <c r="U5562">
        <f t="shared" si="175"/>
        <v>1.5844038648014008E-4</v>
      </c>
    </row>
    <row r="5563" spans="1:21" x14ac:dyDescent="0.35">
      <c r="A5563" t="s">
        <v>73</v>
      </c>
      <c r="B5563" t="s">
        <v>52</v>
      </c>
      <c r="C5563" t="s">
        <v>39</v>
      </c>
      <c r="D5563" t="s">
        <v>40</v>
      </c>
      <c r="E5563" t="s">
        <v>1221</v>
      </c>
      <c r="F5563" t="s">
        <v>1222</v>
      </c>
      <c r="G5563" t="s">
        <v>128</v>
      </c>
      <c r="H5563" t="s">
        <v>41</v>
      </c>
      <c r="I5563" t="s">
        <v>221</v>
      </c>
      <c r="J5563" t="s">
        <v>36</v>
      </c>
      <c r="L5563" t="s">
        <v>410</v>
      </c>
      <c r="M5563" t="s">
        <v>410</v>
      </c>
      <c r="N5563" t="b">
        <v>0</v>
      </c>
      <c r="O5563">
        <v>2.4</v>
      </c>
      <c r="P5563">
        <v>7.3289491037826281E-5</v>
      </c>
      <c r="Q5563">
        <v>0.56422286799327659</v>
      </c>
      <c r="R5563">
        <v>1.354134883183864</v>
      </c>
      <c r="S5563">
        <v>1.758947784907831E-4</v>
      </c>
      <c r="T5563">
        <f t="shared" si="174"/>
        <v>1.3541348831838638</v>
      </c>
      <c r="U5563">
        <f t="shared" si="175"/>
        <v>1.7589477849078308E-4</v>
      </c>
    </row>
    <row r="5564" spans="1:21" x14ac:dyDescent="0.35">
      <c r="A5564" t="s">
        <v>73</v>
      </c>
      <c r="B5564" t="s">
        <v>52</v>
      </c>
      <c r="C5564" t="s">
        <v>39</v>
      </c>
      <c r="D5564" t="s">
        <v>40</v>
      </c>
      <c r="E5564" t="s">
        <v>1223</v>
      </c>
      <c r="F5564" t="s">
        <v>1224</v>
      </c>
      <c r="G5564" t="s">
        <v>128</v>
      </c>
      <c r="H5564" t="s">
        <v>41</v>
      </c>
      <c r="I5564" t="s">
        <v>221</v>
      </c>
      <c r="J5564" t="s">
        <v>36</v>
      </c>
      <c r="L5564" t="s">
        <v>410</v>
      </c>
      <c r="M5564" t="s">
        <v>410</v>
      </c>
      <c r="N5564" t="b">
        <v>0</v>
      </c>
      <c r="O5564">
        <v>2.4</v>
      </c>
      <c r="P5564">
        <v>2.066631342790169E-5</v>
      </c>
      <c r="Q5564">
        <v>0.15910066324680119</v>
      </c>
      <c r="R5564">
        <v>0.38184159179232291</v>
      </c>
      <c r="S5564">
        <v>4.9599152226964057E-5</v>
      </c>
      <c r="T5564">
        <f t="shared" si="174"/>
        <v>0.38184159179232285</v>
      </c>
      <c r="U5564">
        <f t="shared" si="175"/>
        <v>4.9599152226964057E-5</v>
      </c>
    </row>
    <row r="5565" spans="1:21" x14ac:dyDescent="0.35">
      <c r="A5565" t="s">
        <v>73</v>
      </c>
      <c r="B5565" t="s">
        <v>52</v>
      </c>
      <c r="C5565" t="s">
        <v>76</v>
      </c>
      <c r="D5565" t="s">
        <v>77</v>
      </c>
      <c r="E5565" t="s">
        <v>416</v>
      </c>
      <c r="F5565" t="s">
        <v>417</v>
      </c>
      <c r="G5565" t="s">
        <v>128</v>
      </c>
      <c r="H5565" t="s">
        <v>41</v>
      </c>
      <c r="I5565" t="s">
        <v>221</v>
      </c>
      <c r="J5565" t="s">
        <v>36</v>
      </c>
      <c r="L5565" t="s">
        <v>327</v>
      </c>
      <c r="M5565" t="s">
        <v>327</v>
      </c>
      <c r="N5565" t="b">
        <v>0</v>
      </c>
      <c r="O5565">
        <v>35.74</v>
      </c>
      <c r="P5565">
        <v>2.503710838049151E-3</v>
      </c>
      <c r="Q5565">
        <v>2.3732930394154619</v>
      </c>
      <c r="R5565">
        <v>84.821493228708619</v>
      </c>
      <c r="S5565">
        <v>8.9482625351876663E-2</v>
      </c>
      <c r="T5565">
        <f t="shared" si="174"/>
        <v>84.821493228708619</v>
      </c>
      <c r="U5565">
        <f t="shared" si="175"/>
        <v>8.9482625351876663E-2</v>
      </c>
    </row>
    <row r="5566" spans="1:21" x14ac:dyDescent="0.35">
      <c r="A5566" t="s">
        <v>73</v>
      </c>
      <c r="B5566" t="s">
        <v>52</v>
      </c>
      <c r="C5566" t="s">
        <v>39</v>
      </c>
      <c r="D5566" t="s">
        <v>40</v>
      </c>
      <c r="E5566" t="s">
        <v>416</v>
      </c>
      <c r="F5566" t="s">
        <v>417</v>
      </c>
      <c r="G5566" t="s">
        <v>128</v>
      </c>
      <c r="H5566" t="s">
        <v>41</v>
      </c>
      <c r="I5566" t="s">
        <v>221</v>
      </c>
      <c r="J5566" t="s">
        <v>36</v>
      </c>
      <c r="L5566" t="s">
        <v>327</v>
      </c>
      <c r="M5566" t="s">
        <v>327</v>
      </c>
      <c r="N5566" t="b">
        <v>0</v>
      </c>
      <c r="O5566">
        <v>35.74</v>
      </c>
      <c r="P5566">
        <v>2.7250703438634299E-3</v>
      </c>
      <c r="Q5566">
        <v>20.979092406365439</v>
      </c>
      <c r="R5566">
        <v>749.79276260350071</v>
      </c>
      <c r="S5566">
        <v>9.7394014089679001E-2</v>
      </c>
      <c r="T5566">
        <f t="shared" si="174"/>
        <v>749.79276260350082</v>
      </c>
      <c r="U5566">
        <f t="shared" si="175"/>
        <v>9.7394014089678987E-2</v>
      </c>
    </row>
    <row r="5567" spans="1:21" x14ac:dyDescent="0.35">
      <c r="A5567" t="s">
        <v>73</v>
      </c>
      <c r="B5567" t="s">
        <v>52</v>
      </c>
      <c r="C5567" t="s">
        <v>29</v>
      </c>
      <c r="D5567" t="s">
        <v>30</v>
      </c>
      <c r="E5567" t="s">
        <v>416</v>
      </c>
      <c r="F5567" t="s">
        <v>417</v>
      </c>
      <c r="G5567" t="s">
        <v>128</v>
      </c>
      <c r="H5567" t="s">
        <v>41</v>
      </c>
      <c r="I5567" t="s">
        <v>221</v>
      </c>
      <c r="J5567" t="s">
        <v>36</v>
      </c>
      <c r="L5567" t="s">
        <v>327</v>
      </c>
      <c r="M5567" t="s">
        <v>327</v>
      </c>
      <c r="N5567" t="b">
        <v>0</v>
      </c>
      <c r="O5567">
        <v>35.74</v>
      </c>
      <c r="P5567">
        <v>5.939385196056488E-5</v>
      </c>
      <c r="Q5567">
        <v>0.12886114492275841</v>
      </c>
      <c r="R5567">
        <v>4.605497319539384</v>
      </c>
      <c r="S5567">
        <v>2.1227362690705888E-3</v>
      </c>
      <c r="T5567">
        <f t="shared" si="174"/>
        <v>4.6054973195393858</v>
      </c>
      <c r="U5567">
        <f t="shared" si="175"/>
        <v>2.1227362690705888E-3</v>
      </c>
    </row>
    <row r="5568" spans="1:21" x14ac:dyDescent="0.35">
      <c r="A5568" t="s">
        <v>73</v>
      </c>
      <c r="B5568" t="s">
        <v>52</v>
      </c>
      <c r="C5568" t="s">
        <v>39</v>
      </c>
      <c r="D5568" t="s">
        <v>40</v>
      </c>
      <c r="E5568" t="s">
        <v>418</v>
      </c>
      <c r="F5568" t="s">
        <v>419</v>
      </c>
      <c r="G5568" t="s">
        <v>128</v>
      </c>
      <c r="H5568" t="s">
        <v>41</v>
      </c>
      <c r="I5568" t="s">
        <v>221</v>
      </c>
      <c r="J5568" t="s">
        <v>36</v>
      </c>
      <c r="L5568" t="s">
        <v>420</v>
      </c>
      <c r="M5568" t="s">
        <v>420</v>
      </c>
      <c r="N5568" t="b">
        <v>0</v>
      </c>
      <c r="O5568">
        <v>23.09</v>
      </c>
      <c r="P5568">
        <v>1.658152806194994E-2</v>
      </c>
      <c r="Q5568">
        <v>127.6537357040142</v>
      </c>
      <c r="R5568">
        <v>2947.5247574056871</v>
      </c>
      <c r="S5568">
        <v>0.38286748295042411</v>
      </c>
      <c r="T5568">
        <f t="shared" si="174"/>
        <v>2947.524757405688</v>
      </c>
      <c r="U5568">
        <f t="shared" si="175"/>
        <v>0.38286748295042411</v>
      </c>
    </row>
    <row r="5569" spans="1:21" x14ac:dyDescent="0.35">
      <c r="A5569" t="s">
        <v>73</v>
      </c>
      <c r="B5569" t="s">
        <v>52</v>
      </c>
      <c r="C5569" t="s">
        <v>76</v>
      </c>
      <c r="D5569" t="s">
        <v>77</v>
      </c>
      <c r="E5569" t="s">
        <v>418</v>
      </c>
      <c r="F5569" t="s">
        <v>419</v>
      </c>
      <c r="G5569" t="s">
        <v>128</v>
      </c>
      <c r="H5569" t="s">
        <v>41</v>
      </c>
      <c r="I5569" t="s">
        <v>221</v>
      </c>
      <c r="J5569" t="s">
        <v>36</v>
      </c>
      <c r="L5569" t="s">
        <v>420</v>
      </c>
      <c r="M5569" t="s">
        <v>420</v>
      </c>
      <c r="N5569" t="b">
        <v>0</v>
      </c>
      <c r="O5569">
        <v>23.09</v>
      </c>
      <c r="P5569">
        <v>2.5344923858592751E-2</v>
      </c>
      <c r="Q5569">
        <v>24.02471182534067</v>
      </c>
      <c r="R5569">
        <v>554.73059604711614</v>
      </c>
      <c r="S5569">
        <v>0.5852142918949067</v>
      </c>
      <c r="T5569">
        <f t="shared" si="174"/>
        <v>554.73059604711602</v>
      </c>
      <c r="U5569">
        <f t="shared" si="175"/>
        <v>0.58521429189490659</v>
      </c>
    </row>
    <row r="5570" spans="1:21" x14ac:dyDescent="0.35">
      <c r="A5570" t="s">
        <v>73</v>
      </c>
      <c r="B5570" t="s">
        <v>52</v>
      </c>
      <c r="C5570" t="s">
        <v>29</v>
      </c>
      <c r="D5570" t="s">
        <v>30</v>
      </c>
      <c r="E5570" t="s">
        <v>418</v>
      </c>
      <c r="F5570" t="s">
        <v>419</v>
      </c>
      <c r="G5570" t="s">
        <v>128</v>
      </c>
      <c r="H5570" t="s">
        <v>41</v>
      </c>
      <c r="I5570" t="s">
        <v>221</v>
      </c>
      <c r="J5570" t="s">
        <v>36</v>
      </c>
      <c r="L5570" t="s">
        <v>420</v>
      </c>
      <c r="M5570" t="s">
        <v>420</v>
      </c>
      <c r="N5570" t="b">
        <v>0</v>
      </c>
      <c r="O5570">
        <v>23.09</v>
      </c>
      <c r="P5570">
        <v>7.4390679398621685E-4</v>
      </c>
      <c r="Q5570">
        <v>1.613983232684252</v>
      </c>
      <c r="R5570">
        <v>37.26687284267939</v>
      </c>
      <c r="S5570">
        <v>1.7176807873141749E-2</v>
      </c>
      <c r="T5570">
        <f t="shared" ref="T5570:T5633" si="176">O5570*Q5570</f>
        <v>37.266872842679376</v>
      </c>
      <c r="U5570">
        <f t="shared" ref="U5570:U5633" si="177">O5570*P5570</f>
        <v>1.7176807873141749E-2</v>
      </c>
    </row>
    <row r="5571" spans="1:21" x14ac:dyDescent="0.35">
      <c r="A5571" t="s">
        <v>73</v>
      </c>
      <c r="B5571" t="s">
        <v>52</v>
      </c>
      <c r="C5571" t="s">
        <v>76</v>
      </c>
      <c r="D5571" t="s">
        <v>77</v>
      </c>
      <c r="E5571" t="s">
        <v>421</v>
      </c>
      <c r="F5571" t="s">
        <v>422</v>
      </c>
      <c r="G5571" t="s">
        <v>128</v>
      </c>
      <c r="H5571" t="s">
        <v>41</v>
      </c>
      <c r="I5571" t="s">
        <v>221</v>
      </c>
      <c r="J5571" t="s">
        <v>145</v>
      </c>
      <c r="L5571" t="s">
        <v>423</v>
      </c>
      <c r="M5571" t="s">
        <v>423</v>
      </c>
      <c r="N5571" t="b">
        <v>0</v>
      </c>
      <c r="O5571">
        <v>3.5359830099999998</v>
      </c>
      <c r="P5571">
        <v>2.530908481642139E-3</v>
      </c>
      <c r="Q5571">
        <v>2.399073963173429</v>
      </c>
      <c r="R5571">
        <v>8.4830847735146104</v>
      </c>
      <c r="S5571">
        <v>8.9492493909514997E-3</v>
      </c>
      <c r="T5571">
        <f t="shared" si="176"/>
        <v>8.4830847735146104</v>
      </c>
      <c r="U5571">
        <f t="shared" si="177"/>
        <v>8.9492493909514997E-3</v>
      </c>
    </row>
    <row r="5572" spans="1:21" x14ac:dyDescent="0.35">
      <c r="A5572" t="s">
        <v>73</v>
      </c>
      <c r="B5572" t="s">
        <v>52</v>
      </c>
      <c r="C5572" t="s">
        <v>39</v>
      </c>
      <c r="D5572" t="s">
        <v>40</v>
      </c>
      <c r="E5572" t="s">
        <v>421</v>
      </c>
      <c r="F5572" t="s">
        <v>422</v>
      </c>
      <c r="G5572" t="s">
        <v>128</v>
      </c>
      <c r="H5572" t="s">
        <v>41</v>
      </c>
      <c r="I5572" t="s">
        <v>221</v>
      </c>
      <c r="J5572" t="s">
        <v>145</v>
      </c>
      <c r="L5572" t="s">
        <v>423</v>
      </c>
      <c r="M5572" t="s">
        <v>423</v>
      </c>
      <c r="N5572" t="b">
        <v>0</v>
      </c>
      <c r="O5572">
        <v>3.5359830099999998</v>
      </c>
      <c r="P5572">
        <v>1.831854175826606E-3</v>
      </c>
      <c r="Q5572">
        <v>14.102622384113671</v>
      </c>
      <c r="R5572">
        <v>49.866633146671653</v>
      </c>
      <c r="S5572">
        <v>6.4774052425204311E-3</v>
      </c>
      <c r="T5572">
        <f t="shared" si="176"/>
        <v>49.866633146671631</v>
      </c>
      <c r="U5572">
        <f t="shared" si="177"/>
        <v>6.4774052425204311E-3</v>
      </c>
    </row>
    <row r="5573" spans="1:21" x14ac:dyDescent="0.35">
      <c r="A5573" t="s">
        <v>73</v>
      </c>
      <c r="B5573" t="s">
        <v>52</v>
      </c>
      <c r="C5573" t="s">
        <v>29</v>
      </c>
      <c r="D5573" t="s">
        <v>30</v>
      </c>
      <c r="E5573" t="s">
        <v>421</v>
      </c>
      <c r="F5573" t="s">
        <v>422</v>
      </c>
      <c r="G5573" t="s">
        <v>128</v>
      </c>
      <c r="H5573" t="s">
        <v>41</v>
      </c>
      <c r="I5573" t="s">
        <v>221</v>
      </c>
      <c r="J5573" t="s">
        <v>145</v>
      </c>
      <c r="L5573" t="s">
        <v>423</v>
      </c>
      <c r="M5573" t="s">
        <v>423</v>
      </c>
      <c r="N5573" t="b">
        <v>0</v>
      </c>
      <c r="O5573">
        <v>3.5359830099999998</v>
      </c>
      <c r="P5573">
        <v>7.6617679047499073E-4</v>
      </c>
      <c r="Q5573">
        <v>1.662300308446145</v>
      </c>
      <c r="R5573">
        <v>5.8778656481833256</v>
      </c>
      <c r="S5573">
        <v>2.7091881137758971E-3</v>
      </c>
      <c r="T5573">
        <f t="shared" si="176"/>
        <v>5.8778656481833274</v>
      </c>
      <c r="U5573">
        <f t="shared" si="177"/>
        <v>2.7091881137758971E-3</v>
      </c>
    </row>
    <row r="5574" spans="1:21" x14ac:dyDescent="0.35">
      <c r="A5574" t="s">
        <v>73</v>
      </c>
      <c r="B5574" t="s">
        <v>52</v>
      </c>
      <c r="C5574" t="s">
        <v>76</v>
      </c>
      <c r="D5574" t="s">
        <v>77</v>
      </c>
      <c r="E5574" t="s">
        <v>424</v>
      </c>
      <c r="F5574" t="s">
        <v>425</v>
      </c>
      <c r="G5574" t="s">
        <v>128</v>
      </c>
      <c r="H5574" t="s">
        <v>41</v>
      </c>
      <c r="I5574" t="s">
        <v>221</v>
      </c>
      <c r="J5574" t="s">
        <v>36</v>
      </c>
      <c r="L5574" t="s">
        <v>426</v>
      </c>
      <c r="M5574" t="s">
        <v>426</v>
      </c>
      <c r="N5574" t="b">
        <v>0</v>
      </c>
      <c r="O5574">
        <v>0.34</v>
      </c>
      <c r="P5574">
        <v>4.5584841370654404E-3</v>
      </c>
      <c r="Q5574">
        <v>4.3210336067454547</v>
      </c>
      <c r="R5574">
        <v>1.4691514262934551</v>
      </c>
      <c r="S5574">
        <v>1.5498846066022501E-3</v>
      </c>
      <c r="T5574">
        <f t="shared" si="176"/>
        <v>1.4691514262934546</v>
      </c>
      <c r="U5574">
        <f t="shared" si="177"/>
        <v>1.5498846066022498E-3</v>
      </c>
    </row>
    <row r="5575" spans="1:21" x14ac:dyDescent="0.35">
      <c r="A5575" t="s">
        <v>73</v>
      </c>
      <c r="B5575" t="s">
        <v>52</v>
      </c>
      <c r="C5575" t="s">
        <v>39</v>
      </c>
      <c r="D5575" t="s">
        <v>40</v>
      </c>
      <c r="E5575" t="s">
        <v>424</v>
      </c>
      <c r="F5575" t="s">
        <v>425</v>
      </c>
      <c r="G5575" t="s">
        <v>128</v>
      </c>
      <c r="H5575" t="s">
        <v>41</v>
      </c>
      <c r="I5575" t="s">
        <v>221</v>
      </c>
      <c r="J5575" t="s">
        <v>36</v>
      </c>
      <c r="L5575" t="s">
        <v>426</v>
      </c>
      <c r="M5575" t="s">
        <v>426</v>
      </c>
      <c r="N5575" t="b">
        <v>0</v>
      </c>
      <c r="O5575">
        <v>0.34</v>
      </c>
      <c r="P5575">
        <v>1.092178998654191E-2</v>
      </c>
      <c r="Q5575">
        <v>84.081954760013545</v>
      </c>
      <c r="R5575">
        <v>28.587864618404609</v>
      </c>
      <c r="S5575">
        <v>3.7134085954242512E-3</v>
      </c>
      <c r="T5575">
        <f t="shared" si="176"/>
        <v>28.587864618404609</v>
      </c>
      <c r="U5575">
        <f t="shared" si="177"/>
        <v>3.7134085954242499E-3</v>
      </c>
    </row>
    <row r="5576" spans="1:21" x14ac:dyDescent="0.35">
      <c r="A5576" t="s">
        <v>73</v>
      </c>
      <c r="B5576" t="s">
        <v>52</v>
      </c>
      <c r="C5576" t="s">
        <v>29</v>
      </c>
      <c r="D5576" t="s">
        <v>30</v>
      </c>
      <c r="E5576" t="s">
        <v>424</v>
      </c>
      <c r="F5576" t="s">
        <v>425</v>
      </c>
      <c r="G5576" t="s">
        <v>128</v>
      </c>
      <c r="H5576" t="s">
        <v>41</v>
      </c>
      <c r="I5576" t="s">
        <v>221</v>
      </c>
      <c r="J5576" t="s">
        <v>36</v>
      </c>
      <c r="L5576" t="s">
        <v>426</v>
      </c>
      <c r="M5576" t="s">
        <v>426</v>
      </c>
      <c r="N5576" t="b">
        <v>0</v>
      </c>
      <c r="O5576">
        <v>0.34</v>
      </c>
      <c r="P5576">
        <v>1.2581359990527889E-3</v>
      </c>
      <c r="Q5576">
        <v>2.7296570260188751</v>
      </c>
      <c r="R5576">
        <v>0.92808338884641739</v>
      </c>
      <c r="S5576">
        <v>4.2776623967794828E-4</v>
      </c>
      <c r="T5576">
        <f t="shared" si="176"/>
        <v>0.92808338884641761</v>
      </c>
      <c r="U5576">
        <f t="shared" si="177"/>
        <v>4.2776623967794828E-4</v>
      </c>
    </row>
    <row r="5577" spans="1:21" x14ac:dyDescent="0.35">
      <c r="A5577" t="s">
        <v>73</v>
      </c>
      <c r="B5577" t="s">
        <v>52</v>
      </c>
      <c r="C5577" t="s">
        <v>76</v>
      </c>
      <c r="D5577" t="s">
        <v>77</v>
      </c>
      <c r="E5577" t="s">
        <v>427</v>
      </c>
      <c r="F5577" t="s">
        <v>428</v>
      </c>
      <c r="G5577" t="s">
        <v>128</v>
      </c>
      <c r="H5577" t="s">
        <v>41</v>
      </c>
      <c r="I5577" t="s">
        <v>221</v>
      </c>
      <c r="J5577" t="s">
        <v>36</v>
      </c>
      <c r="L5577" t="s">
        <v>429</v>
      </c>
      <c r="M5577" t="s">
        <v>430</v>
      </c>
      <c r="N5577" t="b">
        <v>0</v>
      </c>
      <c r="O5577">
        <v>0.47</v>
      </c>
      <c r="P5577">
        <v>6.7139699301445199E-2</v>
      </c>
      <c r="Q5577">
        <v>63.642405743917188</v>
      </c>
      <c r="R5577">
        <v>29.911930699641079</v>
      </c>
      <c r="S5577">
        <v>3.155565867167924E-2</v>
      </c>
      <c r="T5577">
        <f t="shared" si="176"/>
        <v>29.911930699641076</v>
      </c>
      <c r="U5577">
        <f t="shared" si="177"/>
        <v>3.155565867167924E-2</v>
      </c>
    </row>
    <row r="5578" spans="1:21" x14ac:dyDescent="0.35">
      <c r="A5578" t="s">
        <v>73</v>
      </c>
      <c r="B5578" t="s">
        <v>52</v>
      </c>
      <c r="C5578" t="s">
        <v>39</v>
      </c>
      <c r="D5578" t="s">
        <v>40</v>
      </c>
      <c r="E5578" t="s">
        <v>427</v>
      </c>
      <c r="F5578" t="s">
        <v>428</v>
      </c>
      <c r="G5578" t="s">
        <v>128</v>
      </c>
      <c r="H5578" t="s">
        <v>41</v>
      </c>
      <c r="I5578" t="s">
        <v>221</v>
      </c>
      <c r="J5578" t="s">
        <v>36</v>
      </c>
      <c r="L5578" t="s">
        <v>429</v>
      </c>
      <c r="M5578" t="s">
        <v>430</v>
      </c>
      <c r="N5578" t="b">
        <v>0</v>
      </c>
      <c r="O5578">
        <v>0.47</v>
      </c>
      <c r="P5578">
        <v>4.6049438684986913E-2</v>
      </c>
      <c r="Q5578">
        <v>354.51394185441819</v>
      </c>
      <c r="R5578">
        <v>166.62155267157661</v>
      </c>
      <c r="S5578">
        <v>2.1643236181943849E-2</v>
      </c>
      <c r="T5578">
        <f t="shared" si="176"/>
        <v>166.62155267157655</v>
      </c>
      <c r="U5578">
        <f t="shared" si="177"/>
        <v>2.1643236181943849E-2</v>
      </c>
    </row>
    <row r="5579" spans="1:21" x14ac:dyDescent="0.35">
      <c r="A5579" t="s">
        <v>73</v>
      </c>
      <c r="B5579" t="s">
        <v>52</v>
      </c>
      <c r="C5579" t="s">
        <v>29</v>
      </c>
      <c r="D5579" t="s">
        <v>30</v>
      </c>
      <c r="E5579" t="s">
        <v>427</v>
      </c>
      <c r="F5579" t="s">
        <v>428</v>
      </c>
      <c r="G5579" t="s">
        <v>128</v>
      </c>
      <c r="H5579" t="s">
        <v>41</v>
      </c>
      <c r="I5579" t="s">
        <v>221</v>
      </c>
      <c r="J5579" t="s">
        <v>36</v>
      </c>
      <c r="L5579" t="s">
        <v>429</v>
      </c>
      <c r="M5579" t="s">
        <v>430</v>
      </c>
      <c r="N5579" t="b">
        <v>0</v>
      </c>
      <c r="O5579">
        <v>0.47</v>
      </c>
      <c r="P5579">
        <v>3.0681591001736198E-3</v>
      </c>
      <c r="Q5579">
        <v>6.6566905732273449</v>
      </c>
      <c r="R5579">
        <v>3.1286445694168519</v>
      </c>
      <c r="S5579">
        <v>1.4420347770816009E-3</v>
      </c>
      <c r="T5579">
        <f t="shared" si="176"/>
        <v>3.1286445694168519</v>
      </c>
      <c r="U5579">
        <f t="shared" si="177"/>
        <v>1.4420347770816011E-3</v>
      </c>
    </row>
    <row r="5580" spans="1:21" x14ac:dyDescent="0.35">
      <c r="A5580" t="s">
        <v>73</v>
      </c>
      <c r="B5580" t="s">
        <v>52</v>
      </c>
      <c r="C5580" t="s">
        <v>39</v>
      </c>
      <c r="D5580" t="s">
        <v>40</v>
      </c>
      <c r="E5580" t="s">
        <v>1408</v>
      </c>
      <c r="F5580" t="s">
        <v>1409</v>
      </c>
      <c r="G5580" t="s">
        <v>128</v>
      </c>
      <c r="H5580" t="s">
        <v>41</v>
      </c>
      <c r="I5580" t="s">
        <v>221</v>
      </c>
      <c r="J5580" t="s">
        <v>145</v>
      </c>
      <c r="L5580" t="s">
        <v>1410</v>
      </c>
      <c r="M5580" t="s">
        <v>1410</v>
      </c>
      <c r="N5580" t="b">
        <v>0</v>
      </c>
      <c r="O5580">
        <v>29.001318260000001</v>
      </c>
      <c r="P5580">
        <v>1.5170500483056159E-4</v>
      </c>
      <c r="Q5580">
        <v>1.167908682436555</v>
      </c>
      <c r="R5580">
        <v>33.870891397959802</v>
      </c>
      <c r="S5580">
        <v>4.3996451267259559E-3</v>
      </c>
      <c r="T5580">
        <f t="shared" si="176"/>
        <v>33.870891397959802</v>
      </c>
      <c r="U5580">
        <f t="shared" si="177"/>
        <v>4.3996451267259542E-3</v>
      </c>
    </row>
    <row r="5581" spans="1:21" x14ac:dyDescent="0.35">
      <c r="A5581" t="s">
        <v>73</v>
      </c>
      <c r="B5581" t="s">
        <v>52</v>
      </c>
      <c r="C5581" t="s">
        <v>76</v>
      </c>
      <c r="D5581" t="s">
        <v>77</v>
      </c>
      <c r="E5581" t="s">
        <v>1408</v>
      </c>
      <c r="F5581" t="s">
        <v>1409</v>
      </c>
      <c r="G5581" t="s">
        <v>128</v>
      </c>
      <c r="H5581" t="s">
        <v>41</v>
      </c>
      <c r="I5581" t="s">
        <v>221</v>
      </c>
      <c r="J5581" t="s">
        <v>145</v>
      </c>
      <c r="L5581" t="s">
        <v>1410</v>
      </c>
      <c r="M5581" t="s">
        <v>1410</v>
      </c>
      <c r="N5581" t="b">
        <v>0</v>
      </c>
      <c r="O5581">
        <v>29.001318260000001</v>
      </c>
      <c r="P5581">
        <v>1.815807276005169E-3</v>
      </c>
      <c r="Q5581">
        <v>1.721222236838206</v>
      </c>
      <c r="R5581">
        <v>49.917713886733907</v>
      </c>
      <c r="S5581">
        <v>5.2660804710249587E-2</v>
      </c>
      <c r="T5581">
        <f t="shared" si="176"/>
        <v>49.917713886733907</v>
      </c>
      <c r="U5581">
        <f t="shared" si="177"/>
        <v>5.2660804710249573E-2</v>
      </c>
    </row>
    <row r="5582" spans="1:21" x14ac:dyDescent="0.35">
      <c r="A5582" t="s">
        <v>73</v>
      </c>
      <c r="B5582" t="s">
        <v>52</v>
      </c>
      <c r="C5582" t="s">
        <v>29</v>
      </c>
      <c r="D5582" t="s">
        <v>30</v>
      </c>
      <c r="E5582" t="s">
        <v>1408</v>
      </c>
      <c r="F5582" t="s">
        <v>1409</v>
      </c>
      <c r="G5582" t="s">
        <v>128</v>
      </c>
      <c r="H5582" t="s">
        <v>41</v>
      </c>
      <c r="I5582" t="s">
        <v>221</v>
      </c>
      <c r="J5582" t="s">
        <v>145</v>
      </c>
      <c r="L5582" t="s">
        <v>1410</v>
      </c>
      <c r="M5582" t="s">
        <v>1410</v>
      </c>
      <c r="N5582" t="b">
        <v>0</v>
      </c>
      <c r="O5582">
        <v>29.001318260000001</v>
      </c>
      <c r="P5582">
        <v>7.7049854190546841E-5</v>
      </c>
      <c r="Q5582">
        <v>0.16716767980830299</v>
      </c>
      <c r="R5582">
        <v>4.8480830849063707</v>
      </c>
      <c r="S5582">
        <v>2.2345473432666442E-3</v>
      </c>
      <c r="T5582">
        <f t="shared" si="176"/>
        <v>4.8480830849063707</v>
      </c>
      <c r="U5582">
        <f t="shared" si="177"/>
        <v>2.2345473432666438E-3</v>
      </c>
    </row>
    <row r="5583" spans="1:21" x14ac:dyDescent="0.35">
      <c r="A5583" t="s">
        <v>73</v>
      </c>
      <c r="B5583" t="s">
        <v>52</v>
      </c>
      <c r="C5583" t="s">
        <v>29</v>
      </c>
      <c r="D5583" t="s">
        <v>30</v>
      </c>
      <c r="E5583" t="s">
        <v>431</v>
      </c>
      <c r="F5583" t="s">
        <v>432</v>
      </c>
      <c r="G5583" t="s">
        <v>128</v>
      </c>
      <c r="H5583" t="s">
        <v>41</v>
      </c>
      <c r="I5583" t="s">
        <v>221</v>
      </c>
      <c r="J5583" t="s">
        <v>36</v>
      </c>
      <c r="L5583" t="s">
        <v>433</v>
      </c>
      <c r="M5583" t="s">
        <v>433</v>
      </c>
      <c r="N5583" t="b">
        <v>0</v>
      </c>
      <c r="O5583">
        <v>140.61000000000001</v>
      </c>
      <c r="P5583">
        <v>5.3232836570200621E-4</v>
      </c>
      <c r="Q5583">
        <v>1.154941806515035</v>
      </c>
      <c r="R5583">
        <v>162.39636741407909</v>
      </c>
      <c r="S5583">
        <v>7.4850691501359104E-2</v>
      </c>
      <c r="T5583">
        <f t="shared" si="176"/>
        <v>162.39636741407909</v>
      </c>
      <c r="U5583">
        <f t="shared" si="177"/>
        <v>7.4850691501359104E-2</v>
      </c>
    </row>
    <row r="5584" spans="1:21" x14ac:dyDescent="0.35">
      <c r="A5584" t="s">
        <v>73</v>
      </c>
      <c r="B5584" t="s">
        <v>52</v>
      </c>
      <c r="C5584" t="s">
        <v>39</v>
      </c>
      <c r="D5584" t="s">
        <v>40</v>
      </c>
      <c r="E5584" t="s">
        <v>431</v>
      </c>
      <c r="F5584" t="s">
        <v>432</v>
      </c>
      <c r="G5584" t="s">
        <v>128</v>
      </c>
      <c r="H5584" t="s">
        <v>41</v>
      </c>
      <c r="I5584" t="s">
        <v>221</v>
      </c>
      <c r="J5584" t="s">
        <v>36</v>
      </c>
      <c r="L5584" t="s">
        <v>433</v>
      </c>
      <c r="M5584" t="s">
        <v>433</v>
      </c>
      <c r="N5584" t="b">
        <v>0</v>
      </c>
      <c r="O5584">
        <v>140.61000000000001</v>
      </c>
      <c r="P5584">
        <v>1.0481120066827511E-3</v>
      </c>
      <c r="Q5584">
        <v>8.0689435008289525</v>
      </c>
      <c r="R5584">
        <v>1134.5741456515591</v>
      </c>
      <c r="S5584">
        <v>0.1473750292596617</v>
      </c>
      <c r="T5584">
        <f t="shared" si="176"/>
        <v>1134.5741456515591</v>
      </c>
      <c r="U5584">
        <f t="shared" si="177"/>
        <v>0.14737502925966164</v>
      </c>
    </row>
    <row r="5585" spans="1:21" x14ac:dyDescent="0.35">
      <c r="A5585" t="s">
        <v>73</v>
      </c>
      <c r="B5585" t="s">
        <v>52</v>
      </c>
      <c r="C5585" t="s">
        <v>76</v>
      </c>
      <c r="D5585" t="s">
        <v>77</v>
      </c>
      <c r="E5585" t="s">
        <v>431</v>
      </c>
      <c r="F5585" t="s">
        <v>432</v>
      </c>
      <c r="G5585" t="s">
        <v>128</v>
      </c>
      <c r="H5585" t="s">
        <v>41</v>
      </c>
      <c r="I5585" t="s">
        <v>221</v>
      </c>
      <c r="J5585" t="s">
        <v>36</v>
      </c>
      <c r="L5585" t="s">
        <v>433</v>
      </c>
      <c r="M5585" t="s">
        <v>433</v>
      </c>
      <c r="N5585" t="b">
        <v>0</v>
      </c>
      <c r="O5585">
        <v>140.61000000000001</v>
      </c>
      <c r="P5585">
        <v>1.254519855774411E-2</v>
      </c>
      <c r="Q5585">
        <v>11.89172166478216</v>
      </c>
      <c r="R5585">
        <v>1672.0949832850199</v>
      </c>
      <c r="S5585">
        <v>1.7639803692044</v>
      </c>
      <c r="T5585">
        <f t="shared" si="176"/>
        <v>1672.0949832850197</v>
      </c>
      <c r="U5585">
        <f t="shared" si="177"/>
        <v>1.7639803692043994</v>
      </c>
    </row>
    <row r="5586" spans="1:21" x14ac:dyDescent="0.35">
      <c r="A5586" t="s">
        <v>73</v>
      </c>
      <c r="B5586" t="s">
        <v>52</v>
      </c>
      <c r="C5586" t="s">
        <v>39</v>
      </c>
      <c r="D5586" t="s">
        <v>40</v>
      </c>
      <c r="E5586" t="s">
        <v>436</v>
      </c>
      <c r="F5586" t="s">
        <v>437</v>
      </c>
      <c r="G5586" t="s">
        <v>128</v>
      </c>
      <c r="H5586" t="s">
        <v>41</v>
      </c>
      <c r="I5586" t="s">
        <v>221</v>
      </c>
      <c r="J5586" t="s">
        <v>36</v>
      </c>
      <c r="L5586" t="s">
        <v>438</v>
      </c>
      <c r="M5586" t="s">
        <v>438</v>
      </c>
      <c r="N5586" t="b">
        <v>0</v>
      </c>
      <c r="O5586">
        <v>6.24</v>
      </c>
      <c r="P5586">
        <v>1.3307240311378459E-2</v>
      </c>
      <c r="Q5586">
        <v>102.44646520585781</v>
      </c>
      <c r="R5586">
        <v>639.26594288455271</v>
      </c>
      <c r="S5586">
        <v>8.3037179543001605E-2</v>
      </c>
      <c r="T5586">
        <f t="shared" si="176"/>
        <v>639.26594288455271</v>
      </c>
      <c r="U5586">
        <f t="shared" si="177"/>
        <v>8.3037179543001591E-2</v>
      </c>
    </row>
    <row r="5587" spans="1:21" x14ac:dyDescent="0.35">
      <c r="A5587" t="s">
        <v>73</v>
      </c>
      <c r="B5587" t="s">
        <v>52</v>
      </c>
      <c r="C5587" t="s">
        <v>76</v>
      </c>
      <c r="D5587" t="s">
        <v>77</v>
      </c>
      <c r="E5587" t="s">
        <v>436</v>
      </c>
      <c r="F5587" t="s">
        <v>437</v>
      </c>
      <c r="G5587" t="s">
        <v>128</v>
      </c>
      <c r="H5587" t="s">
        <v>41</v>
      </c>
      <c r="I5587" t="s">
        <v>221</v>
      </c>
      <c r="J5587" t="s">
        <v>36</v>
      </c>
      <c r="L5587" t="s">
        <v>438</v>
      </c>
      <c r="M5587" t="s">
        <v>438</v>
      </c>
      <c r="N5587" t="b">
        <v>0</v>
      </c>
      <c r="O5587">
        <v>6.24</v>
      </c>
      <c r="P5587">
        <v>2.6197673451606049E-2</v>
      </c>
      <c r="Q5587">
        <v>24.8330418619833</v>
      </c>
      <c r="R5587">
        <v>154.95818121877579</v>
      </c>
      <c r="S5587">
        <v>0.16347348233802181</v>
      </c>
      <c r="T5587">
        <f t="shared" si="176"/>
        <v>154.95818121877579</v>
      </c>
      <c r="U5587">
        <f t="shared" si="177"/>
        <v>0.16347348233802175</v>
      </c>
    </row>
    <row r="5588" spans="1:21" x14ac:dyDescent="0.35">
      <c r="A5588" t="s">
        <v>73</v>
      </c>
      <c r="B5588" t="s">
        <v>52</v>
      </c>
      <c r="C5588" t="s">
        <v>29</v>
      </c>
      <c r="D5588" t="s">
        <v>30</v>
      </c>
      <c r="E5588" t="s">
        <v>436</v>
      </c>
      <c r="F5588" t="s">
        <v>437</v>
      </c>
      <c r="G5588" t="s">
        <v>128</v>
      </c>
      <c r="H5588" t="s">
        <v>41</v>
      </c>
      <c r="I5588" t="s">
        <v>221</v>
      </c>
      <c r="J5588" t="s">
        <v>36</v>
      </c>
      <c r="L5588" t="s">
        <v>438</v>
      </c>
      <c r="M5588" t="s">
        <v>438</v>
      </c>
      <c r="N5588" t="b">
        <v>0</v>
      </c>
      <c r="O5588">
        <v>6.24</v>
      </c>
      <c r="P5588">
        <v>7.686430752711213E-3</v>
      </c>
      <c r="Q5588">
        <v>16.676511700596659</v>
      </c>
      <c r="R5588">
        <v>104.0614330117232</v>
      </c>
      <c r="S5588">
        <v>4.796332789691797E-2</v>
      </c>
      <c r="T5588">
        <f t="shared" si="176"/>
        <v>104.06143301172315</v>
      </c>
      <c r="U5588">
        <f t="shared" si="177"/>
        <v>4.796332789691797E-2</v>
      </c>
    </row>
    <row r="5589" spans="1:21" x14ac:dyDescent="0.35">
      <c r="A5589" t="s">
        <v>73</v>
      </c>
      <c r="B5589" t="s">
        <v>52</v>
      </c>
      <c r="C5589" t="s">
        <v>76</v>
      </c>
      <c r="D5589" t="s">
        <v>77</v>
      </c>
      <c r="E5589" t="s">
        <v>1225</v>
      </c>
      <c r="F5589" t="s">
        <v>1226</v>
      </c>
      <c r="G5589" t="s">
        <v>128</v>
      </c>
      <c r="H5589" t="s">
        <v>41</v>
      </c>
      <c r="I5589" t="s">
        <v>221</v>
      </c>
      <c r="J5589" t="s">
        <v>145</v>
      </c>
      <c r="L5589" t="s">
        <v>1227</v>
      </c>
      <c r="M5589" t="s">
        <v>1227</v>
      </c>
      <c r="N5589" t="b">
        <v>0</v>
      </c>
      <c r="O5589">
        <v>3.9577318099999999</v>
      </c>
      <c r="P5589">
        <v>2.2439412399456039E-5</v>
      </c>
      <c r="Q5589">
        <v>2.1270547879122349E-2</v>
      </c>
      <c r="R5589">
        <v>8.4183123957330561E-2</v>
      </c>
      <c r="S5589">
        <v>8.8809176251035572E-5</v>
      </c>
      <c r="T5589">
        <f t="shared" si="176"/>
        <v>8.4183123957330547E-2</v>
      </c>
      <c r="U5589">
        <f t="shared" si="177"/>
        <v>8.8809176251035586E-5</v>
      </c>
    </row>
    <row r="5590" spans="1:21" x14ac:dyDescent="0.35">
      <c r="A5590" t="s">
        <v>73</v>
      </c>
      <c r="B5590" t="s">
        <v>52</v>
      </c>
      <c r="C5590" t="s">
        <v>39</v>
      </c>
      <c r="D5590" t="s">
        <v>40</v>
      </c>
      <c r="E5590" t="s">
        <v>1225</v>
      </c>
      <c r="F5590" t="s">
        <v>1226</v>
      </c>
      <c r="G5590" t="s">
        <v>128</v>
      </c>
      <c r="H5590" t="s">
        <v>41</v>
      </c>
      <c r="I5590" t="s">
        <v>221</v>
      </c>
      <c r="J5590" t="s">
        <v>145</v>
      </c>
      <c r="L5590" t="s">
        <v>1227</v>
      </c>
      <c r="M5590" t="s">
        <v>1227</v>
      </c>
      <c r="N5590" t="b">
        <v>0</v>
      </c>
      <c r="O5590">
        <v>3.9577318099999999</v>
      </c>
      <c r="P5590">
        <v>4.4855986649288282E-5</v>
      </c>
      <c r="Q5590">
        <v>0.34532609076064058</v>
      </c>
      <c r="R5590">
        <v>1.366708054226335</v>
      </c>
      <c r="S5590">
        <v>1.7752796523082349E-4</v>
      </c>
      <c r="T5590">
        <f t="shared" si="176"/>
        <v>1.3667080542263343</v>
      </c>
      <c r="U5590">
        <f t="shared" si="177"/>
        <v>1.7752796523082354E-4</v>
      </c>
    </row>
    <row r="5591" spans="1:21" x14ac:dyDescent="0.35">
      <c r="A5591" t="s">
        <v>73</v>
      </c>
      <c r="B5591" t="s">
        <v>52</v>
      </c>
      <c r="C5591" t="s">
        <v>29</v>
      </c>
      <c r="D5591" t="s">
        <v>30</v>
      </c>
      <c r="E5591" t="s">
        <v>1225</v>
      </c>
      <c r="F5591" t="s">
        <v>1226</v>
      </c>
      <c r="G5591" t="s">
        <v>128</v>
      </c>
      <c r="H5591" t="s">
        <v>41</v>
      </c>
      <c r="I5591" t="s">
        <v>221</v>
      </c>
      <c r="J5591" t="s">
        <v>145</v>
      </c>
      <c r="L5591" t="s">
        <v>1227</v>
      </c>
      <c r="M5591" t="s">
        <v>1227</v>
      </c>
      <c r="N5591" t="b">
        <v>0</v>
      </c>
      <c r="O5591">
        <v>3.9577318099999999</v>
      </c>
      <c r="P5591">
        <v>7.3731288096770144E-5</v>
      </c>
      <c r="Q5591">
        <v>0.1599677051942664</v>
      </c>
      <c r="R5591">
        <v>0.63310927542005047</v>
      </c>
      <c r="S5591">
        <v>2.9180866429286161E-4</v>
      </c>
      <c r="T5591">
        <f t="shared" si="176"/>
        <v>0.63310927542005035</v>
      </c>
      <c r="U5591">
        <f t="shared" si="177"/>
        <v>2.9180866429286156E-4</v>
      </c>
    </row>
    <row r="5592" spans="1:21" x14ac:dyDescent="0.35">
      <c r="A5592" t="s">
        <v>73</v>
      </c>
      <c r="B5592" t="s">
        <v>52</v>
      </c>
      <c r="C5592" t="s">
        <v>39</v>
      </c>
      <c r="D5592" t="s">
        <v>40</v>
      </c>
      <c r="E5592" t="s">
        <v>439</v>
      </c>
      <c r="F5592" t="s">
        <v>440</v>
      </c>
      <c r="G5592" t="s">
        <v>128</v>
      </c>
      <c r="H5592" t="s">
        <v>41</v>
      </c>
      <c r="I5592" t="s">
        <v>221</v>
      </c>
      <c r="J5592" t="s">
        <v>145</v>
      </c>
      <c r="L5592" t="s">
        <v>441</v>
      </c>
      <c r="M5592" t="s">
        <v>441</v>
      </c>
      <c r="N5592" t="b">
        <v>0</v>
      </c>
      <c r="O5592">
        <v>29.001318260000001</v>
      </c>
      <c r="P5592">
        <v>3.0902496093248527E-8</v>
      </c>
      <c r="Q5592">
        <v>2.3790443523321331E-4</v>
      </c>
      <c r="R5592">
        <v>6.8995422416639751E-3</v>
      </c>
      <c r="S5592">
        <v>8.9621312422870721E-7</v>
      </c>
      <c r="T5592">
        <f t="shared" si="176"/>
        <v>6.8995422416639769E-3</v>
      </c>
      <c r="U5592">
        <f t="shared" si="177"/>
        <v>8.9621312422870721E-7</v>
      </c>
    </row>
    <row r="5593" spans="1:21" x14ac:dyDescent="0.35">
      <c r="A5593" t="s">
        <v>73</v>
      </c>
      <c r="B5593" t="s">
        <v>52</v>
      </c>
      <c r="C5593" t="s">
        <v>76</v>
      </c>
      <c r="D5593" t="s">
        <v>77</v>
      </c>
      <c r="E5593" t="s">
        <v>439</v>
      </c>
      <c r="F5593" t="s">
        <v>440</v>
      </c>
      <c r="G5593" t="s">
        <v>128</v>
      </c>
      <c r="H5593" t="s">
        <v>41</v>
      </c>
      <c r="I5593" t="s">
        <v>221</v>
      </c>
      <c r="J5593" t="s">
        <v>145</v>
      </c>
      <c r="L5593" t="s">
        <v>441</v>
      </c>
      <c r="M5593" t="s">
        <v>441</v>
      </c>
      <c r="N5593" t="b">
        <v>0</v>
      </c>
      <c r="O5593">
        <v>29.001318260000001</v>
      </c>
      <c r="P5593">
        <v>2.4278243738228069E-7</v>
      </c>
      <c r="Q5593">
        <v>2.301359485988595E-4</v>
      </c>
      <c r="R5593">
        <v>6.6742458883825261E-3</v>
      </c>
      <c r="S5593">
        <v>7.041010734462044E-6</v>
      </c>
      <c r="T5593">
        <f t="shared" si="176"/>
        <v>6.6742458883825261E-3</v>
      </c>
      <c r="U5593">
        <f t="shared" si="177"/>
        <v>7.041010734462044E-6</v>
      </c>
    </row>
    <row r="5594" spans="1:21" x14ac:dyDescent="0.35">
      <c r="A5594" t="s">
        <v>73</v>
      </c>
      <c r="B5594" t="s">
        <v>52</v>
      </c>
      <c r="C5594" t="s">
        <v>29</v>
      </c>
      <c r="D5594" t="s">
        <v>30</v>
      </c>
      <c r="E5594" t="s">
        <v>439</v>
      </c>
      <c r="F5594" t="s">
        <v>440</v>
      </c>
      <c r="G5594" t="s">
        <v>128</v>
      </c>
      <c r="H5594" t="s">
        <v>41</v>
      </c>
      <c r="I5594" t="s">
        <v>221</v>
      </c>
      <c r="J5594" t="s">
        <v>145</v>
      </c>
      <c r="L5594" t="s">
        <v>441</v>
      </c>
      <c r="M5594" t="s">
        <v>441</v>
      </c>
      <c r="N5594" t="b">
        <v>0</v>
      </c>
      <c r="O5594">
        <v>29.001318260000001</v>
      </c>
      <c r="P5594">
        <v>1.585893382103677E-8</v>
      </c>
      <c r="Q5594">
        <v>3.4407607891637023E-5</v>
      </c>
      <c r="R5594">
        <v>9.9786598703065265E-4</v>
      </c>
      <c r="S5594">
        <v>4.5992998700816521E-7</v>
      </c>
      <c r="T5594">
        <f t="shared" si="176"/>
        <v>9.9786598703065286E-4</v>
      </c>
      <c r="U5594">
        <f t="shared" si="177"/>
        <v>4.5992998700816526E-7</v>
      </c>
    </row>
    <row r="5595" spans="1:21" x14ac:dyDescent="0.35">
      <c r="A5595" t="s">
        <v>73</v>
      </c>
      <c r="B5595" t="s">
        <v>52</v>
      </c>
      <c r="C5595" t="s">
        <v>39</v>
      </c>
      <c r="D5595" t="s">
        <v>40</v>
      </c>
      <c r="E5595" t="s">
        <v>442</v>
      </c>
      <c r="F5595" t="s">
        <v>443</v>
      </c>
      <c r="G5595" t="s">
        <v>128</v>
      </c>
      <c r="H5595" t="s">
        <v>41</v>
      </c>
      <c r="I5595" t="s">
        <v>221</v>
      </c>
      <c r="J5595" t="s">
        <v>145</v>
      </c>
      <c r="L5595" t="s">
        <v>444</v>
      </c>
      <c r="M5595" t="s">
        <v>444</v>
      </c>
      <c r="N5595" t="b">
        <v>0</v>
      </c>
      <c r="O5595">
        <v>29.001318260000001</v>
      </c>
      <c r="P5595">
        <v>1.1927045141964189E-3</v>
      </c>
      <c r="Q5595">
        <v>9.1820962615377777</v>
      </c>
      <c r="R5595">
        <v>266.29289597481329</v>
      </c>
      <c r="S5595">
        <v>3.4590003206349043E-2</v>
      </c>
      <c r="T5595">
        <f t="shared" si="176"/>
        <v>266.29289597481329</v>
      </c>
      <c r="U5595">
        <f t="shared" si="177"/>
        <v>3.4590003206349036E-2</v>
      </c>
    </row>
    <row r="5596" spans="1:21" x14ac:dyDescent="0.35">
      <c r="A5596" t="s">
        <v>73</v>
      </c>
      <c r="B5596" t="s">
        <v>52</v>
      </c>
      <c r="C5596" t="s">
        <v>76</v>
      </c>
      <c r="D5596" t="s">
        <v>77</v>
      </c>
      <c r="E5596" t="s">
        <v>442</v>
      </c>
      <c r="F5596" t="s">
        <v>443</v>
      </c>
      <c r="G5596" t="s">
        <v>128</v>
      </c>
      <c r="H5596" t="s">
        <v>41</v>
      </c>
      <c r="I5596" t="s">
        <v>221</v>
      </c>
      <c r="J5596" t="s">
        <v>145</v>
      </c>
      <c r="L5596" t="s">
        <v>444</v>
      </c>
      <c r="M5596" t="s">
        <v>444</v>
      </c>
      <c r="N5596" t="b">
        <v>0</v>
      </c>
      <c r="O5596">
        <v>29.001318260000001</v>
      </c>
      <c r="P5596">
        <v>3.720544108073529E-3</v>
      </c>
      <c r="Q5596">
        <v>3.5267417068854692</v>
      </c>
      <c r="R5596">
        <v>102.2801586622011</v>
      </c>
      <c r="S5596">
        <v>0.1079006837786082</v>
      </c>
      <c r="T5596">
        <f t="shared" si="176"/>
        <v>102.28015866220113</v>
      </c>
      <c r="U5596">
        <f t="shared" si="177"/>
        <v>0.10790068377860826</v>
      </c>
    </row>
    <row r="5597" spans="1:21" x14ac:dyDescent="0.35">
      <c r="A5597" t="s">
        <v>73</v>
      </c>
      <c r="B5597" t="s">
        <v>52</v>
      </c>
      <c r="C5597" t="s">
        <v>29</v>
      </c>
      <c r="D5597" t="s">
        <v>30</v>
      </c>
      <c r="E5597" t="s">
        <v>442</v>
      </c>
      <c r="F5597" t="s">
        <v>443</v>
      </c>
      <c r="G5597" t="s">
        <v>128</v>
      </c>
      <c r="H5597" t="s">
        <v>41</v>
      </c>
      <c r="I5597" t="s">
        <v>221</v>
      </c>
      <c r="J5597" t="s">
        <v>145</v>
      </c>
      <c r="L5597" t="s">
        <v>444</v>
      </c>
      <c r="M5597" t="s">
        <v>444</v>
      </c>
      <c r="N5597" t="b">
        <v>0</v>
      </c>
      <c r="O5597">
        <v>29.001318260000001</v>
      </c>
      <c r="P5597">
        <v>5.5893497312297909E-4</v>
      </c>
      <c r="Q5597">
        <v>1.212667611149719</v>
      </c>
      <c r="R5597">
        <v>35.168959334546919</v>
      </c>
      <c r="S5597">
        <v>1.6209851042184059E-2</v>
      </c>
      <c r="T5597">
        <f t="shared" si="176"/>
        <v>35.168959334546926</v>
      </c>
      <c r="U5597">
        <f t="shared" si="177"/>
        <v>1.6209851042184063E-2</v>
      </c>
    </row>
    <row r="5598" spans="1:21" x14ac:dyDescent="0.35">
      <c r="A5598" t="s">
        <v>73</v>
      </c>
      <c r="B5598" t="s">
        <v>52</v>
      </c>
      <c r="C5598" t="s">
        <v>29</v>
      </c>
      <c r="D5598" t="s">
        <v>30</v>
      </c>
      <c r="E5598" t="s">
        <v>445</v>
      </c>
      <c r="F5598" t="s">
        <v>446</v>
      </c>
      <c r="G5598" t="s">
        <v>128</v>
      </c>
      <c r="H5598" t="s">
        <v>41</v>
      </c>
      <c r="I5598" t="s">
        <v>221</v>
      </c>
      <c r="J5598" t="s">
        <v>145</v>
      </c>
      <c r="L5598" t="s">
        <v>447</v>
      </c>
      <c r="M5598" t="s">
        <v>447</v>
      </c>
      <c r="N5598" t="b">
        <v>0</v>
      </c>
      <c r="O5598">
        <v>2.75246871</v>
      </c>
      <c r="P5598">
        <v>9.4560575674840295E-4</v>
      </c>
      <c r="Q5598">
        <v>2.051590129918754</v>
      </c>
      <c r="R5598">
        <v>5.6469376383462064</v>
      </c>
      <c r="S5598">
        <v>2.6027502574458511E-3</v>
      </c>
      <c r="T5598">
        <f t="shared" si="176"/>
        <v>5.6469376383462055</v>
      </c>
      <c r="U5598">
        <f t="shared" si="177"/>
        <v>2.6027502574458507E-3</v>
      </c>
    </row>
    <row r="5599" spans="1:21" x14ac:dyDescent="0.35">
      <c r="A5599" t="s">
        <v>73</v>
      </c>
      <c r="B5599" t="s">
        <v>52</v>
      </c>
      <c r="C5599" t="s">
        <v>39</v>
      </c>
      <c r="D5599" t="s">
        <v>40</v>
      </c>
      <c r="E5599" t="s">
        <v>445</v>
      </c>
      <c r="F5599" t="s">
        <v>446</v>
      </c>
      <c r="G5599" t="s">
        <v>128</v>
      </c>
      <c r="H5599" t="s">
        <v>41</v>
      </c>
      <c r="I5599" t="s">
        <v>221</v>
      </c>
      <c r="J5599" t="s">
        <v>145</v>
      </c>
      <c r="L5599" t="s">
        <v>447</v>
      </c>
      <c r="M5599" t="s">
        <v>447</v>
      </c>
      <c r="N5599" t="b">
        <v>0</v>
      </c>
      <c r="O5599">
        <v>2.75246871</v>
      </c>
      <c r="P5599">
        <v>4.9337998873441409E-3</v>
      </c>
      <c r="Q5599">
        <v>37.983108944029318</v>
      </c>
      <c r="R5599">
        <v>104.5473188769618</v>
      </c>
      <c r="S5599">
        <v>1.3580129811316269E-2</v>
      </c>
      <c r="T5599">
        <f t="shared" si="176"/>
        <v>104.54731887696184</v>
      </c>
      <c r="U5599">
        <f t="shared" si="177"/>
        <v>1.3580129811316273E-2</v>
      </c>
    </row>
    <row r="5600" spans="1:21" x14ac:dyDescent="0.35">
      <c r="A5600" t="s">
        <v>73</v>
      </c>
      <c r="B5600" t="s">
        <v>52</v>
      </c>
      <c r="C5600" t="s">
        <v>76</v>
      </c>
      <c r="D5600" t="s">
        <v>77</v>
      </c>
      <c r="E5600" t="s">
        <v>445</v>
      </c>
      <c r="F5600" t="s">
        <v>446</v>
      </c>
      <c r="G5600" t="s">
        <v>128</v>
      </c>
      <c r="H5600" t="s">
        <v>41</v>
      </c>
      <c r="I5600" t="s">
        <v>221</v>
      </c>
      <c r="J5600" t="s">
        <v>145</v>
      </c>
      <c r="L5600" t="s">
        <v>447</v>
      </c>
      <c r="M5600" t="s">
        <v>447</v>
      </c>
      <c r="N5600" t="b">
        <v>0</v>
      </c>
      <c r="O5600">
        <v>2.75246871</v>
      </c>
      <c r="P5600">
        <v>3.0704993641469942E-3</v>
      </c>
      <c r="Q5600">
        <v>2.9105576641341382</v>
      </c>
      <c r="R5600">
        <v>8.0112188991799034</v>
      </c>
      <c r="S5600">
        <v>8.4514534238894976E-3</v>
      </c>
      <c r="T5600">
        <f t="shared" si="176"/>
        <v>8.0112188991799052</v>
      </c>
      <c r="U5600">
        <f t="shared" si="177"/>
        <v>8.4514534238894976E-3</v>
      </c>
    </row>
    <row r="5601" spans="1:21" x14ac:dyDescent="0.35">
      <c r="A5601" t="s">
        <v>73</v>
      </c>
      <c r="B5601" t="s">
        <v>52</v>
      </c>
      <c r="C5601" t="s">
        <v>76</v>
      </c>
      <c r="D5601" t="s">
        <v>77</v>
      </c>
      <c r="E5601" t="s">
        <v>448</v>
      </c>
      <c r="F5601" t="s">
        <v>449</v>
      </c>
      <c r="G5601" t="s">
        <v>128</v>
      </c>
      <c r="H5601" t="s">
        <v>41</v>
      </c>
      <c r="I5601" t="s">
        <v>221</v>
      </c>
      <c r="J5601" t="s">
        <v>145</v>
      </c>
      <c r="L5601" t="s">
        <v>178</v>
      </c>
      <c r="M5601" t="s">
        <v>178</v>
      </c>
      <c r="N5601" t="b">
        <v>0</v>
      </c>
      <c r="O5601">
        <v>207.50297707999999</v>
      </c>
      <c r="P5601">
        <v>3.8328998509983769E-7</v>
      </c>
      <c r="Q5601">
        <v>3.6332448615507528E-4</v>
      </c>
      <c r="R5601">
        <v>7.5390912523239373E-2</v>
      </c>
      <c r="S5601">
        <v>7.9533812993165165E-5</v>
      </c>
      <c r="T5601">
        <f t="shared" si="176"/>
        <v>7.5390912523239359E-2</v>
      </c>
      <c r="U5601">
        <f t="shared" si="177"/>
        <v>7.9533812993165165E-5</v>
      </c>
    </row>
    <row r="5602" spans="1:21" x14ac:dyDescent="0.35">
      <c r="A5602" t="s">
        <v>73</v>
      </c>
      <c r="B5602" t="s">
        <v>52</v>
      </c>
      <c r="C5602" t="s">
        <v>39</v>
      </c>
      <c r="D5602" t="s">
        <v>40</v>
      </c>
      <c r="E5602" t="s">
        <v>448</v>
      </c>
      <c r="F5602" t="s">
        <v>449</v>
      </c>
      <c r="G5602" t="s">
        <v>128</v>
      </c>
      <c r="H5602" t="s">
        <v>41</v>
      </c>
      <c r="I5602" t="s">
        <v>221</v>
      </c>
      <c r="J5602" t="s">
        <v>145</v>
      </c>
      <c r="L5602" t="s">
        <v>178</v>
      </c>
      <c r="M5602" t="s">
        <v>178</v>
      </c>
      <c r="N5602" t="b">
        <v>0</v>
      </c>
      <c r="O5602">
        <v>207.50297707999999</v>
      </c>
      <c r="P5602">
        <v>9.1244170839205318E-8</v>
      </c>
      <c r="Q5602">
        <v>7.0244788208440306E-4</v>
      </c>
      <c r="R5602">
        <v>0.1457600267760544</v>
      </c>
      <c r="S5602">
        <v>1.8933437090331221E-5</v>
      </c>
      <c r="T5602">
        <f t="shared" si="176"/>
        <v>0.14576002677605443</v>
      </c>
      <c r="U5602">
        <f t="shared" si="177"/>
        <v>1.8933437090331224E-5</v>
      </c>
    </row>
    <row r="5603" spans="1:21" x14ac:dyDescent="0.35">
      <c r="A5603" t="s">
        <v>73</v>
      </c>
      <c r="B5603" t="s">
        <v>52</v>
      </c>
      <c r="C5603" t="s">
        <v>29</v>
      </c>
      <c r="D5603" t="s">
        <v>30</v>
      </c>
      <c r="E5603" t="s">
        <v>448</v>
      </c>
      <c r="F5603" t="s">
        <v>449</v>
      </c>
      <c r="G5603" t="s">
        <v>128</v>
      </c>
      <c r="H5603" t="s">
        <v>41</v>
      </c>
      <c r="I5603" t="s">
        <v>221</v>
      </c>
      <c r="J5603" t="s">
        <v>145</v>
      </c>
      <c r="L5603" t="s">
        <v>178</v>
      </c>
      <c r="M5603" t="s">
        <v>178</v>
      </c>
      <c r="N5603" t="b">
        <v>0</v>
      </c>
      <c r="O5603">
        <v>207.50297707999999</v>
      </c>
      <c r="P5603">
        <v>2.7315071985362629E-8</v>
      </c>
      <c r="Q5603">
        <v>5.9262892260606867E-5</v>
      </c>
      <c r="R5603">
        <v>1.229722657444722E-2</v>
      </c>
      <c r="S5603">
        <v>5.667958756117251E-6</v>
      </c>
      <c r="T5603">
        <f t="shared" si="176"/>
        <v>1.2297226574447215E-2</v>
      </c>
      <c r="U5603">
        <f t="shared" si="177"/>
        <v>5.667958756117251E-6</v>
      </c>
    </row>
    <row r="5604" spans="1:21" x14ac:dyDescent="0.35">
      <c r="A5604" t="s">
        <v>73</v>
      </c>
      <c r="B5604" t="s">
        <v>52</v>
      </c>
      <c r="C5604" t="s">
        <v>76</v>
      </c>
      <c r="D5604" t="s">
        <v>77</v>
      </c>
      <c r="E5604" t="s">
        <v>455</v>
      </c>
      <c r="F5604" t="s">
        <v>456</v>
      </c>
      <c r="G5604" t="s">
        <v>452</v>
      </c>
      <c r="H5604" t="s">
        <v>41</v>
      </c>
      <c r="I5604" t="s">
        <v>453</v>
      </c>
      <c r="J5604" t="s">
        <v>36</v>
      </c>
      <c r="L5604" t="s">
        <v>457</v>
      </c>
      <c r="M5604" t="s">
        <v>457</v>
      </c>
      <c r="N5604" t="b">
        <v>0</v>
      </c>
      <c r="O5604">
        <v>46.738496959999999</v>
      </c>
      <c r="P5604">
        <v>1.3968788001326201E-2</v>
      </c>
      <c r="Q5604">
        <v>13.24115661793004</v>
      </c>
      <c r="R5604">
        <v>618.87175833400704</v>
      </c>
      <c r="S5604">
        <v>0.65288015553486889</v>
      </c>
      <c r="T5604">
        <f t="shared" si="176"/>
        <v>618.87175833400704</v>
      </c>
      <c r="U5604">
        <f t="shared" si="177"/>
        <v>0.65288015553486911</v>
      </c>
    </row>
    <row r="5605" spans="1:21" x14ac:dyDescent="0.35">
      <c r="A5605" t="s">
        <v>73</v>
      </c>
      <c r="B5605" t="s">
        <v>52</v>
      </c>
      <c r="C5605" t="s">
        <v>29</v>
      </c>
      <c r="D5605" t="s">
        <v>30</v>
      </c>
      <c r="E5605" t="s">
        <v>1228</v>
      </c>
      <c r="F5605" t="s">
        <v>1229</v>
      </c>
      <c r="G5605" t="s">
        <v>452</v>
      </c>
      <c r="H5605" t="s">
        <v>41</v>
      </c>
      <c r="I5605" t="s">
        <v>453</v>
      </c>
      <c r="J5605" t="s">
        <v>36</v>
      </c>
      <c r="L5605" t="s">
        <v>1230</v>
      </c>
      <c r="M5605" t="s">
        <v>1230</v>
      </c>
      <c r="N5605" t="b">
        <v>0</v>
      </c>
      <c r="O5605">
        <v>46.54267703</v>
      </c>
      <c r="P5605">
        <v>1.7769426920081922E-2</v>
      </c>
      <c r="Q5605">
        <v>38.552621558597806</v>
      </c>
      <c r="R5605">
        <v>1794.3422138616329</v>
      </c>
      <c r="S5605">
        <v>0.82703669814956049</v>
      </c>
      <c r="T5605">
        <f t="shared" si="176"/>
        <v>1794.3422138616329</v>
      </c>
      <c r="U5605">
        <f t="shared" si="177"/>
        <v>0.82703669814956049</v>
      </c>
    </row>
    <row r="5606" spans="1:21" x14ac:dyDescent="0.35">
      <c r="A5606" t="s">
        <v>73</v>
      </c>
      <c r="B5606" t="s">
        <v>52</v>
      </c>
      <c r="C5606" t="s">
        <v>39</v>
      </c>
      <c r="D5606" t="s">
        <v>40</v>
      </c>
      <c r="E5606" t="s">
        <v>1228</v>
      </c>
      <c r="F5606" t="s">
        <v>1229</v>
      </c>
      <c r="G5606" t="s">
        <v>452</v>
      </c>
      <c r="H5606" t="s">
        <v>41</v>
      </c>
      <c r="I5606" t="s">
        <v>453</v>
      </c>
      <c r="J5606" t="s">
        <v>36</v>
      </c>
      <c r="L5606" t="s">
        <v>1230</v>
      </c>
      <c r="M5606" t="s">
        <v>1230</v>
      </c>
      <c r="N5606" t="b">
        <v>0</v>
      </c>
      <c r="O5606">
        <v>46.54267703</v>
      </c>
      <c r="P5606">
        <v>5.2184265057923446E-3</v>
      </c>
      <c r="Q5606">
        <v>40.174321417932127</v>
      </c>
      <c r="R5606">
        <v>1869.8204666542269</v>
      </c>
      <c r="S5606">
        <v>0.24287953946388449</v>
      </c>
      <c r="T5606">
        <f t="shared" si="176"/>
        <v>1869.8204666542267</v>
      </c>
      <c r="U5606">
        <f t="shared" si="177"/>
        <v>0.24287953946388452</v>
      </c>
    </row>
    <row r="5607" spans="1:21" x14ac:dyDescent="0.35">
      <c r="A5607" t="s">
        <v>73</v>
      </c>
      <c r="B5607" t="s">
        <v>52</v>
      </c>
      <c r="C5607" t="s">
        <v>29</v>
      </c>
      <c r="D5607" t="s">
        <v>30</v>
      </c>
      <c r="E5607" t="s">
        <v>458</v>
      </c>
      <c r="F5607" t="s">
        <v>459</v>
      </c>
      <c r="G5607" t="s">
        <v>452</v>
      </c>
      <c r="H5607" t="s">
        <v>41</v>
      </c>
      <c r="I5607" t="s">
        <v>453</v>
      </c>
      <c r="J5607" t="s">
        <v>36</v>
      </c>
      <c r="L5607" t="s">
        <v>460</v>
      </c>
      <c r="M5607" t="s">
        <v>460</v>
      </c>
      <c r="N5607" t="b">
        <v>0</v>
      </c>
      <c r="O5607">
        <v>69.314872579999999</v>
      </c>
      <c r="P5607">
        <v>8.5690132338519219E-7</v>
      </c>
      <c r="Q5607">
        <v>1.859136627315533E-3</v>
      </c>
      <c r="R5607">
        <v>0.12886581843118711</v>
      </c>
      <c r="S5607">
        <v>5.939600604407797E-5</v>
      </c>
      <c r="T5607">
        <f t="shared" si="176"/>
        <v>0.12886581843118711</v>
      </c>
      <c r="U5607">
        <f t="shared" si="177"/>
        <v>5.939600604407797E-5</v>
      </c>
    </row>
    <row r="5608" spans="1:21" x14ac:dyDescent="0.35">
      <c r="A5608" t="s">
        <v>73</v>
      </c>
      <c r="B5608" t="s">
        <v>52</v>
      </c>
      <c r="C5608" t="s">
        <v>29</v>
      </c>
      <c r="D5608" t="s">
        <v>30</v>
      </c>
      <c r="E5608" t="s">
        <v>1231</v>
      </c>
      <c r="F5608" t="s">
        <v>1232</v>
      </c>
      <c r="G5608" t="s">
        <v>452</v>
      </c>
      <c r="H5608" t="s">
        <v>41</v>
      </c>
      <c r="I5608" t="s">
        <v>453</v>
      </c>
      <c r="J5608" t="s">
        <v>145</v>
      </c>
      <c r="L5608" t="s">
        <v>1233</v>
      </c>
      <c r="M5608" t="s">
        <v>1234</v>
      </c>
      <c r="N5608" t="b">
        <v>0</v>
      </c>
      <c r="O5608">
        <v>98.072106099999999</v>
      </c>
      <c r="P5608">
        <v>1.2157704053116829E-7</v>
      </c>
      <c r="Q5608">
        <v>2.6377404600006252E-4</v>
      </c>
      <c r="R5608">
        <v>2.5868876225744412E-2</v>
      </c>
      <c r="S5608">
        <v>1.192331641829674E-5</v>
      </c>
      <c r="T5608">
        <f t="shared" si="176"/>
        <v>2.5868876225744412E-2</v>
      </c>
      <c r="U5608">
        <f t="shared" si="177"/>
        <v>1.1923316418296737E-5</v>
      </c>
    </row>
    <row r="5609" spans="1:21" x14ac:dyDescent="0.35">
      <c r="A5609" t="s">
        <v>73</v>
      </c>
      <c r="B5609" t="s">
        <v>52</v>
      </c>
      <c r="C5609" t="s">
        <v>39</v>
      </c>
      <c r="D5609" t="s">
        <v>40</v>
      </c>
      <c r="E5609" t="s">
        <v>1235</v>
      </c>
      <c r="F5609" t="s">
        <v>1236</v>
      </c>
      <c r="G5609" t="s">
        <v>452</v>
      </c>
      <c r="H5609" t="s">
        <v>41</v>
      </c>
      <c r="I5609" t="s">
        <v>453</v>
      </c>
      <c r="J5609" t="s">
        <v>145</v>
      </c>
      <c r="L5609" t="s">
        <v>1234</v>
      </c>
      <c r="M5609" t="s">
        <v>1234</v>
      </c>
      <c r="N5609" t="b">
        <v>0</v>
      </c>
      <c r="O5609">
        <v>98.072106099999999</v>
      </c>
      <c r="P5609">
        <v>3.2141610854068722E-3</v>
      </c>
      <c r="Q5609">
        <v>24.744382313484209</v>
      </c>
      <c r="R5609">
        <v>2426.733687626986</v>
      </c>
      <c r="S5609">
        <v>0.31521954699051391</v>
      </c>
      <c r="T5609">
        <f t="shared" si="176"/>
        <v>2426.7336876269869</v>
      </c>
      <c r="U5609">
        <f t="shared" si="177"/>
        <v>0.31521954699051391</v>
      </c>
    </row>
    <row r="5610" spans="1:21" x14ac:dyDescent="0.35">
      <c r="A5610" t="s">
        <v>73</v>
      </c>
      <c r="B5610" t="s">
        <v>52</v>
      </c>
      <c r="C5610" t="s">
        <v>29</v>
      </c>
      <c r="D5610" t="s">
        <v>30</v>
      </c>
      <c r="E5610" t="s">
        <v>1235</v>
      </c>
      <c r="F5610" t="s">
        <v>1236</v>
      </c>
      <c r="G5610" t="s">
        <v>452</v>
      </c>
      <c r="H5610" t="s">
        <v>41</v>
      </c>
      <c r="I5610" t="s">
        <v>453</v>
      </c>
      <c r="J5610" t="s">
        <v>145</v>
      </c>
      <c r="L5610" t="s">
        <v>1234</v>
      </c>
      <c r="M5610" t="s">
        <v>1234</v>
      </c>
      <c r="N5610" t="b">
        <v>0</v>
      </c>
      <c r="O5610">
        <v>98.072106099999999</v>
      </c>
      <c r="P5610">
        <v>7.9332487062004709E-8</v>
      </c>
      <c r="Q5610">
        <v>1.7212008945248101E-4</v>
      </c>
      <c r="R5610">
        <v>1.6880179674725201E-2</v>
      </c>
      <c r="S5610">
        <v>7.7803040883218025E-6</v>
      </c>
      <c r="T5610">
        <f t="shared" si="176"/>
        <v>1.6880179674725208E-2</v>
      </c>
      <c r="U5610">
        <f t="shared" si="177"/>
        <v>7.7803040883218025E-6</v>
      </c>
    </row>
    <row r="5611" spans="1:21" x14ac:dyDescent="0.35">
      <c r="A5611" t="s">
        <v>73</v>
      </c>
      <c r="B5611" t="s">
        <v>52</v>
      </c>
      <c r="C5611" t="s">
        <v>29</v>
      </c>
      <c r="D5611" t="s">
        <v>30</v>
      </c>
      <c r="E5611" t="s">
        <v>470</v>
      </c>
      <c r="F5611" t="s">
        <v>471</v>
      </c>
      <c r="G5611" t="s">
        <v>452</v>
      </c>
      <c r="H5611" t="s">
        <v>41</v>
      </c>
      <c r="I5611" t="s">
        <v>453</v>
      </c>
      <c r="J5611" t="s">
        <v>36</v>
      </c>
      <c r="L5611" t="s">
        <v>472</v>
      </c>
      <c r="M5611" t="s">
        <v>472</v>
      </c>
      <c r="N5611" t="b">
        <v>0</v>
      </c>
      <c r="O5611">
        <v>122.34383932999999</v>
      </c>
      <c r="P5611">
        <v>2.0105784032147381E-7</v>
      </c>
      <c r="Q5611">
        <v>4.3621591535643241E-4</v>
      </c>
      <c r="R5611">
        <v>5.3368329861556242E-2</v>
      </c>
      <c r="S5611">
        <v>2.4598188112327189E-5</v>
      </c>
      <c r="T5611">
        <f t="shared" si="176"/>
        <v>5.3368329861556242E-2</v>
      </c>
      <c r="U5611">
        <f t="shared" si="177"/>
        <v>2.4598188112327185E-5</v>
      </c>
    </row>
    <row r="5612" spans="1:21" x14ac:dyDescent="0.35">
      <c r="A5612" t="s">
        <v>73</v>
      </c>
      <c r="B5612" t="s">
        <v>52</v>
      </c>
      <c r="C5612" t="s">
        <v>39</v>
      </c>
      <c r="D5612" t="s">
        <v>40</v>
      </c>
      <c r="E5612" t="s">
        <v>470</v>
      </c>
      <c r="F5612" t="s">
        <v>471</v>
      </c>
      <c r="G5612" t="s">
        <v>452</v>
      </c>
      <c r="H5612" t="s">
        <v>41</v>
      </c>
      <c r="I5612" t="s">
        <v>453</v>
      </c>
      <c r="J5612" t="s">
        <v>36</v>
      </c>
      <c r="L5612" t="s">
        <v>472</v>
      </c>
      <c r="M5612" t="s">
        <v>472</v>
      </c>
      <c r="N5612" t="b">
        <v>0</v>
      </c>
      <c r="O5612">
        <v>122.34383932999999</v>
      </c>
      <c r="P5612">
        <v>5.5968355530843528E-8</v>
      </c>
      <c r="Q5612">
        <v>4.3087522682046578E-4</v>
      </c>
      <c r="R5612">
        <v>5.2714929521400368E-2</v>
      </c>
      <c r="S5612">
        <v>6.8473834966298369E-6</v>
      </c>
      <c r="T5612">
        <f t="shared" si="176"/>
        <v>5.2714929521400368E-2</v>
      </c>
      <c r="U5612">
        <f t="shared" si="177"/>
        <v>6.8473834966298369E-6</v>
      </c>
    </row>
    <row r="5613" spans="1:21" x14ac:dyDescent="0.35">
      <c r="A5613" t="s">
        <v>73</v>
      </c>
      <c r="B5613" t="s">
        <v>52</v>
      </c>
      <c r="C5613" t="s">
        <v>29</v>
      </c>
      <c r="D5613" t="s">
        <v>30</v>
      </c>
      <c r="E5613" t="s">
        <v>1237</v>
      </c>
      <c r="F5613" t="s">
        <v>1238</v>
      </c>
      <c r="G5613" t="s">
        <v>452</v>
      </c>
      <c r="H5613" t="s">
        <v>41</v>
      </c>
      <c r="I5613" t="s">
        <v>453</v>
      </c>
      <c r="J5613" t="s">
        <v>36</v>
      </c>
      <c r="L5613" t="s">
        <v>1239</v>
      </c>
      <c r="M5613" t="s">
        <v>1239</v>
      </c>
      <c r="N5613" t="b">
        <v>0</v>
      </c>
      <c r="O5613">
        <v>0.45011048999999997</v>
      </c>
      <c r="P5613">
        <v>1.5225714614206529E-4</v>
      </c>
      <c r="Q5613">
        <v>0.33033772902227643</v>
      </c>
      <c r="R5613">
        <v>0.14868847707570401</v>
      </c>
      <c r="S5613">
        <v>6.8532538656006627E-5</v>
      </c>
      <c r="T5613">
        <f t="shared" si="176"/>
        <v>0.14868847707570407</v>
      </c>
      <c r="U5613">
        <f t="shared" si="177"/>
        <v>6.8532538656006613E-5</v>
      </c>
    </row>
    <row r="5614" spans="1:21" x14ac:dyDescent="0.35">
      <c r="A5614" t="s">
        <v>73</v>
      </c>
      <c r="B5614" t="s">
        <v>52</v>
      </c>
      <c r="C5614" t="s">
        <v>39</v>
      </c>
      <c r="D5614" t="s">
        <v>40</v>
      </c>
      <c r="E5614" t="s">
        <v>1237</v>
      </c>
      <c r="F5614" t="s">
        <v>1238</v>
      </c>
      <c r="G5614" t="s">
        <v>452</v>
      </c>
      <c r="H5614" t="s">
        <v>41</v>
      </c>
      <c r="I5614" t="s">
        <v>453</v>
      </c>
      <c r="J5614" t="s">
        <v>36</v>
      </c>
      <c r="L5614" t="s">
        <v>1239</v>
      </c>
      <c r="M5614" t="s">
        <v>1239</v>
      </c>
      <c r="N5614" t="b">
        <v>0</v>
      </c>
      <c r="O5614">
        <v>0.45011048999999997</v>
      </c>
      <c r="P5614">
        <v>9.4284255775559756E-5</v>
      </c>
      <c r="Q5614">
        <v>0.72585213032577467</v>
      </c>
      <c r="R5614">
        <v>0.32671365804847829</v>
      </c>
      <c r="S5614">
        <v>4.243833256642253E-5</v>
      </c>
      <c r="T5614">
        <f t="shared" si="176"/>
        <v>0.32671365804847829</v>
      </c>
      <c r="U5614">
        <f t="shared" si="177"/>
        <v>4.243833256642253E-5</v>
      </c>
    </row>
    <row r="5615" spans="1:21" x14ac:dyDescent="0.35">
      <c r="A5615" t="s">
        <v>73</v>
      </c>
      <c r="B5615" t="s">
        <v>52</v>
      </c>
      <c r="C5615" t="s">
        <v>29</v>
      </c>
      <c r="D5615" t="s">
        <v>30</v>
      </c>
      <c r="E5615" t="s">
        <v>1240</v>
      </c>
      <c r="F5615" t="s">
        <v>1241</v>
      </c>
      <c r="G5615" t="s">
        <v>452</v>
      </c>
      <c r="H5615" t="s">
        <v>41</v>
      </c>
      <c r="I5615" t="s">
        <v>453</v>
      </c>
      <c r="J5615" t="s">
        <v>36</v>
      </c>
      <c r="L5615" t="s">
        <v>1242</v>
      </c>
      <c r="M5615" t="s">
        <v>1242</v>
      </c>
      <c r="N5615" t="b">
        <v>0</v>
      </c>
      <c r="O5615">
        <v>109.84318299</v>
      </c>
      <c r="P5615">
        <v>1.8196709644300009E-7</v>
      </c>
      <c r="Q5615">
        <v>3.9479655910318518E-4</v>
      </c>
      <c r="R5615">
        <v>4.3365710685393521E-2</v>
      </c>
      <c r="S5615">
        <v>1.998784507274744E-5</v>
      </c>
      <c r="T5615">
        <f t="shared" si="176"/>
        <v>4.3365710685393521E-2</v>
      </c>
      <c r="U5615">
        <f t="shared" si="177"/>
        <v>1.9987845072747437E-5</v>
      </c>
    </row>
    <row r="5616" spans="1:21" x14ac:dyDescent="0.35">
      <c r="A5616" t="s">
        <v>73</v>
      </c>
      <c r="B5616" t="s">
        <v>52</v>
      </c>
      <c r="C5616" t="s">
        <v>39</v>
      </c>
      <c r="D5616" t="s">
        <v>40</v>
      </c>
      <c r="E5616" t="s">
        <v>1243</v>
      </c>
      <c r="F5616" t="s">
        <v>1244</v>
      </c>
      <c r="G5616" t="s">
        <v>452</v>
      </c>
      <c r="H5616" t="s">
        <v>41</v>
      </c>
      <c r="I5616" t="s">
        <v>453</v>
      </c>
      <c r="J5616" t="s">
        <v>36</v>
      </c>
      <c r="L5616" t="s">
        <v>1245</v>
      </c>
      <c r="M5616" t="s">
        <v>1245</v>
      </c>
      <c r="N5616" t="b">
        <v>0</v>
      </c>
      <c r="O5616">
        <v>83.780724070000005</v>
      </c>
      <c r="P5616">
        <v>6.0335984583772161E-9</v>
      </c>
      <c r="Q5616">
        <v>4.6449964084869617E-5</v>
      </c>
      <c r="R5616">
        <v>3.8916116240558722E-3</v>
      </c>
      <c r="S5616">
        <v>5.0549924759047894E-7</v>
      </c>
      <c r="T5616">
        <f t="shared" si="176"/>
        <v>3.8916116240558718E-3</v>
      </c>
      <c r="U5616">
        <f t="shared" si="177"/>
        <v>5.0549924759047894E-7</v>
      </c>
    </row>
    <row r="5617" spans="1:21" x14ac:dyDescent="0.35">
      <c r="A5617" t="s">
        <v>73</v>
      </c>
      <c r="B5617" t="s">
        <v>52</v>
      </c>
      <c r="C5617" t="s">
        <v>29</v>
      </c>
      <c r="D5617" t="s">
        <v>30</v>
      </c>
      <c r="E5617" t="s">
        <v>1243</v>
      </c>
      <c r="F5617" t="s">
        <v>1244</v>
      </c>
      <c r="G5617" t="s">
        <v>452</v>
      </c>
      <c r="H5617" t="s">
        <v>41</v>
      </c>
      <c r="I5617" t="s">
        <v>453</v>
      </c>
      <c r="J5617" t="s">
        <v>36</v>
      </c>
      <c r="L5617" t="s">
        <v>1245</v>
      </c>
      <c r="M5617" t="s">
        <v>1245</v>
      </c>
      <c r="N5617" t="b">
        <v>0</v>
      </c>
      <c r="O5617">
        <v>83.780724070000005</v>
      </c>
      <c r="P5617">
        <v>2.1674788617646071E-8</v>
      </c>
      <c r="Q5617">
        <v>4.7025710322393439E-5</v>
      </c>
      <c r="R5617">
        <v>3.9398480607161952E-3</v>
      </c>
      <c r="S5617">
        <v>1.815929484450582E-6</v>
      </c>
      <c r="T5617">
        <f t="shared" si="176"/>
        <v>3.9398480607161952E-3</v>
      </c>
      <c r="U5617">
        <f t="shared" si="177"/>
        <v>1.8159294844505824E-6</v>
      </c>
    </row>
    <row r="5618" spans="1:21" x14ac:dyDescent="0.35">
      <c r="A5618" t="s">
        <v>73</v>
      </c>
      <c r="B5618" t="s">
        <v>52</v>
      </c>
      <c r="C5618" t="s">
        <v>29</v>
      </c>
      <c r="D5618" t="s">
        <v>30</v>
      </c>
      <c r="E5618" t="s">
        <v>491</v>
      </c>
      <c r="F5618" t="s">
        <v>492</v>
      </c>
      <c r="G5618" t="s">
        <v>452</v>
      </c>
      <c r="H5618" t="s">
        <v>41</v>
      </c>
      <c r="I5618" t="s">
        <v>453</v>
      </c>
      <c r="J5618" t="s">
        <v>36</v>
      </c>
      <c r="L5618" t="s">
        <v>493</v>
      </c>
      <c r="M5618" t="s">
        <v>493</v>
      </c>
      <c r="N5618" t="b">
        <v>0</v>
      </c>
      <c r="O5618">
        <v>68.497267890000003</v>
      </c>
      <c r="P5618">
        <v>1.236731860107541E-3</v>
      </c>
      <c r="Q5618">
        <v>2.6832185183362651</v>
      </c>
      <c r="R5618">
        <v>183.793137657888</v>
      </c>
      <c r="S5618">
        <v>8.4712753529884249E-2</v>
      </c>
      <c r="T5618">
        <f t="shared" si="176"/>
        <v>183.79313765788802</v>
      </c>
      <c r="U5618">
        <f t="shared" si="177"/>
        <v>8.4712753529884249E-2</v>
      </c>
    </row>
    <row r="5619" spans="1:21" x14ac:dyDescent="0.35">
      <c r="A5619" t="s">
        <v>73</v>
      </c>
      <c r="B5619" t="s">
        <v>52</v>
      </c>
      <c r="C5619" t="s">
        <v>39</v>
      </c>
      <c r="D5619" t="s">
        <v>40</v>
      </c>
      <c r="E5619" t="s">
        <v>491</v>
      </c>
      <c r="F5619" t="s">
        <v>492</v>
      </c>
      <c r="G5619" t="s">
        <v>452</v>
      </c>
      <c r="H5619" t="s">
        <v>41</v>
      </c>
      <c r="I5619" t="s">
        <v>453</v>
      </c>
      <c r="J5619" t="s">
        <v>36</v>
      </c>
      <c r="L5619" t="s">
        <v>493</v>
      </c>
      <c r="M5619" t="s">
        <v>493</v>
      </c>
      <c r="N5619" t="b">
        <v>0</v>
      </c>
      <c r="O5619">
        <v>68.497267890000003</v>
      </c>
      <c r="P5619">
        <v>4.0881481449693431E-9</v>
      </c>
      <c r="Q5619">
        <v>3.1472816067797451E-5</v>
      </c>
      <c r="R5619">
        <v>2.155801913448619E-3</v>
      </c>
      <c r="S5619">
        <v>2.8002697865997159E-7</v>
      </c>
      <c r="T5619">
        <f t="shared" si="176"/>
        <v>2.1558019134486186E-3</v>
      </c>
      <c r="U5619">
        <f t="shared" si="177"/>
        <v>2.8002697865997165E-7</v>
      </c>
    </row>
    <row r="5620" spans="1:21" x14ac:dyDescent="0.35">
      <c r="A5620" t="s">
        <v>73</v>
      </c>
      <c r="B5620" t="s">
        <v>52</v>
      </c>
      <c r="C5620" t="s">
        <v>39</v>
      </c>
      <c r="D5620" t="s">
        <v>40</v>
      </c>
      <c r="E5620" t="s">
        <v>498</v>
      </c>
      <c r="F5620" t="s">
        <v>499</v>
      </c>
      <c r="G5620" t="s">
        <v>452</v>
      </c>
      <c r="H5620" t="s">
        <v>41</v>
      </c>
      <c r="I5620" t="s">
        <v>453</v>
      </c>
      <c r="J5620" t="s">
        <v>145</v>
      </c>
      <c r="L5620" t="s">
        <v>500</v>
      </c>
      <c r="M5620" t="s">
        <v>500</v>
      </c>
      <c r="N5620" t="b">
        <v>0</v>
      </c>
      <c r="O5620">
        <v>141.84888862</v>
      </c>
      <c r="P5620">
        <v>1.003163991723143E-4</v>
      </c>
      <c r="Q5620">
        <v>0.77229089254486238</v>
      </c>
      <c r="R5620">
        <v>109.54860479883661</v>
      </c>
      <c r="S5620">
        <v>1.422976973295308E-2</v>
      </c>
      <c r="T5620">
        <f t="shared" si="176"/>
        <v>109.54860479883656</v>
      </c>
      <c r="U5620">
        <f t="shared" si="177"/>
        <v>1.422976973295307E-2</v>
      </c>
    </row>
    <row r="5621" spans="1:21" x14ac:dyDescent="0.35">
      <c r="A5621" t="s">
        <v>73</v>
      </c>
      <c r="B5621" t="s">
        <v>52</v>
      </c>
      <c r="C5621" t="s">
        <v>29</v>
      </c>
      <c r="D5621" t="s">
        <v>30</v>
      </c>
      <c r="E5621" t="s">
        <v>498</v>
      </c>
      <c r="F5621" t="s">
        <v>499</v>
      </c>
      <c r="G5621" t="s">
        <v>452</v>
      </c>
      <c r="H5621" t="s">
        <v>41</v>
      </c>
      <c r="I5621" t="s">
        <v>453</v>
      </c>
      <c r="J5621" t="s">
        <v>145</v>
      </c>
      <c r="L5621" t="s">
        <v>500</v>
      </c>
      <c r="M5621" t="s">
        <v>500</v>
      </c>
      <c r="N5621" t="b">
        <v>0</v>
      </c>
      <c r="O5621">
        <v>141.84888862</v>
      </c>
      <c r="P5621">
        <v>1.660661655028212E-2</v>
      </c>
      <c r="Q5621">
        <v>36.029783408953158</v>
      </c>
      <c r="R5621">
        <v>5110.784733779321</v>
      </c>
      <c r="S5621">
        <v>2.355630101396017</v>
      </c>
      <c r="T5621">
        <f t="shared" si="176"/>
        <v>5110.78473377932</v>
      </c>
      <c r="U5621">
        <f t="shared" si="177"/>
        <v>2.355630101396017</v>
      </c>
    </row>
    <row r="5622" spans="1:21" x14ac:dyDescent="0.35">
      <c r="A5622" t="s">
        <v>73</v>
      </c>
      <c r="B5622" t="s">
        <v>52</v>
      </c>
      <c r="C5622" t="s">
        <v>29</v>
      </c>
      <c r="D5622" t="s">
        <v>30</v>
      </c>
      <c r="E5622" t="s">
        <v>504</v>
      </c>
      <c r="F5622" t="s">
        <v>505</v>
      </c>
      <c r="G5622" t="s">
        <v>452</v>
      </c>
      <c r="H5622" t="s">
        <v>41</v>
      </c>
      <c r="I5622" t="s">
        <v>453</v>
      </c>
      <c r="J5622" t="s">
        <v>36</v>
      </c>
      <c r="L5622" t="s">
        <v>506</v>
      </c>
      <c r="M5622" t="s">
        <v>506</v>
      </c>
      <c r="N5622" t="b">
        <v>0</v>
      </c>
      <c r="O5622">
        <v>1.5282003</v>
      </c>
      <c r="P5622">
        <v>8.2581531809435642E-6</v>
      </c>
      <c r="Q5622">
        <v>1.7916923026822081E-2</v>
      </c>
      <c r="R5622">
        <v>2.7380647144666401E-2</v>
      </c>
      <c r="S5622">
        <v>1.2620112168563909E-5</v>
      </c>
      <c r="T5622">
        <f t="shared" si="176"/>
        <v>2.7380647144666412E-2</v>
      </c>
      <c r="U5622">
        <f t="shared" si="177"/>
        <v>1.2620112168563909E-5</v>
      </c>
    </row>
    <row r="5623" spans="1:21" x14ac:dyDescent="0.35">
      <c r="A5623" t="s">
        <v>73</v>
      </c>
      <c r="B5623" t="s">
        <v>52</v>
      </c>
      <c r="C5623" t="s">
        <v>39</v>
      </c>
      <c r="D5623" t="s">
        <v>40</v>
      </c>
      <c r="E5623" t="s">
        <v>504</v>
      </c>
      <c r="F5623" t="s">
        <v>505</v>
      </c>
      <c r="G5623" t="s">
        <v>452</v>
      </c>
      <c r="H5623" t="s">
        <v>41</v>
      </c>
      <c r="I5623" t="s">
        <v>453</v>
      </c>
      <c r="J5623" t="s">
        <v>36</v>
      </c>
      <c r="L5623" t="s">
        <v>506</v>
      </c>
      <c r="M5623" t="s">
        <v>506</v>
      </c>
      <c r="N5623" t="b">
        <v>0</v>
      </c>
      <c r="O5623">
        <v>1.5282003</v>
      </c>
      <c r="P5623">
        <v>4.4505104047669664E-6</v>
      </c>
      <c r="Q5623">
        <v>3.4262480323618477E-2</v>
      </c>
      <c r="R5623">
        <v>5.2359932709297848E-2</v>
      </c>
      <c r="S5623">
        <v>6.801271335717998E-6</v>
      </c>
      <c r="T5623">
        <f t="shared" si="176"/>
        <v>5.2359932709297854E-2</v>
      </c>
      <c r="U5623">
        <f t="shared" si="177"/>
        <v>6.8012713357179988E-6</v>
      </c>
    </row>
    <row r="5624" spans="1:21" x14ac:dyDescent="0.35">
      <c r="A5624" t="s">
        <v>73</v>
      </c>
      <c r="B5624" t="s">
        <v>52</v>
      </c>
      <c r="C5624" t="s">
        <v>29</v>
      </c>
      <c r="D5624" t="s">
        <v>30</v>
      </c>
      <c r="E5624" t="s">
        <v>1249</v>
      </c>
      <c r="F5624" t="s">
        <v>1250</v>
      </c>
      <c r="G5624" t="s">
        <v>452</v>
      </c>
      <c r="H5624" t="s">
        <v>41</v>
      </c>
      <c r="I5624" t="s">
        <v>453</v>
      </c>
      <c r="J5624" t="s">
        <v>36</v>
      </c>
      <c r="L5624" t="s">
        <v>1251</v>
      </c>
      <c r="M5624" t="s">
        <v>1251</v>
      </c>
      <c r="N5624" t="b">
        <v>0</v>
      </c>
      <c r="O5624">
        <v>335.62262156000003</v>
      </c>
      <c r="P5624">
        <v>6.6308365697933047E-8</v>
      </c>
      <c r="Q5624">
        <v>1.4386290229948139E-4</v>
      </c>
      <c r="R5624">
        <v>4.8283644414982119E-2</v>
      </c>
      <c r="S5624">
        <v>2.225458752689947E-5</v>
      </c>
      <c r="T5624">
        <f t="shared" si="176"/>
        <v>4.8283644414982098E-2</v>
      </c>
      <c r="U5624">
        <f t="shared" si="177"/>
        <v>2.225458752689947E-5</v>
      </c>
    </row>
    <row r="5625" spans="1:21" x14ac:dyDescent="0.35">
      <c r="A5625" t="s">
        <v>73</v>
      </c>
      <c r="B5625" t="s">
        <v>52</v>
      </c>
      <c r="C5625" t="s">
        <v>29</v>
      </c>
      <c r="D5625" t="s">
        <v>30</v>
      </c>
      <c r="E5625" t="s">
        <v>531</v>
      </c>
      <c r="F5625" t="s">
        <v>532</v>
      </c>
      <c r="G5625" t="s">
        <v>452</v>
      </c>
      <c r="H5625" t="s">
        <v>41</v>
      </c>
      <c r="I5625" t="s">
        <v>453</v>
      </c>
      <c r="J5625" t="s">
        <v>145</v>
      </c>
      <c r="L5625" t="s">
        <v>530</v>
      </c>
      <c r="M5625" t="s">
        <v>530</v>
      </c>
      <c r="N5625" t="b">
        <v>0</v>
      </c>
      <c r="O5625">
        <v>111.51933579999999</v>
      </c>
      <c r="P5625">
        <v>4.2715694464324577E-2</v>
      </c>
      <c r="Q5625">
        <v>92.676145983902373</v>
      </c>
      <c r="R5625">
        <v>10335.18224462863</v>
      </c>
      <c r="S5625">
        <v>4.7636258748972136</v>
      </c>
      <c r="T5625">
        <f t="shared" si="176"/>
        <v>10335.18224462863</v>
      </c>
      <c r="U5625">
        <f t="shared" si="177"/>
        <v>4.7636258748972136</v>
      </c>
    </row>
    <row r="5626" spans="1:21" x14ac:dyDescent="0.35">
      <c r="A5626" t="s">
        <v>73</v>
      </c>
      <c r="B5626" t="s">
        <v>52</v>
      </c>
      <c r="C5626" t="s">
        <v>39</v>
      </c>
      <c r="D5626" t="s">
        <v>40</v>
      </c>
      <c r="E5626" t="s">
        <v>531</v>
      </c>
      <c r="F5626" t="s">
        <v>532</v>
      </c>
      <c r="G5626" t="s">
        <v>452</v>
      </c>
      <c r="H5626" t="s">
        <v>41</v>
      </c>
      <c r="I5626" t="s">
        <v>453</v>
      </c>
      <c r="J5626" t="s">
        <v>145</v>
      </c>
      <c r="L5626" t="s">
        <v>530</v>
      </c>
      <c r="M5626" t="s">
        <v>530</v>
      </c>
      <c r="N5626" t="b">
        <v>0</v>
      </c>
      <c r="O5626">
        <v>111.51933579999999</v>
      </c>
      <c r="P5626">
        <v>5.2443569252286484E-3</v>
      </c>
      <c r="Q5626">
        <v>40.373948068567053</v>
      </c>
      <c r="R5626">
        <v>4502.4758722302904</v>
      </c>
      <c r="S5626">
        <v>0.58484720099962895</v>
      </c>
      <c r="T5626">
        <f t="shared" si="176"/>
        <v>4502.4758722302904</v>
      </c>
      <c r="U5626">
        <f t="shared" si="177"/>
        <v>0.58484720099962906</v>
      </c>
    </row>
    <row r="5627" spans="1:21" x14ac:dyDescent="0.35">
      <c r="A5627" t="s">
        <v>73</v>
      </c>
      <c r="B5627" t="s">
        <v>52</v>
      </c>
      <c r="C5627" t="s">
        <v>76</v>
      </c>
      <c r="D5627" t="s">
        <v>77</v>
      </c>
      <c r="E5627" t="s">
        <v>531</v>
      </c>
      <c r="F5627" t="s">
        <v>532</v>
      </c>
      <c r="G5627" t="s">
        <v>452</v>
      </c>
      <c r="H5627" t="s">
        <v>41</v>
      </c>
      <c r="I5627" t="s">
        <v>453</v>
      </c>
      <c r="J5627" t="s">
        <v>145</v>
      </c>
      <c r="L5627" t="s">
        <v>530</v>
      </c>
      <c r="M5627" t="s">
        <v>530</v>
      </c>
      <c r="N5627" t="b">
        <v>0</v>
      </c>
      <c r="O5627">
        <v>111.51933579999999</v>
      </c>
      <c r="P5627">
        <v>1.7882204778138629E-8</v>
      </c>
      <c r="Q5627">
        <v>1.695072429467399E-5</v>
      </c>
      <c r="R5627">
        <v>1.890333514670967E-3</v>
      </c>
      <c r="S5627">
        <v>1.9942115994976062E-6</v>
      </c>
      <c r="T5627">
        <f t="shared" si="176"/>
        <v>1.8903335146709668E-3</v>
      </c>
      <c r="U5627">
        <f t="shared" si="177"/>
        <v>1.9942115994976062E-6</v>
      </c>
    </row>
    <row r="5628" spans="1:21" x14ac:dyDescent="0.35">
      <c r="A5628" t="s">
        <v>73</v>
      </c>
      <c r="B5628" t="s">
        <v>52</v>
      </c>
      <c r="C5628" t="s">
        <v>29</v>
      </c>
      <c r="D5628" t="s">
        <v>30</v>
      </c>
      <c r="E5628" t="s">
        <v>533</v>
      </c>
      <c r="F5628" t="s">
        <v>534</v>
      </c>
      <c r="G5628" t="s">
        <v>452</v>
      </c>
      <c r="H5628" t="s">
        <v>41</v>
      </c>
      <c r="I5628" t="s">
        <v>453</v>
      </c>
      <c r="J5628" t="s">
        <v>36</v>
      </c>
      <c r="L5628" t="s">
        <v>535</v>
      </c>
      <c r="M5628" t="s">
        <v>535</v>
      </c>
      <c r="N5628" t="b">
        <v>0</v>
      </c>
      <c r="O5628">
        <v>474.96855655000002</v>
      </c>
      <c r="P5628">
        <v>2.7795706704609172E-4</v>
      </c>
      <c r="Q5628">
        <v>0.60305679319659033</v>
      </c>
      <c r="R5628">
        <v>286.43301458225642</v>
      </c>
      <c r="S5628">
        <v>0.13202086691775369</v>
      </c>
      <c r="T5628">
        <f t="shared" si="176"/>
        <v>286.43301458225636</v>
      </c>
      <c r="U5628">
        <f t="shared" si="177"/>
        <v>0.13202086691775378</v>
      </c>
    </row>
    <row r="5629" spans="1:21" x14ac:dyDescent="0.35">
      <c r="A5629" t="s">
        <v>73</v>
      </c>
      <c r="B5629" t="s">
        <v>52</v>
      </c>
      <c r="C5629" t="s">
        <v>39</v>
      </c>
      <c r="D5629" t="s">
        <v>40</v>
      </c>
      <c r="E5629" t="s">
        <v>533</v>
      </c>
      <c r="F5629" t="s">
        <v>534</v>
      </c>
      <c r="G5629" t="s">
        <v>452</v>
      </c>
      <c r="H5629" t="s">
        <v>41</v>
      </c>
      <c r="I5629" t="s">
        <v>453</v>
      </c>
      <c r="J5629" t="s">
        <v>36</v>
      </c>
      <c r="L5629" t="s">
        <v>535</v>
      </c>
      <c r="M5629" t="s">
        <v>535</v>
      </c>
      <c r="N5629" t="b">
        <v>0</v>
      </c>
      <c r="O5629">
        <v>474.96855655000002</v>
      </c>
      <c r="P5629">
        <v>1.540232784548619E-9</v>
      </c>
      <c r="Q5629">
        <v>1.1857560296424561E-5</v>
      </c>
      <c r="R5629">
        <v>5.6319682981973611E-3</v>
      </c>
      <c r="S5629">
        <v>7.3156214242804472E-7</v>
      </c>
      <c r="T5629">
        <f t="shared" si="176"/>
        <v>5.6319682981973637E-3</v>
      </c>
      <c r="U5629">
        <f t="shared" si="177"/>
        <v>7.3156214242804472E-7</v>
      </c>
    </row>
    <row r="5630" spans="1:21" x14ac:dyDescent="0.35">
      <c r="A5630" t="s">
        <v>73</v>
      </c>
      <c r="B5630" t="s">
        <v>52</v>
      </c>
      <c r="C5630" t="s">
        <v>29</v>
      </c>
      <c r="D5630" t="s">
        <v>30</v>
      </c>
      <c r="E5630" t="s">
        <v>1436</v>
      </c>
      <c r="F5630" t="s">
        <v>1437</v>
      </c>
      <c r="G5630" t="s">
        <v>452</v>
      </c>
      <c r="H5630" t="s">
        <v>41</v>
      </c>
      <c r="I5630" t="s">
        <v>453</v>
      </c>
      <c r="J5630" t="s">
        <v>36</v>
      </c>
      <c r="L5630" t="s">
        <v>1438</v>
      </c>
      <c r="M5630" t="s">
        <v>1438</v>
      </c>
      <c r="N5630" t="b">
        <v>0</v>
      </c>
      <c r="O5630">
        <v>4.1506001000000001</v>
      </c>
      <c r="P5630">
        <v>1.3453151418256671E-2</v>
      </c>
      <c r="Q5630">
        <v>29.18801251898627</v>
      </c>
      <c r="R5630">
        <v>121.1477676801056</v>
      </c>
      <c r="S5630">
        <v>5.5838651621931273E-2</v>
      </c>
      <c r="T5630">
        <f t="shared" si="176"/>
        <v>121.14776768010567</v>
      </c>
      <c r="U5630">
        <f t="shared" si="177"/>
        <v>5.583865162193128E-2</v>
      </c>
    </row>
    <row r="5631" spans="1:21" x14ac:dyDescent="0.35">
      <c r="A5631" t="s">
        <v>73</v>
      </c>
      <c r="B5631" t="s">
        <v>52</v>
      </c>
      <c r="C5631" t="s">
        <v>39</v>
      </c>
      <c r="D5631" t="s">
        <v>40</v>
      </c>
      <c r="E5631" t="s">
        <v>1436</v>
      </c>
      <c r="F5631" t="s">
        <v>1437</v>
      </c>
      <c r="G5631" t="s">
        <v>452</v>
      </c>
      <c r="H5631" t="s">
        <v>41</v>
      </c>
      <c r="I5631" t="s">
        <v>453</v>
      </c>
      <c r="J5631" t="s">
        <v>36</v>
      </c>
      <c r="L5631" t="s">
        <v>1438</v>
      </c>
      <c r="M5631" t="s">
        <v>1438</v>
      </c>
      <c r="N5631" t="b">
        <v>0</v>
      </c>
      <c r="O5631">
        <v>4.1506001000000001</v>
      </c>
      <c r="P5631">
        <v>9.800662161013901E-5</v>
      </c>
      <c r="Q5631">
        <v>0.7545089527046136</v>
      </c>
      <c r="R5631">
        <v>3.1316649345466652</v>
      </c>
      <c r="S5631">
        <v>4.0678629345570512E-4</v>
      </c>
      <c r="T5631">
        <f t="shared" si="176"/>
        <v>3.1316649345466647</v>
      </c>
      <c r="U5631">
        <f t="shared" si="177"/>
        <v>4.0678629345570512E-4</v>
      </c>
    </row>
    <row r="5632" spans="1:21" x14ac:dyDescent="0.35">
      <c r="A5632" t="s">
        <v>73</v>
      </c>
      <c r="B5632" t="s">
        <v>52</v>
      </c>
      <c r="C5632" t="s">
        <v>29</v>
      </c>
      <c r="D5632" t="s">
        <v>30</v>
      </c>
      <c r="E5632" t="s">
        <v>1252</v>
      </c>
      <c r="F5632" t="s">
        <v>1253</v>
      </c>
      <c r="G5632" t="s">
        <v>452</v>
      </c>
      <c r="H5632" t="s">
        <v>41</v>
      </c>
      <c r="I5632" t="s">
        <v>453</v>
      </c>
      <c r="J5632" t="s">
        <v>36</v>
      </c>
      <c r="L5632" t="s">
        <v>1254</v>
      </c>
      <c r="M5632" t="s">
        <v>1254</v>
      </c>
      <c r="N5632" t="b">
        <v>0</v>
      </c>
      <c r="O5632">
        <v>349.17050875000001</v>
      </c>
      <c r="P5632">
        <v>5.1791954805589508E-8</v>
      </c>
      <c r="Q5632">
        <v>1.123680376626737E-4</v>
      </c>
      <c r="R5632">
        <v>3.9235604877914942E-2</v>
      </c>
      <c r="S5632">
        <v>1.8084223208624701E-5</v>
      </c>
      <c r="T5632">
        <f t="shared" si="176"/>
        <v>3.9235604877914936E-2</v>
      </c>
      <c r="U5632">
        <f t="shared" si="177"/>
        <v>1.8084223208624698E-5</v>
      </c>
    </row>
    <row r="5633" spans="1:21" x14ac:dyDescent="0.35">
      <c r="A5633" t="s">
        <v>73</v>
      </c>
      <c r="B5633" t="s">
        <v>52</v>
      </c>
      <c r="C5633" t="s">
        <v>29</v>
      </c>
      <c r="D5633" t="s">
        <v>30</v>
      </c>
      <c r="E5633" t="s">
        <v>550</v>
      </c>
      <c r="F5633" t="s">
        <v>551</v>
      </c>
      <c r="G5633" t="s">
        <v>452</v>
      </c>
      <c r="H5633" t="s">
        <v>41</v>
      </c>
      <c r="I5633" t="s">
        <v>453</v>
      </c>
      <c r="J5633" t="s">
        <v>36</v>
      </c>
      <c r="L5633" t="s">
        <v>552</v>
      </c>
      <c r="M5633" t="s">
        <v>552</v>
      </c>
      <c r="N5633" t="b">
        <v>0</v>
      </c>
      <c r="O5633">
        <v>371.67019811</v>
      </c>
      <c r="P5633">
        <v>6.7595738885411488E-8</v>
      </c>
      <c r="Q5633">
        <v>1.466559924494768E-4</v>
      </c>
      <c r="R5633">
        <v>5.4507661767715689E-2</v>
      </c>
      <c r="S5633">
        <v>2.5123321662932719E-5</v>
      </c>
      <c r="T5633">
        <f t="shared" si="176"/>
        <v>5.4507661767715709E-2</v>
      </c>
      <c r="U5633">
        <f t="shared" si="177"/>
        <v>2.5123321662932719E-5</v>
      </c>
    </row>
    <row r="5634" spans="1:21" x14ac:dyDescent="0.35">
      <c r="A5634" t="s">
        <v>73</v>
      </c>
      <c r="B5634" t="s">
        <v>52</v>
      </c>
      <c r="C5634" t="s">
        <v>76</v>
      </c>
      <c r="D5634" t="s">
        <v>77</v>
      </c>
      <c r="E5634" t="s">
        <v>550</v>
      </c>
      <c r="F5634" t="s">
        <v>551</v>
      </c>
      <c r="G5634" t="s">
        <v>452</v>
      </c>
      <c r="H5634" t="s">
        <v>41</v>
      </c>
      <c r="I5634" t="s">
        <v>453</v>
      </c>
      <c r="J5634" t="s">
        <v>36</v>
      </c>
      <c r="L5634" t="s">
        <v>552</v>
      </c>
      <c r="M5634" t="s">
        <v>552</v>
      </c>
      <c r="N5634" t="b">
        <v>0</v>
      </c>
      <c r="O5634">
        <v>371.67019811</v>
      </c>
      <c r="P5634">
        <v>1.4794423564552629E-7</v>
      </c>
      <c r="Q5634">
        <v>1.4023784989194331E-4</v>
      </c>
      <c r="R5634">
        <v>5.2122229451858987E-2</v>
      </c>
      <c r="S5634">
        <v>5.4986463371605272E-5</v>
      </c>
      <c r="T5634">
        <f t="shared" ref="T5634:T5697" si="178">O5634*Q5634</f>
        <v>5.2122229451859015E-2</v>
      </c>
      <c r="U5634">
        <f t="shared" ref="U5634:U5697" si="179">O5634*P5634</f>
        <v>5.4986463371605278E-5</v>
      </c>
    </row>
    <row r="5635" spans="1:21" x14ac:dyDescent="0.35">
      <c r="A5635" t="s">
        <v>73</v>
      </c>
      <c r="B5635" t="s">
        <v>52</v>
      </c>
      <c r="C5635" t="s">
        <v>39</v>
      </c>
      <c r="D5635" t="s">
        <v>40</v>
      </c>
      <c r="E5635" t="s">
        <v>550</v>
      </c>
      <c r="F5635" t="s">
        <v>551</v>
      </c>
      <c r="G5635" t="s">
        <v>452</v>
      </c>
      <c r="H5635" t="s">
        <v>41</v>
      </c>
      <c r="I5635" t="s">
        <v>453</v>
      </c>
      <c r="J5635" t="s">
        <v>36</v>
      </c>
      <c r="L5635" t="s">
        <v>552</v>
      </c>
      <c r="M5635" t="s">
        <v>552</v>
      </c>
      <c r="N5635" t="b">
        <v>0</v>
      </c>
      <c r="O5635">
        <v>371.67019811</v>
      </c>
      <c r="P5635">
        <v>1.8816587009289159E-8</v>
      </c>
      <c r="Q5635">
        <v>1.4486045049414559E-4</v>
      </c>
      <c r="R5635">
        <v>5.3840312333462932E-2</v>
      </c>
      <c r="S5635">
        <v>6.993564621496555E-6</v>
      </c>
      <c r="T5635">
        <f t="shared" si="178"/>
        <v>5.3840312333462939E-2</v>
      </c>
      <c r="U5635">
        <f t="shared" si="179"/>
        <v>6.9935646214965542E-6</v>
      </c>
    </row>
    <row r="5636" spans="1:21" x14ac:dyDescent="0.35">
      <c r="A5636" t="s">
        <v>73</v>
      </c>
      <c r="B5636" t="s">
        <v>52</v>
      </c>
      <c r="C5636" t="s">
        <v>39</v>
      </c>
      <c r="D5636" t="s">
        <v>40</v>
      </c>
      <c r="E5636" t="s">
        <v>1255</v>
      </c>
      <c r="F5636" t="s">
        <v>1256</v>
      </c>
      <c r="G5636" t="s">
        <v>452</v>
      </c>
      <c r="H5636" t="s">
        <v>41</v>
      </c>
      <c r="I5636" t="s">
        <v>453</v>
      </c>
      <c r="J5636" t="s">
        <v>36</v>
      </c>
      <c r="L5636" t="s">
        <v>1257</v>
      </c>
      <c r="M5636" t="s">
        <v>1257</v>
      </c>
      <c r="N5636" t="b">
        <v>0</v>
      </c>
      <c r="O5636">
        <v>371.67019811</v>
      </c>
      <c r="P5636">
        <v>2.3329757865053771E-8</v>
      </c>
      <c r="Q5636">
        <v>1.7960532548132359E-4</v>
      </c>
      <c r="R5636">
        <v>6.6753946903254563E-2</v>
      </c>
      <c r="S5636">
        <v>8.6709757275628655E-6</v>
      </c>
      <c r="T5636">
        <f t="shared" si="178"/>
        <v>6.6753946903254563E-2</v>
      </c>
      <c r="U5636">
        <f t="shared" si="179"/>
        <v>8.6709757275628655E-6</v>
      </c>
    </row>
    <row r="5637" spans="1:21" x14ac:dyDescent="0.35">
      <c r="A5637" t="s">
        <v>73</v>
      </c>
      <c r="B5637" t="s">
        <v>52</v>
      </c>
      <c r="C5637" t="s">
        <v>76</v>
      </c>
      <c r="D5637" t="s">
        <v>77</v>
      </c>
      <c r="E5637" t="s">
        <v>1255</v>
      </c>
      <c r="F5637" t="s">
        <v>1256</v>
      </c>
      <c r="G5637" t="s">
        <v>452</v>
      </c>
      <c r="H5637" t="s">
        <v>41</v>
      </c>
      <c r="I5637" t="s">
        <v>453</v>
      </c>
      <c r="J5637" t="s">
        <v>36</v>
      </c>
      <c r="L5637" t="s">
        <v>1257</v>
      </c>
      <c r="M5637" t="s">
        <v>1257</v>
      </c>
      <c r="N5637" t="b">
        <v>0</v>
      </c>
      <c r="O5637">
        <v>371.67019811</v>
      </c>
      <c r="P5637">
        <v>2.7341239872824709E-7</v>
      </c>
      <c r="Q5637">
        <v>2.5917040136201819E-4</v>
      </c>
      <c r="R5637">
        <v>9.6325914418469535E-2</v>
      </c>
      <c r="S5637">
        <v>1.016192404010579E-4</v>
      </c>
      <c r="T5637">
        <f t="shared" si="178"/>
        <v>9.6325914418469522E-2</v>
      </c>
      <c r="U5637">
        <f t="shared" si="179"/>
        <v>1.0161924040105791E-4</v>
      </c>
    </row>
    <row r="5638" spans="1:21" x14ac:dyDescent="0.35">
      <c r="A5638" t="s">
        <v>73</v>
      </c>
      <c r="B5638" t="s">
        <v>52</v>
      </c>
      <c r="C5638" t="s">
        <v>29</v>
      </c>
      <c r="D5638" t="s">
        <v>30</v>
      </c>
      <c r="E5638" t="s">
        <v>1255</v>
      </c>
      <c r="F5638" t="s">
        <v>1256</v>
      </c>
      <c r="G5638" t="s">
        <v>452</v>
      </c>
      <c r="H5638" t="s">
        <v>41</v>
      </c>
      <c r="I5638" t="s">
        <v>453</v>
      </c>
      <c r="J5638" t="s">
        <v>36</v>
      </c>
      <c r="L5638" t="s">
        <v>1257</v>
      </c>
      <c r="M5638" t="s">
        <v>1257</v>
      </c>
      <c r="N5638" t="b">
        <v>0</v>
      </c>
      <c r="O5638">
        <v>371.67019811</v>
      </c>
      <c r="P5638">
        <v>1.3449932019994881E-7</v>
      </c>
      <c r="Q5638">
        <v>2.9181027699307441E-4</v>
      </c>
      <c r="R5638">
        <v>0.1084571834605499</v>
      </c>
      <c r="S5638">
        <v>4.9989388984375308E-5</v>
      </c>
      <c r="T5638">
        <f t="shared" si="178"/>
        <v>0.10845718346054994</v>
      </c>
      <c r="U5638">
        <f t="shared" si="179"/>
        <v>4.9989388984375301E-5</v>
      </c>
    </row>
    <row r="5639" spans="1:21" x14ac:dyDescent="0.35">
      <c r="A5639" t="s">
        <v>73</v>
      </c>
      <c r="B5639" t="s">
        <v>52</v>
      </c>
      <c r="C5639" t="s">
        <v>29</v>
      </c>
      <c r="D5639" t="s">
        <v>30</v>
      </c>
      <c r="E5639" t="s">
        <v>559</v>
      </c>
      <c r="F5639" t="s">
        <v>560</v>
      </c>
      <c r="G5639" t="s">
        <v>452</v>
      </c>
      <c r="H5639" t="s">
        <v>41</v>
      </c>
      <c r="I5639" t="s">
        <v>453</v>
      </c>
      <c r="J5639" t="s">
        <v>36</v>
      </c>
      <c r="L5639" t="s">
        <v>561</v>
      </c>
      <c r="M5639" t="s">
        <v>561</v>
      </c>
      <c r="N5639" t="b">
        <v>0</v>
      </c>
      <c r="O5639">
        <v>399.68306785999999</v>
      </c>
      <c r="P5639">
        <v>1.2140140624482029E-2</v>
      </c>
      <c r="Q5639">
        <v>26.339298913172659</v>
      </c>
      <c r="R5639">
        <v>10527.37179489841</v>
      </c>
      <c r="S5639">
        <v>4.8522086490447922</v>
      </c>
      <c r="T5639">
        <f t="shared" si="178"/>
        <v>10527.371794898412</v>
      </c>
      <c r="U5639">
        <f t="shared" si="179"/>
        <v>4.852208649044794</v>
      </c>
    </row>
    <row r="5640" spans="1:21" x14ac:dyDescent="0.35">
      <c r="A5640" t="s">
        <v>73</v>
      </c>
      <c r="B5640" t="s">
        <v>52</v>
      </c>
      <c r="C5640" t="s">
        <v>39</v>
      </c>
      <c r="D5640" t="s">
        <v>40</v>
      </c>
      <c r="E5640" t="s">
        <v>562</v>
      </c>
      <c r="F5640" t="s">
        <v>563</v>
      </c>
      <c r="G5640" t="s">
        <v>452</v>
      </c>
      <c r="H5640" t="s">
        <v>41</v>
      </c>
      <c r="I5640" t="s">
        <v>453</v>
      </c>
      <c r="J5640" t="s">
        <v>36</v>
      </c>
      <c r="L5640" t="s">
        <v>564</v>
      </c>
      <c r="M5640" t="s">
        <v>564</v>
      </c>
      <c r="N5640" t="b">
        <v>0</v>
      </c>
      <c r="O5640">
        <v>42.062857780000002</v>
      </c>
      <c r="P5640">
        <v>5.5765225923629109E-3</v>
      </c>
      <c r="Q5640">
        <v>42.931142322551779</v>
      </c>
      <c r="R5640">
        <v>1805.8065338464339</v>
      </c>
      <c r="S5640">
        <v>0.23456447670951799</v>
      </c>
      <c r="T5640">
        <f t="shared" si="178"/>
        <v>1805.8065338464344</v>
      </c>
      <c r="U5640">
        <f t="shared" si="179"/>
        <v>0.23456447670951805</v>
      </c>
    </row>
    <row r="5641" spans="1:21" x14ac:dyDescent="0.35">
      <c r="A5641" t="s">
        <v>73</v>
      </c>
      <c r="B5641" t="s">
        <v>52</v>
      </c>
      <c r="C5641" t="s">
        <v>29</v>
      </c>
      <c r="D5641" t="s">
        <v>30</v>
      </c>
      <c r="E5641" t="s">
        <v>562</v>
      </c>
      <c r="F5641" t="s">
        <v>563</v>
      </c>
      <c r="G5641" t="s">
        <v>452</v>
      </c>
      <c r="H5641" t="s">
        <v>41</v>
      </c>
      <c r="I5641" t="s">
        <v>453</v>
      </c>
      <c r="J5641" t="s">
        <v>36</v>
      </c>
      <c r="L5641" t="s">
        <v>564</v>
      </c>
      <c r="M5641" t="s">
        <v>564</v>
      </c>
      <c r="N5641" t="b">
        <v>0</v>
      </c>
      <c r="O5641">
        <v>42.062857780000002</v>
      </c>
      <c r="P5641">
        <v>5.2354553764502612E-2</v>
      </c>
      <c r="Q5641">
        <v>113.58865467242801</v>
      </c>
      <c r="R5641">
        <v>4777.8634269078721</v>
      </c>
      <c r="S5641">
        <v>2.2021821491316369</v>
      </c>
      <c r="T5641">
        <f t="shared" si="178"/>
        <v>4777.8634269078721</v>
      </c>
      <c r="U5641">
        <f t="shared" si="179"/>
        <v>2.2021821491316369</v>
      </c>
    </row>
    <row r="5642" spans="1:21" x14ac:dyDescent="0.35">
      <c r="A5642" t="s">
        <v>73</v>
      </c>
      <c r="B5642" t="s">
        <v>52</v>
      </c>
      <c r="C5642" t="s">
        <v>76</v>
      </c>
      <c r="D5642" t="s">
        <v>77</v>
      </c>
      <c r="E5642" t="s">
        <v>562</v>
      </c>
      <c r="F5642" t="s">
        <v>563</v>
      </c>
      <c r="G5642" t="s">
        <v>452</v>
      </c>
      <c r="H5642" t="s">
        <v>41</v>
      </c>
      <c r="I5642" t="s">
        <v>453</v>
      </c>
      <c r="J5642" t="s">
        <v>36</v>
      </c>
      <c r="L5642" t="s">
        <v>564</v>
      </c>
      <c r="M5642" t="s">
        <v>564</v>
      </c>
      <c r="N5642" t="b">
        <v>0</v>
      </c>
      <c r="O5642">
        <v>42.062857780000002</v>
      </c>
      <c r="P5642">
        <v>1.5677319416712369E-7</v>
      </c>
      <c r="Q5642">
        <v>1.4860690972351781E-4</v>
      </c>
      <c r="R5642">
        <v>6.2508313088256266E-3</v>
      </c>
      <c r="S5642">
        <v>6.5943285699680489E-6</v>
      </c>
      <c r="T5642">
        <f t="shared" si="178"/>
        <v>6.2508313088256292E-3</v>
      </c>
      <c r="U5642">
        <f t="shared" si="179"/>
        <v>6.5943285699680497E-6</v>
      </c>
    </row>
    <row r="5643" spans="1:21" x14ac:dyDescent="0.35">
      <c r="A5643" t="s">
        <v>73</v>
      </c>
      <c r="B5643" t="s">
        <v>52</v>
      </c>
      <c r="C5643" t="s">
        <v>29</v>
      </c>
      <c r="D5643" t="s">
        <v>30</v>
      </c>
      <c r="E5643" t="s">
        <v>577</v>
      </c>
      <c r="F5643" t="s">
        <v>578</v>
      </c>
      <c r="G5643" t="s">
        <v>452</v>
      </c>
      <c r="H5643" t="s">
        <v>41</v>
      </c>
      <c r="I5643" t="s">
        <v>453</v>
      </c>
      <c r="J5643" t="s">
        <v>36</v>
      </c>
      <c r="L5643" t="s">
        <v>579</v>
      </c>
      <c r="M5643" t="s">
        <v>579</v>
      </c>
      <c r="N5643" t="b">
        <v>0</v>
      </c>
      <c r="O5643">
        <v>105.44806416</v>
      </c>
      <c r="P5643">
        <v>1.173014639171926E-7</v>
      </c>
      <c r="Q5643">
        <v>2.5449773743452801E-4</v>
      </c>
      <c r="R5643">
        <v>2.6836293745570939E-2</v>
      </c>
      <c r="S5643">
        <v>1.236921229320205E-5</v>
      </c>
      <c r="T5643">
        <f t="shared" si="178"/>
        <v>2.6836293745570942E-2</v>
      </c>
      <c r="U5643">
        <f t="shared" si="179"/>
        <v>1.236921229320205E-5</v>
      </c>
    </row>
    <row r="5644" spans="1:21" x14ac:dyDescent="0.35">
      <c r="A5644" t="s">
        <v>73</v>
      </c>
      <c r="B5644" t="s">
        <v>52</v>
      </c>
      <c r="C5644" t="s">
        <v>39</v>
      </c>
      <c r="D5644" t="s">
        <v>40</v>
      </c>
      <c r="E5644" t="s">
        <v>577</v>
      </c>
      <c r="F5644" t="s">
        <v>578</v>
      </c>
      <c r="G5644" t="s">
        <v>452</v>
      </c>
      <c r="H5644" t="s">
        <v>41</v>
      </c>
      <c r="I5644" t="s">
        <v>453</v>
      </c>
      <c r="J5644" t="s">
        <v>36</v>
      </c>
      <c r="L5644" t="s">
        <v>579</v>
      </c>
      <c r="M5644" t="s">
        <v>579</v>
      </c>
      <c r="N5644" t="b">
        <v>0</v>
      </c>
      <c r="O5644">
        <v>105.44806416</v>
      </c>
      <c r="P5644">
        <v>4.9089470162662038E-8</v>
      </c>
      <c r="Q5644">
        <v>3.7791777854143279E-4</v>
      </c>
      <c r="R5644">
        <v>3.9850698158841673E-2</v>
      </c>
      <c r="S5644">
        <v>5.1763895992927932E-6</v>
      </c>
      <c r="T5644">
        <f t="shared" si="178"/>
        <v>3.9850698158841673E-2</v>
      </c>
      <c r="U5644">
        <f t="shared" si="179"/>
        <v>5.1763895992927924E-6</v>
      </c>
    </row>
    <row r="5645" spans="1:21" x14ac:dyDescent="0.35">
      <c r="A5645" t="s">
        <v>73</v>
      </c>
      <c r="B5645" t="s">
        <v>52</v>
      </c>
      <c r="C5645" t="s">
        <v>39</v>
      </c>
      <c r="D5645" t="s">
        <v>40</v>
      </c>
      <c r="E5645" t="s">
        <v>583</v>
      </c>
      <c r="F5645" t="s">
        <v>584</v>
      </c>
      <c r="G5645" t="s">
        <v>452</v>
      </c>
      <c r="H5645" t="s">
        <v>41</v>
      </c>
      <c r="I5645" t="s">
        <v>453</v>
      </c>
      <c r="J5645" t="s">
        <v>36</v>
      </c>
      <c r="L5645" t="s">
        <v>585</v>
      </c>
      <c r="M5645" t="s">
        <v>585</v>
      </c>
      <c r="N5645" t="b">
        <v>0</v>
      </c>
      <c r="O5645">
        <v>429.35320166999998</v>
      </c>
      <c r="P5645">
        <v>6.7839337967596541E-8</v>
      </c>
      <c r="Q5645">
        <v>5.2226458785321862E-4</v>
      </c>
      <c r="R5645">
        <v>0.22423597291364239</v>
      </c>
      <c r="S5645">
        <v>2.9127036955560761E-5</v>
      </c>
      <c r="T5645">
        <f t="shared" si="178"/>
        <v>0.22423597291364239</v>
      </c>
      <c r="U5645">
        <f t="shared" si="179"/>
        <v>2.9127036955560764E-5</v>
      </c>
    </row>
    <row r="5646" spans="1:21" x14ac:dyDescent="0.35">
      <c r="A5646" t="s">
        <v>73</v>
      </c>
      <c r="B5646" t="s">
        <v>52</v>
      </c>
      <c r="C5646" t="s">
        <v>29</v>
      </c>
      <c r="D5646" t="s">
        <v>30</v>
      </c>
      <c r="E5646" t="s">
        <v>583</v>
      </c>
      <c r="F5646" t="s">
        <v>584</v>
      </c>
      <c r="G5646" t="s">
        <v>452</v>
      </c>
      <c r="H5646" t="s">
        <v>41</v>
      </c>
      <c r="I5646" t="s">
        <v>453</v>
      </c>
      <c r="J5646" t="s">
        <v>36</v>
      </c>
      <c r="L5646" t="s">
        <v>585</v>
      </c>
      <c r="M5646" t="s">
        <v>585</v>
      </c>
      <c r="N5646" t="b">
        <v>0</v>
      </c>
      <c r="O5646">
        <v>429.35320166999998</v>
      </c>
      <c r="P5646">
        <v>1.4454659646068679E-7</v>
      </c>
      <c r="Q5646">
        <v>3.1360888879507649E-4</v>
      </c>
      <c r="R5646">
        <v>0.13464898047633711</v>
      </c>
      <c r="S5646">
        <v>6.2061543980897343E-5</v>
      </c>
      <c r="T5646">
        <f t="shared" si="178"/>
        <v>0.13464898047633708</v>
      </c>
      <c r="U5646">
        <f t="shared" si="179"/>
        <v>6.2061543980897356E-5</v>
      </c>
    </row>
    <row r="5647" spans="1:21" x14ac:dyDescent="0.35">
      <c r="A5647" t="s">
        <v>73</v>
      </c>
      <c r="B5647" t="s">
        <v>52</v>
      </c>
      <c r="C5647" t="s">
        <v>39</v>
      </c>
      <c r="D5647" t="s">
        <v>40</v>
      </c>
      <c r="E5647" t="s">
        <v>588</v>
      </c>
      <c r="F5647" t="s">
        <v>589</v>
      </c>
      <c r="G5647" t="s">
        <v>452</v>
      </c>
      <c r="H5647" t="s">
        <v>41</v>
      </c>
      <c r="I5647" t="s">
        <v>453</v>
      </c>
      <c r="J5647" t="s">
        <v>145</v>
      </c>
      <c r="L5647" t="s">
        <v>590</v>
      </c>
      <c r="M5647" t="s">
        <v>590</v>
      </c>
      <c r="N5647" t="b">
        <v>0</v>
      </c>
      <c r="O5647">
        <v>54.427446869999997</v>
      </c>
      <c r="P5647">
        <v>1.793638606601846E-4</v>
      </c>
      <c r="Q5647">
        <v>1.380841788405976</v>
      </c>
      <c r="R5647">
        <v>75.155693074342039</v>
      </c>
      <c r="S5647">
        <v>9.762316996480282E-3</v>
      </c>
      <c r="T5647">
        <f t="shared" si="178"/>
        <v>75.155693074342039</v>
      </c>
      <c r="U5647">
        <f t="shared" si="179"/>
        <v>9.7623169964802803E-3</v>
      </c>
    </row>
    <row r="5648" spans="1:21" x14ac:dyDescent="0.35">
      <c r="A5648" t="s">
        <v>73</v>
      </c>
      <c r="B5648" t="s">
        <v>52</v>
      </c>
      <c r="C5648" t="s">
        <v>29</v>
      </c>
      <c r="D5648" t="s">
        <v>30</v>
      </c>
      <c r="E5648" t="s">
        <v>588</v>
      </c>
      <c r="F5648" t="s">
        <v>589</v>
      </c>
      <c r="G5648" t="s">
        <v>452</v>
      </c>
      <c r="H5648" t="s">
        <v>41</v>
      </c>
      <c r="I5648" t="s">
        <v>453</v>
      </c>
      <c r="J5648" t="s">
        <v>145</v>
      </c>
      <c r="L5648" t="s">
        <v>590</v>
      </c>
      <c r="M5648" t="s">
        <v>590</v>
      </c>
      <c r="N5648" t="b">
        <v>0</v>
      </c>
      <c r="O5648">
        <v>54.427446869999997</v>
      </c>
      <c r="P5648">
        <v>5.3637517481323642E-3</v>
      </c>
      <c r="Q5648">
        <v>11.637217801679171</v>
      </c>
      <c r="R5648">
        <v>633.38405361551145</v>
      </c>
      <c r="S5648">
        <v>0.29193531329534378</v>
      </c>
      <c r="T5648">
        <f t="shared" si="178"/>
        <v>633.38405361551122</v>
      </c>
      <c r="U5648">
        <f t="shared" si="179"/>
        <v>0.29193531329534383</v>
      </c>
    </row>
    <row r="5649" spans="1:21" x14ac:dyDescent="0.35">
      <c r="A5649" t="s">
        <v>73</v>
      </c>
      <c r="B5649" t="s">
        <v>52</v>
      </c>
      <c r="C5649" t="s">
        <v>39</v>
      </c>
      <c r="D5649" t="s">
        <v>40</v>
      </c>
      <c r="E5649" t="s">
        <v>596</v>
      </c>
      <c r="F5649" t="s">
        <v>597</v>
      </c>
      <c r="G5649" t="s">
        <v>452</v>
      </c>
      <c r="H5649" t="s">
        <v>41</v>
      </c>
      <c r="I5649" t="s">
        <v>453</v>
      </c>
      <c r="J5649" t="s">
        <v>145</v>
      </c>
      <c r="L5649" t="s">
        <v>598</v>
      </c>
      <c r="M5649" t="s">
        <v>598</v>
      </c>
      <c r="N5649" t="b">
        <v>0</v>
      </c>
      <c r="O5649">
        <v>54.427446869999997</v>
      </c>
      <c r="P5649">
        <v>1.5225191649729161E-4</v>
      </c>
      <c r="Q5649">
        <v>1.172119109672052</v>
      </c>
      <c r="R5649">
        <v>63.795450566987277</v>
      </c>
      <c r="S5649">
        <v>8.2866830960120173E-3</v>
      </c>
      <c r="T5649">
        <f t="shared" si="178"/>
        <v>63.795450566987313</v>
      </c>
      <c r="U5649">
        <f t="shared" si="179"/>
        <v>8.2866830960120156E-3</v>
      </c>
    </row>
    <row r="5650" spans="1:21" x14ac:dyDescent="0.35">
      <c r="A5650" t="s">
        <v>73</v>
      </c>
      <c r="B5650" t="s">
        <v>52</v>
      </c>
      <c r="C5650" t="s">
        <v>29</v>
      </c>
      <c r="D5650" t="s">
        <v>30</v>
      </c>
      <c r="E5650" t="s">
        <v>1258</v>
      </c>
      <c r="F5650" t="s">
        <v>1259</v>
      </c>
      <c r="G5650" t="s">
        <v>452</v>
      </c>
      <c r="H5650" t="s">
        <v>41</v>
      </c>
      <c r="I5650" t="s">
        <v>453</v>
      </c>
      <c r="J5650" t="s">
        <v>36</v>
      </c>
      <c r="L5650" t="s">
        <v>1260</v>
      </c>
      <c r="M5650" t="s">
        <v>1260</v>
      </c>
      <c r="N5650" t="b">
        <v>0</v>
      </c>
      <c r="O5650">
        <v>19.656174849999999</v>
      </c>
      <c r="P5650">
        <v>3.3311929365946909E-3</v>
      </c>
      <c r="Q5650">
        <v>7.2273698640258202</v>
      </c>
      <c r="R5650">
        <v>142.06244575291231</v>
      </c>
      <c r="S5650">
        <v>6.5478510820790203E-2</v>
      </c>
      <c r="T5650">
        <f t="shared" si="178"/>
        <v>142.06244575291225</v>
      </c>
      <c r="U5650">
        <f t="shared" si="179"/>
        <v>6.5478510820790203E-2</v>
      </c>
    </row>
    <row r="5651" spans="1:21" x14ac:dyDescent="0.35">
      <c r="A5651" t="s">
        <v>73</v>
      </c>
      <c r="B5651" t="s">
        <v>52</v>
      </c>
      <c r="C5651" t="s">
        <v>39</v>
      </c>
      <c r="D5651" t="s">
        <v>40</v>
      </c>
      <c r="E5651" t="s">
        <v>1258</v>
      </c>
      <c r="F5651" t="s">
        <v>1259</v>
      </c>
      <c r="G5651" t="s">
        <v>452</v>
      </c>
      <c r="H5651" t="s">
        <v>41</v>
      </c>
      <c r="I5651" t="s">
        <v>453</v>
      </c>
      <c r="J5651" t="s">
        <v>36</v>
      </c>
      <c r="L5651" t="s">
        <v>1260</v>
      </c>
      <c r="M5651" t="s">
        <v>1260</v>
      </c>
      <c r="N5651" t="b">
        <v>0</v>
      </c>
      <c r="O5651">
        <v>19.656174849999999</v>
      </c>
      <c r="P5651">
        <v>3.2496584819207328E-3</v>
      </c>
      <c r="Q5651">
        <v>25.01766082290936</v>
      </c>
      <c r="R5651">
        <v>491.75151547310122</v>
      </c>
      <c r="S5651">
        <v>6.3875855323419495E-2</v>
      </c>
      <c r="T5651">
        <f t="shared" si="178"/>
        <v>491.75151547310122</v>
      </c>
      <c r="U5651">
        <f t="shared" si="179"/>
        <v>6.3875855323419481E-2</v>
      </c>
    </row>
    <row r="5652" spans="1:21" x14ac:dyDescent="0.35">
      <c r="A5652" t="s">
        <v>73</v>
      </c>
      <c r="B5652" t="s">
        <v>52</v>
      </c>
      <c r="C5652" t="s">
        <v>39</v>
      </c>
      <c r="D5652" t="s">
        <v>40</v>
      </c>
      <c r="E5652" t="s">
        <v>599</v>
      </c>
      <c r="F5652" t="s">
        <v>600</v>
      </c>
      <c r="G5652" t="s">
        <v>452</v>
      </c>
      <c r="H5652" t="s">
        <v>41</v>
      </c>
      <c r="I5652" t="s">
        <v>453</v>
      </c>
      <c r="J5652" t="s">
        <v>145</v>
      </c>
      <c r="L5652" t="s">
        <v>601</v>
      </c>
      <c r="M5652" t="s">
        <v>601</v>
      </c>
      <c r="N5652" t="b">
        <v>0</v>
      </c>
      <c r="O5652">
        <v>111.51933579999999</v>
      </c>
      <c r="P5652">
        <v>1.1926856998265209E-8</v>
      </c>
      <c r="Q5652">
        <v>9.1819514181558276E-5</v>
      </c>
      <c r="R5652">
        <v>1.023965123500606E-2</v>
      </c>
      <c r="S5652">
        <v>1.330075170628118E-6</v>
      </c>
      <c r="T5652">
        <f t="shared" si="178"/>
        <v>1.0239651235006059E-2</v>
      </c>
      <c r="U5652">
        <f t="shared" si="179"/>
        <v>1.3300751706281178E-6</v>
      </c>
    </row>
    <row r="5653" spans="1:21" x14ac:dyDescent="0.35">
      <c r="A5653" t="s">
        <v>73</v>
      </c>
      <c r="B5653" t="s">
        <v>52</v>
      </c>
      <c r="C5653" t="s">
        <v>29</v>
      </c>
      <c r="D5653" t="s">
        <v>30</v>
      </c>
      <c r="E5653" t="s">
        <v>599</v>
      </c>
      <c r="F5653" t="s">
        <v>600</v>
      </c>
      <c r="G5653" t="s">
        <v>452</v>
      </c>
      <c r="H5653" t="s">
        <v>41</v>
      </c>
      <c r="I5653" t="s">
        <v>453</v>
      </c>
      <c r="J5653" t="s">
        <v>145</v>
      </c>
      <c r="L5653" t="s">
        <v>601</v>
      </c>
      <c r="M5653" t="s">
        <v>601</v>
      </c>
      <c r="N5653" t="b">
        <v>0</v>
      </c>
      <c r="O5653">
        <v>111.51933579999999</v>
      </c>
      <c r="P5653">
        <v>2.7067555876928849E-2</v>
      </c>
      <c r="Q5653">
        <v>58.725880296123073</v>
      </c>
      <c r="R5653">
        <v>6549.0711648939514</v>
      </c>
      <c r="S5653">
        <v>3.0185558531244912</v>
      </c>
      <c r="T5653">
        <f t="shared" si="178"/>
        <v>6549.0711648939523</v>
      </c>
      <c r="U5653">
        <f t="shared" si="179"/>
        <v>3.0185558531244916</v>
      </c>
    </row>
    <row r="5654" spans="1:21" x14ac:dyDescent="0.35">
      <c r="A5654" t="s">
        <v>73</v>
      </c>
      <c r="B5654" t="s">
        <v>52</v>
      </c>
      <c r="C5654" t="s">
        <v>29</v>
      </c>
      <c r="D5654" t="s">
        <v>30</v>
      </c>
      <c r="E5654" t="s">
        <v>608</v>
      </c>
      <c r="F5654" t="s">
        <v>609</v>
      </c>
      <c r="G5654" t="s">
        <v>452</v>
      </c>
      <c r="H5654" t="s">
        <v>41</v>
      </c>
      <c r="I5654" t="s">
        <v>453</v>
      </c>
      <c r="J5654" t="s">
        <v>36</v>
      </c>
      <c r="L5654" t="s">
        <v>610</v>
      </c>
      <c r="M5654" t="s">
        <v>610</v>
      </c>
      <c r="N5654" t="b">
        <v>0</v>
      </c>
      <c r="O5654">
        <v>2.4148714199999999</v>
      </c>
      <c r="P5654">
        <v>9.873460341290051E-8</v>
      </c>
      <c r="Q5654">
        <v>2.1421500069954109E-4</v>
      </c>
      <c r="R5654">
        <v>5.173016829246017E-4</v>
      </c>
      <c r="S5654">
        <v>2.3843137194684789E-7</v>
      </c>
      <c r="T5654">
        <f t="shared" si="178"/>
        <v>5.173016829246017E-4</v>
      </c>
      <c r="U5654">
        <f t="shared" si="179"/>
        <v>2.3843137194684789E-7</v>
      </c>
    </row>
    <row r="5655" spans="1:21" x14ac:dyDescent="0.35">
      <c r="A5655" t="s">
        <v>73</v>
      </c>
      <c r="B5655" t="s">
        <v>52</v>
      </c>
      <c r="C5655" t="s">
        <v>39</v>
      </c>
      <c r="D5655" t="s">
        <v>40</v>
      </c>
      <c r="E5655" t="s">
        <v>608</v>
      </c>
      <c r="F5655" t="s">
        <v>609</v>
      </c>
      <c r="G5655" t="s">
        <v>452</v>
      </c>
      <c r="H5655" t="s">
        <v>41</v>
      </c>
      <c r="I5655" t="s">
        <v>453</v>
      </c>
      <c r="J5655" t="s">
        <v>36</v>
      </c>
      <c r="L5655" t="s">
        <v>610</v>
      </c>
      <c r="M5655" t="s">
        <v>610</v>
      </c>
      <c r="N5655" t="b">
        <v>0</v>
      </c>
      <c r="O5655">
        <v>2.4148714199999999</v>
      </c>
      <c r="P5655">
        <v>1.6044772238721469E-8</v>
      </c>
      <c r="Q5655">
        <v>1.2352149374537171E-4</v>
      </c>
      <c r="R5655">
        <v>2.9828852500140678E-4</v>
      </c>
      <c r="S5655">
        <v>3.8746061919697903E-8</v>
      </c>
      <c r="T5655">
        <f t="shared" si="178"/>
        <v>2.9828852500140689E-4</v>
      </c>
      <c r="U5655">
        <f t="shared" si="179"/>
        <v>3.874606191969789E-8</v>
      </c>
    </row>
    <row r="5656" spans="1:21" x14ac:dyDescent="0.35">
      <c r="A5656" t="s">
        <v>73</v>
      </c>
      <c r="B5656" t="s">
        <v>52</v>
      </c>
      <c r="C5656" t="s">
        <v>39</v>
      </c>
      <c r="D5656" t="s">
        <v>40</v>
      </c>
      <c r="E5656" t="s">
        <v>1264</v>
      </c>
      <c r="F5656" t="s">
        <v>1265</v>
      </c>
      <c r="G5656" t="s">
        <v>452</v>
      </c>
      <c r="H5656" t="s">
        <v>41</v>
      </c>
      <c r="I5656" t="s">
        <v>453</v>
      </c>
      <c r="J5656" t="s">
        <v>36</v>
      </c>
      <c r="L5656" t="s">
        <v>1266</v>
      </c>
      <c r="M5656" t="s">
        <v>1266</v>
      </c>
      <c r="N5656" t="b">
        <v>0</v>
      </c>
      <c r="O5656">
        <v>25.87408885</v>
      </c>
      <c r="P5656">
        <v>1.7277632077852502E-8</v>
      </c>
      <c r="Q5656">
        <v>1.3301272781478579E-4</v>
      </c>
      <c r="R5656">
        <v>3.441583137660634E-3</v>
      </c>
      <c r="S5656">
        <v>4.4704298749996559E-7</v>
      </c>
      <c r="T5656">
        <f t="shared" si="178"/>
        <v>3.441583137660634E-3</v>
      </c>
      <c r="U5656">
        <f t="shared" si="179"/>
        <v>4.4704298749996574E-7</v>
      </c>
    </row>
    <row r="5657" spans="1:21" x14ac:dyDescent="0.35">
      <c r="A5657" t="s">
        <v>73</v>
      </c>
      <c r="B5657" t="s">
        <v>52</v>
      </c>
      <c r="C5657" t="s">
        <v>29</v>
      </c>
      <c r="D5657" t="s">
        <v>30</v>
      </c>
      <c r="E5657" t="s">
        <v>1264</v>
      </c>
      <c r="F5657" t="s">
        <v>1265</v>
      </c>
      <c r="G5657" t="s">
        <v>452</v>
      </c>
      <c r="H5657" t="s">
        <v>41</v>
      </c>
      <c r="I5657" t="s">
        <v>453</v>
      </c>
      <c r="J5657" t="s">
        <v>36</v>
      </c>
      <c r="L5657" t="s">
        <v>1266</v>
      </c>
      <c r="M5657" t="s">
        <v>1266</v>
      </c>
      <c r="N5657" t="b">
        <v>0</v>
      </c>
      <c r="O5657">
        <v>25.87408885</v>
      </c>
      <c r="P5657">
        <v>9.5397403790308775E-8</v>
      </c>
      <c r="Q5657">
        <v>2.0697459870492899E-4</v>
      </c>
      <c r="R5657">
        <v>5.3552791565844278E-3</v>
      </c>
      <c r="S5657">
        <v>2.4683209017297761E-6</v>
      </c>
      <c r="T5657">
        <f t="shared" si="178"/>
        <v>5.3552791565844278E-3</v>
      </c>
      <c r="U5657">
        <f t="shared" si="179"/>
        <v>2.4683209017297761E-6</v>
      </c>
    </row>
    <row r="5658" spans="1:21" x14ac:dyDescent="0.35">
      <c r="A5658" t="s">
        <v>73</v>
      </c>
      <c r="B5658" t="s">
        <v>52</v>
      </c>
      <c r="C5658" t="s">
        <v>29</v>
      </c>
      <c r="D5658" t="s">
        <v>30</v>
      </c>
      <c r="E5658" t="s">
        <v>614</v>
      </c>
      <c r="F5658" t="s">
        <v>615</v>
      </c>
      <c r="G5658" t="s">
        <v>452</v>
      </c>
      <c r="H5658" t="s">
        <v>41</v>
      </c>
      <c r="I5658" t="s">
        <v>453</v>
      </c>
      <c r="J5658" t="s">
        <v>36</v>
      </c>
      <c r="L5658" t="s">
        <v>616</v>
      </c>
      <c r="M5658" t="s">
        <v>616</v>
      </c>
      <c r="N5658" t="b">
        <v>0</v>
      </c>
      <c r="O5658">
        <v>0.45680324</v>
      </c>
      <c r="P5658">
        <v>2.787177697560566E-2</v>
      </c>
      <c r="Q5658">
        <v>60.470721691750022</v>
      </c>
      <c r="R5658">
        <v>27.623221593929689</v>
      </c>
      <c r="S5658">
        <v>1.2731918027014059E-2</v>
      </c>
      <c r="T5658">
        <f t="shared" si="178"/>
        <v>27.623221593929692</v>
      </c>
      <c r="U5658">
        <f t="shared" si="179"/>
        <v>1.2731918027014066E-2</v>
      </c>
    </row>
    <row r="5659" spans="1:21" x14ac:dyDescent="0.35">
      <c r="A5659" t="s">
        <v>73</v>
      </c>
      <c r="B5659" t="s">
        <v>52</v>
      </c>
      <c r="C5659" t="s">
        <v>29</v>
      </c>
      <c r="D5659" t="s">
        <v>30</v>
      </c>
      <c r="E5659" t="s">
        <v>620</v>
      </c>
      <c r="F5659" t="s">
        <v>621</v>
      </c>
      <c r="G5659" t="s">
        <v>452</v>
      </c>
      <c r="H5659" t="s">
        <v>41</v>
      </c>
      <c r="I5659" t="s">
        <v>453</v>
      </c>
      <c r="J5659" t="s">
        <v>36</v>
      </c>
      <c r="L5659" t="s">
        <v>622</v>
      </c>
      <c r="M5659" t="s">
        <v>622</v>
      </c>
      <c r="N5659" t="b">
        <v>0</v>
      </c>
      <c r="O5659">
        <v>91.262107009999994</v>
      </c>
      <c r="P5659">
        <v>2.3357755084402378E-2</v>
      </c>
      <c r="Q5659">
        <v>50.677081274336743</v>
      </c>
      <c r="R5659">
        <v>4624.8972142129869</v>
      </c>
      <c r="S5659">
        <v>2.1316779440261011</v>
      </c>
      <c r="T5659">
        <f t="shared" si="178"/>
        <v>4624.8972142129869</v>
      </c>
      <c r="U5659">
        <f t="shared" si="179"/>
        <v>2.1316779440261011</v>
      </c>
    </row>
    <row r="5660" spans="1:21" x14ac:dyDescent="0.35">
      <c r="A5660" t="s">
        <v>73</v>
      </c>
      <c r="B5660" t="s">
        <v>52</v>
      </c>
      <c r="C5660" t="s">
        <v>39</v>
      </c>
      <c r="D5660" t="s">
        <v>40</v>
      </c>
      <c r="E5660" t="s">
        <v>620</v>
      </c>
      <c r="F5660" t="s">
        <v>621</v>
      </c>
      <c r="G5660" t="s">
        <v>452</v>
      </c>
      <c r="H5660" t="s">
        <v>41</v>
      </c>
      <c r="I5660" t="s">
        <v>453</v>
      </c>
      <c r="J5660" t="s">
        <v>36</v>
      </c>
      <c r="L5660" t="s">
        <v>622</v>
      </c>
      <c r="M5660" t="s">
        <v>622</v>
      </c>
      <c r="N5660" t="b">
        <v>0</v>
      </c>
      <c r="O5660">
        <v>91.262107009999994</v>
      </c>
      <c r="P5660">
        <v>1.7029143106055449E-2</v>
      </c>
      <c r="Q5660">
        <v>131.09972284849849</v>
      </c>
      <c r="R5660">
        <v>11964.43693558101</v>
      </c>
      <c r="S5660">
        <v>1.5541154804334369</v>
      </c>
      <c r="T5660">
        <f t="shared" si="178"/>
        <v>11964.43693558101</v>
      </c>
      <c r="U5660">
        <f t="shared" si="179"/>
        <v>1.5541154804334361</v>
      </c>
    </row>
    <row r="5661" spans="1:21" x14ac:dyDescent="0.35">
      <c r="A5661" t="s">
        <v>73</v>
      </c>
      <c r="B5661" t="s">
        <v>52</v>
      </c>
      <c r="C5661" t="s">
        <v>29</v>
      </c>
      <c r="D5661" t="s">
        <v>30</v>
      </c>
      <c r="E5661" t="s">
        <v>623</v>
      </c>
      <c r="F5661" t="s">
        <v>624</v>
      </c>
      <c r="G5661" t="s">
        <v>452</v>
      </c>
      <c r="H5661" t="s">
        <v>41</v>
      </c>
      <c r="I5661" t="s">
        <v>453</v>
      </c>
      <c r="J5661" t="s">
        <v>36</v>
      </c>
      <c r="L5661" t="s">
        <v>1448</v>
      </c>
      <c r="M5661" t="s">
        <v>1449</v>
      </c>
      <c r="N5661" t="b">
        <v>0</v>
      </c>
      <c r="O5661">
        <v>0.20814360000000001</v>
      </c>
      <c r="P5661">
        <v>9.7803064252648848E-3</v>
      </c>
      <c r="Q5661">
        <v>21.21939295151007</v>
      </c>
      <c r="R5661">
        <v>4.4166808387419323</v>
      </c>
      <c r="S5661">
        <v>2.0357081884577639E-3</v>
      </c>
      <c r="T5661">
        <f t="shared" si="178"/>
        <v>4.4166808387419314</v>
      </c>
      <c r="U5661">
        <f t="shared" si="179"/>
        <v>2.0357081884577644E-3</v>
      </c>
    </row>
    <row r="5662" spans="1:21" x14ac:dyDescent="0.35">
      <c r="A5662" t="s">
        <v>73</v>
      </c>
      <c r="B5662" t="s">
        <v>52</v>
      </c>
      <c r="C5662" t="s">
        <v>39</v>
      </c>
      <c r="D5662" t="s">
        <v>40</v>
      </c>
      <c r="E5662" t="s">
        <v>623</v>
      </c>
      <c r="F5662" t="s">
        <v>624</v>
      </c>
      <c r="G5662" t="s">
        <v>452</v>
      </c>
      <c r="H5662" t="s">
        <v>41</v>
      </c>
      <c r="I5662" t="s">
        <v>453</v>
      </c>
      <c r="J5662" t="s">
        <v>36</v>
      </c>
      <c r="L5662" t="s">
        <v>1448</v>
      </c>
      <c r="M5662" t="s">
        <v>1449</v>
      </c>
      <c r="N5662" t="b">
        <v>0</v>
      </c>
      <c r="O5662">
        <v>0.20814360000000001</v>
      </c>
      <c r="P5662">
        <v>1.9897930512702841E-8</v>
      </c>
      <c r="Q5662">
        <v>1.531852283598708E-4</v>
      </c>
      <c r="R5662">
        <v>3.1884524897645607E-5</v>
      </c>
      <c r="S5662">
        <v>4.1416268894638152E-9</v>
      </c>
      <c r="T5662">
        <f t="shared" si="178"/>
        <v>3.1884524897645607E-5</v>
      </c>
      <c r="U5662">
        <f t="shared" si="179"/>
        <v>4.1416268894638152E-9</v>
      </c>
    </row>
    <row r="5663" spans="1:21" x14ac:dyDescent="0.35">
      <c r="A5663" t="s">
        <v>73</v>
      </c>
      <c r="B5663" t="s">
        <v>52</v>
      </c>
      <c r="C5663" t="s">
        <v>39</v>
      </c>
      <c r="D5663" t="s">
        <v>40</v>
      </c>
      <c r="E5663" t="s">
        <v>634</v>
      </c>
      <c r="F5663" t="s">
        <v>635</v>
      </c>
      <c r="G5663" t="s">
        <v>452</v>
      </c>
      <c r="H5663" t="s">
        <v>41</v>
      </c>
      <c r="I5663" t="s">
        <v>453</v>
      </c>
      <c r="J5663" t="s">
        <v>145</v>
      </c>
      <c r="L5663" t="s">
        <v>636</v>
      </c>
      <c r="M5663" t="s">
        <v>636</v>
      </c>
      <c r="N5663" t="b">
        <v>0</v>
      </c>
      <c r="O5663">
        <v>54.427446869999997</v>
      </c>
      <c r="P5663">
        <v>2.6759731528144971E-3</v>
      </c>
      <c r="Q5663">
        <v>20.60111518818902</v>
      </c>
      <c r="R5663">
        <v>1121.2661023679079</v>
      </c>
      <c r="S5663">
        <v>0.14564638660035739</v>
      </c>
      <c r="T5663">
        <f t="shared" si="178"/>
        <v>1121.2661023679079</v>
      </c>
      <c r="U5663">
        <f t="shared" si="179"/>
        <v>0.14564638660035742</v>
      </c>
    </row>
    <row r="5664" spans="1:21" x14ac:dyDescent="0.35">
      <c r="A5664" t="s">
        <v>73</v>
      </c>
      <c r="B5664" t="s">
        <v>52</v>
      </c>
      <c r="C5664" t="s">
        <v>76</v>
      </c>
      <c r="D5664" t="s">
        <v>77</v>
      </c>
      <c r="E5664" t="s">
        <v>634</v>
      </c>
      <c r="F5664" t="s">
        <v>635</v>
      </c>
      <c r="G5664" t="s">
        <v>452</v>
      </c>
      <c r="H5664" t="s">
        <v>41</v>
      </c>
      <c r="I5664" t="s">
        <v>453</v>
      </c>
      <c r="J5664" t="s">
        <v>145</v>
      </c>
      <c r="L5664" t="s">
        <v>636</v>
      </c>
      <c r="M5664" t="s">
        <v>636</v>
      </c>
      <c r="N5664" t="b">
        <v>0</v>
      </c>
      <c r="O5664">
        <v>54.427446869999997</v>
      </c>
      <c r="P5664">
        <v>5.3125169629192502E-3</v>
      </c>
      <c r="Q5664">
        <v>5.0357890129584169</v>
      </c>
      <c r="R5664">
        <v>274.08513895132398</v>
      </c>
      <c r="S5664">
        <v>0.28914673474526131</v>
      </c>
      <c r="T5664">
        <f t="shared" si="178"/>
        <v>274.08513895132398</v>
      </c>
      <c r="U5664">
        <f t="shared" si="179"/>
        <v>0.28914673474526126</v>
      </c>
    </row>
    <row r="5665" spans="1:21" x14ac:dyDescent="0.35">
      <c r="A5665" t="s">
        <v>73</v>
      </c>
      <c r="B5665" t="s">
        <v>52</v>
      </c>
      <c r="C5665" t="s">
        <v>76</v>
      </c>
      <c r="D5665" t="s">
        <v>77</v>
      </c>
      <c r="E5665" t="s">
        <v>692</v>
      </c>
      <c r="F5665" t="s">
        <v>693</v>
      </c>
      <c r="G5665" t="s">
        <v>452</v>
      </c>
      <c r="H5665" t="s">
        <v>41</v>
      </c>
      <c r="I5665" t="s">
        <v>645</v>
      </c>
      <c r="J5665" t="s">
        <v>36</v>
      </c>
      <c r="L5665" t="s">
        <v>694</v>
      </c>
      <c r="M5665" t="s">
        <v>694</v>
      </c>
      <c r="N5665" t="b">
        <v>0</v>
      </c>
      <c r="O5665">
        <v>14.31977245</v>
      </c>
      <c r="P5665">
        <v>2.6628962621631049E-8</v>
      </c>
      <c r="Q5665">
        <v>2.52418652650857E-5</v>
      </c>
      <c r="R5665">
        <v>3.6145776680958608E-4</v>
      </c>
      <c r="S5665">
        <v>3.8132068532131207E-7</v>
      </c>
      <c r="T5665">
        <f t="shared" si="178"/>
        <v>3.6145776680958618E-4</v>
      </c>
      <c r="U5665">
        <f t="shared" si="179"/>
        <v>3.8132068532131207E-7</v>
      </c>
    </row>
    <row r="5666" spans="1:21" x14ac:dyDescent="0.35">
      <c r="A5666" t="s">
        <v>73</v>
      </c>
      <c r="B5666" t="s">
        <v>52</v>
      </c>
      <c r="C5666" t="s">
        <v>39</v>
      </c>
      <c r="D5666" t="s">
        <v>40</v>
      </c>
      <c r="E5666" t="s">
        <v>692</v>
      </c>
      <c r="F5666" t="s">
        <v>693</v>
      </c>
      <c r="G5666" t="s">
        <v>452</v>
      </c>
      <c r="H5666" t="s">
        <v>41</v>
      </c>
      <c r="I5666" t="s">
        <v>645</v>
      </c>
      <c r="J5666" t="s">
        <v>36</v>
      </c>
      <c r="L5666" t="s">
        <v>694</v>
      </c>
      <c r="M5666" t="s">
        <v>694</v>
      </c>
      <c r="N5666" t="b">
        <v>0</v>
      </c>
      <c r="O5666">
        <v>14.31977245</v>
      </c>
      <c r="P5666">
        <v>4.1689989577946202E-9</v>
      </c>
      <c r="Q5666">
        <v>3.2095250155493878E-5</v>
      </c>
      <c r="R5666">
        <v>4.5959667895249952E-4</v>
      </c>
      <c r="S5666">
        <v>5.969911641990611E-8</v>
      </c>
      <c r="T5666">
        <f t="shared" si="178"/>
        <v>4.5959667895249947E-4</v>
      </c>
      <c r="U5666">
        <f t="shared" si="179"/>
        <v>5.969911641990611E-8</v>
      </c>
    </row>
    <row r="5667" spans="1:21" x14ac:dyDescent="0.35">
      <c r="A5667" t="s">
        <v>73</v>
      </c>
      <c r="B5667" t="s">
        <v>52</v>
      </c>
      <c r="C5667" t="s">
        <v>39</v>
      </c>
      <c r="D5667" t="s">
        <v>40</v>
      </c>
      <c r="E5667" t="s">
        <v>695</v>
      </c>
      <c r="F5667" t="s">
        <v>696</v>
      </c>
      <c r="G5667" t="s">
        <v>452</v>
      </c>
      <c r="H5667" t="s">
        <v>41</v>
      </c>
      <c r="I5667" t="s">
        <v>645</v>
      </c>
      <c r="J5667" t="s">
        <v>36</v>
      </c>
      <c r="L5667" t="s">
        <v>697</v>
      </c>
      <c r="M5667" t="s">
        <v>697</v>
      </c>
      <c r="N5667" t="b">
        <v>0</v>
      </c>
      <c r="O5667">
        <v>161.70025175999999</v>
      </c>
      <c r="P5667">
        <v>5.1755985566723004E-10</v>
      </c>
      <c r="Q5667">
        <v>3.9844608277063001E-6</v>
      </c>
      <c r="R5667">
        <v>6.4428831896796664E-4</v>
      </c>
      <c r="S5667">
        <v>8.3689558962260346E-8</v>
      </c>
      <c r="T5667">
        <f t="shared" si="178"/>
        <v>6.4428831896796664E-4</v>
      </c>
      <c r="U5667">
        <f t="shared" si="179"/>
        <v>8.3689558962260346E-8</v>
      </c>
    </row>
    <row r="5668" spans="1:21" x14ac:dyDescent="0.35">
      <c r="A5668" t="s">
        <v>73</v>
      </c>
      <c r="B5668" t="s">
        <v>52</v>
      </c>
      <c r="C5668" t="s">
        <v>76</v>
      </c>
      <c r="D5668" t="s">
        <v>77</v>
      </c>
      <c r="E5668" t="s">
        <v>695</v>
      </c>
      <c r="F5668" t="s">
        <v>696</v>
      </c>
      <c r="G5668" t="s">
        <v>452</v>
      </c>
      <c r="H5668" t="s">
        <v>41</v>
      </c>
      <c r="I5668" t="s">
        <v>645</v>
      </c>
      <c r="J5668" t="s">
        <v>36</v>
      </c>
      <c r="L5668" t="s">
        <v>697</v>
      </c>
      <c r="M5668" t="s">
        <v>697</v>
      </c>
      <c r="N5668" t="b">
        <v>0</v>
      </c>
      <c r="O5668">
        <v>161.70025175999999</v>
      </c>
      <c r="P5668">
        <v>3.8091847323397284E-9</v>
      </c>
      <c r="Q5668">
        <v>3.610765058697266E-6</v>
      </c>
      <c r="R5668">
        <v>5.8386161903755892E-4</v>
      </c>
      <c r="S5668">
        <v>6.1594613021968207E-7</v>
      </c>
      <c r="T5668">
        <f t="shared" si="178"/>
        <v>5.8386161903755903E-4</v>
      </c>
      <c r="U5668">
        <f t="shared" si="179"/>
        <v>6.1594613021968228E-7</v>
      </c>
    </row>
    <row r="5669" spans="1:21" x14ac:dyDescent="0.35">
      <c r="A5669" t="s">
        <v>73</v>
      </c>
      <c r="B5669" t="s">
        <v>52</v>
      </c>
      <c r="C5669" t="s">
        <v>76</v>
      </c>
      <c r="D5669" t="s">
        <v>77</v>
      </c>
      <c r="E5669" t="s">
        <v>1271</v>
      </c>
      <c r="F5669" t="s">
        <v>1272</v>
      </c>
      <c r="G5669" t="s">
        <v>452</v>
      </c>
      <c r="H5669" t="s">
        <v>41</v>
      </c>
      <c r="I5669" t="s">
        <v>645</v>
      </c>
      <c r="J5669" t="s">
        <v>36</v>
      </c>
      <c r="L5669" t="s">
        <v>1273</v>
      </c>
      <c r="M5669" t="s">
        <v>1273</v>
      </c>
      <c r="N5669" t="b">
        <v>0</v>
      </c>
      <c r="O5669">
        <v>2.77949555</v>
      </c>
      <c r="P5669">
        <v>2.9496550343838901E-9</v>
      </c>
      <c r="Q5669">
        <v>2.796008091427463E-6</v>
      </c>
      <c r="R5669">
        <v>7.7714920478866263E-6</v>
      </c>
      <c r="S5669">
        <v>8.1985530421051187E-9</v>
      </c>
      <c r="T5669">
        <f t="shared" si="178"/>
        <v>7.7714920478866263E-6</v>
      </c>
      <c r="U5669">
        <f t="shared" si="179"/>
        <v>8.1985530421051204E-9</v>
      </c>
    </row>
    <row r="5670" spans="1:21" x14ac:dyDescent="0.35">
      <c r="A5670" t="s">
        <v>73</v>
      </c>
      <c r="B5670" t="s">
        <v>52</v>
      </c>
      <c r="C5670" t="s">
        <v>39</v>
      </c>
      <c r="D5670" t="s">
        <v>40</v>
      </c>
      <c r="E5670" t="s">
        <v>1271</v>
      </c>
      <c r="F5670" t="s">
        <v>1272</v>
      </c>
      <c r="G5670" t="s">
        <v>452</v>
      </c>
      <c r="H5670" t="s">
        <v>41</v>
      </c>
      <c r="I5670" t="s">
        <v>645</v>
      </c>
      <c r="J5670" t="s">
        <v>36</v>
      </c>
      <c r="L5670" t="s">
        <v>1273</v>
      </c>
      <c r="M5670" t="s">
        <v>1273</v>
      </c>
      <c r="N5670" t="b">
        <v>0</v>
      </c>
      <c r="O5670">
        <v>2.77949555</v>
      </c>
      <c r="P5670">
        <v>4.0370332966856089E-10</v>
      </c>
      <c r="Q5670">
        <v>3.1079305812953352E-6</v>
      </c>
      <c r="R5670">
        <v>8.6384792204192957E-6</v>
      </c>
      <c r="S5670">
        <v>1.122091608333948E-9</v>
      </c>
      <c r="T5670">
        <f t="shared" si="178"/>
        <v>8.6384792204192974E-6</v>
      </c>
      <c r="U5670">
        <f t="shared" si="179"/>
        <v>1.122091608333948E-9</v>
      </c>
    </row>
    <row r="5671" spans="1:21" x14ac:dyDescent="0.35">
      <c r="A5671" t="s">
        <v>73</v>
      </c>
      <c r="B5671" t="s">
        <v>52</v>
      </c>
      <c r="C5671" t="s">
        <v>39</v>
      </c>
      <c r="D5671" t="s">
        <v>40</v>
      </c>
      <c r="E5671" t="s">
        <v>1274</v>
      </c>
      <c r="F5671" t="s">
        <v>1275</v>
      </c>
      <c r="G5671" t="s">
        <v>452</v>
      </c>
      <c r="H5671" t="s">
        <v>41</v>
      </c>
      <c r="I5671" t="s">
        <v>645</v>
      </c>
      <c r="J5671" t="s">
        <v>145</v>
      </c>
      <c r="L5671" t="s">
        <v>1276</v>
      </c>
      <c r="M5671" t="s">
        <v>1276</v>
      </c>
      <c r="N5671" t="b">
        <v>0</v>
      </c>
      <c r="O5671">
        <v>42.84817236</v>
      </c>
      <c r="P5671">
        <v>3.473380933129049E-9</v>
      </c>
      <c r="Q5671">
        <v>2.6739999472936169E-5</v>
      </c>
      <c r="R5671">
        <v>1.1457601063226781E-3</v>
      </c>
      <c r="S5671">
        <v>1.488280248946511E-7</v>
      </c>
      <c r="T5671">
        <f t="shared" si="178"/>
        <v>1.1457601063226781E-3</v>
      </c>
      <c r="U5671">
        <f t="shared" si="179"/>
        <v>1.4882802489465112E-7</v>
      </c>
    </row>
    <row r="5672" spans="1:21" x14ac:dyDescent="0.35">
      <c r="A5672" t="s">
        <v>73</v>
      </c>
      <c r="B5672" t="s">
        <v>52</v>
      </c>
      <c r="C5672" t="s">
        <v>76</v>
      </c>
      <c r="D5672" t="s">
        <v>77</v>
      </c>
      <c r="E5672" t="s">
        <v>1274</v>
      </c>
      <c r="F5672" t="s">
        <v>1275</v>
      </c>
      <c r="G5672" t="s">
        <v>452</v>
      </c>
      <c r="H5672" t="s">
        <v>41</v>
      </c>
      <c r="I5672" t="s">
        <v>645</v>
      </c>
      <c r="J5672" t="s">
        <v>145</v>
      </c>
      <c r="L5672" t="s">
        <v>1276</v>
      </c>
      <c r="M5672" t="s">
        <v>1276</v>
      </c>
      <c r="N5672" t="b">
        <v>0</v>
      </c>
      <c r="O5672">
        <v>42.84817236</v>
      </c>
      <c r="P5672">
        <v>2.7582332216630442E-8</v>
      </c>
      <c r="Q5672">
        <v>2.6145574027861751E-5</v>
      </c>
      <c r="R5672">
        <v>1.1202900623969599E-3</v>
      </c>
      <c r="S5672">
        <v>1.1818525249089621E-6</v>
      </c>
      <c r="T5672">
        <f t="shared" si="178"/>
        <v>1.1202900623969597E-3</v>
      </c>
      <c r="U5672">
        <f t="shared" si="179"/>
        <v>1.1818525249089621E-6</v>
      </c>
    </row>
    <row r="5673" spans="1:21" x14ac:dyDescent="0.35">
      <c r="A5673" t="s">
        <v>73</v>
      </c>
      <c r="B5673" t="s">
        <v>52</v>
      </c>
      <c r="C5673" t="s">
        <v>76</v>
      </c>
      <c r="D5673" t="s">
        <v>77</v>
      </c>
      <c r="E5673" t="s">
        <v>710</v>
      </c>
      <c r="F5673" t="s">
        <v>711</v>
      </c>
      <c r="G5673" t="s">
        <v>452</v>
      </c>
      <c r="H5673" t="s">
        <v>41</v>
      </c>
      <c r="I5673" t="s">
        <v>645</v>
      </c>
      <c r="J5673" t="s">
        <v>36</v>
      </c>
      <c r="L5673" t="s">
        <v>712</v>
      </c>
      <c r="M5673" t="s">
        <v>712</v>
      </c>
      <c r="N5673" t="b">
        <v>0</v>
      </c>
      <c r="O5673">
        <v>26.913103750000001</v>
      </c>
      <c r="P5673">
        <v>2.6498756796938019E-6</v>
      </c>
      <c r="Q5673">
        <v>2.5118441835854512E-3</v>
      </c>
      <c r="R5673">
        <v>6.7601523116669296E-2</v>
      </c>
      <c r="S5673">
        <v>7.1316379092201064E-5</v>
      </c>
      <c r="T5673">
        <f t="shared" si="178"/>
        <v>6.7601523116669296E-2</v>
      </c>
      <c r="U5673">
        <f t="shared" si="179"/>
        <v>7.1316379092201064E-5</v>
      </c>
    </row>
    <row r="5674" spans="1:21" x14ac:dyDescent="0.35">
      <c r="A5674" t="s">
        <v>73</v>
      </c>
      <c r="B5674" t="s">
        <v>52</v>
      </c>
      <c r="C5674" t="s">
        <v>29</v>
      </c>
      <c r="D5674" t="s">
        <v>30</v>
      </c>
      <c r="E5674" t="s">
        <v>710</v>
      </c>
      <c r="F5674" t="s">
        <v>711</v>
      </c>
      <c r="G5674" t="s">
        <v>452</v>
      </c>
      <c r="H5674" t="s">
        <v>41</v>
      </c>
      <c r="I5674" t="s">
        <v>645</v>
      </c>
      <c r="J5674" t="s">
        <v>36</v>
      </c>
      <c r="L5674" t="s">
        <v>712</v>
      </c>
      <c r="M5674" t="s">
        <v>712</v>
      </c>
      <c r="N5674" t="b">
        <v>0</v>
      </c>
      <c r="O5674">
        <v>26.913103750000001</v>
      </c>
      <c r="P5674">
        <v>1.1987411027360391E-6</v>
      </c>
      <c r="Q5674">
        <v>2.6007936152566509E-3</v>
      </c>
      <c r="R5674">
        <v>6.9995428399739837E-2</v>
      </c>
      <c r="S5674">
        <v>3.2261843667324419E-5</v>
      </c>
      <c r="T5674">
        <f t="shared" si="178"/>
        <v>6.9995428399739837E-2</v>
      </c>
      <c r="U5674">
        <f t="shared" si="179"/>
        <v>3.2261843667324432E-5</v>
      </c>
    </row>
    <row r="5675" spans="1:21" x14ac:dyDescent="0.35">
      <c r="A5675" t="s">
        <v>73</v>
      </c>
      <c r="B5675" t="s">
        <v>52</v>
      </c>
      <c r="C5675" t="s">
        <v>39</v>
      </c>
      <c r="D5675" t="s">
        <v>40</v>
      </c>
      <c r="E5675" t="s">
        <v>710</v>
      </c>
      <c r="F5675" t="s">
        <v>711</v>
      </c>
      <c r="G5675" t="s">
        <v>452</v>
      </c>
      <c r="H5675" t="s">
        <v>41</v>
      </c>
      <c r="I5675" t="s">
        <v>645</v>
      </c>
      <c r="J5675" t="s">
        <v>36</v>
      </c>
      <c r="L5675" t="s">
        <v>712</v>
      </c>
      <c r="M5675" t="s">
        <v>712</v>
      </c>
      <c r="N5675" t="b">
        <v>0</v>
      </c>
      <c r="O5675">
        <v>26.913103750000001</v>
      </c>
      <c r="P5675">
        <v>3.3369287226050451E-7</v>
      </c>
      <c r="Q5675">
        <v>2.568951520192193E-3</v>
      </c>
      <c r="R5675">
        <v>6.9138458791652702E-2</v>
      </c>
      <c r="S5675">
        <v>8.9807108917824561E-6</v>
      </c>
      <c r="T5675">
        <f t="shared" si="178"/>
        <v>6.9138458791652715E-2</v>
      </c>
      <c r="U5675">
        <f t="shared" si="179"/>
        <v>8.9807108917824561E-6</v>
      </c>
    </row>
    <row r="5676" spans="1:21" x14ac:dyDescent="0.35">
      <c r="A5676" t="s">
        <v>73</v>
      </c>
      <c r="B5676" t="s">
        <v>52</v>
      </c>
      <c r="C5676" t="s">
        <v>39</v>
      </c>
      <c r="D5676" t="s">
        <v>40</v>
      </c>
      <c r="E5676" t="s">
        <v>1277</v>
      </c>
      <c r="F5676" t="s">
        <v>1278</v>
      </c>
      <c r="G5676" t="s">
        <v>452</v>
      </c>
      <c r="H5676" t="s">
        <v>41</v>
      </c>
      <c r="I5676" t="s">
        <v>645</v>
      </c>
      <c r="J5676" t="s">
        <v>36</v>
      </c>
      <c r="L5676" t="s">
        <v>1279</v>
      </c>
      <c r="M5676" t="s">
        <v>1280</v>
      </c>
      <c r="N5676" t="b">
        <v>0</v>
      </c>
      <c r="O5676">
        <v>99.518694929999995</v>
      </c>
      <c r="P5676">
        <v>3.3963215373118788E-9</v>
      </c>
      <c r="Q5676">
        <v>2.6146753801584019E-5</v>
      </c>
      <c r="R5676">
        <v>2.602090814989657E-3</v>
      </c>
      <c r="S5676">
        <v>3.3799748695592948E-7</v>
      </c>
      <c r="T5676">
        <f t="shared" si="178"/>
        <v>2.6020908149896574E-3</v>
      </c>
      <c r="U5676">
        <f t="shared" si="179"/>
        <v>3.3799748695592948E-7</v>
      </c>
    </row>
    <row r="5677" spans="1:21" x14ac:dyDescent="0.35">
      <c r="A5677" t="s">
        <v>73</v>
      </c>
      <c r="B5677" t="s">
        <v>52</v>
      </c>
      <c r="C5677" t="s">
        <v>76</v>
      </c>
      <c r="D5677" t="s">
        <v>77</v>
      </c>
      <c r="E5677" t="s">
        <v>716</v>
      </c>
      <c r="F5677" t="s">
        <v>717</v>
      </c>
      <c r="G5677" t="s">
        <v>452</v>
      </c>
      <c r="H5677" t="s">
        <v>41</v>
      </c>
      <c r="I5677" t="s">
        <v>645</v>
      </c>
      <c r="J5677" t="s">
        <v>36</v>
      </c>
      <c r="L5677" t="s">
        <v>718</v>
      </c>
      <c r="M5677" t="s">
        <v>718</v>
      </c>
      <c r="N5677" t="b">
        <v>0</v>
      </c>
      <c r="O5677">
        <v>64.081787449999993</v>
      </c>
      <c r="P5677">
        <v>2.0220269922059991E-8</v>
      </c>
      <c r="Q5677">
        <v>1.9167000091160171E-5</v>
      </c>
      <c r="R5677">
        <v>1.228255625895857E-3</v>
      </c>
      <c r="S5677">
        <v>1.295751039327076E-6</v>
      </c>
      <c r="T5677">
        <f t="shared" si="178"/>
        <v>1.2282556258958566E-3</v>
      </c>
      <c r="U5677">
        <f t="shared" si="179"/>
        <v>1.2957510393270762E-6</v>
      </c>
    </row>
    <row r="5678" spans="1:21" x14ac:dyDescent="0.35">
      <c r="A5678" t="s">
        <v>73</v>
      </c>
      <c r="B5678" t="s">
        <v>52</v>
      </c>
      <c r="C5678" t="s">
        <v>39</v>
      </c>
      <c r="D5678" t="s">
        <v>40</v>
      </c>
      <c r="E5678" t="s">
        <v>716</v>
      </c>
      <c r="F5678" t="s">
        <v>717</v>
      </c>
      <c r="G5678" t="s">
        <v>452</v>
      </c>
      <c r="H5678" t="s">
        <v>41</v>
      </c>
      <c r="I5678" t="s">
        <v>645</v>
      </c>
      <c r="J5678" t="s">
        <v>36</v>
      </c>
      <c r="L5678" t="s">
        <v>718</v>
      </c>
      <c r="M5678" t="s">
        <v>718</v>
      </c>
      <c r="N5678" t="b">
        <v>0</v>
      </c>
      <c r="O5678">
        <v>64.081787449999993</v>
      </c>
      <c r="P5678">
        <v>1.5927745015095011E-9</v>
      </c>
      <c r="Q5678">
        <v>1.226205537222825E-5</v>
      </c>
      <c r="R5678">
        <v>7.8577442606326132E-4</v>
      </c>
      <c r="S5678">
        <v>1.020678370615115E-7</v>
      </c>
      <c r="T5678">
        <f t="shared" si="178"/>
        <v>7.8577442606326132E-4</v>
      </c>
      <c r="U5678">
        <f t="shared" si="179"/>
        <v>1.0206783706151153E-7</v>
      </c>
    </row>
    <row r="5679" spans="1:21" x14ac:dyDescent="0.35">
      <c r="A5679" t="s">
        <v>73</v>
      </c>
      <c r="B5679" t="s">
        <v>52</v>
      </c>
      <c r="C5679" t="s">
        <v>39</v>
      </c>
      <c r="D5679" t="s">
        <v>40</v>
      </c>
      <c r="E5679" t="s">
        <v>1509</v>
      </c>
      <c r="F5679" t="s">
        <v>726</v>
      </c>
      <c r="G5679" t="s">
        <v>452</v>
      </c>
      <c r="H5679" t="s">
        <v>41</v>
      </c>
      <c r="I5679" t="s">
        <v>645</v>
      </c>
      <c r="J5679" t="s">
        <v>145</v>
      </c>
      <c r="L5679" t="s">
        <v>727</v>
      </c>
      <c r="M5679" t="s">
        <v>727</v>
      </c>
      <c r="N5679" t="b">
        <v>0</v>
      </c>
      <c r="O5679">
        <v>33.993810140000001</v>
      </c>
      <c r="P5679">
        <v>3.6432218420030948E-8</v>
      </c>
      <c r="Q5679">
        <v>2.8047528333493269E-4</v>
      </c>
      <c r="R5679">
        <v>9.5344235306504092E-3</v>
      </c>
      <c r="S5679">
        <v>1.2384699159495431E-6</v>
      </c>
      <c r="T5679">
        <f t="shared" si="178"/>
        <v>9.5344235306504075E-3</v>
      </c>
      <c r="U5679">
        <f t="shared" si="179"/>
        <v>1.2384699159495429E-6</v>
      </c>
    </row>
    <row r="5680" spans="1:21" x14ac:dyDescent="0.35">
      <c r="A5680" t="s">
        <v>73</v>
      </c>
      <c r="B5680" t="s">
        <v>52</v>
      </c>
      <c r="C5680" t="s">
        <v>76</v>
      </c>
      <c r="D5680" t="s">
        <v>77</v>
      </c>
      <c r="E5680" t="s">
        <v>1509</v>
      </c>
      <c r="F5680" t="s">
        <v>726</v>
      </c>
      <c r="G5680" t="s">
        <v>452</v>
      </c>
      <c r="H5680" t="s">
        <v>41</v>
      </c>
      <c r="I5680" t="s">
        <v>645</v>
      </c>
      <c r="J5680" t="s">
        <v>145</v>
      </c>
      <c r="L5680" t="s">
        <v>727</v>
      </c>
      <c r="M5680" t="s">
        <v>727</v>
      </c>
      <c r="N5680" t="b">
        <v>0</v>
      </c>
      <c r="O5680">
        <v>33.993810140000001</v>
      </c>
      <c r="P5680">
        <v>2.5923365999796009E-7</v>
      </c>
      <c r="Q5680">
        <v>2.4573023030676161E-4</v>
      </c>
      <c r="R5680">
        <v>8.3533067947065276E-3</v>
      </c>
      <c r="S5680">
        <v>8.8123398198679691E-6</v>
      </c>
      <c r="T5680">
        <f t="shared" si="178"/>
        <v>8.3533067947065276E-3</v>
      </c>
      <c r="U5680">
        <f t="shared" si="179"/>
        <v>8.8123398198679691E-6</v>
      </c>
    </row>
    <row r="5681" spans="1:21" x14ac:dyDescent="0.35">
      <c r="A5681" t="s">
        <v>73</v>
      </c>
      <c r="B5681" t="s">
        <v>52</v>
      </c>
      <c r="C5681" t="s">
        <v>29</v>
      </c>
      <c r="D5681" t="s">
        <v>30</v>
      </c>
      <c r="E5681" t="s">
        <v>728</v>
      </c>
      <c r="F5681" t="s">
        <v>729</v>
      </c>
      <c r="G5681" t="s">
        <v>452</v>
      </c>
      <c r="H5681" t="s">
        <v>41</v>
      </c>
      <c r="I5681" t="s">
        <v>645</v>
      </c>
      <c r="J5681" t="s">
        <v>36</v>
      </c>
      <c r="L5681" t="s">
        <v>730</v>
      </c>
      <c r="M5681" t="s">
        <v>730</v>
      </c>
      <c r="N5681" t="b">
        <v>0</v>
      </c>
      <c r="O5681">
        <v>57.776871210000003</v>
      </c>
      <c r="P5681">
        <v>2.2749311025713089E-7</v>
      </c>
      <c r="Q5681">
        <v>4.9356998547993108E-4</v>
      </c>
      <c r="R5681">
        <v>2.8516929484195552E-2</v>
      </c>
      <c r="S5681">
        <v>1.3143840132488579E-5</v>
      </c>
      <c r="T5681">
        <f t="shared" si="178"/>
        <v>2.8516929484195548E-2</v>
      </c>
      <c r="U5681">
        <f t="shared" si="179"/>
        <v>1.3143840132488583E-5</v>
      </c>
    </row>
    <row r="5682" spans="1:21" x14ac:dyDescent="0.35">
      <c r="A5682" t="s">
        <v>73</v>
      </c>
      <c r="B5682" t="s">
        <v>52</v>
      </c>
      <c r="C5682" t="s">
        <v>39</v>
      </c>
      <c r="D5682" t="s">
        <v>40</v>
      </c>
      <c r="E5682" t="s">
        <v>728</v>
      </c>
      <c r="F5682" t="s">
        <v>729</v>
      </c>
      <c r="G5682" t="s">
        <v>452</v>
      </c>
      <c r="H5682" t="s">
        <v>41</v>
      </c>
      <c r="I5682" t="s">
        <v>645</v>
      </c>
      <c r="J5682" t="s">
        <v>36</v>
      </c>
      <c r="L5682" t="s">
        <v>730</v>
      </c>
      <c r="M5682" t="s">
        <v>730</v>
      </c>
      <c r="N5682" t="b">
        <v>0</v>
      </c>
      <c r="O5682">
        <v>57.776871210000003</v>
      </c>
      <c r="P5682">
        <v>1.052496841411592E-7</v>
      </c>
      <c r="Q5682">
        <v>8.1027003736268053E-4</v>
      </c>
      <c r="R5682">
        <v>4.6814867594025478E-2</v>
      </c>
      <c r="S5682">
        <v>6.0809974455169373E-6</v>
      </c>
      <c r="T5682">
        <f t="shared" si="178"/>
        <v>4.6814867594025485E-2</v>
      </c>
      <c r="U5682">
        <f t="shared" si="179"/>
        <v>6.0809974455169347E-6</v>
      </c>
    </row>
    <row r="5683" spans="1:21" x14ac:dyDescent="0.35">
      <c r="A5683" t="s">
        <v>73</v>
      </c>
      <c r="B5683" t="s">
        <v>52</v>
      </c>
      <c r="C5683" t="s">
        <v>76</v>
      </c>
      <c r="D5683" t="s">
        <v>77</v>
      </c>
      <c r="E5683" t="s">
        <v>728</v>
      </c>
      <c r="F5683" t="s">
        <v>729</v>
      </c>
      <c r="G5683" t="s">
        <v>452</v>
      </c>
      <c r="H5683" t="s">
        <v>41</v>
      </c>
      <c r="I5683" t="s">
        <v>645</v>
      </c>
      <c r="J5683" t="s">
        <v>36</v>
      </c>
      <c r="L5683" t="s">
        <v>730</v>
      </c>
      <c r="M5683" t="s">
        <v>730</v>
      </c>
      <c r="N5683" t="b">
        <v>0</v>
      </c>
      <c r="O5683">
        <v>57.776871210000003</v>
      </c>
      <c r="P5683">
        <v>6.9297500203903967E-7</v>
      </c>
      <c r="Q5683">
        <v>6.5687807227356892E-4</v>
      </c>
      <c r="R5683">
        <v>3.7952359782423069E-2</v>
      </c>
      <c r="S5683">
        <v>4.0037927444559082E-5</v>
      </c>
      <c r="T5683">
        <f t="shared" si="178"/>
        <v>3.7952359782423069E-2</v>
      </c>
      <c r="U5683">
        <f t="shared" si="179"/>
        <v>4.0037927444559082E-5</v>
      </c>
    </row>
    <row r="5684" spans="1:21" x14ac:dyDescent="0.35">
      <c r="A5684" t="s">
        <v>73</v>
      </c>
      <c r="B5684" t="s">
        <v>52</v>
      </c>
      <c r="C5684" t="s">
        <v>39</v>
      </c>
      <c r="D5684" t="s">
        <v>40</v>
      </c>
      <c r="E5684" t="s">
        <v>734</v>
      </c>
      <c r="F5684" t="s">
        <v>735</v>
      </c>
      <c r="G5684" t="s">
        <v>452</v>
      </c>
      <c r="H5684" t="s">
        <v>41</v>
      </c>
      <c r="I5684" t="s">
        <v>645</v>
      </c>
      <c r="J5684" t="s">
        <v>36</v>
      </c>
      <c r="L5684" t="s">
        <v>736</v>
      </c>
      <c r="M5684" t="s">
        <v>736</v>
      </c>
      <c r="N5684" t="b">
        <v>0</v>
      </c>
      <c r="O5684">
        <v>37.84777476</v>
      </c>
      <c r="P5684">
        <v>5.7140858367501754E-10</v>
      </c>
      <c r="Q5684">
        <v>4.3990179944174538E-6</v>
      </c>
      <c r="R5684">
        <v>1.664930422178987E-4</v>
      </c>
      <c r="S5684">
        <v>2.1626543370862681E-8</v>
      </c>
      <c r="T5684">
        <f t="shared" si="178"/>
        <v>1.6649304221789873E-4</v>
      </c>
      <c r="U5684">
        <f t="shared" si="179"/>
        <v>2.1626543370862678E-8</v>
      </c>
    </row>
    <row r="5685" spans="1:21" x14ac:dyDescent="0.35">
      <c r="A5685" t="s">
        <v>73</v>
      </c>
      <c r="B5685" t="s">
        <v>52</v>
      </c>
      <c r="C5685" t="s">
        <v>76</v>
      </c>
      <c r="D5685" t="s">
        <v>77</v>
      </c>
      <c r="E5685" t="s">
        <v>734</v>
      </c>
      <c r="F5685" t="s">
        <v>735</v>
      </c>
      <c r="G5685" t="s">
        <v>452</v>
      </c>
      <c r="H5685" t="s">
        <v>41</v>
      </c>
      <c r="I5685" t="s">
        <v>645</v>
      </c>
      <c r="J5685" t="s">
        <v>36</v>
      </c>
      <c r="L5685" t="s">
        <v>736</v>
      </c>
      <c r="M5685" t="s">
        <v>736</v>
      </c>
      <c r="N5685" t="b">
        <v>0</v>
      </c>
      <c r="O5685">
        <v>37.84777476</v>
      </c>
      <c r="P5685">
        <v>5.0258300495796742E-9</v>
      </c>
      <c r="Q5685">
        <v>4.7640355638059298E-6</v>
      </c>
      <c r="R5685">
        <v>1.8030814496755639E-4</v>
      </c>
      <c r="S5685">
        <v>1.902164836985311E-7</v>
      </c>
      <c r="T5685">
        <f t="shared" si="178"/>
        <v>1.8030814496755644E-4</v>
      </c>
      <c r="U5685">
        <f t="shared" si="179"/>
        <v>1.9021648369853115E-7</v>
      </c>
    </row>
    <row r="5686" spans="1:21" x14ac:dyDescent="0.35">
      <c r="A5686" t="s">
        <v>73</v>
      </c>
      <c r="B5686" t="s">
        <v>52</v>
      </c>
      <c r="C5686" t="s">
        <v>76</v>
      </c>
      <c r="D5686" t="s">
        <v>77</v>
      </c>
      <c r="E5686" t="s">
        <v>1281</v>
      </c>
      <c r="F5686" t="s">
        <v>1282</v>
      </c>
      <c r="G5686" t="s">
        <v>452</v>
      </c>
      <c r="H5686" t="s">
        <v>41</v>
      </c>
      <c r="I5686" t="s">
        <v>645</v>
      </c>
      <c r="J5686" t="s">
        <v>36</v>
      </c>
      <c r="L5686" t="s">
        <v>1283</v>
      </c>
      <c r="M5686" t="s">
        <v>1283</v>
      </c>
      <c r="N5686" t="b">
        <v>0</v>
      </c>
      <c r="O5686">
        <v>19.010430289999999</v>
      </c>
      <c r="P5686">
        <v>4.1391645101914818E-3</v>
      </c>
      <c r="Q5686">
        <v>3.9235562556765609</v>
      </c>
      <c r="R5686">
        <v>74.588492687432677</v>
      </c>
      <c r="S5686">
        <v>7.8687298379837151E-2</v>
      </c>
      <c r="T5686">
        <f t="shared" si="178"/>
        <v>74.588492687432677</v>
      </c>
      <c r="U5686">
        <f t="shared" si="179"/>
        <v>7.8687298379837151E-2</v>
      </c>
    </row>
    <row r="5687" spans="1:21" x14ac:dyDescent="0.35">
      <c r="A5687" t="s">
        <v>73</v>
      </c>
      <c r="B5687" t="s">
        <v>52</v>
      </c>
      <c r="C5687" t="s">
        <v>39</v>
      </c>
      <c r="D5687" t="s">
        <v>40</v>
      </c>
      <c r="E5687" t="s">
        <v>1281</v>
      </c>
      <c r="F5687" t="s">
        <v>1282</v>
      </c>
      <c r="G5687" t="s">
        <v>452</v>
      </c>
      <c r="H5687" t="s">
        <v>41</v>
      </c>
      <c r="I5687" t="s">
        <v>645</v>
      </c>
      <c r="J5687" t="s">
        <v>36</v>
      </c>
      <c r="L5687" t="s">
        <v>1283</v>
      </c>
      <c r="M5687" t="s">
        <v>1283</v>
      </c>
      <c r="N5687" t="b">
        <v>0</v>
      </c>
      <c r="O5687">
        <v>19.010430289999999</v>
      </c>
      <c r="P5687">
        <v>2.2016559951374181E-3</v>
      </c>
      <c r="Q5687">
        <v>16.949560466587041</v>
      </c>
      <c r="R5687">
        <v>322.21843769619278</v>
      </c>
      <c r="S5687">
        <v>4.1854427818120467E-2</v>
      </c>
      <c r="T5687">
        <f t="shared" si="178"/>
        <v>322.21843769619278</v>
      </c>
      <c r="U5687">
        <f t="shared" si="179"/>
        <v>4.185442781812046E-2</v>
      </c>
    </row>
    <row r="5688" spans="1:21" x14ac:dyDescent="0.35">
      <c r="A5688" t="s">
        <v>73</v>
      </c>
      <c r="B5688" t="s">
        <v>52</v>
      </c>
      <c r="C5688" t="s">
        <v>29</v>
      </c>
      <c r="D5688" t="s">
        <v>30</v>
      </c>
      <c r="E5688" t="s">
        <v>1281</v>
      </c>
      <c r="F5688" t="s">
        <v>1282</v>
      </c>
      <c r="G5688" t="s">
        <v>452</v>
      </c>
      <c r="H5688" t="s">
        <v>41</v>
      </c>
      <c r="I5688" t="s">
        <v>645</v>
      </c>
      <c r="J5688" t="s">
        <v>36</v>
      </c>
      <c r="L5688" t="s">
        <v>1283</v>
      </c>
      <c r="M5688" t="s">
        <v>1283</v>
      </c>
      <c r="N5688" t="b">
        <v>0</v>
      </c>
      <c r="O5688">
        <v>19.010430289999999</v>
      </c>
      <c r="P5688">
        <v>2.3117446468657411E-8</v>
      </c>
      <c r="Q5688">
        <v>5.0155706715564897E-5</v>
      </c>
      <c r="R5688">
        <v>9.5348156616193141E-4</v>
      </c>
      <c r="S5688">
        <v>4.3947260457521841E-7</v>
      </c>
      <c r="T5688">
        <f t="shared" si="178"/>
        <v>9.534815661619313E-4</v>
      </c>
      <c r="U5688">
        <f t="shared" si="179"/>
        <v>4.3947260457521835E-7</v>
      </c>
    </row>
    <row r="5689" spans="1:21" x14ac:dyDescent="0.35">
      <c r="A5689" t="s">
        <v>73</v>
      </c>
      <c r="B5689" t="s">
        <v>52</v>
      </c>
      <c r="C5689" t="s">
        <v>76</v>
      </c>
      <c r="D5689" t="s">
        <v>77</v>
      </c>
      <c r="E5689" t="s">
        <v>1510</v>
      </c>
      <c r="F5689" t="s">
        <v>1511</v>
      </c>
      <c r="G5689" t="s">
        <v>452</v>
      </c>
      <c r="H5689" t="s">
        <v>41</v>
      </c>
      <c r="I5689" t="s">
        <v>645</v>
      </c>
      <c r="J5689" t="s">
        <v>36</v>
      </c>
      <c r="L5689" t="s">
        <v>1512</v>
      </c>
      <c r="M5689" t="s">
        <v>1512</v>
      </c>
      <c r="N5689" t="b">
        <v>0</v>
      </c>
      <c r="O5689">
        <v>69.230953270000001</v>
      </c>
      <c r="P5689">
        <v>1.323400484439043E-2</v>
      </c>
      <c r="Q5689">
        <v>12.544648169217099</v>
      </c>
      <c r="R5689">
        <v>868.47795119166017</v>
      </c>
      <c r="S5689">
        <v>0.91620277095694724</v>
      </c>
      <c r="T5689">
        <f t="shared" si="178"/>
        <v>868.47795119166005</v>
      </c>
      <c r="U5689">
        <f t="shared" si="179"/>
        <v>0.91620277095694747</v>
      </c>
    </row>
    <row r="5690" spans="1:21" x14ac:dyDescent="0.35">
      <c r="A5690" t="s">
        <v>73</v>
      </c>
      <c r="B5690" t="s">
        <v>52</v>
      </c>
      <c r="C5690" t="s">
        <v>39</v>
      </c>
      <c r="D5690" t="s">
        <v>40</v>
      </c>
      <c r="E5690" t="s">
        <v>1510</v>
      </c>
      <c r="F5690" t="s">
        <v>1511</v>
      </c>
      <c r="G5690" t="s">
        <v>452</v>
      </c>
      <c r="H5690" t="s">
        <v>41</v>
      </c>
      <c r="I5690" t="s">
        <v>645</v>
      </c>
      <c r="J5690" t="s">
        <v>36</v>
      </c>
      <c r="L5690" t="s">
        <v>1512</v>
      </c>
      <c r="M5690" t="s">
        <v>1512</v>
      </c>
      <c r="N5690" t="b">
        <v>0</v>
      </c>
      <c r="O5690">
        <v>69.230953270000001</v>
      </c>
      <c r="P5690">
        <v>6.5984927002126891E-3</v>
      </c>
      <c r="Q5690">
        <v>50.79883108787277</v>
      </c>
      <c r="R5690">
        <v>3516.8515012151429</v>
      </c>
      <c r="S5690">
        <v>0.45681993978086077</v>
      </c>
      <c r="T5690">
        <f t="shared" si="178"/>
        <v>3516.8515012151429</v>
      </c>
      <c r="U5690">
        <f t="shared" si="179"/>
        <v>0.45681993978086083</v>
      </c>
    </row>
    <row r="5691" spans="1:21" x14ac:dyDescent="0.35">
      <c r="A5691" t="s">
        <v>73</v>
      </c>
      <c r="B5691" t="s">
        <v>52</v>
      </c>
      <c r="C5691" t="s">
        <v>76</v>
      </c>
      <c r="D5691" t="s">
        <v>77</v>
      </c>
      <c r="E5691" t="s">
        <v>1284</v>
      </c>
      <c r="F5691" t="s">
        <v>1285</v>
      </c>
      <c r="G5691" t="s">
        <v>452</v>
      </c>
      <c r="H5691" t="s">
        <v>41</v>
      </c>
      <c r="I5691" t="s">
        <v>645</v>
      </c>
      <c r="J5691" t="s">
        <v>36</v>
      </c>
      <c r="L5691" t="s">
        <v>1286</v>
      </c>
      <c r="M5691" t="s">
        <v>1286</v>
      </c>
      <c r="N5691" t="b">
        <v>0</v>
      </c>
      <c r="O5691">
        <v>94.730633830000002</v>
      </c>
      <c r="P5691">
        <v>2.2365610182649041E-8</v>
      </c>
      <c r="Q5691">
        <v>2.120059000508209E-5</v>
      </c>
      <c r="R5691">
        <v>2.0083453287513889E-3</v>
      </c>
      <c r="S5691">
        <v>2.1187084285970449E-6</v>
      </c>
      <c r="T5691">
        <f t="shared" si="178"/>
        <v>2.0083453287513893E-3</v>
      </c>
      <c r="U5691">
        <f t="shared" si="179"/>
        <v>2.1187084285970458E-6</v>
      </c>
    </row>
    <row r="5692" spans="1:21" x14ac:dyDescent="0.35">
      <c r="A5692" t="s">
        <v>73</v>
      </c>
      <c r="B5692" t="s">
        <v>52</v>
      </c>
      <c r="C5692" t="s">
        <v>39</v>
      </c>
      <c r="D5692" t="s">
        <v>40</v>
      </c>
      <c r="E5692" t="s">
        <v>1284</v>
      </c>
      <c r="F5692" t="s">
        <v>1285</v>
      </c>
      <c r="G5692" t="s">
        <v>452</v>
      </c>
      <c r="H5692" t="s">
        <v>41</v>
      </c>
      <c r="I5692" t="s">
        <v>645</v>
      </c>
      <c r="J5692" t="s">
        <v>36</v>
      </c>
      <c r="L5692" t="s">
        <v>1286</v>
      </c>
      <c r="M5692" t="s">
        <v>1286</v>
      </c>
      <c r="N5692" t="b">
        <v>0</v>
      </c>
      <c r="O5692">
        <v>94.730633830000002</v>
      </c>
      <c r="P5692">
        <v>2.8051963367236861E-9</v>
      </c>
      <c r="Q5692">
        <v>2.1595946430758772E-5</v>
      </c>
      <c r="R5692">
        <v>2.0457976935445042E-3</v>
      </c>
      <c r="S5692">
        <v>2.6573802699542892E-7</v>
      </c>
      <c r="T5692">
        <f t="shared" si="178"/>
        <v>2.0457976935445046E-3</v>
      </c>
      <c r="U5692">
        <f t="shared" si="179"/>
        <v>2.6573802699542892E-7</v>
      </c>
    </row>
    <row r="5693" spans="1:21" x14ac:dyDescent="0.35">
      <c r="A5693" t="s">
        <v>73</v>
      </c>
      <c r="B5693" t="s">
        <v>52</v>
      </c>
      <c r="C5693" t="s">
        <v>29</v>
      </c>
      <c r="D5693" t="s">
        <v>30</v>
      </c>
      <c r="E5693" t="s">
        <v>748</v>
      </c>
      <c r="F5693" t="s">
        <v>749</v>
      </c>
      <c r="G5693" t="s">
        <v>452</v>
      </c>
      <c r="H5693" t="s">
        <v>41</v>
      </c>
      <c r="I5693" t="s">
        <v>645</v>
      </c>
      <c r="J5693" t="s">
        <v>36</v>
      </c>
      <c r="L5693" t="s">
        <v>750</v>
      </c>
      <c r="M5693" t="s">
        <v>750</v>
      </c>
      <c r="N5693" t="b">
        <v>0</v>
      </c>
      <c r="O5693">
        <v>106.23905766</v>
      </c>
      <c r="P5693">
        <v>4.1133448703763514E-3</v>
      </c>
      <c r="Q5693">
        <v>8.9243299089404697</v>
      </c>
      <c r="R5693">
        <v>948.1123997727891</v>
      </c>
      <c r="S5693">
        <v>0.43699788285937841</v>
      </c>
      <c r="T5693">
        <f t="shared" si="178"/>
        <v>948.1123997727891</v>
      </c>
      <c r="U5693">
        <f t="shared" si="179"/>
        <v>0.43699788285937841</v>
      </c>
    </row>
    <row r="5694" spans="1:21" x14ac:dyDescent="0.35">
      <c r="A5694" t="s">
        <v>73</v>
      </c>
      <c r="B5694" t="s">
        <v>52</v>
      </c>
      <c r="C5694" t="s">
        <v>76</v>
      </c>
      <c r="D5694" t="s">
        <v>77</v>
      </c>
      <c r="E5694" t="s">
        <v>748</v>
      </c>
      <c r="F5694" t="s">
        <v>749</v>
      </c>
      <c r="G5694" t="s">
        <v>452</v>
      </c>
      <c r="H5694" t="s">
        <v>41</v>
      </c>
      <c r="I5694" t="s">
        <v>645</v>
      </c>
      <c r="J5694" t="s">
        <v>36</v>
      </c>
      <c r="L5694" t="s">
        <v>750</v>
      </c>
      <c r="M5694" t="s">
        <v>750</v>
      </c>
      <c r="N5694" t="b">
        <v>0</v>
      </c>
      <c r="O5694">
        <v>106.23905766</v>
      </c>
      <c r="P5694">
        <v>1.65143175685541E-2</v>
      </c>
      <c r="Q5694">
        <v>15.65409005725464</v>
      </c>
      <c r="R5694">
        <v>1663.0757762075091</v>
      </c>
      <c r="S5694">
        <v>1.7544655363811701</v>
      </c>
      <c r="T5694">
        <f t="shared" si="178"/>
        <v>1663.0757762075084</v>
      </c>
      <c r="U5694">
        <f t="shared" si="179"/>
        <v>1.7544655363811701</v>
      </c>
    </row>
    <row r="5695" spans="1:21" x14ac:dyDescent="0.35">
      <c r="A5695" t="s">
        <v>73</v>
      </c>
      <c r="B5695" t="s">
        <v>52</v>
      </c>
      <c r="C5695" t="s">
        <v>39</v>
      </c>
      <c r="D5695" t="s">
        <v>40</v>
      </c>
      <c r="E5695" t="s">
        <v>748</v>
      </c>
      <c r="F5695" t="s">
        <v>749</v>
      </c>
      <c r="G5695" t="s">
        <v>452</v>
      </c>
      <c r="H5695" t="s">
        <v>41</v>
      </c>
      <c r="I5695" t="s">
        <v>645</v>
      </c>
      <c r="J5695" t="s">
        <v>36</v>
      </c>
      <c r="L5695" t="s">
        <v>750</v>
      </c>
      <c r="M5695" t="s">
        <v>750</v>
      </c>
      <c r="N5695" t="b">
        <v>0</v>
      </c>
      <c r="O5695">
        <v>106.23905766</v>
      </c>
      <c r="P5695">
        <v>9.9859729229828317E-3</v>
      </c>
      <c r="Q5695">
        <v>76.877519580543762</v>
      </c>
      <c r="R5695">
        <v>8167.3952354751682</v>
      </c>
      <c r="S5695">
        <v>1.060900353155972</v>
      </c>
      <c r="T5695">
        <f t="shared" si="178"/>
        <v>8167.3952354751682</v>
      </c>
      <c r="U5695">
        <f t="shared" si="179"/>
        <v>1.0609003531559718</v>
      </c>
    </row>
    <row r="5696" spans="1:21" x14ac:dyDescent="0.35">
      <c r="A5696" t="s">
        <v>73</v>
      </c>
      <c r="B5696" t="s">
        <v>52</v>
      </c>
      <c r="C5696" t="s">
        <v>76</v>
      </c>
      <c r="D5696" t="s">
        <v>77</v>
      </c>
      <c r="E5696" t="s">
        <v>1287</v>
      </c>
      <c r="F5696" t="s">
        <v>1288</v>
      </c>
      <c r="G5696" t="s">
        <v>452</v>
      </c>
      <c r="H5696" t="s">
        <v>41</v>
      </c>
      <c r="I5696" t="s">
        <v>645</v>
      </c>
      <c r="J5696" t="s">
        <v>36</v>
      </c>
      <c r="L5696" t="s">
        <v>1289</v>
      </c>
      <c r="M5696" t="s">
        <v>1289</v>
      </c>
      <c r="N5696" t="b">
        <v>0</v>
      </c>
      <c r="O5696">
        <v>21.84867582</v>
      </c>
      <c r="P5696">
        <v>2.1147900516600929E-2</v>
      </c>
      <c r="Q5696">
        <v>20.046310592882591</v>
      </c>
      <c r="R5696">
        <v>437.98534153092368</v>
      </c>
      <c r="S5696">
        <v>0.46205362266082428</v>
      </c>
      <c r="T5696">
        <f t="shared" si="178"/>
        <v>437.98534153092373</v>
      </c>
      <c r="U5696">
        <f t="shared" si="179"/>
        <v>0.46205362266082423</v>
      </c>
    </row>
    <row r="5697" spans="1:21" x14ac:dyDescent="0.35">
      <c r="A5697" t="s">
        <v>73</v>
      </c>
      <c r="B5697" t="s">
        <v>52</v>
      </c>
      <c r="C5697" t="s">
        <v>39</v>
      </c>
      <c r="D5697" t="s">
        <v>40</v>
      </c>
      <c r="E5697" t="s">
        <v>1290</v>
      </c>
      <c r="F5697" t="s">
        <v>1291</v>
      </c>
      <c r="G5697" t="s">
        <v>452</v>
      </c>
      <c r="H5697" t="s">
        <v>41</v>
      </c>
      <c r="I5697" t="s">
        <v>645</v>
      </c>
      <c r="J5697" t="s">
        <v>36</v>
      </c>
      <c r="L5697" t="s">
        <v>1292</v>
      </c>
      <c r="M5697" t="s">
        <v>1292</v>
      </c>
      <c r="N5697" t="b">
        <v>0</v>
      </c>
      <c r="O5697">
        <v>49.314296990000003</v>
      </c>
      <c r="P5697">
        <v>8.1675393420107277E-9</v>
      </c>
      <c r="Q5697">
        <v>6.2878216327341691E-5</v>
      </c>
      <c r="R5697">
        <v>3.1007950341679952E-3</v>
      </c>
      <c r="S5697">
        <v>4.0277646078942622E-7</v>
      </c>
      <c r="T5697">
        <f t="shared" si="178"/>
        <v>3.1007950341679952E-3</v>
      </c>
      <c r="U5697">
        <f t="shared" si="179"/>
        <v>4.0277646078942622E-7</v>
      </c>
    </row>
    <row r="5698" spans="1:21" x14ac:dyDescent="0.35">
      <c r="A5698" t="s">
        <v>73</v>
      </c>
      <c r="B5698" t="s">
        <v>52</v>
      </c>
      <c r="C5698" t="s">
        <v>39</v>
      </c>
      <c r="D5698" t="s">
        <v>40</v>
      </c>
      <c r="E5698" t="s">
        <v>1513</v>
      </c>
      <c r="F5698" t="s">
        <v>1514</v>
      </c>
      <c r="G5698" t="s">
        <v>452</v>
      </c>
      <c r="H5698" t="s">
        <v>41</v>
      </c>
      <c r="I5698" t="s">
        <v>645</v>
      </c>
      <c r="J5698" t="s">
        <v>36</v>
      </c>
      <c r="L5698" t="s">
        <v>1515</v>
      </c>
      <c r="M5698" t="s">
        <v>1515</v>
      </c>
      <c r="N5698" t="b">
        <v>0</v>
      </c>
      <c r="O5698">
        <v>1.55689195</v>
      </c>
      <c r="P5698">
        <v>8.3664809450019993E-3</v>
      </c>
      <c r="Q5698">
        <v>64.409778359133981</v>
      </c>
      <c r="R5698">
        <v>100.2790654286199</v>
      </c>
      <c r="S5698">
        <v>1.3025706833102011E-2</v>
      </c>
      <c r="T5698">
        <f t="shared" ref="T5698:T5761" si="180">O5698*Q5698</f>
        <v>100.2790654286199</v>
      </c>
      <c r="U5698">
        <f t="shared" ref="U5698:U5761" si="181">O5698*P5698</f>
        <v>1.3025706833102006E-2</v>
      </c>
    </row>
    <row r="5699" spans="1:21" x14ac:dyDescent="0.35">
      <c r="A5699" t="s">
        <v>73</v>
      </c>
      <c r="B5699" t="s">
        <v>52</v>
      </c>
      <c r="C5699" t="s">
        <v>76</v>
      </c>
      <c r="D5699" t="s">
        <v>77</v>
      </c>
      <c r="E5699" t="s">
        <v>1513</v>
      </c>
      <c r="F5699" t="s">
        <v>1514</v>
      </c>
      <c r="G5699" t="s">
        <v>452</v>
      </c>
      <c r="H5699" t="s">
        <v>41</v>
      </c>
      <c r="I5699" t="s">
        <v>645</v>
      </c>
      <c r="J5699" t="s">
        <v>36</v>
      </c>
      <c r="L5699" t="s">
        <v>1515</v>
      </c>
      <c r="M5699" t="s">
        <v>1515</v>
      </c>
      <c r="N5699" t="b">
        <v>0</v>
      </c>
      <c r="O5699">
        <v>1.55689195</v>
      </c>
      <c r="P5699">
        <v>1.165630803962313E-2</v>
      </c>
      <c r="Q5699">
        <v>11.04913327661882</v>
      </c>
      <c r="R5699">
        <v>17.20230665284496</v>
      </c>
      <c r="S5699">
        <v>1.8147612153609539E-2</v>
      </c>
      <c r="T5699">
        <f t="shared" si="180"/>
        <v>17.202306652844964</v>
      </c>
      <c r="U5699">
        <f t="shared" si="181"/>
        <v>1.8147612153609532E-2</v>
      </c>
    </row>
    <row r="5700" spans="1:21" x14ac:dyDescent="0.35">
      <c r="A5700" t="s">
        <v>73</v>
      </c>
      <c r="B5700" t="s">
        <v>52</v>
      </c>
      <c r="C5700" t="s">
        <v>76</v>
      </c>
      <c r="D5700" t="s">
        <v>77</v>
      </c>
      <c r="E5700" t="s">
        <v>772</v>
      </c>
      <c r="F5700" t="s">
        <v>773</v>
      </c>
      <c r="G5700" t="s">
        <v>452</v>
      </c>
      <c r="H5700" t="s">
        <v>41</v>
      </c>
      <c r="I5700" t="s">
        <v>645</v>
      </c>
      <c r="J5700" t="s">
        <v>36</v>
      </c>
      <c r="L5700" t="s">
        <v>774</v>
      </c>
      <c r="M5700" t="s">
        <v>774</v>
      </c>
      <c r="N5700" t="b">
        <v>0</v>
      </c>
      <c r="O5700">
        <v>0.80095963999999997</v>
      </c>
      <c r="P5700">
        <v>1.623871295779352E-2</v>
      </c>
      <c r="Q5700">
        <v>15.392841635748219</v>
      </c>
      <c r="R5700">
        <v>12.3290448951459</v>
      </c>
      <c r="S5700">
        <v>1.300655368473763E-2</v>
      </c>
      <c r="T5700">
        <f t="shared" si="180"/>
        <v>12.329044895145904</v>
      </c>
      <c r="U5700">
        <f t="shared" si="181"/>
        <v>1.3006553684737633E-2</v>
      </c>
    </row>
    <row r="5701" spans="1:21" x14ac:dyDescent="0.35">
      <c r="A5701" t="s">
        <v>73</v>
      </c>
      <c r="B5701" t="s">
        <v>52</v>
      </c>
      <c r="C5701" t="s">
        <v>76</v>
      </c>
      <c r="D5701" t="s">
        <v>77</v>
      </c>
      <c r="E5701" t="s">
        <v>1516</v>
      </c>
      <c r="F5701" t="s">
        <v>1517</v>
      </c>
      <c r="G5701" t="s">
        <v>452</v>
      </c>
      <c r="H5701" t="s">
        <v>41</v>
      </c>
      <c r="I5701" t="s">
        <v>645</v>
      </c>
      <c r="J5701" t="s">
        <v>36</v>
      </c>
      <c r="L5701" t="s">
        <v>1518</v>
      </c>
      <c r="M5701" t="s">
        <v>1518</v>
      </c>
      <c r="N5701" t="b">
        <v>0</v>
      </c>
      <c r="O5701">
        <v>26.475417060000002</v>
      </c>
      <c r="P5701">
        <v>7.422185315988432E-3</v>
      </c>
      <c r="Q5701">
        <v>7.035565161914751</v>
      </c>
      <c r="R5701">
        <v>186.26952191449951</v>
      </c>
      <c r="S5701">
        <v>0.19650545173740161</v>
      </c>
      <c r="T5701">
        <f t="shared" si="180"/>
        <v>186.26952191449948</v>
      </c>
      <c r="U5701">
        <f t="shared" si="181"/>
        <v>0.19650545173740164</v>
      </c>
    </row>
    <row r="5702" spans="1:21" x14ac:dyDescent="0.35">
      <c r="A5702" t="s">
        <v>73</v>
      </c>
      <c r="B5702" t="s">
        <v>52</v>
      </c>
      <c r="C5702" t="s">
        <v>39</v>
      </c>
      <c r="D5702" t="s">
        <v>40</v>
      </c>
      <c r="E5702" t="s">
        <v>796</v>
      </c>
      <c r="F5702" t="s">
        <v>797</v>
      </c>
      <c r="G5702" t="s">
        <v>452</v>
      </c>
      <c r="H5702" t="s">
        <v>41</v>
      </c>
      <c r="I5702" t="s">
        <v>645</v>
      </c>
      <c r="J5702" t="s">
        <v>36</v>
      </c>
      <c r="L5702" t="s">
        <v>798</v>
      </c>
      <c r="M5702" t="s">
        <v>798</v>
      </c>
      <c r="N5702" t="b">
        <v>0</v>
      </c>
      <c r="O5702">
        <v>7.0654771800000002</v>
      </c>
      <c r="P5702">
        <v>4.5611376255122148E-2</v>
      </c>
      <c r="Q5702">
        <v>351.14149599569578</v>
      </c>
      <c r="R5702">
        <v>2480.9822269086499</v>
      </c>
      <c r="S5702">
        <v>0.32226613807895937</v>
      </c>
      <c r="T5702">
        <f t="shared" si="180"/>
        <v>2480.9822269086499</v>
      </c>
      <c r="U5702">
        <f t="shared" si="181"/>
        <v>0.32226613807895943</v>
      </c>
    </row>
    <row r="5703" spans="1:21" x14ac:dyDescent="0.35">
      <c r="A5703" t="s">
        <v>73</v>
      </c>
      <c r="B5703" t="s">
        <v>52</v>
      </c>
      <c r="C5703" t="s">
        <v>29</v>
      </c>
      <c r="D5703" t="s">
        <v>30</v>
      </c>
      <c r="E5703" t="s">
        <v>796</v>
      </c>
      <c r="F5703" t="s">
        <v>797</v>
      </c>
      <c r="G5703" t="s">
        <v>452</v>
      </c>
      <c r="H5703" t="s">
        <v>41</v>
      </c>
      <c r="I5703" t="s">
        <v>645</v>
      </c>
      <c r="J5703" t="s">
        <v>36</v>
      </c>
      <c r="L5703" t="s">
        <v>798</v>
      </c>
      <c r="M5703" t="s">
        <v>798</v>
      </c>
      <c r="N5703" t="b">
        <v>0</v>
      </c>
      <c r="O5703">
        <v>7.0654771800000002</v>
      </c>
      <c r="P5703">
        <v>1.1092978937679019E-2</v>
      </c>
      <c r="Q5703">
        <v>24.06737262069586</v>
      </c>
      <c r="R5703">
        <v>170.0474720340834</v>
      </c>
      <c r="S5703">
        <v>7.8377189542391756E-2</v>
      </c>
      <c r="T5703">
        <f t="shared" si="180"/>
        <v>170.0474720340834</v>
      </c>
      <c r="U5703">
        <f t="shared" si="181"/>
        <v>7.8377189542391756E-2</v>
      </c>
    </row>
    <row r="5704" spans="1:21" x14ac:dyDescent="0.35">
      <c r="A5704" t="s">
        <v>73</v>
      </c>
      <c r="B5704" t="s">
        <v>52</v>
      </c>
      <c r="C5704" t="s">
        <v>76</v>
      </c>
      <c r="D5704" t="s">
        <v>77</v>
      </c>
      <c r="E5704" t="s">
        <v>796</v>
      </c>
      <c r="F5704" t="s">
        <v>797</v>
      </c>
      <c r="G5704" t="s">
        <v>452</v>
      </c>
      <c r="H5704" t="s">
        <v>41</v>
      </c>
      <c r="I5704" t="s">
        <v>645</v>
      </c>
      <c r="J5704" t="s">
        <v>36</v>
      </c>
      <c r="L5704" t="s">
        <v>798</v>
      </c>
      <c r="M5704" t="s">
        <v>798</v>
      </c>
      <c r="N5704" t="b">
        <v>0</v>
      </c>
      <c r="O5704">
        <v>7.0654771800000002</v>
      </c>
      <c r="P5704">
        <v>8.5856382210289114E-2</v>
      </c>
      <c r="Q5704">
        <v>81.384140369756437</v>
      </c>
      <c r="R5704">
        <v>575.01778659643094</v>
      </c>
      <c r="S5704">
        <v>0.60661630926415577</v>
      </c>
      <c r="T5704">
        <f t="shared" si="180"/>
        <v>575.01778659643094</v>
      </c>
      <c r="U5704">
        <f t="shared" si="181"/>
        <v>0.60661630926415577</v>
      </c>
    </row>
    <row r="5705" spans="1:21" x14ac:dyDescent="0.35">
      <c r="A5705" t="s">
        <v>73</v>
      </c>
      <c r="B5705" t="s">
        <v>52</v>
      </c>
      <c r="C5705" t="s">
        <v>39</v>
      </c>
      <c r="D5705" t="s">
        <v>40</v>
      </c>
      <c r="E5705" t="s">
        <v>799</v>
      </c>
      <c r="F5705" t="s">
        <v>800</v>
      </c>
      <c r="G5705" t="s">
        <v>452</v>
      </c>
      <c r="H5705" t="s">
        <v>41</v>
      </c>
      <c r="I5705" t="s">
        <v>645</v>
      </c>
      <c r="J5705" t="s">
        <v>36</v>
      </c>
      <c r="L5705" t="s">
        <v>801</v>
      </c>
      <c r="M5705" t="s">
        <v>801</v>
      </c>
      <c r="N5705" t="b">
        <v>0</v>
      </c>
      <c r="O5705">
        <v>9.9673169999999995</v>
      </c>
      <c r="P5705">
        <v>5.133430245418194E-2</v>
      </c>
      <c r="Q5705">
        <v>395.19973391797589</v>
      </c>
      <c r="R5705">
        <v>3939.0810262761179</v>
      </c>
      <c r="S5705">
        <v>0.51166526553470937</v>
      </c>
      <c r="T5705">
        <f t="shared" si="180"/>
        <v>3939.0810262761174</v>
      </c>
      <c r="U5705">
        <f t="shared" si="181"/>
        <v>0.51166526553470937</v>
      </c>
    </row>
    <row r="5706" spans="1:21" x14ac:dyDescent="0.35">
      <c r="A5706" t="s">
        <v>73</v>
      </c>
      <c r="B5706" t="s">
        <v>52</v>
      </c>
      <c r="C5706" t="s">
        <v>29</v>
      </c>
      <c r="D5706" t="s">
        <v>30</v>
      </c>
      <c r="E5706" t="s">
        <v>799</v>
      </c>
      <c r="F5706" t="s">
        <v>800</v>
      </c>
      <c r="G5706" t="s">
        <v>452</v>
      </c>
      <c r="H5706" t="s">
        <v>41</v>
      </c>
      <c r="I5706" t="s">
        <v>645</v>
      </c>
      <c r="J5706" t="s">
        <v>36</v>
      </c>
      <c r="L5706" t="s">
        <v>801</v>
      </c>
      <c r="M5706" t="s">
        <v>801</v>
      </c>
      <c r="N5706" t="b">
        <v>0</v>
      </c>
      <c r="O5706">
        <v>9.9673169999999995</v>
      </c>
      <c r="P5706">
        <v>1.1894136190042001E-2</v>
      </c>
      <c r="Q5706">
        <v>25.80556668278852</v>
      </c>
      <c r="R5706">
        <v>257.21226349199162</v>
      </c>
      <c r="S5706">
        <v>0.11855262584732081</v>
      </c>
      <c r="T5706">
        <f t="shared" si="180"/>
        <v>257.21226349199162</v>
      </c>
      <c r="U5706">
        <f t="shared" si="181"/>
        <v>0.11855262584732086</v>
      </c>
    </row>
    <row r="5707" spans="1:21" x14ac:dyDescent="0.35">
      <c r="A5707" t="s">
        <v>73</v>
      </c>
      <c r="B5707" t="s">
        <v>52</v>
      </c>
      <c r="C5707" t="s">
        <v>76</v>
      </c>
      <c r="D5707" t="s">
        <v>77</v>
      </c>
      <c r="E5707" t="s">
        <v>799</v>
      </c>
      <c r="F5707" t="s">
        <v>800</v>
      </c>
      <c r="G5707" t="s">
        <v>452</v>
      </c>
      <c r="H5707" t="s">
        <v>41</v>
      </c>
      <c r="I5707" t="s">
        <v>645</v>
      </c>
      <c r="J5707" t="s">
        <v>36</v>
      </c>
      <c r="L5707" t="s">
        <v>801</v>
      </c>
      <c r="M5707" t="s">
        <v>801</v>
      </c>
      <c r="N5707" t="b">
        <v>0</v>
      </c>
      <c r="O5707">
        <v>9.9673169999999995</v>
      </c>
      <c r="P5707">
        <v>9.4070967252179213E-2</v>
      </c>
      <c r="Q5707">
        <v>89.170829313753984</v>
      </c>
      <c r="R5707">
        <v>888.79392292307841</v>
      </c>
      <c r="S5707">
        <v>0.93763515109908913</v>
      </c>
      <c r="T5707">
        <f t="shared" si="180"/>
        <v>888.79392292307841</v>
      </c>
      <c r="U5707">
        <f t="shared" si="181"/>
        <v>0.93763515109908913</v>
      </c>
    </row>
    <row r="5708" spans="1:21" x14ac:dyDescent="0.35">
      <c r="A5708" t="s">
        <v>73</v>
      </c>
      <c r="B5708" t="s">
        <v>52</v>
      </c>
      <c r="C5708" t="s">
        <v>76</v>
      </c>
      <c r="D5708" t="s">
        <v>77</v>
      </c>
      <c r="E5708" t="s">
        <v>1463</v>
      </c>
      <c r="F5708" t="s">
        <v>1464</v>
      </c>
      <c r="G5708" t="s">
        <v>452</v>
      </c>
      <c r="H5708" t="s">
        <v>41</v>
      </c>
      <c r="I5708" t="s">
        <v>645</v>
      </c>
      <c r="J5708" t="s">
        <v>36</v>
      </c>
      <c r="L5708" t="s">
        <v>1465</v>
      </c>
      <c r="M5708" t="s">
        <v>1465</v>
      </c>
      <c r="N5708" t="b">
        <v>0</v>
      </c>
      <c r="O5708">
        <v>86.209370239999998</v>
      </c>
      <c r="P5708">
        <v>6.1632194227185374E-3</v>
      </c>
      <c r="Q5708">
        <v>5.8421785511482192</v>
      </c>
      <c r="R5708">
        <v>503.65053372412359</v>
      </c>
      <c r="S5708">
        <v>0.53132726508350137</v>
      </c>
      <c r="T5708">
        <f t="shared" si="180"/>
        <v>503.65053372412359</v>
      </c>
      <c r="U5708">
        <f t="shared" si="181"/>
        <v>0.53132726508350148</v>
      </c>
    </row>
    <row r="5709" spans="1:21" x14ac:dyDescent="0.35">
      <c r="A5709" t="s">
        <v>73</v>
      </c>
      <c r="B5709" t="s">
        <v>52</v>
      </c>
      <c r="C5709" t="s">
        <v>39</v>
      </c>
      <c r="D5709" t="s">
        <v>40</v>
      </c>
      <c r="E5709" t="s">
        <v>1463</v>
      </c>
      <c r="F5709" t="s">
        <v>1464</v>
      </c>
      <c r="G5709" t="s">
        <v>452</v>
      </c>
      <c r="H5709" t="s">
        <v>41</v>
      </c>
      <c r="I5709" t="s">
        <v>645</v>
      </c>
      <c r="J5709" t="s">
        <v>36</v>
      </c>
      <c r="L5709" t="s">
        <v>1465</v>
      </c>
      <c r="M5709" t="s">
        <v>1465</v>
      </c>
      <c r="N5709" t="b">
        <v>0</v>
      </c>
      <c r="O5709">
        <v>86.209370239999998</v>
      </c>
      <c r="P5709">
        <v>3.0881551710316962E-3</v>
      </c>
      <c r="Q5709">
        <v>23.77431938377736</v>
      </c>
      <c r="R5709">
        <v>2049.5691019600708</v>
      </c>
      <c r="S5709">
        <v>0.26622791249804201</v>
      </c>
      <c r="T5709">
        <f t="shared" si="180"/>
        <v>2049.5691019600713</v>
      </c>
      <c r="U5709">
        <f t="shared" si="181"/>
        <v>0.26622791249804201</v>
      </c>
    </row>
    <row r="5710" spans="1:21" x14ac:dyDescent="0.35">
      <c r="A5710" t="s">
        <v>73</v>
      </c>
      <c r="B5710" t="s">
        <v>52</v>
      </c>
      <c r="C5710" t="s">
        <v>39</v>
      </c>
      <c r="D5710" t="s">
        <v>40</v>
      </c>
      <c r="E5710" t="s">
        <v>826</v>
      </c>
      <c r="F5710" t="s">
        <v>827</v>
      </c>
      <c r="G5710" t="s">
        <v>452</v>
      </c>
      <c r="H5710" t="s">
        <v>41</v>
      </c>
      <c r="I5710" t="s">
        <v>645</v>
      </c>
      <c r="J5710" t="s">
        <v>36</v>
      </c>
      <c r="L5710" t="s">
        <v>828</v>
      </c>
      <c r="M5710" t="s">
        <v>828</v>
      </c>
      <c r="N5710" t="b">
        <v>0</v>
      </c>
      <c r="O5710">
        <v>63.38678522</v>
      </c>
      <c r="P5710">
        <v>1.0701122864628629E-8</v>
      </c>
      <c r="Q5710">
        <v>8.2383137717697381E-5</v>
      </c>
      <c r="R5710">
        <v>5.2220022562613653E-3</v>
      </c>
      <c r="S5710">
        <v>6.7830977663304598E-7</v>
      </c>
      <c r="T5710">
        <f t="shared" si="180"/>
        <v>5.2220022562613653E-3</v>
      </c>
      <c r="U5710">
        <f t="shared" si="181"/>
        <v>6.7830977663304609E-7</v>
      </c>
    </row>
    <row r="5711" spans="1:21" x14ac:dyDescent="0.35">
      <c r="A5711" t="s">
        <v>73</v>
      </c>
      <c r="B5711" t="s">
        <v>52</v>
      </c>
      <c r="C5711" t="s">
        <v>76</v>
      </c>
      <c r="D5711" t="s">
        <v>77</v>
      </c>
      <c r="E5711" t="s">
        <v>826</v>
      </c>
      <c r="F5711" t="s">
        <v>827</v>
      </c>
      <c r="G5711" t="s">
        <v>452</v>
      </c>
      <c r="H5711" t="s">
        <v>41</v>
      </c>
      <c r="I5711" t="s">
        <v>645</v>
      </c>
      <c r="J5711" t="s">
        <v>36</v>
      </c>
      <c r="L5711" t="s">
        <v>828</v>
      </c>
      <c r="M5711" t="s">
        <v>828</v>
      </c>
      <c r="N5711" t="b">
        <v>0</v>
      </c>
      <c r="O5711">
        <v>63.38678522</v>
      </c>
      <c r="P5711">
        <v>8.4978276677895122E-8</v>
      </c>
      <c r="Q5711">
        <v>8.0551775179562706E-5</v>
      </c>
      <c r="R5711">
        <v>5.1059180723966686E-3</v>
      </c>
      <c r="S5711">
        <v>5.3864997721474731E-6</v>
      </c>
      <c r="T5711">
        <f t="shared" si="180"/>
        <v>5.1059180723966686E-3</v>
      </c>
      <c r="U5711">
        <f t="shared" si="181"/>
        <v>5.3864997721474731E-6</v>
      </c>
    </row>
    <row r="5712" spans="1:21" x14ac:dyDescent="0.35">
      <c r="A5712" t="s">
        <v>73</v>
      </c>
      <c r="B5712" t="s">
        <v>52</v>
      </c>
      <c r="C5712" t="s">
        <v>76</v>
      </c>
      <c r="D5712" t="s">
        <v>77</v>
      </c>
      <c r="E5712" t="s">
        <v>832</v>
      </c>
      <c r="F5712" t="s">
        <v>833</v>
      </c>
      <c r="G5712" t="s">
        <v>452</v>
      </c>
      <c r="H5712" t="s">
        <v>41</v>
      </c>
      <c r="I5712" t="s">
        <v>645</v>
      </c>
      <c r="J5712" t="s">
        <v>36</v>
      </c>
      <c r="L5712" t="s">
        <v>834</v>
      </c>
      <c r="M5712" t="s">
        <v>834</v>
      </c>
      <c r="N5712" t="b">
        <v>0</v>
      </c>
      <c r="O5712">
        <v>74.584468430000001</v>
      </c>
      <c r="P5712">
        <v>3.4861617062654242E-7</v>
      </c>
      <c r="Q5712">
        <v>3.3045682376816221E-4</v>
      </c>
      <c r="R5712">
        <v>2.4646946539814561E-2</v>
      </c>
      <c r="S5712">
        <v>2.6001351772282839E-5</v>
      </c>
      <c r="T5712">
        <f t="shared" si="180"/>
        <v>2.4646946539814567E-2</v>
      </c>
      <c r="U5712">
        <f t="shared" si="181"/>
        <v>2.6001351772282846E-5</v>
      </c>
    </row>
    <row r="5713" spans="1:21" x14ac:dyDescent="0.35">
      <c r="A5713" t="s">
        <v>73</v>
      </c>
      <c r="B5713" t="s">
        <v>52</v>
      </c>
      <c r="C5713" t="s">
        <v>39</v>
      </c>
      <c r="D5713" t="s">
        <v>40</v>
      </c>
      <c r="E5713" t="s">
        <v>832</v>
      </c>
      <c r="F5713" t="s">
        <v>833</v>
      </c>
      <c r="G5713" t="s">
        <v>452</v>
      </c>
      <c r="H5713" t="s">
        <v>41</v>
      </c>
      <c r="I5713" t="s">
        <v>645</v>
      </c>
      <c r="J5713" t="s">
        <v>36</v>
      </c>
      <c r="L5713" t="s">
        <v>834</v>
      </c>
      <c r="M5713" t="s">
        <v>834</v>
      </c>
      <c r="N5713" t="b">
        <v>0</v>
      </c>
      <c r="O5713">
        <v>74.584468430000001</v>
      </c>
      <c r="P5713">
        <v>3.5467594133837102E-8</v>
      </c>
      <c r="Q5713">
        <v>2.7304907428933638E-4</v>
      </c>
      <c r="R5713">
        <v>2.036522006117374E-2</v>
      </c>
      <c r="S5713">
        <v>2.645331654963227E-6</v>
      </c>
      <c r="T5713">
        <f t="shared" si="180"/>
        <v>2.0365220061173736E-2</v>
      </c>
      <c r="U5713">
        <f t="shared" si="181"/>
        <v>2.6453316549632265E-6</v>
      </c>
    </row>
    <row r="5714" spans="1:21" x14ac:dyDescent="0.35">
      <c r="A5714" t="s">
        <v>73</v>
      </c>
      <c r="B5714" t="s">
        <v>52</v>
      </c>
      <c r="C5714" t="s">
        <v>29</v>
      </c>
      <c r="D5714" t="s">
        <v>30</v>
      </c>
      <c r="E5714" t="s">
        <v>835</v>
      </c>
      <c r="F5714" t="s">
        <v>836</v>
      </c>
      <c r="G5714" t="s">
        <v>452</v>
      </c>
      <c r="H5714" t="s">
        <v>41</v>
      </c>
      <c r="I5714" t="s">
        <v>645</v>
      </c>
      <c r="J5714" t="s">
        <v>36</v>
      </c>
      <c r="L5714" t="s">
        <v>837</v>
      </c>
      <c r="M5714" t="s">
        <v>837</v>
      </c>
      <c r="N5714" t="b">
        <v>0</v>
      </c>
      <c r="O5714">
        <v>77.939950460000006</v>
      </c>
      <c r="P5714">
        <v>1.1005785881547351E-6</v>
      </c>
      <c r="Q5714">
        <v>2.387819820833578E-3</v>
      </c>
      <c r="R5714">
        <v>0.1861065585431752</v>
      </c>
      <c r="S5714">
        <v>8.577904063811682E-5</v>
      </c>
      <c r="T5714">
        <f t="shared" si="180"/>
        <v>0.18610655854317515</v>
      </c>
      <c r="U5714">
        <f t="shared" si="181"/>
        <v>8.5779040638116807E-5</v>
      </c>
    </row>
    <row r="5715" spans="1:21" x14ac:dyDescent="0.35">
      <c r="A5715" t="s">
        <v>73</v>
      </c>
      <c r="B5715" t="s">
        <v>52</v>
      </c>
      <c r="C5715" t="s">
        <v>76</v>
      </c>
      <c r="D5715" t="s">
        <v>77</v>
      </c>
      <c r="E5715" t="s">
        <v>835</v>
      </c>
      <c r="F5715" t="s">
        <v>836</v>
      </c>
      <c r="G5715" t="s">
        <v>452</v>
      </c>
      <c r="H5715" t="s">
        <v>41</v>
      </c>
      <c r="I5715" t="s">
        <v>645</v>
      </c>
      <c r="J5715" t="s">
        <v>36</v>
      </c>
      <c r="L5715" t="s">
        <v>837</v>
      </c>
      <c r="M5715" t="s">
        <v>837</v>
      </c>
      <c r="N5715" t="b">
        <v>0</v>
      </c>
      <c r="O5715">
        <v>77.939950460000006</v>
      </c>
      <c r="P5715">
        <v>2.4596176272580179E-6</v>
      </c>
      <c r="Q5715">
        <v>2.3314966351878821E-3</v>
      </c>
      <c r="R5715">
        <v>0.18171673224420021</v>
      </c>
      <c r="S5715">
        <v>1.9170247601903271E-4</v>
      </c>
      <c r="T5715">
        <f t="shared" si="180"/>
        <v>0.18171673224420024</v>
      </c>
      <c r="U5715">
        <f t="shared" si="181"/>
        <v>1.9170247601903268E-4</v>
      </c>
    </row>
    <row r="5716" spans="1:21" x14ac:dyDescent="0.35">
      <c r="A5716" t="s">
        <v>73</v>
      </c>
      <c r="B5716" t="s">
        <v>52</v>
      </c>
      <c r="C5716" t="s">
        <v>39</v>
      </c>
      <c r="D5716" t="s">
        <v>40</v>
      </c>
      <c r="E5716" t="s">
        <v>835</v>
      </c>
      <c r="F5716" t="s">
        <v>836</v>
      </c>
      <c r="G5716" t="s">
        <v>452</v>
      </c>
      <c r="H5716" t="s">
        <v>41</v>
      </c>
      <c r="I5716" t="s">
        <v>645</v>
      </c>
      <c r="J5716" t="s">
        <v>36</v>
      </c>
      <c r="L5716" t="s">
        <v>837</v>
      </c>
      <c r="M5716" t="s">
        <v>837</v>
      </c>
      <c r="N5716" t="b">
        <v>0</v>
      </c>
      <c r="O5716">
        <v>77.939950460000006</v>
      </c>
      <c r="P5716">
        <v>9.2439277773386484E-7</v>
      </c>
      <c r="Q5716">
        <v>7.1164847349817519E-3</v>
      </c>
      <c r="R5716">
        <v>0.55465846769382399</v>
      </c>
      <c r="S5716">
        <v>7.2047127302159221E-5</v>
      </c>
      <c r="T5716">
        <f t="shared" si="180"/>
        <v>0.55465846769382399</v>
      </c>
      <c r="U5716">
        <f t="shared" si="181"/>
        <v>7.2047127302159221E-5</v>
      </c>
    </row>
    <row r="5717" spans="1:21" x14ac:dyDescent="0.35">
      <c r="A5717" t="s">
        <v>73</v>
      </c>
      <c r="B5717" t="s">
        <v>52</v>
      </c>
      <c r="C5717" t="s">
        <v>76</v>
      </c>
      <c r="D5717" t="s">
        <v>77</v>
      </c>
      <c r="E5717" t="s">
        <v>1302</v>
      </c>
      <c r="F5717" t="s">
        <v>1303</v>
      </c>
      <c r="G5717" t="s">
        <v>452</v>
      </c>
      <c r="H5717" t="s">
        <v>41</v>
      </c>
      <c r="I5717" t="s">
        <v>645</v>
      </c>
      <c r="J5717" t="s">
        <v>36</v>
      </c>
      <c r="L5717" t="s">
        <v>1304</v>
      </c>
      <c r="M5717" t="s">
        <v>1304</v>
      </c>
      <c r="N5717" t="b">
        <v>0</v>
      </c>
      <c r="O5717">
        <v>14.575581039999999</v>
      </c>
      <c r="P5717">
        <v>8.2860843566137221E-7</v>
      </c>
      <c r="Q5717">
        <v>7.8544638736650441E-4</v>
      </c>
      <c r="R5717">
        <v>1.1448337471635719E-2</v>
      </c>
      <c r="S5717">
        <v>1.207744940440996E-5</v>
      </c>
      <c r="T5717">
        <f t="shared" si="180"/>
        <v>1.1448337471635716E-2</v>
      </c>
      <c r="U5717">
        <f t="shared" si="181"/>
        <v>1.2077449404409956E-5</v>
      </c>
    </row>
    <row r="5718" spans="1:21" x14ac:dyDescent="0.35">
      <c r="A5718" t="s">
        <v>73</v>
      </c>
      <c r="B5718" t="s">
        <v>52</v>
      </c>
      <c r="C5718" t="s">
        <v>39</v>
      </c>
      <c r="D5718" t="s">
        <v>40</v>
      </c>
      <c r="E5718" t="s">
        <v>1302</v>
      </c>
      <c r="F5718" t="s">
        <v>1303</v>
      </c>
      <c r="G5718" t="s">
        <v>452</v>
      </c>
      <c r="H5718" t="s">
        <v>41</v>
      </c>
      <c r="I5718" t="s">
        <v>645</v>
      </c>
      <c r="J5718" t="s">
        <v>36</v>
      </c>
      <c r="L5718" t="s">
        <v>1304</v>
      </c>
      <c r="M5718" t="s">
        <v>1304</v>
      </c>
      <c r="N5718" t="b">
        <v>0</v>
      </c>
      <c r="O5718">
        <v>14.575581039999999</v>
      </c>
      <c r="P5718">
        <v>1.440175526303787E-7</v>
      </c>
      <c r="Q5718">
        <v>1.1087264413467671E-3</v>
      </c>
      <c r="R5718">
        <v>1.6160332097040601E-2</v>
      </c>
      <c r="S5718">
        <v>2.0991395095465489E-6</v>
      </c>
      <c r="T5718">
        <f t="shared" si="180"/>
        <v>1.6160332097040608E-2</v>
      </c>
      <c r="U5718">
        <f t="shared" si="181"/>
        <v>2.0991395095465497E-6</v>
      </c>
    </row>
    <row r="5719" spans="1:21" x14ac:dyDescent="0.35">
      <c r="A5719" t="s">
        <v>73</v>
      </c>
      <c r="B5719" t="s">
        <v>52</v>
      </c>
      <c r="C5719" t="s">
        <v>39</v>
      </c>
      <c r="D5719" t="s">
        <v>40</v>
      </c>
      <c r="E5719" t="s">
        <v>847</v>
      </c>
      <c r="F5719" t="s">
        <v>848</v>
      </c>
      <c r="G5719" t="s">
        <v>452</v>
      </c>
      <c r="H5719" t="s">
        <v>41</v>
      </c>
      <c r="I5719" t="s">
        <v>645</v>
      </c>
      <c r="J5719" t="s">
        <v>36</v>
      </c>
      <c r="L5719" t="s">
        <v>849</v>
      </c>
      <c r="M5719" t="s">
        <v>849</v>
      </c>
      <c r="N5719" t="b">
        <v>0</v>
      </c>
      <c r="O5719">
        <v>76.81165609</v>
      </c>
      <c r="P5719">
        <v>2.330871706051287E-8</v>
      </c>
      <c r="Q5719">
        <v>1.794433417792288E-4</v>
      </c>
      <c r="R5719">
        <v>1.378334025638645E-2</v>
      </c>
      <c r="S5719">
        <v>1.7903811587512311E-6</v>
      </c>
      <c r="T5719">
        <f t="shared" si="180"/>
        <v>1.3783340256386452E-2</v>
      </c>
      <c r="U5719">
        <f t="shared" si="181"/>
        <v>1.7903811587512302E-6</v>
      </c>
    </row>
    <row r="5720" spans="1:21" x14ac:dyDescent="0.35">
      <c r="A5720" t="s">
        <v>73</v>
      </c>
      <c r="B5720" t="s">
        <v>52</v>
      </c>
      <c r="C5720" t="s">
        <v>76</v>
      </c>
      <c r="D5720" t="s">
        <v>77</v>
      </c>
      <c r="E5720" t="s">
        <v>847</v>
      </c>
      <c r="F5720" t="s">
        <v>848</v>
      </c>
      <c r="G5720" t="s">
        <v>452</v>
      </c>
      <c r="H5720" t="s">
        <v>41</v>
      </c>
      <c r="I5720" t="s">
        <v>645</v>
      </c>
      <c r="J5720" t="s">
        <v>36</v>
      </c>
      <c r="L5720" t="s">
        <v>849</v>
      </c>
      <c r="M5720" t="s">
        <v>849</v>
      </c>
      <c r="N5720" t="b">
        <v>0</v>
      </c>
      <c r="O5720">
        <v>76.81165609</v>
      </c>
      <c r="P5720">
        <v>1.850959597821397E-7</v>
      </c>
      <c r="Q5720">
        <v>1.7545434812159109E-4</v>
      </c>
      <c r="R5720">
        <v>1.3476939047410791E-2</v>
      </c>
      <c r="S5720">
        <v>1.421752720643419E-5</v>
      </c>
      <c r="T5720">
        <f t="shared" si="180"/>
        <v>1.3476939047410793E-2</v>
      </c>
      <c r="U5720">
        <f t="shared" si="181"/>
        <v>1.4217527206434187E-5</v>
      </c>
    </row>
    <row r="5721" spans="1:21" x14ac:dyDescent="0.35">
      <c r="A5721" t="s">
        <v>73</v>
      </c>
      <c r="B5721" t="s">
        <v>52</v>
      </c>
      <c r="C5721" t="s">
        <v>76</v>
      </c>
      <c r="D5721" t="s">
        <v>77</v>
      </c>
      <c r="E5721" t="s">
        <v>1466</v>
      </c>
      <c r="F5721" t="s">
        <v>1467</v>
      </c>
      <c r="G5721" t="s">
        <v>452</v>
      </c>
      <c r="H5721" t="s">
        <v>41</v>
      </c>
      <c r="I5721" t="s">
        <v>645</v>
      </c>
      <c r="J5721" t="s">
        <v>36</v>
      </c>
      <c r="L5721" t="s">
        <v>1468</v>
      </c>
      <c r="M5721" t="s">
        <v>1468</v>
      </c>
      <c r="N5721" t="b">
        <v>0</v>
      </c>
      <c r="O5721">
        <v>19.223285820000001</v>
      </c>
      <c r="P5721">
        <v>7.6338056755068662E-3</v>
      </c>
      <c r="Q5721">
        <v>7.236162259075952</v>
      </c>
      <c r="R5721">
        <v>139.10281534611391</v>
      </c>
      <c r="S5721">
        <v>0.1467468283946067</v>
      </c>
      <c r="T5721">
        <f t="shared" si="180"/>
        <v>139.10281534611391</v>
      </c>
      <c r="U5721">
        <f t="shared" si="181"/>
        <v>0.14674682839460668</v>
      </c>
    </row>
    <row r="5722" spans="1:21" x14ac:dyDescent="0.35">
      <c r="A5722" t="s">
        <v>73</v>
      </c>
      <c r="B5722" t="s">
        <v>52</v>
      </c>
      <c r="C5722" t="s">
        <v>39</v>
      </c>
      <c r="D5722" t="s">
        <v>40</v>
      </c>
      <c r="E5722" t="s">
        <v>1466</v>
      </c>
      <c r="F5722" t="s">
        <v>1467</v>
      </c>
      <c r="G5722" t="s">
        <v>452</v>
      </c>
      <c r="H5722" t="s">
        <v>41</v>
      </c>
      <c r="I5722" t="s">
        <v>645</v>
      </c>
      <c r="J5722" t="s">
        <v>36</v>
      </c>
      <c r="L5722" t="s">
        <v>1468</v>
      </c>
      <c r="M5722" t="s">
        <v>1468</v>
      </c>
      <c r="N5722" t="b">
        <v>0</v>
      </c>
      <c r="O5722">
        <v>19.223285820000001</v>
      </c>
      <c r="P5722">
        <v>4.6395328325827554E-3</v>
      </c>
      <c r="Q5722">
        <v>35.71767908168097</v>
      </c>
      <c r="R5722">
        <v>686.61115381418847</v>
      </c>
      <c r="S5722">
        <v>8.9187065712012514E-2</v>
      </c>
      <c r="T5722">
        <f t="shared" si="180"/>
        <v>686.61115381418847</v>
      </c>
      <c r="U5722">
        <f t="shared" si="181"/>
        <v>8.9187065712012514E-2</v>
      </c>
    </row>
    <row r="5723" spans="1:21" x14ac:dyDescent="0.35">
      <c r="A5723" t="s">
        <v>73</v>
      </c>
      <c r="B5723" t="s">
        <v>52</v>
      </c>
      <c r="C5723" t="s">
        <v>76</v>
      </c>
      <c r="D5723" t="s">
        <v>77</v>
      </c>
      <c r="E5723" t="s">
        <v>1305</v>
      </c>
      <c r="F5723" t="s">
        <v>1306</v>
      </c>
      <c r="G5723" t="s">
        <v>452</v>
      </c>
      <c r="H5723" t="s">
        <v>41</v>
      </c>
      <c r="I5723" t="s">
        <v>645</v>
      </c>
      <c r="J5723" t="s">
        <v>36</v>
      </c>
      <c r="L5723" t="s">
        <v>1307</v>
      </c>
      <c r="M5723" t="s">
        <v>1307</v>
      </c>
      <c r="N5723" t="b">
        <v>0</v>
      </c>
      <c r="O5723">
        <v>18.687118569999999</v>
      </c>
      <c r="P5723">
        <v>5.618881714154162E-8</v>
      </c>
      <c r="Q5723">
        <v>5.3261952853515197E-5</v>
      </c>
      <c r="R5723">
        <v>9.9531242824338838E-4</v>
      </c>
      <c r="S5723">
        <v>1.050007088232037E-6</v>
      </c>
      <c r="T5723">
        <f t="shared" si="180"/>
        <v>9.9531242824338838E-4</v>
      </c>
      <c r="U5723">
        <f t="shared" si="181"/>
        <v>1.0500070882320366E-6</v>
      </c>
    </row>
    <row r="5724" spans="1:21" x14ac:dyDescent="0.35">
      <c r="A5724" t="s">
        <v>73</v>
      </c>
      <c r="B5724" t="s">
        <v>52</v>
      </c>
      <c r="C5724" t="s">
        <v>39</v>
      </c>
      <c r="D5724" t="s">
        <v>40</v>
      </c>
      <c r="E5724" t="s">
        <v>1305</v>
      </c>
      <c r="F5724" t="s">
        <v>1306</v>
      </c>
      <c r="G5724" t="s">
        <v>452</v>
      </c>
      <c r="H5724" t="s">
        <v>41</v>
      </c>
      <c r="I5724" t="s">
        <v>645</v>
      </c>
      <c r="J5724" t="s">
        <v>36</v>
      </c>
      <c r="L5724" t="s">
        <v>1307</v>
      </c>
      <c r="M5724" t="s">
        <v>1307</v>
      </c>
      <c r="N5724" t="b">
        <v>0</v>
      </c>
      <c r="O5724">
        <v>18.687118569999999</v>
      </c>
      <c r="P5724">
        <v>1.1333693192879511E-8</v>
      </c>
      <c r="Q5724">
        <v>8.7253012508190257E-5</v>
      </c>
      <c r="R5724">
        <v>1.630507390330244E-3</v>
      </c>
      <c r="S5724">
        <v>2.1179406853134131E-7</v>
      </c>
      <c r="T5724">
        <f t="shared" si="180"/>
        <v>1.6305073903302443E-3</v>
      </c>
      <c r="U5724">
        <f t="shared" si="181"/>
        <v>2.1179406853134129E-7</v>
      </c>
    </row>
    <row r="5725" spans="1:21" x14ac:dyDescent="0.35">
      <c r="A5725" t="s">
        <v>73</v>
      </c>
      <c r="B5725" t="s">
        <v>52</v>
      </c>
      <c r="C5725" t="s">
        <v>39</v>
      </c>
      <c r="D5725" t="s">
        <v>40</v>
      </c>
      <c r="E5725" t="s">
        <v>853</v>
      </c>
      <c r="F5725" t="s">
        <v>854</v>
      </c>
      <c r="G5725" t="s">
        <v>452</v>
      </c>
      <c r="H5725" t="s">
        <v>41</v>
      </c>
      <c r="I5725" t="s">
        <v>645</v>
      </c>
      <c r="J5725" t="s">
        <v>36</v>
      </c>
      <c r="L5725" t="s">
        <v>855</v>
      </c>
      <c r="M5725" t="s">
        <v>855</v>
      </c>
      <c r="N5725" t="b">
        <v>0</v>
      </c>
      <c r="O5725">
        <v>21.488529920000001</v>
      </c>
      <c r="P5725">
        <v>7.0450620425759241E-3</v>
      </c>
      <c r="Q5725">
        <v>54.236767844399182</v>
      </c>
      <c r="R5725">
        <v>1165.468408588466</v>
      </c>
      <c r="S5725">
        <v>0.1513880264901491</v>
      </c>
      <c r="T5725">
        <f t="shared" si="180"/>
        <v>1165.4684085884658</v>
      </c>
      <c r="U5725">
        <f t="shared" si="181"/>
        <v>0.15138802649014907</v>
      </c>
    </row>
    <row r="5726" spans="1:21" x14ac:dyDescent="0.35">
      <c r="A5726" t="s">
        <v>73</v>
      </c>
      <c r="B5726" t="s">
        <v>52</v>
      </c>
      <c r="C5726" t="s">
        <v>76</v>
      </c>
      <c r="D5726" t="s">
        <v>77</v>
      </c>
      <c r="E5726" t="s">
        <v>853</v>
      </c>
      <c r="F5726" t="s">
        <v>854</v>
      </c>
      <c r="G5726" t="s">
        <v>452</v>
      </c>
      <c r="H5726" t="s">
        <v>41</v>
      </c>
      <c r="I5726" t="s">
        <v>645</v>
      </c>
      <c r="J5726" t="s">
        <v>36</v>
      </c>
      <c r="L5726" t="s">
        <v>855</v>
      </c>
      <c r="M5726" t="s">
        <v>855</v>
      </c>
      <c r="N5726" t="b">
        <v>0</v>
      </c>
      <c r="O5726">
        <v>21.488529920000001</v>
      </c>
      <c r="P5726">
        <v>1.105942574739196E-2</v>
      </c>
      <c r="Q5726">
        <v>10.483342464047841</v>
      </c>
      <c r="R5726">
        <v>225.2716182002986</v>
      </c>
      <c r="S5726">
        <v>0.23765080107085049</v>
      </c>
      <c r="T5726">
        <f t="shared" si="180"/>
        <v>225.27161820029855</v>
      </c>
      <c r="U5726">
        <f t="shared" si="181"/>
        <v>0.23765080107085051</v>
      </c>
    </row>
    <row r="5727" spans="1:21" x14ac:dyDescent="0.35">
      <c r="A5727" t="s">
        <v>73</v>
      </c>
      <c r="B5727" t="s">
        <v>52</v>
      </c>
      <c r="C5727" t="s">
        <v>39</v>
      </c>
      <c r="D5727" t="s">
        <v>40</v>
      </c>
      <c r="E5727" t="s">
        <v>859</v>
      </c>
      <c r="F5727" t="s">
        <v>860</v>
      </c>
      <c r="G5727" t="s">
        <v>452</v>
      </c>
      <c r="H5727" t="s">
        <v>41</v>
      </c>
      <c r="I5727" t="s">
        <v>645</v>
      </c>
      <c r="J5727" t="s">
        <v>36</v>
      </c>
      <c r="L5727" t="s">
        <v>861</v>
      </c>
      <c r="M5727" t="s">
        <v>861</v>
      </c>
      <c r="N5727" t="b">
        <v>0</v>
      </c>
      <c r="O5727">
        <v>55.385076079999997</v>
      </c>
      <c r="P5727">
        <v>1.8980417394190859E-7</v>
      </c>
      <c r="Q5727">
        <v>1.461217070307202E-3</v>
      </c>
      <c r="R5727">
        <v>8.0929618608359066E-2</v>
      </c>
      <c r="S5727">
        <v>1.051231861407416E-5</v>
      </c>
      <c r="T5727">
        <f t="shared" si="180"/>
        <v>8.0929618608359094E-2</v>
      </c>
      <c r="U5727">
        <f t="shared" si="181"/>
        <v>1.051231861407416E-5</v>
      </c>
    </row>
    <row r="5728" spans="1:21" x14ac:dyDescent="0.35">
      <c r="A5728" t="s">
        <v>73</v>
      </c>
      <c r="B5728" t="s">
        <v>52</v>
      </c>
      <c r="C5728" t="s">
        <v>76</v>
      </c>
      <c r="D5728" t="s">
        <v>77</v>
      </c>
      <c r="E5728" t="s">
        <v>859</v>
      </c>
      <c r="F5728" t="s">
        <v>860</v>
      </c>
      <c r="G5728" t="s">
        <v>452</v>
      </c>
      <c r="H5728" t="s">
        <v>41</v>
      </c>
      <c r="I5728" t="s">
        <v>645</v>
      </c>
      <c r="J5728" t="s">
        <v>36</v>
      </c>
      <c r="L5728" t="s">
        <v>861</v>
      </c>
      <c r="M5728" t="s">
        <v>861</v>
      </c>
      <c r="N5728" t="b">
        <v>0</v>
      </c>
      <c r="O5728">
        <v>55.385076079999997</v>
      </c>
      <c r="P5728">
        <v>1.2552111737707229E-6</v>
      </c>
      <c r="Q5728">
        <v>1.189827473857861E-3</v>
      </c>
      <c r="R5728">
        <v>6.5898685161691825E-2</v>
      </c>
      <c r="S5728">
        <v>6.9519966355757604E-5</v>
      </c>
      <c r="T5728">
        <f t="shared" si="180"/>
        <v>6.5898685161691839E-2</v>
      </c>
      <c r="U5728">
        <f t="shared" si="181"/>
        <v>6.9519966355757591E-5</v>
      </c>
    </row>
    <row r="5729" spans="1:21" x14ac:dyDescent="0.35">
      <c r="A5729" t="s">
        <v>73</v>
      </c>
      <c r="B5729" t="s">
        <v>52</v>
      </c>
      <c r="C5729" t="s">
        <v>39</v>
      </c>
      <c r="D5729" t="s">
        <v>40</v>
      </c>
      <c r="E5729" t="s">
        <v>865</v>
      </c>
      <c r="F5729" t="s">
        <v>866</v>
      </c>
      <c r="G5729" t="s">
        <v>452</v>
      </c>
      <c r="H5729" t="s">
        <v>41</v>
      </c>
      <c r="I5729" t="s">
        <v>645</v>
      </c>
      <c r="J5729" t="s">
        <v>145</v>
      </c>
      <c r="L5729" t="s">
        <v>867</v>
      </c>
      <c r="M5729" t="s">
        <v>867</v>
      </c>
      <c r="N5729" t="b">
        <v>0</v>
      </c>
      <c r="O5729">
        <v>75.102934759999997</v>
      </c>
      <c r="P5729">
        <v>1.4818966534405741E-7</v>
      </c>
      <c r="Q5729">
        <v>1.1408456629100349E-3</v>
      </c>
      <c r="R5729">
        <v>8.5680857392761267E-2</v>
      </c>
      <c r="S5729">
        <v>1.1129478768440981E-5</v>
      </c>
      <c r="T5729">
        <f t="shared" si="180"/>
        <v>8.5680857392761309E-2</v>
      </c>
      <c r="U5729">
        <f t="shared" si="181"/>
        <v>1.1129478768440975E-5</v>
      </c>
    </row>
    <row r="5730" spans="1:21" x14ac:dyDescent="0.35">
      <c r="A5730" t="s">
        <v>73</v>
      </c>
      <c r="B5730" t="s">
        <v>52</v>
      </c>
      <c r="C5730" t="s">
        <v>76</v>
      </c>
      <c r="D5730" t="s">
        <v>77</v>
      </c>
      <c r="E5730" t="s">
        <v>865</v>
      </c>
      <c r="F5730" t="s">
        <v>866</v>
      </c>
      <c r="G5730" t="s">
        <v>452</v>
      </c>
      <c r="H5730" t="s">
        <v>41</v>
      </c>
      <c r="I5730" t="s">
        <v>645</v>
      </c>
      <c r="J5730" t="s">
        <v>145</v>
      </c>
      <c r="L5730" t="s">
        <v>867</v>
      </c>
      <c r="M5730" t="s">
        <v>867</v>
      </c>
      <c r="N5730" t="b">
        <v>0</v>
      </c>
      <c r="O5730">
        <v>75.102934759999997</v>
      </c>
      <c r="P5730">
        <v>1.173269087766939E-6</v>
      </c>
      <c r="Q5730">
        <v>1.112153734785223E-3</v>
      </c>
      <c r="R5730">
        <v>8.3526009386664976E-2</v>
      </c>
      <c r="S5730">
        <v>8.8115951754485139E-5</v>
      </c>
      <c r="T5730">
        <f t="shared" si="180"/>
        <v>8.3526009386664934E-2</v>
      </c>
      <c r="U5730">
        <f t="shared" si="181"/>
        <v>8.8115951754485139E-5</v>
      </c>
    </row>
    <row r="5731" spans="1:21" x14ac:dyDescent="0.35">
      <c r="A5731" t="s">
        <v>73</v>
      </c>
      <c r="B5731" t="s">
        <v>52</v>
      </c>
      <c r="C5731" t="s">
        <v>39</v>
      </c>
      <c r="D5731" t="s">
        <v>40</v>
      </c>
      <c r="E5731" t="s">
        <v>1308</v>
      </c>
      <c r="F5731" t="s">
        <v>1309</v>
      </c>
      <c r="G5731" t="s">
        <v>452</v>
      </c>
      <c r="H5731" t="s">
        <v>41</v>
      </c>
      <c r="I5731" t="s">
        <v>645</v>
      </c>
      <c r="J5731" t="s">
        <v>36</v>
      </c>
      <c r="L5731" t="s">
        <v>1310</v>
      </c>
      <c r="M5731" t="s">
        <v>1310</v>
      </c>
      <c r="N5731" t="b">
        <v>0</v>
      </c>
      <c r="O5731">
        <v>160.56308286999999</v>
      </c>
      <c r="P5731">
        <v>6.4283360463770632E-9</v>
      </c>
      <c r="Q5731">
        <v>4.9488871448697151E-5</v>
      </c>
      <c r="R5731">
        <v>7.9460857675599378E-3</v>
      </c>
      <c r="S5731">
        <v>1.0321534533306481E-6</v>
      </c>
      <c r="T5731">
        <f t="shared" si="180"/>
        <v>7.9460857675599378E-3</v>
      </c>
      <c r="U5731">
        <f t="shared" si="181"/>
        <v>1.0321534533306485E-6</v>
      </c>
    </row>
    <row r="5732" spans="1:21" x14ac:dyDescent="0.35">
      <c r="A5732" t="s">
        <v>73</v>
      </c>
      <c r="B5732" t="s">
        <v>52</v>
      </c>
      <c r="C5732" t="s">
        <v>76</v>
      </c>
      <c r="D5732" t="s">
        <v>77</v>
      </c>
      <c r="E5732" t="s">
        <v>1308</v>
      </c>
      <c r="F5732" t="s">
        <v>1309</v>
      </c>
      <c r="G5732" t="s">
        <v>452</v>
      </c>
      <c r="H5732" t="s">
        <v>41</v>
      </c>
      <c r="I5732" t="s">
        <v>645</v>
      </c>
      <c r="J5732" t="s">
        <v>36</v>
      </c>
      <c r="L5732" t="s">
        <v>1310</v>
      </c>
      <c r="M5732" t="s">
        <v>1310</v>
      </c>
      <c r="N5732" t="b">
        <v>0</v>
      </c>
      <c r="O5732">
        <v>160.56308286999999</v>
      </c>
      <c r="P5732">
        <v>5.1400779768374169E-8</v>
      </c>
      <c r="Q5732">
        <v>4.8723323392992677E-5</v>
      </c>
      <c r="R5732">
        <v>7.8231670116508927E-3</v>
      </c>
      <c r="S5732">
        <v>8.25306766153208E-6</v>
      </c>
      <c r="T5732">
        <f t="shared" si="180"/>
        <v>7.8231670116508927E-3</v>
      </c>
      <c r="U5732">
        <f t="shared" si="181"/>
        <v>8.25306766153208E-6</v>
      </c>
    </row>
    <row r="5733" spans="1:21" x14ac:dyDescent="0.35">
      <c r="A5733" t="s">
        <v>73</v>
      </c>
      <c r="B5733" t="s">
        <v>52</v>
      </c>
      <c r="C5733" t="s">
        <v>39</v>
      </c>
      <c r="D5733" t="s">
        <v>40</v>
      </c>
      <c r="E5733" t="s">
        <v>1311</v>
      </c>
      <c r="F5733" t="s">
        <v>1312</v>
      </c>
      <c r="G5733" t="s">
        <v>452</v>
      </c>
      <c r="H5733" t="s">
        <v>41</v>
      </c>
      <c r="I5733" t="s">
        <v>645</v>
      </c>
      <c r="J5733" t="s">
        <v>36</v>
      </c>
      <c r="L5733" t="s">
        <v>1313</v>
      </c>
      <c r="M5733" t="s">
        <v>1313</v>
      </c>
      <c r="N5733" t="b">
        <v>0</v>
      </c>
      <c r="O5733">
        <v>76.359190920000003</v>
      </c>
      <c r="P5733">
        <v>6.5947512307456598E-3</v>
      </c>
      <c r="Q5733">
        <v>50.770027195209543</v>
      </c>
      <c r="R5733">
        <v>3876.7581996125982</v>
      </c>
      <c r="S5733">
        <v>0.50356986829841288</v>
      </c>
      <c r="T5733">
        <f t="shared" si="180"/>
        <v>3876.7581996125978</v>
      </c>
      <c r="U5733">
        <f t="shared" si="181"/>
        <v>0.50356986829841288</v>
      </c>
    </row>
    <row r="5734" spans="1:21" x14ac:dyDescent="0.35">
      <c r="A5734" t="s">
        <v>73</v>
      </c>
      <c r="B5734" t="s">
        <v>52</v>
      </c>
      <c r="C5734" t="s">
        <v>29</v>
      </c>
      <c r="D5734" t="s">
        <v>30</v>
      </c>
      <c r="E5734" t="s">
        <v>1311</v>
      </c>
      <c r="F5734" t="s">
        <v>1312</v>
      </c>
      <c r="G5734" t="s">
        <v>452</v>
      </c>
      <c r="H5734" t="s">
        <v>41</v>
      </c>
      <c r="I5734" t="s">
        <v>645</v>
      </c>
      <c r="J5734" t="s">
        <v>36</v>
      </c>
      <c r="L5734" t="s">
        <v>1313</v>
      </c>
      <c r="M5734" t="s">
        <v>1313</v>
      </c>
      <c r="N5734" t="b">
        <v>0</v>
      </c>
      <c r="O5734">
        <v>76.359190920000003</v>
      </c>
      <c r="P5734">
        <v>9.3347228840926259E-4</v>
      </c>
      <c r="Q5734">
        <v>2.0252653072232372</v>
      </c>
      <c r="R5734">
        <v>154.6476202579116</v>
      </c>
      <c r="S5734">
        <v>7.1279188689172185E-2</v>
      </c>
      <c r="T5734">
        <f t="shared" si="180"/>
        <v>154.64762025791163</v>
      </c>
      <c r="U5734">
        <f t="shared" si="181"/>
        <v>7.1279188689172185E-2</v>
      </c>
    </row>
    <row r="5735" spans="1:21" x14ac:dyDescent="0.35">
      <c r="A5735" t="s">
        <v>73</v>
      </c>
      <c r="B5735" t="s">
        <v>52</v>
      </c>
      <c r="C5735" t="s">
        <v>76</v>
      </c>
      <c r="D5735" t="s">
        <v>77</v>
      </c>
      <c r="E5735" t="s">
        <v>1311</v>
      </c>
      <c r="F5735" t="s">
        <v>1312</v>
      </c>
      <c r="G5735" t="s">
        <v>452</v>
      </c>
      <c r="H5735" t="s">
        <v>41</v>
      </c>
      <c r="I5735" t="s">
        <v>645</v>
      </c>
      <c r="J5735" t="s">
        <v>36</v>
      </c>
      <c r="L5735" t="s">
        <v>1313</v>
      </c>
      <c r="M5735" t="s">
        <v>1313</v>
      </c>
      <c r="N5735" t="b">
        <v>0</v>
      </c>
      <c r="O5735">
        <v>76.359190920000003</v>
      </c>
      <c r="P5735">
        <v>1.3458843971544459E-2</v>
      </c>
      <c r="Q5735">
        <v>12.757775471041899</v>
      </c>
      <c r="R5735">
        <v>974.17341290778154</v>
      </c>
      <c r="S5735">
        <v>1.027706436385655</v>
      </c>
      <c r="T5735">
        <f t="shared" si="180"/>
        <v>974.17341290778131</v>
      </c>
      <c r="U5735">
        <f t="shared" si="181"/>
        <v>1.0277064363856545</v>
      </c>
    </row>
    <row r="5736" spans="1:21" x14ac:dyDescent="0.35">
      <c r="A5736" t="s">
        <v>73</v>
      </c>
      <c r="B5736" t="s">
        <v>52</v>
      </c>
      <c r="C5736" t="s">
        <v>76</v>
      </c>
      <c r="D5736" t="s">
        <v>77</v>
      </c>
      <c r="E5736" t="s">
        <v>880</v>
      </c>
      <c r="F5736" t="s">
        <v>881</v>
      </c>
      <c r="G5736" t="s">
        <v>452</v>
      </c>
      <c r="H5736" t="s">
        <v>41</v>
      </c>
      <c r="I5736" t="s">
        <v>645</v>
      </c>
      <c r="J5736" t="s">
        <v>36</v>
      </c>
      <c r="L5736" t="s">
        <v>882</v>
      </c>
      <c r="M5736" t="s">
        <v>882</v>
      </c>
      <c r="N5736" t="b">
        <v>0</v>
      </c>
      <c r="O5736">
        <v>58.290238330000001</v>
      </c>
      <c r="P5736">
        <v>8.8450178690152481E-2</v>
      </c>
      <c r="Q5736">
        <v>83.842826507855577</v>
      </c>
      <c r="R5736">
        <v>4887.2183394037429</v>
      </c>
      <c r="S5736">
        <v>5.1557819961800746</v>
      </c>
      <c r="T5736">
        <f t="shared" si="180"/>
        <v>4887.2183394037429</v>
      </c>
      <c r="U5736">
        <f t="shared" si="181"/>
        <v>5.1557819961800755</v>
      </c>
    </row>
    <row r="5737" spans="1:21" x14ac:dyDescent="0.35">
      <c r="A5737" t="s">
        <v>73</v>
      </c>
      <c r="B5737" t="s">
        <v>52</v>
      </c>
      <c r="C5737" t="s">
        <v>29</v>
      </c>
      <c r="D5737" t="s">
        <v>30</v>
      </c>
      <c r="E5737" t="s">
        <v>880</v>
      </c>
      <c r="F5737" t="s">
        <v>881</v>
      </c>
      <c r="G5737" t="s">
        <v>452</v>
      </c>
      <c r="H5737" t="s">
        <v>41</v>
      </c>
      <c r="I5737" t="s">
        <v>645</v>
      </c>
      <c r="J5737" t="s">
        <v>36</v>
      </c>
      <c r="L5737" t="s">
        <v>882</v>
      </c>
      <c r="M5737" t="s">
        <v>882</v>
      </c>
      <c r="N5737" t="b">
        <v>0</v>
      </c>
      <c r="O5737">
        <v>58.290238330000001</v>
      </c>
      <c r="P5737">
        <v>1.3233691399369391E-2</v>
      </c>
      <c r="Q5737">
        <v>28.71187116150432</v>
      </c>
      <c r="R5737">
        <v>1673.6218129043409</v>
      </c>
      <c r="S5737">
        <v>0.77139502565491291</v>
      </c>
      <c r="T5737">
        <f t="shared" si="180"/>
        <v>1673.6218129043407</v>
      </c>
      <c r="U5737">
        <f t="shared" si="181"/>
        <v>0.77139502565491302</v>
      </c>
    </row>
    <row r="5738" spans="1:21" x14ac:dyDescent="0.35">
      <c r="A5738" t="s">
        <v>73</v>
      </c>
      <c r="B5738" t="s">
        <v>52</v>
      </c>
      <c r="C5738" t="s">
        <v>39</v>
      </c>
      <c r="D5738" t="s">
        <v>40</v>
      </c>
      <c r="E5738" t="s">
        <v>880</v>
      </c>
      <c r="F5738" t="s">
        <v>881</v>
      </c>
      <c r="G5738" t="s">
        <v>452</v>
      </c>
      <c r="H5738" t="s">
        <v>41</v>
      </c>
      <c r="I5738" t="s">
        <v>645</v>
      </c>
      <c r="J5738" t="s">
        <v>36</v>
      </c>
      <c r="L5738" t="s">
        <v>882</v>
      </c>
      <c r="M5738" t="s">
        <v>882</v>
      </c>
      <c r="N5738" t="b">
        <v>0</v>
      </c>
      <c r="O5738">
        <v>58.290238330000001</v>
      </c>
      <c r="P5738">
        <v>5.190616254261924E-2</v>
      </c>
      <c r="Q5738">
        <v>399.60222784473081</v>
      </c>
      <c r="R5738">
        <v>23292.909098268319</v>
      </c>
      <c r="S5738">
        <v>3.025622585404995</v>
      </c>
      <c r="T5738">
        <f t="shared" si="180"/>
        <v>23292.909098268323</v>
      </c>
      <c r="U5738">
        <f t="shared" si="181"/>
        <v>3.0256225854049945</v>
      </c>
    </row>
    <row r="5739" spans="1:21" x14ac:dyDescent="0.35">
      <c r="A5739" t="s">
        <v>73</v>
      </c>
      <c r="B5739" t="s">
        <v>52</v>
      </c>
      <c r="C5739" t="s">
        <v>76</v>
      </c>
      <c r="D5739" t="s">
        <v>77</v>
      </c>
      <c r="E5739" t="s">
        <v>1314</v>
      </c>
      <c r="F5739" t="s">
        <v>1315</v>
      </c>
      <c r="G5739" t="s">
        <v>452</v>
      </c>
      <c r="H5739" t="s">
        <v>41</v>
      </c>
      <c r="I5739" t="s">
        <v>645</v>
      </c>
      <c r="J5739" t="s">
        <v>36</v>
      </c>
      <c r="L5739" t="s">
        <v>1316</v>
      </c>
      <c r="M5739" t="s">
        <v>1316</v>
      </c>
      <c r="N5739" t="b">
        <v>0</v>
      </c>
      <c r="O5739">
        <v>55.446356190000003</v>
      </c>
      <c r="P5739">
        <v>9.917886026881987E-3</v>
      </c>
      <c r="Q5739">
        <v>9.401265320101956</v>
      </c>
      <c r="R5739">
        <v>521.26590557506745</v>
      </c>
      <c r="S5739">
        <v>0.54991064129832257</v>
      </c>
      <c r="T5739">
        <f t="shared" si="180"/>
        <v>521.26590557506745</v>
      </c>
      <c r="U5739">
        <f t="shared" si="181"/>
        <v>0.54991064129832257</v>
      </c>
    </row>
    <row r="5740" spans="1:21" x14ac:dyDescent="0.35">
      <c r="A5740" t="s">
        <v>73</v>
      </c>
      <c r="B5740" t="s">
        <v>52</v>
      </c>
      <c r="C5740" t="s">
        <v>29</v>
      </c>
      <c r="D5740" t="s">
        <v>30</v>
      </c>
      <c r="E5740" t="s">
        <v>1314</v>
      </c>
      <c r="F5740" t="s">
        <v>1315</v>
      </c>
      <c r="G5740" t="s">
        <v>452</v>
      </c>
      <c r="H5740" t="s">
        <v>41</v>
      </c>
      <c r="I5740" t="s">
        <v>645</v>
      </c>
      <c r="J5740" t="s">
        <v>36</v>
      </c>
      <c r="L5740" t="s">
        <v>1316</v>
      </c>
      <c r="M5740" t="s">
        <v>1316</v>
      </c>
      <c r="N5740" t="b">
        <v>0</v>
      </c>
      <c r="O5740">
        <v>55.446356190000003</v>
      </c>
      <c r="P5740">
        <v>3.0162926583158791E-3</v>
      </c>
      <c r="Q5740">
        <v>6.5441609281506841</v>
      </c>
      <c r="R5740">
        <v>362.84987778692391</v>
      </c>
      <c r="S5740">
        <v>0.16724243710626421</v>
      </c>
      <c r="T5740">
        <f t="shared" si="180"/>
        <v>362.84987778692386</v>
      </c>
      <c r="U5740">
        <f t="shared" si="181"/>
        <v>0.16724243710626421</v>
      </c>
    </row>
    <row r="5741" spans="1:21" x14ac:dyDescent="0.35">
      <c r="A5741" t="s">
        <v>73</v>
      </c>
      <c r="B5741" t="s">
        <v>52</v>
      </c>
      <c r="C5741" t="s">
        <v>39</v>
      </c>
      <c r="D5741" t="s">
        <v>40</v>
      </c>
      <c r="E5741" t="s">
        <v>1314</v>
      </c>
      <c r="F5741" t="s">
        <v>1315</v>
      </c>
      <c r="G5741" t="s">
        <v>452</v>
      </c>
      <c r="H5741" t="s">
        <v>41</v>
      </c>
      <c r="I5741" t="s">
        <v>645</v>
      </c>
      <c r="J5741" t="s">
        <v>36</v>
      </c>
      <c r="L5741" t="s">
        <v>1316</v>
      </c>
      <c r="M5741" t="s">
        <v>1316</v>
      </c>
      <c r="N5741" t="b">
        <v>0</v>
      </c>
      <c r="O5741">
        <v>55.446356190000003</v>
      </c>
      <c r="P5741">
        <v>4.9181008435897379E-3</v>
      </c>
      <c r="Q5741">
        <v>37.862249058574669</v>
      </c>
      <c r="R5741">
        <v>2099.3237474562229</v>
      </c>
      <c r="S5741">
        <v>0.27269077115201612</v>
      </c>
      <c r="T5741">
        <f t="shared" si="180"/>
        <v>2099.3237474562234</v>
      </c>
      <c r="U5741">
        <f t="shared" si="181"/>
        <v>0.27269077115201612</v>
      </c>
    </row>
    <row r="5742" spans="1:21" x14ac:dyDescent="0.35">
      <c r="A5742" t="s">
        <v>73</v>
      </c>
      <c r="B5742" t="s">
        <v>52</v>
      </c>
      <c r="C5742" t="s">
        <v>39</v>
      </c>
      <c r="D5742" t="s">
        <v>40</v>
      </c>
      <c r="E5742" t="s">
        <v>1475</v>
      </c>
      <c r="F5742" t="s">
        <v>1476</v>
      </c>
      <c r="G5742" t="s">
        <v>452</v>
      </c>
      <c r="H5742" t="s">
        <v>41</v>
      </c>
      <c r="I5742" t="s">
        <v>645</v>
      </c>
      <c r="J5742" t="s">
        <v>36</v>
      </c>
      <c r="L5742" t="s">
        <v>1477</v>
      </c>
      <c r="M5742" t="s">
        <v>1477</v>
      </c>
      <c r="N5742" t="b">
        <v>0</v>
      </c>
      <c r="O5742">
        <v>84.86340337</v>
      </c>
      <c r="P5742">
        <v>2.5666375024417272E-3</v>
      </c>
      <c r="Q5742">
        <v>19.759389132329321</v>
      </c>
      <c r="R5742">
        <v>1676.849010281657</v>
      </c>
      <c r="S5742">
        <v>0.21781359367428171</v>
      </c>
      <c r="T5742">
        <f t="shared" si="180"/>
        <v>1676.8490102816575</v>
      </c>
      <c r="U5742">
        <f t="shared" si="181"/>
        <v>0.21781359367428166</v>
      </c>
    </row>
    <row r="5743" spans="1:21" x14ac:dyDescent="0.35">
      <c r="A5743" t="s">
        <v>73</v>
      </c>
      <c r="B5743" t="s">
        <v>52</v>
      </c>
      <c r="C5743" t="s">
        <v>29</v>
      </c>
      <c r="D5743" t="s">
        <v>30</v>
      </c>
      <c r="E5743" t="s">
        <v>1475</v>
      </c>
      <c r="F5743" t="s">
        <v>1476</v>
      </c>
      <c r="G5743" t="s">
        <v>452</v>
      </c>
      <c r="H5743" t="s">
        <v>41</v>
      </c>
      <c r="I5743" t="s">
        <v>645</v>
      </c>
      <c r="J5743" t="s">
        <v>36</v>
      </c>
      <c r="L5743" t="s">
        <v>1477</v>
      </c>
      <c r="M5743" t="s">
        <v>1477</v>
      </c>
      <c r="N5743" t="b">
        <v>0</v>
      </c>
      <c r="O5743">
        <v>84.86340337</v>
      </c>
      <c r="P5743">
        <v>5.3157693562606119E-4</v>
      </c>
      <c r="Q5743">
        <v>1.1533115007389421</v>
      </c>
      <c r="R5743">
        <v>97.873939098468909</v>
      </c>
      <c r="S5743">
        <v>4.5111427910222962E-2</v>
      </c>
      <c r="T5743">
        <f t="shared" si="180"/>
        <v>97.873939098468895</v>
      </c>
      <c r="U5743">
        <f t="shared" si="181"/>
        <v>4.5111427910222955E-2</v>
      </c>
    </row>
    <row r="5744" spans="1:21" x14ac:dyDescent="0.35">
      <c r="A5744" t="s">
        <v>73</v>
      </c>
      <c r="B5744" t="s">
        <v>52</v>
      </c>
      <c r="C5744" t="s">
        <v>76</v>
      </c>
      <c r="D5744" t="s">
        <v>77</v>
      </c>
      <c r="E5744" t="s">
        <v>1475</v>
      </c>
      <c r="F5744" t="s">
        <v>1476</v>
      </c>
      <c r="G5744" t="s">
        <v>452</v>
      </c>
      <c r="H5744" t="s">
        <v>41</v>
      </c>
      <c r="I5744" t="s">
        <v>645</v>
      </c>
      <c r="J5744" t="s">
        <v>36</v>
      </c>
      <c r="L5744" t="s">
        <v>1477</v>
      </c>
      <c r="M5744" t="s">
        <v>1477</v>
      </c>
      <c r="N5744" t="b">
        <v>0</v>
      </c>
      <c r="O5744">
        <v>84.86340337</v>
      </c>
      <c r="P5744">
        <v>6.1529527531189862E-3</v>
      </c>
      <c r="Q5744">
        <v>5.8324466703222457</v>
      </c>
      <c r="R5744">
        <v>494.96127441757022</v>
      </c>
      <c r="S5744">
        <v>0.5221605114044886</v>
      </c>
      <c r="T5744">
        <f t="shared" si="180"/>
        <v>494.96127441757017</v>
      </c>
      <c r="U5744">
        <f t="shared" si="181"/>
        <v>0.5221605114044886</v>
      </c>
    </row>
    <row r="5745" spans="1:21" x14ac:dyDescent="0.35">
      <c r="A5745" t="s">
        <v>73</v>
      </c>
      <c r="B5745" t="s">
        <v>52</v>
      </c>
      <c r="C5745" t="s">
        <v>39</v>
      </c>
      <c r="D5745" t="s">
        <v>40</v>
      </c>
      <c r="E5745" t="s">
        <v>1320</v>
      </c>
      <c r="F5745" t="s">
        <v>1321</v>
      </c>
      <c r="G5745" t="s">
        <v>452</v>
      </c>
      <c r="H5745" t="s">
        <v>41</v>
      </c>
      <c r="I5745" t="s">
        <v>645</v>
      </c>
      <c r="J5745" t="s">
        <v>145</v>
      </c>
      <c r="L5745" t="s">
        <v>1322</v>
      </c>
      <c r="M5745" t="s">
        <v>1322</v>
      </c>
      <c r="N5745" t="b">
        <v>0</v>
      </c>
      <c r="O5745">
        <v>54.427446869999997</v>
      </c>
      <c r="P5745">
        <v>5.1092855808621126E-3</v>
      </c>
      <c r="Q5745">
        <v>39.334094465778911</v>
      </c>
      <c r="R5745">
        <v>2140.8543367157431</v>
      </c>
      <c r="S5745">
        <v>0.27808536949602969</v>
      </c>
      <c r="T5745">
        <f t="shared" si="180"/>
        <v>2140.8543367157426</v>
      </c>
      <c r="U5745">
        <f t="shared" si="181"/>
        <v>0.27808536949602969</v>
      </c>
    </row>
    <row r="5746" spans="1:21" x14ac:dyDescent="0.35">
      <c r="A5746" t="s">
        <v>73</v>
      </c>
      <c r="B5746" t="s">
        <v>52</v>
      </c>
      <c r="C5746" t="s">
        <v>29</v>
      </c>
      <c r="D5746" t="s">
        <v>30</v>
      </c>
      <c r="E5746" t="s">
        <v>901</v>
      </c>
      <c r="F5746" t="s">
        <v>630</v>
      </c>
      <c r="G5746" t="s">
        <v>452</v>
      </c>
      <c r="H5746" t="s">
        <v>41</v>
      </c>
      <c r="I5746" t="s">
        <v>645</v>
      </c>
      <c r="J5746" t="s">
        <v>36</v>
      </c>
      <c r="L5746" t="s">
        <v>902</v>
      </c>
      <c r="M5746" t="s">
        <v>902</v>
      </c>
      <c r="N5746" t="b">
        <v>0</v>
      </c>
      <c r="O5746">
        <v>20.496116310000001</v>
      </c>
      <c r="P5746">
        <v>5.1479880287115263E-3</v>
      </c>
      <c r="Q5746">
        <v>11.16909595068654</v>
      </c>
      <c r="R5746">
        <v>228.9230896828214</v>
      </c>
      <c r="S5746">
        <v>0.1055137613989591</v>
      </c>
      <c r="T5746">
        <f t="shared" si="180"/>
        <v>228.92308968282137</v>
      </c>
      <c r="U5746">
        <f t="shared" si="181"/>
        <v>0.10551376139895907</v>
      </c>
    </row>
    <row r="5747" spans="1:21" x14ac:dyDescent="0.35">
      <c r="A5747" t="s">
        <v>73</v>
      </c>
      <c r="B5747" t="s">
        <v>52</v>
      </c>
      <c r="C5747" t="s">
        <v>76</v>
      </c>
      <c r="D5747" t="s">
        <v>77</v>
      </c>
      <c r="E5747" t="s">
        <v>901</v>
      </c>
      <c r="F5747" t="s">
        <v>630</v>
      </c>
      <c r="G5747" t="s">
        <v>452</v>
      </c>
      <c r="H5747" t="s">
        <v>41</v>
      </c>
      <c r="I5747" t="s">
        <v>645</v>
      </c>
      <c r="J5747" t="s">
        <v>36</v>
      </c>
      <c r="L5747" t="s">
        <v>902</v>
      </c>
      <c r="M5747" t="s">
        <v>902</v>
      </c>
      <c r="N5747" t="b">
        <v>0</v>
      </c>
      <c r="O5747">
        <v>20.496116310000001</v>
      </c>
      <c r="P5747">
        <v>2.5569883833272251E-2</v>
      </c>
      <c r="Q5747">
        <v>24.237953679767411</v>
      </c>
      <c r="R5747">
        <v>496.78391773690538</v>
      </c>
      <c r="S5747">
        <v>0.52408331307993672</v>
      </c>
      <c r="T5747">
        <f t="shared" si="180"/>
        <v>496.78391773690538</v>
      </c>
      <c r="U5747">
        <f t="shared" si="181"/>
        <v>0.52408331307993672</v>
      </c>
    </row>
    <row r="5748" spans="1:21" x14ac:dyDescent="0.35">
      <c r="A5748" t="s">
        <v>73</v>
      </c>
      <c r="B5748" t="s">
        <v>52</v>
      </c>
      <c r="C5748" t="s">
        <v>39</v>
      </c>
      <c r="D5748" t="s">
        <v>40</v>
      </c>
      <c r="E5748" t="s">
        <v>903</v>
      </c>
      <c r="F5748" t="s">
        <v>904</v>
      </c>
      <c r="G5748" t="s">
        <v>452</v>
      </c>
      <c r="H5748" t="s">
        <v>41</v>
      </c>
      <c r="I5748" t="s">
        <v>645</v>
      </c>
      <c r="J5748" t="s">
        <v>36</v>
      </c>
      <c r="L5748" t="s">
        <v>905</v>
      </c>
      <c r="M5748" t="s">
        <v>905</v>
      </c>
      <c r="N5748" t="b">
        <v>0</v>
      </c>
      <c r="O5748">
        <v>73.482587359999997</v>
      </c>
      <c r="P5748">
        <v>1.6152029787987979E-2</v>
      </c>
      <c r="Q5748">
        <v>124.3472214343502</v>
      </c>
      <c r="R5748">
        <v>9137.3555620229054</v>
      </c>
      <c r="S5748">
        <v>1.1868929399371491</v>
      </c>
      <c r="T5748">
        <f t="shared" si="180"/>
        <v>9137.3555620229035</v>
      </c>
      <c r="U5748">
        <f t="shared" si="181"/>
        <v>1.1868929399371488</v>
      </c>
    </row>
    <row r="5749" spans="1:21" x14ac:dyDescent="0.35">
      <c r="A5749" t="s">
        <v>73</v>
      </c>
      <c r="B5749" t="s">
        <v>52</v>
      </c>
      <c r="C5749" t="s">
        <v>29</v>
      </c>
      <c r="D5749" t="s">
        <v>30</v>
      </c>
      <c r="E5749" t="s">
        <v>903</v>
      </c>
      <c r="F5749" t="s">
        <v>904</v>
      </c>
      <c r="G5749" t="s">
        <v>452</v>
      </c>
      <c r="H5749" t="s">
        <v>41</v>
      </c>
      <c r="I5749" t="s">
        <v>645</v>
      </c>
      <c r="J5749" t="s">
        <v>36</v>
      </c>
      <c r="L5749" t="s">
        <v>905</v>
      </c>
      <c r="M5749" t="s">
        <v>905</v>
      </c>
      <c r="N5749" t="b">
        <v>0</v>
      </c>
      <c r="O5749">
        <v>73.482587359999997</v>
      </c>
      <c r="P5749">
        <v>4.9315719686053453E-3</v>
      </c>
      <c r="Q5749">
        <v>10.69955877866626</v>
      </c>
      <c r="R5749">
        <v>786.23126266679822</v>
      </c>
      <c r="S5749">
        <v>0.36238466800516939</v>
      </c>
      <c r="T5749">
        <f t="shared" si="180"/>
        <v>786.23126266679833</v>
      </c>
      <c r="U5749">
        <f t="shared" si="181"/>
        <v>0.36238466800516944</v>
      </c>
    </row>
    <row r="5750" spans="1:21" x14ac:dyDescent="0.35">
      <c r="A5750" t="s">
        <v>73</v>
      </c>
      <c r="B5750" t="s">
        <v>52</v>
      </c>
      <c r="C5750" t="s">
        <v>76</v>
      </c>
      <c r="D5750" t="s">
        <v>77</v>
      </c>
      <c r="E5750" t="s">
        <v>903</v>
      </c>
      <c r="F5750" t="s">
        <v>904</v>
      </c>
      <c r="G5750" t="s">
        <v>452</v>
      </c>
      <c r="H5750" t="s">
        <v>41</v>
      </c>
      <c r="I5750" t="s">
        <v>645</v>
      </c>
      <c r="J5750" t="s">
        <v>36</v>
      </c>
      <c r="L5750" t="s">
        <v>905</v>
      </c>
      <c r="M5750" t="s">
        <v>905</v>
      </c>
      <c r="N5750" t="b">
        <v>0</v>
      </c>
      <c r="O5750">
        <v>73.482587359999997</v>
      </c>
      <c r="P5750">
        <v>3.0959297735090211E-2</v>
      </c>
      <c r="Q5750">
        <v>29.346634085400741</v>
      </c>
      <c r="R5750">
        <v>2156.4666029024129</v>
      </c>
      <c r="S5750">
        <v>2.2749693004230158</v>
      </c>
      <c r="T5750">
        <f t="shared" si="180"/>
        <v>2156.4666029024133</v>
      </c>
      <c r="U5750">
        <f t="shared" si="181"/>
        <v>2.2749693004230163</v>
      </c>
    </row>
    <row r="5751" spans="1:21" x14ac:dyDescent="0.35">
      <c r="A5751" t="s">
        <v>73</v>
      </c>
      <c r="B5751" t="s">
        <v>52</v>
      </c>
      <c r="C5751" t="s">
        <v>39</v>
      </c>
      <c r="D5751" t="s">
        <v>40</v>
      </c>
      <c r="E5751" t="s">
        <v>1329</v>
      </c>
      <c r="F5751" t="s">
        <v>1330</v>
      </c>
      <c r="G5751" t="s">
        <v>920</v>
      </c>
      <c r="H5751" t="s">
        <v>41</v>
      </c>
      <c r="I5751" t="s">
        <v>921</v>
      </c>
      <c r="J5751" t="s">
        <v>145</v>
      </c>
      <c r="L5751" t="s">
        <v>1331</v>
      </c>
      <c r="M5751" t="s">
        <v>1331</v>
      </c>
      <c r="N5751" t="b">
        <v>0</v>
      </c>
      <c r="O5751">
        <v>138.32673435000001</v>
      </c>
      <c r="P5751">
        <v>1.256998694338562E-2</v>
      </c>
      <c r="Q5751">
        <v>96.770682718680646</v>
      </c>
      <c r="R5751">
        <v>13385.972521295071</v>
      </c>
      <c r="S5751">
        <v>1.7387652447006721</v>
      </c>
      <c r="T5751">
        <f t="shared" si="180"/>
        <v>13385.972521295074</v>
      </c>
      <c r="U5751">
        <f t="shared" si="181"/>
        <v>1.7387652447006712</v>
      </c>
    </row>
    <row r="5752" spans="1:21" x14ac:dyDescent="0.35">
      <c r="A5752" t="s">
        <v>73</v>
      </c>
      <c r="B5752" t="s">
        <v>52</v>
      </c>
      <c r="C5752" t="s">
        <v>39</v>
      </c>
      <c r="D5752" t="s">
        <v>40</v>
      </c>
      <c r="E5752" t="s">
        <v>918</v>
      </c>
      <c r="F5752" t="s">
        <v>919</v>
      </c>
      <c r="G5752" t="s">
        <v>920</v>
      </c>
      <c r="H5752" t="s">
        <v>41</v>
      </c>
      <c r="I5752" t="s">
        <v>921</v>
      </c>
      <c r="J5752" t="s">
        <v>145</v>
      </c>
      <c r="L5752" t="s">
        <v>922</v>
      </c>
      <c r="M5752" t="s">
        <v>922</v>
      </c>
      <c r="N5752" t="b">
        <v>0</v>
      </c>
      <c r="O5752">
        <v>54.427446869999997</v>
      </c>
      <c r="P5752">
        <v>1.3551624254530669E-3</v>
      </c>
      <c r="Q5752">
        <v>10.432786740069201</v>
      </c>
      <c r="R5752">
        <v>567.82994600115683</v>
      </c>
      <c r="S5752">
        <v>7.3758030911567157E-2</v>
      </c>
      <c r="T5752">
        <f t="shared" si="180"/>
        <v>567.82994600115694</v>
      </c>
      <c r="U5752">
        <f t="shared" si="181"/>
        <v>7.375803091156713E-2</v>
      </c>
    </row>
    <row r="5753" spans="1:21" x14ac:dyDescent="0.35">
      <c r="A5753" t="s">
        <v>73</v>
      </c>
      <c r="B5753" t="s">
        <v>52</v>
      </c>
      <c r="C5753" t="s">
        <v>76</v>
      </c>
      <c r="D5753" t="s">
        <v>77</v>
      </c>
      <c r="E5753" t="s">
        <v>918</v>
      </c>
      <c r="F5753" t="s">
        <v>919</v>
      </c>
      <c r="G5753" t="s">
        <v>920</v>
      </c>
      <c r="H5753" t="s">
        <v>41</v>
      </c>
      <c r="I5753" t="s">
        <v>921</v>
      </c>
      <c r="J5753" t="s">
        <v>145</v>
      </c>
      <c r="L5753" t="s">
        <v>922</v>
      </c>
      <c r="M5753" t="s">
        <v>922</v>
      </c>
      <c r="N5753" t="b">
        <v>0</v>
      </c>
      <c r="O5753">
        <v>54.427446869999997</v>
      </c>
      <c r="P5753">
        <v>6.7296887076697502E-3</v>
      </c>
      <c r="Q5753">
        <v>6.3791405639279786</v>
      </c>
      <c r="R5753">
        <v>347.2003341194519</v>
      </c>
      <c r="S5753">
        <v>0.36627977458833427</v>
      </c>
      <c r="T5753">
        <f t="shared" si="180"/>
        <v>347.2003341194519</v>
      </c>
      <c r="U5753">
        <f t="shared" si="181"/>
        <v>0.36627977458833427</v>
      </c>
    </row>
    <row r="5754" spans="1:21" x14ac:dyDescent="0.35">
      <c r="A5754" t="s">
        <v>73</v>
      </c>
      <c r="B5754" t="s">
        <v>52</v>
      </c>
      <c r="C5754" t="s">
        <v>76</v>
      </c>
      <c r="D5754" t="s">
        <v>77</v>
      </c>
      <c r="E5754" t="s">
        <v>1329</v>
      </c>
      <c r="F5754" t="s">
        <v>1330</v>
      </c>
      <c r="G5754" t="s">
        <v>920</v>
      </c>
      <c r="H5754" t="s">
        <v>41</v>
      </c>
      <c r="I5754" t="s">
        <v>921</v>
      </c>
      <c r="J5754" t="s">
        <v>145</v>
      </c>
      <c r="L5754" t="s">
        <v>1331</v>
      </c>
      <c r="M5754" t="s">
        <v>1331</v>
      </c>
      <c r="N5754" t="b">
        <v>0</v>
      </c>
      <c r="O5754">
        <v>138.32673435000001</v>
      </c>
      <c r="P5754">
        <v>9.2728085970457171E-3</v>
      </c>
      <c r="Q5754">
        <v>8.789789845039774</v>
      </c>
      <c r="R5754">
        <v>1215.862924887145</v>
      </c>
      <c r="S5754">
        <v>1.2826773314819391</v>
      </c>
      <c r="T5754">
        <f t="shared" si="180"/>
        <v>1215.8629248871446</v>
      </c>
      <c r="U5754">
        <f t="shared" si="181"/>
        <v>1.2826773314819393</v>
      </c>
    </row>
    <row r="5755" spans="1:21" x14ac:dyDescent="0.35">
      <c r="A5755" t="s">
        <v>73</v>
      </c>
      <c r="B5755" t="s">
        <v>52</v>
      </c>
      <c r="C5755" t="s">
        <v>76</v>
      </c>
      <c r="D5755" t="s">
        <v>77</v>
      </c>
      <c r="E5755" t="s">
        <v>1332</v>
      </c>
      <c r="F5755" t="s">
        <v>1333</v>
      </c>
      <c r="G5755" t="s">
        <v>920</v>
      </c>
      <c r="H5755" t="s">
        <v>41</v>
      </c>
      <c r="I5755" t="s">
        <v>921</v>
      </c>
      <c r="J5755" t="s">
        <v>145</v>
      </c>
      <c r="L5755" t="s">
        <v>1334</v>
      </c>
      <c r="M5755" t="s">
        <v>1334</v>
      </c>
      <c r="N5755" t="b">
        <v>0</v>
      </c>
      <c r="O5755">
        <v>91.455062609999999</v>
      </c>
      <c r="P5755">
        <v>1.095964784156175E-2</v>
      </c>
      <c r="Q5755">
        <v>10.38876196944936</v>
      </c>
      <c r="R5755">
        <v>950.10487635637787</v>
      </c>
      <c r="S5755">
        <v>1.002315279533581</v>
      </c>
      <c r="T5755">
        <f t="shared" si="180"/>
        <v>950.10487635637821</v>
      </c>
      <c r="U5755">
        <f t="shared" si="181"/>
        <v>1.0023152795335812</v>
      </c>
    </row>
    <row r="5756" spans="1:21" x14ac:dyDescent="0.35">
      <c r="A5756" t="s">
        <v>73</v>
      </c>
      <c r="B5756" t="s">
        <v>52</v>
      </c>
      <c r="C5756" t="s">
        <v>39</v>
      </c>
      <c r="D5756" t="s">
        <v>40</v>
      </c>
      <c r="E5756" t="s">
        <v>1332</v>
      </c>
      <c r="F5756" t="s">
        <v>1333</v>
      </c>
      <c r="G5756" t="s">
        <v>920</v>
      </c>
      <c r="H5756" t="s">
        <v>41</v>
      </c>
      <c r="I5756" t="s">
        <v>921</v>
      </c>
      <c r="J5756" t="s">
        <v>145</v>
      </c>
      <c r="L5756" t="s">
        <v>1334</v>
      </c>
      <c r="M5756" t="s">
        <v>1334</v>
      </c>
      <c r="N5756" t="b">
        <v>0</v>
      </c>
      <c r="O5756">
        <v>91.455062609999999</v>
      </c>
      <c r="P5756">
        <v>6.9005280290264656E-3</v>
      </c>
      <c r="Q5756">
        <v>53.124065402443833</v>
      </c>
      <c r="R5756">
        <v>4858.4647274782355</v>
      </c>
      <c r="S5756">
        <v>0.63108822293667532</v>
      </c>
      <c r="T5756">
        <f t="shared" si="180"/>
        <v>4858.4647274782355</v>
      </c>
      <c r="U5756">
        <f t="shared" si="181"/>
        <v>0.63108822293667532</v>
      </c>
    </row>
    <row r="5757" spans="1:21" x14ac:dyDescent="0.35">
      <c r="A5757" t="s">
        <v>73</v>
      </c>
      <c r="B5757" t="s">
        <v>52</v>
      </c>
      <c r="C5757" t="s">
        <v>39</v>
      </c>
      <c r="D5757" t="s">
        <v>40</v>
      </c>
      <c r="E5757" t="s">
        <v>1335</v>
      </c>
      <c r="F5757" t="s">
        <v>1336</v>
      </c>
      <c r="G5757" t="s">
        <v>920</v>
      </c>
      <c r="H5757" t="s">
        <v>41</v>
      </c>
      <c r="I5757" t="s">
        <v>921</v>
      </c>
      <c r="J5757" t="s">
        <v>145</v>
      </c>
      <c r="L5757" t="s">
        <v>1337</v>
      </c>
      <c r="M5757" t="s">
        <v>1337</v>
      </c>
      <c r="N5757" t="b">
        <v>0</v>
      </c>
      <c r="O5757">
        <v>91.455062609999999</v>
      </c>
      <c r="P5757">
        <v>5.5774873212348442E-3</v>
      </c>
      <c r="Q5757">
        <v>42.93856933675599</v>
      </c>
      <c r="R5757">
        <v>3926.9495470768452</v>
      </c>
      <c r="S5757">
        <v>0.51008945217001389</v>
      </c>
      <c r="T5757">
        <f t="shared" si="180"/>
        <v>3926.9495470768452</v>
      </c>
      <c r="U5757">
        <f t="shared" si="181"/>
        <v>0.51008945217001389</v>
      </c>
    </row>
    <row r="5758" spans="1:21" x14ac:dyDescent="0.35">
      <c r="A5758" t="s">
        <v>73</v>
      </c>
      <c r="B5758" t="s">
        <v>52</v>
      </c>
      <c r="C5758" t="s">
        <v>76</v>
      </c>
      <c r="D5758" t="s">
        <v>77</v>
      </c>
      <c r="E5758" t="s">
        <v>1335</v>
      </c>
      <c r="F5758" t="s">
        <v>1336</v>
      </c>
      <c r="G5758" t="s">
        <v>920</v>
      </c>
      <c r="H5758" t="s">
        <v>41</v>
      </c>
      <c r="I5758" t="s">
        <v>921</v>
      </c>
      <c r="J5758" t="s">
        <v>145</v>
      </c>
      <c r="L5758" t="s">
        <v>1337</v>
      </c>
      <c r="M5758" t="s">
        <v>1337</v>
      </c>
      <c r="N5758" t="b">
        <v>0</v>
      </c>
      <c r="O5758">
        <v>91.455062609999999</v>
      </c>
      <c r="P5758">
        <v>3.163654933759065E-3</v>
      </c>
      <c r="Q5758">
        <v>2.9988607786884431</v>
      </c>
      <c r="R5758">
        <v>274.26100027362492</v>
      </c>
      <c r="S5758">
        <v>0.28933226004337059</v>
      </c>
      <c r="T5758">
        <f t="shared" si="180"/>
        <v>274.26100027362492</v>
      </c>
      <c r="U5758">
        <f t="shared" si="181"/>
        <v>0.2893322600433707</v>
      </c>
    </row>
    <row r="5759" spans="1:21" x14ac:dyDescent="0.35">
      <c r="A5759" t="s">
        <v>73</v>
      </c>
      <c r="B5759" t="s">
        <v>52</v>
      </c>
      <c r="C5759" t="s">
        <v>76</v>
      </c>
      <c r="D5759" t="s">
        <v>77</v>
      </c>
      <c r="E5759" t="s">
        <v>1338</v>
      </c>
      <c r="F5759" t="s">
        <v>1339</v>
      </c>
      <c r="G5759" t="s">
        <v>920</v>
      </c>
      <c r="H5759" t="s">
        <v>41</v>
      </c>
      <c r="I5759" t="s">
        <v>921</v>
      </c>
      <c r="J5759" t="s">
        <v>145</v>
      </c>
      <c r="L5759" t="s">
        <v>1340</v>
      </c>
      <c r="M5759" t="s">
        <v>1340</v>
      </c>
      <c r="N5759" t="b">
        <v>0</v>
      </c>
      <c r="O5759">
        <v>91.455062609999999</v>
      </c>
      <c r="P5759">
        <v>1.7284970697177689E-3</v>
      </c>
      <c r="Q5759">
        <v>1.638460001797807</v>
      </c>
      <c r="R5759">
        <v>149.84546204839921</v>
      </c>
      <c r="S5759">
        <v>0.15807980773224009</v>
      </c>
      <c r="T5759">
        <f t="shared" si="180"/>
        <v>149.84546204839916</v>
      </c>
      <c r="U5759">
        <f t="shared" si="181"/>
        <v>0.15807980773224009</v>
      </c>
    </row>
    <row r="5760" spans="1:21" x14ac:dyDescent="0.35">
      <c r="A5760" t="s">
        <v>73</v>
      </c>
      <c r="B5760" t="s">
        <v>52</v>
      </c>
      <c r="C5760" t="s">
        <v>39</v>
      </c>
      <c r="D5760" t="s">
        <v>40</v>
      </c>
      <c r="E5760" t="s">
        <v>1338</v>
      </c>
      <c r="F5760" t="s">
        <v>1339</v>
      </c>
      <c r="G5760" t="s">
        <v>920</v>
      </c>
      <c r="H5760" t="s">
        <v>41</v>
      </c>
      <c r="I5760" t="s">
        <v>921</v>
      </c>
      <c r="J5760" t="s">
        <v>145</v>
      </c>
      <c r="L5760" t="s">
        <v>1340</v>
      </c>
      <c r="M5760" t="s">
        <v>1340</v>
      </c>
      <c r="N5760" t="b">
        <v>0</v>
      </c>
      <c r="O5760">
        <v>91.455062609999999</v>
      </c>
      <c r="P5760">
        <v>1.9589782165124249E-3</v>
      </c>
      <c r="Q5760">
        <v>15.081293265995329</v>
      </c>
      <c r="R5760">
        <v>1379.2606198813739</v>
      </c>
      <c r="S5760">
        <v>0.17915847544276989</v>
      </c>
      <c r="T5760">
        <f t="shared" si="180"/>
        <v>1379.2606198813742</v>
      </c>
      <c r="U5760">
        <f t="shared" si="181"/>
        <v>0.17915847544276994</v>
      </c>
    </row>
    <row r="5761" spans="1:21" x14ac:dyDescent="0.35">
      <c r="A5761" t="s">
        <v>73</v>
      </c>
      <c r="B5761" t="s">
        <v>52</v>
      </c>
      <c r="C5761" t="s">
        <v>39</v>
      </c>
      <c r="D5761" t="s">
        <v>40</v>
      </c>
      <c r="E5761" t="s">
        <v>977</v>
      </c>
      <c r="F5761" t="s">
        <v>978</v>
      </c>
      <c r="G5761" t="s">
        <v>920</v>
      </c>
      <c r="H5761" t="s">
        <v>41</v>
      </c>
      <c r="I5761" t="s">
        <v>921</v>
      </c>
      <c r="J5761" t="s">
        <v>145</v>
      </c>
      <c r="L5761" t="s">
        <v>979</v>
      </c>
      <c r="M5761" t="s">
        <v>979</v>
      </c>
      <c r="N5761" t="b">
        <v>0</v>
      </c>
      <c r="O5761">
        <v>33.993810140000001</v>
      </c>
      <c r="P5761">
        <v>2.0012029635486781E-4</v>
      </c>
      <c r="Q5761">
        <v>1.5406362624995089</v>
      </c>
      <c r="R5761">
        <v>52.372096602207527</v>
      </c>
      <c r="S5761">
        <v>6.8028513594479119E-3</v>
      </c>
      <c r="T5761">
        <f t="shared" si="180"/>
        <v>52.372096602207506</v>
      </c>
      <c r="U5761">
        <f t="shared" si="181"/>
        <v>6.8028513594479111E-3</v>
      </c>
    </row>
    <row r="5762" spans="1:21" x14ac:dyDescent="0.35">
      <c r="A5762" t="s">
        <v>73</v>
      </c>
      <c r="B5762" t="s">
        <v>52</v>
      </c>
      <c r="C5762" t="s">
        <v>76</v>
      </c>
      <c r="D5762" t="s">
        <v>77</v>
      </c>
      <c r="E5762" t="s">
        <v>977</v>
      </c>
      <c r="F5762" t="s">
        <v>978</v>
      </c>
      <c r="G5762" t="s">
        <v>920</v>
      </c>
      <c r="H5762" t="s">
        <v>41</v>
      </c>
      <c r="I5762" t="s">
        <v>921</v>
      </c>
      <c r="J5762" t="s">
        <v>145</v>
      </c>
      <c r="L5762" t="s">
        <v>979</v>
      </c>
      <c r="M5762" t="s">
        <v>979</v>
      </c>
      <c r="N5762" t="b">
        <v>0</v>
      </c>
      <c r="O5762">
        <v>33.993810140000001</v>
      </c>
      <c r="P5762">
        <v>3.9736700448404132E-4</v>
      </c>
      <c r="Q5762">
        <v>0.37666823640471608</v>
      </c>
      <c r="R5762">
        <v>12.80438851411056</v>
      </c>
      <c r="S5762">
        <v>1.3508018506331029E-2</v>
      </c>
      <c r="T5762">
        <f t="shared" ref="T5762:T5825" si="182">O5762*Q5762</f>
        <v>12.804388514110554</v>
      </c>
      <c r="U5762">
        <f t="shared" ref="U5762:U5825" si="183">O5762*P5762</f>
        <v>1.3508018506331029E-2</v>
      </c>
    </row>
    <row r="5763" spans="1:21" x14ac:dyDescent="0.35">
      <c r="A5763" t="s">
        <v>73</v>
      </c>
      <c r="B5763" t="s">
        <v>52</v>
      </c>
      <c r="C5763" t="s">
        <v>76</v>
      </c>
      <c r="D5763" t="s">
        <v>77</v>
      </c>
      <c r="E5763" t="s">
        <v>1006</v>
      </c>
      <c r="F5763" t="s">
        <v>1007</v>
      </c>
      <c r="G5763" t="s">
        <v>920</v>
      </c>
      <c r="H5763" t="s">
        <v>41</v>
      </c>
      <c r="I5763" t="s">
        <v>921</v>
      </c>
      <c r="J5763" t="s">
        <v>145</v>
      </c>
      <c r="L5763" t="s">
        <v>1008</v>
      </c>
      <c r="M5763" t="s">
        <v>1008</v>
      </c>
      <c r="N5763" t="b">
        <v>0</v>
      </c>
      <c r="O5763">
        <v>111.51933579999999</v>
      </c>
      <c r="P5763">
        <v>3.6209328543131839E-3</v>
      </c>
      <c r="Q5763">
        <v>3.432319183483735</v>
      </c>
      <c r="R5763">
        <v>382.76995559570452</v>
      </c>
      <c r="S5763">
        <v>0.40380402688940448</v>
      </c>
      <c r="T5763">
        <f t="shared" si="182"/>
        <v>382.76995559570446</v>
      </c>
      <c r="U5763">
        <f t="shared" si="183"/>
        <v>0.40380402688940442</v>
      </c>
    </row>
    <row r="5764" spans="1:21" x14ac:dyDescent="0.35">
      <c r="A5764" t="s">
        <v>73</v>
      </c>
      <c r="B5764" t="s">
        <v>52</v>
      </c>
      <c r="C5764" t="s">
        <v>39</v>
      </c>
      <c r="D5764" t="s">
        <v>40</v>
      </c>
      <c r="E5764" t="s">
        <v>1006</v>
      </c>
      <c r="F5764" t="s">
        <v>1007</v>
      </c>
      <c r="G5764" t="s">
        <v>920</v>
      </c>
      <c r="H5764" t="s">
        <v>41</v>
      </c>
      <c r="I5764" t="s">
        <v>921</v>
      </c>
      <c r="J5764" t="s">
        <v>145</v>
      </c>
      <c r="L5764" t="s">
        <v>1008</v>
      </c>
      <c r="M5764" t="s">
        <v>1008</v>
      </c>
      <c r="N5764" t="b">
        <v>0</v>
      </c>
      <c r="O5764">
        <v>111.51933579999999</v>
      </c>
      <c r="P5764">
        <v>1.5769170884195481E-3</v>
      </c>
      <c r="Q5764">
        <v>12.139976272402739</v>
      </c>
      <c r="R5764">
        <v>1353.8420905261139</v>
      </c>
      <c r="S5764">
        <v>0.17585674631221779</v>
      </c>
      <c r="T5764">
        <f t="shared" si="182"/>
        <v>1353.8420905261132</v>
      </c>
      <c r="U5764">
        <f t="shared" si="183"/>
        <v>0.17585674631221787</v>
      </c>
    </row>
    <row r="5765" spans="1:21" x14ac:dyDescent="0.35">
      <c r="A5765" t="s">
        <v>73</v>
      </c>
      <c r="B5765" t="s">
        <v>52</v>
      </c>
      <c r="C5765" t="s">
        <v>39</v>
      </c>
      <c r="D5765" t="s">
        <v>40</v>
      </c>
      <c r="E5765" t="s">
        <v>1015</v>
      </c>
      <c r="F5765" t="s">
        <v>1016</v>
      </c>
      <c r="G5765" t="s">
        <v>920</v>
      </c>
      <c r="H5765" t="s">
        <v>41</v>
      </c>
      <c r="I5765" t="s">
        <v>921</v>
      </c>
      <c r="J5765" t="s">
        <v>145</v>
      </c>
      <c r="L5765" t="s">
        <v>1017</v>
      </c>
      <c r="M5765" t="s">
        <v>1017</v>
      </c>
      <c r="N5765" t="b">
        <v>0</v>
      </c>
      <c r="O5765">
        <v>33.993810140000001</v>
      </c>
      <c r="P5765">
        <v>2.772069067794784E-5</v>
      </c>
      <c r="Q5765">
        <v>0.21340914468888511</v>
      </c>
      <c r="R5765">
        <v>7.2545899466937511</v>
      </c>
      <c r="S5765">
        <v>9.4233189585582694E-4</v>
      </c>
      <c r="T5765">
        <f t="shared" si="182"/>
        <v>7.2545899466937502</v>
      </c>
      <c r="U5765">
        <f t="shared" si="183"/>
        <v>9.4233189585582683E-4</v>
      </c>
    </row>
    <row r="5766" spans="1:21" x14ac:dyDescent="0.35">
      <c r="A5766" t="s">
        <v>73</v>
      </c>
      <c r="B5766" t="s">
        <v>52</v>
      </c>
      <c r="C5766" t="s">
        <v>76</v>
      </c>
      <c r="D5766" t="s">
        <v>77</v>
      </c>
      <c r="E5766" t="s">
        <v>1023</v>
      </c>
      <c r="F5766" t="s">
        <v>1024</v>
      </c>
      <c r="G5766" t="s">
        <v>920</v>
      </c>
      <c r="H5766" t="s">
        <v>41</v>
      </c>
      <c r="I5766" t="s">
        <v>921</v>
      </c>
      <c r="J5766" t="s">
        <v>145</v>
      </c>
      <c r="L5766" t="s">
        <v>1025</v>
      </c>
      <c r="M5766" t="s">
        <v>1025</v>
      </c>
      <c r="N5766" t="b">
        <v>0</v>
      </c>
      <c r="O5766">
        <v>33.993810140000001</v>
      </c>
      <c r="P5766">
        <v>2.1419142642723911E-4</v>
      </c>
      <c r="Q5766">
        <v>0.20303423770706869</v>
      </c>
      <c r="R5766">
        <v>6.9019073285337216</v>
      </c>
      <c r="S5766">
        <v>7.2811826835833442E-3</v>
      </c>
      <c r="T5766">
        <f t="shared" si="182"/>
        <v>6.9019073285337225</v>
      </c>
      <c r="U5766">
        <f t="shared" si="183"/>
        <v>7.2811826835833451E-3</v>
      </c>
    </row>
    <row r="5767" spans="1:21" x14ac:dyDescent="0.35">
      <c r="A5767" t="s">
        <v>73</v>
      </c>
      <c r="B5767" t="s">
        <v>52</v>
      </c>
      <c r="C5767" t="s">
        <v>39</v>
      </c>
      <c r="D5767" t="s">
        <v>40</v>
      </c>
      <c r="E5767" t="s">
        <v>1023</v>
      </c>
      <c r="F5767" t="s">
        <v>1024</v>
      </c>
      <c r="G5767" t="s">
        <v>920</v>
      </c>
      <c r="H5767" t="s">
        <v>41</v>
      </c>
      <c r="I5767" t="s">
        <v>921</v>
      </c>
      <c r="J5767" t="s">
        <v>145</v>
      </c>
      <c r="L5767" t="s">
        <v>1025</v>
      </c>
      <c r="M5767" t="s">
        <v>1025</v>
      </c>
      <c r="N5767" t="b">
        <v>0</v>
      </c>
      <c r="O5767">
        <v>33.993810140000001</v>
      </c>
      <c r="P5767">
        <v>1.07890432394122E-4</v>
      </c>
      <c r="Q5767">
        <v>0.83059997187083334</v>
      </c>
      <c r="R5767">
        <v>28.235257746066448</v>
      </c>
      <c r="S5767">
        <v>3.667606874728288E-3</v>
      </c>
      <c r="T5767">
        <f t="shared" si="182"/>
        <v>28.235257746066448</v>
      </c>
      <c r="U5767">
        <f t="shared" si="183"/>
        <v>3.6676068747282888E-3</v>
      </c>
    </row>
    <row r="5768" spans="1:21" x14ac:dyDescent="0.35">
      <c r="A5768" t="s">
        <v>73</v>
      </c>
      <c r="B5768" t="s">
        <v>52</v>
      </c>
      <c r="C5768" t="s">
        <v>39</v>
      </c>
      <c r="D5768" t="s">
        <v>40</v>
      </c>
      <c r="E5768" t="s">
        <v>1026</v>
      </c>
      <c r="F5768" t="s">
        <v>1027</v>
      </c>
      <c r="G5768" t="s">
        <v>920</v>
      </c>
      <c r="H5768" t="s">
        <v>41</v>
      </c>
      <c r="I5768" t="s">
        <v>921</v>
      </c>
      <c r="J5768" t="s">
        <v>145</v>
      </c>
      <c r="L5768" t="s">
        <v>1028</v>
      </c>
      <c r="M5768" t="s">
        <v>1028</v>
      </c>
      <c r="N5768" t="b">
        <v>0</v>
      </c>
      <c r="O5768">
        <v>33.993810140000001</v>
      </c>
      <c r="P5768">
        <v>1.5597970112984499E-2</v>
      </c>
      <c r="Q5768">
        <v>120.0817648942231</v>
      </c>
      <c r="R5768">
        <v>4082.0367170903392</v>
      </c>
      <c r="S5768">
        <v>0.5302344345901896</v>
      </c>
      <c r="T5768">
        <f t="shared" si="182"/>
        <v>4082.0367170903373</v>
      </c>
      <c r="U5768">
        <f t="shared" si="183"/>
        <v>0.53023443459018949</v>
      </c>
    </row>
    <row r="5769" spans="1:21" x14ac:dyDescent="0.35">
      <c r="A5769" t="s">
        <v>73</v>
      </c>
      <c r="B5769" t="s">
        <v>52</v>
      </c>
      <c r="C5769" t="s">
        <v>39</v>
      </c>
      <c r="D5769" t="s">
        <v>40</v>
      </c>
      <c r="E5769" t="s">
        <v>1341</v>
      </c>
      <c r="F5769" t="s">
        <v>1342</v>
      </c>
      <c r="G5769" t="s">
        <v>920</v>
      </c>
      <c r="H5769" t="s">
        <v>41</v>
      </c>
      <c r="I5769" t="s">
        <v>921</v>
      </c>
      <c r="J5769" t="s">
        <v>145</v>
      </c>
      <c r="L5769" t="s">
        <v>1343</v>
      </c>
      <c r="M5769" t="s">
        <v>1343</v>
      </c>
      <c r="N5769" t="b">
        <v>0</v>
      </c>
      <c r="O5769">
        <v>22.262271330000001</v>
      </c>
      <c r="P5769">
        <v>1.0252986785422731E-2</v>
      </c>
      <c r="Q5769">
        <v>78.933139358037408</v>
      </c>
      <c r="R5769">
        <v>1757.2309653173311</v>
      </c>
      <c r="S5769">
        <v>0.22825477375998521</v>
      </c>
      <c r="T5769">
        <f t="shared" si="182"/>
        <v>1757.2309653173309</v>
      </c>
      <c r="U5769">
        <f t="shared" si="183"/>
        <v>0.22825477375998532</v>
      </c>
    </row>
    <row r="5770" spans="1:21" x14ac:dyDescent="0.35">
      <c r="A5770" t="s">
        <v>73</v>
      </c>
      <c r="B5770" t="s">
        <v>52</v>
      </c>
      <c r="C5770" t="s">
        <v>39</v>
      </c>
      <c r="D5770" t="s">
        <v>40</v>
      </c>
      <c r="E5770" t="s">
        <v>1035</v>
      </c>
      <c r="F5770" t="s">
        <v>1036</v>
      </c>
      <c r="G5770" t="s">
        <v>920</v>
      </c>
      <c r="H5770" t="s">
        <v>41</v>
      </c>
      <c r="I5770" t="s">
        <v>921</v>
      </c>
      <c r="J5770" t="s">
        <v>145</v>
      </c>
      <c r="L5770" t="s">
        <v>1037</v>
      </c>
      <c r="M5770" t="s">
        <v>1037</v>
      </c>
      <c r="N5770" t="b">
        <v>0</v>
      </c>
      <c r="O5770">
        <v>33.993810140000001</v>
      </c>
      <c r="P5770">
        <v>8.1263987551549212E-4</v>
      </c>
      <c r="Q5770">
        <v>6.256149343053881</v>
      </c>
      <c r="R5770">
        <v>212.67035297525939</v>
      </c>
      <c r="S5770">
        <v>2.762472564046687E-2</v>
      </c>
      <c r="T5770">
        <f t="shared" si="182"/>
        <v>212.67035297525936</v>
      </c>
      <c r="U5770">
        <f t="shared" si="183"/>
        <v>2.7624725640466873E-2</v>
      </c>
    </row>
    <row r="5771" spans="1:21" x14ac:dyDescent="0.35">
      <c r="A5771" t="s">
        <v>73</v>
      </c>
      <c r="B5771" t="s">
        <v>52</v>
      </c>
      <c r="C5771" t="s">
        <v>39</v>
      </c>
      <c r="D5771" t="s">
        <v>40</v>
      </c>
      <c r="E5771" t="s">
        <v>1038</v>
      </c>
      <c r="F5771" t="s">
        <v>1039</v>
      </c>
      <c r="G5771" t="s">
        <v>920</v>
      </c>
      <c r="H5771" t="s">
        <v>41</v>
      </c>
      <c r="I5771" t="s">
        <v>921</v>
      </c>
      <c r="J5771" t="s">
        <v>145</v>
      </c>
      <c r="L5771" t="s">
        <v>1037</v>
      </c>
      <c r="M5771" t="s">
        <v>1037</v>
      </c>
      <c r="N5771" t="b">
        <v>0</v>
      </c>
      <c r="O5771">
        <v>33.993810140000001</v>
      </c>
      <c r="P5771">
        <v>1.1488772618865901E-3</v>
      </c>
      <c r="Q5771">
        <v>8.8446899343229539</v>
      </c>
      <c r="R5771">
        <v>300.66471037454357</v>
      </c>
      <c r="S5771">
        <v>3.9054715514735792E-2</v>
      </c>
      <c r="T5771">
        <f t="shared" si="182"/>
        <v>300.66471037454357</v>
      </c>
      <c r="U5771">
        <f t="shared" si="183"/>
        <v>3.9054715514735799E-2</v>
      </c>
    </row>
    <row r="5772" spans="1:21" x14ac:dyDescent="0.35">
      <c r="A5772" t="s">
        <v>73</v>
      </c>
      <c r="B5772" t="s">
        <v>52</v>
      </c>
      <c r="C5772" t="s">
        <v>39</v>
      </c>
      <c r="D5772" t="s">
        <v>40</v>
      </c>
      <c r="E5772" t="s">
        <v>1040</v>
      </c>
      <c r="F5772" t="s">
        <v>1041</v>
      </c>
      <c r="G5772" t="s">
        <v>920</v>
      </c>
      <c r="H5772" t="s">
        <v>41</v>
      </c>
      <c r="I5772" t="s">
        <v>921</v>
      </c>
      <c r="J5772" t="s">
        <v>145</v>
      </c>
      <c r="L5772" t="s">
        <v>1042</v>
      </c>
      <c r="M5772" t="s">
        <v>1042</v>
      </c>
      <c r="N5772" t="b">
        <v>0</v>
      </c>
      <c r="O5772">
        <v>33.993810140000001</v>
      </c>
      <c r="P5772">
        <v>4.4654517733947376E-3</v>
      </c>
      <c r="Q5772">
        <v>34.377507208640168</v>
      </c>
      <c r="R5772">
        <v>1168.6224531369951</v>
      </c>
      <c r="S5772">
        <v>0.151797719774107</v>
      </c>
      <c r="T5772">
        <f t="shared" si="182"/>
        <v>1168.6224531369953</v>
      </c>
      <c r="U5772">
        <f t="shared" si="183"/>
        <v>0.15179771977410703</v>
      </c>
    </row>
    <row r="5773" spans="1:21" x14ac:dyDescent="0.35">
      <c r="A5773" t="s">
        <v>73</v>
      </c>
      <c r="B5773" t="s">
        <v>52</v>
      </c>
      <c r="C5773" t="s">
        <v>39</v>
      </c>
      <c r="D5773" t="s">
        <v>40</v>
      </c>
      <c r="E5773" t="s">
        <v>1344</v>
      </c>
      <c r="F5773" t="s">
        <v>1345</v>
      </c>
      <c r="G5773" t="s">
        <v>920</v>
      </c>
      <c r="H5773" t="s">
        <v>41</v>
      </c>
      <c r="I5773" t="s">
        <v>921</v>
      </c>
      <c r="J5773" t="s">
        <v>145</v>
      </c>
      <c r="L5773" t="s">
        <v>1346</v>
      </c>
      <c r="M5773" t="s">
        <v>1346</v>
      </c>
      <c r="N5773" t="b">
        <v>0</v>
      </c>
      <c r="O5773">
        <v>33.993810140000001</v>
      </c>
      <c r="P5773">
        <v>1.18086460677168E-2</v>
      </c>
      <c r="Q5773">
        <v>90.909461330628346</v>
      </c>
      <c r="R5773">
        <v>3090.3589684030521</v>
      </c>
      <c r="S5773">
        <v>0.40142087243642249</v>
      </c>
      <c r="T5773">
        <f t="shared" si="182"/>
        <v>3090.3589684030517</v>
      </c>
      <c r="U5773">
        <f t="shared" si="183"/>
        <v>0.40142087243642249</v>
      </c>
    </row>
    <row r="5774" spans="1:21" x14ac:dyDescent="0.35">
      <c r="A5774" t="s">
        <v>73</v>
      </c>
      <c r="B5774" t="s">
        <v>52</v>
      </c>
      <c r="C5774" t="s">
        <v>76</v>
      </c>
      <c r="D5774" t="s">
        <v>77</v>
      </c>
      <c r="E5774" t="s">
        <v>1053</v>
      </c>
      <c r="F5774" t="s">
        <v>1054</v>
      </c>
      <c r="G5774" t="s">
        <v>920</v>
      </c>
      <c r="H5774" t="s">
        <v>41</v>
      </c>
      <c r="I5774" t="s">
        <v>921</v>
      </c>
      <c r="J5774" t="s">
        <v>145</v>
      </c>
      <c r="L5774" t="s">
        <v>1055</v>
      </c>
      <c r="M5774" t="s">
        <v>1055</v>
      </c>
      <c r="N5774" t="b">
        <v>0</v>
      </c>
      <c r="O5774">
        <v>33.993810140000001</v>
      </c>
      <c r="P5774">
        <v>9.5976342247190895E-3</v>
      </c>
      <c r="Q5774">
        <v>9.0976953704964014</v>
      </c>
      <c r="R5774">
        <v>309.26532913621162</v>
      </c>
      <c r="S5774">
        <v>0.32626015562826682</v>
      </c>
      <c r="T5774">
        <f t="shared" si="182"/>
        <v>309.26532913621162</v>
      </c>
      <c r="U5774">
        <f t="shared" si="183"/>
        <v>0.32626015562826682</v>
      </c>
    </row>
    <row r="5775" spans="1:21" x14ac:dyDescent="0.35">
      <c r="A5775" t="s">
        <v>73</v>
      </c>
      <c r="B5775" t="s">
        <v>52</v>
      </c>
      <c r="C5775" t="s">
        <v>39</v>
      </c>
      <c r="D5775" t="s">
        <v>40</v>
      </c>
      <c r="E5775" t="s">
        <v>1053</v>
      </c>
      <c r="F5775" t="s">
        <v>1054</v>
      </c>
      <c r="G5775" t="s">
        <v>920</v>
      </c>
      <c r="H5775" t="s">
        <v>41</v>
      </c>
      <c r="I5775" t="s">
        <v>921</v>
      </c>
      <c r="J5775" t="s">
        <v>145</v>
      </c>
      <c r="L5775" t="s">
        <v>1055</v>
      </c>
      <c r="M5775" t="s">
        <v>1055</v>
      </c>
      <c r="N5775" t="b">
        <v>0</v>
      </c>
      <c r="O5775">
        <v>33.993810140000001</v>
      </c>
      <c r="P5775">
        <v>1.812912981854292E-3</v>
      </c>
      <c r="Q5775">
        <v>13.95680264058783</v>
      </c>
      <c r="R5775">
        <v>474.44489912559322</v>
      </c>
      <c r="S5775">
        <v>6.1627819705496072E-2</v>
      </c>
      <c r="T5775">
        <f t="shared" si="182"/>
        <v>474.44489912559334</v>
      </c>
      <c r="U5775">
        <f t="shared" si="183"/>
        <v>6.1627819705496065E-2</v>
      </c>
    </row>
    <row r="5776" spans="1:21" x14ac:dyDescent="0.35">
      <c r="A5776" t="s">
        <v>73</v>
      </c>
      <c r="B5776" t="s">
        <v>52</v>
      </c>
      <c r="C5776" t="s">
        <v>39</v>
      </c>
      <c r="D5776" t="s">
        <v>40</v>
      </c>
      <c r="E5776" t="s">
        <v>1067</v>
      </c>
      <c r="F5776" t="s">
        <v>1068</v>
      </c>
      <c r="G5776" t="s">
        <v>920</v>
      </c>
      <c r="H5776" t="s">
        <v>41</v>
      </c>
      <c r="I5776" t="s">
        <v>921</v>
      </c>
      <c r="J5776" t="s">
        <v>145</v>
      </c>
      <c r="L5776" t="s">
        <v>1069</v>
      </c>
      <c r="M5776" t="s">
        <v>1069</v>
      </c>
      <c r="N5776" t="b">
        <v>0</v>
      </c>
      <c r="O5776">
        <v>22.262271330000001</v>
      </c>
      <c r="P5776">
        <v>2.502286160124698E-2</v>
      </c>
      <c r="Q5776">
        <v>192.6397705609329</v>
      </c>
      <c r="R5776">
        <v>4288.5988411764338</v>
      </c>
      <c r="S5776">
        <v>0.55706573441999852</v>
      </c>
      <c r="T5776">
        <f t="shared" si="182"/>
        <v>4288.5988411764347</v>
      </c>
      <c r="U5776">
        <f t="shared" si="183"/>
        <v>0.55706573441999852</v>
      </c>
    </row>
    <row r="5777" spans="1:21" x14ac:dyDescent="0.35">
      <c r="A5777" t="s">
        <v>73</v>
      </c>
      <c r="B5777" t="s">
        <v>52</v>
      </c>
      <c r="C5777" t="s">
        <v>39</v>
      </c>
      <c r="D5777" t="s">
        <v>40</v>
      </c>
      <c r="E5777" t="s">
        <v>1347</v>
      </c>
      <c r="F5777" t="s">
        <v>1348</v>
      </c>
      <c r="G5777" t="s">
        <v>920</v>
      </c>
      <c r="H5777" t="s">
        <v>41</v>
      </c>
      <c r="I5777" t="s">
        <v>921</v>
      </c>
      <c r="J5777" t="s">
        <v>145</v>
      </c>
      <c r="L5777" t="s">
        <v>1349</v>
      </c>
      <c r="M5777" t="s">
        <v>1349</v>
      </c>
      <c r="N5777" t="b">
        <v>0</v>
      </c>
      <c r="O5777">
        <v>33.993810140000001</v>
      </c>
      <c r="P5777">
        <v>4.0096446891387284E-3</v>
      </c>
      <c r="Q5777">
        <v>30.868453227110329</v>
      </c>
      <c r="R5777">
        <v>1049.3363383178589</v>
      </c>
      <c r="S5777">
        <v>0.13630310029144119</v>
      </c>
      <c r="T5777">
        <f t="shared" si="182"/>
        <v>1049.3363383178589</v>
      </c>
      <c r="U5777">
        <f t="shared" si="183"/>
        <v>0.13630310029144127</v>
      </c>
    </row>
    <row r="5778" spans="1:21" x14ac:dyDescent="0.35">
      <c r="A5778" t="s">
        <v>73</v>
      </c>
      <c r="B5778" t="s">
        <v>52</v>
      </c>
      <c r="C5778" t="s">
        <v>39</v>
      </c>
      <c r="D5778" t="s">
        <v>40</v>
      </c>
      <c r="E5778" t="s">
        <v>1350</v>
      </c>
      <c r="F5778" t="s">
        <v>1351</v>
      </c>
      <c r="G5778" t="s">
        <v>920</v>
      </c>
      <c r="H5778" t="s">
        <v>41</v>
      </c>
      <c r="I5778" t="s">
        <v>921</v>
      </c>
      <c r="J5778" t="s">
        <v>145</v>
      </c>
      <c r="L5778" t="s">
        <v>1352</v>
      </c>
      <c r="M5778" t="s">
        <v>1352</v>
      </c>
      <c r="N5778" t="b">
        <v>0</v>
      </c>
      <c r="O5778">
        <v>22.262271330000001</v>
      </c>
      <c r="P5778">
        <v>7.7269068992277352E-3</v>
      </c>
      <c r="Q5778">
        <v>59.485985093677002</v>
      </c>
      <c r="R5778">
        <v>1324.2931404877729</v>
      </c>
      <c r="S5778">
        <v>0.17201849793225679</v>
      </c>
      <c r="T5778">
        <f t="shared" si="182"/>
        <v>1324.2931404877729</v>
      </c>
      <c r="U5778">
        <f t="shared" si="183"/>
        <v>0.17201849793225682</v>
      </c>
    </row>
    <row r="5779" spans="1:21" x14ac:dyDescent="0.35">
      <c r="A5779" t="s">
        <v>73</v>
      </c>
      <c r="B5779" t="s">
        <v>52</v>
      </c>
      <c r="C5779" t="s">
        <v>39</v>
      </c>
      <c r="D5779" t="s">
        <v>40</v>
      </c>
      <c r="E5779" t="s">
        <v>1353</v>
      </c>
      <c r="F5779" t="s">
        <v>1354</v>
      </c>
      <c r="G5779" t="s">
        <v>920</v>
      </c>
      <c r="H5779" t="s">
        <v>41</v>
      </c>
      <c r="I5779" t="s">
        <v>921</v>
      </c>
      <c r="J5779" t="s">
        <v>145</v>
      </c>
      <c r="L5779" t="s">
        <v>1355</v>
      </c>
      <c r="M5779" t="s">
        <v>1355</v>
      </c>
      <c r="N5779" t="b">
        <v>0</v>
      </c>
      <c r="O5779">
        <v>22.262271330000001</v>
      </c>
      <c r="P5779">
        <v>5.8446930610940064E-3</v>
      </c>
      <c r="Q5779">
        <v>44.995666292304357</v>
      </c>
      <c r="R5779">
        <v>1001.705731673415</v>
      </c>
      <c r="S5779">
        <v>0.13011614276664299</v>
      </c>
      <c r="T5779">
        <f t="shared" si="182"/>
        <v>1001.7057316734147</v>
      </c>
      <c r="U5779">
        <f t="shared" si="183"/>
        <v>0.13011614276664304</v>
      </c>
    </row>
    <row r="5780" spans="1:21" x14ac:dyDescent="0.35">
      <c r="A5780" t="s">
        <v>73</v>
      </c>
      <c r="B5780" t="s">
        <v>52</v>
      </c>
      <c r="C5780" t="s">
        <v>76</v>
      </c>
      <c r="D5780" t="s">
        <v>77</v>
      </c>
      <c r="E5780" t="s">
        <v>1353</v>
      </c>
      <c r="F5780" t="s">
        <v>1354</v>
      </c>
      <c r="G5780" t="s">
        <v>920</v>
      </c>
      <c r="H5780" t="s">
        <v>41</v>
      </c>
      <c r="I5780" t="s">
        <v>921</v>
      </c>
      <c r="J5780" t="s">
        <v>145</v>
      </c>
      <c r="L5780" t="s">
        <v>1355</v>
      </c>
      <c r="M5780" t="s">
        <v>1355</v>
      </c>
      <c r="N5780" t="b">
        <v>0</v>
      </c>
      <c r="O5780">
        <v>22.262271330000001</v>
      </c>
      <c r="P5780">
        <v>3.0942039637086131E-2</v>
      </c>
      <c r="Q5780">
        <v>29.330274958282629</v>
      </c>
      <c r="R5780">
        <v>652.95853930479223</v>
      </c>
      <c r="S5780">
        <v>0.68884008190442625</v>
      </c>
      <c r="T5780">
        <f t="shared" si="182"/>
        <v>652.95853930479234</v>
      </c>
      <c r="U5780">
        <f t="shared" si="183"/>
        <v>0.68884008190442625</v>
      </c>
    </row>
    <row r="5781" spans="1:21" x14ac:dyDescent="0.35">
      <c r="A5781" t="s">
        <v>73</v>
      </c>
      <c r="B5781" t="s">
        <v>52</v>
      </c>
      <c r="C5781" t="s">
        <v>76</v>
      </c>
      <c r="D5781" t="s">
        <v>77</v>
      </c>
      <c r="E5781" t="s">
        <v>1084</v>
      </c>
      <c r="F5781" t="s">
        <v>1085</v>
      </c>
      <c r="G5781" t="s">
        <v>920</v>
      </c>
      <c r="H5781" t="s">
        <v>41</v>
      </c>
      <c r="I5781" t="s">
        <v>921</v>
      </c>
      <c r="J5781" t="s">
        <v>145</v>
      </c>
      <c r="L5781" t="s">
        <v>1085</v>
      </c>
      <c r="M5781" t="s">
        <v>1085</v>
      </c>
      <c r="N5781" t="b">
        <v>0</v>
      </c>
      <c r="O5781">
        <v>33.993810140000001</v>
      </c>
      <c r="P5781">
        <v>1.1422276975113631E-2</v>
      </c>
      <c r="Q5781">
        <v>10.827292843623701</v>
      </c>
      <c r="R5781">
        <v>368.06093725632468</v>
      </c>
      <c r="S5781">
        <v>0.38828671485850619</v>
      </c>
      <c r="T5781">
        <f t="shared" si="182"/>
        <v>368.06093725632479</v>
      </c>
      <c r="U5781">
        <f t="shared" si="183"/>
        <v>0.3882867148585063</v>
      </c>
    </row>
    <row r="5782" spans="1:21" x14ac:dyDescent="0.35">
      <c r="A5782" t="s">
        <v>73</v>
      </c>
      <c r="B5782" t="s">
        <v>52</v>
      </c>
      <c r="C5782" t="s">
        <v>39</v>
      </c>
      <c r="D5782" t="s">
        <v>40</v>
      </c>
      <c r="E5782" t="s">
        <v>1084</v>
      </c>
      <c r="F5782" t="s">
        <v>1085</v>
      </c>
      <c r="G5782" t="s">
        <v>920</v>
      </c>
      <c r="H5782" t="s">
        <v>41</v>
      </c>
      <c r="I5782" t="s">
        <v>921</v>
      </c>
      <c r="J5782" t="s">
        <v>145</v>
      </c>
      <c r="L5782" t="s">
        <v>1085</v>
      </c>
      <c r="M5782" t="s">
        <v>1085</v>
      </c>
      <c r="N5782" t="b">
        <v>0</v>
      </c>
      <c r="O5782">
        <v>33.993810140000001</v>
      </c>
      <c r="P5782">
        <v>1.2945437127642991E-2</v>
      </c>
      <c r="Q5782">
        <v>99.661105025488055</v>
      </c>
      <c r="R5782">
        <v>3387.8606825790412</v>
      </c>
      <c r="S5782">
        <v>0.44006473189640272</v>
      </c>
      <c r="T5782">
        <f t="shared" si="182"/>
        <v>3387.8606825790407</v>
      </c>
      <c r="U5782">
        <f t="shared" si="183"/>
        <v>0.44006473189640277</v>
      </c>
    </row>
    <row r="5783" spans="1:21" x14ac:dyDescent="0.35">
      <c r="A5783" t="s">
        <v>73</v>
      </c>
      <c r="B5783" t="s">
        <v>52</v>
      </c>
      <c r="C5783" t="s">
        <v>39</v>
      </c>
      <c r="D5783" t="s">
        <v>40</v>
      </c>
      <c r="E5783" t="s">
        <v>1091</v>
      </c>
      <c r="F5783" t="s">
        <v>1092</v>
      </c>
      <c r="G5783" t="s">
        <v>920</v>
      </c>
      <c r="H5783" t="s">
        <v>41</v>
      </c>
      <c r="I5783" t="s">
        <v>921</v>
      </c>
      <c r="J5783" t="s">
        <v>145</v>
      </c>
      <c r="L5783" t="s">
        <v>1093</v>
      </c>
      <c r="M5783" t="s">
        <v>1093</v>
      </c>
      <c r="N5783" t="b">
        <v>0</v>
      </c>
      <c r="O5783">
        <v>33.993810140000001</v>
      </c>
      <c r="P5783">
        <v>1.327818951579284E-5</v>
      </c>
      <c r="Q5783">
        <v>0.10222281618100169</v>
      </c>
      <c r="R5783">
        <v>3.4749430052330941</v>
      </c>
      <c r="S5783">
        <v>4.5137625340280018E-4</v>
      </c>
      <c r="T5783">
        <f t="shared" si="182"/>
        <v>3.4749430052330914</v>
      </c>
      <c r="U5783">
        <f t="shared" si="183"/>
        <v>4.5137625340280034E-4</v>
      </c>
    </row>
    <row r="5784" spans="1:21" x14ac:dyDescent="0.35">
      <c r="A5784" t="s">
        <v>73</v>
      </c>
      <c r="B5784" t="s">
        <v>52</v>
      </c>
      <c r="C5784" t="s">
        <v>76</v>
      </c>
      <c r="D5784" t="s">
        <v>77</v>
      </c>
      <c r="E5784" t="s">
        <v>1091</v>
      </c>
      <c r="F5784" t="s">
        <v>1092</v>
      </c>
      <c r="G5784" t="s">
        <v>920</v>
      </c>
      <c r="H5784" t="s">
        <v>41</v>
      </c>
      <c r="I5784" t="s">
        <v>921</v>
      </c>
      <c r="J5784" t="s">
        <v>145</v>
      </c>
      <c r="L5784" t="s">
        <v>1093</v>
      </c>
      <c r="M5784" t="s">
        <v>1093</v>
      </c>
      <c r="N5784" t="b">
        <v>0</v>
      </c>
      <c r="O5784">
        <v>33.993810140000001</v>
      </c>
      <c r="P5784">
        <v>1.17213136684249E-5</v>
      </c>
      <c r="Q5784">
        <v>1.1110752775170129E-2</v>
      </c>
      <c r="R5784">
        <v>0.37769682035161162</v>
      </c>
      <c r="S5784">
        <v>3.9845211143582312E-4</v>
      </c>
      <c r="T5784">
        <f t="shared" si="182"/>
        <v>0.37769682035161151</v>
      </c>
      <c r="U5784">
        <f t="shared" si="183"/>
        <v>3.9845211143582296E-4</v>
      </c>
    </row>
    <row r="5785" spans="1:21" x14ac:dyDescent="0.35">
      <c r="A5785" t="s">
        <v>73</v>
      </c>
      <c r="B5785" t="s">
        <v>52</v>
      </c>
      <c r="C5785" t="s">
        <v>39</v>
      </c>
      <c r="D5785" t="s">
        <v>40</v>
      </c>
      <c r="E5785" t="s">
        <v>1094</v>
      </c>
      <c r="F5785" t="s">
        <v>1095</v>
      </c>
      <c r="G5785" t="s">
        <v>920</v>
      </c>
      <c r="H5785" t="s">
        <v>41</v>
      </c>
      <c r="I5785" t="s">
        <v>921</v>
      </c>
      <c r="J5785" t="s">
        <v>145</v>
      </c>
      <c r="L5785" t="s">
        <v>1096</v>
      </c>
      <c r="M5785" t="s">
        <v>1096</v>
      </c>
      <c r="N5785" t="b">
        <v>0</v>
      </c>
      <c r="O5785">
        <v>33.993810140000001</v>
      </c>
      <c r="P5785">
        <v>1.050680091531628E-2</v>
      </c>
      <c r="Q5785">
        <v>80.887140324312966</v>
      </c>
      <c r="R5785">
        <v>2749.662090952233</v>
      </c>
      <c r="S5785">
        <v>0.35716619549403972</v>
      </c>
      <c r="T5785">
        <f t="shared" si="182"/>
        <v>2749.662090952233</v>
      </c>
      <c r="U5785">
        <f t="shared" si="183"/>
        <v>0.35716619549403983</v>
      </c>
    </row>
    <row r="5786" spans="1:21" x14ac:dyDescent="0.35">
      <c r="A5786" t="s">
        <v>73</v>
      </c>
      <c r="B5786" t="s">
        <v>52</v>
      </c>
      <c r="C5786" t="s">
        <v>76</v>
      </c>
      <c r="D5786" t="s">
        <v>77</v>
      </c>
      <c r="E5786" t="s">
        <v>1097</v>
      </c>
      <c r="F5786" t="s">
        <v>1098</v>
      </c>
      <c r="G5786" t="s">
        <v>920</v>
      </c>
      <c r="H5786" t="s">
        <v>41</v>
      </c>
      <c r="I5786" t="s">
        <v>921</v>
      </c>
      <c r="J5786" t="s">
        <v>145</v>
      </c>
      <c r="L5786" t="s">
        <v>1099</v>
      </c>
      <c r="M5786" t="s">
        <v>1099</v>
      </c>
      <c r="N5786" t="b">
        <v>0</v>
      </c>
      <c r="O5786">
        <v>33.993810140000001</v>
      </c>
      <c r="P5786">
        <v>4.0359042731550601E-4</v>
      </c>
      <c r="Q5786">
        <v>0.38256748238104588</v>
      </c>
      <c r="R5786">
        <v>13.00492636179907</v>
      </c>
      <c r="S5786">
        <v>1.371957636048478E-2</v>
      </c>
      <c r="T5786">
        <f t="shared" si="182"/>
        <v>13.004926361799068</v>
      </c>
      <c r="U5786">
        <f t="shared" si="183"/>
        <v>1.3719576360484782E-2</v>
      </c>
    </row>
    <row r="5787" spans="1:21" x14ac:dyDescent="0.35">
      <c r="A5787" t="s">
        <v>73</v>
      </c>
      <c r="B5787" t="s">
        <v>52</v>
      </c>
      <c r="C5787" t="s">
        <v>39</v>
      </c>
      <c r="D5787" t="s">
        <v>40</v>
      </c>
      <c r="E5787" t="s">
        <v>1097</v>
      </c>
      <c r="F5787" t="s">
        <v>1098</v>
      </c>
      <c r="G5787" t="s">
        <v>920</v>
      </c>
      <c r="H5787" t="s">
        <v>41</v>
      </c>
      <c r="I5787" t="s">
        <v>921</v>
      </c>
      <c r="J5787" t="s">
        <v>145</v>
      </c>
      <c r="L5787" t="s">
        <v>1099</v>
      </c>
      <c r="M5787" t="s">
        <v>1099</v>
      </c>
      <c r="N5787" t="b">
        <v>0</v>
      </c>
      <c r="O5787">
        <v>33.993810140000001</v>
      </c>
      <c r="P5787">
        <v>1.2975541930474929E-4</v>
      </c>
      <c r="Q5787">
        <v>0.99892868378646615</v>
      </c>
      <c r="R5787">
        <v>33.957392020037233</v>
      </c>
      <c r="S5787">
        <v>4.4108810884817386E-3</v>
      </c>
      <c r="T5787">
        <f t="shared" si="182"/>
        <v>33.957392020037226</v>
      </c>
      <c r="U5787">
        <f t="shared" si="183"/>
        <v>4.4108810884817386E-3</v>
      </c>
    </row>
    <row r="5788" spans="1:21" x14ac:dyDescent="0.35">
      <c r="A5788" t="s">
        <v>73</v>
      </c>
      <c r="B5788" t="s">
        <v>52</v>
      </c>
      <c r="C5788" t="s">
        <v>76</v>
      </c>
      <c r="D5788" t="s">
        <v>77</v>
      </c>
      <c r="E5788" t="s">
        <v>1100</v>
      </c>
      <c r="F5788" t="s">
        <v>1101</v>
      </c>
      <c r="G5788" t="s">
        <v>920</v>
      </c>
      <c r="H5788" t="s">
        <v>41</v>
      </c>
      <c r="I5788" t="s">
        <v>921</v>
      </c>
      <c r="J5788" t="s">
        <v>145</v>
      </c>
      <c r="L5788" t="s">
        <v>1102</v>
      </c>
      <c r="M5788" t="s">
        <v>1102</v>
      </c>
      <c r="N5788" t="b">
        <v>0</v>
      </c>
      <c r="O5788">
        <v>33.993810140000001</v>
      </c>
      <c r="P5788">
        <v>1.689544883287928E-2</v>
      </c>
      <c r="Q5788">
        <v>16.01536826997004</v>
      </c>
      <c r="R5788">
        <v>544.42338829154198</v>
      </c>
      <c r="S5788">
        <v>0.57434067985498283</v>
      </c>
      <c r="T5788">
        <f t="shared" si="182"/>
        <v>544.42338829154176</v>
      </c>
      <c r="U5788">
        <f t="shared" si="183"/>
        <v>0.57434067985498283</v>
      </c>
    </row>
    <row r="5789" spans="1:21" x14ac:dyDescent="0.35">
      <c r="A5789" t="s">
        <v>73</v>
      </c>
      <c r="B5789" t="s">
        <v>52</v>
      </c>
      <c r="C5789" t="s">
        <v>39</v>
      </c>
      <c r="D5789" t="s">
        <v>40</v>
      </c>
      <c r="E5789" t="s">
        <v>1100</v>
      </c>
      <c r="F5789" t="s">
        <v>1101</v>
      </c>
      <c r="G5789" t="s">
        <v>920</v>
      </c>
      <c r="H5789" t="s">
        <v>41</v>
      </c>
      <c r="I5789" t="s">
        <v>921</v>
      </c>
      <c r="J5789" t="s">
        <v>145</v>
      </c>
      <c r="L5789" t="s">
        <v>1102</v>
      </c>
      <c r="M5789" t="s">
        <v>1102</v>
      </c>
      <c r="N5789" t="b">
        <v>0</v>
      </c>
      <c r="O5789">
        <v>33.993810140000001</v>
      </c>
      <c r="P5789">
        <v>3.829693973608743E-3</v>
      </c>
      <c r="Q5789">
        <v>29.48309350669193</v>
      </c>
      <c r="R5789">
        <v>1002.242683006352</v>
      </c>
      <c r="S5789">
        <v>0.13018588983315779</v>
      </c>
      <c r="T5789">
        <f t="shared" si="182"/>
        <v>1002.2426830063523</v>
      </c>
      <c r="U5789">
        <f t="shared" si="183"/>
        <v>0.13018588983315779</v>
      </c>
    </row>
    <row r="5790" spans="1:21" x14ac:dyDescent="0.35">
      <c r="A5790" t="s">
        <v>73</v>
      </c>
      <c r="B5790" t="s">
        <v>52</v>
      </c>
      <c r="C5790" t="s">
        <v>39</v>
      </c>
      <c r="D5790" t="s">
        <v>40</v>
      </c>
      <c r="E5790" t="s">
        <v>1356</v>
      </c>
      <c r="F5790" t="s">
        <v>1357</v>
      </c>
      <c r="G5790" t="s">
        <v>920</v>
      </c>
      <c r="H5790" t="s">
        <v>41</v>
      </c>
      <c r="I5790" t="s">
        <v>921</v>
      </c>
      <c r="J5790" t="s">
        <v>145</v>
      </c>
      <c r="L5790" t="s">
        <v>1358</v>
      </c>
      <c r="M5790" t="s">
        <v>1358</v>
      </c>
      <c r="N5790" t="b">
        <v>0</v>
      </c>
      <c r="O5790">
        <v>33.993810140000001</v>
      </c>
      <c r="P5790">
        <v>3.3335965798225969E-3</v>
      </c>
      <c r="Q5790">
        <v>25.663862531523311</v>
      </c>
      <c r="R5790">
        <v>872.41247035566334</v>
      </c>
      <c r="S5790">
        <v>0.1133216492178427</v>
      </c>
      <c r="T5790">
        <f t="shared" si="182"/>
        <v>872.41247035566323</v>
      </c>
      <c r="U5790">
        <f t="shared" si="183"/>
        <v>0.11332164921784271</v>
      </c>
    </row>
    <row r="5791" spans="1:21" x14ac:dyDescent="0.35">
      <c r="A5791" t="s">
        <v>73</v>
      </c>
      <c r="B5791" t="s">
        <v>52</v>
      </c>
      <c r="C5791" t="s">
        <v>76</v>
      </c>
      <c r="D5791" t="s">
        <v>77</v>
      </c>
      <c r="E5791" t="s">
        <v>1356</v>
      </c>
      <c r="F5791" t="s">
        <v>1357</v>
      </c>
      <c r="G5791" t="s">
        <v>920</v>
      </c>
      <c r="H5791" t="s">
        <v>41</v>
      </c>
      <c r="I5791" t="s">
        <v>921</v>
      </c>
      <c r="J5791" t="s">
        <v>145</v>
      </c>
      <c r="L5791" t="s">
        <v>1358</v>
      </c>
      <c r="M5791" t="s">
        <v>1358</v>
      </c>
      <c r="N5791" t="b">
        <v>0</v>
      </c>
      <c r="O5791">
        <v>33.993810140000001</v>
      </c>
      <c r="P5791">
        <v>4.4120491610393237E-3</v>
      </c>
      <c r="Q5791">
        <v>4.1822263994400997</v>
      </c>
      <c r="R5791">
        <v>142.16981018506249</v>
      </c>
      <c r="S5791">
        <v>0.14998236150871699</v>
      </c>
      <c r="T5791">
        <f t="shared" si="182"/>
        <v>142.16981018506254</v>
      </c>
      <c r="U5791">
        <f t="shared" si="183"/>
        <v>0.14998236150871705</v>
      </c>
    </row>
    <row r="5792" spans="1:21" x14ac:dyDescent="0.35">
      <c r="A5792" t="s">
        <v>73</v>
      </c>
      <c r="B5792" t="s">
        <v>52</v>
      </c>
      <c r="C5792" t="s">
        <v>76</v>
      </c>
      <c r="D5792" t="s">
        <v>77</v>
      </c>
      <c r="E5792" t="s">
        <v>1103</v>
      </c>
      <c r="F5792" t="s">
        <v>1104</v>
      </c>
      <c r="G5792" t="s">
        <v>920</v>
      </c>
      <c r="H5792" t="s">
        <v>41</v>
      </c>
      <c r="I5792" t="s">
        <v>921</v>
      </c>
      <c r="J5792" t="s">
        <v>145</v>
      </c>
      <c r="L5792" t="s">
        <v>1105</v>
      </c>
      <c r="M5792" t="s">
        <v>1105</v>
      </c>
      <c r="N5792" t="b">
        <v>0</v>
      </c>
      <c r="O5792">
        <v>33.993810140000001</v>
      </c>
      <c r="P5792">
        <v>1.4740757020075121E-2</v>
      </c>
      <c r="Q5792">
        <v>13.97291392432439</v>
      </c>
      <c r="R5792">
        <v>474.9925830460457</v>
      </c>
      <c r="S5792">
        <v>0.50109449546030571</v>
      </c>
      <c r="T5792">
        <f t="shared" si="182"/>
        <v>474.99258304604564</v>
      </c>
      <c r="U5792">
        <f t="shared" si="183"/>
        <v>0.50109449546030582</v>
      </c>
    </row>
    <row r="5793" spans="1:21" x14ac:dyDescent="0.35">
      <c r="A5793" t="s">
        <v>73</v>
      </c>
      <c r="B5793" t="s">
        <v>52</v>
      </c>
      <c r="C5793" t="s">
        <v>39</v>
      </c>
      <c r="D5793" t="s">
        <v>40</v>
      </c>
      <c r="E5793" t="s">
        <v>1103</v>
      </c>
      <c r="F5793" t="s">
        <v>1104</v>
      </c>
      <c r="G5793" t="s">
        <v>920</v>
      </c>
      <c r="H5793" t="s">
        <v>41</v>
      </c>
      <c r="I5793" t="s">
        <v>921</v>
      </c>
      <c r="J5793" t="s">
        <v>145</v>
      </c>
      <c r="L5793" t="s">
        <v>1105</v>
      </c>
      <c r="M5793" t="s">
        <v>1105</v>
      </c>
      <c r="N5793" t="b">
        <v>0</v>
      </c>
      <c r="O5793">
        <v>33.993810140000001</v>
      </c>
      <c r="P5793">
        <v>2.7844053992482501E-3</v>
      </c>
      <c r="Q5793">
        <v>21.435886342954301</v>
      </c>
      <c r="R5793">
        <v>728.68745052500731</v>
      </c>
      <c r="S5793">
        <v>9.4652548494835897E-2</v>
      </c>
      <c r="T5793">
        <f t="shared" si="182"/>
        <v>728.68745052500742</v>
      </c>
      <c r="U5793">
        <f t="shared" si="183"/>
        <v>9.4652548494835911E-2</v>
      </c>
    </row>
    <row r="5794" spans="1:21" x14ac:dyDescent="0.35">
      <c r="A5794" t="s">
        <v>73</v>
      </c>
      <c r="B5794" t="s">
        <v>52</v>
      </c>
      <c r="C5794" t="s">
        <v>39</v>
      </c>
      <c r="D5794" t="s">
        <v>40</v>
      </c>
      <c r="E5794" t="s">
        <v>1359</v>
      </c>
      <c r="F5794" t="s">
        <v>1360</v>
      </c>
      <c r="G5794" t="s">
        <v>920</v>
      </c>
      <c r="H5794" t="s">
        <v>41</v>
      </c>
      <c r="I5794" t="s">
        <v>921</v>
      </c>
      <c r="J5794" t="s">
        <v>145</v>
      </c>
      <c r="L5794" t="s">
        <v>1361</v>
      </c>
      <c r="M5794" t="s">
        <v>1361</v>
      </c>
      <c r="N5794" t="b">
        <v>0</v>
      </c>
      <c r="O5794">
        <v>33.993810140000001</v>
      </c>
      <c r="P5794">
        <v>2.9390613249670561E-3</v>
      </c>
      <c r="Q5794">
        <v>22.62651283968059</v>
      </c>
      <c r="R5794">
        <v>769.16138160237415</v>
      </c>
      <c r="S5794">
        <v>9.9909892670746944E-2</v>
      </c>
      <c r="T5794">
        <f t="shared" si="182"/>
        <v>769.16138160237426</v>
      </c>
      <c r="U5794">
        <f t="shared" si="183"/>
        <v>9.9909892670746944E-2</v>
      </c>
    </row>
    <row r="5795" spans="1:21" x14ac:dyDescent="0.35">
      <c r="A5795" t="s">
        <v>73</v>
      </c>
      <c r="B5795" t="s">
        <v>52</v>
      </c>
      <c r="C5795" t="s">
        <v>39</v>
      </c>
      <c r="D5795" t="s">
        <v>40</v>
      </c>
      <c r="E5795" t="s">
        <v>1108</v>
      </c>
      <c r="F5795" t="s">
        <v>1109</v>
      </c>
      <c r="G5795" t="s">
        <v>920</v>
      </c>
      <c r="H5795" t="s">
        <v>41</v>
      </c>
      <c r="I5795" t="s">
        <v>921</v>
      </c>
      <c r="J5795" t="s">
        <v>145</v>
      </c>
      <c r="L5795" t="s">
        <v>1110</v>
      </c>
      <c r="M5795" t="s">
        <v>1110</v>
      </c>
      <c r="N5795" t="b">
        <v>0</v>
      </c>
      <c r="O5795">
        <v>33.993810140000001</v>
      </c>
      <c r="P5795">
        <v>1.049599913216555E-2</v>
      </c>
      <c r="Q5795">
        <v>80.803982248271794</v>
      </c>
      <c r="R5795">
        <v>2746.835231103682</v>
      </c>
      <c r="S5795">
        <v>0.35679900172844048</v>
      </c>
      <c r="T5795">
        <f t="shared" si="182"/>
        <v>2746.835231103682</v>
      </c>
      <c r="U5795">
        <f t="shared" si="183"/>
        <v>0.35679900172844048</v>
      </c>
    </row>
    <row r="5796" spans="1:21" x14ac:dyDescent="0.35">
      <c r="A5796" t="s">
        <v>73</v>
      </c>
      <c r="B5796" t="s">
        <v>52</v>
      </c>
      <c r="C5796" t="s">
        <v>76</v>
      </c>
      <c r="D5796" t="s">
        <v>77</v>
      </c>
      <c r="E5796" t="s">
        <v>1362</v>
      </c>
      <c r="F5796" t="s">
        <v>1363</v>
      </c>
      <c r="G5796" t="s">
        <v>920</v>
      </c>
      <c r="H5796" t="s">
        <v>41</v>
      </c>
      <c r="I5796" t="s">
        <v>921</v>
      </c>
      <c r="J5796" t="s">
        <v>145</v>
      </c>
      <c r="L5796" t="s">
        <v>1364</v>
      </c>
      <c r="M5796" t="s">
        <v>1364</v>
      </c>
      <c r="N5796" t="b">
        <v>0</v>
      </c>
      <c r="O5796">
        <v>7.0978034900000004</v>
      </c>
      <c r="P5796">
        <v>5.3671172423186541E-3</v>
      </c>
      <c r="Q5796">
        <v>5.0875451746842302</v>
      </c>
      <c r="R5796">
        <v>36.110395896406388</v>
      </c>
      <c r="S5796">
        <v>3.8094743493768519E-2</v>
      </c>
      <c r="T5796">
        <f t="shared" si="182"/>
        <v>36.110395896406388</v>
      </c>
      <c r="U5796">
        <f t="shared" si="183"/>
        <v>3.8094743493768519E-2</v>
      </c>
    </row>
    <row r="5797" spans="1:21" x14ac:dyDescent="0.35">
      <c r="A5797" t="s">
        <v>73</v>
      </c>
      <c r="B5797" t="s">
        <v>52</v>
      </c>
      <c r="C5797" t="s">
        <v>39</v>
      </c>
      <c r="D5797" t="s">
        <v>40</v>
      </c>
      <c r="E5797" t="s">
        <v>1362</v>
      </c>
      <c r="F5797" t="s">
        <v>1363</v>
      </c>
      <c r="G5797" t="s">
        <v>920</v>
      </c>
      <c r="H5797" t="s">
        <v>41</v>
      </c>
      <c r="I5797" t="s">
        <v>921</v>
      </c>
      <c r="J5797" t="s">
        <v>145</v>
      </c>
      <c r="L5797" t="s">
        <v>1364</v>
      </c>
      <c r="M5797" t="s">
        <v>1364</v>
      </c>
      <c r="N5797" t="b">
        <v>0</v>
      </c>
      <c r="O5797">
        <v>7.0978034900000004</v>
      </c>
      <c r="P5797">
        <v>2.7034773844951772E-3</v>
      </c>
      <c r="Q5797">
        <v>20.812857912296831</v>
      </c>
      <c r="R5797">
        <v>147.72557552677461</v>
      </c>
      <c r="S5797">
        <v>1.9188751214805941E-2</v>
      </c>
      <c r="T5797">
        <f t="shared" si="182"/>
        <v>147.72557552677458</v>
      </c>
      <c r="U5797">
        <f t="shared" si="183"/>
        <v>1.9188751214805941E-2</v>
      </c>
    </row>
    <row r="5798" spans="1:21" x14ac:dyDescent="0.35">
      <c r="A5798" t="s">
        <v>73</v>
      </c>
      <c r="B5798" t="s">
        <v>52</v>
      </c>
      <c r="C5798" t="s">
        <v>39</v>
      </c>
      <c r="D5798" t="s">
        <v>40</v>
      </c>
      <c r="E5798" t="s">
        <v>1365</v>
      </c>
      <c r="F5798" t="s">
        <v>1366</v>
      </c>
      <c r="G5798" t="s">
        <v>920</v>
      </c>
      <c r="H5798" t="s">
        <v>41</v>
      </c>
      <c r="I5798" t="s">
        <v>921</v>
      </c>
      <c r="J5798" t="s">
        <v>145</v>
      </c>
      <c r="L5798" t="s">
        <v>1367</v>
      </c>
      <c r="M5798" t="s">
        <v>1367</v>
      </c>
      <c r="N5798" t="b">
        <v>0</v>
      </c>
      <c r="O5798">
        <v>7.0978034900000004</v>
      </c>
      <c r="P5798">
        <v>8.3325914573644175E-3</v>
      </c>
      <c r="Q5798">
        <v>64.148878417833643</v>
      </c>
      <c r="R5798">
        <v>455.31613311368528</v>
      </c>
      <c r="S5798">
        <v>5.9143096726825349E-2</v>
      </c>
      <c r="T5798">
        <f t="shared" si="182"/>
        <v>455.31613311368534</v>
      </c>
      <c r="U5798">
        <f t="shared" si="183"/>
        <v>5.9143096726825349E-2</v>
      </c>
    </row>
    <row r="5799" spans="1:21" x14ac:dyDescent="0.35">
      <c r="A5799" t="s">
        <v>73</v>
      </c>
      <c r="B5799" t="s">
        <v>52</v>
      </c>
      <c r="C5799" t="s">
        <v>39</v>
      </c>
      <c r="D5799" t="s">
        <v>40</v>
      </c>
      <c r="E5799" t="s">
        <v>1135</v>
      </c>
      <c r="F5799" t="s">
        <v>1136</v>
      </c>
      <c r="G5799" t="s">
        <v>920</v>
      </c>
      <c r="H5799" t="s">
        <v>41</v>
      </c>
      <c r="I5799" t="s">
        <v>921</v>
      </c>
      <c r="J5799" t="s">
        <v>145</v>
      </c>
      <c r="L5799" t="s">
        <v>1137</v>
      </c>
      <c r="M5799" t="s">
        <v>1137</v>
      </c>
      <c r="N5799" t="b">
        <v>0</v>
      </c>
      <c r="O5799">
        <v>54.427446869999997</v>
      </c>
      <c r="P5799">
        <v>6.8742165706805959E-4</v>
      </c>
      <c r="Q5799">
        <v>5.2921505304416536</v>
      </c>
      <c r="R5799">
        <v>288.03824182365543</v>
      </c>
      <c r="S5799">
        <v>3.7414605717359169E-2</v>
      </c>
      <c r="T5799">
        <f t="shared" si="182"/>
        <v>288.03824182365543</v>
      </c>
      <c r="U5799">
        <f t="shared" si="183"/>
        <v>3.7414605717359169E-2</v>
      </c>
    </row>
    <row r="5800" spans="1:21" x14ac:dyDescent="0.35">
      <c r="A5800" t="s">
        <v>73</v>
      </c>
      <c r="B5800" t="s">
        <v>52</v>
      </c>
      <c r="C5800" t="s">
        <v>76</v>
      </c>
      <c r="D5800" t="s">
        <v>77</v>
      </c>
      <c r="E5800" t="s">
        <v>1135</v>
      </c>
      <c r="F5800" t="s">
        <v>1136</v>
      </c>
      <c r="G5800" t="s">
        <v>920</v>
      </c>
      <c r="H5800" t="s">
        <v>41</v>
      </c>
      <c r="I5800" t="s">
        <v>921</v>
      </c>
      <c r="J5800" t="s">
        <v>145</v>
      </c>
      <c r="L5800" t="s">
        <v>1137</v>
      </c>
      <c r="M5800" t="s">
        <v>1137</v>
      </c>
      <c r="N5800" t="b">
        <v>0</v>
      </c>
      <c r="O5800">
        <v>54.427446869999997</v>
      </c>
      <c r="P5800">
        <v>1.573004300935986E-3</v>
      </c>
      <c r="Q5800">
        <v>1.4910668203564621</v>
      </c>
      <c r="R5800">
        <v>81.154960144571149</v>
      </c>
      <c r="S5800">
        <v>8.5614608015474866E-2</v>
      </c>
      <c r="T5800">
        <f t="shared" si="182"/>
        <v>81.154960144571177</v>
      </c>
      <c r="U5800">
        <f t="shared" si="183"/>
        <v>8.5614608015474866E-2</v>
      </c>
    </row>
    <row r="5801" spans="1:21" x14ac:dyDescent="0.35">
      <c r="A5801" t="s">
        <v>73</v>
      </c>
      <c r="B5801" t="s">
        <v>52</v>
      </c>
      <c r="C5801" t="s">
        <v>39</v>
      </c>
      <c r="D5801" t="s">
        <v>40</v>
      </c>
      <c r="E5801" t="s">
        <v>1138</v>
      </c>
      <c r="F5801" t="s">
        <v>1139</v>
      </c>
      <c r="G5801" t="s">
        <v>920</v>
      </c>
      <c r="H5801" t="s">
        <v>41</v>
      </c>
      <c r="I5801" t="s">
        <v>921</v>
      </c>
      <c r="J5801" t="s">
        <v>145</v>
      </c>
      <c r="L5801" t="s">
        <v>1140</v>
      </c>
      <c r="M5801" t="s">
        <v>1140</v>
      </c>
      <c r="N5801" t="b">
        <v>0</v>
      </c>
      <c r="O5801">
        <v>54.427446869999997</v>
      </c>
      <c r="P5801">
        <v>3.1666908280035311E-4</v>
      </c>
      <c r="Q5801">
        <v>2.4378930126585159</v>
      </c>
      <c r="R5801">
        <v>132.68829242121561</v>
      </c>
      <c r="S5801">
        <v>1.7235489679487851E-2</v>
      </c>
      <c r="T5801">
        <f t="shared" si="182"/>
        <v>132.68829242121561</v>
      </c>
      <c r="U5801">
        <f t="shared" si="183"/>
        <v>1.7235489679487848E-2</v>
      </c>
    </row>
    <row r="5802" spans="1:21" x14ac:dyDescent="0.35">
      <c r="A5802" t="s">
        <v>73</v>
      </c>
      <c r="B5802" t="s">
        <v>52</v>
      </c>
      <c r="C5802" t="s">
        <v>76</v>
      </c>
      <c r="D5802" t="s">
        <v>77</v>
      </c>
      <c r="E5802" t="s">
        <v>1138</v>
      </c>
      <c r="F5802" t="s">
        <v>1139</v>
      </c>
      <c r="G5802" t="s">
        <v>920</v>
      </c>
      <c r="H5802" t="s">
        <v>41</v>
      </c>
      <c r="I5802" t="s">
        <v>921</v>
      </c>
      <c r="J5802" t="s">
        <v>145</v>
      </c>
      <c r="L5802" t="s">
        <v>1140</v>
      </c>
      <c r="M5802" t="s">
        <v>1140</v>
      </c>
      <c r="N5802" t="b">
        <v>0</v>
      </c>
      <c r="O5802">
        <v>54.427446869999997</v>
      </c>
      <c r="P5802">
        <v>6.286721794049097E-4</v>
      </c>
      <c r="Q5802">
        <v>0.5959247708566775</v>
      </c>
      <c r="R5802">
        <v>32.434663804318738</v>
      </c>
      <c r="S5802">
        <v>3.4217021643207828E-2</v>
      </c>
      <c r="T5802">
        <f t="shared" si="182"/>
        <v>32.434663804318738</v>
      </c>
      <c r="U5802">
        <f t="shared" si="183"/>
        <v>3.4217021643207828E-2</v>
      </c>
    </row>
    <row r="5803" spans="1:21" x14ac:dyDescent="0.35">
      <c r="A5803" t="s">
        <v>73</v>
      </c>
      <c r="B5803" t="s">
        <v>52</v>
      </c>
      <c r="C5803" t="s">
        <v>39</v>
      </c>
      <c r="D5803" t="s">
        <v>40</v>
      </c>
      <c r="E5803" t="s">
        <v>1141</v>
      </c>
      <c r="F5803" t="s">
        <v>1142</v>
      </c>
      <c r="G5803" t="s">
        <v>920</v>
      </c>
      <c r="H5803" t="s">
        <v>41</v>
      </c>
      <c r="I5803" t="s">
        <v>921</v>
      </c>
      <c r="J5803" t="s">
        <v>145</v>
      </c>
      <c r="L5803" t="s">
        <v>1143</v>
      </c>
      <c r="M5803" t="s">
        <v>1143</v>
      </c>
      <c r="N5803" t="b">
        <v>0</v>
      </c>
      <c r="O5803">
        <v>111.51933579999999</v>
      </c>
      <c r="P5803">
        <v>1.0814462173815739E-3</v>
      </c>
      <c r="Q5803">
        <v>8.3255686144223127</v>
      </c>
      <c r="R5803">
        <v>928.46188203770259</v>
      </c>
      <c r="S5803">
        <v>0.1206021638658155</v>
      </c>
      <c r="T5803">
        <f t="shared" si="182"/>
        <v>928.46188203770259</v>
      </c>
      <c r="U5803">
        <f t="shared" si="183"/>
        <v>0.12060216386581553</v>
      </c>
    </row>
    <row r="5804" spans="1:21" x14ac:dyDescent="0.35">
      <c r="A5804" t="s">
        <v>73</v>
      </c>
      <c r="B5804" t="s">
        <v>52</v>
      </c>
      <c r="C5804" t="s">
        <v>76</v>
      </c>
      <c r="D5804" t="s">
        <v>77</v>
      </c>
      <c r="E5804" t="s">
        <v>1141</v>
      </c>
      <c r="F5804" t="s">
        <v>1142</v>
      </c>
      <c r="G5804" t="s">
        <v>920</v>
      </c>
      <c r="H5804" t="s">
        <v>41</v>
      </c>
      <c r="I5804" t="s">
        <v>921</v>
      </c>
      <c r="J5804" t="s">
        <v>145</v>
      </c>
      <c r="L5804" t="s">
        <v>1143</v>
      </c>
      <c r="M5804" t="s">
        <v>1143</v>
      </c>
      <c r="N5804" t="b">
        <v>0</v>
      </c>
      <c r="O5804">
        <v>111.51933579999999</v>
      </c>
      <c r="P5804">
        <v>4.1348859989976628E-3</v>
      </c>
      <c r="Q5804">
        <v>3.9195006112782398</v>
      </c>
      <c r="R5804">
        <v>437.10010483744333</v>
      </c>
      <c r="S5804">
        <v>0.4611197402169388</v>
      </c>
      <c r="T5804">
        <f t="shared" si="182"/>
        <v>437.10010483744327</v>
      </c>
      <c r="U5804">
        <f t="shared" si="183"/>
        <v>0.4611197402169388</v>
      </c>
    </row>
    <row r="5805" spans="1:21" x14ac:dyDescent="0.35">
      <c r="A5805" t="s">
        <v>73</v>
      </c>
      <c r="B5805" t="s">
        <v>52</v>
      </c>
      <c r="C5805" t="s">
        <v>76</v>
      </c>
      <c r="D5805" t="s">
        <v>77</v>
      </c>
      <c r="E5805" t="s">
        <v>1144</v>
      </c>
      <c r="F5805" t="s">
        <v>1145</v>
      </c>
      <c r="G5805" t="s">
        <v>920</v>
      </c>
      <c r="H5805" t="s">
        <v>41</v>
      </c>
      <c r="I5805" t="s">
        <v>921</v>
      </c>
      <c r="J5805" t="s">
        <v>145</v>
      </c>
      <c r="L5805" t="s">
        <v>1146</v>
      </c>
      <c r="M5805" t="s">
        <v>1146</v>
      </c>
      <c r="N5805" t="b">
        <v>0</v>
      </c>
      <c r="O5805">
        <v>91.455062609999999</v>
      </c>
      <c r="P5805">
        <v>2.3387758240372108E-3</v>
      </c>
      <c r="Q5805">
        <v>2.216949457416419</v>
      </c>
      <c r="R5805">
        <v>202.7512514312242</v>
      </c>
      <c r="S5805">
        <v>0.21389288941807749</v>
      </c>
      <c r="T5805">
        <f t="shared" si="182"/>
        <v>202.75125143122412</v>
      </c>
      <c r="U5805">
        <f t="shared" si="183"/>
        <v>0.21389288941807746</v>
      </c>
    </row>
    <row r="5806" spans="1:21" x14ac:dyDescent="0.35">
      <c r="A5806" t="s">
        <v>73</v>
      </c>
      <c r="B5806" t="s">
        <v>52</v>
      </c>
      <c r="C5806" t="s">
        <v>39</v>
      </c>
      <c r="D5806" t="s">
        <v>40</v>
      </c>
      <c r="E5806" t="s">
        <v>1144</v>
      </c>
      <c r="F5806" t="s">
        <v>1145</v>
      </c>
      <c r="G5806" t="s">
        <v>920</v>
      </c>
      <c r="H5806" t="s">
        <v>41</v>
      </c>
      <c r="I5806" t="s">
        <v>921</v>
      </c>
      <c r="J5806" t="s">
        <v>145</v>
      </c>
      <c r="L5806" t="s">
        <v>1146</v>
      </c>
      <c r="M5806" t="s">
        <v>1146</v>
      </c>
      <c r="N5806" t="b">
        <v>0</v>
      </c>
      <c r="O5806">
        <v>91.455062609999999</v>
      </c>
      <c r="P5806">
        <v>6.3931071726383874E-4</v>
      </c>
      <c r="Q5806">
        <v>4.9217660175490874</v>
      </c>
      <c r="R5806">
        <v>450.12041928672221</v>
      </c>
      <c r="S5806">
        <v>5.846820167460838E-2</v>
      </c>
      <c r="T5806">
        <f t="shared" si="182"/>
        <v>450.12041928672215</v>
      </c>
      <c r="U5806">
        <f t="shared" si="183"/>
        <v>5.846820167460838E-2</v>
      </c>
    </row>
    <row r="5807" spans="1:21" x14ac:dyDescent="0.35">
      <c r="A5807" t="s">
        <v>73</v>
      </c>
      <c r="B5807" t="s">
        <v>52</v>
      </c>
      <c r="C5807" t="s">
        <v>39</v>
      </c>
      <c r="D5807" t="s">
        <v>40</v>
      </c>
      <c r="E5807" t="s">
        <v>1147</v>
      </c>
      <c r="F5807" t="s">
        <v>1148</v>
      </c>
      <c r="G5807" t="s">
        <v>920</v>
      </c>
      <c r="H5807" t="s">
        <v>41</v>
      </c>
      <c r="I5807" t="s">
        <v>921</v>
      </c>
      <c r="J5807" t="s">
        <v>145</v>
      </c>
      <c r="L5807" t="s">
        <v>1149</v>
      </c>
      <c r="M5807" t="s">
        <v>1149</v>
      </c>
      <c r="N5807" t="b">
        <v>0</v>
      </c>
      <c r="O5807">
        <v>111.51933579999999</v>
      </c>
      <c r="P5807">
        <v>2.3160255812093071E-4</v>
      </c>
      <c r="Q5807">
        <v>1.7830040532022069</v>
      </c>
      <c r="R5807">
        <v>198.8394277418179</v>
      </c>
      <c r="S5807">
        <v>2.5828163451227092E-2</v>
      </c>
      <c r="T5807">
        <f t="shared" si="182"/>
        <v>198.83942774181796</v>
      </c>
      <c r="U5807">
        <f t="shared" si="183"/>
        <v>2.5828163451227088E-2</v>
      </c>
    </row>
    <row r="5808" spans="1:21" x14ac:dyDescent="0.35">
      <c r="A5808" t="s">
        <v>73</v>
      </c>
      <c r="B5808" t="s">
        <v>52</v>
      </c>
      <c r="C5808" t="s">
        <v>76</v>
      </c>
      <c r="D5808" t="s">
        <v>77</v>
      </c>
      <c r="E5808" t="s">
        <v>1147</v>
      </c>
      <c r="F5808" t="s">
        <v>1148</v>
      </c>
      <c r="G5808" t="s">
        <v>920</v>
      </c>
      <c r="H5808" t="s">
        <v>41</v>
      </c>
      <c r="I5808" t="s">
        <v>921</v>
      </c>
      <c r="J5808" t="s">
        <v>145</v>
      </c>
      <c r="L5808" t="s">
        <v>1149</v>
      </c>
      <c r="M5808" t="s">
        <v>1149</v>
      </c>
      <c r="N5808" t="b">
        <v>0</v>
      </c>
      <c r="O5808">
        <v>111.51933579999999</v>
      </c>
      <c r="P5808">
        <v>4.6058121609551719E-4</v>
      </c>
      <c r="Q5808">
        <v>0.43658963233019349</v>
      </c>
      <c r="R5808">
        <v>48.688185814629392</v>
      </c>
      <c r="S5808">
        <v>5.1363711300928351E-2</v>
      </c>
      <c r="T5808">
        <f t="shared" si="182"/>
        <v>48.688185814629378</v>
      </c>
      <c r="U5808">
        <f t="shared" si="183"/>
        <v>5.1363711300928344E-2</v>
      </c>
    </row>
    <row r="5809" spans="1:21" x14ac:dyDescent="0.35">
      <c r="A5809" t="s">
        <v>73</v>
      </c>
      <c r="B5809" t="s">
        <v>52</v>
      </c>
      <c r="C5809" t="s">
        <v>76</v>
      </c>
      <c r="D5809" t="s">
        <v>77</v>
      </c>
      <c r="E5809" t="s">
        <v>1150</v>
      </c>
      <c r="F5809" t="s">
        <v>1150</v>
      </c>
      <c r="G5809" t="s">
        <v>920</v>
      </c>
      <c r="H5809" t="s">
        <v>41</v>
      </c>
      <c r="I5809" t="s">
        <v>921</v>
      </c>
      <c r="J5809" t="s">
        <v>145</v>
      </c>
      <c r="L5809" t="s">
        <v>1151</v>
      </c>
      <c r="M5809" t="s">
        <v>1151</v>
      </c>
      <c r="N5809" t="b">
        <v>0</v>
      </c>
      <c r="O5809">
        <v>54.427446869999997</v>
      </c>
      <c r="P5809">
        <v>4.3786029592996232E-4</v>
      </c>
      <c r="Q5809">
        <v>0.41505224036841171</v>
      </c>
      <c r="R5809">
        <v>22.5902337609262</v>
      </c>
      <c r="S5809">
        <v>2.3831617993210499E-2</v>
      </c>
      <c r="T5809">
        <f t="shared" si="182"/>
        <v>22.590233760926196</v>
      </c>
      <c r="U5809">
        <f t="shared" si="183"/>
        <v>2.3831617993210499E-2</v>
      </c>
    </row>
    <row r="5810" spans="1:21" x14ac:dyDescent="0.35">
      <c r="A5810" t="s">
        <v>73</v>
      </c>
      <c r="B5810" t="s">
        <v>52</v>
      </c>
      <c r="C5810" t="s">
        <v>39</v>
      </c>
      <c r="D5810" t="s">
        <v>40</v>
      </c>
      <c r="E5810" t="s">
        <v>1150</v>
      </c>
      <c r="F5810" t="s">
        <v>1150</v>
      </c>
      <c r="G5810" t="s">
        <v>920</v>
      </c>
      <c r="H5810" t="s">
        <v>41</v>
      </c>
      <c r="I5810" t="s">
        <v>921</v>
      </c>
      <c r="J5810" t="s">
        <v>145</v>
      </c>
      <c r="L5810" t="s">
        <v>1151</v>
      </c>
      <c r="M5810" t="s">
        <v>1151</v>
      </c>
      <c r="N5810" t="b">
        <v>0</v>
      </c>
      <c r="O5810">
        <v>54.427446869999997</v>
      </c>
      <c r="P5810">
        <v>3.1328841051728379E-4</v>
      </c>
      <c r="Q5810">
        <v>2.4118667354353009</v>
      </c>
      <c r="R5810">
        <v>131.27174860042521</v>
      </c>
      <c r="S5810">
        <v>1.705148831841621E-2</v>
      </c>
      <c r="T5810">
        <f t="shared" si="182"/>
        <v>131.27174860042518</v>
      </c>
      <c r="U5810">
        <f t="shared" si="183"/>
        <v>1.7051488318416214E-2</v>
      </c>
    </row>
    <row r="5811" spans="1:21" x14ac:dyDescent="0.35">
      <c r="A5811" t="s">
        <v>73</v>
      </c>
      <c r="B5811" t="s">
        <v>52</v>
      </c>
      <c r="C5811" t="s">
        <v>39</v>
      </c>
      <c r="D5811" t="s">
        <v>40</v>
      </c>
      <c r="E5811" t="s">
        <v>1152</v>
      </c>
      <c r="F5811" t="s">
        <v>1153</v>
      </c>
      <c r="G5811" t="s">
        <v>920</v>
      </c>
      <c r="H5811" t="s">
        <v>41</v>
      </c>
      <c r="I5811" t="s">
        <v>921</v>
      </c>
      <c r="J5811" t="s">
        <v>145</v>
      </c>
      <c r="L5811" t="s">
        <v>1154</v>
      </c>
      <c r="M5811" t="s">
        <v>1154</v>
      </c>
      <c r="N5811" t="b">
        <v>0</v>
      </c>
      <c r="O5811">
        <v>6.7813413599999999</v>
      </c>
      <c r="P5811">
        <v>3.0161708602593898E-8</v>
      </c>
      <c r="Q5811">
        <v>2.32201445123281E-4</v>
      </c>
      <c r="R5811">
        <v>1.5746372636662751E-3</v>
      </c>
      <c r="S5811">
        <v>2.0453684203503779E-7</v>
      </c>
      <c r="T5811">
        <f t="shared" si="182"/>
        <v>1.5746372636662757E-3</v>
      </c>
      <c r="U5811">
        <f t="shared" si="183"/>
        <v>2.0453684203503779E-7</v>
      </c>
    </row>
    <row r="5812" spans="1:21" x14ac:dyDescent="0.35">
      <c r="A5812" t="s">
        <v>73</v>
      </c>
      <c r="B5812" t="s">
        <v>52</v>
      </c>
      <c r="C5812" t="s">
        <v>76</v>
      </c>
      <c r="D5812" t="s">
        <v>77</v>
      </c>
      <c r="E5812" t="s">
        <v>1152</v>
      </c>
      <c r="F5812" t="s">
        <v>1153</v>
      </c>
      <c r="G5812" t="s">
        <v>920</v>
      </c>
      <c r="H5812" t="s">
        <v>41</v>
      </c>
      <c r="I5812" t="s">
        <v>921</v>
      </c>
      <c r="J5812" t="s">
        <v>145</v>
      </c>
      <c r="L5812" t="s">
        <v>1154</v>
      </c>
      <c r="M5812" t="s">
        <v>1154</v>
      </c>
      <c r="N5812" t="b">
        <v>0</v>
      </c>
      <c r="O5812">
        <v>6.7813413599999999</v>
      </c>
      <c r="P5812">
        <v>5.9878997071916755E-8</v>
      </c>
      <c r="Q5812">
        <v>5.6759912046667827E-5</v>
      </c>
      <c r="R5812">
        <v>3.8490833915203078E-4</v>
      </c>
      <c r="S5812">
        <v>4.0605991943910802E-7</v>
      </c>
      <c r="T5812">
        <f t="shared" si="182"/>
        <v>3.8490833915203078E-4</v>
      </c>
      <c r="U5812">
        <f t="shared" si="183"/>
        <v>4.0605991943910796E-7</v>
      </c>
    </row>
    <row r="5813" spans="1:21" x14ac:dyDescent="0.35">
      <c r="A5813" t="s">
        <v>73</v>
      </c>
      <c r="B5813" t="s">
        <v>52</v>
      </c>
      <c r="C5813" t="s">
        <v>76</v>
      </c>
      <c r="D5813" t="s">
        <v>77</v>
      </c>
      <c r="E5813" t="s">
        <v>1155</v>
      </c>
      <c r="F5813" t="s">
        <v>1156</v>
      </c>
      <c r="G5813" t="s">
        <v>920</v>
      </c>
      <c r="H5813" t="s">
        <v>41</v>
      </c>
      <c r="I5813" t="s">
        <v>921</v>
      </c>
      <c r="J5813" t="s">
        <v>145</v>
      </c>
      <c r="L5813" t="s">
        <v>1157</v>
      </c>
      <c r="M5813" t="s">
        <v>1157</v>
      </c>
      <c r="N5813" t="b">
        <v>0</v>
      </c>
      <c r="O5813">
        <v>54.427446869999997</v>
      </c>
      <c r="P5813">
        <v>4.9739486901072176E-3</v>
      </c>
      <c r="Q5813">
        <v>4.7148566940098737</v>
      </c>
      <c r="R5813">
        <v>256.61761221288617</v>
      </c>
      <c r="S5813">
        <v>0.27071932806491672</v>
      </c>
      <c r="T5813">
        <f t="shared" si="182"/>
        <v>256.61761221288623</v>
      </c>
      <c r="U5813">
        <f t="shared" si="183"/>
        <v>0.27071932806491666</v>
      </c>
    </row>
    <row r="5814" spans="1:21" x14ac:dyDescent="0.35">
      <c r="A5814" t="s">
        <v>73</v>
      </c>
      <c r="B5814" t="s">
        <v>52</v>
      </c>
      <c r="C5814" t="s">
        <v>39</v>
      </c>
      <c r="D5814" t="s">
        <v>40</v>
      </c>
      <c r="E5814" t="s">
        <v>1155</v>
      </c>
      <c r="F5814" t="s">
        <v>1156</v>
      </c>
      <c r="G5814" t="s">
        <v>920</v>
      </c>
      <c r="H5814" t="s">
        <v>41</v>
      </c>
      <c r="I5814" t="s">
        <v>921</v>
      </c>
      <c r="J5814" t="s">
        <v>145</v>
      </c>
      <c r="L5814" t="s">
        <v>1157</v>
      </c>
      <c r="M5814" t="s">
        <v>1157</v>
      </c>
      <c r="N5814" t="b">
        <v>0</v>
      </c>
      <c r="O5814">
        <v>54.427446869999997</v>
      </c>
      <c r="P5814">
        <v>2.6843920656308492E-4</v>
      </c>
      <c r="Q5814">
        <v>2.066592861597194</v>
      </c>
      <c r="R5814">
        <v>112.47937317650261</v>
      </c>
      <c r="S5814">
        <v>1.461046065303726E-2</v>
      </c>
      <c r="T5814">
        <f t="shared" si="182"/>
        <v>112.47937317650253</v>
      </c>
      <c r="U5814">
        <f t="shared" si="183"/>
        <v>1.4610460653037258E-2</v>
      </c>
    </row>
    <row r="5815" spans="1:21" x14ac:dyDescent="0.35">
      <c r="A5815" t="s">
        <v>73</v>
      </c>
      <c r="B5815" t="s">
        <v>52</v>
      </c>
      <c r="C5815" t="s">
        <v>39</v>
      </c>
      <c r="D5815" t="s">
        <v>40</v>
      </c>
      <c r="E5815" t="s">
        <v>1158</v>
      </c>
      <c r="F5815" t="s">
        <v>1159</v>
      </c>
      <c r="G5815" t="s">
        <v>920</v>
      </c>
      <c r="H5815" t="s">
        <v>41</v>
      </c>
      <c r="I5815" t="s">
        <v>921</v>
      </c>
      <c r="J5815" t="s">
        <v>145</v>
      </c>
      <c r="L5815" t="s">
        <v>1160</v>
      </c>
      <c r="M5815" t="s">
        <v>1160</v>
      </c>
      <c r="N5815" t="b">
        <v>0</v>
      </c>
      <c r="O5815">
        <v>54.427446869999997</v>
      </c>
      <c r="P5815">
        <v>2.6843920656308492E-4</v>
      </c>
      <c r="Q5815">
        <v>2.066592861597194</v>
      </c>
      <c r="R5815">
        <v>112.47937317650261</v>
      </c>
      <c r="S5815">
        <v>1.461046065303726E-2</v>
      </c>
      <c r="T5815">
        <f t="shared" si="182"/>
        <v>112.47937317650253</v>
      </c>
      <c r="U5815">
        <f t="shared" si="183"/>
        <v>1.4610460653037258E-2</v>
      </c>
    </row>
    <row r="5816" spans="1:21" x14ac:dyDescent="0.35">
      <c r="A5816" t="s">
        <v>73</v>
      </c>
      <c r="B5816" t="s">
        <v>52</v>
      </c>
      <c r="C5816" t="s">
        <v>76</v>
      </c>
      <c r="D5816" t="s">
        <v>77</v>
      </c>
      <c r="E5816" t="s">
        <v>1158</v>
      </c>
      <c r="F5816" t="s">
        <v>1159</v>
      </c>
      <c r="G5816" t="s">
        <v>920</v>
      </c>
      <c r="H5816" t="s">
        <v>41</v>
      </c>
      <c r="I5816" t="s">
        <v>921</v>
      </c>
      <c r="J5816" t="s">
        <v>145</v>
      </c>
      <c r="L5816" t="s">
        <v>1160</v>
      </c>
      <c r="M5816" t="s">
        <v>1160</v>
      </c>
      <c r="N5816" t="b">
        <v>0</v>
      </c>
      <c r="O5816">
        <v>54.427446869999997</v>
      </c>
      <c r="P5816">
        <v>4.9739486901072176E-3</v>
      </c>
      <c r="Q5816">
        <v>4.7148566940098737</v>
      </c>
      <c r="R5816">
        <v>256.61761221288617</v>
      </c>
      <c r="S5816">
        <v>0.27071932806491672</v>
      </c>
      <c r="T5816">
        <f t="shared" si="182"/>
        <v>256.61761221288623</v>
      </c>
      <c r="U5816">
        <f t="shared" si="183"/>
        <v>0.27071932806491666</v>
      </c>
    </row>
    <row r="5817" spans="1:21" x14ac:dyDescent="0.35">
      <c r="A5817" t="s">
        <v>73</v>
      </c>
      <c r="B5817" t="s">
        <v>52</v>
      </c>
      <c r="C5817" t="s">
        <v>76</v>
      </c>
      <c r="D5817" t="s">
        <v>77</v>
      </c>
      <c r="E5817" t="s">
        <v>1161</v>
      </c>
      <c r="F5817" t="s">
        <v>1162</v>
      </c>
      <c r="G5817" t="s">
        <v>920</v>
      </c>
      <c r="H5817" t="s">
        <v>41</v>
      </c>
      <c r="I5817" t="s">
        <v>921</v>
      </c>
      <c r="J5817" t="s">
        <v>145</v>
      </c>
      <c r="L5817" t="s">
        <v>1163</v>
      </c>
      <c r="M5817" t="s">
        <v>1163</v>
      </c>
      <c r="N5817" t="b">
        <v>0</v>
      </c>
      <c r="O5817">
        <v>6.7813413599999999</v>
      </c>
      <c r="P5817">
        <v>9.452624869051516E-4</v>
      </c>
      <c r="Q5817">
        <v>0.89602395232691989</v>
      </c>
      <c r="R5817">
        <v>6.0762442874652098</v>
      </c>
      <c r="S5817">
        <v>6.4101475985063631E-3</v>
      </c>
      <c r="T5817">
        <f t="shared" si="182"/>
        <v>6.0762442874652098</v>
      </c>
      <c r="U5817">
        <f t="shared" si="183"/>
        <v>6.4101475985063631E-3</v>
      </c>
    </row>
    <row r="5818" spans="1:21" x14ac:dyDescent="0.35">
      <c r="A5818" t="s">
        <v>73</v>
      </c>
      <c r="B5818" t="s">
        <v>52</v>
      </c>
      <c r="C5818" t="s">
        <v>39</v>
      </c>
      <c r="D5818" t="s">
        <v>40</v>
      </c>
      <c r="E5818" t="s">
        <v>1161</v>
      </c>
      <c r="F5818" t="s">
        <v>1162</v>
      </c>
      <c r="G5818" t="s">
        <v>920</v>
      </c>
      <c r="H5818" t="s">
        <v>41</v>
      </c>
      <c r="I5818" t="s">
        <v>921</v>
      </c>
      <c r="J5818" t="s">
        <v>145</v>
      </c>
      <c r="L5818" t="s">
        <v>1163</v>
      </c>
      <c r="M5818" t="s">
        <v>1163</v>
      </c>
      <c r="N5818" t="b">
        <v>0</v>
      </c>
      <c r="O5818">
        <v>6.7813413599999999</v>
      </c>
      <c r="P5818">
        <v>4.7613909846809901E-4</v>
      </c>
      <c r="Q5818">
        <v>3.6655810252898142</v>
      </c>
      <c r="R5818">
        <v>24.857556215229021</v>
      </c>
      <c r="S5818">
        <v>3.2288617615548322E-3</v>
      </c>
      <c r="T5818">
        <f t="shared" si="182"/>
        <v>24.857556215229021</v>
      </c>
      <c r="U5818">
        <f t="shared" si="183"/>
        <v>3.2288617615548322E-3</v>
      </c>
    </row>
    <row r="5819" spans="1:21" x14ac:dyDescent="0.35">
      <c r="A5819" t="s">
        <v>73</v>
      </c>
      <c r="B5819" t="s">
        <v>52</v>
      </c>
      <c r="C5819" t="s">
        <v>39</v>
      </c>
      <c r="D5819" t="s">
        <v>40</v>
      </c>
      <c r="E5819" t="s">
        <v>1164</v>
      </c>
      <c r="F5819" t="s">
        <v>1164</v>
      </c>
      <c r="G5819" t="s">
        <v>920</v>
      </c>
      <c r="H5819" t="s">
        <v>41</v>
      </c>
      <c r="I5819" t="s">
        <v>921</v>
      </c>
      <c r="J5819" t="s">
        <v>145</v>
      </c>
      <c r="L5819" t="s">
        <v>1165</v>
      </c>
      <c r="M5819" t="s">
        <v>1165</v>
      </c>
      <c r="N5819" t="b">
        <v>0</v>
      </c>
      <c r="O5819">
        <v>6.7813413599999999</v>
      </c>
      <c r="P5819">
        <v>5.6926844015697017E-4</v>
      </c>
      <c r="Q5819">
        <v>4.3825419908790124</v>
      </c>
      <c r="R5819">
        <v>29.719513264684579</v>
      </c>
      <c r="S5819">
        <v>3.860403618179146E-3</v>
      </c>
      <c r="T5819">
        <f t="shared" si="182"/>
        <v>29.71951326468459</v>
      </c>
      <c r="U5819">
        <f t="shared" si="183"/>
        <v>3.8604036181791464E-3</v>
      </c>
    </row>
    <row r="5820" spans="1:21" x14ac:dyDescent="0.35">
      <c r="A5820" t="s">
        <v>73</v>
      </c>
      <c r="B5820" t="s">
        <v>52</v>
      </c>
      <c r="C5820" t="s">
        <v>76</v>
      </c>
      <c r="D5820" t="s">
        <v>77</v>
      </c>
      <c r="E5820" t="s">
        <v>1164</v>
      </c>
      <c r="F5820" t="s">
        <v>1164</v>
      </c>
      <c r="G5820" t="s">
        <v>920</v>
      </c>
      <c r="H5820" t="s">
        <v>41</v>
      </c>
      <c r="I5820" t="s">
        <v>921</v>
      </c>
      <c r="J5820" t="s">
        <v>145</v>
      </c>
      <c r="L5820" t="s">
        <v>1165</v>
      </c>
      <c r="M5820" t="s">
        <v>1165</v>
      </c>
      <c r="N5820" t="b">
        <v>0</v>
      </c>
      <c r="O5820">
        <v>6.7813413599999999</v>
      </c>
      <c r="P5820">
        <v>1.4894449115835961E-3</v>
      </c>
      <c r="Q5820">
        <v>1.4118600229443641</v>
      </c>
      <c r="R5820">
        <v>9.574304768123163</v>
      </c>
      <c r="S5820">
        <v>1.0100434382363381E-2</v>
      </c>
      <c r="T5820">
        <f t="shared" si="182"/>
        <v>9.5743047681231648</v>
      </c>
      <c r="U5820">
        <f t="shared" si="183"/>
        <v>1.0100434382363382E-2</v>
      </c>
    </row>
    <row r="5821" spans="1:21" x14ac:dyDescent="0.35">
      <c r="A5821" t="s">
        <v>73</v>
      </c>
      <c r="B5821" t="s">
        <v>52</v>
      </c>
      <c r="C5821" t="s">
        <v>76</v>
      </c>
      <c r="D5821" t="s">
        <v>77</v>
      </c>
      <c r="E5821" t="s">
        <v>1166</v>
      </c>
      <c r="F5821" t="s">
        <v>1116</v>
      </c>
      <c r="G5821" t="s">
        <v>920</v>
      </c>
      <c r="H5821" t="s">
        <v>41</v>
      </c>
      <c r="I5821" t="s">
        <v>921</v>
      </c>
      <c r="J5821" t="s">
        <v>145</v>
      </c>
      <c r="L5821" t="s">
        <v>1167</v>
      </c>
      <c r="M5821" t="s">
        <v>1167</v>
      </c>
      <c r="N5821" t="b">
        <v>0</v>
      </c>
      <c r="O5821">
        <v>7.0978034900000004</v>
      </c>
      <c r="P5821">
        <v>4.1980475778584042E-3</v>
      </c>
      <c r="Q5821">
        <v>3.9793721160824802</v>
      </c>
      <c r="R5821">
        <v>28.244801293538909</v>
      </c>
      <c r="S5821">
        <v>2.979691674930943E-2</v>
      </c>
      <c r="T5821">
        <f t="shared" si="182"/>
        <v>28.244801293538917</v>
      </c>
      <c r="U5821">
        <f t="shared" si="183"/>
        <v>2.979691674930943E-2</v>
      </c>
    </row>
    <row r="5822" spans="1:21" x14ac:dyDescent="0.35">
      <c r="A5822" t="s">
        <v>73</v>
      </c>
      <c r="B5822" t="s">
        <v>52</v>
      </c>
      <c r="C5822" t="s">
        <v>39</v>
      </c>
      <c r="D5822" t="s">
        <v>40</v>
      </c>
      <c r="E5822" t="s">
        <v>1166</v>
      </c>
      <c r="F5822" t="s">
        <v>1116</v>
      </c>
      <c r="G5822" t="s">
        <v>920</v>
      </c>
      <c r="H5822" t="s">
        <v>41</v>
      </c>
      <c r="I5822" t="s">
        <v>921</v>
      </c>
      <c r="J5822" t="s">
        <v>145</v>
      </c>
      <c r="L5822" t="s">
        <v>1167</v>
      </c>
      <c r="M5822" t="s">
        <v>1167</v>
      </c>
      <c r="N5822" t="b">
        <v>0</v>
      </c>
      <c r="O5822">
        <v>7.0978034900000004</v>
      </c>
      <c r="P5822">
        <v>1.2923901052082989E-3</v>
      </c>
      <c r="Q5822">
        <v>9.9495308454305569</v>
      </c>
      <c r="R5822">
        <v>70.619814758559656</v>
      </c>
      <c r="S5822">
        <v>9.1731309991889328E-3</v>
      </c>
      <c r="T5822">
        <f t="shared" si="182"/>
        <v>70.619814758559656</v>
      </c>
      <c r="U5822">
        <f t="shared" si="183"/>
        <v>9.1731309991889311E-3</v>
      </c>
    </row>
    <row r="5823" spans="1:21" x14ac:dyDescent="0.35">
      <c r="A5823" t="s">
        <v>73</v>
      </c>
      <c r="B5823" t="s">
        <v>52</v>
      </c>
      <c r="C5823" t="s">
        <v>39</v>
      </c>
      <c r="D5823" t="s">
        <v>40</v>
      </c>
      <c r="E5823" t="s">
        <v>1168</v>
      </c>
      <c r="F5823" t="s">
        <v>1169</v>
      </c>
      <c r="G5823" t="s">
        <v>920</v>
      </c>
      <c r="H5823" t="s">
        <v>41</v>
      </c>
      <c r="I5823" t="s">
        <v>921</v>
      </c>
      <c r="J5823" t="s">
        <v>145</v>
      </c>
      <c r="L5823" t="s">
        <v>1170</v>
      </c>
      <c r="M5823" t="s">
        <v>1170</v>
      </c>
      <c r="N5823" t="b">
        <v>0</v>
      </c>
      <c r="O5823">
        <v>7.0978034900000004</v>
      </c>
      <c r="P5823">
        <v>4.1705943066073052E-3</v>
      </c>
      <c r="Q5823">
        <v>32.107532029331402</v>
      </c>
      <c r="R5823">
        <v>227.8929528930752</v>
      </c>
      <c r="S5823">
        <v>2.9602058824811459E-2</v>
      </c>
      <c r="T5823">
        <f t="shared" si="182"/>
        <v>227.89295289307523</v>
      </c>
      <c r="U5823">
        <f t="shared" si="183"/>
        <v>2.9602058824811463E-2</v>
      </c>
    </row>
    <row r="5824" spans="1:21" x14ac:dyDescent="0.35">
      <c r="A5824" t="s">
        <v>73</v>
      </c>
      <c r="B5824" t="s">
        <v>52</v>
      </c>
      <c r="C5824" t="s">
        <v>39</v>
      </c>
      <c r="D5824" t="s">
        <v>40</v>
      </c>
      <c r="E5824" t="s">
        <v>1174</v>
      </c>
      <c r="F5824" t="s">
        <v>1175</v>
      </c>
      <c r="G5824" t="s">
        <v>920</v>
      </c>
      <c r="H5824" t="s">
        <v>41</v>
      </c>
      <c r="I5824" t="s">
        <v>921</v>
      </c>
      <c r="J5824" t="s">
        <v>145</v>
      </c>
      <c r="L5824" t="s">
        <v>1176</v>
      </c>
      <c r="M5824" t="s">
        <v>1176</v>
      </c>
      <c r="N5824" t="b">
        <v>0</v>
      </c>
      <c r="O5824">
        <v>54.427446869999997</v>
      </c>
      <c r="P5824">
        <v>7.0935775099478996E-5</v>
      </c>
      <c r="Q5824">
        <v>0.54610266633311799</v>
      </c>
      <c r="R5824">
        <v>29.72297385741112</v>
      </c>
      <c r="S5824">
        <v>3.8608531304091618E-3</v>
      </c>
      <c r="T5824">
        <f t="shared" si="182"/>
        <v>29.722973857411116</v>
      </c>
      <c r="U5824">
        <f t="shared" si="183"/>
        <v>3.8608531304091618E-3</v>
      </c>
    </row>
    <row r="5825" spans="1:21" x14ac:dyDescent="0.35">
      <c r="A5825" t="s">
        <v>73</v>
      </c>
      <c r="B5825" t="s">
        <v>52</v>
      </c>
      <c r="C5825" t="s">
        <v>76</v>
      </c>
      <c r="D5825" t="s">
        <v>77</v>
      </c>
      <c r="E5825" t="s">
        <v>1174</v>
      </c>
      <c r="F5825" t="s">
        <v>1175</v>
      </c>
      <c r="G5825" t="s">
        <v>920</v>
      </c>
      <c r="H5825" t="s">
        <v>41</v>
      </c>
      <c r="I5825" t="s">
        <v>921</v>
      </c>
      <c r="J5825" t="s">
        <v>145</v>
      </c>
      <c r="L5825" t="s">
        <v>1176</v>
      </c>
      <c r="M5825" t="s">
        <v>1176</v>
      </c>
      <c r="N5825" t="b">
        <v>0</v>
      </c>
      <c r="O5825">
        <v>54.427446869999997</v>
      </c>
      <c r="P5825">
        <v>1.4082628394341491E-4</v>
      </c>
      <c r="Q5825">
        <v>0.133490670875584</v>
      </c>
      <c r="R5825">
        <v>7.2655563967215064</v>
      </c>
      <c r="S5825">
        <v>7.664815087229747E-3</v>
      </c>
      <c r="T5825">
        <f t="shared" si="182"/>
        <v>7.2655563967215038</v>
      </c>
      <c r="U5825">
        <f t="shared" si="183"/>
        <v>7.6648150872297488E-3</v>
      </c>
    </row>
    <row r="5826" spans="1:21" x14ac:dyDescent="0.35">
      <c r="A5826" t="s">
        <v>73</v>
      </c>
      <c r="B5826" t="s">
        <v>52</v>
      </c>
      <c r="C5826" t="s">
        <v>76</v>
      </c>
      <c r="D5826" t="s">
        <v>77</v>
      </c>
      <c r="E5826" t="s">
        <v>455</v>
      </c>
      <c r="F5826" t="s">
        <v>456</v>
      </c>
      <c r="G5826" t="s">
        <v>452</v>
      </c>
      <c r="H5826" t="s">
        <v>46</v>
      </c>
      <c r="J5826" t="s">
        <v>36</v>
      </c>
      <c r="L5826" t="s">
        <v>457</v>
      </c>
      <c r="M5826" t="s">
        <v>457</v>
      </c>
      <c r="N5826" t="b">
        <v>0</v>
      </c>
      <c r="O5826">
        <v>46.738496959999999</v>
      </c>
      <c r="P5826">
        <v>1.3968788001326201E-2</v>
      </c>
      <c r="Q5826">
        <v>13.24115661793004</v>
      </c>
      <c r="R5826">
        <v>618.87175833400704</v>
      </c>
      <c r="S5826">
        <v>0.65288015553486889</v>
      </c>
      <c r="T5826">
        <f t="shared" ref="T5826:T5889" si="184">O5826*Q5826</f>
        <v>618.87175833400704</v>
      </c>
      <c r="U5826">
        <f t="shared" ref="U5826:U5889" si="185">O5826*P5826</f>
        <v>0.65288015553486911</v>
      </c>
    </row>
    <row r="5827" spans="1:21" x14ac:dyDescent="0.35">
      <c r="A5827" t="s">
        <v>73</v>
      </c>
      <c r="B5827" t="s">
        <v>52</v>
      </c>
      <c r="C5827" t="s">
        <v>29</v>
      </c>
      <c r="D5827" t="s">
        <v>30</v>
      </c>
      <c r="E5827" t="s">
        <v>1228</v>
      </c>
      <c r="F5827" t="s">
        <v>1229</v>
      </c>
      <c r="G5827" t="s">
        <v>452</v>
      </c>
      <c r="H5827" t="s">
        <v>46</v>
      </c>
      <c r="J5827" t="s">
        <v>36</v>
      </c>
      <c r="L5827" t="s">
        <v>1230</v>
      </c>
      <c r="M5827" t="s">
        <v>1230</v>
      </c>
      <c r="N5827" t="b">
        <v>0</v>
      </c>
      <c r="O5827">
        <v>46.54267703</v>
      </c>
      <c r="P5827">
        <v>1.7769426920081922E-2</v>
      </c>
      <c r="Q5827">
        <v>38.552621558597806</v>
      </c>
      <c r="R5827">
        <v>1794.3422138616329</v>
      </c>
      <c r="S5827">
        <v>0.82703669814956049</v>
      </c>
      <c r="T5827">
        <f t="shared" si="184"/>
        <v>1794.3422138616329</v>
      </c>
      <c r="U5827">
        <f t="shared" si="185"/>
        <v>0.82703669814956049</v>
      </c>
    </row>
    <row r="5828" spans="1:21" x14ac:dyDescent="0.35">
      <c r="A5828" t="s">
        <v>73</v>
      </c>
      <c r="B5828" t="s">
        <v>52</v>
      </c>
      <c r="C5828" t="s">
        <v>39</v>
      </c>
      <c r="D5828" t="s">
        <v>40</v>
      </c>
      <c r="E5828" t="s">
        <v>1228</v>
      </c>
      <c r="F5828" t="s">
        <v>1229</v>
      </c>
      <c r="G5828" t="s">
        <v>452</v>
      </c>
      <c r="H5828" t="s">
        <v>46</v>
      </c>
      <c r="J5828" t="s">
        <v>36</v>
      </c>
      <c r="L5828" t="s">
        <v>1230</v>
      </c>
      <c r="M5828" t="s">
        <v>1230</v>
      </c>
      <c r="N5828" t="b">
        <v>0</v>
      </c>
      <c r="O5828">
        <v>46.54267703</v>
      </c>
      <c r="P5828">
        <v>5.2184265057923446E-3</v>
      </c>
      <c r="Q5828">
        <v>40.174321417932127</v>
      </c>
      <c r="R5828">
        <v>1869.8204666542269</v>
      </c>
      <c r="S5828">
        <v>0.24287953946388449</v>
      </c>
      <c r="T5828">
        <f t="shared" si="184"/>
        <v>1869.8204666542267</v>
      </c>
      <c r="U5828">
        <f t="shared" si="185"/>
        <v>0.24287953946388452</v>
      </c>
    </row>
    <row r="5829" spans="1:21" x14ac:dyDescent="0.35">
      <c r="A5829" t="s">
        <v>73</v>
      </c>
      <c r="B5829" t="s">
        <v>52</v>
      </c>
      <c r="C5829" t="s">
        <v>29</v>
      </c>
      <c r="D5829" t="s">
        <v>30</v>
      </c>
      <c r="E5829" t="s">
        <v>458</v>
      </c>
      <c r="F5829" t="s">
        <v>459</v>
      </c>
      <c r="G5829" t="s">
        <v>452</v>
      </c>
      <c r="H5829" t="s">
        <v>46</v>
      </c>
      <c r="J5829" t="s">
        <v>36</v>
      </c>
      <c r="L5829" t="s">
        <v>460</v>
      </c>
      <c r="M5829" t="s">
        <v>460</v>
      </c>
      <c r="N5829" t="b">
        <v>0</v>
      </c>
      <c r="O5829">
        <v>69.314872579999999</v>
      </c>
      <c r="P5829">
        <v>8.5690132338519219E-7</v>
      </c>
      <c r="Q5829">
        <v>1.859136627315533E-3</v>
      </c>
      <c r="R5829">
        <v>0.12886581843118711</v>
      </c>
      <c r="S5829">
        <v>5.939600604407797E-5</v>
      </c>
      <c r="T5829">
        <f t="shared" si="184"/>
        <v>0.12886581843118711</v>
      </c>
      <c r="U5829">
        <f t="shared" si="185"/>
        <v>5.939600604407797E-5</v>
      </c>
    </row>
    <row r="5830" spans="1:21" x14ac:dyDescent="0.35">
      <c r="A5830" t="s">
        <v>73</v>
      </c>
      <c r="B5830" t="s">
        <v>52</v>
      </c>
      <c r="C5830" t="s">
        <v>29</v>
      </c>
      <c r="D5830" t="s">
        <v>30</v>
      </c>
      <c r="E5830" t="s">
        <v>470</v>
      </c>
      <c r="F5830" t="s">
        <v>471</v>
      </c>
      <c r="G5830" t="s">
        <v>452</v>
      </c>
      <c r="H5830" t="s">
        <v>46</v>
      </c>
      <c r="J5830" t="s">
        <v>36</v>
      </c>
      <c r="L5830" t="s">
        <v>472</v>
      </c>
      <c r="M5830" t="s">
        <v>472</v>
      </c>
      <c r="N5830" t="b">
        <v>0</v>
      </c>
      <c r="O5830">
        <v>122.34383932999999</v>
      </c>
      <c r="P5830">
        <v>2.0105784032147381E-7</v>
      </c>
      <c r="Q5830">
        <v>4.3621591535643241E-4</v>
      </c>
      <c r="R5830">
        <v>5.3368329861556242E-2</v>
      </c>
      <c r="S5830">
        <v>2.4598188112327189E-5</v>
      </c>
      <c r="T5830">
        <f t="shared" si="184"/>
        <v>5.3368329861556242E-2</v>
      </c>
      <c r="U5830">
        <f t="shared" si="185"/>
        <v>2.4598188112327185E-5</v>
      </c>
    </row>
    <row r="5831" spans="1:21" x14ac:dyDescent="0.35">
      <c r="A5831" t="s">
        <v>73</v>
      </c>
      <c r="B5831" t="s">
        <v>52</v>
      </c>
      <c r="C5831" t="s">
        <v>39</v>
      </c>
      <c r="D5831" t="s">
        <v>40</v>
      </c>
      <c r="E5831" t="s">
        <v>470</v>
      </c>
      <c r="F5831" t="s">
        <v>471</v>
      </c>
      <c r="G5831" t="s">
        <v>452</v>
      </c>
      <c r="H5831" t="s">
        <v>46</v>
      </c>
      <c r="J5831" t="s">
        <v>36</v>
      </c>
      <c r="L5831" t="s">
        <v>472</v>
      </c>
      <c r="M5831" t="s">
        <v>472</v>
      </c>
      <c r="N5831" t="b">
        <v>0</v>
      </c>
      <c r="O5831">
        <v>122.34383932999999</v>
      </c>
      <c r="P5831">
        <v>5.5968355530843528E-8</v>
      </c>
      <c r="Q5831">
        <v>4.3087522682046578E-4</v>
      </c>
      <c r="R5831">
        <v>5.2714929521400368E-2</v>
      </c>
      <c r="S5831">
        <v>6.8473834966298369E-6</v>
      </c>
      <c r="T5831">
        <f t="shared" si="184"/>
        <v>5.2714929521400368E-2</v>
      </c>
      <c r="U5831">
        <f t="shared" si="185"/>
        <v>6.8473834966298369E-6</v>
      </c>
    </row>
    <row r="5832" spans="1:21" x14ac:dyDescent="0.35">
      <c r="A5832" t="s">
        <v>73</v>
      </c>
      <c r="B5832" t="s">
        <v>52</v>
      </c>
      <c r="C5832" t="s">
        <v>29</v>
      </c>
      <c r="D5832" t="s">
        <v>30</v>
      </c>
      <c r="E5832" t="s">
        <v>1237</v>
      </c>
      <c r="F5832" t="s">
        <v>1238</v>
      </c>
      <c r="G5832" t="s">
        <v>452</v>
      </c>
      <c r="H5832" t="s">
        <v>46</v>
      </c>
      <c r="J5832" t="s">
        <v>36</v>
      </c>
      <c r="L5832" t="s">
        <v>1239</v>
      </c>
      <c r="M5832" t="s">
        <v>1239</v>
      </c>
      <c r="N5832" t="b">
        <v>0</v>
      </c>
      <c r="O5832">
        <v>0.45011048999999997</v>
      </c>
      <c r="P5832">
        <v>1.5225714614206529E-4</v>
      </c>
      <c r="Q5832">
        <v>0.33033772902227643</v>
      </c>
      <c r="R5832">
        <v>0.14868847707570401</v>
      </c>
      <c r="S5832">
        <v>6.8532538656006627E-5</v>
      </c>
      <c r="T5832">
        <f t="shared" si="184"/>
        <v>0.14868847707570407</v>
      </c>
      <c r="U5832">
        <f t="shared" si="185"/>
        <v>6.8532538656006613E-5</v>
      </c>
    </row>
    <row r="5833" spans="1:21" x14ac:dyDescent="0.35">
      <c r="A5833" t="s">
        <v>73</v>
      </c>
      <c r="B5833" t="s">
        <v>52</v>
      </c>
      <c r="C5833" t="s">
        <v>39</v>
      </c>
      <c r="D5833" t="s">
        <v>40</v>
      </c>
      <c r="E5833" t="s">
        <v>1237</v>
      </c>
      <c r="F5833" t="s">
        <v>1238</v>
      </c>
      <c r="G5833" t="s">
        <v>452</v>
      </c>
      <c r="H5833" t="s">
        <v>46</v>
      </c>
      <c r="J5833" t="s">
        <v>36</v>
      </c>
      <c r="L5833" t="s">
        <v>1239</v>
      </c>
      <c r="M5833" t="s">
        <v>1239</v>
      </c>
      <c r="N5833" t="b">
        <v>0</v>
      </c>
      <c r="O5833">
        <v>0.45011048999999997</v>
      </c>
      <c r="P5833">
        <v>9.4284255775559756E-5</v>
      </c>
      <c r="Q5833">
        <v>0.72585213032577467</v>
      </c>
      <c r="R5833">
        <v>0.32671365804847829</v>
      </c>
      <c r="S5833">
        <v>4.243833256642253E-5</v>
      </c>
      <c r="T5833">
        <f t="shared" si="184"/>
        <v>0.32671365804847829</v>
      </c>
      <c r="U5833">
        <f t="shared" si="185"/>
        <v>4.243833256642253E-5</v>
      </c>
    </row>
    <row r="5834" spans="1:21" x14ac:dyDescent="0.35">
      <c r="A5834" t="s">
        <v>73</v>
      </c>
      <c r="B5834" t="s">
        <v>52</v>
      </c>
      <c r="C5834" t="s">
        <v>29</v>
      </c>
      <c r="D5834" t="s">
        <v>30</v>
      </c>
      <c r="E5834" t="s">
        <v>1240</v>
      </c>
      <c r="F5834" t="s">
        <v>1241</v>
      </c>
      <c r="G5834" t="s">
        <v>452</v>
      </c>
      <c r="H5834" t="s">
        <v>46</v>
      </c>
      <c r="J5834" t="s">
        <v>36</v>
      </c>
      <c r="L5834" t="s">
        <v>1242</v>
      </c>
      <c r="M5834" t="s">
        <v>1242</v>
      </c>
      <c r="N5834" t="b">
        <v>0</v>
      </c>
      <c r="O5834">
        <v>109.84318299</v>
      </c>
      <c r="P5834">
        <v>1.8196709644300009E-7</v>
      </c>
      <c r="Q5834">
        <v>3.9479655910318518E-4</v>
      </c>
      <c r="R5834">
        <v>4.3365710685393521E-2</v>
      </c>
      <c r="S5834">
        <v>1.998784507274744E-5</v>
      </c>
      <c r="T5834">
        <f t="shared" si="184"/>
        <v>4.3365710685393521E-2</v>
      </c>
      <c r="U5834">
        <f t="shared" si="185"/>
        <v>1.9987845072747437E-5</v>
      </c>
    </row>
    <row r="5835" spans="1:21" x14ac:dyDescent="0.35">
      <c r="A5835" t="s">
        <v>73</v>
      </c>
      <c r="B5835" t="s">
        <v>52</v>
      </c>
      <c r="C5835" t="s">
        <v>39</v>
      </c>
      <c r="D5835" t="s">
        <v>40</v>
      </c>
      <c r="E5835" t="s">
        <v>1243</v>
      </c>
      <c r="F5835" t="s">
        <v>1244</v>
      </c>
      <c r="G5835" t="s">
        <v>452</v>
      </c>
      <c r="H5835" t="s">
        <v>46</v>
      </c>
      <c r="J5835" t="s">
        <v>36</v>
      </c>
      <c r="L5835" t="s">
        <v>1245</v>
      </c>
      <c r="M5835" t="s">
        <v>1245</v>
      </c>
      <c r="N5835" t="b">
        <v>0</v>
      </c>
      <c r="O5835">
        <v>83.780724070000005</v>
      </c>
      <c r="P5835">
        <v>6.0335984583772161E-9</v>
      </c>
      <c r="Q5835">
        <v>4.6449964084869617E-5</v>
      </c>
      <c r="R5835">
        <v>3.8916116240558722E-3</v>
      </c>
      <c r="S5835">
        <v>5.0549924759047894E-7</v>
      </c>
      <c r="T5835">
        <f t="shared" si="184"/>
        <v>3.8916116240558718E-3</v>
      </c>
      <c r="U5835">
        <f t="shared" si="185"/>
        <v>5.0549924759047894E-7</v>
      </c>
    </row>
    <row r="5836" spans="1:21" x14ac:dyDescent="0.35">
      <c r="A5836" t="s">
        <v>73</v>
      </c>
      <c r="B5836" t="s">
        <v>52</v>
      </c>
      <c r="C5836" t="s">
        <v>29</v>
      </c>
      <c r="D5836" t="s">
        <v>30</v>
      </c>
      <c r="E5836" t="s">
        <v>1243</v>
      </c>
      <c r="F5836" t="s">
        <v>1244</v>
      </c>
      <c r="G5836" t="s">
        <v>452</v>
      </c>
      <c r="H5836" t="s">
        <v>46</v>
      </c>
      <c r="J5836" t="s">
        <v>36</v>
      </c>
      <c r="L5836" t="s">
        <v>1245</v>
      </c>
      <c r="M5836" t="s">
        <v>1245</v>
      </c>
      <c r="N5836" t="b">
        <v>0</v>
      </c>
      <c r="O5836">
        <v>83.780724070000005</v>
      </c>
      <c r="P5836">
        <v>2.1674788617646071E-8</v>
      </c>
      <c r="Q5836">
        <v>4.7025710322393439E-5</v>
      </c>
      <c r="R5836">
        <v>3.9398480607161952E-3</v>
      </c>
      <c r="S5836">
        <v>1.815929484450582E-6</v>
      </c>
      <c r="T5836">
        <f t="shared" si="184"/>
        <v>3.9398480607161952E-3</v>
      </c>
      <c r="U5836">
        <f t="shared" si="185"/>
        <v>1.8159294844505824E-6</v>
      </c>
    </row>
    <row r="5837" spans="1:21" x14ac:dyDescent="0.35">
      <c r="A5837" t="s">
        <v>73</v>
      </c>
      <c r="B5837" t="s">
        <v>52</v>
      </c>
      <c r="C5837" t="s">
        <v>29</v>
      </c>
      <c r="D5837" t="s">
        <v>30</v>
      </c>
      <c r="E5837" t="s">
        <v>491</v>
      </c>
      <c r="F5837" t="s">
        <v>492</v>
      </c>
      <c r="G5837" t="s">
        <v>452</v>
      </c>
      <c r="H5837" t="s">
        <v>46</v>
      </c>
      <c r="J5837" t="s">
        <v>36</v>
      </c>
      <c r="L5837" t="s">
        <v>493</v>
      </c>
      <c r="M5837" t="s">
        <v>493</v>
      </c>
      <c r="N5837" t="b">
        <v>0</v>
      </c>
      <c r="O5837">
        <v>68.497267890000003</v>
      </c>
      <c r="P5837">
        <v>1.236731860107541E-3</v>
      </c>
      <c r="Q5837">
        <v>2.6832185183362651</v>
      </c>
      <c r="R5837">
        <v>183.793137657888</v>
      </c>
      <c r="S5837">
        <v>8.4712753529884249E-2</v>
      </c>
      <c r="T5837">
        <f t="shared" si="184"/>
        <v>183.79313765788802</v>
      </c>
      <c r="U5837">
        <f t="shared" si="185"/>
        <v>8.4712753529884249E-2</v>
      </c>
    </row>
    <row r="5838" spans="1:21" x14ac:dyDescent="0.35">
      <c r="A5838" t="s">
        <v>73</v>
      </c>
      <c r="B5838" t="s">
        <v>52</v>
      </c>
      <c r="C5838" t="s">
        <v>39</v>
      </c>
      <c r="D5838" t="s">
        <v>40</v>
      </c>
      <c r="E5838" t="s">
        <v>491</v>
      </c>
      <c r="F5838" t="s">
        <v>492</v>
      </c>
      <c r="G5838" t="s">
        <v>452</v>
      </c>
      <c r="H5838" t="s">
        <v>46</v>
      </c>
      <c r="J5838" t="s">
        <v>36</v>
      </c>
      <c r="L5838" t="s">
        <v>493</v>
      </c>
      <c r="M5838" t="s">
        <v>493</v>
      </c>
      <c r="N5838" t="b">
        <v>0</v>
      </c>
      <c r="O5838">
        <v>68.497267890000003</v>
      </c>
      <c r="P5838">
        <v>4.0881481449693431E-9</v>
      </c>
      <c r="Q5838">
        <v>3.1472816067797451E-5</v>
      </c>
      <c r="R5838">
        <v>2.155801913448619E-3</v>
      </c>
      <c r="S5838">
        <v>2.8002697865997159E-7</v>
      </c>
      <c r="T5838">
        <f t="shared" si="184"/>
        <v>2.1558019134486186E-3</v>
      </c>
      <c r="U5838">
        <f t="shared" si="185"/>
        <v>2.8002697865997165E-7</v>
      </c>
    </row>
    <row r="5839" spans="1:21" x14ac:dyDescent="0.35">
      <c r="A5839" t="s">
        <v>73</v>
      </c>
      <c r="B5839" t="s">
        <v>52</v>
      </c>
      <c r="C5839" t="s">
        <v>29</v>
      </c>
      <c r="D5839" t="s">
        <v>30</v>
      </c>
      <c r="E5839" t="s">
        <v>504</v>
      </c>
      <c r="F5839" t="s">
        <v>505</v>
      </c>
      <c r="G5839" t="s">
        <v>452</v>
      </c>
      <c r="H5839" t="s">
        <v>46</v>
      </c>
      <c r="J5839" t="s">
        <v>36</v>
      </c>
      <c r="L5839" t="s">
        <v>506</v>
      </c>
      <c r="M5839" t="s">
        <v>506</v>
      </c>
      <c r="N5839" t="b">
        <v>0</v>
      </c>
      <c r="O5839">
        <v>1.5282003</v>
      </c>
      <c r="P5839">
        <v>8.2581531809435642E-6</v>
      </c>
      <c r="Q5839">
        <v>1.7916923026822081E-2</v>
      </c>
      <c r="R5839">
        <v>2.7380647144666401E-2</v>
      </c>
      <c r="S5839">
        <v>1.2620112168563909E-5</v>
      </c>
      <c r="T5839">
        <f t="shared" si="184"/>
        <v>2.7380647144666412E-2</v>
      </c>
      <c r="U5839">
        <f t="shared" si="185"/>
        <v>1.2620112168563909E-5</v>
      </c>
    </row>
    <row r="5840" spans="1:21" x14ac:dyDescent="0.35">
      <c r="A5840" t="s">
        <v>73</v>
      </c>
      <c r="B5840" t="s">
        <v>52</v>
      </c>
      <c r="C5840" t="s">
        <v>39</v>
      </c>
      <c r="D5840" t="s">
        <v>40</v>
      </c>
      <c r="E5840" t="s">
        <v>504</v>
      </c>
      <c r="F5840" t="s">
        <v>505</v>
      </c>
      <c r="G5840" t="s">
        <v>452</v>
      </c>
      <c r="H5840" t="s">
        <v>46</v>
      </c>
      <c r="J5840" t="s">
        <v>36</v>
      </c>
      <c r="L5840" t="s">
        <v>506</v>
      </c>
      <c r="M5840" t="s">
        <v>506</v>
      </c>
      <c r="N5840" t="b">
        <v>0</v>
      </c>
      <c r="O5840">
        <v>1.5282003</v>
      </c>
      <c r="P5840">
        <v>4.4505104047669664E-6</v>
      </c>
      <c r="Q5840">
        <v>3.4262480323618477E-2</v>
      </c>
      <c r="R5840">
        <v>5.2359932709297848E-2</v>
      </c>
      <c r="S5840">
        <v>6.801271335717998E-6</v>
      </c>
      <c r="T5840">
        <f t="shared" si="184"/>
        <v>5.2359932709297854E-2</v>
      </c>
      <c r="U5840">
        <f t="shared" si="185"/>
        <v>6.8012713357179988E-6</v>
      </c>
    </row>
    <row r="5841" spans="1:21" x14ac:dyDescent="0.35">
      <c r="A5841" t="s">
        <v>73</v>
      </c>
      <c r="B5841" t="s">
        <v>52</v>
      </c>
      <c r="C5841" t="s">
        <v>29</v>
      </c>
      <c r="D5841" t="s">
        <v>30</v>
      </c>
      <c r="E5841" t="s">
        <v>1249</v>
      </c>
      <c r="F5841" t="s">
        <v>1250</v>
      </c>
      <c r="G5841" t="s">
        <v>452</v>
      </c>
      <c r="H5841" t="s">
        <v>46</v>
      </c>
      <c r="J5841" t="s">
        <v>36</v>
      </c>
      <c r="L5841" t="s">
        <v>1251</v>
      </c>
      <c r="M5841" t="s">
        <v>1251</v>
      </c>
      <c r="N5841" t="b">
        <v>0</v>
      </c>
      <c r="O5841">
        <v>335.62262156000003</v>
      </c>
      <c r="P5841">
        <v>6.6308365697933047E-8</v>
      </c>
      <c r="Q5841">
        <v>1.4386290229948139E-4</v>
      </c>
      <c r="R5841">
        <v>4.8283644414982119E-2</v>
      </c>
      <c r="S5841">
        <v>2.225458752689947E-5</v>
      </c>
      <c r="T5841">
        <f t="shared" si="184"/>
        <v>4.8283644414982098E-2</v>
      </c>
      <c r="U5841">
        <f t="shared" si="185"/>
        <v>2.225458752689947E-5</v>
      </c>
    </row>
    <row r="5842" spans="1:21" x14ac:dyDescent="0.35">
      <c r="A5842" t="s">
        <v>73</v>
      </c>
      <c r="B5842" t="s">
        <v>52</v>
      </c>
      <c r="C5842" t="s">
        <v>29</v>
      </c>
      <c r="D5842" t="s">
        <v>30</v>
      </c>
      <c r="E5842" t="s">
        <v>533</v>
      </c>
      <c r="F5842" t="s">
        <v>534</v>
      </c>
      <c r="G5842" t="s">
        <v>452</v>
      </c>
      <c r="H5842" t="s">
        <v>46</v>
      </c>
      <c r="J5842" t="s">
        <v>36</v>
      </c>
      <c r="L5842" t="s">
        <v>535</v>
      </c>
      <c r="M5842" t="s">
        <v>535</v>
      </c>
      <c r="N5842" t="b">
        <v>0</v>
      </c>
      <c r="O5842">
        <v>474.96855655000002</v>
      </c>
      <c r="P5842">
        <v>2.7795706704609172E-4</v>
      </c>
      <c r="Q5842">
        <v>0.60305679319659033</v>
      </c>
      <c r="R5842">
        <v>286.43301458225642</v>
      </c>
      <c r="S5842">
        <v>0.13202086691775369</v>
      </c>
      <c r="T5842">
        <f t="shared" si="184"/>
        <v>286.43301458225636</v>
      </c>
      <c r="U5842">
        <f t="shared" si="185"/>
        <v>0.13202086691775378</v>
      </c>
    </row>
    <row r="5843" spans="1:21" x14ac:dyDescent="0.35">
      <c r="A5843" t="s">
        <v>73</v>
      </c>
      <c r="B5843" t="s">
        <v>52</v>
      </c>
      <c r="C5843" t="s">
        <v>39</v>
      </c>
      <c r="D5843" t="s">
        <v>40</v>
      </c>
      <c r="E5843" t="s">
        <v>533</v>
      </c>
      <c r="F5843" t="s">
        <v>534</v>
      </c>
      <c r="G5843" t="s">
        <v>452</v>
      </c>
      <c r="H5843" t="s">
        <v>46</v>
      </c>
      <c r="J5843" t="s">
        <v>36</v>
      </c>
      <c r="L5843" t="s">
        <v>535</v>
      </c>
      <c r="M5843" t="s">
        <v>535</v>
      </c>
      <c r="N5843" t="b">
        <v>0</v>
      </c>
      <c r="O5843">
        <v>474.96855655000002</v>
      </c>
      <c r="P5843">
        <v>1.540232784548619E-9</v>
      </c>
      <c r="Q5843">
        <v>1.1857560296424561E-5</v>
      </c>
      <c r="R5843">
        <v>5.6319682981973611E-3</v>
      </c>
      <c r="S5843">
        <v>7.3156214242804472E-7</v>
      </c>
      <c r="T5843">
        <f t="shared" si="184"/>
        <v>5.6319682981973637E-3</v>
      </c>
      <c r="U5843">
        <f t="shared" si="185"/>
        <v>7.3156214242804472E-7</v>
      </c>
    </row>
    <row r="5844" spans="1:21" x14ac:dyDescent="0.35">
      <c r="A5844" t="s">
        <v>73</v>
      </c>
      <c r="B5844" t="s">
        <v>52</v>
      </c>
      <c r="C5844" t="s">
        <v>29</v>
      </c>
      <c r="D5844" t="s">
        <v>30</v>
      </c>
      <c r="E5844" t="s">
        <v>1436</v>
      </c>
      <c r="F5844" t="s">
        <v>1437</v>
      </c>
      <c r="G5844" t="s">
        <v>452</v>
      </c>
      <c r="H5844" t="s">
        <v>46</v>
      </c>
      <c r="J5844" t="s">
        <v>36</v>
      </c>
      <c r="L5844" t="s">
        <v>1438</v>
      </c>
      <c r="M5844" t="s">
        <v>1438</v>
      </c>
      <c r="N5844" t="b">
        <v>0</v>
      </c>
      <c r="O5844">
        <v>4.1506001000000001</v>
      </c>
      <c r="P5844">
        <v>1.3453151418256671E-2</v>
      </c>
      <c r="Q5844">
        <v>29.18801251898627</v>
      </c>
      <c r="R5844">
        <v>121.1477676801056</v>
      </c>
      <c r="S5844">
        <v>5.5838651621931273E-2</v>
      </c>
      <c r="T5844">
        <f t="shared" si="184"/>
        <v>121.14776768010567</v>
      </c>
      <c r="U5844">
        <f t="shared" si="185"/>
        <v>5.583865162193128E-2</v>
      </c>
    </row>
    <row r="5845" spans="1:21" x14ac:dyDescent="0.35">
      <c r="A5845" t="s">
        <v>73</v>
      </c>
      <c r="B5845" t="s">
        <v>52</v>
      </c>
      <c r="C5845" t="s">
        <v>39</v>
      </c>
      <c r="D5845" t="s">
        <v>40</v>
      </c>
      <c r="E5845" t="s">
        <v>1436</v>
      </c>
      <c r="F5845" t="s">
        <v>1437</v>
      </c>
      <c r="G5845" t="s">
        <v>452</v>
      </c>
      <c r="H5845" t="s">
        <v>46</v>
      </c>
      <c r="J5845" t="s">
        <v>36</v>
      </c>
      <c r="L5845" t="s">
        <v>1438</v>
      </c>
      <c r="M5845" t="s">
        <v>1438</v>
      </c>
      <c r="N5845" t="b">
        <v>0</v>
      </c>
      <c r="O5845">
        <v>4.1506001000000001</v>
      </c>
      <c r="P5845">
        <v>9.800662161013901E-5</v>
      </c>
      <c r="Q5845">
        <v>0.7545089527046136</v>
      </c>
      <c r="R5845">
        <v>3.1316649345466652</v>
      </c>
      <c r="S5845">
        <v>4.0678629345570512E-4</v>
      </c>
      <c r="T5845">
        <f t="shared" si="184"/>
        <v>3.1316649345466647</v>
      </c>
      <c r="U5845">
        <f t="shared" si="185"/>
        <v>4.0678629345570512E-4</v>
      </c>
    </row>
    <row r="5846" spans="1:21" x14ac:dyDescent="0.35">
      <c r="A5846" t="s">
        <v>73</v>
      </c>
      <c r="B5846" t="s">
        <v>52</v>
      </c>
      <c r="C5846" t="s">
        <v>29</v>
      </c>
      <c r="D5846" t="s">
        <v>30</v>
      </c>
      <c r="E5846" t="s">
        <v>1252</v>
      </c>
      <c r="F5846" t="s">
        <v>1253</v>
      </c>
      <c r="G5846" t="s">
        <v>452</v>
      </c>
      <c r="H5846" t="s">
        <v>46</v>
      </c>
      <c r="J5846" t="s">
        <v>36</v>
      </c>
      <c r="L5846" t="s">
        <v>1254</v>
      </c>
      <c r="M5846" t="s">
        <v>1254</v>
      </c>
      <c r="N5846" t="b">
        <v>0</v>
      </c>
      <c r="O5846">
        <v>349.17050875000001</v>
      </c>
      <c r="P5846">
        <v>5.1791954805589508E-8</v>
      </c>
      <c r="Q5846">
        <v>1.123680376626737E-4</v>
      </c>
      <c r="R5846">
        <v>3.9235604877914942E-2</v>
      </c>
      <c r="S5846">
        <v>1.8084223208624701E-5</v>
      </c>
      <c r="T5846">
        <f t="shared" si="184"/>
        <v>3.9235604877914936E-2</v>
      </c>
      <c r="U5846">
        <f t="shared" si="185"/>
        <v>1.8084223208624698E-5</v>
      </c>
    </row>
    <row r="5847" spans="1:21" x14ac:dyDescent="0.35">
      <c r="A5847" t="s">
        <v>73</v>
      </c>
      <c r="B5847" t="s">
        <v>52</v>
      </c>
      <c r="C5847" t="s">
        <v>29</v>
      </c>
      <c r="D5847" t="s">
        <v>30</v>
      </c>
      <c r="E5847" t="s">
        <v>550</v>
      </c>
      <c r="F5847" t="s">
        <v>551</v>
      </c>
      <c r="G5847" t="s">
        <v>452</v>
      </c>
      <c r="H5847" t="s">
        <v>46</v>
      </c>
      <c r="J5847" t="s">
        <v>36</v>
      </c>
      <c r="L5847" t="s">
        <v>552</v>
      </c>
      <c r="M5847" t="s">
        <v>552</v>
      </c>
      <c r="N5847" t="b">
        <v>0</v>
      </c>
      <c r="O5847">
        <v>371.67019811</v>
      </c>
      <c r="P5847">
        <v>6.7595738885411488E-8</v>
      </c>
      <c r="Q5847">
        <v>1.466559924494768E-4</v>
      </c>
      <c r="R5847">
        <v>5.4507661767715689E-2</v>
      </c>
      <c r="S5847">
        <v>2.5123321662932719E-5</v>
      </c>
      <c r="T5847">
        <f t="shared" si="184"/>
        <v>5.4507661767715709E-2</v>
      </c>
      <c r="U5847">
        <f t="shared" si="185"/>
        <v>2.5123321662932719E-5</v>
      </c>
    </row>
    <row r="5848" spans="1:21" x14ac:dyDescent="0.35">
      <c r="A5848" t="s">
        <v>73</v>
      </c>
      <c r="B5848" t="s">
        <v>52</v>
      </c>
      <c r="C5848" t="s">
        <v>76</v>
      </c>
      <c r="D5848" t="s">
        <v>77</v>
      </c>
      <c r="E5848" t="s">
        <v>550</v>
      </c>
      <c r="F5848" t="s">
        <v>551</v>
      </c>
      <c r="G5848" t="s">
        <v>452</v>
      </c>
      <c r="H5848" t="s">
        <v>46</v>
      </c>
      <c r="J5848" t="s">
        <v>36</v>
      </c>
      <c r="L5848" t="s">
        <v>552</v>
      </c>
      <c r="M5848" t="s">
        <v>552</v>
      </c>
      <c r="N5848" t="b">
        <v>0</v>
      </c>
      <c r="O5848">
        <v>371.67019811</v>
      </c>
      <c r="P5848">
        <v>1.4794423564552629E-7</v>
      </c>
      <c r="Q5848">
        <v>1.4023784989194331E-4</v>
      </c>
      <c r="R5848">
        <v>5.2122229451858987E-2</v>
      </c>
      <c r="S5848">
        <v>5.4986463371605272E-5</v>
      </c>
      <c r="T5848">
        <f t="shared" si="184"/>
        <v>5.2122229451859015E-2</v>
      </c>
      <c r="U5848">
        <f t="shared" si="185"/>
        <v>5.4986463371605278E-5</v>
      </c>
    </row>
    <row r="5849" spans="1:21" x14ac:dyDescent="0.35">
      <c r="A5849" t="s">
        <v>73</v>
      </c>
      <c r="B5849" t="s">
        <v>52</v>
      </c>
      <c r="C5849" t="s">
        <v>39</v>
      </c>
      <c r="D5849" t="s">
        <v>40</v>
      </c>
      <c r="E5849" t="s">
        <v>550</v>
      </c>
      <c r="F5849" t="s">
        <v>551</v>
      </c>
      <c r="G5849" t="s">
        <v>452</v>
      </c>
      <c r="H5849" t="s">
        <v>46</v>
      </c>
      <c r="J5849" t="s">
        <v>36</v>
      </c>
      <c r="L5849" t="s">
        <v>552</v>
      </c>
      <c r="M5849" t="s">
        <v>552</v>
      </c>
      <c r="N5849" t="b">
        <v>0</v>
      </c>
      <c r="O5849">
        <v>371.67019811</v>
      </c>
      <c r="P5849">
        <v>1.8816587009289159E-8</v>
      </c>
      <c r="Q5849">
        <v>1.4486045049414559E-4</v>
      </c>
      <c r="R5849">
        <v>5.3840312333462932E-2</v>
      </c>
      <c r="S5849">
        <v>6.993564621496555E-6</v>
      </c>
      <c r="T5849">
        <f t="shared" si="184"/>
        <v>5.3840312333462939E-2</v>
      </c>
      <c r="U5849">
        <f t="shared" si="185"/>
        <v>6.9935646214965542E-6</v>
      </c>
    </row>
    <row r="5850" spans="1:21" x14ac:dyDescent="0.35">
      <c r="A5850" t="s">
        <v>73</v>
      </c>
      <c r="B5850" t="s">
        <v>52</v>
      </c>
      <c r="C5850" t="s">
        <v>39</v>
      </c>
      <c r="D5850" t="s">
        <v>40</v>
      </c>
      <c r="E5850" t="s">
        <v>1255</v>
      </c>
      <c r="F5850" t="s">
        <v>1256</v>
      </c>
      <c r="G5850" t="s">
        <v>452</v>
      </c>
      <c r="H5850" t="s">
        <v>46</v>
      </c>
      <c r="J5850" t="s">
        <v>36</v>
      </c>
      <c r="L5850" t="s">
        <v>1257</v>
      </c>
      <c r="M5850" t="s">
        <v>1257</v>
      </c>
      <c r="N5850" t="b">
        <v>0</v>
      </c>
      <c r="O5850">
        <v>371.67019811</v>
      </c>
      <c r="P5850">
        <v>2.3329757865053771E-8</v>
      </c>
      <c r="Q5850">
        <v>1.7960532548132359E-4</v>
      </c>
      <c r="R5850">
        <v>6.6753946903254563E-2</v>
      </c>
      <c r="S5850">
        <v>8.6709757275628655E-6</v>
      </c>
      <c r="T5850">
        <f t="shared" si="184"/>
        <v>6.6753946903254563E-2</v>
      </c>
      <c r="U5850">
        <f t="shared" si="185"/>
        <v>8.6709757275628655E-6</v>
      </c>
    </row>
    <row r="5851" spans="1:21" x14ac:dyDescent="0.35">
      <c r="A5851" t="s">
        <v>73</v>
      </c>
      <c r="B5851" t="s">
        <v>52</v>
      </c>
      <c r="C5851" t="s">
        <v>76</v>
      </c>
      <c r="D5851" t="s">
        <v>77</v>
      </c>
      <c r="E5851" t="s">
        <v>1255</v>
      </c>
      <c r="F5851" t="s">
        <v>1256</v>
      </c>
      <c r="G5851" t="s">
        <v>452</v>
      </c>
      <c r="H5851" t="s">
        <v>46</v>
      </c>
      <c r="J5851" t="s">
        <v>36</v>
      </c>
      <c r="L5851" t="s">
        <v>1257</v>
      </c>
      <c r="M5851" t="s">
        <v>1257</v>
      </c>
      <c r="N5851" t="b">
        <v>0</v>
      </c>
      <c r="O5851">
        <v>371.67019811</v>
      </c>
      <c r="P5851">
        <v>2.7341239872824709E-7</v>
      </c>
      <c r="Q5851">
        <v>2.5917040136201819E-4</v>
      </c>
      <c r="R5851">
        <v>9.6325914418469535E-2</v>
      </c>
      <c r="S5851">
        <v>1.016192404010579E-4</v>
      </c>
      <c r="T5851">
        <f t="shared" si="184"/>
        <v>9.6325914418469522E-2</v>
      </c>
      <c r="U5851">
        <f t="shared" si="185"/>
        <v>1.0161924040105791E-4</v>
      </c>
    </row>
    <row r="5852" spans="1:21" x14ac:dyDescent="0.35">
      <c r="A5852" t="s">
        <v>73</v>
      </c>
      <c r="B5852" t="s">
        <v>52</v>
      </c>
      <c r="C5852" t="s">
        <v>29</v>
      </c>
      <c r="D5852" t="s">
        <v>30</v>
      </c>
      <c r="E5852" t="s">
        <v>1255</v>
      </c>
      <c r="F5852" t="s">
        <v>1256</v>
      </c>
      <c r="G5852" t="s">
        <v>452</v>
      </c>
      <c r="H5852" t="s">
        <v>46</v>
      </c>
      <c r="J5852" t="s">
        <v>36</v>
      </c>
      <c r="L5852" t="s">
        <v>1257</v>
      </c>
      <c r="M5852" t="s">
        <v>1257</v>
      </c>
      <c r="N5852" t="b">
        <v>0</v>
      </c>
      <c r="O5852">
        <v>371.67019811</v>
      </c>
      <c r="P5852">
        <v>1.3449932019994881E-7</v>
      </c>
      <c r="Q5852">
        <v>2.9181027699307441E-4</v>
      </c>
      <c r="R5852">
        <v>0.1084571834605499</v>
      </c>
      <c r="S5852">
        <v>4.9989388984375308E-5</v>
      </c>
      <c r="T5852">
        <f t="shared" si="184"/>
        <v>0.10845718346054994</v>
      </c>
      <c r="U5852">
        <f t="shared" si="185"/>
        <v>4.9989388984375301E-5</v>
      </c>
    </row>
    <row r="5853" spans="1:21" x14ac:dyDescent="0.35">
      <c r="A5853" t="s">
        <v>73</v>
      </c>
      <c r="B5853" t="s">
        <v>52</v>
      </c>
      <c r="C5853" t="s">
        <v>29</v>
      </c>
      <c r="D5853" t="s">
        <v>30</v>
      </c>
      <c r="E5853" t="s">
        <v>559</v>
      </c>
      <c r="F5853" t="s">
        <v>560</v>
      </c>
      <c r="G5853" t="s">
        <v>452</v>
      </c>
      <c r="H5853" t="s">
        <v>46</v>
      </c>
      <c r="J5853" t="s">
        <v>36</v>
      </c>
      <c r="L5853" t="s">
        <v>561</v>
      </c>
      <c r="M5853" t="s">
        <v>561</v>
      </c>
      <c r="N5853" t="b">
        <v>0</v>
      </c>
      <c r="O5853">
        <v>399.68306785999999</v>
      </c>
      <c r="P5853">
        <v>1.2140140624482029E-2</v>
      </c>
      <c r="Q5853">
        <v>26.339298913172659</v>
      </c>
      <c r="R5853">
        <v>10527.37179489841</v>
      </c>
      <c r="S5853">
        <v>4.8522086490447922</v>
      </c>
      <c r="T5853">
        <f t="shared" si="184"/>
        <v>10527.371794898412</v>
      </c>
      <c r="U5853">
        <f t="shared" si="185"/>
        <v>4.852208649044794</v>
      </c>
    </row>
    <row r="5854" spans="1:21" x14ac:dyDescent="0.35">
      <c r="A5854" t="s">
        <v>73</v>
      </c>
      <c r="B5854" t="s">
        <v>52</v>
      </c>
      <c r="C5854" t="s">
        <v>39</v>
      </c>
      <c r="D5854" t="s">
        <v>40</v>
      </c>
      <c r="E5854" t="s">
        <v>562</v>
      </c>
      <c r="F5854" t="s">
        <v>563</v>
      </c>
      <c r="G5854" t="s">
        <v>452</v>
      </c>
      <c r="H5854" t="s">
        <v>46</v>
      </c>
      <c r="J5854" t="s">
        <v>36</v>
      </c>
      <c r="L5854" t="s">
        <v>564</v>
      </c>
      <c r="M5854" t="s">
        <v>564</v>
      </c>
      <c r="N5854" t="b">
        <v>0</v>
      </c>
      <c r="O5854">
        <v>42.062857780000002</v>
      </c>
      <c r="P5854">
        <v>5.5765225923629109E-3</v>
      </c>
      <c r="Q5854">
        <v>42.931142322551779</v>
      </c>
      <c r="R5854">
        <v>1805.8065338464339</v>
      </c>
      <c r="S5854">
        <v>0.23456447670951799</v>
      </c>
      <c r="T5854">
        <f t="shared" si="184"/>
        <v>1805.8065338464344</v>
      </c>
      <c r="U5854">
        <f t="shared" si="185"/>
        <v>0.23456447670951805</v>
      </c>
    </row>
    <row r="5855" spans="1:21" x14ac:dyDescent="0.35">
      <c r="A5855" t="s">
        <v>73</v>
      </c>
      <c r="B5855" t="s">
        <v>52</v>
      </c>
      <c r="C5855" t="s">
        <v>29</v>
      </c>
      <c r="D5855" t="s">
        <v>30</v>
      </c>
      <c r="E5855" t="s">
        <v>562</v>
      </c>
      <c r="F5855" t="s">
        <v>563</v>
      </c>
      <c r="G5855" t="s">
        <v>452</v>
      </c>
      <c r="H5855" t="s">
        <v>46</v>
      </c>
      <c r="J5855" t="s">
        <v>36</v>
      </c>
      <c r="L5855" t="s">
        <v>564</v>
      </c>
      <c r="M5855" t="s">
        <v>564</v>
      </c>
      <c r="N5855" t="b">
        <v>0</v>
      </c>
      <c r="O5855">
        <v>42.062857780000002</v>
      </c>
      <c r="P5855">
        <v>5.2354553764502612E-2</v>
      </c>
      <c r="Q5855">
        <v>113.58865467242801</v>
      </c>
      <c r="R5855">
        <v>4777.8634269078721</v>
      </c>
      <c r="S5855">
        <v>2.2021821491316369</v>
      </c>
      <c r="T5855">
        <f t="shared" si="184"/>
        <v>4777.8634269078721</v>
      </c>
      <c r="U5855">
        <f t="shared" si="185"/>
        <v>2.2021821491316369</v>
      </c>
    </row>
    <row r="5856" spans="1:21" x14ac:dyDescent="0.35">
      <c r="A5856" t="s">
        <v>73</v>
      </c>
      <c r="B5856" t="s">
        <v>52</v>
      </c>
      <c r="C5856" t="s">
        <v>76</v>
      </c>
      <c r="D5856" t="s">
        <v>77</v>
      </c>
      <c r="E5856" t="s">
        <v>562</v>
      </c>
      <c r="F5856" t="s">
        <v>563</v>
      </c>
      <c r="G5856" t="s">
        <v>452</v>
      </c>
      <c r="H5856" t="s">
        <v>46</v>
      </c>
      <c r="J5856" t="s">
        <v>36</v>
      </c>
      <c r="L5856" t="s">
        <v>564</v>
      </c>
      <c r="M5856" t="s">
        <v>564</v>
      </c>
      <c r="N5856" t="b">
        <v>0</v>
      </c>
      <c r="O5856">
        <v>42.062857780000002</v>
      </c>
      <c r="P5856">
        <v>1.5677319416712369E-7</v>
      </c>
      <c r="Q5856">
        <v>1.4860690972351781E-4</v>
      </c>
      <c r="R5856">
        <v>6.2508313088256266E-3</v>
      </c>
      <c r="S5856">
        <v>6.5943285699680489E-6</v>
      </c>
      <c r="T5856">
        <f t="shared" si="184"/>
        <v>6.2508313088256292E-3</v>
      </c>
      <c r="U5856">
        <f t="shared" si="185"/>
        <v>6.5943285699680497E-6</v>
      </c>
    </row>
    <row r="5857" spans="1:21" x14ac:dyDescent="0.35">
      <c r="A5857" t="s">
        <v>73</v>
      </c>
      <c r="B5857" t="s">
        <v>52</v>
      </c>
      <c r="C5857" t="s">
        <v>29</v>
      </c>
      <c r="D5857" t="s">
        <v>30</v>
      </c>
      <c r="E5857" t="s">
        <v>577</v>
      </c>
      <c r="F5857" t="s">
        <v>578</v>
      </c>
      <c r="G5857" t="s">
        <v>452</v>
      </c>
      <c r="H5857" t="s">
        <v>46</v>
      </c>
      <c r="J5857" t="s">
        <v>36</v>
      </c>
      <c r="L5857" t="s">
        <v>579</v>
      </c>
      <c r="M5857" t="s">
        <v>579</v>
      </c>
      <c r="N5857" t="b">
        <v>0</v>
      </c>
      <c r="O5857">
        <v>105.44806416</v>
      </c>
      <c r="P5857">
        <v>1.173014639171926E-7</v>
      </c>
      <c r="Q5857">
        <v>2.5449773743452801E-4</v>
      </c>
      <c r="R5857">
        <v>2.6836293745570939E-2</v>
      </c>
      <c r="S5857">
        <v>1.236921229320205E-5</v>
      </c>
      <c r="T5857">
        <f t="shared" si="184"/>
        <v>2.6836293745570942E-2</v>
      </c>
      <c r="U5857">
        <f t="shared" si="185"/>
        <v>1.236921229320205E-5</v>
      </c>
    </row>
    <row r="5858" spans="1:21" x14ac:dyDescent="0.35">
      <c r="A5858" t="s">
        <v>73</v>
      </c>
      <c r="B5858" t="s">
        <v>52</v>
      </c>
      <c r="C5858" t="s">
        <v>39</v>
      </c>
      <c r="D5858" t="s">
        <v>40</v>
      </c>
      <c r="E5858" t="s">
        <v>577</v>
      </c>
      <c r="F5858" t="s">
        <v>578</v>
      </c>
      <c r="G5858" t="s">
        <v>452</v>
      </c>
      <c r="H5858" t="s">
        <v>46</v>
      </c>
      <c r="J5858" t="s">
        <v>36</v>
      </c>
      <c r="L5858" t="s">
        <v>579</v>
      </c>
      <c r="M5858" t="s">
        <v>579</v>
      </c>
      <c r="N5858" t="b">
        <v>0</v>
      </c>
      <c r="O5858">
        <v>105.44806416</v>
      </c>
      <c r="P5858">
        <v>4.9089470162662038E-8</v>
      </c>
      <c r="Q5858">
        <v>3.7791777854143279E-4</v>
      </c>
      <c r="R5858">
        <v>3.9850698158841673E-2</v>
      </c>
      <c r="S5858">
        <v>5.1763895992927932E-6</v>
      </c>
      <c r="T5858">
        <f t="shared" si="184"/>
        <v>3.9850698158841673E-2</v>
      </c>
      <c r="U5858">
        <f t="shared" si="185"/>
        <v>5.1763895992927924E-6</v>
      </c>
    </row>
    <row r="5859" spans="1:21" x14ac:dyDescent="0.35">
      <c r="A5859" t="s">
        <v>73</v>
      </c>
      <c r="B5859" t="s">
        <v>52</v>
      </c>
      <c r="C5859" t="s">
        <v>39</v>
      </c>
      <c r="D5859" t="s">
        <v>40</v>
      </c>
      <c r="E5859" t="s">
        <v>583</v>
      </c>
      <c r="F5859" t="s">
        <v>584</v>
      </c>
      <c r="G5859" t="s">
        <v>452</v>
      </c>
      <c r="H5859" t="s">
        <v>46</v>
      </c>
      <c r="J5859" t="s">
        <v>36</v>
      </c>
      <c r="L5859" t="s">
        <v>585</v>
      </c>
      <c r="M5859" t="s">
        <v>585</v>
      </c>
      <c r="N5859" t="b">
        <v>0</v>
      </c>
      <c r="O5859">
        <v>429.35320166999998</v>
      </c>
      <c r="P5859">
        <v>6.7839337967596541E-8</v>
      </c>
      <c r="Q5859">
        <v>5.2226458785321862E-4</v>
      </c>
      <c r="R5859">
        <v>0.22423597291364239</v>
      </c>
      <c r="S5859">
        <v>2.9127036955560761E-5</v>
      </c>
      <c r="T5859">
        <f t="shared" si="184"/>
        <v>0.22423597291364239</v>
      </c>
      <c r="U5859">
        <f t="shared" si="185"/>
        <v>2.9127036955560764E-5</v>
      </c>
    </row>
    <row r="5860" spans="1:21" x14ac:dyDescent="0.35">
      <c r="A5860" t="s">
        <v>73</v>
      </c>
      <c r="B5860" t="s">
        <v>52</v>
      </c>
      <c r="C5860" t="s">
        <v>29</v>
      </c>
      <c r="D5860" t="s">
        <v>30</v>
      </c>
      <c r="E5860" t="s">
        <v>583</v>
      </c>
      <c r="F5860" t="s">
        <v>584</v>
      </c>
      <c r="G5860" t="s">
        <v>452</v>
      </c>
      <c r="H5860" t="s">
        <v>46</v>
      </c>
      <c r="J5860" t="s">
        <v>36</v>
      </c>
      <c r="L5860" t="s">
        <v>585</v>
      </c>
      <c r="M5860" t="s">
        <v>585</v>
      </c>
      <c r="N5860" t="b">
        <v>0</v>
      </c>
      <c r="O5860">
        <v>429.35320166999998</v>
      </c>
      <c r="P5860">
        <v>1.4454659646068679E-7</v>
      </c>
      <c r="Q5860">
        <v>3.1360888879507649E-4</v>
      </c>
      <c r="R5860">
        <v>0.13464898047633711</v>
      </c>
      <c r="S5860">
        <v>6.2061543980897343E-5</v>
      </c>
      <c r="T5860">
        <f t="shared" si="184"/>
        <v>0.13464898047633708</v>
      </c>
      <c r="U5860">
        <f t="shared" si="185"/>
        <v>6.2061543980897356E-5</v>
      </c>
    </row>
    <row r="5861" spans="1:21" x14ac:dyDescent="0.35">
      <c r="A5861" t="s">
        <v>73</v>
      </c>
      <c r="B5861" t="s">
        <v>52</v>
      </c>
      <c r="C5861" t="s">
        <v>29</v>
      </c>
      <c r="D5861" t="s">
        <v>30</v>
      </c>
      <c r="E5861" t="s">
        <v>1258</v>
      </c>
      <c r="F5861" t="s">
        <v>1259</v>
      </c>
      <c r="G5861" t="s">
        <v>452</v>
      </c>
      <c r="H5861" t="s">
        <v>46</v>
      </c>
      <c r="J5861" t="s">
        <v>36</v>
      </c>
      <c r="L5861" t="s">
        <v>1260</v>
      </c>
      <c r="M5861" t="s">
        <v>1260</v>
      </c>
      <c r="N5861" t="b">
        <v>0</v>
      </c>
      <c r="O5861">
        <v>19.656174849999999</v>
      </c>
      <c r="P5861">
        <v>3.3311929365946909E-3</v>
      </c>
      <c r="Q5861">
        <v>7.2273698640258202</v>
      </c>
      <c r="R5861">
        <v>142.06244575291231</v>
      </c>
      <c r="S5861">
        <v>6.5478510820790203E-2</v>
      </c>
      <c r="T5861">
        <f t="shared" si="184"/>
        <v>142.06244575291225</v>
      </c>
      <c r="U5861">
        <f t="shared" si="185"/>
        <v>6.5478510820790203E-2</v>
      </c>
    </row>
    <row r="5862" spans="1:21" x14ac:dyDescent="0.35">
      <c r="A5862" t="s">
        <v>73</v>
      </c>
      <c r="B5862" t="s">
        <v>52</v>
      </c>
      <c r="C5862" t="s">
        <v>39</v>
      </c>
      <c r="D5862" t="s">
        <v>40</v>
      </c>
      <c r="E5862" t="s">
        <v>1258</v>
      </c>
      <c r="F5862" t="s">
        <v>1259</v>
      </c>
      <c r="G5862" t="s">
        <v>452</v>
      </c>
      <c r="H5862" t="s">
        <v>46</v>
      </c>
      <c r="J5862" t="s">
        <v>36</v>
      </c>
      <c r="L5862" t="s">
        <v>1260</v>
      </c>
      <c r="M5862" t="s">
        <v>1260</v>
      </c>
      <c r="N5862" t="b">
        <v>0</v>
      </c>
      <c r="O5862">
        <v>19.656174849999999</v>
      </c>
      <c r="P5862">
        <v>3.2496584819207328E-3</v>
      </c>
      <c r="Q5862">
        <v>25.01766082290936</v>
      </c>
      <c r="R5862">
        <v>491.75151547310122</v>
      </c>
      <c r="S5862">
        <v>6.3875855323419495E-2</v>
      </c>
      <c r="T5862">
        <f t="shared" si="184"/>
        <v>491.75151547310122</v>
      </c>
      <c r="U5862">
        <f t="shared" si="185"/>
        <v>6.3875855323419481E-2</v>
      </c>
    </row>
    <row r="5863" spans="1:21" x14ac:dyDescent="0.35">
      <c r="A5863" t="s">
        <v>73</v>
      </c>
      <c r="B5863" t="s">
        <v>52</v>
      </c>
      <c r="C5863" t="s">
        <v>29</v>
      </c>
      <c r="D5863" t="s">
        <v>30</v>
      </c>
      <c r="E5863" t="s">
        <v>608</v>
      </c>
      <c r="F5863" t="s">
        <v>609</v>
      </c>
      <c r="G5863" t="s">
        <v>452</v>
      </c>
      <c r="H5863" t="s">
        <v>46</v>
      </c>
      <c r="J5863" t="s">
        <v>36</v>
      </c>
      <c r="L5863" t="s">
        <v>610</v>
      </c>
      <c r="M5863" t="s">
        <v>610</v>
      </c>
      <c r="N5863" t="b">
        <v>0</v>
      </c>
      <c r="O5863">
        <v>2.4148714199999999</v>
      </c>
      <c r="P5863">
        <v>9.873460341290051E-8</v>
      </c>
      <c r="Q5863">
        <v>2.1421500069954109E-4</v>
      </c>
      <c r="R5863">
        <v>5.173016829246017E-4</v>
      </c>
      <c r="S5863">
        <v>2.3843137194684789E-7</v>
      </c>
      <c r="T5863">
        <f t="shared" si="184"/>
        <v>5.173016829246017E-4</v>
      </c>
      <c r="U5863">
        <f t="shared" si="185"/>
        <v>2.3843137194684789E-7</v>
      </c>
    </row>
    <row r="5864" spans="1:21" x14ac:dyDescent="0.35">
      <c r="A5864" t="s">
        <v>73</v>
      </c>
      <c r="B5864" t="s">
        <v>52</v>
      </c>
      <c r="C5864" t="s">
        <v>39</v>
      </c>
      <c r="D5864" t="s">
        <v>40</v>
      </c>
      <c r="E5864" t="s">
        <v>608</v>
      </c>
      <c r="F5864" t="s">
        <v>609</v>
      </c>
      <c r="G5864" t="s">
        <v>452</v>
      </c>
      <c r="H5864" t="s">
        <v>46</v>
      </c>
      <c r="J5864" t="s">
        <v>36</v>
      </c>
      <c r="L5864" t="s">
        <v>610</v>
      </c>
      <c r="M5864" t="s">
        <v>610</v>
      </c>
      <c r="N5864" t="b">
        <v>0</v>
      </c>
      <c r="O5864">
        <v>2.4148714199999999</v>
      </c>
      <c r="P5864">
        <v>1.6044772238721469E-8</v>
      </c>
      <c r="Q5864">
        <v>1.2352149374537171E-4</v>
      </c>
      <c r="R5864">
        <v>2.9828852500140678E-4</v>
      </c>
      <c r="S5864">
        <v>3.8746061919697903E-8</v>
      </c>
      <c r="T5864">
        <f t="shared" si="184"/>
        <v>2.9828852500140689E-4</v>
      </c>
      <c r="U5864">
        <f t="shared" si="185"/>
        <v>3.874606191969789E-8</v>
      </c>
    </row>
    <row r="5865" spans="1:21" x14ac:dyDescent="0.35">
      <c r="A5865" t="s">
        <v>73</v>
      </c>
      <c r="B5865" t="s">
        <v>52</v>
      </c>
      <c r="C5865" t="s">
        <v>39</v>
      </c>
      <c r="D5865" t="s">
        <v>40</v>
      </c>
      <c r="E5865" t="s">
        <v>1264</v>
      </c>
      <c r="F5865" t="s">
        <v>1265</v>
      </c>
      <c r="G5865" t="s">
        <v>452</v>
      </c>
      <c r="H5865" t="s">
        <v>46</v>
      </c>
      <c r="J5865" t="s">
        <v>36</v>
      </c>
      <c r="L5865" t="s">
        <v>1266</v>
      </c>
      <c r="M5865" t="s">
        <v>1266</v>
      </c>
      <c r="N5865" t="b">
        <v>0</v>
      </c>
      <c r="O5865">
        <v>25.87408885</v>
      </c>
      <c r="P5865">
        <v>1.7277632077852502E-8</v>
      </c>
      <c r="Q5865">
        <v>1.3301272781478579E-4</v>
      </c>
      <c r="R5865">
        <v>3.441583137660634E-3</v>
      </c>
      <c r="S5865">
        <v>4.4704298749996559E-7</v>
      </c>
      <c r="T5865">
        <f t="shared" si="184"/>
        <v>3.441583137660634E-3</v>
      </c>
      <c r="U5865">
        <f t="shared" si="185"/>
        <v>4.4704298749996574E-7</v>
      </c>
    </row>
    <row r="5866" spans="1:21" x14ac:dyDescent="0.35">
      <c r="A5866" t="s">
        <v>73</v>
      </c>
      <c r="B5866" t="s">
        <v>52</v>
      </c>
      <c r="C5866" t="s">
        <v>29</v>
      </c>
      <c r="D5866" t="s">
        <v>30</v>
      </c>
      <c r="E5866" t="s">
        <v>1264</v>
      </c>
      <c r="F5866" t="s">
        <v>1265</v>
      </c>
      <c r="G5866" t="s">
        <v>452</v>
      </c>
      <c r="H5866" t="s">
        <v>46</v>
      </c>
      <c r="J5866" t="s">
        <v>36</v>
      </c>
      <c r="L5866" t="s">
        <v>1266</v>
      </c>
      <c r="M5866" t="s">
        <v>1266</v>
      </c>
      <c r="N5866" t="b">
        <v>0</v>
      </c>
      <c r="O5866">
        <v>25.87408885</v>
      </c>
      <c r="P5866">
        <v>9.5397403790308775E-8</v>
      </c>
      <c r="Q5866">
        <v>2.0697459870492899E-4</v>
      </c>
      <c r="R5866">
        <v>5.3552791565844278E-3</v>
      </c>
      <c r="S5866">
        <v>2.4683209017297761E-6</v>
      </c>
      <c r="T5866">
        <f t="shared" si="184"/>
        <v>5.3552791565844278E-3</v>
      </c>
      <c r="U5866">
        <f t="shared" si="185"/>
        <v>2.4683209017297761E-6</v>
      </c>
    </row>
    <row r="5867" spans="1:21" x14ac:dyDescent="0.35">
      <c r="A5867" t="s">
        <v>73</v>
      </c>
      <c r="B5867" t="s">
        <v>52</v>
      </c>
      <c r="C5867" t="s">
        <v>29</v>
      </c>
      <c r="D5867" t="s">
        <v>30</v>
      </c>
      <c r="E5867" t="s">
        <v>614</v>
      </c>
      <c r="F5867" t="s">
        <v>615</v>
      </c>
      <c r="G5867" t="s">
        <v>452</v>
      </c>
      <c r="H5867" t="s">
        <v>46</v>
      </c>
      <c r="J5867" t="s">
        <v>36</v>
      </c>
      <c r="L5867" t="s">
        <v>616</v>
      </c>
      <c r="M5867" t="s">
        <v>616</v>
      </c>
      <c r="N5867" t="b">
        <v>0</v>
      </c>
      <c r="O5867">
        <v>0.45680324</v>
      </c>
      <c r="P5867">
        <v>2.787177697560566E-2</v>
      </c>
      <c r="Q5867">
        <v>60.470721691750022</v>
      </c>
      <c r="R5867">
        <v>27.623221593929689</v>
      </c>
      <c r="S5867">
        <v>1.2731918027014059E-2</v>
      </c>
      <c r="T5867">
        <f t="shared" si="184"/>
        <v>27.623221593929692</v>
      </c>
      <c r="U5867">
        <f t="shared" si="185"/>
        <v>1.2731918027014066E-2</v>
      </c>
    </row>
    <row r="5868" spans="1:21" x14ac:dyDescent="0.35">
      <c r="A5868" t="s">
        <v>73</v>
      </c>
      <c r="B5868" t="s">
        <v>52</v>
      </c>
      <c r="C5868" t="s">
        <v>29</v>
      </c>
      <c r="D5868" t="s">
        <v>30</v>
      </c>
      <c r="E5868" t="s">
        <v>620</v>
      </c>
      <c r="F5868" t="s">
        <v>621</v>
      </c>
      <c r="G5868" t="s">
        <v>452</v>
      </c>
      <c r="H5868" t="s">
        <v>46</v>
      </c>
      <c r="J5868" t="s">
        <v>36</v>
      </c>
      <c r="L5868" t="s">
        <v>622</v>
      </c>
      <c r="M5868" t="s">
        <v>622</v>
      </c>
      <c r="N5868" t="b">
        <v>0</v>
      </c>
      <c r="O5868">
        <v>91.262107009999994</v>
      </c>
      <c r="P5868">
        <v>2.3357755084402378E-2</v>
      </c>
      <c r="Q5868">
        <v>50.677081274336743</v>
      </c>
      <c r="R5868">
        <v>4624.8972142129869</v>
      </c>
      <c r="S5868">
        <v>2.1316779440261011</v>
      </c>
      <c r="T5868">
        <f t="shared" si="184"/>
        <v>4624.8972142129869</v>
      </c>
      <c r="U5868">
        <f t="shared" si="185"/>
        <v>2.1316779440261011</v>
      </c>
    </row>
    <row r="5869" spans="1:21" x14ac:dyDescent="0.35">
      <c r="A5869" t="s">
        <v>73</v>
      </c>
      <c r="B5869" t="s">
        <v>52</v>
      </c>
      <c r="C5869" t="s">
        <v>39</v>
      </c>
      <c r="D5869" t="s">
        <v>40</v>
      </c>
      <c r="E5869" t="s">
        <v>620</v>
      </c>
      <c r="F5869" t="s">
        <v>621</v>
      </c>
      <c r="G5869" t="s">
        <v>452</v>
      </c>
      <c r="H5869" t="s">
        <v>46</v>
      </c>
      <c r="J5869" t="s">
        <v>36</v>
      </c>
      <c r="L5869" t="s">
        <v>622</v>
      </c>
      <c r="M5869" t="s">
        <v>622</v>
      </c>
      <c r="N5869" t="b">
        <v>0</v>
      </c>
      <c r="O5869">
        <v>91.262107009999994</v>
      </c>
      <c r="P5869">
        <v>1.7029143106055449E-2</v>
      </c>
      <c r="Q5869">
        <v>131.09972284849849</v>
      </c>
      <c r="R5869">
        <v>11964.43693558101</v>
      </c>
      <c r="S5869">
        <v>1.5541154804334369</v>
      </c>
      <c r="T5869">
        <f t="shared" si="184"/>
        <v>11964.43693558101</v>
      </c>
      <c r="U5869">
        <f t="shared" si="185"/>
        <v>1.5541154804334361</v>
      </c>
    </row>
    <row r="5870" spans="1:21" x14ac:dyDescent="0.35">
      <c r="A5870" t="s">
        <v>73</v>
      </c>
      <c r="B5870" t="s">
        <v>52</v>
      </c>
      <c r="C5870" t="s">
        <v>29</v>
      </c>
      <c r="D5870" t="s">
        <v>30</v>
      </c>
      <c r="E5870" t="s">
        <v>623</v>
      </c>
      <c r="F5870" t="s">
        <v>624</v>
      </c>
      <c r="G5870" t="s">
        <v>452</v>
      </c>
      <c r="H5870" t="s">
        <v>46</v>
      </c>
      <c r="J5870" t="s">
        <v>36</v>
      </c>
      <c r="L5870" t="s">
        <v>1448</v>
      </c>
      <c r="M5870" t="s">
        <v>1449</v>
      </c>
      <c r="N5870" t="b">
        <v>0</v>
      </c>
      <c r="O5870">
        <v>0.20814360000000001</v>
      </c>
      <c r="P5870">
        <v>9.7803064252648848E-3</v>
      </c>
      <c r="Q5870">
        <v>21.21939295151007</v>
      </c>
      <c r="R5870">
        <v>4.4166808387419323</v>
      </c>
      <c r="S5870">
        <v>2.0357081884577639E-3</v>
      </c>
      <c r="T5870">
        <f t="shared" si="184"/>
        <v>4.4166808387419314</v>
      </c>
      <c r="U5870">
        <f t="shared" si="185"/>
        <v>2.0357081884577644E-3</v>
      </c>
    </row>
    <row r="5871" spans="1:21" x14ac:dyDescent="0.35">
      <c r="A5871" t="s">
        <v>73</v>
      </c>
      <c r="B5871" t="s">
        <v>52</v>
      </c>
      <c r="C5871" t="s">
        <v>39</v>
      </c>
      <c r="D5871" t="s">
        <v>40</v>
      </c>
      <c r="E5871" t="s">
        <v>623</v>
      </c>
      <c r="F5871" t="s">
        <v>624</v>
      </c>
      <c r="G5871" t="s">
        <v>452</v>
      </c>
      <c r="H5871" t="s">
        <v>46</v>
      </c>
      <c r="J5871" t="s">
        <v>36</v>
      </c>
      <c r="L5871" t="s">
        <v>1448</v>
      </c>
      <c r="M5871" t="s">
        <v>1449</v>
      </c>
      <c r="N5871" t="b">
        <v>0</v>
      </c>
      <c r="O5871">
        <v>0.20814360000000001</v>
      </c>
      <c r="P5871">
        <v>1.9897930512702841E-8</v>
      </c>
      <c r="Q5871">
        <v>1.531852283598708E-4</v>
      </c>
      <c r="R5871">
        <v>3.1884524897645607E-5</v>
      </c>
      <c r="S5871">
        <v>4.1416268894638152E-9</v>
      </c>
      <c r="T5871">
        <f t="shared" si="184"/>
        <v>3.1884524897645607E-5</v>
      </c>
      <c r="U5871">
        <f t="shared" si="185"/>
        <v>4.1416268894638152E-9</v>
      </c>
    </row>
    <row r="5872" spans="1:21" x14ac:dyDescent="0.35">
      <c r="A5872" t="s">
        <v>73</v>
      </c>
      <c r="B5872" t="s">
        <v>52</v>
      </c>
      <c r="C5872" t="s">
        <v>76</v>
      </c>
      <c r="D5872" t="s">
        <v>77</v>
      </c>
      <c r="E5872" t="s">
        <v>692</v>
      </c>
      <c r="F5872" t="s">
        <v>693</v>
      </c>
      <c r="G5872" t="s">
        <v>452</v>
      </c>
      <c r="H5872" t="s">
        <v>46</v>
      </c>
      <c r="J5872" t="s">
        <v>36</v>
      </c>
      <c r="L5872" t="s">
        <v>694</v>
      </c>
      <c r="M5872" t="s">
        <v>694</v>
      </c>
      <c r="N5872" t="b">
        <v>0</v>
      </c>
      <c r="O5872">
        <v>14.31977245</v>
      </c>
      <c r="P5872">
        <v>2.6628962621631049E-8</v>
      </c>
      <c r="Q5872">
        <v>2.52418652650857E-5</v>
      </c>
      <c r="R5872">
        <v>3.6145776680958608E-4</v>
      </c>
      <c r="S5872">
        <v>3.8132068532131207E-7</v>
      </c>
      <c r="T5872">
        <f t="shared" si="184"/>
        <v>3.6145776680958618E-4</v>
      </c>
      <c r="U5872">
        <f t="shared" si="185"/>
        <v>3.8132068532131207E-7</v>
      </c>
    </row>
    <row r="5873" spans="1:21" x14ac:dyDescent="0.35">
      <c r="A5873" t="s">
        <v>73</v>
      </c>
      <c r="B5873" t="s">
        <v>52</v>
      </c>
      <c r="C5873" t="s">
        <v>39</v>
      </c>
      <c r="D5873" t="s">
        <v>40</v>
      </c>
      <c r="E5873" t="s">
        <v>692</v>
      </c>
      <c r="F5873" t="s">
        <v>693</v>
      </c>
      <c r="G5873" t="s">
        <v>452</v>
      </c>
      <c r="H5873" t="s">
        <v>46</v>
      </c>
      <c r="J5873" t="s">
        <v>36</v>
      </c>
      <c r="L5873" t="s">
        <v>694</v>
      </c>
      <c r="M5873" t="s">
        <v>694</v>
      </c>
      <c r="N5873" t="b">
        <v>0</v>
      </c>
      <c r="O5873">
        <v>14.31977245</v>
      </c>
      <c r="P5873">
        <v>4.1689989577946202E-9</v>
      </c>
      <c r="Q5873">
        <v>3.2095250155493878E-5</v>
      </c>
      <c r="R5873">
        <v>4.5959667895249952E-4</v>
      </c>
      <c r="S5873">
        <v>5.969911641990611E-8</v>
      </c>
      <c r="T5873">
        <f t="shared" si="184"/>
        <v>4.5959667895249947E-4</v>
      </c>
      <c r="U5873">
        <f t="shared" si="185"/>
        <v>5.969911641990611E-8</v>
      </c>
    </row>
    <row r="5874" spans="1:21" x14ac:dyDescent="0.35">
      <c r="A5874" t="s">
        <v>73</v>
      </c>
      <c r="B5874" t="s">
        <v>52</v>
      </c>
      <c r="C5874" t="s">
        <v>39</v>
      </c>
      <c r="D5874" t="s">
        <v>40</v>
      </c>
      <c r="E5874" t="s">
        <v>695</v>
      </c>
      <c r="F5874" t="s">
        <v>696</v>
      </c>
      <c r="G5874" t="s">
        <v>452</v>
      </c>
      <c r="H5874" t="s">
        <v>46</v>
      </c>
      <c r="J5874" t="s">
        <v>36</v>
      </c>
      <c r="L5874" t="s">
        <v>697</v>
      </c>
      <c r="M5874" t="s">
        <v>697</v>
      </c>
      <c r="N5874" t="b">
        <v>0</v>
      </c>
      <c r="O5874">
        <v>161.70025175999999</v>
      </c>
      <c r="P5874">
        <v>5.1755985566723004E-10</v>
      </c>
      <c r="Q5874">
        <v>3.9844608277063001E-6</v>
      </c>
      <c r="R5874">
        <v>6.4428831896796664E-4</v>
      </c>
      <c r="S5874">
        <v>8.3689558962260346E-8</v>
      </c>
      <c r="T5874">
        <f t="shared" si="184"/>
        <v>6.4428831896796664E-4</v>
      </c>
      <c r="U5874">
        <f t="shared" si="185"/>
        <v>8.3689558962260346E-8</v>
      </c>
    </row>
    <row r="5875" spans="1:21" x14ac:dyDescent="0.35">
      <c r="A5875" t="s">
        <v>73</v>
      </c>
      <c r="B5875" t="s">
        <v>52</v>
      </c>
      <c r="C5875" t="s">
        <v>76</v>
      </c>
      <c r="D5875" t="s">
        <v>77</v>
      </c>
      <c r="E5875" t="s">
        <v>695</v>
      </c>
      <c r="F5875" t="s">
        <v>696</v>
      </c>
      <c r="G5875" t="s">
        <v>452</v>
      </c>
      <c r="H5875" t="s">
        <v>46</v>
      </c>
      <c r="J5875" t="s">
        <v>36</v>
      </c>
      <c r="L5875" t="s">
        <v>697</v>
      </c>
      <c r="M5875" t="s">
        <v>697</v>
      </c>
      <c r="N5875" t="b">
        <v>0</v>
      </c>
      <c r="O5875">
        <v>161.70025175999999</v>
      </c>
      <c r="P5875">
        <v>3.8091847323397284E-9</v>
      </c>
      <c r="Q5875">
        <v>3.610765058697266E-6</v>
      </c>
      <c r="R5875">
        <v>5.8386161903755892E-4</v>
      </c>
      <c r="S5875">
        <v>6.1594613021968207E-7</v>
      </c>
      <c r="T5875">
        <f t="shared" si="184"/>
        <v>5.8386161903755903E-4</v>
      </c>
      <c r="U5875">
        <f t="shared" si="185"/>
        <v>6.1594613021968228E-7</v>
      </c>
    </row>
    <row r="5876" spans="1:21" x14ac:dyDescent="0.35">
      <c r="A5876" t="s">
        <v>73</v>
      </c>
      <c r="B5876" t="s">
        <v>52</v>
      </c>
      <c r="C5876" t="s">
        <v>76</v>
      </c>
      <c r="D5876" t="s">
        <v>77</v>
      </c>
      <c r="E5876" t="s">
        <v>1271</v>
      </c>
      <c r="F5876" t="s">
        <v>1272</v>
      </c>
      <c r="G5876" t="s">
        <v>452</v>
      </c>
      <c r="H5876" t="s">
        <v>46</v>
      </c>
      <c r="J5876" t="s">
        <v>36</v>
      </c>
      <c r="L5876" t="s">
        <v>1273</v>
      </c>
      <c r="M5876" t="s">
        <v>1273</v>
      </c>
      <c r="N5876" t="b">
        <v>0</v>
      </c>
      <c r="O5876">
        <v>2.77949555</v>
      </c>
      <c r="P5876">
        <v>2.9496550343838901E-9</v>
      </c>
      <c r="Q5876">
        <v>2.796008091427463E-6</v>
      </c>
      <c r="R5876">
        <v>7.7714920478866263E-6</v>
      </c>
      <c r="S5876">
        <v>8.1985530421051187E-9</v>
      </c>
      <c r="T5876">
        <f t="shared" si="184"/>
        <v>7.7714920478866263E-6</v>
      </c>
      <c r="U5876">
        <f t="shared" si="185"/>
        <v>8.1985530421051204E-9</v>
      </c>
    </row>
    <row r="5877" spans="1:21" x14ac:dyDescent="0.35">
      <c r="A5877" t="s">
        <v>73</v>
      </c>
      <c r="B5877" t="s">
        <v>52</v>
      </c>
      <c r="C5877" t="s">
        <v>39</v>
      </c>
      <c r="D5877" t="s">
        <v>40</v>
      </c>
      <c r="E5877" t="s">
        <v>1271</v>
      </c>
      <c r="F5877" t="s">
        <v>1272</v>
      </c>
      <c r="G5877" t="s">
        <v>452</v>
      </c>
      <c r="H5877" t="s">
        <v>46</v>
      </c>
      <c r="J5877" t="s">
        <v>36</v>
      </c>
      <c r="L5877" t="s">
        <v>1273</v>
      </c>
      <c r="M5877" t="s">
        <v>1273</v>
      </c>
      <c r="N5877" t="b">
        <v>0</v>
      </c>
      <c r="O5877">
        <v>2.77949555</v>
      </c>
      <c r="P5877">
        <v>4.0370332966856089E-10</v>
      </c>
      <c r="Q5877">
        <v>3.1079305812953352E-6</v>
      </c>
      <c r="R5877">
        <v>8.6384792204192957E-6</v>
      </c>
      <c r="S5877">
        <v>1.122091608333948E-9</v>
      </c>
      <c r="T5877">
        <f t="shared" si="184"/>
        <v>8.6384792204192974E-6</v>
      </c>
      <c r="U5877">
        <f t="shared" si="185"/>
        <v>1.122091608333948E-9</v>
      </c>
    </row>
    <row r="5878" spans="1:21" x14ac:dyDescent="0.35">
      <c r="A5878" t="s">
        <v>73</v>
      </c>
      <c r="B5878" t="s">
        <v>52</v>
      </c>
      <c r="C5878" t="s">
        <v>76</v>
      </c>
      <c r="D5878" t="s">
        <v>77</v>
      </c>
      <c r="E5878" t="s">
        <v>710</v>
      </c>
      <c r="F5878" t="s">
        <v>711</v>
      </c>
      <c r="G5878" t="s">
        <v>452</v>
      </c>
      <c r="H5878" t="s">
        <v>46</v>
      </c>
      <c r="J5878" t="s">
        <v>36</v>
      </c>
      <c r="L5878" t="s">
        <v>712</v>
      </c>
      <c r="M5878" t="s">
        <v>712</v>
      </c>
      <c r="N5878" t="b">
        <v>0</v>
      </c>
      <c r="O5878">
        <v>26.913103750000001</v>
      </c>
      <c r="P5878">
        <v>2.6498756796938019E-6</v>
      </c>
      <c r="Q5878">
        <v>2.5118441835854512E-3</v>
      </c>
      <c r="R5878">
        <v>6.7601523116669296E-2</v>
      </c>
      <c r="S5878">
        <v>7.1316379092201064E-5</v>
      </c>
      <c r="T5878">
        <f t="shared" si="184"/>
        <v>6.7601523116669296E-2</v>
      </c>
      <c r="U5878">
        <f t="shared" si="185"/>
        <v>7.1316379092201064E-5</v>
      </c>
    </row>
    <row r="5879" spans="1:21" x14ac:dyDescent="0.35">
      <c r="A5879" t="s">
        <v>73</v>
      </c>
      <c r="B5879" t="s">
        <v>52</v>
      </c>
      <c r="C5879" t="s">
        <v>29</v>
      </c>
      <c r="D5879" t="s">
        <v>30</v>
      </c>
      <c r="E5879" t="s">
        <v>710</v>
      </c>
      <c r="F5879" t="s">
        <v>711</v>
      </c>
      <c r="G5879" t="s">
        <v>452</v>
      </c>
      <c r="H5879" t="s">
        <v>46</v>
      </c>
      <c r="J5879" t="s">
        <v>36</v>
      </c>
      <c r="L5879" t="s">
        <v>712</v>
      </c>
      <c r="M5879" t="s">
        <v>712</v>
      </c>
      <c r="N5879" t="b">
        <v>0</v>
      </c>
      <c r="O5879">
        <v>26.913103750000001</v>
      </c>
      <c r="P5879">
        <v>1.1987411027360391E-6</v>
      </c>
      <c r="Q5879">
        <v>2.6007936152566509E-3</v>
      </c>
      <c r="R5879">
        <v>6.9995428399739837E-2</v>
      </c>
      <c r="S5879">
        <v>3.2261843667324419E-5</v>
      </c>
      <c r="T5879">
        <f t="shared" si="184"/>
        <v>6.9995428399739837E-2</v>
      </c>
      <c r="U5879">
        <f t="shared" si="185"/>
        <v>3.2261843667324432E-5</v>
      </c>
    </row>
    <row r="5880" spans="1:21" x14ac:dyDescent="0.35">
      <c r="A5880" t="s">
        <v>73</v>
      </c>
      <c r="B5880" t="s">
        <v>52</v>
      </c>
      <c r="C5880" t="s">
        <v>39</v>
      </c>
      <c r="D5880" t="s">
        <v>40</v>
      </c>
      <c r="E5880" t="s">
        <v>710</v>
      </c>
      <c r="F5880" t="s">
        <v>711</v>
      </c>
      <c r="G5880" t="s">
        <v>452</v>
      </c>
      <c r="H5880" t="s">
        <v>46</v>
      </c>
      <c r="J5880" t="s">
        <v>36</v>
      </c>
      <c r="L5880" t="s">
        <v>712</v>
      </c>
      <c r="M5880" t="s">
        <v>712</v>
      </c>
      <c r="N5880" t="b">
        <v>0</v>
      </c>
      <c r="O5880">
        <v>26.913103750000001</v>
      </c>
      <c r="P5880">
        <v>3.3369287226050451E-7</v>
      </c>
      <c r="Q5880">
        <v>2.568951520192193E-3</v>
      </c>
      <c r="R5880">
        <v>6.9138458791652702E-2</v>
      </c>
      <c r="S5880">
        <v>8.9807108917824561E-6</v>
      </c>
      <c r="T5880">
        <f t="shared" si="184"/>
        <v>6.9138458791652715E-2</v>
      </c>
      <c r="U5880">
        <f t="shared" si="185"/>
        <v>8.9807108917824561E-6</v>
      </c>
    </row>
    <row r="5881" spans="1:21" x14ac:dyDescent="0.35">
      <c r="A5881" t="s">
        <v>73</v>
      </c>
      <c r="B5881" t="s">
        <v>52</v>
      </c>
      <c r="C5881" t="s">
        <v>39</v>
      </c>
      <c r="D5881" t="s">
        <v>40</v>
      </c>
      <c r="E5881" t="s">
        <v>1277</v>
      </c>
      <c r="F5881" t="s">
        <v>1278</v>
      </c>
      <c r="G5881" t="s">
        <v>452</v>
      </c>
      <c r="H5881" t="s">
        <v>46</v>
      </c>
      <c r="J5881" t="s">
        <v>36</v>
      </c>
      <c r="L5881" t="s">
        <v>1279</v>
      </c>
      <c r="M5881" t="s">
        <v>1280</v>
      </c>
      <c r="N5881" t="b">
        <v>0</v>
      </c>
      <c r="O5881">
        <v>99.518694929999995</v>
      </c>
      <c r="P5881">
        <v>3.3963215373118788E-9</v>
      </c>
      <c r="Q5881">
        <v>2.6146753801584019E-5</v>
      </c>
      <c r="R5881">
        <v>2.602090814989657E-3</v>
      </c>
      <c r="S5881">
        <v>3.3799748695592948E-7</v>
      </c>
      <c r="T5881">
        <f t="shared" si="184"/>
        <v>2.6020908149896574E-3</v>
      </c>
      <c r="U5881">
        <f t="shared" si="185"/>
        <v>3.3799748695592948E-7</v>
      </c>
    </row>
    <row r="5882" spans="1:21" x14ac:dyDescent="0.35">
      <c r="A5882" t="s">
        <v>73</v>
      </c>
      <c r="B5882" t="s">
        <v>52</v>
      </c>
      <c r="C5882" t="s">
        <v>76</v>
      </c>
      <c r="D5882" t="s">
        <v>77</v>
      </c>
      <c r="E5882" t="s">
        <v>716</v>
      </c>
      <c r="F5882" t="s">
        <v>717</v>
      </c>
      <c r="G5882" t="s">
        <v>452</v>
      </c>
      <c r="H5882" t="s">
        <v>46</v>
      </c>
      <c r="J5882" t="s">
        <v>36</v>
      </c>
      <c r="L5882" t="s">
        <v>718</v>
      </c>
      <c r="M5882" t="s">
        <v>718</v>
      </c>
      <c r="N5882" t="b">
        <v>0</v>
      </c>
      <c r="O5882">
        <v>64.081787449999993</v>
      </c>
      <c r="P5882">
        <v>2.0220269922059991E-8</v>
      </c>
      <c r="Q5882">
        <v>1.9167000091160171E-5</v>
      </c>
      <c r="R5882">
        <v>1.228255625895857E-3</v>
      </c>
      <c r="S5882">
        <v>1.295751039327076E-6</v>
      </c>
      <c r="T5882">
        <f t="shared" si="184"/>
        <v>1.2282556258958566E-3</v>
      </c>
      <c r="U5882">
        <f t="shared" si="185"/>
        <v>1.2957510393270762E-6</v>
      </c>
    </row>
    <row r="5883" spans="1:21" x14ac:dyDescent="0.35">
      <c r="A5883" t="s">
        <v>73</v>
      </c>
      <c r="B5883" t="s">
        <v>52</v>
      </c>
      <c r="C5883" t="s">
        <v>29</v>
      </c>
      <c r="D5883" t="s">
        <v>30</v>
      </c>
      <c r="E5883" t="s">
        <v>219</v>
      </c>
      <c r="F5883" t="s">
        <v>220</v>
      </c>
      <c r="G5883" t="s">
        <v>128</v>
      </c>
      <c r="H5883" t="s">
        <v>46</v>
      </c>
      <c r="J5883" t="s">
        <v>36</v>
      </c>
      <c r="L5883" t="s">
        <v>222</v>
      </c>
      <c r="M5883" t="s">
        <v>222</v>
      </c>
      <c r="N5883" t="b">
        <v>0</v>
      </c>
      <c r="O5883">
        <v>0.11</v>
      </c>
      <c r="P5883">
        <v>3.3690879758338358E-3</v>
      </c>
      <c r="Q5883">
        <v>7.3095870966527148</v>
      </c>
      <c r="R5883">
        <v>0.80405458063179858</v>
      </c>
      <c r="S5883">
        <v>3.7059967734172198E-4</v>
      </c>
      <c r="T5883">
        <f t="shared" si="184"/>
        <v>0.80405458063179858</v>
      </c>
      <c r="U5883">
        <f t="shared" si="185"/>
        <v>3.7059967734172193E-4</v>
      </c>
    </row>
    <row r="5884" spans="1:21" x14ac:dyDescent="0.35">
      <c r="A5884" t="s">
        <v>73</v>
      </c>
      <c r="B5884" t="s">
        <v>52</v>
      </c>
      <c r="C5884" t="s">
        <v>39</v>
      </c>
      <c r="D5884" t="s">
        <v>40</v>
      </c>
      <c r="E5884" t="s">
        <v>716</v>
      </c>
      <c r="F5884" t="s">
        <v>717</v>
      </c>
      <c r="G5884" t="s">
        <v>452</v>
      </c>
      <c r="H5884" t="s">
        <v>46</v>
      </c>
      <c r="J5884" t="s">
        <v>36</v>
      </c>
      <c r="L5884" t="s">
        <v>718</v>
      </c>
      <c r="M5884" t="s">
        <v>718</v>
      </c>
      <c r="N5884" t="b">
        <v>0</v>
      </c>
      <c r="O5884">
        <v>64.081787449999993</v>
      </c>
      <c r="P5884">
        <v>1.5927745015095011E-9</v>
      </c>
      <c r="Q5884">
        <v>1.226205537222825E-5</v>
      </c>
      <c r="R5884">
        <v>7.8577442606326132E-4</v>
      </c>
      <c r="S5884">
        <v>1.020678370615115E-7</v>
      </c>
      <c r="T5884">
        <f t="shared" si="184"/>
        <v>7.8577442606326132E-4</v>
      </c>
      <c r="U5884">
        <f t="shared" si="185"/>
        <v>1.0206783706151153E-7</v>
      </c>
    </row>
    <row r="5885" spans="1:21" x14ac:dyDescent="0.35">
      <c r="A5885" t="s">
        <v>73</v>
      </c>
      <c r="B5885" t="s">
        <v>52</v>
      </c>
      <c r="C5885" t="s">
        <v>29</v>
      </c>
      <c r="D5885" t="s">
        <v>30</v>
      </c>
      <c r="E5885" t="s">
        <v>1505</v>
      </c>
      <c r="F5885" t="s">
        <v>1506</v>
      </c>
      <c r="G5885" t="s">
        <v>128</v>
      </c>
      <c r="H5885" t="s">
        <v>46</v>
      </c>
      <c r="J5885" t="s">
        <v>36</v>
      </c>
      <c r="L5885" t="s">
        <v>227</v>
      </c>
      <c r="M5885" t="s">
        <v>227</v>
      </c>
      <c r="N5885" t="b">
        <v>0</v>
      </c>
      <c r="O5885">
        <v>1.26</v>
      </c>
      <c r="P5885">
        <v>2.7148037671015451E-3</v>
      </c>
      <c r="Q5885">
        <v>5.8900493926812043</v>
      </c>
      <c r="R5885">
        <v>7.4214622347783177</v>
      </c>
      <c r="S5885">
        <v>3.4206527465479469E-3</v>
      </c>
      <c r="T5885">
        <f t="shared" si="184"/>
        <v>7.4214622347783177</v>
      </c>
      <c r="U5885">
        <f t="shared" si="185"/>
        <v>3.4206527465479469E-3</v>
      </c>
    </row>
    <row r="5886" spans="1:21" x14ac:dyDescent="0.35">
      <c r="A5886" t="s">
        <v>73</v>
      </c>
      <c r="B5886" t="s">
        <v>52</v>
      </c>
      <c r="C5886" t="s">
        <v>29</v>
      </c>
      <c r="D5886" t="s">
        <v>30</v>
      </c>
      <c r="E5886" t="s">
        <v>1507</v>
      </c>
      <c r="F5886" t="s">
        <v>1508</v>
      </c>
      <c r="G5886" t="s">
        <v>128</v>
      </c>
      <c r="H5886" t="s">
        <v>46</v>
      </c>
      <c r="J5886" t="s">
        <v>36</v>
      </c>
      <c r="L5886" t="s">
        <v>227</v>
      </c>
      <c r="M5886" t="s">
        <v>227</v>
      </c>
      <c r="N5886" t="b">
        <v>0</v>
      </c>
      <c r="O5886">
        <v>1.26</v>
      </c>
      <c r="P5886">
        <v>2.7189008032753631E-3</v>
      </c>
      <c r="Q5886">
        <v>5.8989383391751744</v>
      </c>
      <c r="R5886">
        <v>7.4326623073607188</v>
      </c>
      <c r="S5886">
        <v>3.425815012126957E-3</v>
      </c>
      <c r="T5886">
        <f t="shared" si="184"/>
        <v>7.4326623073607196</v>
      </c>
      <c r="U5886">
        <f t="shared" si="185"/>
        <v>3.4258150121269574E-3</v>
      </c>
    </row>
    <row r="5887" spans="1:21" x14ac:dyDescent="0.35">
      <c r="A5887" t="s">
        <v>73</v>
      </c>
      <c r="B5887" t="s">
        <v>52</v>
      </c>
      <c r="C5887" t="s">
        <v>29</v>
      </c>
      <c r="D5887" t="s">
        <v>30</v>
      </c>
      <c r="E5887" t="s">
        <v>1191</v>
      </c>
      <c r="F5887" t="s">
        <v>1192</v>
      </c>
      <c r="G5887" t="s">
        <v>128</v>
      </c>
      <c r="H5887" t="s">
        <v>46</v>
      </c>
      <c r="J5887" t="s">
        <v>36</v>
      </c>
      <c r="L5887" t="s">
        <v>1193</v>
      </c>
      <c r="M5887" t="s">
        <v>1193</v>
      </c>
      <c r="N5887" t="b">
        <v>0</v>
      </c>
      <c r="O5887">
        <v>1.26</v>
      </c>
      <c r="P5887">
        <v>2.9392031983356678E-3</v>
      </c>
      <c r="Q5887">
        <v>6.3769073194586117</v>
      </c>
      <c r="R5887">
        <v>8.0349032225178512</v>
      </c>
      <c r="S5887">
        <v>3.703396029902942E-3</v>
      </c>
      <c r="T5887">
        <f t="shared" si="184"/>
        <v>8.0349032225178512</v>
      </c>
      <c r="U5887">
        <f t="shared" si="185"/>
        <v>3.7033960299029415E-3</v>
      </c>
    </row>
    <row r="5888" spans="1:21" x14ac:dyDescent="0.35">
      <c r="A5888" t="s">
        <v>73</v>
      </c>
      <c r="B5888" t="s">
        <v>52</v>
      </c>
      <c r="C5888" t="s">
        <v>39</v>
      </c>
      <c r="D5888" t="s">
        <v>40</v>
      </c>
      <c r="E5888" t="s">
        <v>1191</v>
      </c>
      <c r="F5888" t="s">
        <v>1192</v>
      </c>
      <c r="G5888" t="s">
        <v>128</v>
      </c>
      <c r="H5888" t="s">
        <v>46</v>
      </c>
      <c r="J5888" t="s">
        <v>36</v>
      </c>
      <c r="L5888" t="s">
        <v>1193</v>
      </c>
      <c r="M5888" t="s">
        <v>1193</v>
      </c>
      <c r="N5888" t="b">
        <v>0</v>
      </c>
      <c r="O5888">
        <v>1.26</v>
      </c>
      <c r="P5888">
        <v>2.5424959533132149E-3</v>
      </c>
      <c r="Q5888">
        <v>19.573534190587949</v>
      </c>
      <c r="R5888">
        <v>24.662653080140821</v>
      </c>
      <c r="S5888">
        <v>3.203544901174651E-3</v>
      </c>
      <c r="T5888">
        <f t="shared" si="184"/>
        <v>24.662653080140817</v>
      </c>
      <c r="U5888">
        <f t="shared" si="185"/>
        <v>3.203544901174651E-3</v>
      </c>
    </row>
    <row r="5889" spans="1:21" x14ac:dyDescent="0.35">
      <c r="A5889" t="s">
        <v>73</v>
      </c>
      <c r="B5889" t="s">
        <v>52</v>
      </c>
      <c r="C5889" t="s">
        <v>29</v>
      </c>
      <c r="D5889" t="s">
        <v>30</v>
      </c>
      <c r="E5889" t="s">
        <v>728</v>
      </c>
      <c r="F5889" t="s">
        <v>729</v>
      </c>
      <c r="G5889" t="s">
        <v>452</v>
      </c>
      <c r="H5889" t="s">
        <v>46</v>
      </c>
      <c r="J5889" t="s">
        <v>36</v>
      </c>
      <c r="L5889" t="s">
        <v>730</v>
      </c>
      <c r="M5889" t="s">
        <v>730</v>
      </c>
      <c r="N5889" t="b">
        <v>0</v>
      </c>
      <c r="O5889">
        <v>57.776871210000003</v>
      </c>
      <c r="P5889">
        <v>2.2749311025713089E-7</v>
      </c>
      <c r="Q5889">
        <v>4.9356998547993108E-4</v>
      </c>
      <c r="R5889">
        <v>2.8516929484195552E-2</v>
      </c>
      <c r="S5889">
        <v>1.3143840132488579E-5</v>
      </c>
      <c r="T5889">
        <f t="shared" si="184"/>
        <v>2.8516929484195548E-2</v>
      </c>
      <c r="U5889">
        <f t="shared" si="185"/>
        <v>1.3143840132488583E-5</v>
      </c>
    </row>
    <row r="5890" spans="1:21" x14ac:dyDescent="0.35">
      <c r="A5890" t="s">
        <v>73</v>
      </c>
      <c r="B5890" t="s">
        <v>52</v>
      </c>
      <c r="C5890" t="s">
        <v>39</v>
      </c>
      <c r="D5890" t="s">
        <v>40</v>
      </c>
      <c r="E5890" t="s">
        <v>728</v>
      </c>
      <c r="F5890" t="s">
        <v>729</v>
      </c>
      <c r="G5890" t="s">
        <v>452</v>
      </c>
      <c r="H5890" t="s">
        <v>46</v>
      </c>
      <c r="J5890" t="s">
        <v>36</v>
      </c>
      <c r="L5890" t="s">
        <v>730</v>
      </c>
      <c r="M5890" t="s">
        <v>730</v>
      </c>
      <c r="N5890" t="b">
        <v>0</v>
      </c>
      <c r="O5890">
        <v>57.776871210000003</v>
      </c>
      <c r="P5890">
        <v>1.052496841411592E-7</v>
      </c>
      <c r="Q5890">
        <v>8.1027003736268053E-4</v>
      </c>
      <c r="R5890">
        <v>4.6814867594025478E-2</v>
      </c>
      <c r="S5890">
        <v>6.0809974455169373E-6</v>
      </c>
      <c r="T5890">
        <f t="shared" ref="T5890:T5953" si="186">O5890*Q5890</f>
        <v>4.6814867594025485E-2</v>
      </c>
      <c r="U5890">
        <f t="shared" ref="U5890:U5953" si="187">O5890*P5890</f>
        <v>6.0809974455169347E-6</v>
      </c>
    </row>
    <row r="5891" spans="1:21" x14ac:dyDescent="0.35">
      <c r="A5891" t="s">
        <v>73</v>
      </c>
      <c r="B5891" t="s">
        <v>52</v>
      </c>
      <c r="C5891" t="s">
        <v>29</v>
      </c>
      <c r="D5891" t="s">
        <v>30</v>
      </c>
      <c r="E5891" t="s">
        <v>225</v>
      </c>
      <c r="F5891" t="s">
        <v>226</v>
      </c>
      <c r="G5891" t="s">
        <v>128</v>
      </c>
      <c r="H5891" t="s">
        <v>46</v>
      </c>
      <c r="J5891" t="s">
        <v>36</v>
      </c>
      <c r="L5891" t="s">
        <v>227</v>
      </c>
      <c r="M5891" t="s">
        <v>227</v>
      </c>
      <c r="N5891" t="b">
        <v>0</v>
      </c>
      <c r="O5891">
        <v>1.26</v>
      </c>
      <c r="P5891">
        <v>8.5731150110415124E-3</v>
      </c>
      <c r="Q5891">
        <v>18.60026550577658</v>
      </c>
      <c r="R5891">
        <v>23.436334537278491</v>
      </c>
      <c r="S5891">
        <v>1.08021249139123E-2</v>
      </c>
      <c r="T5891">
        <f t="shared" si="186"/>
        <v>23.436334537278491</v>
      </c>
      <c r="U5891">
        <f t="shared" si="187"/>
        <v>1.0802124913912305E-2</v>
      </c>
    </row>
    <row r="5892" spans="1:21" x14ac:dyDescent="0.35">
      <c r="A5892" t="s">
        <v>73</v>
      </c>
      <c r="B5892" t="s">
        <v>52</v>
      </c>
      <c r="C5892" t="s">
        <v>76</v>
      </c>
      <c r="D5892" t="s">
        <v>77</v>
      </c>
      <c r="E5892" t="s">
        <v>728</v>
      </c>
      <c r="F5892" t="s">
        <v>729</v>
      </c>
      <c r="G5892" t="s">
        <v>452</v>
      </c>
      <c r="H5892" t="s">
        <v>46</v>
      </c>
      <c r="J5892" t="s">
        <v>36</v>
      </c>
      <c r="L5892" t="s">
        <v>730</v>
      </c>
      <c r="M5892" t="s">
        <v>730</v>
      </c>
      <c r="N5892" t="b">
        <v>0</v>
      </c>
      <c r="O5892">
        <v>57.776871210000003</v>
      </c>
      <c r="P5892">
        <v>6.9297500203903967E-7</v>
      </c>
      <c r="Q5892">
        <v>6.5687807227356892E-4</v>
      </c>
      <c r="R5892">
        <v>3.7952359782423069E-2</v>
      </c>
      <c r="S5892">
        <v>4.0037927444559082E-5</v>
      </c>
      <c r="T5892">
        <f t="shared" si="186"/>
        <v>3.7952359782423069E-2</v>
      </c>
      <c r="U5892">
        <f t="shared" si="187"/>
        <v>4.0037927444559082E-5</v>
      </c>
    </row>
    <row r="5893" spans="1:21" x14ac:dyDescent="0.35">
      <c r="A5893" t="s">
        <v>73</v>
      </c>
      <c r="B5893" t="s">
        <v>52</v>
      </c>
      <c r="C5893" t="s">
        <v>39</v>
      </c>
      <c r="D5893" t="s">
        <v>40</v>
      </c>
      <c r="E5893" t="s">
        <v>225</v>
      </c>
      <c r="F5893" t="s">
        <v>226</v>
      </c>
      <c r="G5893" t="s">
        <v>128</v>
      </c>
      <c r="H5893" t="s">
        <v>46</v>
      </c>
      <c r="J5893" t="s">
        <v>36</v>
      </c>
      <c r="L5893" t="s">
        <v>227</v>
      </c>
      <c r="M5893" t="s">
        <v>227</v>
      </c>
      <c r="N5893" t="b">
        <v>0</v>
      </c>
      <c r="O5893">
        <v>1.26</v>
      </c>
      <c r="P5893">
        <v>2.3664167688345638E-3</v>
      </c>
      <c r="Q5893">
        <v>18.217979648543359</v>
      </c>
      <c r="R5893">
        <v>22.954654357164632</v>
      </c>
      <c r="S5893">
        <v>2.981685128731551E-3</v>
      </c>
      <c r="T5893">
        <f t="shared" si="186"/>
        <v>22.954654357164632</v>
      </c>
      <c r="U5893">
        <f t="shared" si="187"/>
        <v>2.9816851287315506E-3</v>
      </c>
    </row>
    <row r="5894" spans="1:21" x14ac:dyDescent="0.35">
      <c r="A5894" t="s">
        <v>73</v>
      </c>
      <c r="B5894" t="s">
        <v>52</v>
      </c>
      <c r="C5894" t="s">
        <v>29</v>
      </c>
      <c r="D5894" t="s">
        <v>30</v>
      </c>
      <c r="E5894" t="s">
        <v>1194</v>
      </c>
      <c r="F5894" t="s">
        <v>1195</v>
      </c>
      <c r="G5894" t="s">
        <v>128</v>
      </c>
      <c r="H5894" t="s">
        <v>46</v>
      </c>
      <c r="J5894" t="s">
        <v>36</v>
      </c>
      <c r="L5894" t="s">
        <v>230</v>
      </c>
      <c r="M5894" t="s">
        <v>230</v>
      </c>
      <c r="N5894" t="b">
        <v>0</v>
      </c>
      <c r="O5894">
        <v>0.77</v>
      </c>
      <c r="P5894">
        <v>3.3605509683847288E-4</v>
      </c>
      <c r="Q5894">
        <v>0.72910651702614693</v>
      </c>
      <c r="R5894">
        <v>0.56141201811013319</v>
      </c>
      <c r="S5894">
        <v>2.5876242456562409E-4</v>
      </c>
      <c r="T5894">
        <f t="shared" si="186"/>
        <v>0.56141201811013319</v>
      </c>
      <c r="U5894">
        <f t="shared" si="187"/>
        <v>2.5876242456562414E-4</v>
      </c>
    </row>
    <row r="5895" spans="1:21" x14ac:dyDescent="0.35">
      <c r="A5895" t="s">
        <v>73</v>
      </c>
      <c r="B5895" t="s">
        <v>52</v>
      </c>
      <c r="C5895" t="s">
        <v>39</v>
      </c>
      <c r="D5895" t="s">
        <v>40</v>
      </c>
      <c r="E5895" t="s">
        <v>734</v>
      </c>
      <c r="F5895" t="s">
        <v>735</v>
      </c>
      <c r="G5895" t="s">
        <v>452</v>
      </c>
      <c r="H5895" t="s">
        <v>46</v>
      </c>
      <c r="J5895" t="s">
        <v>36</v>
      </c>
      <c r="L5895" t="s">
        <v>736</v>
      </c>
      <c r="M5895" t="s">
        <v>736</v>
      </c>
      <c r="N5895" t="b">
        <v>0</v>
      </c>
      <c r="O5895">
        <v>37.84777476</v>
      </c>
      <c r="P5895">
        <v>5.7140858367501754E-10</v>
      </c>
      <c r="Q5895">
        <v>4.3990179944174538E-6</v>
      </c>
      <c r="R5895">
        <v>1.664930422178987E-4</v>
      </c>
      <c r="S5895">
        <v>2.1626543370862681E-8</v>
      </c>
      <c r="T5895">
        <f t="shared" si="186"/>
        <v>1.6649304221789873E-4</v>
      </c>
      <c r="U5895">
        <f t="shared" si="187"/>
        <v>2.1626543370862678E-8</v>
      </c>
    </row>
    <row r="5896" spans="1:21" x14ac:dyDescent="0.35">
      <c r="A5896" t="s">
        <v>73</v>
      </c>
      <c r="B5896" t="s">
        <v>52</v>
      </c>
      <c r="C5896" t="s">
        <v>76</v>
      </c>
      <c r="D5896" t="s">
        <v>77</v>
      </c>
      <c r="E5896" t="s">
        <v>734</v>
      </c>
      <c r="F5896" t="s">
        <v>735</v>
      </c>
      <c r="G5896" t="s">
        <v>452</v>
      </c>
      <c r="H5896" t="s">
        <v>46</v>
      </c>
      <c r="J5896" t="s">
        <v>36</v>
      </c>
      <c r="L5896" t="s">
        <v>736</v>
      </c>
      <c r="M5896" t="s">
        <v>736</v>
      </c>
      <c r="N5896" t="b">
        <v>0</v>
      </c>
      <c r="O5896">
        <v>37.84777476</v>
      </c>
      <c r="P5896">
        <v>5.0258300495796742E-9</v>
      </c>
      <c r="Q5896">
        <v>4.7640355638059298E-6</v>
      </c>
      <c r="R5896">
        <v>1.8030814496755639E-4</v>
      </c>
      <c r="S5896">
        <v>1.902164836985311E-7</v>
      </c>
      <c r="T5896">
        <f t="shared" si="186"/>
        <v>1.8030814496755644E-4</v>
      </c>
      <c r="U5896">
        <f t="shared" si="187"/>
        <v>1.9021648369853115E-7</v>
      </c>
    </row>
    <row r="5897" spans="1:21" x14ac:dyDescent="0.35">
      <c r="A5897" t="s">
        <v>73</v>
      </c>
      <c r="B5897" t="s">
        <v>52</v>
      </c>
      <c r="C5897" t="s">
        <v>39</v>
      </c>
      <c r="D5897" t="s">
        <v>40</v>
      </c>
      <c r="E5897" t="s">
        <v>1196</v>
      </c>
      <c r="F5897" t="s">
        <v>1197</v>
      </c>
      <c r="G5897" t="s">
        <v>128</v>
      </c>
      <c r="H5897" t="s">
        <v>46</v>
      </c>
      <c r="J5897" t="s">
        <v>36</v>
      </c>
      <c r="L5897" t="s">
        <v>230</v>
      </c>
      <c r="M5897" t="s">
        <v>230</v>
      </c>
      <c r="N5897" t="b">
        <v>0</v>
      </c>
      <c r="O5897">
        <v>0.77</v>
      </c>
      <c r="P5897">
        <v>3.1455930427096309E-4</v>
      </c>
      <c r="Q5897">
        <v>2.42165077552702</v>
      </c>
      <c r="R5897">
        <v>1.8646710971558049</v>
      </c>
      <c r="S5897">
        <v>2.4221066428864159E-4</v>
      </c>
      <c r="T5897">
        <f t="shared" si="186"/>
        <v>1.8646710971558054</v>
      </c>
      <c r="U5897">
        <f t="shared" si="187"/>
        <v>2.4221066428864159E-4</v>
      </c>
    </row>
    <row r="5898" spans="1:21" x14ac:dyDescent="0.35">
      <c r="A5898" t="s">
        <v>73</v>
      </c>
      <c r="B5898" t="s">
        <v>52</v>
      </c>
      <c r="C5898" t="s">
        <v>76</v>
      </c>
      <c r="D5898" t="s">
        <v>77</v>
      </c>
      <c r="E5898" t="s">
        <v>1281</v>
      </c>
      <c r="F5898" t="s">
        <v>1282</v>
      </c>
      <c r="G5898" t="s">
        <v>452</v>
      </c>
      <c r="H5898" t="s">
        <v>46</v>
      </c>
      <c r="J5898" t="s">
        <v>36</v>
      </c>
      <c r="L5898" t="s">
        <v>1283</v>
      </c>
      <c r="M5898" t="s">
        <v>1283</v>
      </c>
      <c r="N5898" t="b">
        <v>0</v>
      </c>
      <c r="O5898">
        <v>19.010430289999999</v>
      </c>
      <c r="P5898">
        <v>4.1391645101914818E-3</v>
      </c>
      <c r="Q5898">
        <v>3.9235562556765609</v>
      </c>
      <c r="R5898">
        <v>74.588492687432677</v>
      </c>
      <c r="S5898">
        <v>7.8687298379837151E-2</v>
      </c>
      <c r="T5898">
        <f t="shared" si="186"/>
        <v>74.588492687432677</v>
      </c>
      <c r="U5898">
        <f t="shared" si="187"/>
        <v>7.8687298379837151E-2</v>
      </c>
    </row>
    <row r="5899" spans="1:21" x14ac:dyDescent="0.35">
      <c r="A5899" t="s">
        <v>73</v>
      </c>
      <c r="B5899" t="s">
        <v>52</v>
      </c>
      <c r="C5899" t="s">
        <v>39</v>
      </c>
      <c r="D5899" t="s">
        <v>40</v>
      </c>
      <c r="E5899" t="s">
        <v>228</v>
      </c>
      <c r="F5899" t="s">
        <v>229</v>
      </c>
      <c r="G5899" t="s">
        <v>128</v>
      </c>
      <c r="H5899" t="s">
        <v>46</v>
      </c>
      <c r="J5899" t="s">
        <v>36</v>
      </c>
      <c r="L5899" t="s">
        <v>230</v>
      </c>
      <c r="M5899" t="s">
        <v>230</v>
      </c>
      <c r="N5899" t="b">
        <v>0</v>
      </c>
      <c r="O5899">
        <v>0.77</v>
      </c>
      <c r="P5899">
        <v>7.5395490528259133E-4</v>
      </c>
      <c r="Q5899">
        <v>5.8043601200148256</v>
      </c>
      <c r="R5899">
        <v>4.4693572924114164</v>
      </c>
      <c r="S5899">
        <v>5.8054527706759534E-4</v>
      </c>
      <c r="T5899">
        <f t="shared" si="186"/>
        <v>4.4693572924114155</v>
      </c>
      <c r="U5899">
        <f t="shared" si="187"/>
        <v>5.8054527706759534E-4</v>
      </c>
    </row>
    <row r="5900" spans="1:21" x14ac:dyDescent="0.35">
      <c r="A5900" t="s">
        <v>73</v>
      </c>
      <c r="B5900" t="s">
        <v>52</v>
      </c>
      <c r="C5900" t="s">
        <v>29</v>
      </c>
      <c r="D5900" t="s">
        <v>30</v>
      </c>
      <c r="E5900" t="s">
        <v>228</v>
      </c>
      <c r="F5900" t="s">
        <v>229</v>
      </c>
      <c r="G5900" t="s">
        <v>128</v>
      </c>
      <c r="H5900" t="s">
        <v>46</v>
      </c>
      <c r="J5900" t="s">
        <v>36</v>
      </c>
      <c r="L5900" t="s">
        <v>230</v>
      </c>
      <c r="M5900" t="s">
        <v>230</v>
      </c>
      <c r="N5900" t="b">
        <v>0</v>
      </c>
      <c r="O5900">
        <v>0.77</v>
      </c>
      <c r="P5900">
        <v>2.166775043048897E-3</v>
      </c>
      <c r="Q5900">
        <v>4.7010440242657792</v>
      </c>
      <c r="R5900">
        <v>3.6198038986846499</v>
      </c>
      <c r="S5900">
        <v>1.6684167831476509E-3</v>
      </c>
      <c r="T5900">
        <f t="shared" si="186"/>
        <v>3.6198038986846499</v>
      </c>
      <c r="U5900">
        <f t="shared" si="187"/>
        <v>1.6684167831476507E-3</v>
      </c>
    </row>
    <row r="5901" spans="1:21" x14ac:dyDescent="0.35">
      <c r="A5901" t="s">
        <v>73</v>
      </c>
      <c r="B5901" t="s">
        <v>52</v>
      </c>
      <c r="C5901" t="s">
        <v>39</v>
      </c>
      <c r="D5901" t="s">
        <v>40</v>
      </c>
      <c r="E5901" t="s">
        <v>1281</v>
      </c>
      <c r="F5901" t="s">
        <v>1282</v>
      </c>
      <c r="G5901" t="s">
        <v>452</v>
      </c>
      <c r="H5901" t="s">
        <v>46</v>
      </c>
      <c r="J5901" t="s">
        <v>36</v>
      </c>
      <c r="L5901" t="s">
        <v>1283</v>
      </c>
      <c r="M5901" t="s">
        <v>1283</v>
      </c>
      <c r="N5901" t="b">
        <v>0</v>
      </c>
      <c r="O5901">
        <v>19.010430289999999</v>
      </c>
      <c r="P5901">
        <v>2.2016559951374181E-3</v>
      </c>
      <c r="Q5901">
        <v>16.949560466587041</v>
      </c>
      <c r="R5901">
        <v>322.21843769619278</v>
      </c>
      <c r="S5901">
        <v>4.1854427818120467E-2</v>
      </c>
      <c r="T5901">
        <f t="shared" si="186"/>
        <v>322.21843769619278</v>
      </c>
      <c r="U5901">
        <f t="shared" si="187"/>
        <v>4.185442781812046E-2</v>
      </c>
    </row>
    <row r="5902" spans="1:21" x14ac:dyDescent="0.35">
      <c r="A5902" t="s">
        <v>73</v>
      </c>
      <c r="B5902" t="s">
        <v>52</v>
      </c>
      <c r="C5902" t="s">
        <v>39</v>
      </c>
      <c r="D5902" t="s">
        <v>40</v>
      </c>
      <c r="E5902" t="s">
        <v>231</v>
      </c>
      <c r="F5902" t="s">
        <v>232</v>
      </c>
      <c r="G5902" t="s">
        <v>128</v>
      </c>
      <c r="H5902" t="s">
        <v>46</v>
      </c>
      <c r="J5902" t="s">
        <v>36</v>
      </c>
      <c r="L5902" t="s">
        <v>233</v>
      </c>
      <c r="M5902" t="s">
        <v>233</v>
      </c>
      <c r="N5902" t="b">
        <v>0</v>
      </c>
      <c r="O5902">
        <v>226.35</v>
      </c>
      <c r="P5902">
        <v>1.927839538315384E-3</v>
      </c>
      <c r="Q5902">
        <v>14.841570570844031</v>
      </c>
      <c r="R5902">
        <v>3359.3894987105468</v>
      </c>
      <c r="S5902">
        <v>0.43636647949768709</v>
      </c>
      <c r="T5902">
        <f t="shared" si="186"/>
        <v>3359.3894987105464</v>
      </c>
      <c r="U5902">
        <f t="shared" si="187"/>
        <v>0.43636647949768714</v>
      </c>
    </row>
    <row r="5903" spans="1:21" x14ac:dyDescent="0.35">
      <c r="A5903" t="s">
        <v>73</v>
      </c>
      <c r="B5903" t="s">
        <v>52</v>
      </c>
      <c r="C5903" t="s">
        <v>29</v>
      </c>
      <c r="D5903" t="s">
        <v>30</v>
      </c>
      <c r="E5903" t="s">
        <v>1281</v>
      </c>
      <c r="F5903" t="s">
        <v>1282</v>
      </c>
      <c r="G5903" t="s">
        <v>452</v>
      </c>
      <c r="H5903" t="s">
        <v>46</v>
      </c>
      <c r="J5903" t="s">
        <v>36</v>
      </c>
      <c r="L5903" t="s">
        <v>1283</v>
      </c>
      <c r="M5903" t="s">
        <v>1283</v>
      </c>
      <c r="N5903" t="b">
        <v>0</v>
      </c>
      <c r="O5903">
        <v>19.010430289999999</v>
      </c>
      <c r="P5903">
        <v>2.3117446468657411E-8</v>
      </c>
      <c r="Q5903">
        <v>5.0155706715564897E-5</v>
      </c>
      <c r="R5903">
        <v>9.5348156616193141E-4</v>
      </c>
      <c r="S5903">
        <v>4.3947260457521841E-7</v>
      </c>
      <c r="T5903">
        <f t="shared" si="186"/>
        <v>9.534815661619313E-4</v>
      </c>
      <c r="U5903">
        <f t="shared" si="187"/>
        <v>4.3947260457521835E-7</v>
      </c>
    </row>
    <row r="5904" spans="1:21" x14ac:dyDescent="0.35">
      <c r="A5904" t="s">
        <v>73</v>
      </c>
      <c r="B5904" t="s">
        <v>52</v>
      </c>
      <c r="C5904" t="s">
        <v>39</v>
      </c>
      <c r="D5904" t="s">
        <v>40</v>
      </c>
      <c r="E5904" t="s">
        <v>234</v>
      </c>
      <c r="F5904" t="s">
        <v>235</v>
      </c>
      <c r="G5904" t="s">
        <v>128</v>
      </c>
      <c r="H5904" t="s">
        <v>46</v>
      </c>
      <c r="J5904" t="s">
        <v>36</v>
      </c>
      <c r="L5904" t="s">
        <v>230</v>
      </c>
      <c r="M5904" t="s">
        <v>230</v>
      </c>
      <c r="N5904" t="b">
        <v>0</v>
      </c>
      <c r="O5904">
        <v>0.77</v>
      </c>
      <c r="P5904">
        <v>1.5961338892736749E-3</v>
      </c>
      <c r="Q5904">
        <v>12.287917789502041</v>
      </c>
      <c r="R5904">
        <v>9.4616966979165706</v>
      </c>
      <c r="S5904">
        <v>1.2290230947407299E-3</v>
      </c>
      <c r="T5904">
        <f t="shared" si="186"/>
        <v>9.4616966979165724</v>
      </c>
      <c r="U5904">
        <f t="shared" si="187"/>
        <v>1.2290230947407297E-3</v>
      </c>
    </row>
    <row r="5905" spans="1:21" x14ac:dyDescent="0.35">
      <c r="A5905" t="s">
        <v>73</v>
      </c>
      <c r="B5905" t="s">
        <v>52</v>
      </c>
      <c r="C5905" t="s">
        <v>76</v>
      </c>
      <c r="D5905" t="s">
        <v>77</v>
      </c>
      <c r="E5905" t="s">
        <v>1510</v>
      </c>
      <c r="F5905" t="s">
        <v>1511</v>
      </c>
      <c r="G5905" t="s">
        <v>452</v>
      </c>
      <c r="H5905" t="s">
        <v>46</v>
      </c>
      <c r="J5905" t="s">
        <v>36</v>
      </c>
      <c r="L5905" t="s">
        <v>1512</v>
      </c>
      <c r="M5905" t="s">
        <v>1512</v>
      </c>
      <c r="N5905" t="b">
        <v>0</v>
      </c>
      <c r="O5905">
        <v>69.230953270000001</v>
      </c>
      <c r="P5905">
        <v>1.323400484439043E-2</v>
      </c>
      <c r="Q5905">
        <v>12.544648169217099</v>
      </c>
      <c r="R5905">
        <v>868.47795119166017</v>
      </c>
      <c r="S5905">
        <v>0.91620277095694724</v>
      </c>
      <c r="T5905">
        <f t="shared" si="186"/>
        <v>868.47795119166005</v>
      </c>
      <c r="U5905">
        <f t="shared" si="187"/>
        <v>0.91620277095694747</v>
      </c>
    </row>
    <row r="5906" spans="1:21" x14ac:dyDescent="0.35">
      <c r="A5906" t="s">
        <v>73</v>
      </c>
      <c r="B5906" t="s">
        <v>52</v>
      </c>
      <c r="C5906" t="s">
        <v>39</v>
      </c>
      <c r="D5906" t="s">
        <v>40</v>
      </c>
      <c r="E5906" t="s">
        <v>1510</v>
      </c>
      <c r="F5906" t="s">
        <v>1511</v>
      </c>
      <c r="G5906" t="s">
        <v>452</v>
      </c>
      <c r="H5906" t="s">
        <v>46</v>
      </c>
      <c r="J5906" t="s">
        <v>36</v>
      </c>
      <c r="L5906" t="s">
        <v>1512</v>
      </c>
      <c r="M5906" t="s">
        <v>1512</v>
      </c>
      <c r="N5906" t="b">
        <v>0</v>
      </c>
      <c r="O5906">
        <v>69.230953270000001</v>
      </c>
      <c r="P5906">
        <v>6.5984927002126891E-3</v>
      </c>
      <c r="Q5906">
        <v>50.79883108787277</v>
      </c>
      <c r="R5906">
        <v>3516.8515012151429</v>
      </c>
      <c r="S5906">
        <v>0.45681993978086077</v>
      </c>
      <c r="T5906">
        <f t="shared" si="186"/>
        <v>3516.8515012151429</v>
      </c>
      <c r="U5906">
        <f t="shared" si="187"/>
        <v>0.45681993978086083</v>
      </c>
    </row>
    <row r="5907" spans="1:21" x14ac:dyDescent="0.35">
      <c r="A5907" t="s">
        <v>73</v>
      </c>
      <c r="B5907" t="s">
        <v>52</v>
      </c>
      <c r="C5907" t="s">
        <v>29</v>
      </c>
      <c r="D5907" t="s">
        <v>30</v>
      </c>
      <c r="E5907" t="s">
        <v>234</v>
      </c>
      <c r="F5907" t="s">
        <v>235</v>
      </c>
      <c r="G5907" t="s">
        <v>128</v>
      </c>
      <c r="H5907" t="s">
        <v>46</v>
      </c>
      <c r="J5907" t="s">
        <v>36</v>
      </c>
      <c r="L5907" t="s">
        <v>230</v>
      </c>
      <c r="M5907" t="s">
        <v>230</v>
      </c>
      <c r="N5907" t="b">
        <v>0</v>
      </c>
      <c r="O5907">
        <v>0.77</v>
      </c>
      <c r="P5907">
        <v>7.1299417605975067E-3</v>
      </c>
      <c r="Q5907">
        <v>15.469150899881191</v>
      </c>
      <c r="R5907">
        <v>11.911246192908511</v>
      </c>
      <c r="S5907">
        <v>5.4900551556600801E-3</v>
      </c>
      <c r="T5907">
        <f t="shared" si="186"/>
        <v>11.911246192908518</v>
      </c>
      <c r="U5907">
        <f t="shared" si="187"/>
        <v>5.4900551556600801E-3</v>
      </c>
    </row>
    <row r="5908" spans="1:21" x14ac:dyDescent="0.35">
      <c r="A5908" t="s">
        <v>73</v>
      </c>
      <c r="B5908" t="s">
        <v>52</v>
      </c>
      <c r="C5908" t="s">
        <v>29</v>
      </c>
      <c r="D5908" t="s">
        <v>30</v>
      </c>
      <c r="E5908" t="s">
        <v>236</v>
      </c>
      <c r="F5908" t="s">
        <v>237</v>
      </c>
      <c r="G5908" t="s">
        <v>128</v>
      </c>
      <c r="H5908" t="s">
        <v>46</v>
      </c>
      <c r="J5908" t="s">
        <v>36</v>
      </c>
      <c r="L5908" t="s">
        <v>230</v>
      </c>
      <c r="M5908" t="s">
        <v>230</v>
      </c>
      <c r="N5908" t="b">
        <v>0</v>
      </c>
      <c r="O5908">
        <v>0.77</v>
      </c>
      <c r="P5908">
        <v>4.1548165218436173E-3</v>
      </c>
      <c r="Q5908">
        <v>9.0143069741333068</v>
      </c>
      <c r="R5908">
        <v>6.9410163700826466</v>
      </c>
      <c r="S5908">
        <v>3.1992087218195848E-3</v>
      </c>
      <c r="T5908">
        <f t="shared" si="186"/>
        <v>6.9410163700826466</v>
      </c>
      <c r="U5908">
        <f t="shared" si="187"/>
        <v>3.1992087218195853E-3</v>
      </c>
    </row>
    <row r="5909" spans="1:21" x14ac:dyDescent="0.35">
      <c r="A5909" t="s">
        <v>73</v>
      </c>
      <c r="B5909" t="s">
        <v>52</v>
      </c>
      <c r="C5909" t="s">
        <v>76</v>
      </c>
      <c r="D5909" t="s">
        <v>77</v>
      </c>
      <c r="E5909" t="s">
        <v>1284</v>
      </c>
      <c r="F5909" t="s">
        <v>1285</v>
      </c>
      <c r="G5909" t="s">
        <v>452</v>
      </c>
      <c r="H5909" t="s">
        <v>46</v>
      </c>
      <c r="J5909" t="s">
        <v>36</v>
      </c>
      <c r="L5909" t="s">
        <v>1286</v>
      </c>
      <c r="M5909" t="s">
        <v>1286</v>
      </c>
      <c r="N5909" t="b">
        <v>0</v>
      </c>
      <c r="O5909">
        <v>94.730633830000002</v>
      </c>
      <c r="P5909">
        <v>2.2365610182649041E-8</v>
      </c>
      <c r="Q5909">
        <v>2.120059000508209E-5</v>
      </c>
      <c r="R5909">
        <v>2.0083453287513889E-3</v>
      </c>
      <c r="S5909">
        <v>2.1187084285970449E-6</v>
      </c>
      <c r="T5909">
        <f t="shared" si="186"/>
        <v>2.0083453287513893E-3</v>
      </c>
      <c r="U5909">
        <f t="shared" si="187"/>
        <v>2.1187084285970458E-6</v>
      </c>
    </row>
    <row r="5910" spans="1:21" x14ac:dyDescent="0.35">
      <c r="A5910" t="s">
        <v>73</v>
      </c>
      <c r="B5910" t="s">
        <v>52</v>
      </c>
      <c r="C5910" t="s">
        <v>39</v>
      </c>
      <c r="D5910" t="s">
        <v>40</v>
      </c>
      <c r="E5910" t="s">
        <v>236</v>
      </c>
      <c r="F5910" t="s">
        <v>237</v>
      </c>
      <c r="G5910" t="s">
        <v>128</v>
      </c>
      <c r="H5910" t="s">
        <v>46</v>
      </c>
      <c r="J5910" t="s">
        <v>36</v>
      </c>
      <c r="L5910" t="s">
        <v>230</v>
      </c>
      <c r="M5910" t="s">
        <v>230</v>
      </c>
      <c r="N5910" t="b">
        <v>0</v>
      </c>
      <c r="O5910">
        <v>0.77</v>
      </c>
      <c r="P5910">
        <v>9.4500549453019615E-4</v>
      </c>
      <c r="Q5910">
        <v>7.275172781839065</v>
      </c>
      <c r="R5910">
        <v>5.6018830420160803</v>
      </c>
      <c r="S5910">
        <v>7.2765423078825103E-4</v>
      </c>
      <c r="T5910">
        <f t="shared" si="186"/>
        <v>5.6018830420160803</v>
      </c>
      <c r="U5910">
        <f t="shared" si="187"/>
        <v>7.2765423078825103E-4</v>
      </c>
    </row>
    <row r="5911" spans="1:21" x14ac:dyDescent="0.35">
      <c r="A5911" t="s">
        <v>73</v>
      </c>
      <c r="B5911" t="s">
        <v>52</v>
      </c>
      <c r="C5911" t="s">
        <v>39</v>
      </c>
      <c r="D5911" t="s">
        <v>40</v>
      </c>
      <c r="E5911" t="s">
        <v>1284</v>
      </c>
      <c r="F5911" t="s">
        <v>1285</v>
      </c>
      <c r="G5911" t="s">
        <v>452</v>
      </c>
      <c r="H5911" t="s">
        <v>46</v>
      </c>
      <c r="J5911" t="s">
        <v>36</v>
      </c>
      <c r="L5911" t="s">
        <v>1286</v>
      </c>
      <c r="M5911" t="s">
        <v>1286</v>
      </c>
      <c r="N5911" t="b">
        <v>0</v>
      </c>
      <c r="O5911">
        <v>94.730633830000002</v>
      </c>
      <c r="P5911">
        <v>2.8051963367236861E-9</v>
      </c>
      <c r="Q5911">
        <v>2.1595946430758772E-5</v>
      </c>
      <c r="R5911">
        <v>2.0457976935445042E-3</v>
      </c>
      <c r="S5911">
        <v>2.6573802699542892E-7</v>
      </c>
      <c r="T5911">
        <f t="shared" si="186"/>
        <v>2.0457976935445046E-3</v>
      </c>
      <c r="U5911">
        <f t="shared" si="187"/>
        <v>2.6573802699542892E-7</v>
      </c>
    </row>
    <row r="5912" spans="1:21" x14ac:dyDescent="0.35">
      <c r="A5912" t="s">
        <v>73</v>
      </c>
      <c r="B5912" t="s">
        <v>52</v>
      </c>
      <c r="C5912" t="s">
        <v>29</v>
      </c>
      <c r="D5912" t="s">
        <v>30</v>
      </c>
      <c r="E5912" t="s">
        <v>748</v>
      </c>
      <c r="F5912" t="s">
        <v>749</v>
      </c>
      <c r="G5912" t="s">
        <v>452</v>
      </c>
      <c r="H5912" t="s">
        <v>46</v>
      </c>
      <c r="J5912" t="s">
        <v>36</v>
      </c>
      <c r="L5912" t="s">
        <v>750</v>
      </c>
      <c r="M5912" t="s">
        <v>750</v>
      </c>
      <c r="N5912" t="b">
        <v>0</v>
      </c>
      <c r="O5912">
        <v>106.23905766</v>
      </c>
      <c r="P5912">
        <v>4.1133448703763514E-3</v>
      </c>
      <c r="Q5912">
        <v>8.9243299089404697</v>
      </c>
      <c r="R5912">
        <v>948.1123997727891</v>
      </c>
      <c r="S5912">
        <v>0.43699788285937841</v>
      </c>
      <c r="T5912">
        <f t="shared" si="186"/>
        <v>948.1123997727891</v>
      </c>
      <c r="U5912">
        <f t="shared" si="187"/>
        <v>0.43699788285937841</v>
      </c>
    </row>
    <row r="5913" spans="1:21" x14ac:dyDescent="0.35">
      <c r="A5913" t="s">
        <v>73</v>
      </c>
      <c r="B5913" t="s">
        <v>52</v>
      </c>
      <c r="C5913" t="s">
        <v>39</v>
      </c>
      <c r="D5913" t="s">
        <v>40</v>
      </c>
      <c r="E5913" t="s">
        <v>238</v>
      </c>
      <c r="F5913" t="s">
        <v>239</v>
      </c>
      <c r="G5913" t="s">
        <v>128</v>
      </c>
      <c r="H5913" t="s">
        <v>46</v>
      </c>
      <c r="J5913" t="s">
        <v>36</v>
      </c>
      <c r="L5913" t="s">
        <v>240</v>
      </c>
      <c r="M5913" t="s">
        <v>240</v>
      </c>
      <c r="N5913" t="b">
        <v>0</v>
      </c>
      <c r="O5913">
        <v>0.6</v>
      </c>
      <c r="P5913">
        <v>1.809687580570672E-3</v>
      </c>
      <c r="Q5913">
        <v>13.93197172503768</v>
      </c>
      <c r="R5913">
        <v>8.3591830350226051</v>
      </c>
      <c r="S5913">
        <v>1.085812548342403E-3</v>
      </c>
      <c r="T5913">
        <f t="shared" si="186"/>
        <v>8.3591830350226086</v>
      </c>
      <c r="U5913">
        <f t="shared" si="187"/>
        <v>1.0858125483424032E-3</v>
      </c>
    </row>
    <row r="5914" spans="1:21" x14ac:dyDescent="0.35">
      <c r="A5914" t="s">
        <v>73</v>
      </c>
      <c r="B5914" t="s">
        <v>52</v>
      </c>
      <c r="C5914" t="s">
        <v>76</v>
      </c>
      <c r="D5914" t="s">
        <v>77</v>
      </c>
      <c r="E5914" t="s">
        <v>748</v>
      </c>
      <c r="F5914" t="s">
        <v>749</v>
      </c>
      <c r="G5914" t="s">
        <v>452</v>
      </c>
      <c r="H5914" t="s">
        <v>46</v>
      </c>
      <c r="J5914" t="s">
        <v>36</v>
      </c>
      <c r="L5914" t="s">
        <v>750</v>
      </c>
      <c r="M5914" t="s">
        <v>750</v>
      </c>
      <c r="N5914" t="b">
        <v>0</v>
      </c>
      <c r="O5914">
        <v>106.23905766</v>
      </c>
      <c r="P5914">
        <v>1.65143175685541E-2</v>
      </c>
      <c r="Q5914">
        <v>15.65409005725464</v>
      </c>
      <c r="R5914">
        <v>1663.0757762075091</v>
      </c>
      <c r="S5914">
        <v>1.7544655363811701</v>
      </c>
      <c r="T5914">
        <f t="shared" si="186"/>
        <v>1663.0757762075084</v>
      </c>
      <c r="U5914">
        <f t="shared" si="187"/>
        <v>1.7544655363811701</v>
      </c>
    </row>
    <row r="5915" spans="1:21" x14ac:dyDescent="0.35">
      <c r="A5915" t="s">
        <v>73</v>
      </c>
      <c r="B5915" t="s">
        <v>52</v>
      </c>
      <c r="C5915" t="s">
        <v>29</v>
      </c>
      <c r="D5915" t="s">
        <v>30</v>
      </c>
      <c r="E5915" t="s">
        <v>238</v>
      </c>
      <c r="F5915" t="s">
        <v>239</v>
      </c>
      <c r="G5915" t="s">
        <v>128</v>
      </c>
      <c r="H5915" t="s">
        <v>46</v>
      </c>
      <c r="J5915" t="s">
        <v>36</v>
      </c>
      <c r="L5915" t="s">
        <v>240</v>
      </c>
      <c r="M5915" t="s">
        <v>240</v>
      </c>
      <c r="N5915" t="b">
        <v>0</v>
      </c>
      <c r="O5915">
        <v>0.6</v>
      </c>
      <c r="P5915">
        <v>7.9586712345426879E-3</v>
      </c>
      <c r="Q5915">
        <v>17.267165767054919</v>
      </c>
      <c r="R5915">
        <v>10.36029946023295</v>
      </c>
      <c r="S5915">
        <v>4.7752027407256129E-3</v>
      </c>
      <c r="T5915">
        <f t="shared" si="186"/>
        <v>10.360299460232952</v>
      </c>
      <c r="U5915">
        <f t="shared" si="187"/>
        <v>4.7752027407256129E-3</v>
      </c>
    </row>
    <row r="5916" spans="1:21" x14ac:dyDescent="0.35">
      <c r="A5916" t="s">
        <v>73</v>
      </c>
      <c r="B5916" t="s">
        <v>52</v>
      </c>
      <c r="C5916" t="s">
        <v>39</v>
      </c>
      <c r="D5916" t="s">
        <v>40</v>
      </c>
      <c r="E5916" t="s">
        <v>241</v>
      </c>
      <c r="F5916" t="s">
        <v>242</v>
      </c>
      <c r="G5916" t="s">
        <v>128</v>
      </c>
      <c r="H5916" t="s">
        <v>46</v>
      </c>
      <c r="J5916" t="s">
        <v>36</v>
      </c>
      <c r="L5916" t="s">
        <v>233</v>
      </c>
      <c r="M5916" t="s">
        <v>233</v>
      </c>
      <c r="N5916" t="b">
        <v>0</v>
      </c>
      <c r="O5916">
        <v>226.35</v>
      </c>
      <c r="P5916">
        <v>3.15923266303081E-3</v>
      </c>
      <c r="Q5916">
        <v>24.321513064857939</v>
      </c>
      <c r="R5916">
        <v>5505.1744822305936</v>
      </c>
      <c r="S5916">
        <v>0.71509231327702394</v>
      </c>
      <c r="T5916">
        <f t="shared" si="186"/>
        <v>5505.1744822305945</v>
      </c>
      <c r="U5916">
        <f t="shared" si="187"/>
        <v>0.71509231327702383</v>
      </c>
    </row>
    <row r="5917" spans="1:21" x14ac:dyDescent="0.35">
      <c r="A5917" t="s">
        <v>73</v>
      </c>
      <c r="B5917" t="s">
        <v>52</v>
      </c>
      <c r="C5917" t="s">
        <v>39</v>
      </c>
      <c r="D5917" t="s">
        <v>40</v>
      </c>
      <c r="E5917" t="s">
        <v>748</v>
      </c>
      <c r="F5917" t="s">
        <v>749</v>
      </c>
      <c r="G5917" t="s">
        <v>452</v>
      </c>
      <c r="H5917" t="s">
        <v>46</v>
      </c>
      <c r="J5917" t="s">
        <v>36</v>
      </c>
      <c r="L5917" t="s">
        <v>750</v>
      </c>
      <c r="M5917" t="s">
        <v>750</v>
      </c>
      <c r="N5917" t="b">
        <v>0</v>
      </c>
      <c r="O5917">
        <v>106.23905766</v>
      </c>
      <c r="P5917">
        <v>9.9859729229828317E-3</v>
      </c>
      <c r="Q5917">
        <v>76.877519580543762</v>
      </c>
      <c r="R5917">
        <v>8167.3952354751682</v>
      </c>
      <c r="S5917">
        <v>1.060900353155972</v>
      </c>
      <c r="T5917">
        <f t="shared" si="186"/>
        <v>8167.3952354751682</v>
      </c>
      <c r="U5917">
        <f t="shared" si="187"/>
        <v>1.0609003531559718</v>
      </c>
    </row>
    <row r="5918" spans="1:21" x14ac:dyDescent="0.35">
      <c r="A5918" t="s">
        <v>73</v>
      </c>
      <c r="B5918" t="s">
        <v>52</v>
      </c>
      <c r="C5918" t="s">
        <v>76</v>
      </c>
      <c r="D5918" t="s">
        <v>77</v>
      </c>
      <c r="E5918" t="s">
        <v>1287</v>
      </c>
      <c r="F5918" t="s">
        <v>1288</v>
      </c>
      <c r="G5918" t="s">
        <v>452</v>
      </c>
      <c r="H5918" t="s">
        <v>46</v>
      </c>
      <c r="J5918" t="s">
        <v>36</v>
      </c>
      <c r="L5918" t="s">
        <v>1289</v>
      </c>
      <c r="M5918" t="s">
        <v>1289</v>
      </c>
      <c r="N5918" t="b">
        <v>0</v>
      </c>
      <c r="O5918">
        <v>21.84867582</v>
      </c>
      <c r="P5918">
        <v>2.1147900516600929E-2</v>
      </c>
      <c r="Q5918">
        <v>20.046310592882591</v>
      </c>
      <c r="R5918">
        <v>437.98534153092368</v>
      </c>
      <c r="S5918">
        <v>0.46205362266082428</v>
      </c>
      <c r="T5918">
        <f t="shared" si="186"/>
        <v>437.98534153092373</v>
      </c>
      <c r="U5918">
        <f t="shared" si="187"/>
        <v>0.46205362266082423</v>
      </c>
    </row>
    <row r="5919" spans="1:21" x14ac:dyDescent="0.35">
      <c r="A5919" t="s">
        <v>73</v>
      </c>
      <c r="B5919" t="s">
        <v>52</v>
      </c>
      <c r="C5919" t="s">
        <v>29</v>
      </c>
      <c r="D5919" t="s">
        <v>30</v>
      </c>
      <c r="E5919" t="s">
        <v>241</v>
      </c>
      <c r="F5919" t="s">
        <v>242</v>
      </c>
      <c r="G5919" t="s">
        <v>128</v>
      </c>
      <c r="H5919" t="s">
        <v>46</v>
      </c>
      <c r="J5919" t="s">
        <v>36</v>
      </c>
      <c r="L5919" t="s">
        <v>233</v>
      </c>
      <c r="M5919" t="s">
        <v>233</v>
      </c>
      <c r="N5919" t="b">
        <v>0</v>
      </c>
      <c r="O5919">
        <v>226.35</v>
      </c>
      <c r="P5919">
        <v>3.6482379166028638E-3</v>
      </c>
      <c r="Q5919">
        <v>7.9152319535732722</v>
      </c>
      <c r="R5919">
        <v>1791.6127526913101</v>
      </c>
      <c r="S5919">
        <v>0.82577865242305826</v>
      </c>
      <c r="T5919">
        <f t="shared" si="186"/>
        <v>1791.6127526913101</v>
      </c>
      <c r="U5919">
        <f t="shared" si="187"/>
        <v>0.82577865242305826</v>
      </c>
    </row>
    <row r="5920" spans="1:21" x14ac:dyDescent="0.35">
      <c r="A5920" t="s">
        <v>73</v>
      </c>
      <c r="B5920" t="s">
        <v>52</v>
      </c>
      <c r="C5920" t="s">
        <v>39</v>
      </c>
      <c r="D5920" t="s">
        <v>40</v>
      </c>
      <c r="E5920" t="s">
        <v>1290</v>
      </c>
      <c r="F5920" t="s">
        <v>1291</v>
      </c>
      <c r="G5920" t="s">
        <v>452</v>
      </c>
      <c r="H5920" t="s">
        <v>46</v>
      </c>
      <c r="J5920" t="s">
        <v>36</v>
      </c>
      <c r="L5920" t="s">
        <v>1292</v>
      </c>
      <c r="M5920" t="s">
        <v>1292</v>
      </c>
      <c r="N5920" t="b">
        <v>0</v>
      </c>
      <c r="O5920">
        <v>49.314296990000003</v>
      </c>
      <c r="P5920">
        <v>8.1675393420107277E-9</v>
      </c>
      <c r="Q5920">
        <v>6.2878216327341691E-5</v>
      </c>
      <c r="R5920">
        <v>3.1007950341679952E-3</v>
      </c>
      <c r="S5920">
        <v>4.0277646078942622E-7</v>
      </c>
      <c r="T5920">
        <f t="shared" si="186"/>
        <v>3.1007950341679952E-3</v>
      </c>
      <c r="U5920">
        <f t="shared" si="187"/>
        <v>4.0277646078942622E-7</v>
      </c>
    </row>
    <row r="5921" spans="1:21" x14ac:dyDescent="0.35">
      <c r="A5921" t="s">
        <v>73</v>
      </c>
      <c r="B5921" t="s">
        <v>52</v>
      </c>
      <c r="C5921" t="s">
        <v>39</v>
      </c>
      <c r="D5921" t="s">
        <v>40</v>
      </c>
      <c r="E5921" t="s">
        <v>243</v>
      </c>
      <c r="F5921" t="s">
        <v>244</v>
      </c>
      <c r="G5921" t="s">
        <v>128</v>
      </c>
      <c r="H5921" t="s">
        <v>46</v>
      </c>
      <c r="J5921" t="s">
        <v>36</v>
      </c>
      <c r="L5921" t="s">
        <v>233</v>
      </c>
      <c r="M5921" t="s">
        <v>233</v>
      </c>
      <c r="N5921" t="b">
        <v>0</v>
      </c>
      <c r="O5921">
        <v>226.35</v>
      </c>
      <c r="P5921">
        <v>3.4507208755224332E-3</v>
      </c>
      <c r="Q5921">
        <v>26.565549868898142</v>
      </c>
      <c r="R5921">
        <v>6013.1122128250954</v>
      </c>
      <c r="S5921">
        <v>0.78107067017450271</v>
      </c>
      <c r="T5921">
        <f t="shared" si="186"/>
        <v>6013.1122128250945</v>
      </c>
      <c r="U5921">
        <f t="shared" si="187"/>
        <v>0.78107067017450271</v>
      </c>
    </row>
    <row r="5922" spans="1:21" x14ac:dyDescent="0.35">
      <c r="A5922" t="s">
        <v>73</v>
      </c>
      <c r="B5922" t="s">
        <v>52</v>
      </c>
      <c r="C5922" t="s">
        <v>39</v>
      </c>
      <c r="D5922" t="s">
        <v>40</v>
      </c>
      <c r="E5922" t="s">
        <v>247</v>
      </c>
      <c r="F5922" t="s">
        <v>248</v>
      </c>
      <c r="G5922" t="s">
        <v>128</v>
      </c>
      <c r="H5922" t="s">
        <v>46</v>
      </c>
      <c r="J5922" t="s">
        <v>36</v>
      </c>
      <c r="L5922" t="s">
        <v>233</v>
      </c>
      <c r="M5922" t="s">
        <v>233</v>
      </c>
      <c r="N5922" t="b">
        <v>0</v>
      </c>
      <c r="O5922">
        <v>226.35</v>
      </c>
      <c r="P5922">
        <v>1.436482373408023E-4</v>
      </c>
      <c r="Q5922">
        <v>1.1058832488381569</v>
      </c>
      <c r="R5922">
        <v>250.31667337451691</v>
      </c>
      <c r="S5922">
        <v>3.2514778522090601E-2</v>
      </c>
      <c r="T5922">
        <f t="shared" si="186"/>
        <v>250.31667337451682</v>
      </c>
      <c r="U5922">
        <f t="shared" si="187"/>
        <v>3.2514778522090601E-2</v>
      </c>
    </row>
    <row r="5923" spans="1:21" x14ac:dyDescent="0.35">
      <c r="A5923" t="s">
        <v>73</v>
      </c>
      <c r="B5923" t="s">
        <v>52</v>
      </c>
      <c r="C5923" t="s">
        <v>39</v>
      </c>
      <c r="D5923" t="s">
        <v>40</v>
      </c>
      <c r="E5923" t="s">
        <v>1513</v>
      </c>
      <c r="F5923" t="s">
        <v>1514</v>
      </c>
      <c r="G5923" t="s">
        <v>452</v>
      </c>
      <c r="H5923" t="s">
        <v>46</v>
      </c>
      <c r="J5923" t="s">
        <v>36</v>
      </c>
      <c r="L5923" t="s">
        <v>1515</v>
      </c>
      <c r="M5923" t="s">
        <v>1515</v>
      </c>
      <c r="N5923" t="b">
        <v>0</v>
      </c>
      <c r="O5923">
        <v>1.55689195</v>
      </c>
      <c r="P5923">
        <v>8.3664809450019993E-3</v>
      </c>
      <c r="Q5923">
        <v>64.409778359133981</v>
      </c>
      <c r="R5923">
        <v>100.2790654286199</v>
      </c>
      <c r="S5923">
        <v>1.3025706833102011E-2</v>
      </c>
      <c r="T5923">
        <f t="shared" si="186"/>
        <v>100.2790654286199</v>
      </c>
      <c r="U5923">
        <f t="shared" si="187"/>
        <v>1.3025706833102006E-2</v>
      </c>
    </row>
    <row r="5924" spans="1:21" x14ac:dyDescent="0.35">
      <c r="A5924" t="s">
        <v>73</v>
      </c>
      <c r="B5924" t="s">
        <v>52</v>
      </c>
      <c r="C5924" t="s">
        <v>29</v>
      </c>
      <c r="D5924" t="s">
        <v>30</v>
      </c>
      <c r="E5924" t="s">
        <v>247</v>
      </c>
      <c r="F5924" t="s">
        <v>248</v>
      </c>
      <c r="G5924" t="s">
        <v>128</v>
      </c>
      <c r="H5924" t="s">
        <v>46</v>
      </c>
      <c r="J5924" t="s">
        <v>36</v>
      </c>
      <c r="L5924" t="s">
        <v>233</v>
      </c>
      <c r="M5924" t="s">
        <v>233</v>
      </c>
      <c r="N5924" t="b">
        <v>0</v>
      </c>
      <c r="O5924">
        <v>226.35</v>
      </c>
      <c r="P5924">
        <v>7.6889145833880512E-3</v>
      </c>
      <c r="Q5924">
        <v>16.681900629824959</v>
      </c>
      <c r="R5924">
        <v>3775.9482075608798</v>
      </c>
      <c r="S5924">
        <v>1.7403858159498851</v>
      </c>
      <c r="T5924">
        <f t="shared" si="186"/>
        <v>3775.9482075608794</v>
      </c>
      <c r="U5924">
        <f t="shared" si="187"/>
        <v>1.7403858159498853</v>
      </c>
    </row>
    <row r="5925" spans="1:21" x14ac:dyDescent="0.35">
      <c r="A5925" t="s">
        <v>73</v>
      </c>
      <c r="B5925" t="s">
        <v>52</v>
      </c>
      <c r="C5925" t="s">
        <v>76</v>
      </c>
      <c r="D5925" t="s">
        <v>77</v>
      </c>
      <c r="E5925" t="s">
        <v>1513</v>
      </c>
      <c r="F5925" t="s">
        <v>1514</v>
      </c>
      <c r="G5925" t="s">
        <v>452</v>
      </c>
      <c r="H5925" t="s">
        <v>46</v>
      </c>
      <c r="J5925" t="s">
        <v>36</v>
      </c>
      <c r="L5925" t="s">
        <v>1515</v>
      </c>
      <c r="M5925" t="s">
        <v>1515</v>
      </c>
      <c r="N5925" t="b">
        <v>0</v>
      </c>
      <c r="O5925">
        <v>1.55689195</v>
      </c>
      <c r="P5925">
        <v>1.165630803962313E-2</v>
      </c>
      <c r="Q5925">
        <v>11.04913327661882</v>
      </c>
      <c r="R5925">
        <v>17.20230665284496</v>
      </c>
      <c r="S5925">
        <v>1.8147612153609539E-2</v>
      </c>
      <c r="T5925">
        <f t="shared" si="186"/>
        <v>17.202306652844964</v>
      </c>
      <c r="U5925">
        <f t="shared" si="187"/>
        <v>1.8147612153609532E-2</v>
      </c>
    </row>
    <row r="5926" spans="1:21" x14ac:dyDescent="0.35">
      <c r="A5926" t="s">
        <v>73</v>
      </c>
      <c r="B5926" t="s">
        <v>52</v>
      </c>
      <c r="C5926" t="s">
        <v>39</v>
      </c>
      <c r="D5926" t="s">
        <v>40</v>
      </c>
      <c r="E5926" t="s">
        <v>249</v>
      </c>
      <c r="F5926" t="s">
        <v>250</v>
      </c>
      <c r="G5926" t="s">
        <v>128</v>
      </c>
      <c r="H5926" t="s">
        <v>46</v>
      </c>
      <c r="J5926" t="s">
        <v>36</v>
      </c>
      <c r="L5926" t="s">
        <v>233</v>
      </c>
      <c r="M5926" t="s">
        <v>233</v>
      </c>
      <c r="N5926" t="b">
        <v>0</v>
      </c>
      <c r="O5926">
        <v>226.35</v>
      </c>
      <c r="P5926">
        <v>1.164411859209655E-3</v>
      </c>
      <c r="Q5926">
        <v>8.9642838205762629</v>
      </c>
      <c r="R5926">
        <v>2029.0656427874369</v>
      </c>
      <c r="S5926">
        <v>0.26356462433210548</v>
      </c>
      <c r="T5926">
        <f t="shared" si="186"/>
        <v>2029.0656427874371</v>
      </c>
      <c r="U5926">
        <f t="shared" si="187"/>
        <v>0.26356462433210542</v>
      </c>
    </row>
    <row r="5927" spans="1:21" x14ac:dyDescent="0.35">
      <c r="A5927" t="s">
        <v>73</v>
      </c>
      <c r="B5927" t="s">
        <v>52</v>
      </c>
      <c r="C5927" t="s">
        <v>76</v>
      </c>
      <c r="D5927" t="s">
        <v>77</v>
      </c>
      <c r="E5927" t="s">
        <v>772</v>
      </c>
      <c r="F5927" t="s">
        <v>773</v>
      </c>
      <c r="G5927" t="s">
        <v>452</v>
      </c>
      <c r="H5927" t="s">
        <v>46</v>
      </c>
      <c r="J5927" t="s">
        <v>36</v>
      </c>
      <c r="L5927" t="s">
        <v>774</v>
      </c>
      <c r="M5927" t="s">
        <v>774</v>
      </c>
      <c r="N5927" t="b">
        <v>0</v>
      </c>
      <c r="O5927">
        <v>0.80095963999999997</v>
      </c>
      <c r="P5927">
        <v>1.623871295779352E-2</v>
      </c>
      <c r="Q5927">
        <v>15.392841635748219</v>
      </c>
      <c r="R5927">
        <v>12.3290448951459</v>
      </c>
      <c r="S5927">
        <v>1.300655368473763E-2</v>
      </c>
      <c r="T5927">
        <f t="shared" si="186"/>
        <v>12.329044895145904</v>
      </c>
      <c r="U5927">
        <f t="shared" si="187"/>
        <v>1.3006553684737633E-2</v>
      </c>
    </row>
    <row r="5928" spans="1:21" x14ac:dyDescent="0.35">
      <c r="A5928" t="s">
        <v>73</v>
      </c>
      <c r="B5928" t="s">
        <v>52</v>
      </c>
      <c r="C5928" t="s">
        <v>76</v>
      </c>
      <c r="D5928" t="s">
        <v>77</v>
      </c>
      <c r="E5928" t="s">
        <v>1516</v>
      </c>
      <c r="F5928" t="s">
        <v>1517</v>
      </c>
      <c r="G5928" t="s">
        <v>452</v>
      </c>
      <c r="H5928" t="s">
        <v>46</v>
      </c>
      <c r="J5928" t="s">
        <v>36</v>
      </c>
      <c r="L5928" t="s">
        <v>1518</v>
      </c>
      <c r="M5928" t="s">
        <v>1518</v>
      </c>
      <c r="N5928" t="b">
        <v>0</v>
      </c>
      <c r="O5928">
        <v>26.475417060000002</v>
      </c>
      <c r="P5928">
        <v>7.422185315988432E-3</v>
      </c>
      <c r="Q5928">
        <v>7.035565161914751</v>
      </c>
      <c r="R5928">
        <v>186.26952191449951</v>
      </c>
      <c r="S5928">
        <v>0.19650545173740161</v>
      </c>
      <c r="T5928">
        <f t="shared" si="186"/>
        <v>186.26952191449948</v>
      </c>
      <c r="U5928">
        <f t="shared" si="187"/>
        <v>0.19650545173740164</v>
      </c>
    </row>
    <row r="5929" spans="1:21" x14ac:dyDescent="0.35">
      <c r="A5929" t="s">
        <v>73</v>
      </c>
      <c r="B5929" t="s">
        <v>52</v>
      </c>
      <c r="C5929" t="s">
        <v>39</v>
      </c>
      <c r="D5929" t="s">
        <v>40</v>
      </c>
      <c r="E5929" t="s">
        <v>1198</v>
      </c>
      <c r="F5929" t="s">
        <v>1199</v>
      </c>
      <c r="G5929" t="s">
        <v>128</v>
      </c>
      <c r="H5929" t="s">
        <v>46</v>
      </c>
      <c r="J5929" t="s">
        <v>36</v>
      </c>
      <c r="L5929" t="s">
        <v>1200</v>
      </c>
      <c r="M5929" t="s">
        <v>1200</v>
      </c>
      <c r="N5929" t="b">
        <v>0</v>
      </c>
      <c r="O5929">
        <v>11.02</v>
      </c>
      <c r="P5929">
        <v>1.4413822255733731E-4</v>
      </c>
      <c r="Q5929">
        <v>1.1096554249064161</v>
      </c>
      <c r="R5929">
        <v>12.2284027824687</v>
      </c>
      <c r="S5929">
        <v>1.588403212581857E-3</v>
      </c>
      <c r="T5929">
        <f t="shared" si="186"/>
        <v>12.228402782468706</v>
      </c>
      <c r="U5929">
        <f t="shared" si="187"/>
        <v>1.5884032125818572E-3</v>
      </c>
    </row>
    <row r="5930" spans="1:21" x14ac:dyDescent="0.35">
      <c r="A5930" t="s">
        <v>73</v>
      </c>
      <c r="B5930" t="s">
        <v>52</v>
      </c>
      <c r="C5930" t="s">
        <v>39</v>
      </c>
      <c r="D5930" t="s">
        <v>40</v>
      </c>
      <c r="E5930" t="s">
        <v>796</v>
      </c>
      <c r="F5930" t="s">
        <v>797</v>
      </c>
      <c r="G5930" t="s">
        <v>452</v>
      </c>
      <c r="H5930" t="s">
        <v>46</v>
      </c>
      <c r="J5930" t="s">
        <v>36</v>
      </c>
      <c r="L5930" t="s">
        <v>798</v>
      </c>
      <c r="M5930" t="s">
        <v>798</v>
      </c>
      <c r="N5930" t="b">
        <v>0</v>
      </c>
      <c r="O5930">
        <v>7.0654771800000002</v>
      </c>
      <c r="P5930">
        <v>4.5611376255122148E-2</v>
      </c>
      <c r="Q5930">
        <v>351.14149599569578</v>
      </c>
      <c r="R5930">
        <v>2480.9822269086499</v>
      </c>
      <c r="S5930">
        <v>0.32226613807895937</v>
      </c>
      <c r="T5930">
        <f t="shared" si="186"/>
        <v>2480.9822269086499</v>
      </c>
      <c r="U5930">
        <f t="shared" si="187"/>
        <v>0.32226613807895943</v>
      </c>
    </row>
    <row r="5931" spans="1:21" x14ac:dyDescent="0.35">
      <c r="A5931" t="s">
        <v>73</v>
      </c>
      <c r="B5931" t="s">
        <v>52</v>
      </c>
      <c r="C5931" t="s">
        <v>29</v>
      </c>
      <c r="D5931" t="s">
        <v>30</v>
      </c>
      <c r="E5931" t="s">
        <v>796</v>
      </c>
      <c r="F5931" t="s">
        <v>797</v>
      </c>
      <c r="G5931" t="s">
        <v>452</v>
      </c>
      <c r="H5931" t="s">
        <v>46</v>
      </c>
      <c r="J5931" t="s">
        <v>36</v>
      </c>
      <c r="L5931" t="s">
        <v>798</v>
      </c>
      <c r="M5931" t="s">
        <v>798</v>
      </c>
      <c r="N5931" t="b">
        <v>0</v>
      </c>
      <c r="O5931">
        <v>7.0654771800000002</v>
      </c>
      <c r="P5931">
        <v>1.1092978937679019E-2</v>
      </c>
      <c r="Q5931">
        <v>24.06737262069586</v>
      </c>
      <c r="R5931">
        <v>170.0474720340834</v>
      </c>
      <c r="S5931">
        <v>7.8377189542391756E-2</v>
      </c>
      <c r="T5931">
        <f t="shared" si="186"/>
        <v>170.0474720340834</v>
      </c>
      <c r="U5931">
        <f t="shared" si="187"/>
        <v>7.8377189542391756E-2</v>
      </c>
    </row>
    <row r="5932" spans="1:21" x14ac:dyDescent="0.35">
      <c r="A5932" t="s">
        <v>73</v>
      </c>
      <c r="B5932" t="s">
        <v>52</v>
      </c>
      <c r="C5932" t="s">
        <v>76</v>
      </c>
      <c r="D5932" t="s">
        <v>77</v>
      </c>
      <c r="E5932" t="s">
        <v>796</v>
      </c>
      <c r="F5932" t="s">
        <v>797</v>
      </c>
      <c r="G5932" t="s">
        <v>452</v>
      </c>
      <c r="H5932" t="s">
        <v>46</v>
      </c>
      <c r="J5932" t="s">
        <v>36</v>
      </c>
      <c r="L5932" t="s">
        <v>798</v>
      </c>
      <c r="M5932" t="s">
        <v>798</v>
      </c>
      <c r="N5932" t="b">
        <v>0</v>
      </c>
      <c r="O5932">
        <v>7.0654771800000002</v>
      </c>
      <c r="P5932">
        <v>8.5856382210289114E-2</v>
      </c>
      <c r="Q5932">
        <v>81.384140369756437</v>
      </c>
      <c r="R5932">
        <v>575.01778659643094</v>
      </c>
      <c r="S5932">
        <v>0.60661630926415577</v>
      </c>
      <c r="T5932">
        <f t="shared" si="186"/>
        <v>575.01778659643094</v>
      </c>
      <c r="U5932">
        <f t="shared" si="187"/>
        <v>0.60661630926415577</v>
      </c>
    </row>
    <row r="5933" spans="1:21" x14ac:dyDescent="0.35">
      <c r="A5933" t="s">
        <v>73</v>
      </c>
      <c r="B5933" t="s">
        <v>52</v>
      </c>
      <c r="C5933" t="s">
        <v>39</v>
      </c>
      <c r="D5933" t="s">
        <v>40</v>
      </c>
      <c r="E5933" t="s">
        <v>799</v>
      </c>
      <c r="F5933" t="s">
        <v>800</v>
      </c>
      <c r="G5933" t="s">
        <v>452</v>
      </c>
      <c r="H5933" t="s">
        <v>46</v>
      </c>
      <c r="J5933" t="s">
        <v>36</v>
      </c>
      <c r="L5933" t="s">
        <v>801</v>
      </c>
      <c r="M5933" t="s">
        <v>801</v>
      </c>
      <c r="N5933" t="b">
        <v>0</v>
      </c>
      <c r="O5933">
        <v>9.9673169999999995</v>
      </c>
      <c r="P5933">
        <v>5.133430245418194E-2</v>
      </c>
      <c r="Q5933">
        <v>395.19973391797589</v>
      </c>
      <c r="R5933">
        <v>3939.0810262761179</v>
      </c>
      <c r="S5933">
        <v>0.51166526553470937</v>
      </c>
      <c r="T5933">
        <f t="shared" si="186"/>
        <v>3939.0810262761174</v>
      </c>
      <c r="U5933">
        <f t="shared" si="187"/>
        <v>0.51166526553470937</v>
      </c>
    </row>
    <row r="5934" spans="1:21" x14ac:dyDescent="0.35">
      <c r="A5934" t="s">
        <v>73</v>
      </c>
      <c r="B5934" t="s">
        <v>52</v>
      </c>
      <c r="C5934" t="s">
        <v>29</v>
      </c>
      <c r="D5934" t="s">
        <v>30</v>
      </c>
      <c r="E5934" t="s">
        <v>799</v>
      </c>
      <c r="F5934" t="s">
        <v>800</v>
      </c>
      <c r="G5934" t="s">
        <v>452</v>
      </c>
      <c r="H5934" t="s">
        <v>46</v>
      </c>
      <c r="J5934" t="s">
        <v>36</v>
      </c>
      <c r="L5934" t="s">
        <v>801</v>
      </c>
      <c r="M5934" t="s">
        <v>801</v>
      </c>
      <c r="N5934" t="b">
        <v>0</v>
      </c>
      <c r="O5934">
        <v>9.9673169999999995</v>
      </c>
      <c r="P5934">
        <v>1.1894136190042001E-2</v>
      </c>
      <c r="Q5934">
        <v>25.80556668278852</v>
      </c>
      <c r="R5934">
        <v>257.21226349199162</v>
      </c>
      <c r="S5934">
        <v>0.11855262584732081</v>
      </c>
      <c r="T5934">
        <f t="shared" si="186"/>
        <v>257.21226349199162</v>
      </c>
      <c r="U5934">
        <f t="shared" si="187"/>
        <v>0.11855262584732086</v>
      </c>
    </row>
    <row r="5935" spans="1:21" x14ac:dyDescent="0.35">
      <c r="A5935" t="s">
        <v>73</v>
      </c>
      <c r="B5935" t="s">
        <v>52</v>
      </c>
      <c r="C5935" t="s">
        <v>76</v>
      </c>
      <c r="D5935" t="s">
        <v>77</v>
      </c>
      <c r="E5935" t="s">
        <v>799</v>
      </c>
      <c r="F5935" t="s">
        <v>800</v>
      </c>
      <c r="G5935" t="s">
        <v>452</v>
      </c>
      <c r="H5935" t="s">
        <v>46</v>
      </c>
      <c r="J5935" t="s">
        <v>36</v>
      </c>
      <c r="L5935" t="s">
        <v>801</v>
      </c>
      <c r="M5935" t="s">
        <v>801</v>
      </c>
      <c r="N5935" t="b">
        <v>0</v>
      </c>
      <c r="O5935">
        <v>9.9673169999999995</v>
      </c>
      <c r="P5935">
        <v>9.4070967252179213E-2</v>
      </c>
      <c r="Q5935">
        <v>89.170829313753984</v>
      </c>
      <c r="R5935">
        <v>888.79392292307841</v>
      </c>
      <c r="S5935">
        <v>0.93763515109908913</v>
      </c>
      <c r="T5935">
        <f t="shared" si="186"/>
        <v>888.79392292307841</v>
      </c>
      <c r="U5935">
        <f t="shared" si="187"/>
        <v>0.93763515109908913</v>
      </c>
    </row>
    <row r="5936" spans="1:21" x14ac:dyDescent="0.35">
      <c r="A5936" t="s">
        <v>73</v>
      </c>
      <c r="B5936" t="s">
        <v>52</v>
      </c>
      <c r="C5936" t="s">
        <v>76</v>
      </c>
      <c r="D5936" t="s">
        <v>77</v>
      </c>
      <c r="E5936" t="s">
        <v>1463</v>
      </c>
      <c r="F5936" t="s">
        <v>1464</v>
      </c>
      <c r="G5936" t="s">
        <v>452</v>
      </c>
      <c r="H5936" t="s">
        <v>46</v>
      </c>
      <c r="J5936" t="s">
        <v>36</v>
      </c>
      <c r="L5936" t="s">
        <v>1465</v>
      </c>
      <c r="M5936" t="s">
        <v>1465</v>
      </c>
      <c r="N5936" t="b">
        <v>0</v>
      </c>
      <c r="O5936">
        <v>86.209370239999998</v>
      </c>
      <c r="P5936">
        <v>6.1632194227185374E-3</v>
      </c>
      <c r="Q5936">
        <v>5.8421785511482192</v>
      </c>
      <c r="R5936">
        <v>503.65053372412359</v>
      </c>
      <c r="S5936">
        <v>0.53132726508350137</v>
      </c>
      <c r="T5936">
        <f t="shared" si="186"/>
        <v>503.65053372412359</v>
      </c>
      <c r="U5936">
        <f t="shared" si="187"/>
        <v>0.53132726508350148</v>
      </c>
    </row>
    <row r="5937" spans="1:21" x14ac:dyDescent="0.35">
      <c r="A5937" t="s">
        <v>73</v>
      </c>
      <c r="B5937" t="s">
        <v>52</v>
      </c>
      <c r="C5937" t="s">
        <v>39</v>
      </c>
      <c r="D5937" t="s">
        <v>40</v>
      </c>
      <c r="E5937" t="s">
        <v>1463</v>
      </c>
      <c r="F5937" t="s">
        <v>1464</v>
      </c>
      <c r="G5937" t="s">
        <v>452</v>
      </c>
      <c r="H5937" t="s">
        <v>46</v>
      </c>
      <c r="J5937" t="s">
        <v>36</v>
      </c>
      <c r="L5937" t="s">
        <v>1465</v>
      </c>
      <c r="M5937" t="s">
        <v>1465</v>
      </c>
      <c r="N5937" t="b">
        <v>0</v>
      </c>
      <c r="O5937">
        <v>86.209370239999998</v>
      </c>
      <c r="P5937">
        <v>3.0881551710316962E-3</v>
      </c>
      <c r="Q5937">
        <v>23.77431938377736</v>
      </c>
      <c r="R5937">
        <v>2049.5691019600708</v>
      </c>
      <c r="S5937">
        <v>0.26622791249804201</v>
      </c>
      <c r="T5937">
        <f t="shared" si="186"/>
        <v>2049.5691019600713</v>
      </c>
      <c r="U5937">
        <f t="shared" si="187"/>
        <v>0.26622791249804201</v>
      </c>
    </row>
    <row r="5938" spans="1:21" x14ac:dyDescent="0.35">
      <c r="A5938" t="s">
        <v>73</v>
      </c>
      <c r="B5938" t="s">
        <v>52</v>
      </c>
      <c r="C5938" t="s">
        <v>39</v>
      </c>
      <c r="D5938" t="s">
        <v>40</v>
      </c>
      <c r="E5938" t="s">
        <v>283</v>
      </c>
      <c r="F5938" t="s">
        <v>284</v>
      </c>
      <c r="G5938" t="s">
        <v>128</v>
      </c>
      <c r="H5938" t="s">
        <v>46</v>
      </c>
      <c r="J5938" t="s">
        <v>36</v>
      </c>
      <c r="L5938" t="s">
        <v>285</v>
      </c>
      <c r="M5938" t="s">
        <v>285</v>
      </c>
      <c r="N5938" t="b">
        <v>0</v>
      </c>
      <c r="O5938">
        <v>0.44</v>
      </c>
      <c r="P5938">
        <v>3.260865146878717E-3</v>
      </c>
      <c r="Q5938">
        <v>25.103935902101409</v>
      </c>
      <c r="R5938">
        <v>11.04573179692462</v>
      </c>
      <c r="S5938">
        <v>1.4347806646266359E-3</v>
      </c>
      <c r="T5938">
        <f t="shared" si="186"/>
        <v>11.04573179692462</v>
      </c>
      <c r="U5938">
        <f t="shared" si="187"/>
        <v>1.4347806646266355E-3</v>
      </c>
    </row>
    <row r="5939" spans="1:21" x14ac:dyDescent="0.35">
      <c r="A5939" t="s">
        <v>73</v>
      </c>
      <c r="B5939" t="s">
        <v>52</v>
      </c>
      <c r="C5939" t="s">
        <v>39</v>
      </c>
      <c r="D5939" t="s">
        <v>40</v>
      </c>
      <c r="E5939" t="s">
        <v>826</v>
      </c>
      <c r="F5939" t="s">
        <v>827</v>
      </c>
      <c r="G5939" t="s">
        <v>452</v>
      </c>
      <c r="H5939" t="s">
        <v>46</v>
      </c>
      <c r="J5939" t="s">
        <v>36</v>
      </c>
      <c r="L5939" t="s">
        <v>828</v>
      </c>
      <c r="M5939" t="s">
        <v>828</v>
      </c>
      <c r="N5939" t="b">
        <v>0</v>
      </c>
      <c r="O5939">
        <v>63.38678522</v>
      </c>
      <c r="P5939">
        <v>1.0701122864628629E-8</v>
      </c>
      <c r="Q5939">
        <v>8.2383137717697381E-5</v>
      </c>
      <c r="R5939">
        <v>5.2220022562613653E-3</v>
      </c>
      <c r="S5939">
        <v>6.7830977663304598E-7</v>
      </c>
      <c r="T5939">
        <f t="shared" si="186"/>
        <v>5.2220022562613653E-3</v>
      </c>
      <c r="U5939">
        <f t="shared" si="187"/>
        <v>6.7830977663304609E-7</v>
      </c>
    </row>
    <row r="5940" spans="1:21" x14ac:dyDescent="0.35">
      <c r="A5940" t="s">
        <v>73</v>
      </c>
      <c r="B5940" t="s">
        <v>52</v>
      </c>
      <c r="C5940" t="s">
        <v>76</v>
      </c>
      <c r="D5940" t="s">
        <v>77</v>
      </c>
      <c r="E5940" t="s">
        <v>826</v>
      </c>
      <c r="F5940" t="s">
        <v>827</v>
      </c>
      <c r="G5940" t="s">
        <v>452</v>
      </c>
      <c r="H5940" t="s">
        <v>46</v>
      </c>
      <c r="J5940" t="s">
        <v>36</v>
      </c>
      <c r="L5940" t="s">
        <v>828</v>
      </c>
      <c r="M5940" t="s">
        <v>828</v>
      </c>
      <c r="N5940" t="b">
        <v>0</v>
      </c>
      <c r="O5940">
        <v>63.38678522</v>
      </c>
      <c r="P5940">
        <v>8.4978276677895122E-8</v>
      </c>
      <c r="Q5940">
        <v>8.0551775179562706E-5</v>
      </c>
      <c r="R5940">
        <v>5.1059180723966686E-3</v>
      </c>
      <c r="S5940">
        <v>5.3864997721474731E-6</v>
      </c>
      <c r="T5940">
        <f t="shared" si="186"/>
        <v>5.1059180723966686E-3</v>
      </c>
      <c r="U5940">
        <f t="shared" si="187"/>
        <v>5.3864997721474731E-6</v>
      </c>
    </row>
    <row r="5941" spans="1:21" x14ac:dyDescent="0.35">
      <c r="A5941" t="s">
        <v>73</v>
      </c>
      <c r="B5941" t="s">
        <v>52</v>
      </c>
      <c r="C5941" t="s">
        <v>29</v>
      </c>
      <c r="D5941" t="s">
        <v>30</v>
      </c>
      <c r="E5941" t="s">
        <v>283</v>
      </c>
      <c r="F5941" t="s">
        <v>284</v>
      </c>
      <c r="G5941" t="s">
        <v>128</v>
      </c>
      <c r="H5941" t="s">
        <v>46</v>
      </c>
      <c r="J5941" t="s">
        <v>36</v>
      </c>
      <c r="L5941" t="s">
        <v>285</v>
      </c>
      <c r="M5941" t="s">
        <v>285</v>
      </c>
      <c r="N5941" t="b">
        <v>0</v>
      </c>
      <c r="O5941">
        <v>0.44</v>
      </c>
      <c r="P5941">
        <v>1.678130702315969E-3</v>
      </c>
      <c r="Q5941">
        <v>3.6408792575710831</v>
      </c>
      <c r="R5941">
        <v>1.601986873331277</v>
      </c>
      <c r="S5941">
        <v>7.3837750901902617E-4</v>
      </c>
      <c r="T5941">
        <f t="shared" si="186"/>
        <v>1.6019868733312765</v>
      </c>
      <c r="U5941">
        <f t="shared" si="187"/>
        <v>7.3837750901902639E-4</v>
      </c>
    </row>
    <row r="5942" spans="1:21" x14ac:dyDescent="0.35">
      <c r="A5942" t="s">
        <v>73</v>
      </c>
      <c r="B5942" t="s">
        <v>52</v>
      </c>
      <c r="C5942" t="s">
        <v>39</v>
      </c>
      <c r="D5942" t="s">
        <v>40</v>
      </c>
      <c r="E5942" t="s">
        <v>288</v>
      </c>
      <c r="F5942" t="s">
        <v>289</v>
      </c>
      <c r="G5942" t="s">
        <v>128</v>
      </c>
      <c r="H5942" t="s">
        <v>46</v>
      </c>
      <c r="J5942" t="s">
        <v>36</v>
      </c>
      <c r="L5942" t="s">
        <v>285</v>
      </c>
      <c r="M5942" t="s">
        <v>285</v>
      </c>
      <c r="N5942" t="b">
        <v>0</v>
      </c>
      <c r="O5942">
        <v>0.44</v>
      </c>
      <c r="P5942">
        <v>9.953167476707415E-4</v>
      </c>
      <c r="Q5942">
        <v>7.6624965186711744</v>
      </c>
      <c r="R5942">
        <v>3.3714984682153171</v>
      </c>
      <c r="S5942">
        <v>4.3793936897512631E-4</v>
      </c>
      <c r="T5942">
        <f t="shared" si="186"/>
        <v>3.3714984682153166</v>
      </c>
      <c r="U5942">
        <f t="shared" si="187"/>
        <v>4.3793936897512626E-4</v>
      </c>
    </row>
    <row r="5943" spans="1:21" x14ac:dyDescent="0.35">
      <c r="A5943" t="s">
        <v>73</v>
      </c>
      <c r="B5943" t="s">
        <v>52</v>
      </c>
      <c r="C5943" t="s">
        <v>76</v>
      </c>
      <c r="D5943" t="s">
        <v>77</v>
      </c>
      <c r="E5943" t="s">
        <v>832</v>
      </c>
      <c r="F5943" t="s">
        <v>833</v>
      </c>
      <c r="G5943" t="s">
        <v>452</v>
      </c>
      <c r="H5943" t="s">
        <v>46</v>
      </c>
      <c r="J5943" t="s">
        <v>36</v>
      </c>
      <c r="L5943" t="s">
        <v>834</v>
      </c>
      <c r="M5943" t="s">
        <v>834</v>
      </c>
      <c r="N5943" t="b">
        <v>0</v>
      </c>
      <c r="O5943">
        <v>74.584468430000001</v>
      </c>
      <c r="P5943">
        <v>3.4861617062654242E-7</v>
      </c>
      <c r="Q5943">
        <v>3.3045682376816221E-4</v>
      </c>
      <c r="R5943">
        <v>2.4646946539814561E-2</v>
      </c>
      <c r="S5943">
        <v>2.6001351772282839E-5</v>
      </c>
      <c r="T5943">
        <f t="shared" si="186"/>
        <v>2.4646946539814567E-2</v>
      </c>
      <c r="U5943">
        <f t="shared" si="187"/>
        <v>2.6001351772282846E-5</v>
      </c>
    </row>
    <row r="5944" spans="1:21" x14ac:dyDescent="0.35">
      <c r="A5944" t="s">
        <v>73</v>
      </c>
      <c r="B5944" t="s">
        <v>52</v>
      </c>
      <c r="C5944" t="s">
        <v>39</v>
      </c>
      <c r="D5944" t="s">
        <v>40</v>
      </c>
      <c r="E5944" t="s">
        <v>832</v>
      </c>
      <c r="F5944" t="s">
        <v>833</v>
      </c>
      <c r="G5944" t="s">
        <v>452</v>
      </c>
      <c r="H5944" t="s">
        <v>46</v>
      </c>
      <c r="J5944" t="s">
        <v>36</v>
      </c>
      <c r="L5944" t="s">
        <v>834</v>
      </c>
      <c r="M5944" t="s">
        <v>834</v>
      </c>
      <c r="N5944" t="b">
        <v>0</v>
      </c>
      <c r="O5944">
        <v>74.584468430000001</v>
      </c>
      <c r="P5944">
        <v>3.5467594133837102E-8</v>
      </c>
      <c r="Q5944">
        <v>2.7304907428933638E-4</v>
      </c>
      <c r="R5944">
        <v>2.036522006117374E-2</v>
      </c>
      <c r="S5944">
        <v>2.645331654963227E-6</v>
      </c>
      <c r="T5944">
        <f t="shared" si="186"/>
        <v>2.0365220061173736E-2</v>
      </c>
      <c r="U5944">
        <f t="shared" si="187"/>
        <v>2.6453316549632265E-6</v>
      </c>
    </row>
    <row r="5945" spans="1:21" x14ac:dyDescent="0.35">
      <c r="A5945" t="s">
        <v>73</v>
      </c>
      <c r="B5945" t="s">
        <v>52</v>
      </c>
      <c r="C5945" t="s">
        <v>39</v>
      </c>
      <c r="D5945" t="s">
        <v>40</v>
      </c>
      <c r="E5945" t="s">
        <v>293</v>
      </c>
      <c r="F5945" t="s">
        <v>294</v>
      </c>
      <c r="G5945" t="s">
        <v>128</v>
      </c>
      <c r="H5945" t="s">
        <v>46</v>
      </c>
      <c r="J5945" t="s">
        <v>36</v>
      </c>
      <c r="L5945" t="s">
        <v>295</v>
      </c>
      <c r="M5945" t="s">
        <v>295</v>
      </c>
      <c r="N5945" t="b">
        <v>0</v>
      </c>
      <c r="O5945">
        <v>0.48</v>
      </c>
      <c r="P5945">
        <v>2.8985459116020202E-3</v>
      </c>
      <c r="Q5945">
        <v>22.314602872739279</v>
      </c>
      <c r="R5945">
        <v>10.71100937891485</v>
      </c>
      <c r="S5945">
        <v>1.3913020375689691E-3</v>
      </c>
      <c r="T5945">
        <f t="shared" si="186"/>
        <v>10.711009378914854</v>
      </c>
      <c r="U5945">
        <f t="shared" si="187"/>
        <v>1.3913020375689697E-3</v>
      </c>
    </row>
    <row r="5946" spans="1:21" x14ac:dyDescent="0.35">
      <c r="A5946" t="s">
        <v>73</v>
      </c>
      <c r="B5946" t="s">
        <v>52</v>
      </c>
      <c r="C5946" t="s">
        <v>29</v>
      </c>
      <c r="D5946" t="s">
        <v>30</v>
      </c>
      <c r="E5946" t="s">
        <v>1201</v>
      </c>
      <c r="F5946" t="s">
        <v>1202</v>
      </c>
      <c r="G5946" t="s">
        <v>128</v>
      </c>
      <c r="H5946" t="s">
        <v>46</v>
      </c>
      <c r="J5946" t="s">
        <v>36</v>
      </c>
      <c r="L5946" t="s">
        <v>1203</v>
      </c>
      <c r="M5946" t="s">
        <v>1203</v>
      </c>
      <c r="N5946" t="b">
        <v>0</v>
      </c>
      <c r="O5946">
        <v>4.3</v>
      </c>
      <c r="P5946">
        <v>7.4662745527618417E-3</v>
      </c>
      <c r="Q5946">
        <v>16.198859905825781</v>
      </c>
      <c r="R5946">
        <v>69.655097595050876</v>
      </c>
      <c r="S5946">
        <v>3.210498057687592E-2</v>
      </c>
      <c r="T5946">
        <f t="shared" si="186"/>
        <v>69.655097595050862</v>
      </c>
      <c r="U5946">
        <f t="shared" si="187"/>
        <v>3.210498057687592E-2</v>
      </c>
    </row>
    <row r="5947" spans="1:21" x14ac:dyDescent="0.35">
      <c r="A5947" t="s">
        <v>73</v>
      </c>
      <c r="B5947" t="s">
        <v>52</v>
      </c>
      <c r="C5947" t="s">
        <v>29</v>
      </c>
      <c r="D5947" t="s">
        <v>30</v>
      </c>
      <c r="E5947" t="s">
        <v>835</v>
      </c>
      <c r="F5947" t="s">
        <v>836</v>
      </c>
      <c r="G5947" t="s">
        <v>452</v>
      </c>
      <c r="H5947" t="s">
        <v>46</v>
      </c>
      <c r="J5947" t="s">
        <v>36</v>
      </c>
      <c r="L5947" t="s">
        <v>837</v>
      </c>
      <c r="M5947" t="s">
        <v>837</v>
      </c>
      <c r="N5947" t="b">
        <v>0</v>
      </c>
      <c r="O5947">
        <v>77.939950460000006</v>
      </c>
      <c r="P5947">
        <v>1.1005785881547351E-6</v>
      </c>
      <c r="Q5947">
        <v>2.387819820833578E-3</v>
      </c>
      <c r="R5947">
        <v>0.1861065585431752</v>
      </c>
      <c r="S5947">
        <v>8.577904063811682E-5</v>
      </c>
      <c r="T5947">
        <f t="shared" si="186"/>
        <v>0.18610655854317515</v>
      </c>
      <c r="U5947">
        <f t="shared" si="187"/>
        <v>8.5779040638116807E-5</v>
      </c>
    </row>
    <row r="5948" spans="1:21" x14ac:dyDescent="0.35">
      <c r="A5948" t="s">
        <v>73</v>
      </c>
      <c r="B5948" t="s">
        <v>52</v>
      </c>
      <c r="C5948" t="s">
        <v>76</v>
      </c>
      <c r="D5948" t="s">
        <v>77</v>
      </c>
      <c r="E5948" t="s">
        <v>835</v>
      </c>
      <c r="F5948" t="s">
        <v>836</v>
      </c>
      <c r="G5948" t="s">
        <v>452</v>
      </c>
      <c r="H5948" t="s">
        <v>46</v>
      </c>
      <c r="J5948" t="s">
        <v>36</v>
      </c>
      <c r="L5948" t="s">
        <v>837</v>
      </c>
      <c r="M5948" t="s">
        <v>837</v>
      </c>
      <c r="N5948" t="b">
        <v>0</v>
      </c>
      <c r="O5948">
        <v>77.939950460000006</v>
      </c>
      <c r="P5948">
        <v>2.4596176272580179E-6</v>
      </c>
      <c r="Q5948">
        <v>2.3314966351878821E-3</v>
      </c>
      <c r="R5948">
        <v>0.18171673224420021</v>
      </c>
      <c r="S5948">
        <v>1.9170247601903271E-4</v>
      </c>
      <c r="T5948">
        <f t="shared" si="186"/>
        <v>0.18171673224420024</v>
      </c>
      <c r="U5948">
        <f t="shared" si="187"/>
        <v>1.9170247601903268E-4</v>
      </c>
    </row>
    <row r="5949" spans="1:21" x14ac:dyDescent="0.35">
      <c r="A5949" t="s">
        <v>73</v>
      </c>
      <c r="B5949" t="s">
        <v>52</v>
      </c>
      <c r="C5949" t="s">
        <v>39</v>
      </c>
      <c r="D5949" t="s">
        <v>40</v>
      </c>
      <c r="E5949" t="s">
        <v>1201</v>
      </c>
      <c r="F5949" t="s">
        <v>1202</v>
      </c>
      <c r="G5949" t="s">
        <v>128</v>
      </c>
      <c r="H5949" t="s">
        <v>46</v>
      </c>
      <c r="J5949" t="s">
        <v>36</v>
      </c>
      <c r="L5949" t="s">
        <v>1203</v>
      </c>
      <c r="M5949" t="s">
        <v>1203</v>
      </c>
      <c r="N5949" t="b">
        <v>0</v>
      </c>
      <c r="O5949">
        <v>4.3</v>
      </c>
      <c r="P5949">
        <v>1.194634281233922E-3</v>
      </c>
      <c r="Q5949">
        <v>9.1969526710589857</v>
      </c>
      <c r="R5949">
        <v>39.546896485553638</v>
      </c>
      <c r="S5949">
        <v>5.1369274093058656E-3</v>
      </c>
      <c r="T5949">
        <f t="shared" si="186"/>
        <v>39.546896485553638</v>
      </c>
      <c r="U5949">
        <f t="shared" si="187"/>
        <v>5.1369274093058647E-3</v>
      </c>
    </row>
    <row r="5950" spans="1:21" x14ac:dyDescent="0.35">
      <c r="A5950" t="s">
        <v>73</v>
      </c>
      <c r="B5950" t="s">
        <v>52</v>
      </c>
      <c r="C5950" t="s">
        <v>39</v>
      </c>
      <c r="D5950" t="s">
        <v>40</v>
      </c>
      <c r="E5950" t="s">
        <v>134</v>
      </c>
      <c r="F5950" t="s">
        <v>135</v>
      </c>
      <c r="G5950" t="s">
        <v>128</v>
      </c>
      <c r="H5950" t="s">
        <v>46</v>
      </c>
      <c r="J5950" t="s">
        <v>36</v>
      </c>
      <c r="L5950" t="s">
        <v>136</v>
      </c>
      <c r="M5950" t="s">
        <v>136</v>
      </c>
      <c r="N5950" t="b">
        <v>0</v>
      </c>
      <c r="O5950">
        <v>32.130000000000003</v>
      </c>
      <c r="P5950">
        <v>1.4922018110096369E-3</v>
      </c>
      <c r="Q5950">
        <v>11.487791407885179</v>
      </c>
      <c r="R5950">
        <v>369.10273793535077</v>
      </c>
      <c r="S5950">
        <v>4.7944444187739632E-2</v>
      </c>
      <c r="T5950">
        <f t="shared" si="186"/>
        <v>369.10273793535083</v>
      </c>
      <c r="U5950">
        <f t="shared" si="187"/>
        <v>4.7944444187739639E-2</v>
      </c>
    </row>
    <row r="5951" spans="1:21" x14ac:dyDescent="0.35">
      <c r="A5951" t="s">
        <v>73</v>
      </c>
      <c r="B5951" t="s">
        <v>52</v>
      </c>
      <c r="C5951" t="s">
        <v>39</v>
      </c>
      <c r="D5951" t="s">
        <v>40</v>
      </c>
      <c r="E5951" t="s">
        <v>835</v>
      </c>
      <c r="F5951" t="s">
        <v>836</v>
      </c>
      <c r="G5951" t="s">
        <v>452</v>
      </c>
      <c r="H5951" t="s">
        <v>46</v>
      </c>
      <c r="J5951" t="s">
        <v>36</v>
      </c>
      <c r="L5951" t="s">
        <v>837</v>
      </c>
      <c r="M5951" t="s">
        <v>837</v>
      </c>
      <c r="N5951" t="b">
        <v>0</v>
      </c>
      <c r="O5951">
        <v>77.939950460000006</v>
      </c>
      <c r="P5951">
        <v>9.2439277773386484E-7</v>
      </c>
      <c r="Q5951">
        <v>7.1164847349817519E-3</v>
      </c>
      <c r="R5951">
        <v>0.55465846769382399</v>
      </c>
      <c r="S5951">
        <v>7.2047127302159221E-5</v>
      </c>
      <c r="T5951">
        <f t="shared" si="186"/>
        <v>0.55465846769382399</v>
      </c>
      <c r="U5951">
        <f t="shared" si="187"/>
        <v>7.2047127302159221E-5</v>
      </c>
    </row>
    <row r="5952" spans="1:21" x14ac:dyDescent="0.35">
      <c r="A5952" t="s">
        <v>73</v>
      </c>
      <c r="B5952" t="s">
        <v>52</v>
      </c>
      <c r="C5952" t="s">
        <v>76</v>
      </c>
      <c r="D5952" t="s">
        <v>77</v>
      </c>
      <c r="E5952" t="s">
        <v>1302</v>
      </c>
      <c r="F5952" t="s">
        <v>1303</v>
      </c>
      <c r="G5952" t="s">
        <v>452</v>
      </c>
      <c r="H5952" t="s">
        <v>46</v>
      </c>
      <c r="J5952" t="s">
        <v>36</v>
      </c>
      <c r="L5952" t="s">
        <v>1304</v>
      </c>
      <c r="M5952" t="s">
        <v>1304</v>
      </c>
      <c r="N5952" t="b">
        <v>0</v>
      </c>
      <c r="O5952">
        <v>14.575581039999999</v>
      </c>
      <c r="P5952">
        <v>8.2860843566137221E-7</v>
      </c>
      <c r="Q5952">
        <v>7.8544638736650441E-4</v>
      </c>
      <c r="R5952">
        <v>1.1448337471635719E-2</v>
      </c>
      <c r="S5952">
        <v>1.207744940440996E-5</v>
      </c>
      <c r="T5952">
        <f t="shared" si="186"/>
        <v>1.1448337471635716E-2</v>
      </c>
      <c r="U5952">
        <f t="shared" si="187"/>
        <v>1.2077449404409956E-5</v>
      </c>
    </row>
    <row r="5953" spans="1:21" x14ac:dyDescent="0.35">
      <c r="A5953" t="s">
        <v>73</v>
      </c>
      <c r="B5953" t="s">
        <v>52</v>
      </c>
      <c r="C5953" t="s">
        <v>29</v>
      </c>
      <c r="D5953" t="s">
        <v>30</v>
      </c>
      <c r="E5953" t="s">
        <v>134</v>
      </c>
      <c r="F5953" t="s">
        <v>135</v>
      </c>
      <c r="G5953" t="s">
        <v>128</v>
      </c>
      <c r="H5953" t="s">
        <v>46</v>
      </c>
      <c r="J5953" t="s">
        <v>36</v>
      </c>
      <c r="L5953" t="s">
        <v>136</v>
      </c>
      <c r="M5953" t="s">
        <v>136</v>
      </c>
      <c r="N5953" t="b">
        <v>0</v>
      </c>
      <c r="O5953">
        <v>32.130000000000003</v>
      </c>
      <c r="P5953">
        <v>6.55596680250133E-3</v>
      </c>
      <c r="Q5953">
        <v>14.22385247562047</v>
      </c>
      <c r="R5953">
        <v>457.01238004168579</v>
      </c>
      <c r="S5953">
        <v>0.21064321336436781</v>
      </c>
      <c r="T5953">
        <f t="shared" si="186"/>
        <v>457.01238004168573</v>
      </c>
      <c r="U5953">
        <f t="shared" si="187"/>
        <v>0.21064321336436775</v>
      </c>
    </row>
    <row r="5954" spans="1:21" x14ac:dyDescent="0.35">
      <c r="A5954" t="s">
        <v>73</v>
      </c>
      <c r="B5954" t="s">
        <v>52</v>
      </c>
      <c r="C5954" t="s">
        <v>39</v>
      </c>
      <c r="D5954" t="s">
        <v>40</v>
      </c>
      <c r="E5954" t="s">
        <v>1302</v>
      </c>
      <c r="F5954" t="s">
        <v>1303</v>
      </c>
      <c r="G5954" t="s">
        <v>452</v>
      </c>
      <c r="H5954" t="s">
        <v>46</v>
      </c>
      <c r="J5954" t="s">
        <v>36</v>
      </c>
      <c r="L5954" t="s">
        <v>1304</v>
      </c>
      <c r="M5954" t="s">
        <v>1304</v>
      </c>
      <c r="N5954" t="b">
        <v>0</v>
      </c>
      <c r="O5954">
        <v>14.575581039999999</v>
      </c>
      <c r="P5954">
        <v>1.440175526303787E-7</v>
      </c>
      <c r="Q5954">
        <v>1.1087264413467671E-3</v>
      </c>
      <c r="R5954">
        <v>1.6160332097040601E-2</v>
      </c>
      <c r="S5954">
        <v>2.0991395095465489E-6</v>
      </c>
      <c r="T5954">
        <f t="shared" ref="T5954:T6017" si="188">O5954*Q5954</f>
        <v>1.6160332097040608E-2</v>
      </c>
      <c r="U5954">
        <f t="shared" ref="U5954:U6017" si="189">O5954*P5954</f>
        <v>2.0991395095465497E-6</v>
      </c>
    </row>
    <row r="5955" spans="1:21" x14ac:dyDescent="0.35">
      <c r="A5955" t="s">
        <v>73</v>
      </c>
      <c r="B5955" t="s">
        <v>52</v>
      </c>
      <c r="C5955" t="s">
        <v>39</v>
      </c>
      <c r="D5955" t="s">
        <v>40</v>
      </c>
      <c r="E5955" t="s">
        <v>847</v>
      </c>
      <c r="F5955" t="s">
        <v>848</v>
      </c>
      <c r="G5955" t="s">
        <v>452</v>
      </c>
      <c r="H5955" t="s">
        <v>46</v>
      </c>
      <c r="J5955" t="s">
        <v>36</v>
      </c>
      <c r="L5955" t="s">
        <v>849</v>
      </c>
      <c r="M5955" t="s">
        <v>849</v>
      </c>
      <c r="N5955" t="b">
        <v>0</v>
      </c>
      <c r="O5955">
        <v>76.81165609</v>
      </c>
      <c r="P5955">
        <v>2.330871706051287E-8</v>
      </c>
      <c r="Q5955">
        <v>1.794433417792288E-4</v>
      </c>
      <c r="R5955">
        <v>1.378334025638645E-2</v>
      </c>
      <c r="S5955">
        <v>1.7903811587512311E-6</v>
      </c>
      <c r="T5955">
        <f t="shared" si="188"/>
        <v>1.3783340256386452E-2</v>
      </c>
      <c r="U5955">
        <f t="shared" si="189"/>
        <v>1.7903811587512302E-6</v>
      </c>
    </row>
    <row r="5956" spans="1:21" x14ac:dyDescent="0.35">
      <c r="A5956" t="s">
        <v>73</v>
      </c>
      <c r="B5956" t="s">
        <v>52</v>
      </c>
      <c r="C5956" t="s">
        <v>76</v>
      </c>
      <c r="D5956" t="s">
        <v>77</v>
      </c>
      <c r="E5956" t="s">
        <v>847</v>
      </c>
      <c r="F5956" t="s">
        <v>848</v>
      </c>
      <c r="G5956" t="s">
        <v>452</v>
      </c>
      <c r="H5956" t="s">
        <v>46</v>
      </c>
      <c r="J5956" t="s">
        <v>36</v>
      </c>
      <c r="L5956" t="s">
        <v>849</v>
      </c>
      <c r="M5956" t="s">
        <v>849</v>
      </c>
      <c r="N5956" t="b">
        <v>0</v>
      </c>
      <c r="O5956">
        <v>76.81165609</v>
      </c>
      <c r="P5956">
        <v>1.850959597821397E-7</v>
      </c>
      <c r="Q5956">
        <v>1.7545434812159109E-4</v>
      </c>
      <c r="R5956">
        <v>1.3476939047410791E-2</v>
      </c>
      <c r="S5956">
        <v>1.421752720643419E-5</v>
      </c>
      <c r="T5956">
        <f t="shared" si="188"/>
        <v>1.3476939047410793E-2</v>
      </c>
      <c r="U5956">
        <f t="shared" si="189"/>
        <v>1.4217527206434187E-5</v>
      </c>
    </row>
    <row r="5957" spans="1:21" x14ac:dyDescent="0.35">
      <c r="A5957" t="s">
        <v>73</v>
      </c>
      <c r="B5957" t="s">
        <v>52</v>
      </c>
      <c r="C5957" t="s">
        <v>76</v>
      </c>
      <c r="D5957" t="s">
        <v>77</v>
      </c>
      <c r="E5957" t="s">
        <v>1466</v>
      </c>
      <c r="F5957" t="s">
        <v>1467</v>
      </c>
      <c r="G5957" t="s">
        <v>452</v>
      </c>
      <c r="H5957" t="s">
        <v>46</v>
      </c>
      <c r="J5957" t="s">
        <v>36</v>
      </c>
      <c r="L5957" t="s">
        <v>1468</v>
      </c>
      <c r="M5957" t="s">
        <v>1468</v>
      </c>
      <c r="N5957" t="b">
        <v>0</v>
      </c>
      <c r="O5957">
        <v>19.223285820000001</v>
      </c>
      <c r="P5957">
        <v>7.6338056755068662E-3</v>
      </c>
      <c r="Q5957">
        <v>7.236162259075952</v>
      </c>
      <c r="R5957">
        <v>139.10281534611391</v>
      </c>
      <c r="S5957">
        <v>0.1467468283946067</v>
      </c>
      <c r="T5957">
        <f t="shared" si="188"/>
        <v>139.10281534611391</v>
      </c>
      <c r="U5957">
        <f t="shared" si="189"/>
        <v>0.14674682839460668</v>
      </c>
    </row>
    <row r="5958" spans="1:21" x14ac:dyDescent="0.35">
      <c r="A5958" t="s">
        <v>73</v>
      </c>
      <c r="B5958" t="s">
        <v>52</v>
      </c>
      <c r="C5958" t="s">
        <v>29</v>
      </c>
      <c r="D5958" t="s">
        <v>30</v>
      </c>
      <c r="E5958" t="s">
        <v>189</v>
      </c>
      <c r="F5958" t="s">
        <v>190</v>
      </c>
      <c r="G5958" t="s">
        <v>128</v>
      </c>
      <c r="H5958" t="s">
        <v>46</v>
      </c>
      <c r="J5958" t="s">
        <v>36</v>
      </c>
      <c r="L5958" t="s">
        <v>191</v>
      </c>
      <c r="M5958" t="s">
        <v>191</v>
      </c>
      <c r="N5958" t="b">
        <v>0</v>
      </c>
      <c r="O5958">
        <v>32.630000000000003</v>
      </c>
      <c r="P5958">
        <v>9.2047117569151495E-3</v>
      </c>
      <c r="Q5958">
        <v>19.970580397237121</v>
      </c>
      <c r="R5958">
        <v>651.64003836184736</v>
      </c>
      <c r="S5958">
        <v>0.30034974462814129</v>
      </c>
      <c r="T5958">
        <f t="shared" si="188"/>
        <v>651.64003836184736</v>
      </c>
      <c r="U5958">
        <f t="shared" si="189"/>
        <v>0.30034974462814135</v>
      </c>
    </row>
    <row r="5959" spans="1:21" x14ac:dyDescent="0.35">
      <c r="A5959" t="s">
        <v>73</v>
      </c>
      <c r="B5959" t="s">
        <v>52</v>
      </c>
      <c r="C5959" t="s">
        <v>39</v>
      </c>
      <c r="D5959" t="s">
        <v>40</v>
      </c>
      <c r="E5959" t="s">
        <v>1466</v>
      </c>
      <c r="F5959" t="s">
        <v>1467</v>
      </c>
      <c r="G5959" t="s">
        <v>452</v>
      </c>
      <c r="H5959" t="s">
        <v>46</v>
      </c>
      <c r="J5959" t="s">
        <v>36</v>
      </c>
      <c r="L5959" t="s">
        <v>1468</v>
      </c>
      <c r="M5959" t="s">
        <v>1468</v>
      </c>
      <c r="N5959" t="b">
        <v>0</v>
      </c>
      <c r="O5959">
        <v>19.223285820000001</v>
      </c>
      <c r="P5959">
        <v>4.6395328325827554E-3</v>
      </c>
      <c r="Q5959">
        <v>35.71767908168097</v>
      </c>
      <c r="R5959">
        <v>686.61115381418847</v>
      </c>
      <c r="S5959">
        <v>8.9187065712012514E-2</v>
      </c>
      <c r="T5959">
        <f t="shared" si="188"/>
        <v>686.61115381418847</v>
      </c>
      <c r="U5959">
        <f t="shared" si="189"/>
        <v>8.9187065712012514E-2</v>
      </c>
    </row>
    <row r="5960" spans="1:21" x14ac:dyDescent="0.35">
      <c r="A5960" t="s">
        <v>73</v>
      </c>
      <c r="B5960" t="s">
        <v>52</v>
      </c>
      <c r="C5960" t="s">
        <v>76</v>
      </c>
      <c r="D5960" t="s">
        <v>77</v>
      </c>
      <c r="E5960" t="s">
        <v>1305</v>
      </c>
      <c r="F5960" t="s">
        <v>1306</v>
      </c>
      <c r="G5960" t="s">
        <v>452</v>
      </c>
      <c r="H5960" t="s">
        <v>46</v>
      </c>
      <c r="J5960" t="s">
        <v>36</v>
      </c>
      <c r="L5960" t="s">
        <v>1307</v>
      </c>
      <c r="M5960" t="s">
        <v>1307</v>
      </c>
      <c r="N5960" t="b">
        <v>0</v>
      </c>
      <c r="O5960">
        <v>18.687118569999999</v>
      </c>
      <c r="P5960">
        <v>5.618881714154162E-8</v>
      </c>
      <c r="Q5960">
        <v>5.3261952853515197E-5</v>
      </c>
      <c r="R5960">
        <v>9.9531242824338838E-4</v>
      </c>
      <c r="S5960">
        <v>1.050007088232037E-6</v>
      </c>
      <c r="T5960">
        <f t="shared" si="188"/>
        <v>9.9531242824338838E-4</v>
      </c>
      <c r="U5960">
        <f t="shared" si="189"/>
        <v>1.0500070882320366E-6</v>
      </c>
    </row>
    <row r="5961" spans="1:21" x14ac:dyDescent="0.35">
      <c r="A5961" t="s">
        <v>73</v>
      </c>
      <c r="B5961" t="s">
        <v>52</v>
      </c>
      <c r="C5961" t="s">
        <v>39</v>
      </c>
      <c r="D5961" t="s">
        <v>40</v>
      </c>
      <c r="E5961" t="s">
        <v>189</v>
      </c>
      <c r="F5961" t="s">
        <v>190</v>
      </c>
      <c r="G5961" t="s">
        <v>128</v>
      </c>
      <c r="H5961" t="s">
        <v>46</v>
      </c>
      <c r="J5961" t="s">
        <v>36</v>
      </c>
      <c r="L5961" t="s">
        <v>191</v>
      </c>
      <c r="M5961" t="s">
        <v>191</v>
      </c>
      <c r="N5961" t="b">
        <v>0</v>
      </c>
      <c r="O5961">
        <v>32.630000000000003</v>
      </c>
      <c r="P5961">
        <v>3.9240828508362814E-3</v>
      </c>
      <c r="Q5961">
        <v>30.209751070577859</v>
      </c>
      <c r="R5961">
        <v>985.74417743295555</v>
      </c>
      <c r="S5961">
        <v>0.1280428234227878</v>
      </c>
      <c r="T5961">
        <f t="shared" si="188"/>
        <v>985.74417743295567</v>
      </c>
      <c r="U5961">
        <f t="shared" si="189"/>
        <v>0.12804282342278786</v>
      </c>
    </row>
    <row r="5962" spans="1:21" x14ac:dyDescent="0.35">
      <c r="A5962" t="s">
        <v>73</v>
      </c>
      <c r="B5962" t="s">
        <v>52</v>
      </c>
      <c r="C5962" t="s">
        <v>39</v>
      </c>
      <c r="D5962" t="s">
        <v>40</v>
      </c>
      <c r="E5962" t="s">
        <v>1305</v>
      </c>
      <c r="F5962" t="s">
        <v>1306</v>
      </c>
      <c r="G5962" t="s">
        <v>452</v>
      </c>
      <c r="H5962" t="s">
        <v>46</v>
      </c>
      <c r="J5962" t="s">
        <v>36</v>
      </c>
      <c r="L5962" t="s">
        <v>1307</v>
      </c>
      <c r="M5962" t="s">
        <v>1307</v>
      </c>
      <c r="N5962" t="b">
        <v>0</v>
      </c>
      <c r="O5962">
        <v>18.687118569999999</v>
      </c>
      <c r="P5962">
        <v>1.1333693192879511E-8</v>
      </c>
      <c r="Q5962">
        <v>8.7253012508190257E-5</v>
      </c>
      <c r="R5962">
        <v>1.630507390330244E-3</v>
      </c>
      <c r="S5962">
        <v>2.1179406853134131E-7</v>
      </c>
      <c r="T5962">
        <f t="shared" si="188"/>
        <v>1.6305073903302443E-3</v>
      </c>
      <c r="U5962">
        <f t="shared" si="189"/>
        <v>2.1179406853134129E-7</v>
      </c>
    </row>
    <row r="5963" spans="1:21" x14ac:dyDescent="0.35">
      <c r="A5963" t="s">
        <v>73</v>
      </c>
      <c r="B5963" t="s">
        <v>52</v>
      </c>
      <c r="C5963" t="s">
        <v>39</v>
      </c>
      <c r="D5963" t="s">
        <v>40</v>
      </c>
      <c r="E5963" t="s">
        <v>325</v>
      </c>
      <c r="F5963" t="s">
        <v>326</v>
      </c>
      <c r="G5963" t="s">
        <v>128</v>
      </c>
      <c r="H5963" t="s">
        <v>46</v>
      </c>
      <c r="J5963" t="s">
        <v>36</v>
      </c>
      <c r="L5963" t="s">
        <v>327</v>
      </c>
      <c r="M5963" t="s">
        <v>327</v>
      </c>
      <c r="N5963" t="b">
        <v>0</v>
      </c>
      <c r="O5963">
        <v>35.74</v>
      </c>
      <c r="P5963">
        <v>4.5710252359151297E-3</v>
      </c>
      <c r="Q5963">
        <v>35.190269870295062</v>
      </c>
      <c r="R5963">
        <v>1257.700245164345</v>
      </c>
      <c r="S5963">
        <v>0.16336844193160671</v>
      </c>
      <c r="T5963">
        <f t="shared" si="188"/>
        <v>1257.7002451643455</v>
      </c>
      <c r="U5963">
        <f t="shared" si="189"/>
        <v>0.16336844193160674</v>
      </c>
    </row>
    <row r="5964" spans="1:21" x14ac:dyDescent="0.35">
      <c r="A5964" t="s">
        <v>73</v>
      </c>
      <c r="B5964" t="s">
        <v>52</v>
      </c>
      <c r="C5964" t="s">
        <v>39</v>
      </c>
      <c r="D5964" t="s">
        <v>40</v>
      </c>
      <c r="E5964" t="s">
        <v>853</v>
      </c>
      <c r="F5964" t="s">
        <v>854</v>
      </c>
      <c r="G5964" t="s">
        <v>452</v>
      </c>
      <c r="H5964" t="s">
        <v>46</v>
      </c>
      <c r="J5964" t="s">
        <v>36</v>
      </c>
      <c r="L5964" t="s">
        <v>855</v>
      </c>
      <c r="M5964" t="s">
        <v>855</v>
      </c>
      <c r="N5964" t="b">
        <v>0</v>
      </c>
      <c r="O5964">
        <v>21.488529920000001</v>
      </c>
      <c r="P5964">
        <v>7.0450620425759241E-3</v>
      </c>
      <c r="Q5964">
        <v>54.236767844399182</v>
      </c>
      <c r="R5964">
        <v>1165.468408588466</v>
      </c>
      <c r="S5964">
        <v>0.1513880264901491</v>
      </c>
      <c r="T5964">
        <f t="shared" si="188"/>
        <v>1165.4684085884658</v>
      </c>
      <c r="U5964">
        <f t="shared" si="189"/>
        <v>0.15138802649014907</v>
      </c>
    </row>
    <row r="5965" spans="1:21" x14ac:dyDescent="0.35">
      <c r="A5965" t="s">
        <v>73</v>
      </c>
      <c r="B5965" t="s">
        <v>52</v>
      </c>
      <c r="C5965" t="s">
        <v>29</v>
      </c>
      <c r="D5965" t="s">
        <v>30</v>
      </c>
      <c r="E5965" t="s">
        <v>325</v>
      </c>
      <c r="F5965" t="s">
        <v>326</v>
      </c>
      <c r="G5965" t="s">
        <v>128</v>
      </c>
      <c r="H5965" t="s">
        <v>46</v>
      </c>
      <c r="J5965" t="s">
        <v>36</v>
      </c>
      <c r="L5965" t="s">
        <v>327</v>
      </c>
      <c r="M5965" t="s">
        <v>327</v>
      </c>
      <c r="N5965" t="b">
        <v>0</v>
      </c>
      <c r="O5965">
        <v>35.74</v>
      </c>
      <c r="P5965">
        <v>1.8065551850029719E-2</v>
      </c>
      <c r="Q5965">
        <v>39.195095421693608</v>
      </c>
      <c r="R5965">
        <v>1400.83271037133</v>
      </c>
      <c r="S5965">
        <v>0.64566282312006207</v>
      </c>
      <c r="T5965">
        <f t="shared" si="188"/>
        <v>1400.8327103713295</v>
      </c>
      <c r="U5965">
        <f t="shared" si="189"/>
        <v>0.64566282312006218</v>
      </c>
    </row>
    <row r="5966" spans="1:21" x14ac:dyDescent="0.35">
      <c r="A5966" t="s">
        <v>73</v>
      </c>
      <c r="B5966" t="s">
        <v>52</v>
      </c>
      <c r="C5966" t="s">
        <v>76</v>
      </c>
      <c r="D5966" t="s">
        <v>77</v>
      </c>
      <c r="E5966" t="s">
        <v>853</v>
      </c>
      <c r="F5966" t="s">
        <v>854</v>
      </c>
      <c r="G5966" t="s">
        <v>452</v>
      </c>
      <c r="H5966" t="s">
        <v>46</v>
      </c>
      <c r="J5966" t="s">
        <v>36</v>
      </c>
      <c r="L5966" t="s">
        <v>855</v>
      </c>
      <c r="M5966" t="s">
        <v>855</v>
      </c>
      <c r="N5966" t="b">
        <v>0</v>
      </c>
      <c r="O5966">
        <v>21.488529920000001</v>
      </c>
      <c r="P5966">
        <v>1.105942574739196E-2</v>
      </c>
      <c r="Q5966">
        <v>10.483342464047841</v>
      </c>
      <c r="R5966">
        <v>225.2716182002986</v>
      </c>
      <c r="S5966">
        <v>0.23765080107085049</v>
      </c>
      <c r="T5966">
        <f t="shared" si="188"/>
        <v>225.27161820029855</v>
      </c>
      <c r="U5966">
        <f t="shared" si="189"/>
        <v>0.23765080107085051</v>
      </c>
    </row>
    <row r="5967" spans="1:21" x14ac:dyDescent="0.35">
      <c r="A5967" t="s">
        <v>73</v>
      </c>
      <c r="B5967" t="s">
        <v>52</v>
      </c>
      <c r="C5967" t="s">
        <v>39</v>
      </c>
      <c r="D5967" t="s">
        <v>40</v>
      </c>
      <c r="E5967" t="s">
        <v>859</v>
      </c>
      <c r="F5967" t="s">
        <v>860</v>
      </c>
      <c r="G5967" t="s">
        <v>452</v>
      </c>
      <c r="H5967" t="s">
        <v>46</v>
      </c>
      <c r="J5967" t="s">
        <v>36</v>
      </c>
      <c r="L5967" t="s">
        <v>861</v>
      </c>
      <c r="M5967" t="s">
        <v>861</v>
      </c>
      <c r="N5967" t="b">
        <v>0</v>
      </c>
      <c r="O5967">
        <v>55.385076079999997</v>
      </c>
      <c r="P5967">
        <v>1.8980417394190859E-7</v>
      </c>
      <c r="Q5967">
        <v>1.461217070307202E-3</v>
      </c>
      <c r="R5967">
        <v>8.0929618608359066E-2</v>
      </c>
      <c r="S5967">
        <v>1.051231861407416E-5</v>
      </c>
      <c r="T5967">
        <f t="shared" si="188"/>
        <v>8.0929618608359094E-2</v>
      </c>
      <c r="U5967">
        <f t="shared" si="189"/>
        <v>1.051231861407416E-5</v>
      </c>
    </row>
    <row r="5968" spans="1:21" x14ac:dyDescent="0.35">
      <c r="A5968" t="s">
        <v>73</v>
      </c>
      <c r="B5968" t="s">
        <v>52</v>
      </c>
      <c r="C5968" t="s">
        <v>76</v>
      </c>
      <c r="D5968" t="s">
        <v>77</v>
      </c>
      <c r="E5968" t="s">
        <v>859</v>
      </c>
      <c r="F5968" t="s">
        <v>860</v>
      </c>
      <c r="G5968" t="s">
        <v>452</v>
      </c>
      <c r="H5968" t="s">
        <v>46</v>
      </c>
      <c r="J5968" t="s">
        <v>36</v>
      </c>
      <c r="L5968" t="s">
        <v>861</v>
      </c>
      <c r="M5968" t="s">
        <v>861</v>
      </c>
      <c r="N5968" t="b">
        <v>0</v>
      </c>
      <c r="O5968">
        <v>55.385076079999997</v>
      </c>
      <c r="P5968">
        <v>1.2552111737707229E-6</v>
      </c>
      <c r="Q5968">
        <v>1.189827473857861E-3</v>
      </c>
      <c r="R5968">
        <v>6.5898685161691825E-2</v>
      </c>
      <c r="S5968">
        <v>6.9519966355757604E-5</v>
      </c>
      <c r="T5968">
        <f t="shared" si="188"/>
        <v>6.5898685161691839E-2</v>
      </c>
      <c r="U5968">
        <f t="shared" si="189"/>
        <v>6.9519966355757591E-5</v>
      </c>
    </row>
    <row r="5969" spans="1:21" x14ac:dyDescent="0.35">
      <c r="A5969" t="s">
        <v>73</v>
      </c>
      <c r="B5969" t="s">
        <v>52</v>
      </c>
      <c r="C5969" t="s">
        <v>39</v>
      </c>
      <c r="D5969" t="s">
        <v>40</v>
      </c>
      <c r="E5969" t="s">
        <v>1308</v>
      </c>
      <c r="F5969" t="s">
        <v>1309</v>
      </c>
      <c r="G5969" t="s">
        <v>452</v>
      </c>
      <c r="H5969" t="s">
        <v>46</v>
      </c>
      <c r="J5969" t="s">
        <v>36</v>
      </c>
      <c r="L5969" t="s">
        <v>1310</v>
      </c>
      <c r="M5969" t="s">
        <v>1310</v>
      </c>
      <c r="N5969" t="b">
        <v>0</v>
      </c>
      <c r="O5969">
        <v>160.56308286999999</v>
      </c>
      <c r="P5969">
        <v>6.4283360463770632E-9</v>
      </c>
      <c r="Q5969">
        <v>4.9488871448697151E-5</v>
      </c>
      <c r="R5969">
        <v>7.9460857675599378E-3</v>
      </c>
      <c r="S5969">
        <v>1.0321534533306481E-6</v>
      </c>
      <c r="T5969">
        <f t="shared" si="188"/>
        <v>7.9460857675599378E-3</v>
      </c>
      <c r="U5969">
        <f t="shared" si="189"/>
        <v>1.0321534533306485E-6</v>
      </c>
    </row>
    <row r="5970" spans="1:21" x14ac:dyDescent="0.35">
      <c r="A5970" t="s">
        <v>73</v>
      </c>
      <c r="B5970" t="s">
        <v>52</v>
      </c>
      <c r="C5970" t="s">
        <v>76</v>
      </c>
      <c r="D5970" t="s">
        <v>77</v>
      </c>
      <c r="E5970" t="s">
        <v>1308</v>
      </c>
      <c r="F5970" t="s">
        <v>1309</v>
      </c>
      <c r="G5970" t="s">
        <v>452</v>
      </c>
      <c r="H5970" t="s">
        <v>46</v>
      </c>
      <c r="J5970" t="s">
        <v>36</v>
      </c>
      <c r="L5970" t="s">
        <v>1310</v>
      </c>
      <c r="M5970" t="s">
        <v>1310</v>
      </c>
      <c r="N5970" t="b">
        <v>0</v>
      </c>
      <c r="O5970">
        <v>160.56308286999999</v>
      </c>
      <c r="P5970">
        <v>5.1400779768374169E-8</v>
      </c>
      <c r="Q5970">
        <v>4.8723323392992677E-5</v>
      </c>
      <c r="R5970">
        <v>7.8231670116508927E-3</v>
      </c>
      <c r="S5970">
        <v>8.25306766153208E-6</v>
      </c>
      <c r="T5970">
        <f t="shared" si="188"/>
        <v>7.8231670116508927E-3</v>
      </c>
      <c r="U5970">
        <f t="shared" si="189"/>
        <v>8.25306766153208E-6</v>
      </c>
    </row>
    <row r="5971" spans="1:21" x14ac:dyDescent="0.35">
      <c r="A5971" t="s">
        <v>73</v>
      </c>
      <c r="B5971" t="s">
        <v>52</v>
      </c>
      <c r="C5971" t="s">
        <v>39</v>
      </c>
      <c r="D5971" t="s">
        <v>40</v>
      </c>
      <c r="E5971" t="s">
        <v>1311</v>
      </c>
      <c r="F5971" t="s">
        <v>1312</v>
      </c>
      <c r="G5971" t="s">
        <v>452</v>
      </c>
      <c r="H5971" t="s">
        <v>46</v>
      </c>
      <c r="J5971" t="s">
        <v>36</v>
      </c>
      <c r="L5971" t="s">
        <v>1313</v>
      </c>
      <c r="M5971" t="s">
        <v>1313</v>
      </c>
      <c r="N5971" t="b">
        <v>0</v>
      </c>
      <c r="O5971">
        <v>76.359190920000003</v>
      </c>
      <c r="P5971">
        <v>6.5947512307456598E-3</v>
      </c>
      <c r="Q5971">
        <v>50.770027195209543</v>
      </c>
      <c r="R5971">
        <v>3876.7581996125982</v>
      </c>
      <c r="S5971">
        <v>0.50356986829841288</v>
      </c>
      <c r="T5971">
        <f t="shared" si="188"/>
        <v>3876.7581996125978</v>
      </c>
      <c r="U5971">
        <f t="shared" si="189"/>
        <v>0.50356986829841288</v>
      </c>
    </row>
    <row r="5972" spans="1:21" x14ac:dyDescent="0.35">
      <c r="A5972" t="s">
        <v>73</v>
      </c>
      <c r="B5972" t="s">
        <v>52</v>
      </c>
      <c r="C5972" t="s">
        <v>29</v>
      </c>
      <c r="D5972" t="s">
        <v>30</v>
      </c>
      <c r="E5972" t="s">
        <v>1311</v>
      </c>
      <c r="F5972" t="s">
        <v>1312</v>
      </c>
      <c r="G5972" t="s">
        <v>452</v>
      </c>
      <c r="H5972" t="s">
        <v>46</v>
      </c>
      <c r="J5972" t="s">
        <v>36</v>
      </c>
      <c r="L5972" t="s">
        <v>1313</v>
      </c>
      <c r="M5972" t="s">
        <v>1313</v>
      </c>
      <c r="N5972" t="b">
        <v>0</v>
      </c>
      <c r="O5972">
        <v>76.359190920000003</v>
      </c>
      <c r="P5972">
        <v>9.3347228840926259E-4</v>
      </c>
      <c r="Q5972">
        <v>2.0252653072232372</v>
      </c>
      <c r="R5972">
        <v>154.6476202579116</v>
      </c>
      <c r="S5972">
        <v>7.1279188689172185E-2</v>
      </c>
      <c r="T5972">
        <f t="shared" si="188"/>
        <v>154.64762025791163</v>
      </c>
      <c r="U5972">
        <f t="shared" si="189"/>
        <v>7.1279188689172185E-2</v>
      </c>
    </row>
    <row r="5973" spans="1:21" x14ac:dyDescent="0.35">
      <c r="A5973" t="s">
        <v>73</v>
      </c>
      <c r="B5973" t="s">
        <v>52</v>
      </c>
      <c r="C5973" t="s">
        <v>76</v>
      </c>
      <c r="D5973" t="s">
        <v>77</v>
      </c>
      <c r="E5973" t="s">
        <v>1311</v>
      </c>
      <c r="F5973" t="s">
        <v>1312</v>
      </c>
      <c r="G5973" t="s">
        <v>452</v>
      </c>
      <c r="H5973" t="s">
        <v>46</v>
      </c>
      <c r="J5973" t="s">
        <v>36</v>
      </c>
      <c r="L5973" t="s">
        <v>1313</v>
      </c>
      <c r="M5973" t="s">
        <v>1313</v>
      </c>
      <c r="N5973" t="b">
        <v>0</v>
      </c>
      <c r="O5973">
        <v>76.359190920000003</v>
      </c>
      <c r="P5973">
        <v>1.3458843971544459E-2</v>
      </c>
      <c r="Q5973">
        <v>12.757775471041899</v>
      </c>
      <c r="R5973">
        <v>974.17341290778154</v>
      </c>
      <c r="S5973">
        <v>1.027706436385655</v>
      </c>
      <c r="T5973">
        <f t="shared" si="188"/>
        <v>974.17341290778131</v>
      </c>
      <c r="U5973">
        <f t="shared" si="189"/>
        <v>1.0277064363856545</v>
      </c>
    </row>
    <row r="5974" spans="1:21" x14ac:dyDescent="0.35">
      <c r="A5974" t="s">
        <v>73</v>
      </c>
      <c r="B5974" t="s">
        <v>52</v>
      </c>
      <c r="C5974" t="s">
        <v>76</v>
      </c>
      <c r="D5974" t="s">
        <v>77</v>
      </c>
      <c r="E5974" t="s">
        <v>880</v>
      </c>
      <c r="F5974" t="s">
        <v>881</v>
      </c>
      <c r="G5974" t="s">
        <v>452</v>
      </c>
      <c r="H5974" t="s">
        <v>46</v>
      </c>
      <c r="J5974" t="s">
        <v>36</v>
      </c>
      <c r="L5974" t="s">
        <v>882</v>
      </c>
      <c r="M5974" t="s">
        <v>882</v>
      </c>
      <c r="N5974" t="b">
        <v>0</v>
      </c>
      <c r="O5974">
        <v>58.290238330000001</v>
      </c>
      <c r="P5974">
        <v>8.8450178690152481E-2</v>
      </c>
      <c r="Q5974">
        <v>83.842826507855577</v>
      </c>
      <c r="R5974">
        <v>4887.2183394037429</v>
      </c>
      <c r="S5974">
        <v>5.1557819961800746</v>
      </c>
      <c r="T5974">
        <f t="shared" si="188"/>
        <v>4887.2183394037429</v>
      </c>
      <c r="U5974">
        <f t="shared" si="189"/>
        <v>5.1557819961800755</v>
      </c>
    </row>
    <row r="5975" spans="1:21" x14ac:dyDescent="0.35">
      <c r="A5975" t="s">
        <v>73</v>
      </c>
      <c r="B5975" t="s">
        <v>52</v>
      </c>
      <c r="C5975" t="s">
        <v>29</v>
      </c>
      <c r="D5975" t="s">
        <v>30</v>
      </c>
      <c r="E5975" t="s">
        <v>880</v>
      </c>
      <c r="F5975" t="s">
        <v>881</v>
      </c>
      <c r="G5975" t="s">
        <v>452</v>
      </c>
      <c r="H5975" t="s">
        <v>46</v>
      </c>
      <c r="J5975" t="s">
        <v>36</v>
      </c>
      <c r="L5975" t="s">
        <v>882</v>
      </c>
      <c r="M5975" t="s">
        <v>882</v>
      </c>
      <c r="N5975" t="b">
        <v>0</v>
      </c>
      <c r="O5975">
        <v>58.290238330000001</v>
      </c>
      <c r="P5975">
        <v>1.3233691399369391E-2</v>
      </c>
      <c r="Q5975">
        <v>28.71187116150432</v>
      </c>
      <c r="R5975">
        <v>1673.6218129043409</v>
      </c>
      <c r="S5975">
        <v>0.77139502565491291</v>
      </c>
      <c r="T5975">
        <f t="shared" si="188"/>
        <v>1673.6218129043407</v>
      </c>
      <c r="U5975">
        <f t="shared" si="189"/>
        <v>0.77139502565491302</v>
      </c>
    </row>
    <row r="5976" spans="1:21" x14ac:dyDescent="0.35">
      <c r="A5976" t="s">
        <v>73</v>
      </c>
      <c r="B5976" t="s">
        <v>52</v>
      </c>
      <c r="C5976" t="s">
        <v>39</v>
      </c>
      <c r="D5976" t="s">
        <v>40</v>
      </c>
      <c r="E5976" t="s">
        <v>880</v>
      </c>
      <c r="F5976" t="s">
        <v>881</v>
      </c>
      <c r="G5976" t="s">
        <v>452</v>
      </c>
      <c r="H5976" t="s">
        <v>46</v>
      </c>
      <c r="J5976" t="s">
        <v>36</v>
      </c>
      <c r="L5976" t="s">
        <v>882</v>
      </c>
      <c r="M5976" t="s">
        <v>882</v>
      </c>
      <c r="N5976" t="b">
        <v>0</v>
      </c>
      <c r="O5976">
        <v>58.290238330000001</v>
      </c>
      <c r="P5976">
        <v>5.190616254261924E-2</v>
      </c>
      <c r="Q5976">
        <v>399.60222784473081</v>
      </c>
      <c r="R5976">
        <v>23292.909098268319</v>
      </c>
      <c r="S5976">
        <v>3.025622585404995</v>
      </c>
      <c r="T5976">
        <f t="shared" si="188"/>
        <v>23292.909098268323</v>
      </c>
      <c r="U5976">
        <f t="shared" si="189"/>
        <v>3.0256225854049945</v>
      </c>
    </row>
    <row r="5977" spans="1:21" x14ac:dyDescent="0.35">
      <c r="A5977" t="s">
        <v>73</v>
      </c>
      <c r="B5977" t="s">
        <v>52</v>
      </c>
      <c r="C5977" t="s">
        <v>76</v>
      </c>
      <c r="D5977" t="s">
        <v>77</v>
      </c>
      <c r="E5977" t="s">
        <v>1314</v>
      </c>
      <c r="F5977" t="s">
        <v>1315</v>
      </c>
      <c r="G5977" t="s">
        <v>452</v>
      </c>
      <c r="H5977" t="s">
        <v>46</v>
      </c>
      <c r="J5977" t="s">
        <v>36</v>
      </c>
      <c r="L5977" t="s">
        <v>1316</v>
      </c>
      <c r="M5977" t="s">
        <v>1316</v>
      </c>
      <c r="N5977" t="b">
        <v>0</v>
      </c>
      <c r="O5977">
        <v>55.446356190000003</v>
      </c>
      <c r="P5977">
        <v>9.917886026881987E-3</v>
      </c>
      <c r="Q5977">
        <v>9.401265320101956</v>
      </c>
      <c r="R5977">
        <v>521.26590557506745</v>
      </c>
      <c r="S5977">
        <v>0.54991064129832257</v>
      </c>
      <c r="T5977">
        <f t="shared" si="188"/>
        <v>521.26590557506745</v>
      </c>
      <c r="U5977">
        <f t="shared" si="189"/>
        <v>0.54991064129832257</v>
      </c>
    </row>
    <row r="5978" spans="1:21" x14ac:dyDescent="0.35">
      <c r="A5978" t="s">
        <v>73</v>
      </c>
      <c r="B5978" t="s">
        <v>52</v>
      </c>
      <c r="C5978" t="s">
        <v>29</v>
      </c>
      <c r="D5978" t="s">
        <v>30</v>
      </c>
      <c r="E5978" t="s">
        <v>1314</v>
      </c>
      <c r="F5978" t="s">
        <v>1315</v>
      </c>
      <c r="G5978" t="s">
        <v>452</v>
      </c>
      <c r="H5978" t="s">
        <v>46</v>
      </c>
      <c r="J5978" t="s">
        <v>36</v>
      </c>
      <c r="L5978" t="s">
        <v>1316</v>
      </c>
      <c r="M5978" t="s">
        <v>1316</v>
      </c>
      <c r="N5978" t="b">
        <v>0</v>
      </c>
      <c r="O5978">
        <v>55.446356190000003</v>
      </c>
      <c r="P5978">
        <v>3.0162926583158791E-3</v>
      </c>
      <c r="Q5978">
        <v>6.5441609281506841</v>
      </c>
      <c r="R5978">
        <v>362.84987778692391</v>
      </c>
      <c r="S5978">
        <v>0.16724243710626421</v>
      </c>
      <c r="T5978">
        <f t="shared" si="188"/>
        <v>362.84987778692386</v>
      </c>
      <c r="U5978">
        <f t="shared" si="189"/>
        <v>0.16724243710626421</v>
      </c>
    </row>
    <row r="5979" spans="1:21" x14ac:dyDescent="0.35">
      <c r="A5979" t="s">
        <v>73</v>
      </c>
      <c r="B5979" t="s">
        <v>52</v>
      </c>
      <c r="C5979" t="s">
        <v>39</v>
      </c>
      <c r="D5979" t="s">
        <v>40</v>
      </c>
      <c r="E5979" t="s">
        <v>1314</v>
      </c>
      <c r="F5979" t="s">
        <v>1315</v>
      </c>
      <c r="G5979" t="s">
        <v>452</v>
      </c>
      <c r="H5979" t="s">
        <v>46</v>
      </c>
      <c r="J5979" t="s">
        <v>36</v>
      </c>
      <c r="L5979" t="s">
        <v>1316</v>
      </c>
      <c r="M5979" t="s">
        <v>1316</v>
      </c>
      <c r="N5979" t="b">
        <v>0</v>
      </c>
      <c r="O5979">
        <v>55.446356190000003</v>
      </c>
      <c r="P5979">
        <v>4.9181008435897379E-3</v>
      </c>
      <c r="Q5979">
        <v>37.862249058574669</v>
      </c>
      <c r="R5979">
        <v>2099.3237474562229</v>
      </c>
      <c r="S5979">
        <v>0.27269077115201612</v>
      </c>
      <c r="T5979">
        <f t="shared" si="188"/>
        <v>2099.3237474562234</v>
      </c>
      <c r="U5979">
        <f t="shared" si="189"/>
        <v>0.27269077115201612</v>
      </c>
    </row>
    <row r="5980" spans="1:21" x14ac:dyDescent="0.35">
      <c r="A5980" t="s">
        <v>73</v>
      </c>
      <c r="B5980" t="s">
        <v>52</v>
      </c>
      <c r="C5980" t="s">
        <v>39</v>
      </c>
      <c r="D5980" t="s">
        <v>40</v>
      </c>
      <c r="E5980" t="s">
        <v>1475</v>
      </c>
      <c r="F5980" t="s">
        <v>1476</v>
      </c>
      <c r="G5980" t="s">
        <v>452</v>
      </c>
      <c r="H5980" t="s">
        <v>46</v>
      </c>
      <c r="J5980" t="s">
        <v>36</v>
      </c>
      <c r="L5980" t="s">
        <v>1477</v>
      </c>
      <c r="M5980" t="s">
        <v>1477</v>
      </c>
      <c r="N5980" t="b">
        <v>0</v>
      </c>
      <c r="O5980">
        <v>84.86340337</v>
      </c>
      <c r="P5980">
        <v>2.5666375024417272E-3</v>
      </c>
      <c r="Q5980">
        <v>19.759389132329321</v>
      </c>
      <c r="R5980">
        <v>1676.849010281657</v>
      </c>
      <c r="S5980">
        <v>0.21781359367428171</v>
      </c>
      <c r="T5980">
        <f t="shared" si="188"/>
        <v>1676.8490102816575</v>
      </c>
      <c r="U5980">
        <f t="shared" si="189"/>
        <v>0.21781359367428166</v>
      </c>
    </row>
    <row r="5981" spans="1:21" x14ac:dyDescent="0.35">
      <c r="A5981" t="s">
        <v>73</v>
      </c>
      <c r="B5981" t="s">
        <v>52</v>
      </c>
      <c r="C5981" t="s">
        <v>29</v>
      </c>
      <c r="D5981" t="s">
        <v>30</v>
      </c>
      <c r="E5981" t="s">
        <v>1475</v>
      </c>
      <c r="F5981" t="s">
        <v>1476</v>
      </c>
      <c r="G5981" t="s">
        <v>452</v>
      </c>
      <c r="H5981" t="s">
        <v>46</v>
      </c>
      <c r="J5981" t="s">
        <v>36</v>
      </c>
      <c r="L5981" t="s">
        <v>1477</v>
      </c>
      <c r="M5981" t="s">
        <v>1477</v>
      </c>
      <c r="N5981" t="b">
        <v>0</v>
      </c>
      <c r="O5981">
        <v>84.86340337</v>
      </c>
      <c r="P5981">
        <v>5.3157693562606119E-4</v>
      </c>
      <c r="Q5981">
        <v>1.1533115007389421</v>
      </c>
      <c r="R5981">
        <v>97.873939098468909</v>
      </c>
      <c r="S5981">
        <v>4.5111427910222962E-2</v>
      </c>
      <c r="T5981">
        <f t="shared" si="188"/>
        <v>97.873939098468895</v>
      </c>
      <c r="U5981">
        <f t="shared" si="189"/>
        <v>4.5111427910222955E-2</v>
      </c>
    </row>
    <row r="5982" spans="1:21" x14ac:dyDescent="0.35">
      <c r="A5982" t="s">
        <v>73</v>
      </c>
      <c r="B5982" t="s">
        <v>52</v>
      </c>
      <c r="C5982" t="s">
        <v>76</v>
      </c>
      <c r="D5982" t="s">
        <v>77</v>
      </c>
      <c r="E5982" t="s">
        <v>1475</v>
      </c>
      <c r="F5982" t="s">
        <v>1476</v>
      </c>
      <c r="G5982" t="s">
        <v>452</v>
      </c>
      <c r="H5982" t="s">
        <v>46</v>
      </c>
      <c r="J5982" t="s">
        <v>36</v>
      </c>
      <c r="L5982" t="s">
        <v>1477</v>
      </c>
      <c r="M5982" t="s">
        <v>1477</v>
      </c>
      <c r="N5982" t="b">
        <v>0</v>
      </c>
      <c r="O5982">
        <v>84.86340337</v>
      </c>
      <c r="P5982">
        <v>6.1529527531189862E-3</v>
      </c>
      <c r="Q5982">
        <v>5.8324466703222457</v>
      </c>
      <c r="R5982">
        <v>494.96127441757022</v>
      </c>
      <c r="S5982">
        <v>0.5221605114044886</v>
      </c>
      <c r="T5982">
        <f t="shared" si="188"/>
        <v>494.96127441757017</v>
      </c>
      <c r="U5982">
        <f t="shared" si="189"/>
        <v>0.5221605114044886</v>
      </c>
    </row>
    <row r="5983" spans="1:21" x14ac:dyDescent="0.35">
      <c r="A5983" t="s">
        <v>73</v>
      </c>
      <c r="B5983" t="s">
        <v>52</v>
      </c>
      <c r="C5983" t="s">
        <v>29</v>
      </c>
      <c r="D5983" t="s">
        <v>30</v>
      </c>
      <c r="E5983" t="s">
        <v>901</v>
      </c>
      <c r="F5983" t="s">
        <v>630</v>
      </c>
      <c r="G5983" t="s">
        <v>452</v>
      </c>
      <c r="H5983" t="s">
        <v>46</v>
      </c>
      <c r="J5983" t="s">
        <v>36</v>
      </c>
      <c r="L5983" t="s">
        <v>902</v>
      </c>
      <c r="M5983" t="s">
        <v>902</v>
      </c>
      <c r="N5983" t="b">
        <v>0</v>
      </c>
      <c r="O5983">
        <v>20.496116310000001</v>
      </c>
      <c r="P5983">
        <v>5.1479880287115263E-3</v>
      </c>
      <c r="Q5983">
        <v>11.16909595068654</v>
      </c>
      <c r="R5983">
        <v>228.9230896828214</v>
      </c>
      <c r="S5983">
        <v>0.1055137613989591</v>
      </c>
      <c r="T5983">
        <f t="shared" si="188"/>
        <v>228.92308968282137</v>
      </c>
      <c r="U5983">
        <f t="shared" si="189"/>
        <v>0.10551376139895907</v>
      </c>
    </row>
    <row r="5984" spans="1:21" x14ac:dyDescent="0.35">
      <c r="A5984" t="s">
        <v>73</v>
      </c>
      <c r="B5984" t="s">
        <v>52</v>
      </c>
      <c r="C5984" t="s">
        <v>76</v>
      </c>
      <c r="D5984" t="s">
        <v>77</v>
      </c>
      <c r="E5984" t="s">
        <v>901</v>
      </c>
      <c r="F5984" t="s">
        <v>630</v>
      </c>
      <c r="G5984" t="s">
        <v>452</v>
      </c>
      <c r="H5984" t="s">
        <v>46</v>
      </c>
      <c r="J5984" t="s">
        <v>36</v>
      </c>
      <c r="L5984" t="s">
        <v>902</v>
      </c>
      <c r="M5984" t="s">
        <v>902</v>
      </c>
      <c r="N5984" t="b">
        <v>0</v>
      </c>
      <c r="O5984">
        <v>20.496116310000001</v>
      </c>
      <c r="P5984">
        <v>2.5569883833272251E-2</v>
      </c>
      <c r="Q5984">
        <v>24.237953679767411</v>
      </c>
      <c r="R5984">
        <v>496.78391773690538</v>
      </c>
      <c r="S5984">
        <v>0.52408331307993672</v>
      </c>
      <c r="T5984">
        <f t="shared" si="188"/>
        <v>496.78391773690538</v>
      </c>
      <c r="U5984">
        <f t="shared" si="189"/>
        <v>0.52408331307993672</v>
      </c>
    </row>
    <row r="5985" spans="1:21" x14ac:dyDescent="0.35">
      <c r="A5985" t="s">
        <v>73</v>
      </c>
      <c r="B5985" t="s">
        <v>52</v>
      </c>
      <c r="C5985" t="s">
        <v>39</v>
      </c>
      <c r="D5985" t="s">
        <v>40</v>
      </c>
      <c r="E5985" t="s">
        <v>903</v>
      </c>
      <c r="F5985" t="s">
        <v>904</v>
      </c>
      <c r="G5985" t="s">
        <v>452</v>
      </c>
      <c r="H5985" t="s">
        <v>46</v>
      </c>
      <c r="J5985" t="s">
        <v>36</v>
      </c>
      <c r="L5985" t="s">
        <v>905</v>
      </c>
      <c r="M5985" t="s">
        <v>905</v>
      </c>
      <c r="N5985" t="b">
        <v>0</v>
      </c>
      <c r="O5985">
        <v>73.482587359999997</v>
      </c>
      <c r="P5985">
        <v>1.6152029787987979E-2</v>
      </c>
      <c r="Q5985">
        <v>124.3472214343502</v>
      </c>
      <c r="R5985">
        <v>9137.3555620229054</v>
      </c>
      <c r="S5985">
        <v>1.1868929399371491</v>
      </c>
      <c r="T5985">
        <f t="shared" si="188"/>
        <v>9137.3555620229035</v>
      </c>
      <c r="U5985">
        <f t="shared" si="189"/>
        <v>1.1868929399371488</v>
      </c>
    </row>
    <row r="5986" spans="1:21" x14ac:dyDescent="0.35">
      <c r="A5986" t="s">
        <v>73</v>
      </c>
      <c r="B5986" t="s">
        <v>52</v>
      </c>
      <c r="C5986" t="s">
        <v>29</v>
      </c>
      <c r="D5986" t="s">
        <v>30</v>
      </c>
      <c r="E5986" t="s">
        <v>903</v>
      </c>
      <c r="F5986" t="s">
        <v>904</v>
      </c>
      <c r="G5986" t="s">
        <v>452</v>
      </c>
      <c r="H5986" t="s">
        <v>46</v>
      </c>
      <c r="J5986" t="s">
        <v>36</v>
      </c>
      <c r="L5986" t="s">
        <v>905</v>
      </c>
      <c r="M5986" t="s">
        <v>905</v>
      </c>
      <c r="N5986" t="b">
        <v>0</v>
      </c>
      <c r="O5986">
        <v>73.482587359999997</v>
      </c>
      <c r="P5986">
        <v>4.9315719686053453E-3</v>
      </c>
      <c r="Q5986">
        <v>10.69955877866626</v>
      </c>
      <c r="R5986">
        <v>786.23126266679822</v>
      </c>
      <c r="S5986">
        <v>0.36238466800516939</v>
      </c>
      <c r="T5986">
        <f t="shared" si="188"/>
        <v>786.23126266679833</v>
      </c>
      <c r="U5986">
        <f t="shared" si="189"/>
        <v>0.36238466800516944</v>
      </c>
    </row>
    <row r="5987" spans="1:21" x14ac:dyDescent="0.35">
      <c r="A5987" t="s">
        <v>73</v>
      </c>
      <c r="B5987" t="s">
        <v>52</v>
      </c>
      <c r="C5987" t="s">
        <v>76</v>
      </c>
      <c r="D5987" t="s">
        <v>77</v>
      </c>
      <c r="E5987" t="s">
        <v>903</v>
      </c>
      <c r="F5987" t="s">
        <v>904</v>
      </c>
      <c r="G5987" t="s">
        <v>452</v>
      </c>
      <c r="H5987" t="s">
        <v>46</v>
      </c>
      <c r="J5987" t="s">
        <v>36</v>
      </c>
      <c r="L5987" t="s">
        <v>905</v>
      </c>
      <c r="M5987" t="s">
        <v>905</v>
      </c>
      <c r="N5987" t="b">
        <v>0</v>
      </c>
      <c r="O5987">
        <v>73.482587359999997</v>
      </c>
      <c r="P5987">
        <v>3.0959297735090211E-2</v>
      </c>
      <c r="Q5987">
        <v>29.346634085400741</v>
      </c>
      <c r="R5987">
        <v>2156.4666029024129</v>
      </c>
      <c r="S5987">
        <v>2.2749693004230158</v>
      </c>
      <c r="T5987">
        <f t="shared" si="188"/>
        <v>2156.4666029024133</v>
      </c>
      <c r="U5987">
        <f t="shared" si="189"/>
        <v>2.2749693004230163</v>
      </c>
    </row>
    <row r="5988" spans="1:21" x14ac:dyDescent="0.35">
      <c r="A5988" t="s">
        <v>73</v>
      </c>
      <c r="B5988" t="s">
        <v>52</v>
      </c>
      <c r="C5988" t="s">
        <v>39</v>
      </c>
      <c r="D5988" t="s">
        <v>40</v>
      </c>
      <c r="E5988" t="s">
        <v>398</v>
      </c>
      <c r="F5988" t="s">
        <v>399</v>
      </c>
      <c r="G5988" t="s">
        <v>128</v>
      </c>
      <c r="H5988" t="s">
        <v>46</v>
      </c>
      <c r="J5988" t="s">
        <v>36</v>
      </c>
      <c r="L5988" t="s">
        <v>285</v>
      </c>
      <c r="M5988" t="s">
        <v>285</v>
      </c>
      <c r="N5988" t="b">
        <v>0</v>
      </c>
      <c r="O5988">
        <v>0.44</v>
      </c>
      <c r="P5988">
        <v>4.3988680990984502E-3</v>
      </c>
      <c r="Q5988">
        <v>33.864909411316241</v>
      </c>
      <c r="R5988">
        <v>14.900560140979151</v>
      </c>
      <c r="S5988">
        <v>1.9355019636033181E-3</v>
      </c>
      <c r="T5988">
        <f t="shared" si="188"/>
        <v>14.900560140979145</v>
      </c>
      <c r="U5988">
        <f t="shared" si="189"/>
        <v>1.9355019636033181E-3</v>
      </c>
    </row>
    <row r="5989" spans="1:21" x14ac:dyDescent="0.35">
      <c r="A5989" t="s">
        <v>73</v>
      </c>
      <c r="B5989" t="s">
        <v>52</v>
      </c>
      <c r="C5989" t="s">
        <v>29</v>
      </c>
      <c r="D5989" t="s">
        <v>30</v>
      </c>
      <c r="E5989" t="s">
        <v>408</v>
      </c>
      <c r="F5989" t="s">
        <v>409</v>
      </c>
      <c r="G5989" t="s">
        <v>128</v>
      </c>
      <c r="H5989" t="s">
        <v>46</v>
      </c>
      <c r="J5989" t="s">
        <v>36</v>
      </c>
      <c r="L5989" t="s">
        <v>410</v>
      </c>
      <c r="M5989" t="s">
        <v>410</v>
      </c>
      <c r="N5989" t="b">
        <v>0</v>
      </c>
      <c r="O5989">
        <v>2.4</v>
      </c>
      <c r="P5989">
        <v>4.2970113927993043E-3</v>
      </c>
      <c r="Q5989">
        <v>9.3228135496229658</v>
      </c>
      <c r="R5989">
        <v>22.374752519095122</v>
      </c>
      <c r="S5989">
        <v>1.031282734271833E-2</v>
      </c>
      <c r="T5989">
        <f t="shared" si="188"/>
        <v>22.374752519095118</v>
      </c>
      <c r="U5989">
        <f t="shared" si="189"/>
        <v>1.031282734271833E-2</v>
      </c>
    </row>
    <row r="5990" spans="1:21" x14ac:dyDescent="0.35">
      <c r="A5990" t="s">
        <v>73</v>
      </c>
      <c r="B5990" t="s">
        <v>52</v>
      </c>
      <c r="C5990" t="s">
        <v>39</v>
      </c>
      <c r="D5990" t="s">
        <v>40</v>
      </c>
      <c r="E5990" t="s">
        <v>408</v>
      </c>
      <c r="F5990" t="s">
        <v>409</v>
      </c>
      <c r="G5990" t="s">
        <v>128</v>
      </c>
      <c r="H5990" t="s">
        <v>46</v>
      </c>
      <c r="J5990" t="s">
        <v>36</v>
      </c>
      <c r="L5990" t="s">
        <v>410</v>
      </c>
      <c r="M5990" t="s">
        <v>410</v>
      </c>
      <c r="N5990" t="b">
        <v>0</v>
      </c>
      <c r="O5990">
        <v>2.4</v>
      </c>
      <c r="P5990">
        <v>2.6851223528590071E-3</v>
      </c>
      <c r="Q5990">
        <v>20.6715507692779</v>
      </c>
      <c r="R5990">
        <v>49.611721846266953</v>
      </c>
      <c r="S5990">
        <v>6.4442936468616157E-3</v>
      </c>
      <c r="T5990">
        <f t="shared" si="188"/>
        <v>49.61172184626696</v>
      </c>
      <c r="U5990">
        <f t="shared" si="189"/>
        <v>6.4442936468616166E-3</v>
      </c>
    </row>
    <row r="5991" spans="1:21" x14ac:dyDescent="0.35">
      <c r="A5991" t="s">
        <v>73</v>
      </c>
      <c r="B5991" t="s">
        <v>52</v>
      </c>
      <c r="C5991" t="s">
        <v>29</v>
      </c>
      <c r="D5991" t="s">
        <v>30</v>
      </c>
      <c r="E5991" t="s">
        <v>1221</v>
      </c>
      <c r="F5991" t="s">
        <v>1222</v>
      </c>
      <c r="G5991" t="s">
        <v>128</v>
      </c>
      <c r="H5991" t="s">
        <v>46</v>
      </c>
      <c r="J5991" t="s">
        <v>36</v>
      </c>
      <c r="L5991" t="s">
        <v>410</v>
      </c>
      <c r="M5991" t="s">
        <v>410</v>
      </c>
      <c r="N5991" t="b">
        <v>0</v>
      </c>
      <c r="O5991">
        <v>2.4</v>
      </c>
      <c r="P5991">
        <v>6.6016827700058367E-5</v>
      </c>
      <c r="Q5991">
        <v>0.14323038026303289</v>
      </c>
      <c r="R5991">
        <v>0.34375291263127888</v>
      </c>
      <c r="S5991">
        <v>1.5844038648014011E-4</v>
      </c>
      <c r="T5991">
        <f t="shared" si="188"/>
        <v>0.34375291263127894</v>
      </c>
      <c r="U5991">
        <f t="shared" si="189"/>
        <v>1.5844038648014008E-4</v>
      </c>
    </row>
    <row r="5992" spans="1:21" x14ac:dyDescent="0.35">
      <c r="A5992" t="s">
        <v>73</v>
      </c>
      <c r="B5992" t="s">
        <v>52</v>
      </c>
      <c r="C5992" t="s">
        <v>39</v>
      </c>
      <c r="D5992" t="s">
        <v>40</v>
      </c>
      <c r="E5992" t="s">
        <v>1221</v>
      </c>
      <c r="F5992" t="s">
        <v>1222</v>
      </c>
      <c r="G5992" t="s">
        <v>128</v>
      </c>
      <c r="H5992" t="s">
        <v>46</v>
      </c>
      <c r="J5992" t="s">
        <v>36</v>
      </c>
      <c r="L5992" t="s">
        <v>410</v>
      </c>
      <c r="M5992" t="s">
        <v>410</v>
      </c>
      <c r="N5992" t="b">
        <v>0</v>
      </c>
      <c r="O5992">
        <v>2.4</v>
      </c>
      <c r="P5992">
        <v>7.3289491037826281E-5</v>
      </c>
      <c r="Q5992">
        <v>0.56422286799327659</v>
      </c>
      <c r="R5992">
        <v>1.354134883183864</v>
      </c>
      <c r="S5992">
        <v>1.758947784907831E-4</v>
      </c>
      <c r="T5992">
        <f t="shared" si="188"/>
        <v>1.3541348831838638</v>
      </c>
      <c r="U5992">
        <f t="shared" si="189"/>
        <v>1.7589477849078308E-4</v>
      </c>
    </row>
    <row r="5993" spans="1:21" x14ac:dyDescent="0.35">
      <c r="A5993" t="s">
        <v>73</v>
      </c>
      <c r="B5993" t="s">
        <v>52</v>
      </c>
      <c r="C5993" t="s">
        <v>39</v>
      </c>
      <c r="D5993" t="s">
        <v>40</v>
      </c>
      <c r="E5993" t="s">
        <v>1223</v>
      </c>
      <c r="F5993" t="s">
        <v>1224</v>
      </c>
      <c r="G5993" t="s">
        <v>128</v>
      </c>
      <c r="H5993" t="s">
        <v>46</v>
      </c>
      <c r="J5993" t="s">
        <v>36</v>
      </c>
      <c r="L5993" t="s">
        <v>410</v>
      </c>
      <c r="M5993" t="s">
        <v>410</v>
      </c>
      <c r="N5993" t="b">
        <v>0</v>
      </c>
      <c r="O5993">
        <v>2.4</v>
      </c>
      <c r="P5993">
        <v>2.066631342790169E-5</v>
      </c>
      <c r="Q5993">
        <v>0.15910066324680119</v>
      </c>
      <c r="R5993">
        <v>0.38184159179232291</v>
      </c>
      <c r="S5993">
        <v>4.9599152226964057E-5</v>
      </c>
      <c r="T5993">
        <f t="shared" si="188"/>
        <v>0.38184159179232285</v>
      </c>
      <c r="U5993">
        <f t="shared" si="189"/>
        <v>4.9599152226964057E-5</v>
      </c>
    </row>
    <row r="5994" spans="1:21" x14ac:dyDescent="0.35">
      <c r="A5994" t="s">
        <v>73</v>
      </c>
      <c r="B5994" t="s">
        <v>52</v>
      </c>
      <c r="C5994" t="s">
        <v>76</v>
      </c>
      <c r="D5994" t="s">
        <v>77</v>
      </c>
      <c r="E5994" t="s">
        <v>416</v>
      </c>
      <c r="F5994" t="s">
        <v>417</v>
      </c>
      <c r="G5994" t="s">
        <v>128</v>
      </c>
      <c r="H5994" t="s">
        <v>46</v>
      </c>
      <c r="J5994" t="s">
        <v>36</v>
      </c>
      <c r="L5994" t="s">
        <v>327</v>
      </c>
      <c r="M5994" t="s">
        <v>327</v>
      </c>
      <c r="N5994" t="b">
        <v>0</v>
      </c>
      <c r="O5994">
        <v>35.74</v>
      </c>
      <c r="P5994">
        <v>2.503710838049151E-3</v>
      </c>
      <c r="Q5994">
        <v>2.3732930394154619</v>
      </c>
      <c r="R5994">
        <v>84.821493228708619</v>
      </c>
      <c r="S5994">
        <v>8.9482625351876663E-2</v>
      </c>
      <c r="T5994">
        <f t="shared" si="188"/>
        <v>84.821493228708619</v>
      </c>
      <c r="U5994">
        <f t="shared" si="189"/>
        <v>8.9482625351876663E-2</v>
      </c>
    </row>
    <row r="5995" spans="1:21" x14ac:dyDescent="0.35">
      <c r="A5995" t="s">
        <v>73</v>
      </c>
      <c r="B5995" t="s">
        <v>52</v>
      </c>
      <c r="C5995" t="s">
        <v>39</v>
      </c>
      <c r="D5995" t="s">
        <v>40</v>
      </c>
      <c r="E5995" t="s">
        <v>416</v>
      </c>
      <c r="F5995" t="s">
        <v>417</v>
      </c>
      <c r="G5995" t="s">
        <v>128</v>
      </c>
      <c r="H5995" t="s">
        <v>46</v>
      </c>
      <c r="J5995" t="s">
        <v>36</v>
      </c>
      <c r="L5995" t="s">
        <v>327</v>
      </c>
      <c r="M5995" t="s">
        <v>327</v>
      </c>
      <c r="N5995" t="b">
        <v>0</v>
      </c>
      <c r="O5995">
        <v>35.74</v>
      </c>
      <c r="P5995">
        <v>2.7250703438634299E-3</v>
      </c>
      <c r="Q5995">
        <v>20.979092406365439</v>
      </c>
      <c r="R5995">
        <v>749.79276260350071</v>
      </c>
      <c r="S5995">
        <v>9.7394014089679001E-2</v>
      </c>
      <c r="T5995">
        <f t="shared" si="188"/>
        <v>749.79276260350082</v>
      </c>
      <c r="U5995">
        <f t="shared" si="189"/>
        <v>9.7394014089678987E-2</v>
      </c>
    </row>
    <row r="5996" spans="1:21" x14ac:dyDescent="0.35">
      <c r="A5996" t="s">
        <v>73</v>
      </c>
      <c r="B5996" t="s">
        <v>52</v>
      </c>
      <c r="C5996" t="s">
        <v>29</v>
      </c>
      <c r="D5996" t="s">
        <v>30</v>
      </c>
      <c r="E5996" t="s">
        <v>416</v>
      </c>
      <c r="F5996" t="s">
        <v>417</v>
      </c>
      <c r="G5996" t="s">
        <v>128</v>
      </c>
      <c r="H5996" t="s">
        <v>46</v>
      </c>
      <c r="J5996" t="s">
        <v>36</v>
      </c>
      <c r="L5996" t="s">
        <v>327</v>
      </c>
      <c r="M5996" t="s">
        <v>327</v>
      </c>
      <c r="N5996" t="b">
        <v>0</v>
      </c>
      <c r="O5996">
        <v>35.74</v>
      </c>
      <c r="P5996">
        <v>5.939385196056488E-5</v>
      </c>
      <c r="Q5996">
        <v>0.12886114492275841</v>
      </c>
      <c r="R5996">
        <v>4.605497319539384</v>
      </c>
      <c r="S5996">
        <v>2.1227362690705888E-3</v>
      </c>
      <c r="T5996">
        <f t="shared" si="188"/>
        <v>4.6054973195393858</v>
      </c>
      <c r="U5996">
        <f t="shared" si="189"/>
        <v>2.1227362690705888E-3</v>
      </c>
    </row>
    <row r="5997" spans="1:21" x14ac:dyDescent="0.35">
      <c r="A5997" t="s">
        <v>73</v>
      </c>
      <c r="B5997" t="s">
        <v>52</v>
      </c>
      <c r="C5997" t="s">
        <v>39</v>
      </c>
      <c r="D5997" t="s">
        <v>40</v>
      </c>
      <c r="E5997" t="s">
        <v>418</v>
      </c>
      <c r="F5997" t="s">
        <v>419</v>
      </c>
      <c r="G5997" t="s">
        <v>128</v>
      </c>
      <c r="H5997" t="s">
        <v>46</v>
      </c>
      <c r="J5997" t="s">
        <v>36</v>
      </c>
      <c r="L5997" t="s">
        <v>420</v>
      </c>
      <c r="M5997" t="s">
        <v>420</v>
      </c>
      <c r="N5997" t="b">
        <v>0</v>
      </c>
      <c r="O5997">
        <v>23.09</v>
      </c>
      <c r="P5997">
        <v>1.658152806194994E-2</v>
      </c>
      <c r="Q5997">
        <v>127.6537357040142</v>
      </c>
      <c r="R5997">
        <v>2947.5247574056871</v>
      </c>
      <c r="S5997">
        <v>0.38286748295042411</v>
      </c>
      <c r="T5997">
        <f t="shared" si="188"/>
        <v>2947.524757405688</v>
      </c>
      <c r="U5997">
        <f t="shared" si="189"/>
        <v>0.38286748295042411</v>
      </c>
    </row>
    <row r="5998" spans="1:21" x14ac:dyDescent="0.35">
      <c r="A5998" t="s">
        <v>73</v>
      </c>
      <c r="B5998" t="s">
        <v>52</v>
      </c>
      <c r="C5998" t="s">
        <v>76</v>
      </c>
      <c r="D5998" t="s">
        <v>77</v>
      </c>
      <c r="E5998" t="s">
        <v>418</v>
      </c>
      <c r="F5998" t="s">
        <v>419</v>
      </c>
      <c r="G5998" t="s">
        <v>128</v>
      </c>
      <c r="H5998" t="s">
        <v>46</v>
      </c>
      <c r="J5998" t="s">
        <v>36</v>
      </c>
      <c r="L5998" t="s">
        <v>420</v>
      </c>
      <c r="M5998" t="s">
        <v>420</v>
      </c>
      <c r="N5998" t="b">
        <v>0</v>
      </c>
      <c r="O5998">
        <v>23.09</v>
      </c>
      <c r="P5998">
        <v>2.5344923858592751E-2</v>
      </c>
      <c r="Q5998">
        <v>24.02471182534067</v>
      </c>
      <c r="R5998">
        <v>554.73059604711614</v>
      </c>
      <c r="S5998">
        <v>0.5852142918949067</v>
      </c>
      <c r="T5998">
        <f t="shared" si="188"/>
        <v>554.73059604711602</v>
      </c>
      <c r="U5998">
        <f t="shared" si="189"/>
        <v>0.58521429189490659</v>
      </c>
    </row>
    <row r="5999" spans="1:21" x14ac:dyDescent="0.35">
      <c r="A5999" t="s">
        <v>73</v>
      </c>
      <c r="B5999" t="s">
        <v>52</v>
      </c>
      <c r="C5999" t="s">
        <v>29</v>
      </c>
      <c r="D5999" t="s">
        <v>30</v>
      </c>
      <c r="E5999" t="s">
        <v>418</v>
      </c>
      <c r="F5999" t="s">
        <v>419</v>
      </c>
      <c r="G5999" t="s">
        <v>128</v>
      </c>
      <c r="H5999" t="s">
        <v>46</v>
      </c>
      <c r="J5999" t="s">
        <v>36</v>
      </c>
      <c r="L5999" t="s">
        <v>420</v>
      </c>
      <c r="M5999" t="s">
        <v>420</v>
      </c>
      <c r="N5999" t="b">
        <v>0</v>
      </c>
      <c r="O5999">
        <v>23.09</v>
      </c>
      <c r="P5999">
        <v>7.4390679398621685E-4</v>
      </c>
      <c r="Q5999">
        <v>1.613983232684252</v>
      </c>
      <c r="R5999">
        <v>37.26687284267939</v>
      </c>
      <c r="S5999">
        <v>1.7176807873141749E-2</v>
      </c>
      <c r="T5999">
        <f t="shared" si="188"/>
        <v>37.266872842679376</v>
      </c>
      <c r="U5999">
        <f t="shared" si="189"/>
        <v>1.7176807873141749E-2</v>
      </c>
    </row>
    <row r="6000" spans="1:21" x14ac:dyDescent="0.35">
      <c r="A6000" t="s">
        <v>73</v>
      </c>
      <c r="B6000" t="s">
        <v>52</v>
      </c>
      <c r="C6000" t="s">
        <v>76</v>
      </c>
      <c r="D6000" t="s">
        <v>77</v>
      </c>
      <c r="E6000" t="s">
        <v>424</v>
      </c>
      <c r="F6000" t="s">
        <v>425</v>
      </c>
      <c r="G6000" t="s">
        <v>128</v>
      </c>
      <c r="H6000" t="s">
        <v>46</v>
      </c>
      <c r="J6000" t="s">
        <v>36</v>
      </c>
      <c r="L6000" t="s">
        <v>426</v>
      </c>
      <c r="M6000" t="s">
        <v>426</v>
      </c>
      <c r="N6000" t="b">
        <v>0</v>
      </c>
      <c r="O6000">
        <v>0.34</v>
      </c>
      <c r="P6000">
        <v>4.5584841370654404E-3</v>
      </c>
      <c r="Q6000">
        <v>4.3210336067454547</v>
      </c>
      <c r="R6000">
        <v>1.4691514262934551</v>
      </c>
      <c r="S6000">
        <v>1.5498846066022501E-3</v>
      </c>
      <c r="T6000">
        <f t="shared" si="188"/>
        <v>1.4691514262934546</v>
      </c>
      <c r="U6000">
        <f t="shared" si="189"/>
        <v>1.5498846066022498E-3</v>
      </c>
    </row>
    <row r="6001" spans="1:21" x14ac:dyDescent="0.35">
      <c r="A6001" t="s">
        <v>73</v>
      </c>
      <c r="B6001" t="s">
        <v>52</v>
      </c>
      <c r="C6001" t="s">
        <v>39</v>
      </c>
      <c r="D6001" t="s">
        <v>40</v>
      </c>
      <c r="E6001" t="s">
        <v>424</v>
      </c>
      <c r="F6001" t="s">
        <v>425</v>
      </c>
      <c r="G6001" t="s">
        <v>128</v>
      </c>
      <c r="H6001" t="s">
        <v>46</v>
      </c>
      <c r="J6001" t="s">
        <v>36</v>
      </c>
      <c r="L6001" t="s">
        <v>426</v>
      </c>
      <c r="M6001" t="s">
        <v>426</v>
      </c>
      <c r="N6001" t="b">
        <v>0</v>
      </c>
      <c r="O6001">
        <v>0.34</v>
      </c>
      <c r="P6001">
        <v>1.092178998654191E-2</v>
      </c>
      <c r="Q6001">
        <v>84.081954760013545</v>
      </c>
      <c r="R6001">
        <v>28.587864618404609</v>
      </c>
      <c r="S6001">
        <v>3.7134085954242512E-3</v>
      </c>
      <c r="T6001">
        <f t="shared" si="188"/>
        <v>28.587864618404609</v>
      </c>
      <c r="U6001">
        <f t="shared" si="189"/>
        <v>3.7134085954242499E-3</v>
      </c>
    </row>
    <row r="6002" spans="1:21" x14ac:dyDescent="0.35">
      <c r="A6002" t="s">
        <v>73</v>
      </c>
      <c r="B6002" t="s">
        <v>52</v>
      </c>
      <c r="C6002" t="s">
        <v>29</v>
      </c>
      <c r="D6002" t="s">
        <v>30</v>
      </c>
      <c r="E6002" t="s">
        <v>424</v>
      </c>
      <c r="F6002" t="s">
        <v>425</v>
      </c>
      <c r="G6002" t="s">
        <v>128</v>
      </c>
      <c r="H6002" t="s">
        <v>46</v>
      </c>
      <c r="J6002" t="s">
        <v>36</v>
      </c>
      <c r="L6002" t="s">
        <v>426</v>
      </c>
      <c r="M6002" t="s">
        <v>426</v>
      </c>
      <c r="N6002" t="b">
        <v>0</v>
      </c>
      <c r="O6002">
        <v>0.34</v>
      </c>
      <c r="P6002">
        <v>1.2581359990527889E-3</v>
      </c>
      <c r="Q6002">
        <v>2.7296570260188751</v>
      </c>
      <c r="R6002">
        <v>0.92808338884641739</v>
      </c>
      <c r="S6002">
        <v>4.2776623967794828E-4</v>
      </c>
      <c r="T6002">
        <f t="shared" si="188"/>
        <v>0.92808338884641761</v>
      </c>
      <c r="U6002">
        <f t="shared" si="189"/>
        <v>4.2776623967794828E-4</v>
      </c>
    </row>
    <row r="6003" spans="1:21" x14ac:dyDescent="0.35">
      <c r="A6003" t="s">
        <v>73</v>
      </c>
      <c r="B6003" t="s">
        <v>52</v>
      </c>
      <c r="C6003" t="s">
        <v>76</v>
      </c>
      <c r="D6003" t="s">
        <v>77</v>
      </c>
      <c r="E6003" t="s">
        <v>427</v>
      </c>
      <c r="F6003" t="s">
        <v>428</v>
      </c>
      <c r="G6003" t="s">
        <v>128</v>
      </c>
      <c r="H6003" t="s">
        <v>46</v>
      </c>
      <c r="J6003" t="s">
        <v>36</v>
      </c>
      <c r="L6003" t="s">
        <v>429</v>
      </c>
      <c r="M6003" t="s">
        <v>430</v>
      </c>
      <c r="N6003" t="b">
        <v>0</v>
      </c>
      <c r="O6003">
        <v>0.47</v>
      </c>
      <c r="P6003">
        <v>6.7139699301445199E-2</v>
      </c>
      <c r="Q6003">
        <v>63.642405743917188</v>
      </c>
      <c r="R6003">
        <v>29.911930699641079</v>
      </c>
      <c r="S6003">
        <v>3.155565867167924E-2</v>
      </c>
      <c r="T6003">
        <f t="shared" si="188"/>
        <v>29.911930699641076</v>
      </c>
      <c r="U6003">
        <f t="shared" si="189"/>
        <v>3.155565867167924E-2</v>
      </c>
    </row>
    <row r="6004" spans="1:21" x14ac:dyDescent="0.35">
      <c r="A6004" t="s">
        <v>73</v>
      </c>
      <c r="B6004" t="s">
        <v>52</v>
      </c>
      <c r="C6004" t="s">
        <v>39</v>
      </c>
      <c r="D6004" t="s">
        <v>40</v>
      </c>
      <c r="E6004" t="s">
        <v>427</v>
      </c>
      <c r="F6004" t="s">
        <v>428</v>
      </c>
      <c r="G6004" t="s">
        <v>128</v>
      </c>
      <c r="H6004" t="s">
        <v>46</v>
      </c>
      <c r="J6004" t="s">
        <v>36</v>
      </c>
      <c r="L6004" t="s">
        <v>429</v>
      </c>
      <c r="M6004" t="s">
        <v>430</v>
      </c>
      <c r="N6004" t="b">
        <v>0</v>
      </c>
      <c r="O6004">
        <v>0.47</v>
      </c>
      <c r="P6004">
        <v>4.6049438684986913E-2</v>
      </c>
      <c r="Q6004">
        <v>354.51394185441819</v>
      </c>
      <c r="R6004">
        <v>166.62155267157661</v>
      </c>
      <c r="S6004">
        <v>2.1643236181943849E-2</v>
      </c>
      <c r="T6004">
        <f t="shared" si="188"/>
        <v>166.62155267157655</v>
      </c>
      <c r="U6004">
        <f t="shared" si="189"/>
        <v>2.1643236181943849E-2</v>
      </c>
    </row>
    <row r="6005" spans="1:21" x14ac:dyDescent="0.35">
      <c r="A6005" t="s">
        <v>73</v>
      </c>
      <c r="B6005" t="s">
        <v>52</v>
      </c>
      <c r="C6005" t="s">
        <v>29</v>
      </c>
      <c r="D6005" t="s">
        <v>30</v>
      </c>
      <c r="E6005" t="s">
        <v>427</v>
      </c>
      <c r="F6005" t="s">
        <v>428</v>
      </c>
      <c r="G6005" t="s">
        <v>128</v>
      </c>
      <c r="H6005" t="s">
        <v>46</v>
      </c>
      <c r="J6005" t="s">
        <v>36</v>
      </c>
      <c r="L6005" t="s">
        <v>429</v>
      </c>
      <c r="M6005" t="s">
        <v>430</v>
      </c>
      <c r="N6005" t="b">
        <v>0</v>
      </c>
      <c r="O6005">
        <v>0.47</v>
      </c>
      <c r="P6005">
        <v>3.0681591001736198E-3</v>
      </c>
      <c r="Q6005">
        <v>6.6566905732273449</v>
      </c>
      <c r="R6005">
        <v>3.1286445694168519</v>
      </c>
      <c r="S6005">
        <v>1.4420347770816009E-3</v>
      </c>
      <c r="T6005">
        <f t="shared" si="188"/>
        <v>3.1286445694168519</v>
      </c>
      <c r="U6005">
        <f t="shared" si="189"/>
        <v>1.4420347770816011E-3</v>
      </c>
    </row>
    <row r="6006" spans="1:21" x14ac:dyDescent="0.35">
      <c r="A6006" t="s">
        <v>73</v>
      </c>
      <c r="B6006" t="s">
        <v>52</v>
      </c>
      <c r="C6006" t="s">
        <v>29</v>
      </c>
      <c r="D6006" t="s">
        <v>30</v>
      </c>
      <c r="E6006" t="s">
        <v>431</v>
      </c>
      <c r="F6006" t="s">
        <v>432</v>
      </c>
      <c r="G6006" t="s">
        <v>128</v>
      </c>
      <c r="H6006" t="s">
        <v>46</v>
      </c>
      <c r="J6006" t="s">
        <v>36</v>
      </c>
      <c r="L6006" t="s">
        <v>433</v>
      </c>
      <c r="M6006" t="s">
        <v>433</v>
      </c>
      <c r="N6006" t="b">
        <v>0</v>
      </c>
      <c r="O6006">
        <v>140.61000000000001</v>
      </c>
      <c r="P6006">
        <v>5.3232836570200621E-4</v>
      </c>
      <c r="Q6006">
        <v>1.154941806515035</v>
      </c>
      <c r="R6006">
        <v>162.39636741407909</v>
      </c>
      <c r="S6006">
        <v>7.4850691501359104E-2</v>
      </c>
      <c r="T6006">
        <f t="shared" si="188"/>
        <v>162.39636741407909</v>
      </c>
      <c r="U6006">
        <f t="shared" si="189"/>
        <v>7.4850691501359104E-2</v>
      </c>
    </row>
    <row r="6007" spans="1:21" x14ac:dyDescent="0.35">
      <c r="A6007" t="s">
        <v>73</v>
      </c>
      <c r="B6007" t="s">
        <v>52</v>
      </c>
      <c r="C6007" t="s">
        <v>39</v>
      </c>
      <c r="D6007" t="s">
        <v>40</v>
      </c>
      <c r="E6007" t="s">
        <v>431</v>
      </c>
      <c r="F6007" t="s">
        <v>432</v>
      </c>
      <c r="G6007" t="s">
        <v>128</v>
      </c>
      <c r="H6007" t="s">
        <v>46</v>
      </c>
      <c r="J6007" t="s">
        <v>36</v>
      </c>
      <c r="L6007" t="s">
        <v>433</v>
      </c>
      <c r="M6007" t="s">
        <v>433</v>
      </c>
      <c r="N6007" t="b">
        <v>0</v>
      </c>
      <c r="O6007">
        <v>140.61000000000001</v>
      </c>
      <c r="P6007">
        <v>1.0481120066827511E-3</v>
      </c>
      <c r="Q6007">
        <v>8.0689435008289525</v>
      </c>
      <c r="R6007">
        <v>1134.5741456515591</v>
      </c>
      <c r="S6007">
        <v>0.1473750292596617</v>
      </c>
      <c r="T6007">
        <f t="shared" si="188"/>
        <v>1134.5741456515591</v>
      </c>
      <c r="U6007">
        <f t="shared" si="189"/>
        <v>0.14737502925966164</v>
      </c>
    </row>
    <row r="6008" spans="1:21" x14ac:dyDescent="0.35">
      <c r="A6008" t="s">
        <v>73</v>
      </c>
      <c r="B6008" t="s">
        <v>52</v>
      </c>
      <c r="C6008" t="s">
        <v>76</v>
      </c>
      <c r="D6008" t="s">
        <v>77</v>
      </c>
      <c r="E6008" t="s">
        <v>431</v>
      </c>
      <c r="F6008" t="s">
        <v>432</v>
      </c>
      <c r="G6008" t="s">
        <v>128</v>
      </c>
      <c r="H6008" t="s">
        <v>46</v>
      </c>
      <c r="J6008" t="s">
        <v>36</v>
      </c>
      <c r="L6008" t="s">
        <v>433</v>
      </c>
      <c r="M6008" t="s">
        <v>433</v>
      </c>
      <c r="N6008" t="b">
        <v>0</v>
      </c>
      <c r="O6008">
        <v>140.61000000000001</v>
      </c>
      <c r="P6008">
        <v>1.254519855774411E-2</v>
      </c>
      <c r="Q6008">
        <v>11.89172166478216</v>
      </c>
      <c r="R6008">
        <v>1672.0949832850199</v>
      </c>
      <c r="S6008">
        <v>1.7639803692044</v>
      </c>
      <c r="T6008">
        <f t="shared" si="188"/>
        <v>1672.0949832850197</v>
      </c>
      <c r="U6008">
        <f t="shared" si="189"/>
        <v>1.7639803692043994</v>
      </c>
    </row>
    <row r="6009" spans="1:21" x14ac:dyDescent="0.35">
      <c r="A6009" t="s">
        <v>73</v>
      </c>
      <c r="B6009" t="s">
        <v>52</v>
      </c>
      <c r="C6009" t="s">
        <v>39</v>
      </c>
      <c r="D6009" t="s">
        <v>40</v>
      </c>
      <c r="E6009" t="s">
        <v>436</v>
      </c>
      <c r="F6009" t="s">
        <v>437</v>
      </c>
      <c r="G6009" t="s">
        <v>128</v>
      </c>
      <c r="H6009" t="s">
        <v>46</v>
      </c>
      <c r="J6009" t="s">
        <v>36</v>
      </c>
      <c r="L6009" t="s">
        <v>438</v>
      </c>
      <c r="M6009" t="s">
        <v>438</v>
      </c>
      <c r="N6009" t="b">
        <v>0</v>
      </c>
      <c r="O6009">
        <v>6.24</v>
      </c>
      <c r="P6009">
        <v>1.3307240311378459E-2</v>
      </c>
      <c r="Q6009">
        <v>102.44646520585781</v>
      </c>
      <c r="R6009">
        <v>639.26594288455271</v>
      </c>
      <c r="S6009">
        <v>8.3037179543001605E-2</v>
      </c>
      <c r="T6009">
        <f t="shared" si="188"/>
        <v>639.26594288455271</v>
      </c>
      <c r="U6009">
        <f t="shared" si="189"/>
        <v>8.3037179543001591E-2</v>
      </c>
    </row>
    <row r="6010" spans="1:21" x14ac:dyDescent="0.35">
      <c r="A6010" t="s">
        <v>73</v>
      </c>
      <c r="B6010" t="s">
        <v>52</v>
      </c>
      <c r="C6010" t="s">
        <v>76</v>
      </c>
      <c r="D6010" t="s">
        <v>77</v>
      </c>
      <c r="E6010" t="s">
        <v>436</v>
      </c>
      <c r="F6010" t="s">
        <v>437</v>
      </c>
      <c r="G6010" t="s">
        <v>128</v>
      </c>
      <c r="H6010" t="s">
        <v>46</v>
      </c>
      <c r="J6010" t="s">
        <v>36</v>
      </c>
      <c r="L6010" t="s">
        <v>438</v>
      </c>
      <c r="M6010" t="s">
        <v>438</v>
      </c>
      <c r="N6010" t="b">
        <v>0</v>
      </c>
      <c r="O6010">
        <v>6.24</v>
      </c>
      <c r="P6010">
        <v>2.6197673451606049E-2</v>
      </c>
      <c r="Q6010">
        <v>24.8330418619833</v>
      </c>
      <c r="R6010">
        <v>154.95818121877579</v>
      </c>
      <c r="S6010">
        <v>0.16347348233802181</v>
      </c>
      <c r="T6010">
        <f t="shared" si="188"/>
        <v>154.95818121877579</v>
      </c>
      <c r="U6010">
        <f t="shared" si="189"/>
        <v>0.16347348233802175</v>
      </c>
    </row>
    <row r="6011" spans="1:21" x14ac:dyDescent="0.35">
      <c r="A6011" t="s">
        <v>73</v>
      </c>
      <c r="B6011" t="s">
        <v>52</v>
      </c>
      <c r="C6011" t="s">
        <v>29</v>
      </c>
      <c r="D6011" t="s">
        <v>30</v>
      </c>
      <c r="E6011" t="s">
        <v>436</v>
      </c>
      <c r="F6011" t="s">
        <v>437</v>
      </c>
      <c r="G6011" t="s">
        <v>128</v>
      </c>
      <c r="H6011" t="s">
        <v>46</v>
      </c>
      <c r="J6011" t="s">
        <v>36</v>
      </c>
      <c r="L6011" t="s">
        <v>438</v>
      </c>
      <c r="M6011" t="s">
        <v>438</v>
      </c>
      <c r="N6011" t="b">
        <v>0</v>
      </c>
      <c r="O6011">
        <v>6.24</v>
      </c>
      <c r="P6011">
        <v>7.686430752711213E-3</v>
      </c>
      <c r="Q6011">
        <v>16.676511700596659</v>
      </c>
      <c r="R6011">
        <v>104.0614330117232</v>
      </c>
      <c r="S6011">
        <v>4.796332789691797E-2</v>
      </c>
      <c r="T6011">
        <f t="shared" si="188"/>
        <v>104.06143301172315</v>
      </c>
      <c r="U6011">
        <f t="shared" si="189"/>
        <v>4.796332789691797E-2</v>
      </c>
    </row>
    <row r="6012" spans="1:21" x14ac:dyDescent="0.35">
      <c r="A6012" t="s">
        <v>73</v>
      </c>
      <c r="B6012" t="s">
        <v>52</v>
      </c>
      <c r="C6012" t="s">
        <v>39</v>
      </c>
      <c r="D6012" t="s">
        <v>40</v>
      </c>
      <c r="E6012" t="s">
        <v>153</v>
      </c>
      <c r="F6012" t="s">
        <v>154</v>
      </c>
      <c r="G6012" t="s">
        <v>128</v>
      </c>
      <c r="H6012" t="s">
        <v>46</v>
      </c>
      <c r="J6012" t="s">
        <v>36</v>
      </c>
      <c r="L6012" t="s">
        <v>155</v>
      </c>
      <c r="M6012" t="s">
        <v>156</v>
      </c>
      <c r="N6012" t="b">
        <v>0</v>
      </c>
      <c r="O6012">
        <v>113.85</v>
      </c>
      <c r="P6012">
        <v>3.4463385797925553E-8</v>
      </c>
      <c r="Q6012">
        <v>2.6531812542712719E-4</v>
      </c>
      <c r="R6012">
        <v>3.020646857987843E-2</v>
      </c>
      <c r="S6012">
        <v>3.9236564730938243E-6</v>
      </c>
      <c r="T6012">
        <f t="shared" si="188"/>
        <v>3.020646857987843E-2</v>
      </c>
      <c r="U6012">
        <f t="shared" si="189"/>
        <v>3.9236564730938243E-6</v>
      </c>
    </row>
    <row r="6013" spans="1:21" x14ac:dyDescent="0.35">
      <c r="A6013" t="s">
        <v>73</v>
      </c>
      <c r="B6013" t="s">
        <v>52</v>
      </c>
      <c r="C6013" t="s">
        <v>76</v>
      </c>
      <c r="D6013" t="s">
        <v>77</v>
      </c>
      <c r="E6013" t="s">
        <v>153</v>
      </c>
      <c r="F6013" t="s">
        <v>154</v>
      </c>
      <c r="G6013" t="s">
        <v>128</v>
      </c>
      <c r="H6013" t="s">
        <v>46</v>
      </c>
      <c r="J6013" t="s">
        <v>36</v>
      </c>
      <c r="L6013" t="s">
        <v>155</v>
      </c>
      <c r="M6013" t="s">
        <v>156</v>
      </c>
      <c r="N6013" t="b">
        <v>0</v>
      </c>
      <c r="O6013">
        <v>113.85</v>
      </c>
      <c r="P6013">
        <v>2.7075821898717859E-7</v>
      </c>
      <c r="Q6013">
        <v>2.5665447731475747E-4</v>
      </c>
      <c r="R6013">
        <v>2.9220112242285139E-2</v>
      </c>
      <c r="S6013">
        <v>3.0825823231690279E-5</v>
      </c>
      <c r="T6013">
        <f t="shared" si="188"/>
        <v>2.9220112242285136E-2</v>
      </c>
      <c r="U6013">
        <f t="shared" si="189"/>
        <v>3.0825823231690279E-5</v>
      </c>
    </row>
    <row r="6014" spans="1:21" x14ac:dyDescent="0.35">
      <c r="A6014" t="s">
        <v>73</v>
      </c>
      <c r="B6014" t="s">
        <v>52</v>
      </c>
      <c r="C6014" t="s">
        <v>29</v>
      </c>
      <c r="D6014" t="s">
        <v>30</v>
      </c>
      <c r="E6014" t="s">
        <v>153</v>
      </c>
      <c r="F6014" t="s">
        <v>154</v>
      </c>
      <c r="G6014" t="s">
        <v>128</v>
      </c>
      <c r="H6014" t="s">
        <v>46</v>
      </c>
      <c r="J6014" t="s">
        <v>36</v>
      </c>
      <c r="L6014" t="s">
        <v>155</v>
      </c>
      <c r="M6014" t="s">
        <v>156</v>
      </c>
      <c r="N6014" t="b">
        <v>0</v>
      </c>
      <c r="O6014">
        <v>113.85</v>
      </c>
      <c r="P6014">
        <v>1.7686356240250971E-8</v>
      </c>
      <c r="Q6014">
        <v>3.8372391070774997E-5</v>
      </c>
      <c r="R6014">
        <v>4.3686967234077331E-3</v>
      </c>
      <c r="S6014">
        <v>2.013591657952573E-6</v>
      </c>
      <c r="T6014">
        <f t="shared" si="188"/>
        <v>4.3686967234077331E-3</v>
      </c>
      <c r="U6014">
        <f t="shared" si="189"/>
        <v>2.013591657952573E-6</v>
      </c>
    </row>
    <row r="6015" spans="1:21" x14ac:dyDescent="0.35">
      <c r="A6015" t="s">
        <v>73</v>
      </c>
      <c r="B6015" t="s">
        <v>52</v>
      </c>
      <c r="C6015" t="s">
        <v>29</v>
      </c>
      <c r="D6015" t="s">
        <v>30</v>
      </c>
      <c r="E6015" t="s">
        <v>157</v>
      </c>
      <c r="F6015" t="s">
        <v>158</v>
      </c>
      <c r="G6015" t="s">
        <v>128</v>
      </c>
      <c r="H6015" t="s">
        <v>46</v>
      </c>
      <c r="J6015" t="s">
        <v>36</v>
      </c>
      <c r="L6015" t="s">
        <v>155</v>
      </c>
      <c r="M6015" t="s">
        <v>156</v>
      </c>
      <c r="N6015" t="b">
        <v>0</v>
      </c>
      <c r="O6015">
        <v>113.85</v>
      </c>
      <c r="P6015">
        <v>8.0657264970331922E-4</v>
      </c>
      <c r="Q6015">
        <v>1.7499433303831149</v>
      </c>
      <c r="R6015">
        <v>199.23104816411771</v>
      </c>
      <c r="S6015">
        <v>9.1828296168722887E-2</v>
      </c>
      <c r="T6015">
        <f t="shared" si="188"/>
        <v>199.23104816411762</v>
      </c>
      <c r="U6015">
        <f t="shared" si="189"/>
        <v>9.1828296168722887E-2</v>
      </c>
    </row>
    <row r="6016" spans="1:21" x14ac:dyDescent="0.35">
      <c r="A6016" t="s">
        <v>73</v>
      </c>
      <c r="B6016" t="s">
        <v>52</v>
      </c>
      <c r="C6016" t="s">
        <v>39</v>
      </c>
      <c r="D6016" t="s">
        <v>40</v>
      </c>
      <c r="E6016" t="s">
        <v>157</v>
      </c>
      <c r="F6016" t="s">
        <v>158</v>
      </c>
      <c r="G6016" t="s">
        <v>128</v>
      </c>
      <c r="H6016" t="s">
        <v>46</v>
      </c>
      <c r="J6016" t="s">
        <v>36</v>
      </c>
      <c r="L6016" t="s">
        <v>155</v>
      </c>
      <c r="M6016" t="s">
        <v>156</v>
      </c>
      <c r="N6016" t="b">
        <v>0</v>
      </c>
      <c r="O6016">
        <v>113.85</v>
      </c>
      <c r="P6016">
        <v>1.9033178103461631E-3</v>
      </c>
      <c r="Q6016">
        <v>14.65278880299407</v>
      </c>
      <c r="R6016">
        <v>1668.220005220875</v>
      </c>
      <c r="S6016">
        <v>0.21669273270791059</v>
      </c>
      <c r="T6016">
        <f t="shared" si="188"/>
        <v>1668.2200052208748</v>
      </c>
      <c r="U6016">
        <f t="shared" si="189"/>
        <v>0.21669273270791065</v>
      </c>
    </row>
    <row r="6017" spans="1:21" x14ac:dyDescent="0.35">
      <c r="A6017" t="s">
        <v>73</v>
      </c>
      <c r="B6017" t="s">
        <v>52</v>
      </c>
      <c r="C6017" t="s">
        <v>76</v>
      </c>
      <c r="D6017" t="s">
        <v>77</v>
      </c>
      <c r="E6017" t="s">
        <v>157</v>
      </c>
      <c r="F6017" t="s">
        <v>158</v>
      </c>
      <c r="G6017" t="s">
        <v>128</v>
      </c>
      <c r="H6017" t="s">
        <v>46</v>
      </c>
      <c r="J6017" t="s">
        <v>36</v>
      </c>
      <c r="L6017" t="s">
        <v>155</v>
      </c>
      <c r="M6017" t="s">
        <v>156</v>
      </c>
      <c r="N6017" t="b">
        <v>0</v>
      </c>
      <c r="O6017">
        <v>113.85</v>
      </c>
      <c r="P6017">
        <v>7.851802158508274E-3</v>
      </c>
      <c r="Q6017">
        <v>7.4428033487184839</v>
      </c>
      <c r="R6017">
        <v>847.36316125159931</v>
      </c>
      <c r="S6017">
        <v>0.89392767574616694</v>
      </c>
      <c r="T6017">
        <f t="shared" si="188"/>
        <v>847.36316125159931</v>
      </c>
      <c r="U6017">
        <f t="shared" si="189"/>
        <v>0.89392767574616694</v>
      </c>
    </row>
    <row r="6018" spans="1:21" x14ac:dyDescent="0.35">
      <c r="A6018" t="s">
        <v>73</v>
      </c>
      <c r="B6018" t="s">
        <v>52</v>
      </c>
      <c r="C6018" t="s">
        <v>76</v>
      </c>
      <c r="D6018" t="s">
        <v>77</v>
      </c>
      <c r="E6018" t="s">
        <v>159</v>
      </c>
      <c r="F6018" t="s">
        <v>160</v>
      </c>
      <c r="G6018" t="s">
        <v>128</v>
      </c>
      <c r="H6018" t="s">
        <v>46</v>
      </c>
      <c r="J6018" t="s">
        <v>36</v>
      </c>
      <c r="L6018" t="s">
        <v>161</v>
      </c>
      <c r="M6018" t="s">
        <v>161</v>
      </c>
      <c r="N6018" t="b">
        <v>0</v>
      </c>
      <c r="O6018">
        <v>167.61</v>
      </c>
      <c r="P6018">
        <v>9.6418532816653184E-3</v>
      </c>
      <c r="Q6018">
        <v>9.1396110655779346</v>
      </c>
      <c r="R6018">
        <v>1531.8902107015181</v>
      </c>
      <c r="S6018">
        <v>1.616071028539924</v>
      </c>
      <c r="T6018">
        <f t="shared" ref="T6018:T6081" si="190">O6018*Q6018</f>
        <v>1531.8902107015178</v>
      </c>
      <c r="U6018">
        <f t="shared" ref="U6018:U6081" si="191">O6018*P6018</f>
        <v>1.6160710285399242</v>
      </c>
    </row>
    <row r="6019" spans="1:21" x14ac:dyDescent="0.35">
      <c r="A6019" t="s">
        <v>73</v>
      </c>
      <c r="B6019" t="s">
        <v>52</v>
      </c>
      <c r="C6019" t="s">
        <v>39</v>
      </c>
      <c r="D6019" t="s">
        <v>40</v>
      </c>
      <c r="E6019" t="s">
        <v>159</v>
      </c>
      <c r="F6019" t="s">
        <v>160</v>
      </c>
      <c r="G6019" t="s">
        <v>128</v>
      </c>
      <c r="H6019" t="s">
        <v>46</v>
      </c>
      <c r="J6019" t="s">
        <v>36</v>
      </c>
      <c r="L6019" t="s">
        <v>161</v>
      </c>
      <c r="M6019" t="s">
        <v>161</v>
      </c>
      <c r="N6019" t="b">
        <v>0</v>
      </c>
      <c r="O6019">
        <v>167.61</v>
      </c>
      <c r="P6019">
        <v>1.279168491885772E-2</v>
      </c>
      <c r="Q6019">
        <v>98.477435839460426</v>
      </c>
      <c r="R6019">
        <v>16505.803021051961</v>
      </c>
      <c r="S6019">
        <v>2.144014309249743</v>
      </c>
      <c r="T6019">
        <f t="shared" si="190"/>
        <v>16505.803021051965</v>
      </c>
      <c r="U6019">
        <f t="shared" si="191"/>
        <v>2.1440143092497426</v>
      </c>
    </row>
    <row r="6020" spans="1:21" x14ac:dyDescent="0.35">
      <c r="A6020" t="s">
        <v>73</v>
      </c>
      <c r="B6020" t="s">
        <v>52</v>
      </c>
      <c r="C6020" t="s">
        <v>29</v>
      </c>
      <c r="D6020" t="s">
        <v>30</v>
      </c>
      <c r="E6020" t="s">
        <v>159</v>
      </c>
      <c r="F6020" t="s">
        <v>160</v>
      </c>
      <c r="G6020" t="s">
        <v>128</v>
      </c>
      <c r="H6020" t="s">
        <v>46</v>
      </c>
      <c r="J6020" t="s">
        <v>36</v>
      </c>
      <c r="L6020" t="s">
        <v>161</v>
      </c>
      <c r="M6020" t="s">
        <v>161</v>
      </c>
      <c r="N6020" t="b">
        <v>0</v>
      </c>
      <c r="O6020">
        <v>167.61</v>
      </c>
      <c r="P6020">
        <v>4.332889805810999E-3</v>
      </c>
      <c r="Q6020">
        <v>9.4006555017120199</v>
      </c>
      <c r="R6020">
        <v>1575.6438686419519</v>
      </c>
      <c r="S6020">
        <v>0.72623566035198162</v>
      </c>
      <c r="T6020">
        <f t="shared" si="190"/>
        <v>1575.6438686419517</v>
      </c>
      <c r="U6020">
        <f t="shared" si="191"/>
        <v>0.72623566035198162</v>
      </c>
    </row>
    <row r="6021" spans="1:21" x14ac:dyDescent="0.35">
      <c r="A6021" t="s">
        <v>73</v>
      </c>
      <c r="B6021" t="s">
        <v>52</v>
      </c>
      <c r="C6021" t="s">
        <v>39</v>
      </c>
      <c r="D6021" t="s">
        <v>40</v>
      </c>
      <c r="E6021" t="s">
        <v>162</v>
      </c>
      <c r="F6021" t="s">
        <v>163</v>
      </c>
      <c r="G6021" t="s">
        <v>128</v>
      </c>
      <c r="H6021" t="s">
        <v>46</v>
      </c>
      <c r="J6021" t="s">
        <v>36</v>
      </c>
      <c r="L6021" t="s">
        <v>139</v>
      </c>
      <c r="M6021" t="s">
        <v>139</v>
      </c>
      <c r="N6021" t="b">
        <v>0</v>
      </c>
      <c r="O6021">
        <v>116.89</v>
      </c>
      <c r="P6021">
        <v>3.4595003343329947E-2</v>
      </c>
      <c r="Q6021">
        <v>266.33138978324041</v>
      </c>
      <c r="R6021">
        <v>31131.47615176297</v>
      </c>
      <c r="S6021">
        <v>4.0438099408018378</v>
      </c>
      <c r="T6021">
        <f t="shared" si="190"/>
        <v>31131.47615176297</v>
      </c>
      <c r="U6021">
        <f t="shared" si="191"/>
        <v>4.0438099408018378</v>
      </c>
    </row>
    <row r="6022" spans="1:21" x14ac:dyDescent="0.35">
      <c r="A6022" t="s">
        <v>73</v>
      </c>
      <c r="B6022" t="s">
        <v>52</v>
      </c>
      <c r="C6022" t="s">
        <v>76</v>
      </c>
      <c r="D6022" t="s">
        <v>77</v>
      </c>
      <c r="E6022" t="s">
        <v>162</v>
      </c>
      <c r="F6022" t="s">
        <v>163</v>
      </c>
      <c r="G6022" t="s">
        <v>128</v>
      </c>
      <c r="H6022" t="s">
        <v>46</v>
      </c>
      <c r="J6022" t="s">
        <v>36</v>
      </c>
      <c r="L6022" t="s">
        <v>139</v>
      </c>
      <c r="M6022" t="s">
        <v>139</v>
      </c>
      <c r="N6022" t="b">
        <v>0</v>
      </c>
      <c r="O6022">
        <v>116.89</v>
      </c>
      <c r="P6022">
        <v>5.8245217717359431E-2</v>
      </c>
      <c r="Q6022">
        <v>55.211235933122389</v>
      </c>
      <c r="R6022">
        <v>6453.6413682226757</v>
      </c>
      <c r="S6022">
        <v>6.8082834989821439</v>
      </c>
      <c r="T6022">
        <f t="shared" si="190"/>
        <v>6453.6413682226757</v>
      </c>
      <c r="U6022">
        <f t="shared" si="191"/>
        <v>6.8082834989821439</v>
      </c>
    </row>
    <row r="6023" spans="1:21" x14ac:dyDescent="0.35">
      <c r="A6023" t="s">
        <v>73</v>
      </c>
      <c r="B6023" t="s">
        <v>52</v>
      </c>
      <c r="C6023" t="s">
        <v>29</v>
      </c>
      <c r="D6023" t="s">
        <v>30</v>
      </c>
      <c r="E6023" t="s">
        <v>162</v>
      </c>
      <c r="F6023" t="s">
        <v>163</v>
      </c>
      <c r="G6023" t="s">
        <v>128</v>
      </c>
      <c r="H6023" t="s">
        <v>46</v>
      </c>
      <c r="J6023" t="s">
        <v>36</v>
      </c>
      <c r="L6023" t="s">
        <v>139</v>
      </c>
      <c r="M6023" t="s">
        <v>139</v>
      </c>
      <c r="N6023" t="b">
        <v>0</v>
      </c>
      <c r="O6023">
        <v>116.89</v>
      </c>
      <c r="P6023">
        <v>1.0105967724937369E-2</v>
      </c>
      <c r="Q6023">
        <v>21.925949043556329</v>
      </c>
      <c r="R6023">
        <v>2562.9241837012992</v>
      </c>
      <c r="S6023">
        <v>1.18128656736793</v>
      </c>
      <c r="T6023">
        <f t="shared" si="190"/>
        <v>2562.9241837012992</v>
      </c>
      <c r="U6023">
        <f t="shared" si="191"/>
        <v>1.1812865673679291</v>
      </c>
    </row>
    <row r="6024" spans="1:21" x14ac:dyDescent="0.35">
      <c r="A6024" t="s">
        <v>73</v>
      </c>
      <c r="B6024" t="s">
        <v>52</v>
      </c>
      <c r="C6024" t="s">
        <v>76</v>
      </c>
      <c r="D6024" t="s">
        <v>77</v>
      </c>
      <c r="E6024" t="s">
        <v>167</v>
      </c>
      <c r="F6024" t="s">
        <v>168</v>
      </c>
      <c r="G6024" t="s">
        <v>128</v>
      </c>
      <c r="H6024" t="s">
        <v>46</v>
      </c>
      <c r="J6024" t="s">
        <v>36</v>
      </c>
      <c r="L6024" t="s">
        <v>169</v>
      </c>
      <c r="M6024" t="s">
        <v>169</v>
      </c>
      <c r="N6024" t="b">
        <v>0</v>
      </c>
      <c r="O6024">
        <v>206.9</v>
      </c>
      <c r="P6024">
        <v>3.6952483959336699E-3</v>
      </c>
      <c r="Q6024">
        <v>3.5027636433502409</v>
      </c>
      <c r="R6024">
        <v>724.72179780916485</v>
      </c>
      <c r="S6024">
        <v>0.7645468931186763</v>
      </c>
      <c r="T6024">
        <f t="shared" si="190"/>
        <v>724.72179780916485</v>
      </c>
      <c r="U6024">
        <f t="shared" si="191"/>
        <v>0.7645468931186763</v>
      </c>
    </row>
    <row r="6025" spans="1:21" x14ac:dyDescent="0.35">
      <c r="A6025" t="s">
        <v>73</v>
      </c>
      <c r="B6025" t="s">
        <v>52</v>
      </c>
      <c r="C6025" t="s">
        <v>39</v>
      </c>
      <c r="D6025" t="s">
        <v>40</v>
      </c>
      <c r="E6025" t="s">
        <v>167</v>
      </c>
      <c r="F6025" t="s">
        <v>168</v>
      </c>
      <c r="G6025" t="s">
        <v>128</v>
      </c>
      <c r="H6025" t="s">
        <v>46</v>
      </c>
      <c r="J6025" t="s">
        <v>36</v>
      </c>
      <c r="L6025" t="s">
        <v>169</v>
      </c>
      <c r="M6025" t="s">
        <v>169</v>
      </c>
      <c r="N6025" t="b">
        <v>0</v>
      </c>
      <c r="O6025">
        <v>206.9</v>
      </c>
      <c r="P6025">
        <v>1.1814942432758009E-3</v>
      </c>
      <c r="Q6025">
        <v>9.0957934216593017</v>
      </c>
      <c r="R6025">
        <v>1881.91965894131</v>
      </c>
      <c r="S6025">
        <v>0.24445115893376329</v>
      </c>
      <c r="T6025">
        <f t="shared" si="190"/>
        <v>1881.9196589413095</v>
      </c>
      <c r="U6025">
        <f t="shared" si="191"/>
        <v>0.24445115893376321</v>
      </c>
    </row>
    <row r="6026" spans="1:21" x14ac:dyDescent="0.35">
      <c r="A6026" t="s">
        <v>73</v>
      </c>
      <c r="B6026" t="s">
        <v>52</v>
      </c>
      <c r="C6026" t="s">
        <v>39</v>
      </c>
      <c r="D6026" t="s">
        <v>40</v>
      </c>
      <c r="E6026" t="s">
        <v>1189</v>
      </c>
      <c r="F6026" t="s">
        <v>1190</v>
      </c>
      <c r="G6026" t="s">
        <v>128</v>
      </c>
      <c r="H6026" t="s">
        <v>46</v>
      </c>
      <c r="J6026" t="s">
        <v>36</v>
      </c>
      <c r="L6026" t="s">
        <v>175</v>
      </c>
      <c r="M6026" t="s">
        <v>136</v>
      </c>
      <c r="N6026" t="b">
        <v>0</v>
      </c>
      <c r="O6026">
        <v>32.130000000000003</v>
      </c>
      <c r="P6026">
        <v>3.7396695729804522E-6</v>
      </c>
      <c r="Q6026">
        <v>2.8790036087509491E-2</v>
      </c>
      <c r="R6026">
        <v>0.92502385949168009</v>
      </c>
      <c r="S6026">
        <v>1.2015558337986191E-4</v>
      </c>
      <c r="T6026">
        <f t="shared" si="190"/>
        <v>0.92502385949167998</v>
      </c>
      <c r="U6026">
        <f t="shared" si="191"/>
        <v>1.2015558337986193E-4</v>
      </c>
    </row>
    <row r="6027" spans="1:21" x14ac:dyDescent="0.35">
      <c r="A6027" t="s">
        <v>73</v>
      </c>
      <c r="B6027" t="s">
        <v>52</v>
      </c>
      <c r="C6027" t="s">
        <v>29</v>
      </c>
      <c r="D6027" t="s">
        <v>30</v>
      </c>
      <c r="E6027" t="s">
        <v>170</v>
      </c>
      <c r="F6027" t="s">
        <v>171</v>
      </c>
      <c r="G6027" t="s">
        <v>128</v>
      </c>
      <c r="H6027" t="s">
        <v>46</v>
      </c>
      <c r="J6027" t="s">
        <v>36</v>
      </c>
      <c r="L6027" t="s">
        <v>172</v>
      </c>
      <c r="M6027" t="s">
        <v>172</v>
      </c>
      <c r="N6027" t="b">
        <v>0</v>
      </c>
      <c r="O6027">
        <v>31.79</v>
      </c>
      <c r="P6027">
        <v>9.7606498104344365E-4</v>
      </c>
      <c r="Q6027">
        <v>2.11767458793175</v>
      </c>
      <c r="R6027">
        <v>67.320875150350332</v>
      </c>
      <c r="S6027">
        <v>3.1029105747371069E-2</v>
      </c>
      <c r="T6027">
        <f t="shared" si="190"/>
        <v>67.320875150350332</v>
      </c>
      <c r="U6027">
        <f t="shared" si="191"/>
        <v>3.1029105747371073E-2</v>
      </c>
    </row>
    <row r="6028" spans="1:21" x14ac:dyDescent="0.35">
      <c r="A6028" t="s">
        <v>73</v>
      </c>
      <c r="B6028" t="s">
        <v>52</v>
      </c>
      <c r="C6028" t="s">
        <v>39</v>
      </c>
      <c r="D6028" t="s">
        <v>40</v>
      </c>
      <c r="E6028" t="s">
        <v>170</v>
      </c>
      <c r="F6028" t="s">
        <v>171</v>
      </c>
      <c r="G6028" t="s">
        <v>128</v>
      </c>
      <c r="H6028" t="s">
        <v>46</v>
      </c>
      <c r="J6028" t="s">
        <v>36</v>
      </c>
      <c r="L6028" t="s">
        <v>172</v>
      </c>
      <c r="M6028" t="s">
        <v>172</v>
      </c>
      <c r="N6028" t="b">
        <v>0</v>
      </c>
      <c r="O6028">
        <v>31.79</v>
      </c>
      <c r="P6028">
        <v>5.5692816115889996E-3</v>
      </c>
      <c r="Q6028">
        <v>42.875397264406523</v>
      </c>
      <c r="R6028">
        <v>1363.008879035483</v>
      </c>
      <c r="S6028">
        <v>0.17704746243241429</v>
      </c>
      <c r="T6028">
        <f t="shared" si="190"/>
        <v>1363.0088790354832</v>
      </c>
      <c r="U6028">
        <f t="shared" si="191"/>
        <v>0.17704746243241429</v>
      </c>
    </row>
    <row r="6029" spans="1:21" x14ac:dyDescent="0.35">
      <c r="A6029" t="s">
        <v>73</v>
      </c>
      <c r="B6029" t="s">
        <v>52</v>
      </c>
      <c r="C6029" t="s">
        <v>76</v>
      </c>
      <c r="D6029" t="s">
        <v>77</v>
      </c>
      <c r="E6029" t="s">
        <v>170</v>
      </c>
      <c r="F6029" t="s">
        <v>171</v>
      </c>
      <c r="G6029" t="s">
        <v>128</v>
      </c>
      <c r="H6029" t="s">
        <v>46</v>
      </c>
      <c r="J6029" t="s">
        <v>36</v>
      </c>
      <c r="L6029" t="s">
        <v>172</v>
      </c>
      <c r="M6029" t="s">
        <v>172</v>
      </c>
      <c r="N6029" t="b">
        <v>0</v>
      </c>
      <c r="O6029">
        <v>31.79</v>
      </c>
      <c r="P6029">
        <v>1.191469642079912E-2</v>
      </c>
      <c r="Q6029">
        <v>11.294062258508999</v>
      </c>
      <c r="R6029">
        <v>359.03823919800118</v>
      </c>
      <c r="S6029">
        <v>0.37876819921720389</v>
      </c>
      <c r="T6029">
        <f t="shared" si="190"/>
        <v>359.03823919800107</v>
      </c>
      <c r="U6029">
        <f t="shared" si="191"/>
        <v>0.378768199217204</v>
      </c>
    </row>
    <row r="6030" spans="1:21" x14ac:dyDescent="0.35">
      <c r="A6030" t="s">
        <v>73</v>
      </c>
      <c r="B6030" t="s">
        <v>52</v>
      </c>
      <c r="C6030" t="s">
        <v>76</v>
      </c>
      <c r="D6030" t="s">
        <v>77</v>
      </c>
      <c r="E6030" t="s">
        <v>173</v>
      </c>
      <c r="F6030" t="s">
        <v>174</v>
      </c>
      <c r="G6030" t="s">
        <v>128</v>
      </c>
      <c r="H6030" t="s">
        <v>46</v>
      </c>
      <c r="J6030" t="s">
        <v>36</v>
      </c>
      <c r="L6030" t="s">
        <v>175</v>
      </c>
      <c r="M6030" t="s">
        <v>136</v>
      </c>
      <c r="N6030" t="b">
        <v>0</v>
      </c>
      <c r="O6030">
        <v>32.130000000000003</v>
      </c>
      <c r="P6030">
        <v>5.4062050903382057E-2</v>
      </c>
      <c r="Q6030">
        <v>51.245969444895699</v>
      </c>
      <c r="R6030">
        <v>1646.5329982644989</v>
      </c>
      <c r="S6030">
        <v>1.7370136955256661</v>
      </c>
      <c r="T6030">
        <f t="shared" si="190"/>
        <v>1646.5329982644989</v>
      </c>
      <c r="U6030">
        <f t="shared" si="191"/>
        <v>1.7370136955256656</v>
      </c>
    </row>
    <row r="6031" spans="1:21" x14ac:dyDescent="0.35">
      <c r="A6031" t="s">
        <v>73</v>
      </c>
      <c r="B6031" t="s">
        <v>52</v>
      </c>
      <c r="C6031" t="s">
        <v>39</v>
      </c>
      <c r="D6031" t="s">
        <v>40</v>
      </c>
      <c r="E6031" t="s">
        <v>173</v>
      </c>
      <c r="F6031" t="s">
        <v>174</v>
      </c>
      <c r="G6031" t="s">
        <v>128</v>
      </c>
      <c r="H6031" t="s">
        <v>46</v>
      </c>
      <c r="J6031" t="s">
        <v>36</v>
      </c>
      <c r="L6031" t="s">
        <v>175</v>
      </c>
      <c r="M6031" t="s">
        <v>136</v>
      </c>
      <c r="N6031" t="b">
        <v>0</v>
      </c>
      <c r="O6031">
        <v>32.130000000000003</v>
      </c>
      <c r="P6031">
        <v>3.9928649518450959E-2</v>
      </c>
      <c r="Q6031">
        <v>307.39273567572241</v>
      </c>
      <c r="R6031">
        <v>9876.5285972609618</v>
      </c>
      <c r="S6031">
        <v>1.282907509027829</v>
      </c>
      <c r="T6031">
        <f t="shared" si="190"/>
        <v>9876.5285972609618</v>
      </c>
      <c r="U6031">
        <f t="shared" si="191"/>
        <v>1.2829075090278295</v>
      </c>
    </row>
    <row r="6032" spans="1:21" x14ac:dyDescent="0.35">
      <c r="A6032" t="s">
        <v>73</v>
      </c>
      <c r="B6032" t="s">
        <v>52</v>
      </c>
      <c r="C6032" t="s">
        <v>29</v>
      </c>
      <c r="D6032" t="s">
        <v>30</v>
      </c>
      <c r="E6032" t="s">
        <v>173</v>
      </c>
      <c r="F6032" t="s">
        <v>174</v>
      </c>
      <c r="G6032" t="s">
        <v>128</v>
      </c>
      <c r="H6032" t="s">
        <v>46</v>
      </c>
      <c r="J6032" t="s">
        <v>36</v>
      </c>
      <c r="L6032" t="s">
        <v>175</v>
      </c>
      <c r="M6032" t="s">
        <v>136</v>
      </c>
      <c r="N6032" t="b">
        <v>0</v>
      </c>
      <c r="O6032">
        <v>32.130000000000003</v>
      </c>
      <c r="P6032">
        <v>3.8043329615600678E-3</v>
      </c>
      <c r="Q6032">
        <v>8.2538964036128153</v>
      </c>
      <c r="R6032">
        <v>265.19769144807981</v>
      </c>
      <c r="S6032">
        <v>0.122233218054925</v>
      </c>
      <c r="T6032">
        <f t="shared" si="190"/>
        <v>265.19769144807975</v>
      </c>
      <c r="U6032">
        <f t="shared" si="191"/>
        <v>0.12223321805492499</v>
      </c>
    </row>
    <row r="6033" spans="1:21" x14ac:dyDescent="0.35">
      <c r="A6033" t="s">
        <v>73</v>
      </c>
      <c r="B6033" t="s">
        <v>52</v>
      </c>
      <c r="C6033" t="s">
        <v>76</v>
      </c>
      <c r="D6033" t="s">
        <v>77</v>
      </c>
      <c r="E6033" t="s">
        <v>1502</v>
      </c>
      <c r="F6033" t="s">
        <v>1503</v>
      </c>
      <c r="G6033" t="s">
        <v>128</v>
      </c>
      <c r="H6033" t="s">
        <v>46</v>
      </c>
      <c r="J6033" t="s">
        <v>36</v>
      </c>
      <c r="L6033" t="s">
        <v>1504</v>
      </c>
      <c r="M6033" t="s">
        <v>1504</v>
      </c>
      <c r="N6033" t="b">
        <v>0</v>
      </c>
      <c r="O6033">
        <v>49.63</v>
      </c>
      <c r="P6033">
        <v>4.1298544280501011E-3</v>
      </c>
      <c r="Q6033">
        <v>3.914731133858683</v>
      </c>
      <c r="R6033">
        <v>194.2881061734065</v>
      </c>
      <c r="S6033">
        <v>0.20496467526412651</v>
      </c>
      <c r="T6033">
        <f t="shared" si="190"/>
        <v>194.28810617340645</v>
      </c>
      <c r="U6033">
        <f t="shared" si="191"/>
        <v>0.20496467526412654</v>
      </c>
    </row>
    <row r="6034" spans="1:21" x14ac:dyDescent="0.35">
      <c r="A6034" t="s">
        <v>73</v>
      </c>
      <c r="B6034" t="s">
        <v>63</v>
      </c>
      <c r="C6034" t="s">
        <v>39</v>
      </c>
      <c r="D6034" t="s">
        <v>40</v>
      </c>
      <c r="E6034" t="s">
        <v>1368</v>
      </c>
      <c r="F6034" t="s">
        <v>1369</v>
      </c>
      <c r="G6034" t="s">
        <v>33</v>
      </c>
      <c r="H6034" t="s">
        <v>34</v>
      </c>
      <c r="I6034" t="s">
        <v>35</v>
      </c>
      <c r="J6034" t="s">
        <v>36</v>
      </c>
      <c r="K6034" t="s">
        <v>1370</v>
      </c>
      <c r="L6034" t="s">
        <v>1371</v>
      </c>
      <c r="M6034" t="s">
        <v>1371</v>
      </c>
      <c r="N6034" t="b">
        <v>0</v>
      </c>
      <c r="O6034">
        <v>202.5917426</v>
      </c>
      <c r="P6034">
        <v>1.551274036082525E-3</v>
      </c>
      <c r="Q6034">
        <v>9.6620379258144808</v>
      </c>
      <c r="R6034">
        <v>1957.449100458045</v>
      </c>
      <c r="S6034">
        <v>0.31427531022009397</v>
      </c>
      <c r="T6034">
        <f t="shared" si="190"/>
        <v>1957.4491004580452</v>
      </c>
      <c r="U6034">
        <f t="shared" si="191"/>
        <v>0.31427531022009403</v>
      </c>
    </row>
    <row r="6035" spans="1:21" x14ac:dyDescent="0.35">
      <c r="A6035" t="s">
        <v>73</v>
      </c>
      <c r="B6035" t="s">
        <v>63</v>
      </c>
      <c r="C6035" t="s">
        <v>29</v>
      </c>
      <c r="D6035" t="s">
        <v>30</v>
      </c>
      <c r="E6035" t="s">
        <v>1372</v>
      </c>
      <c r="F6035" t="s">
        <v>1373</v>
      </c>
      <c r="G6035" t="s">
        <v>33</v>
      </c>
      <c r="H6035" t="s">
        <v>34</v>
      </c>
      <c r="I6035" t="s">
        <v>35</v>
      </c>
      <c r="J6035" t="s">
        <v>36</v>
      </c>
      <c r="K6035" t="s">
        <v>37</v>
      </c>
      <c r="L6035" t="s">
        <v>38</v>
      </c>
      <c r="M6035" t="s">
        <v>38</v>
      </c>
      <c r="N6035" t="b">
        <v>0</v>
      </c>
      <c r="O6035">
        <v>274.3982815</v>
      </c>
      <c r="P6035">
        <v>6.7773426669791702E-3</v>
      </c>
      <c r="Q6035">
        <v>12.81252764799534</v>
      </c>
      <c r="R6035">
        <v>3515.7355682811581</v>
      </c>
      <c r="S6035">
        <v>1.8596911809557111</v>
      </c>
      <c r="T6035">
        <f t="shared" si="190"/>
        <v>3515.7355682811581</v>
      </c>
      <c r="U6035">
        <f t="shared" si="191"/>
        <v>1.8596911809557111</v>
      </c>
    </row>
    <row r="6036" spans="1:21" x14ac:dyDescent="0.35">
      <c r="A6036" t="s">
        <v>73</v>
      </c>
      <c r="B6036" t="s">
        <v>63</v>
      </c>
      <c r="C6036" t="s">
        <v>39</v>
      </c>
      <c r="D6036" t="s">
        <v>40</v>
      </c>
      <c r="E6036" t="s">
        <v>1372</v>
      </c>
      <c r="F6036" t="s">
        <v>1373</v>
      </c>
      <c r="G6036" t="s">
        <v>33</v>
      </c>
      <c r="H6036" t="s">
        <v>34</v>
      </c>
      <c r="I6036" t="s">
        <v>35</v>
      </c>
      <c r="J6036" t="s">
        <v>36</v>
      </c>
      <c r="K6036" t="s">
        <v>37</v>
      </c>
      <c r="L6036" t="s">
        <v>38</v>
      </c>
      <c r="M6036" t="s">
        <v>38</v>
      </c>
      <c r="N6036" t="b">
        <v>0</v>
      </c>
      <c r="O6036">
        <v>274.3982815</v>
      </c>
      <c r="P6036">
        <v>2.0856412352658138E-3</v>
      </c>
      <c r="Q6036">
        <v>12.990319083577329</v>
      </c>
      <c r="R6036">
        <v>3564.5212326702749</v>
      </c>
      <c r="S6036">
        <v>0.57229637078247653</v>
      </c>
      <c r="T6036">
        <f t="shared" si="190"/>
        <v>3564.521232670274</v>
      </c>
      <c r="U6036">
        <f t="shared" si="191"/>
        <v>0.57229637078247653</v>
      </c>
    </row>
    <row r="6037" spans="1:21" x14ac:dyDescent="0.35">
      <c r="A6037" t="s">
        <v>73</v>
      </c>
      <c r="B6037" t="s">
        <v>63</v>
      </c>
      <c r="C6037" t="s">
        <v>29</v>
      </c>
      <c r="D6037" t="s">
        <v>30</v>
      </c>
      <c r="E6037" t="s">
        <v>1374</v>
      </c>
      <c r="F6037" t="s">
        <v>1375</v>
      </c>
      <c r="G6037" t="s">
        <v>33</v>
      </c>
      <c r="H6037" t="s">
        <v>34</v>
      </c>
      <c r="I6037" t="s">
        <v>35</v>
      </c>
      <c r="J6037" t="s">
        <v>36</v>
      </c>
      <c r="K6037" t="s">
        <v>57</v>
      </c>
      <c r="L6037" t="s">
        <v>1376</v>
      </c>
      <c r="M6037" t="s">
        <v>58</v>
      </c>
      <c r="N6037" t="b">
        <v>0</v>
      </c>
      <c r="O6037">
        <v>204.30314809999999</v>
      </c>
      <c r="P6037">
        <v>6.5969362369028882E-3</v>
      </c>
      <c r="Q6037">
        <v>12.47147032113322</v>
      </c>
      <c r="R6037">
        <v>2547.960648043234</v>
      </c>
      <c r="S6037">
        <v>1.347774841014227</v>
      </c>
      <c r="T6037">
        <f t="shared" si="190"/>
        <v>2547.9606480432344</v>
      </c>
      <c r="U6037">
        <f t="shared" si="191"/>
        <v>1.3477748410142274</v>
      </c>
    </row>
    <row r="6038" spans="1:21" x14ac:dyDescent="0.35">
      <c r="A6038" t="s">
        <v>73</v>
      </c>
      <c r="B6038" t="s">
        <v>63</v>
      </c>
      <c r="C6038" t="s">
        <v>39</v>
      </c>
      <c r="D6038" t="s">
        <v>40</v>
      </c>
      <c r="E6038" t="s">
        <v>1374</v>
      </c>
      <c r="F6038" t="s">
        <v>1375</v>
      </c>
      <c r="G6038" t="s">
        <v>33</v>
      </c>
      <c r="H6038" t="s">
        <v>34</v>
      </c>
      <c r="I6038" t="s">
        <v>35</v>
      </c>
      <c r="J6038" t="s">
        <v>36</v>
      </c>
      <c r="K6038" t="s">
        <v>57</v>
      </c>
      <c r="L6038" t="s">
        <v>1376</v>
      </c>
      <c r="M6038" t="s">
        <v>58</v>
      </c>
      <c r="N6038" t="b">
        <v>0</v>
      </c>
      <c r="O6038">
        <v>204.30314809999999</v>
      </c>
      <c r="P6038">
        <v>3.695727721846584E-3</v>
      </c>
      <c r="Q6038">
        <v>23.018667612165231</v>
      </c>
      <c r="R6038">
        <v>4702.7862582328653</v>
      </c>
      <c r="S6038">
        <v>0.75504880809369834</v>
      </c>
      <c r="T6038">
        <f t="shared" si="190"/>
        <v>4702.7862582328662</v>
      </c>
      <c r="U6038">
        <f t="shared" si="191"/>
        <v>0.75504880809369823</v>
      </c>
    </row>
    <row r="6039" spans="1:21" x14ac:dyDescent="0.35">
      <c r="A6039" t="s">
        <v>73</v>
      </c>
      <c r="B6039" t="s">
        <v>63</v>
      </c>
      <c r="C6039" t="s">
        <v>39</v>
      </c>
      <c r="D6039" t="s">
        <v>40</v>
      </c>
      <c r="E6039" t="s">
        <v>1377</v>
      </c>
      <c r="F6039" t="s">
        <v>1378</v>
      </c>
      <c r="G6039" t="s">
        <v>33</v>
      </c>
      <c r="H6039" t="s">
        <v>34</v>
      </c>
      <c r="I6039" t="s">
        <v>35</v>
      </c>
      <c r="J6039" t="s">
        <v>36</v>
      </c>
      <c r="K6039" t="s">
        <v>57</v>
      </c>
      <c r="L6039" t="s">
        <v>58</v>
      </c>
      <c r="M6039" t="s">
        <v>58</v>
      </c>
      <c r="N6039" t="b">
        <v>0</v>
      </c>
      <c r="O6039">
        <v>204.30314809999999</v>
      </c>
      <c r="P6039">
        <v>1.145159328193676E-3</v>
      </c>
      <c r="Q6039">
        <v>7.1325714237113118</v>
      </c>
      <c r="R6039">
        <v>1457.2067959123201</v>
      </c>
      <c r="S6039">
        <v>0.233959655826049</v>
      </c>
      <c r="T6039">
        <f t="shared" si="190"/>
        <v>1457.2067959123199</v>
      </c>
      <c r="U6039">
        <f t="shared" si="191"/>
        <v>0.23395965582604908</v>
      </c>
    </row>
    <row r="6040" spans="1:21" x14ac:dyDescent="0.35">
      <c r="A6040" t="s">
        <v>73</v>
      </c>
      <c r="B6040" t="s">
        <v>63</v>
      </c>
      <c r="C6040" t="s">
        <v>29</v>
      </c>
      <c r="D6040" t="s">
        <v>30</v>
      </c>
      <c r="E6040" t="s">
        <v>1377</v>
      </c>
      <c r="F6040" t="s">
        <v>1378</v>
      </c>
      <c r="G6040" t="s">
        <v>33</v>
      </c>
      <c r="H6040" t="s">
        <v>34</v>
      </c>
      <c r="I6040" t="s">
        <v>35</v>
      </c>
      <c r="J6040" t="s">
        <v>36</v>
      </c>
      <c r="K6040" t="s">
        <v>57</v>
      </c>
      <c r="L6040" t="s">
        <v>58</v>
      </c>
      <c r="M6040" t="s">
        <v>58</v>
      </c>
      <c r="N6040" t="b">
        <v>0</v>
      </c>
      <c r="O6040">
        <v>204.30314809999999</v>
      </c>
      <c r="P6040">
        <v>3.721223499144651E-3</v>
      </c>
      <c r="Q6040">
        <v>7.0349517959982668</v>
      </c>
      <c r="R6040">
        <v>1437.262798654195</v>
      </c>
      <c r="S6040">
        <v>0.76025767565894986</v>
      </c>
      <c r="T6040">
        <f t="shared" si="190"/>
        <v>1437.2627986541947</v>
      </c>
      <c r="U6040">
        <f t="shared" si="191"/>
        <v>0.76025767565894986</v>
      </c>
    </row>
    <row r="6041" spans="1:21" x14ac:dyDescent="0.35">
      <c r="A6041" t="s">
        <v>73</v>
      </c>
      <c r="B6041" t="s">
        <v>63</v>
      </c>
      <c r="C6041" t="s">
        <v>39</v>
      </c>
      <c r="D6041" t="s">
        <v>40</v>
      </c>
      <c r="E6041" t="s">
        <v>1379</v>
      </c>
      <c r="F6041" t="s">
        <v>1380</v>
      </c>
      <c r="G6041" t="s">
        <v>33</v>
      </c>
      <c r="H6041" t="s">
        <v>34</v>
      </c>
      <c r="I6041" t="s">
        <v>35</v>
      </c>
      <c r="J6041" t="s">
        <v>36</v>
      </c>
      <c r="K6041" t="s">
        <v>61</v>
      </c>
      <c r="L6041" t="s">
        <v>62</v>
      </c>
      <c r="M6041" t="s">
        <v>62</v>
      </c>
      <c r="N6041" t="b">
        <v>0</v>
      </c>
      <c r="O6041">
        <v>170.4198394</v>
      </c>
      <c r="P6041">
        <v>1.3971747387386801E-6</v>
      </c>
      <c r="Q6041">
        <v>8.7022376451125691E-3</v>
      </c>
      <c r="R6041">
        <v>1.4830339419007179</v>
      </c>
      <c r="S6041">
        <v>2.3810629458958271E-4</v>
      </c>
      <c r="T6041">
        <f t="shared" si="190"/>
        <v>1.4830339419007181</v>
      </c>
      <c r="U6041">
        <f t="shared" si="191"/>
        <v>2.3810629458958282E-4</v>
      </c>
    </row>
    <row r="6042" spans="1:21" x14ac:dyDescent="0.35">
      <c r="A6042" t="s">
        <v>73</v>
      </c>
      <c r="B6042" t="s">
        <v>63</v>
      </c>
      <c r="C6042" t="s">
        <v>29</v>
      </c>
      <c r="D6042" t="s">
        <v>30</v>
      </c>
      <c r="E6042" t="s">
        <v>64</v>
      </c>
      <c r="F6042" t="s">
        <v>65</v>
      </c>
      <c r="G6042" t="s">
        <v>33</v>
      </c>
      <c r="H6042" t="s">
        <v>34</v>
      </c>
      <c r="I6042" t="s">
        <v>35</v>
      </c>
      <c r="J6042" t="s">
        <v>36</v>
      </c>
      <c r="K6042" t="s">
        <v>61</v>
      </c>
      <c r="L6042" t="s">
        <v>62</v>
      </c>
      <c r="M6042" t="s">
        <v>62</v>
      </c>
      <c r="N6042" t="b">
        <v>0</v>
      </c>
      <c r="O6042">
        <v>170.4198394</v>
      </c>
      <c r="P6042">
        <v>1.176942541738398E-6</v>
      </c>
      <c r="Q6042">
        <v>2.2250031608401001E-3</v>
      </c>
      <c r="R6042">
        <v>0.37918468133486222</v>
      </c>
      <c r="S6042">
        <v>2.005743589460855E-4</v>
      </c>
      <c r="T6042">
        <f t="shared" si="190"/>
        <v>0.37918468133486222</v>
      </c>
      <c r="U6042">
        <f t="shared" si="191"/>
        <v>2.0057435894608558E-4</v>
      </c>
    </row>
    <row r="6043" spans="1:21" x14ac:dyDescent="0.35">
      <c r="A6043" t="s">
        <v>73</v>
      </c>
      <c r="B6043" t="s">
        <v>63</v>
      </c>
      <c r="C6043" t="s">
        <v>29</v>
      </c>
      <c r="D6043" t="s">
        <v>30</v>
      </c>
      <c r="E6043" t="s">
        <v>69</v>
      </c>
      <c r="F6043" t="s">
        <v>70</v>
      </c>
      <c r="G6043" t="s">
        <v>33</v>
      </c>
      <c r="H6043" t="s">
        <v>34</v>
      </c>
      <c r="I6043" t="s">
        <v>35</v>
      </c>
      <c r="J6043" t="s">
        <v>36</v>
      </c>
      <c r="K6043" t="s">
        <v>37</v>
      </c>
      <c r="L6043" t="s">
        <v>38</v>
      </c>
      <c r="M6043" t="s">
        <v>38</v>
      </c>
      <c r="N6043" t="b">
        <v>0</v>
      </c>
      <c r="O6043">
        <v>274.3982815</v>
      </c>
      <c r="P6043">
        <v>4.4950643065986062E-2</v>
      </c>
      <c r="Q6043">
        <v>84.97893427820776</v>
      </c>
      <c r="R6043">
        <v>23318.07352964165</v>
      </c>
      <c r="S6043">
        <v>12.33437920962646</v>
      </c>
      <c r="T6043">
        <f t="shared" si="190"/>
        <v>23318.073529641653</v>
      </c>
      <c r="U6043">
        <f t="shared" si="191"/>
        <v>12.334379209626466</v>
      </c>
    </row>
    <row r="6044" spans="1:21" x14ac:dyDescent="0.35">
      <c r="A6044" t="s">
        <v>73</v>
      </c>
      <c r="B6044" t="s">
        <v>63</v>
      </c>
      <c r="C6044" t="s">
        <v>39</v>
      </c>
      <c r="D6044" t="s">
        <v>40</v>
      </c>
      <c r="E6044" t="s">
        <v>78</v>
      </c>
      <c r="F6044" t="s">
        <v>79</v>
      </c>
      <c r="G6044" t="s">
        <v>33</v>
      </c>
      <c r="H6044" t="s">
        <v>34</v>
      </c>
      <c r="I6044" t="s">
        <v>35</v>
      </c>
      <c r="J6044" t="s">
        <v>36</v>
      </c>
      <c r="K6044" t="s">
        <v>37</v>
      </c>
      <c r="L6044" t="s">
        <v>38</v>
      </c>
      <c r="M6044" t="s">
        <v>38</v>
      </c>
      <c r="N6044" t="b">
        <v>0</v>
      </c>
      <c r="O6044">
        <v>274.3982815</v>
      </c>
      <c r="P6044">
        <v>6.4807427111800344E-3</v>
      </c>
      <c r="Q6044">
        <v>40.365003478686553</v>
      </c>
      <c r="R6044">
        <v>11076.08758729311</v>
      </c>
      <c r="S6044">
        <v>1.7783046627914521</v>
      </c>
      <c r="T6044">
        <f t="shared" si="190"/>
        <v>11076.087587293112</v>
      </c>
      <c r="U6044">
        <f t="shared" si="191"/>
        <v>1.7783046627914523</v>
      </c>
    </row>
    <row r="6045" spans="1:21" x14ac:dyDescent="0.35">
      <c r="A6045" t="s">
        <v>73</v>
      </c>
      <c r="B6045" t="s">
        <v>63</v>
      </c>
      <c r="C6045" t="s">
        <v>76</v>
      </c>
      <c r="D6045" t="s">
        <v>77</v>
      </c>
      <c r="E6045" t="s">
        <v>78</v>
      </c>
      <c r="F6045" t="s">
        <v>79</v>
      </c>
      <c r="G6045" t="s">
        <v>33</v>
      </c>
      <c r="H6045" t="s">
        <v>34</v>
      </c>
      <c r="I6045" t="s">
        <v>35</v>
      </c>
      <c r="J6045" t="s">
        <v>36</v>
      </c>
      <c r="K6045" t="s">
        <v>37</v>
      </c>
      <c r="L6045" t="s">
        <v>38</v>
      </c>
      <c r="M6045" t="s">
        <v>38</v>
      </c>
      <c r="N6045" t="b">
        <v>0</v>
      </c>
      <c r="O6045">
        <v>274.3982815</v>
      </c>
      <c r="P6045">
        <v>1.1331519971338939E-3</v>
      </c>
      <c r="Q6045">
        <v>0.96947296137837657</v>
      </c>
      <c r="R6045">
        <v>266.02171456294241</v>
      </c>
      <c r="S6045">
        <v>0.31093496069183341</v>
      </c>
      <c r="T6045">
        <f t="shared" si="190"/>
        <v>266.02171456294241</v>
      </c>
      <c r="U6045">
        <f t="shared" si="191"/>
        <v>0.31093496069183341</v>
      </c>
    </row>
    <row r="6046" spans="1:21" x14ac:dyDescent="0.35">
      <c r="A6046" t="s">
        <v>73</v>
      </c>
      <c r="B6046" t="s">
        <v>63</v>
      </c>
      <c r="C6046" t="s">
        <v>29</v>
      </c>
      <c r="D6046" t="s">
        <v>30</v>
      </c>
      <c r="E6046" t="s">
        <v>80</v>
      </c>
      <c r="F6046" t="s">
        <v>81</v>
      </c>
      <c r="G6046" t="s">
        <v>33</v>
      </c>
      <c r="H6046" t="s">
        <v>34</v>
      </c>
      <c r="I6046" t="s">
        <v>35</v>
      </c>
      <c r="J6046" t="s">
        <v>36</v>
      </c>
      <c r="K6046" t="s">
        <v>37</v>
      </c>
      <c r="L6046" t="s">
        <v>38</v>
      </c>
      <c r="M6046" t="s">
        <v>38</v>
      </c>
      <c r="N6046" t="b">
        <v>0</v>
      </c>
      <c r="O6046">
        <v>274.3982815</v>
      </c>
      <c r="P6046">
        <v>3.0809466051765801E-2</v>
      </c>
      <c r="Q6046">
        <v>58.245119806546782</v>
      </c>
      <c r="R6046">
        <v>15982.360780678049</v>
      </c>
      <c r="S6046">
        <v>8.4540645385371249</v>
      </c>
      <c r="T6046">
        <f t="shared" si="190"/>
        <v>15982.360780678049</v>
      </c>
      <c r="U6046">
        <f t="shared" si="191"/>
        <v>8.4540645385371249</v>
      </c>
    </row>
    <row r="6047" spans="1:21" x14ac:dyDescent="0.35">
      <c r="A6047" t="s">
        <v>73</v>
      </c>
      <c r="B6047" t="s">
        <v>63</v>
      </c>
      <c r="C6047" t="s">
        <v>29</v>
      </c>
      <c r="D6047" t="s">
        <v>30</v>
      </c>
      <c r="E6047" t="s">
        <v>86</v>
      </c>
      <c r="F6047" t="s">
        <v>87</v>
      </c>
      <c r="G6047" t="s">
        <v>33</v>
      </c>
      <c r="H6047" t="s">
        <v>34</v>
      </c>
      <c r="I6047" t="s">
        <v>35</v>
      </c>
      <c r="J6047" t="s">
        <v>36</v>
      </c>
      <c r="K6047" t="s">
        <v>84</v>
      </c>
      <c r="L6047" t="s">
        <v>85</v>
      </c>
      <c r="M6047" t="s">
        <v>85</v>
      </c>
      <c r="N6047" t="b">
        <v>0</v>
      </c>
      <c r="O6047">
        <v>172.5413326</v>
      </c>
      <c r="P6047">
        <v>1.5071742553325549E-2</v>
      </c>
      <c r="Q6047">
        <v>28.493043314574521</v>
      </c>
      <c r="R6047">
        <v>4916.2276633262081</v>
      </c>
      <c r="S6047">
        <v>2.600498544754918</v>
      </c>
      <c r="T6047">
        <f t="shared" si="190"/>
        <v>4916.227663326209</v>
      </c>
      <c r="U6047">
        <f t="shared" si="191"/>
        <v>2.6004985447549167</v>
      </c>
    </row>
    <row r="6048" spans="1:21" x14ac:dyDescent="0.35">
      <c r="A6048" t="s">
        <v>73</v>
      </c>
      <c r="B6048" t="s">
        <v>63</v>
      </c>
      <c r="C6048" t="s">
        <v>29</v>
      </c>
      <c r="D6048" t="s">
        <v>30</v>
      </c>
      <c r="E6048" t="s">
        <v>88</v>
      </c>
      <c r="F6048" t="s">
        <v>89</v>
      </c>
      <c r="G6048" t="s">
        <v>33</v>
      </c>
      <c r="H6048" t="s">
        <v>34</v>
      </c>
      <c r="I6048" t="s">
        <v>35</v>
      </c>
      <c r="J6048" t="s">
        <v>36</v>
      </c>
      <c r="K6048" t="s">
        <v>44</v>
      </c>
      <c r="L6048" t="s">
        <v>45</v>
      </c>
      <c r="M6048" t="s">
        <v>45</v>
      </c>
      <c r="N6048" t="b">
        <v>0</v>
      </c>
      <c r="O6048">
        <v>191.40678779999999</v>
      </c>
      <c r="P6048">
        <v>8.9399171107255454E-3</v>
      </c>
      <c r="Q6048">
        <v>16.90086229666948</v>
      </c>
      <c r="R6048">
        <v>3234.9397632556361</v>
      </c>
      <c r="S6048">
        <v>1.711160817362233</v>
      </c>
      <c r="T6048">
        <f t="shared" si="190"/>
        <v>3234.9397632556356</v>
      </c>
      <c r="U6048">
        <f t="shared" si="191"/>
        <v>1.7111608173622335</v>
      </c>
    </row>
    <row r="6049" spans="1:21" x14ac:dyDescent="0.35">
      <c r="A6049" t="s">
        <v>73</v>
      </c>
      <c r="B6049" t="s">
        <v>63</v>
      </c>
      <c r="C6049" t="s">
        <v>29</v>
      </c>
      <c r="D6049" t="s">
        <v>30</v>
      </c>
      <c r="E6049" t="s">
        <v>90</v>
      </c>
      <c r="F6049" t="s">
        <v>91</v>
      </c>
      <c r="G6049" t="s">
        <v>33</v>
      </c>
      <c r="H6049" t="s">
        <v>34</v>
      </c>
      <c r="I6049" t="s">
        <v>35</v>
      </c>
      <c r="J6049" t="s">
        <v>36</v>
      </c>
      <c r="K6049" t="s">
        <v>44</v>
      </c>
      <c r="L6049" t="s">
        <v>45</v>
      </c>
      <c r="M6049" t="s">
        <v>45</v>
      </c>
      <c r="N6049" t="b">
        <v>0</v>
      </c>
      <c r="O6049">
        <v>191.40678779999999</v>
      </c>
      <c r="P6049">
        <v>1.421308515412471E-2</v>
      </c>
      <c r="Q6049">
        <v>26.86975639992303</v>
      </c>
      <c r="R6049">
        <v>5143.0537614777586</v>
      </c>
      <c r="S6049">
        <v>2.7204809740788791</v>
      </c>
      <c r="T6049">
        <f t="shared" si="190"/>
        <v>5143.0537614777595</v>
      </c>
      <c r="U6049">
        <f t="shared" si="191"/>
        <v>2.7204809740788787</v>
      </c>
    </row>
    <row r="6050" spans="1:21" x14ac:dyDescent="0.35">
      <c r="A6050" t="s">
        <v>73</v>
      </c>
      <c r="B6050" t="s">
        <v>63</v>
      </c>
      <c r="C6050" t="s">
        <v>39</v>
      </c>
      <c r="D6050" t="s">
        <v>40</v>
      </c>
      <c r="E6050" t="s">
        <v>1183</v>
      </c>
      <c r="F6050" t="s">
        <v>1184</v>
      </c>
      <c r="G6050" t="s">
        <v>33</v>
      </c>
      <c r="H6050" t="s">
        <v>34</v>
      </c>
      <c r="I6050" t="s">
        <v>35</v>
      </c>
      <c r="J6050" t="s">
        <v>36</v>
      </c>
      <c r="K6050" t="s">
        <v>44</v>
      </c>
      <c r="L6050" t="s">
        <v>45</v>
      </c>
      <c r="M6050" t="s">
        <v>45</v>
      </c>
      <c r="N6050" t="b">
        <v>0</v>
      </c>
      <c r="O6050">
        <v>191.40678779999999</v>
      </c>
      <c r="P6050">
        <v>8.667212760006723E-3</v>
      </c>
      <c r="Q6050">
        <v>53.983330121199288</v>
      </c>
      <c r="R6050">
        <v>10332.77581324574</v>
      </c>
      <c r="S6050">
        <v>1.6589633535720589</v>
      </c>
      <c r="T6050">
        <f t="shared" si="190"/>
        <v>10332.77581324574</v>
      </c>
      <c r="U6050">
        <f t="shared" si="191"/>
        <v>1.6589633535720592</v>
      </c>
    </row>
    <row r="6051" spans="1:21" x14ac:dyDescent="0.35">
      <c r="A6051" t="s">
        <v>73</v>
      </c>
      <c r="B6051" t="s">
        <v>63</v>
      </c>
      <c r="C6051" t="s">
        <v>29</v>
      </c>
      <c r="D6051" t="s">
        <v>30</v>
      </c>
      <c r="E6051" t="s">
        <v>1383</v>
      </c>
      <c r="F6051" t="s">
        <v>1384</v>
      </c>
      <c r="G6051" t="s">
        <v>33</v>
      </c>
      <c r="H6051" t="s">
        <v>34</v>
      </c>
      <c r="I6051" t="s">
        <v>35</v>
      </c>
      <c r="J6051" t="s">
        <v>36</v>
      </c>
      <c r="K6051" t="s">
        <v>44</v>
      </c>
      <c r="L6051" t="s">
        <v>45</v>
      </c>
      <c r="M6051" t="s">
        <v>45</v>
      </c>
      <c r="N6051" t="b">
        <v>0</v>
      </c>
      <c r="O6051">
        <v>191.40678779999999</v>
      </c>
      <c r="P6051">
        <v>1.165750786258762E-2</v>
      </c>
      <c r="Q6051">
        <v>22.038452109534742</v>
      </c>
      <c r="R6051">
        <v>4218.3093263701776</v>
      </c>
      <c r="S6051">
        <v>2.2313261337311401</v>
      </c>
      <c r="T6051">
        <f t="shared" si="190"/>
        <v>4218.3093263701785</v>
      </c>
      <c r="U6051">
        <f t="shared" si="191"/>
        <v>2.2313261337311401</v>
      </c>
    </row>
    <row r="6052" spans="1:21" x14ac:dyDescent="0.35">
      <c r="A6052" t="s">
        <v>73</v>
      </c>
      <c r="B6052" t="s">
        <v>63</v>
      </c>
      <c r="C6052" t="s">
        <v>39</v>
      </c>
      <c r="D6052" t="s">
        <v>40</v>
      </c>
      <c r="E6052" t="s">
        <v>1383</v>
      </c>
      <c r="F6052" t="s">
        <v>1384</v>
      </c>
      <c r="G6052" t="s">
        <v>33</v>
      </c>
      <c r="H6052" t="s">
        <v>34</v>
      </c>
      <c r="I6052" t="s">
        <v>35</v>
      </c>
      <c r="J6052" t="s">
        <v>36</v>
      </c>
      <c r="K6052" t="s">
        <v>44</v>
      </c>
      <c r="L6052" t="s">
        <v>45</v>
      </c>
      <c r="M6052" t="s">
        <v>45</v>
      </c>
      <c r="N6052" t="b">
        <v>0</v>
      </c>
      <c r="O6052">
        <v>191.40678779999999</v>
      </c>
      <c r="P6052">
        <v>3.282135261354058E-3</v>
      </c>
      <c r="Q6052">
        <v>20.442626277004809</v>
      </c>
      <c r="R6052">
        <v>3912.8574298773642</v>
      </c>
      <c r="S6052">
        <v>0.62822296750089368</v>
      </c>
      <c r="T6052">
        <f t="shared" si="190"/>
        <v>3912.8574298773633</v>
      </c>
      <c r="U6052">
        <f t="shared" si="191"/>
        <v>0.62822296750089368</v>
      </c>
    </row>
    <row r="6053" spans="1:21" x14ac:dyDescent="0.35">
      <c r="A6053" t="s">
        <v>73</v>
      </c>
      <c r="B6053" t="s">
        <v>63</v>
      </c>
      <c r="C6053" t="s">
        <v>29</v>
      </c>
      <c r="D6053" t="s">
        <v>30</v>
      </c>
      <c r="E6053" t="s">
        <v>96</v>
      </c>
      <c r="F6053" t="s">
        <v>97</v>
      </c>
      <c r="G6053" t="s">
        <v>33</v>
      </c>
      <c r="H6053" t="s">
        <v>34</v>
      </c>
      <c r="I6053" t="s">
        <v>35</v>
      </c>
      <c r="J6053" t="s">
        <v>36</v>
      </c>
      <c r="K6053" t="s">
        <v>44</v>
      </c>
      <c r="L6053" t="s">
        <v>45</v>
      </c>
      <c r="M6053" t="s">
        <v>45</v>
      </c>
      <c r="N6053" t="b">
        <v>0</v>
      </c>
      <c r="O6053">
        <v>191.40678779999999</v>
      </c>
      <c r="P6053">
        <v>3.8258742078321327E-2</v>
      </c>
      <c r="Q6053">
        <v>72.327933637521824</v>
      </c>
      <c r="R6053">
        <v>13844.05744576962</v>
      </c>
      <c r="S6053">
        <v>7.3229829264801811</v>
      </c>
      <c r="T6053">
        <f t="shared" si="190"/>
        <v>13844.05744576962</v>
      </c>
      <c r="U6053">
        <f t="shared" si="191"/>
        <v>7.3229829264801811</v>
      </c>
    </row>
    <row r="6054" spans="1:21" x14ac:dyDescent="0.35">
      <c r="A6054" t="s">
        <v>73</v>
      </c>
      <c r="B6054" t="s">
        <v>63</v>
      </c>
      <c r="C6054" t="s">
        <v>29</v>
      </c>
      <c r="D6054" t="s">
        <v>30</v>
      </c>
      <c r="E6054" t="s">
        <v>98</v>
      </c>
      <c r="F6054" t="s">
        <v>99</v>
      </c>
      <c r="G6054" t="s">
        <v>33</v>
      </c>
      <c r="H6054" t="s">
        <v>34</v>
      </c>
      <c r="I6054" t="s">
        <v>35</v>
      </c>
      <c r="J6054" t="s">
        <v>36</v>
      </c>
      <c r="K6054" t="s">
        <v>57</v>
      </c>
      <c r="L6054" t="s">
        <v>58</v>
      </c>
      <c r="M6054" t="s">
        <v>58</v>
      </c>
      <c r="N6054" t="b">
        <v>0</v>
      </c>
      <c r="O6054">
        <v>204.30314809999999</v>
      </c>
      <c r="P6054">
        <v>6.6066455298321716E-3</v>
      </c>
      <c r="Q6054">
        <v>12.48982568402567</v>
      </c>
      <c r="R6054">
        <v>2551.7107064666811</v>
      </c>
      <c r="S6054">
        <v>1.3497584801255049</v>
      </c>
      <c r="T6054">
        <f t="shared" si="190"/>
        <v>2551.7107064666802</v>
      </c>
      <c r="U6054">
        <f t="shared" si="191"/>
        <v>1.3497584801255051</v>
      </c>
    </row>
    <row r="6055" spans="1:21" x14ac:dyDescent="0.35">
      <c r="A6055" t="s">
        <v>73</v>
      </c>
      <c r="B6055" t="s">
        <v>63</v>
      </c>
      <c r="C6055" t="s">
        <v>39</v>
      </c>
      <c r="D6055" t="s">
        <v>40</v>
      </c>
      <c r="E6055" t="s">
        <v>102</v>
      </c>
      <c r="F6055" t="s">
        <v>103</v>
      </c>
      <c r="G6055" t="s">
        <v>33</v>
      </c>
      <c r="H6055" t="s">
        <v>34</v>
      </c>
      <c r="I6055" t="s">
        <v>35</v>
      </c>
      <c r="J6055" t="s">
        <v>36</v>
      </c>
      <c r="K6055" t="s">
        <v>61</v>
      </c>
      <c r="L6055" t="s">
        <v>62</v>
      </c>
      <c r="M6055" t="s">
        <v>62</v>
      </c>
      <c r="N6055" t="b">
        <v>0</v>
      </c>
      <c r="O6055">
        <v>170.4198394</v>
      </c>
      <c r="P6055">
        <v>1.522111666079479E-2</v>
      </c>
      <c r="Q6055">
        <v>94.804014654456751</v>
      </c>
      <c r="R6055">
        <v>16156.484951887771</v>
      </c>
      <c r="S6055">
        <v>2.5939802568213128</v>
      </c>
      <c r="T6055">
        <f t="shared" si="190"/>
        <v>16156.484951887765</v>
      </c>
      <c r="U6055">
        <f t="shared" si="191"/>
        <v>2.5939802568213124</v>
      </c>
    </row>
    <row r="6056" spans="1:21" x14ac:dyDescent="0.35">
      <c r="A6056" t="s">
        <v>73</v>
      </c>
      <c r="B6056" t="s">
        <v>63</v>
      </c>
      <c r="C6056" t="s">
        <v>76</v>
      </c>
      <c r="D6056" t="s">
        <v>77</v>
      </c>
      <c r="E6056" t="s">
        <v>102</v>
      </c>
      <c r="F6056" t="s">
        <v>103</v>
      </c>
      <c r="G6056" t="s">
        <v>33</v>
      </c>
      <c r="H6056" t="s">
        <v>34</v>
      </c>
      <c r="I6056" t="s">
        <v>35</v>
      </c>
      <c r="J6056" t="s">
        <v>36</v>
      </c>
      <c r="K6056" t="s">
        <v>61</v>
      </c>
      <c r="L6056" t="s">
        <v>62</v>
      </c>
      <c r="M6056" t="s">
        <v>62</v>
      </c>
      <c r="N6056" t="b">
        <v>0</v>
      </c>
      <c r="O6056">
        <v>170.4198394</v>
      </c>
      <c r="P6056">
        <v>1.7307582408979881E-4</v>
      </c>
      <c r="Q6056">
        <v>0.1480757498974021</v>
      </c>
      <c r="R6056">
        <v>25.235045516549839</v>
      </c>
      <c r="S6056">
        <v>2.949555414540616E-2</v>
      </c>
      <c r="T6056">
        <f t="shared" si="190"/>
        <v>25.235045516549832</v>
      </c>
      <c r="U6056">
        <f t="shared" si="191"/>
        <v>2.9495554145406163E-2</v>
      </c>
    </row>
    <row r="6057" spans="1:21" x14ac:dyDescent="0.35">
      <c r="A6057" t="s">
        <v>73</v>
      </c>
      <c r="B6057" t="s">
        <v>63</v>
      </c>
      <c r="C6057" t="s">
        <v>29</v>
      </c>
      <c r="D6057" t="s">
        <v>30</v>
      </c>
      <c r="E6057" t="s">
        <v>102</v>
      </c>
      <c r="F6057" t="s">
        <v>103</v>
      </c>
      <c r="G6057" t="s">
        <v>33</v>
      </c>
      <c r="H6057" t="s">
        <v>34</v>
      </c>
      <c r="I6057" t="s">
        <v>35</v>
      </c>
      <c r="J6057" t="s">
        <v>36</v>
      </c>
      <c r="K6057" t="s">
        <v>61</v>
      </c>
      <c r="L6057" t="s">
        <v>62</v>
      </c>
      <c r="M6057" t="s">
        <v>62</v>
      </c>
      <c r="N6057" t="b">
        <v>0</v>
      </c>
      <c r="O6057">
        <v>170.4198394</v>
      </c>
      <c r="P6057">
        <v>8.2628296699169875E-3</v>
      </c>
      <c r="Q6057">
        <v>15.62083235252372</v>
      </c>
      <c r="R6057">
        <v>2662.0997408114158</v>
      </c>
      <c r="S6057">
        <v>1.408150105336808</v>
      </c>
      <c r="T6057">
        <f t="shared" si="190"/>
        <v>2662.0997408114167</v>
      </c>
      <c r="U6057">
        <f t="shared" si="191"/>
        <v>1.408150105336808</v>
      </c>
    </row>
    <row r="6058" spans="1:21" x14ac:dyDescent="0.35">
      <c r="A6058" t="s">
        <v>73</v>
      </c>
      <c r="B6058" t="s">
        <v>63</v>
      </c>
      <c r="C6058" t="s">
        <v>29</v>
      </c>
      <c r="D6058" t="s">
        <v>30</v>
      </c>
      <c r="E6058" t="s">
        <v>104</v>
      </c>
      <c r="F6058" t="s">
        <v>105</v>
      </c>
      <c r="G6058" t="s">
        <v>33</v>
      </c>
      <c r="H6058" t="s">
        <v>34</v>
      </c>
      <c r="I6058" t="s">
        <v>35</v>
      </c>
      <c r="J6058" t="s">
        <v>36</v>
      </c>
      <c r="K6058" t="s">
        <v>61</v>
      </c>
      <c r="L6058" t="s">
        <v>62</v>
      </c>
      <c r="M6058" t="s">
        <v>62</v>
      </c>
      <c r="N6058" t="b">
        <v>0</v>
      </c>
      <c r="O6058">
        <v>170.4198394</v>
      </c>
      <c r="P6058">
        <v>3.93646400473941E-4</v>
      </c>
      <c r="Q6058">
        <v>0.74418627439038354</v>
      </c>
      <c r="R6058">
        <v>126.82410536529351</v>
      </c>
      <c r="S6058">
        <v>6.7085156349157113E-2</v>
      </c>
      <c r="T6058">
        <f t="shared" si="190"/>
        <v>126.82410536529349</v>
      </c>
      <c r="U6058">
        <f t="shared" si="191"/>
        <v>6.7085156349157113E-2</v>
      </c>
    </row>
    <row r="6059" spans="1:21" x14ac:dyDescent="0.35">
      <c r="A6059" t="s">
        <v>73</v>
      </c>
      <c r="B6059" t="s">
        <v>63</v>
      </c>
      <c r="C6059" t="s">
        <v>39</v>
      </c>
      <c r="D6059" t="s">
        <v>40</v>
      </c>
      <c r="E6059" t="s">
        <v>104</v>
      </c>
      <c r="F6059" t="s">
        <v>105</v>
      </c>
      <c r="G6059" t="s">
        <v>33</v>
      </c>
      <c r="H6059" t="s">
        <v>34</v>
      </c>
      <c r="I6059" t="s">
        <v>35</v>
      </c>
      <c r="J6059" t="s">
        <v>36</v>
      </c>
      <c r="K6059" t="s">
        <v>61</v>
      </c>
      <c r="L6059" t="s">
        <v>62</v>
      </c>
      <c r="M6059" t="s">
        <v>62</v>
      </c>
      <c r="N6059" t="b">
        <v>0</v>
      </c>
      <c r="O6059">
        <v>170.4198394</v>
      </c>
      <c r="P6059">
        <v>5.1512902264622368E-4</v>
      </c>
      <c r="Q6059">
        <v>3.2084570731710369</v>
      </c>
      <c r="R6059">
        <v>546.78473913160224</v>
      </c>
      <c r="S6059">
        <v>8.7788205309648398E-2</v>
      </c>
      <c r="T6059">
        <f t="shared" si="190"/>
        <v>546.78473913160212</v>
      </c>
      <c r="U6059">
        <f t="shared" si="191"/>
        <v>8.7788205309648398E-2</v>
      </c>
    </row>
    <row r="6060" spans="1:21" x14ac:dyDescent="0.35">
      <c r="A6060" t="s">
        <v>73</v>
      </c>
      <c r="B6060" t="s">
        <v>63</v>
      </c>
      <c r="C6060" t="s">
        <v>29</v>
      </c>
      <c r="D6060" t="s">
        <v>30</v>
      </c>
      <c r="E6060" t="s">
        <v>106</v>
      </c>
      <c r="F6060" t="s">
        <v>107</v>
      </c>
      <c r="G6060" t="s">
        <v>33</v>
      </c>
      <c r="H6060" t="s">
        <v>34</v>
      </c>
      <c r="I6060" t="s">
        <v>35</v>
      </c>
      <c r="J6060" t="s">
        <v>36</v>
      </c>
      <c r="K6060" t="s">
        <v>61</v>
      </c>
      <c r="L6060" t="s">
        <v>62</v>
      </c>
      <c r="M6060" t="s">
        <v>62</v>
      </c>
      <c r="N6060" t="b">
        <v>0</v>
      </c>
      <c r="O6060">
        <v>170.4198394</v>
      </c>
      <c r="P6060">
        <v>5.3608180412177209E-3</v>
      </c>
      <c r="Q6060">
        <v>10.13459592409678</v>
      </c>
      <c r="R6060">
        <v>1727.1362097684671</v>
      </c>
      <c r="S6060">
        <v>0.91358974963694661</v>
      </c>
      <c r="T6060">
        <f t="shared" si="190"/>
        <v>1727.136209768468</v>
      </c>
      <c r="U6060">
        <f t="shared" si="191"/>
        <v>0.91358974963694661</v>
      </c>
    </row>
    <row r="6061" spans="1:21" x14ac:dyDescent="0.35">
      <c r="A6061" t="s">
        <v>73</v>
      </c>
      <c r="B6061" t="s">
        <v>63</v>
      </c>
      <c r="C6061" t="s">
        <v>39</v>
      </c>
      <c r="D6061" t="s">
        <v>40</v>
      </c>
      <c r="E6061" t="s">
        <v>106</v>
      </c>
      <c r="F6061" t="s">
        <v>107</v>
      </c>
      <c r="G6061" t="s">
        <v>33</v>
      </c>
      <c r="H6061" t="s">
        <v>34</v>
      </c>
      <c r="I6061" t="s">
        <v>35</v>
      </c>
      <c r="J6061" t="s">
        <v>36</v>
      </c>
      <c r="K6061" t="s">
        <v>61</v>
      </c>
      <c r="L6061" t="s">
        <v>62</v>
      </c>
      <c r="M6061" t="s">
        <v>62</v>
      </c>
      <c r="N6061" t="b">
        <v>0</v>
      </c>
      <c r="O6061">
        <v>170.4198394</v>
      </c>
      <c r="P6061">
        <v>4.0840367076854216E-3</v>
      </c>
      <c r="Q6061">
        <v>25.43723200558734</v>
      </c>
      <c r="R6061">
        <v>4335.0089931727343</v>
      </c>
      <c r="S6061">
        <v>0.69600087982745429</v>
      </c>
      <c r="T6061">
        <f t="shared" si="190"/>
        <v>4335.0089931727343</v>
      </c>
      <c r="U6061">
        <f t="shared" si="191"/>
        <v>0.69600087982745429</v>
      </c>
    </row>
    <row r="6062" spans="1:21" x14ac:dyDescent="0.35">
      <c r="A6062" t="s">
        <v>73</v>
      </c>
      <c r="B6062" t="s">
        <v>63</v>
      </c>
      <c r="C6062" t="s">
        <v>29</v>
      </c>
      <c r="D6062" t="s">
        <v>30</v>
      </c>
      <c r="E6062" t="s">
        <v>108</v>
      </c>
      <c r="F6062" t="s">
        <v>109</v>
      </c>
      <c r="G6062" t="s">
        <v>33</v>
      </c>
      <c r="H6062" t="s">
        <v>34</v>
      </c>
      <c r="I6062" t="s">
        <v>35</v>
      </c>
      <c r="J6062" t="s">
        <v>36</v>
      </c>
      <c r="K6062" t="s">
        <v>61</v>
      </c>
      <c r="L6062" t="s">
        <v>62</v>
      </c>
      <c r="M6062" t="s">
        <v>62</v>
      </c>
      <c r="N6062" t="b">
        <v>0</v>
      </c>
      <c r="O6062">
        <v>170.4198394</v>
      </c>
      <c r="P6062">
        <v>7.1813833972793088E-3</v>
      </c>
      <c r="Q6062">
        <v>13.576364343623739</v>
      </c>
      <c r="R6062">
        <v>2313.6818310762442</v>
      </c>
      <c r="S6062">
        <v>1.223850205234166</v>
      </c>
      <c r="T6062">
        <f t="shared" si="190"/>
        <v>2313.6818310762442</v>
      </c>
      <c r="U6062">
        <f t="shared" si="191"/>
        <v>1.2238502052341662</v>
      </c>
    </row>
    <row r="6063" spans="1:21" x14ac:dyDescent="0.35">
      <c r="A6063" t="s">
        <v>73</v>
      </c>
      <c r="B6063" t="s">
        <v>63</v>
      </c>
      <c r="C6063" t="s">
        <v>39</v>
      </c>
      <c r="D6063" t="s">
        <v>40</v>
      </c>
      <c r="E6063" t="s">
        <v>110</v>
      </c>
      <c r="F6063" t="s">
        <v>111</v>
      </c>
      <c r="G6063" t="s">
        <v>33</v>
      </c>
      <c r="H6063" t="s">
        <v>34</v>
      </c>
      <c r="I6063" t="s">
        <v>35</v>
      </c>
      <c r="J6063" t="s">
        <v>36</v>
      </c>
      <c r="K6063" t="s">
        <v>61</v>
      </c>
      <c r="L6063" t="s">
        <v>62</v>
      </c>
      <c r="M6063" t="s">
        <v>62</v>
      </c>
      <c r="N6063" t="b">
        <v>0</v>
      </c>
      <c r="O6063">
        <v>170.4198394</v>
      </c>
      <c r="P6063">
        <v>4.1209940610751027E-2</v>
      </c>
      <c r="Q6063">
        <v>256.67419156137851</v>
      </c>
      <c r="R6063">
        <v>43742.374504014959</v>
      </c>
      <c r="S6063">
        <v>7.0229914605677282</v>
      </c>
      <c r="T6063">
        <f t="shared" si="190"/>
        <v>43742.374504014959</v>
      </c>
      <c r="U6063">
        <f t="shared" si="191"/>
        <v>7.0229914605677282</v>
      </c>
    </row>
    <row r="6064" spans="1:21" x14ac:dyDescent="0.35">
      <c r="A6064" t="s">
        <v>73</v>
      </c>
      <c r="B6064" t="s">
        <v>63</v>
      </c>
      <c r="C6064" t="s">
        <v>29</v>
      </c>
      <c r="D6064" t="s">
        <v>30</v>
      </c>
      <c r="E6064" t="s">
        <v>110</v>
      </c>
      <c r="F6064" t="s">
        <v>111</v>
      </c>
      <c r="G6064" t="s">
        <v>33</v>
      </c>
      <c r="H6064" t="s">
        <v>34</v>
      </c>
      <c r="I6064" t="s">
        <v>35</v>
      </c>
      <c r="J6064" t="s">
        <v>36</v>
      </c>
      <c r="K6064" t="s">
        <v>61</v>
      </c>
      <c r="L6064" t="s">
        <v>62</v>
      </c>
      <c r="M6064" t="s">
        <v>62</v>
      </c>
      <c r="N6064" t="b">
        <v>0</v>
      </c>
      <c r="O6064">
        <v>170.4198394</v>
      </c>
      <c r="P6064">
        <v>3.2432955307251883E-2</v>
      </c>
      <c r="Q6064">
        <v>61.314316982231318</v>
      </c>
      <c r="R6064">
        <v>10449.17605303255</v>
      </c>
      <c r="S6064">
        <v>5.527219034729244</v>
      </c>
      <c r="T6064">
        <f t="shared" si="190"/>
        <v>10449.176053032554</v>
      </c>
      <c r="U6064">
        <f t="shared" si="191"/>
        <v>5.527219034729244</v>
      </c>
    </row>
    <row r="6065" spans="1:21" x14ac:dyDescent="0.35">
      <c r="A6065" t="s">
        <v>73</v>
      </c>
      <c r="B6065" t="s">
        <v>63</v>
      </c>
      <c r="C6065" t="s">
        <v>29</v>
      </c>
      <c r="D6065" t="s">
        <v>30</v>
      </c>
      <c r="E6065" t="s">
        <v>112</v>
      </c>
      <c r="F6065" t="s">
        <v>113</v>
      </c>
      <c r="G6065" t="s">
        <v>33</v>
      </c>
      <c r="H6065" t="s">
        <v>34</v>
      </c>
      <c r="I6065" t="s">
        <v>35</v>
      </c>
      <c r="J6065" t="s">
        <v>36</v>
      </c>
      <c r="K6065" t="s">
        <v>61</v>
      </c>
      <c r="L6065" t="s">
        <v>62</v>
      </c>
      <c r="M6065" t="s">
        <v>62</v>
      </c>
      <c r="N6065" t="b">
        <v>0</v>
      </c>
      <c r="O6065">
        <v>170.4198394</v>
      </c>
      <c r="P6065">
        <v>8.1905134425074397E-2</v>
      </c>
      <c r="Q6065">
        <v>154.84118937161389</v>
      </c>
      <c r="R6065">
        <v>26388.010625215429</v>
      </c>
      <c r="S6065">
        <v>13.958259854756591</v>
      </c>
      <c r="T6065">
        <f t="shared" si="190"/>
        <v>26388.010625215426</v>
      </c>
      <c r="U6065">
        <f t="shared" si="191"/>
        <v>13.958259854756591</v>
      </c>
    </row>
    <row r="6066" spans="1:21" x14ac:dyDescent="0.35">
      <c r="A6066" t="s">
        <v>73</v>
      </c>
      <c r="B6066" t="s">
        <v>63</v>
      </c>
      <c r="C6066" t="s">
        <v>39</v>
      </c>
      <c r="D6066" t="s">
        <v>40</v>
      </c>
      <c r="E6066" t="s">
        <v>112</v>
      </c>
      <c r="F6066" t="s">
        <v>113</v>
      </c>
      <c r="G6066" t="s">
        <v>33</v>
      </c>
      <c r="H6066" t="s">
        <v>34</v>
      </c>
      <c r="I6066" t="s">
        <v>35</v>
      </c>
      <c r="J6066" t="s">
        <v>36</v>
      </c>
      <c r="K6066" t="s">
        <v>61</v>
      </c>
      <c r="L6066" t="s">
        <v>62</v>
      </c>
      <c r="M6066" t="s">
        <v>62</v>
      </c>
      <c r="N6066" t="b">
        <v>0</v>
      </c>
      <c r="O6066">
        <v>170.4198394</v>
      </c>
      <c r="P6066">
        <v>2.8104502080178478E-2</v>
      </c>
      <c r="Q6066">
        <v>175.04757938872041</v>
      </c>
      <c r="R6066">
        <v>29831.580366784481</v>
      </c>
      <c r="S6066">
        <v>4.7895647309209828</v>
      </c>
      <c r="T6066">
        <f t="shared" si="190"/>
        <v>29831.580366784481</v>
      </c>
      <c r="U6066">
        <f t="shared" si="191"/>
        <v>4.7895647309209819</v>
      </c>
    </row>
    <row r="6067" spans="1:21" x14ac:dyDescent="0.35">
      <c r="A6067" t="s">
        <v>73</v>
      </c>
      <c r="B6067" t="s">
        <v>63</v>
      </c>
      <c r="C6067" t="s">
        <v>76</v>
      </c>
      <c r="D6067" t="s">
        <v>77</v>
      </c>
      <c r="E6067" t="s">
        <v>114</v>
      </c>
      <c r="F6067" t="s">
        <v>115</v>
      </c>
      <c r="G6067" t="s">
        <v>33</v>
      </c>
      <c r="H6067" t="s">
        <v>34</v>
      </c>
      <c r="I6067" t="s">
        <v>35</v>
      </c>
      <c r="J6067" t="s">
        <v>36</v>
      </c>
      <c r="K6067" t="s">
        <v>61</v>
      </c>
      <c r="L6067" t="s">
        <v>62</v>
      </c>
      <c r="M6067" t="s">
        <v>62</v>
      </c>
      <c r="N6067" t="b">
        <v>0</v>
      </c>
      <c r="O6067">
        <v>170.4198394</v>
      </c>
      <c r="P6067">
        <v>2.5184628730145299E-2</v>
      </c>
      <c r="Q6067">
        <v>21.546815129818739</v>
      </c>
      <c r="R6067">
        <v>3672.0047740052</v>
      </c>
      <c r="S6067">
        <v>4.2919603835399869</v>
      </c>
      <c r="T6067">
        <f t="shared" si="190"/>
        <v>3672.0047740051996</v>
      </c>
      <c r="U6067">
        <f t="shared" si="191"/>
        <v>4.2919603835399878</v>
      </c>
    </row>
    <row r="6068" spans="1:21" x14ac:dyDescent="0.35">
      <c r="A6068" t="s">
        <v>73</v>
      </c>
      <c r="B6068" t="s">
        <v>63</v>
      </c>
      <c r="C6068" t="s">
        <v>39</v>
      </c>
      <c r="D6068" t="s">
        <v>40</v>
      </c>
      <c r="E6068" t="s">
        <v>114</v>
      </c>
      <c r="F6068" t="s">
        <v>115</v>
      </c>
      <c r="G6068" t="s">
        <v>33</v>
      </c>
      <c r="H6068" t="s">
        <v>34</v>
      </c>
      <c r="I6068" t="s">
        <v>35</v>
      </c>
      <c r="J6068" t="s">
        <v>36</v>
      </c>
      <c r="K6068" t="s">
        <v>61</v>
      </c>
      <c r="L6068" t="s">
        <v>62</v>
      </c>
      <c r="M6068" t="s">
        <v>62</v>
      </c>
      <c r="N6068" t="b">
        <v>0</v>
      </c>
      <c r="O6068">
        <v>170.4198394</v>
      </c>
      <c r="P6068">
        <v>8.4766993359829387E-2</v>
      </c>
      <c r="Q6068">
        <v>527.96726152152621</v>
      </c>
      <c r="R6068">
        <v>89976.095916956299</v>
      </c>
      <c r="S6068">
        <v>14.445977394802989</v>
      </c>
      <c r="T6068">
        <f t="shared" si="190"/>
        <v>89976.095916956299</v>
      </c>
      <c r="U6068">
        <f t="shared" si="191"/>
        <v>14.445977394802991</v>
      </c>
    </row>
    <row r="6069" spans="1:21" x14ac:dyDescent="0.35">
      <c r="A6069" t="s">
        <v>73</v>
      </c>
      <c r="B6069" t="s">
        <v>63</v>
      </c>
      <c r="C6069" t="s">
        <v>29</v>
      </c>
      <c r="D6069" t="s">
        <v>30</v>
      </c>
      <c r="E6069" t="s">
        <v>114</v>
      </c>
      <c r="F6069" t="s">
        <v>115</v>
      </c>
      <c r="G6069" t="s">
        <v>33</v>
      </c>
      <c r="H6069" t="s">
        <v>34</v>
      </c>
      <c r="I6069" t="s">
        <v>35</v>
      </c>
      <c r="J6069" t="s">
        <v>36</v>
      </c>
      <c r="K6069" t="s">
        <v>61</v>
      </c>
      <c r="L6069" t="s">
        <v>62</v>
      </c>
      <c r="M6069" t="s">
        <v>62</v>
      </c>
      <c r="N6069" t="b">
        <v>0</v>
      </c>
      <c r="O6069">
        <v>170.4198394</v>
      </c>
      <c r="P6069">
        <v>5.4541298219963633E-2</v>
      </c>
      <c r="Q6069">
        <v>103.1100131332625</v>
      </c>
      <c r="R6069">
        <v>17571.991878702491</v>
      </c>
      <c r="S6069">
        <v>9.2949192833137069</v>
      </c>
      <c r="T6069">
        <f t="shared" si="190"/>
        <v>17571.991878702487</v>
      </c>
      <c r="U6069">
        <f t="shared" si="191"/>
        <v>9.2949192833137086</v>
      </c>
    </row>
    <row r="6070" spans="1:21" x14ac:dyDescent="0.35">
      <c r="A6070" t="s">
        <v>73</v>
      </c>
      <c r="B6070" t="s">
        <v>63</v>
      </c>
      <c r="C6070" t="s">
        <v>29</v>
      </c>
      <c r="D6070" t="s">
        <v>30</v>
      </c>
      <c r="E6070" t="s">
        <v>116</v>
      </c>
      <c r="F6070" t="s">
        <v>117</v>
      </c>
      <c r="G6070" t="s">
        <v>33</v>
      </c>
      <c r="H6070" t="s">
        <v>34</v>
      </c>
      <c r="I6070" t="s">
        <v>35</v>
      </c>
      <c r="J6070" t="s">
        <v>36</v>
      </c>
      <c r="K6070" t="s">
        <v>61</v>
      </c>
      <c r="L6070" t="s">
        <v>62</v>
      </c>
      <c r="M6070" t="s">
        <v>62</v>
      </c>
      <c r="N6070" t="b">
        <v>0</v>
      </c>
      <c r="O6070">
        <v>170.4198394</v>
      </c>
      <c r="P6070">
        <v>3.0839687532158079E-2</v>
      </c>
      <c r="Q6070">
        <v>58.30225334281846</v>
      </c>
      <c r="R6070">
        <v>9935.860651341236</v>
      </c>
      <c r="S6070">
        <v>5.2556945963765616</v>
      </c>
      <c r="T6070">
        <f t="shared" si="190"/>
        <v>9935.860651341236</v>
      </c>
      <c r="U6070">
        <f t="shared" si="191"/>
        <v>5.2556945963765624</v>
      </c>
    </row>
    <row r="6071" spans="1:21" x14ac:dyDescent="0.35">
      <c r="A6071" t="s">
        <v>73</v>
      </c>
      <c r="B6071" t="s">
        <v>63</v>
      </c>
      <c r="C6071" t="s">
        <v>39</v>
      </c>
      <c r="D6071" t="s">
        <v>40</v>
      </c>
      <c r="E6071" t="s">
        <v>116</v>
      </c>
      <c r="F6071" t="s">
        <v>117</v>
      </c>
      <c r="G6071" t="s">
        <v>33</v>
      </c>
      <c r="H6071" t="s">
        <v>34</v>
      </c>
      <c r="I6071" t="s">
        <v>35</v>
      </c>
      <c r="J6071" t="s">
        <v>36</v>
      </c>
      <c r="K6071" t="s">
        <v>61</v>
      </c>
      <c r="L6071" t="s">
        <v>62</v>
      </c>
      <c r="M6071" t="s">
        <v>62</v>
      </c>
      <c r="N6071" t="b">
        <v>0</v>
      </c>
      <c r="O6071">
        <v>170.4198394</v>
      </c>
      <c r="P6071">
        <v>4.1508280840639358E-2</v>
      </c>
      <c r="Q6071">
        <v>258.53238975778282</v>
      </c>
      <c r="R6071">
        <v>44059.048342219547</v>
      </c>
      <c r="S6071">
        <v>7.0738345546318566</v>
      </c>
      <c r="T6071">
        <f t="shared" si="190"/>
        <v>44059.048342219554</v>
      </c>
      <c r="U6071">
        <f t="shared" si="191"/>
        <v>7.0738345546318566</v>
      </c>
    </row>
    <row r="6072" spans="1:21" x14ac:dyDescent="0.35">
      <c r="A6072" t="s">
        <v>73</v>
      </c>
      <c r="B6072" t="s">
        <v>63</v>
      </c>
      <c r="C6072" t="s">
        <v>39</v>
      </c>
      <c r="D6072" t="s">
        <v>40</v>
      </c>
      <c r="E6072" t="s">
        <v>118</v>
      </c>
      <c r="F6072" t="s">
        <v>119</v>
      </c>
      <c r="G6072" t="s">
        <v>33</v>
      </c>
      <c r="H6072" t="s">
        <v>34</v>
      </c>
      <c r="I6072" t="s">
        <v>35</v>
      </c>
      <c r="J6072" t="s">
        <v>36</v>
      </c>
      <c r="K6072" t="s">
        <v>61</v>
      </c>
      <c r="L6072" t="s">
        <v>62</v>
      </c>
      <c r="M6072" t="s">
        <v>62</v>
      </c>
      <c r="N6072" t="b">
        <v>0</v>
      </c>
      <c r="O6072">
        <v>170.4198394</v>
      </c>
      <c r="P6072">
        <v>1.049951727171217E-2</v>
      </c>
      <c r="Q6072">
        <v>65.395753246933367</v>
      </c>
      <c r="R6072">
        <v>11144.733765784409</v>
      </c>
      <c r="S6072">
        <v>1.789326047222715</v>
      </c>
      <c r="T6072">
        <f t="shared" si="190"/>
        <v>11144.733765784413</v>
      </c>
      <c r="U6072">
        <f t="shared" si="191"/>
        <v>1.7893260472227142</v>
      </c>
    </row>
    <row r="6073" spans="1:21" x14ac:dyDescent="0.35">
      <c r="A6073" t="s">
        <v>73</v>
      </c>
      <c r="B6073" t="s">
        <v>63</v>
      </c>
      <c r="C6073" t="s">
        <v>29</v>
      </c>
      <c r="D6073" t="s">
        <v>30</v>
      </c>
      <c r="E6073" t="s">
        <v>118</v>
      </c>
      <c r="F6073" t="s">
        <v>119</v>
      </c>
      <c r="G6073" t="s">
        <v>33</v>
      </c>
      <c r="H6073" t="s">
        <v>34</v>
      </c>
      <c r="I6073" t="s">
        <v>35</v>
      </c>
      <c r="J6073" t="s">
        <v>36</v>
      </c>
      <c r="K6073" t="s">
        <v>61</v>
      </c>
      <c r="L6073" t="s">
        <v>62</v>
      </c>
      <c r="M6073" t="s">
        <v>62</v>
      </c>
      <c r="N6073" t="b">
        <v>0</v>
      </c>
      <c r="O6073">
        <v>170.4198394</v>
      </c>
      <c r="P6073">
        <v>7.6260552705282054E-3</v>
      </c>
      <c r="Q6073">
        <v>14.41701398320096</v>
      </c>
      <c r="R6073">
        <v>2456.9452076446619</v>
      </c>
      <c r="S6073">
        <v>1.2996311144589401</v>
      </c>
      <c r="T6073">
        <f t="shared" si="190"/>
        <v>2456.9452076446619</v>
      </c>
      <c r="U6073">
        <f t="shared" si="191"/>
        <v>1.2996311144589403</v>
      </c>
    </row>
    <row r="6074" spans="1:21" x14ac:dyDescent="0.35">
      <c r="A6074" t="s">
        <v>73</v>
      </c>
      <c r="B6074" t="s">
        <v>63</v>
      </c>
      <c r="C6074" t="s">
        <v>39</v>
      </c>
      <c r="D6074" t="s">
        <v>40</v>
      </c>
      <c r="E6074" t="s">
        <v>120</v>
      </c>
      <c r="F6074" t="s">
        <v>121</v>
      </c>
      <c r="G6074" t="s">
        <v>33</v>
      </c>
      <c r="H6074" t="s">
        <v>34</v>
      </c>
      <c r="I6074" t="s">
        <v>35</v>
      </c>
      <c r="J6074" t="s">
        <v>36</v>
      </c>
      <c r="K6074" t="s">
        <v>61</v>
      </c>
      <c r="L6074" t="s">
        <v>62</v>
      </c>
      <c r="M6074" t="s">
        <v>62</v>
      </c>
      <c r="N6074" t="b">
        <v>0</v>
      </c>
      <c r="O6074">
        <v>170.4198394</v>
      </c>
      <c r="P6074">
        <v>2.6771496437221469E-4</v>
      </c>
      <c r="Q6074">
        <v>1.667450159615</v>
      </c>
      <c r="R6074">
        <v>284.16658840909258</v>
      </c>
      <c r="S6074">
        <v>4.5623941233289549E-2</v>
      </c>
      <c r="T6074">
        <f t="shared" si="190"/>
        <v>284.16658840909264</v>
      </c>
      <c r="U6074">
        <f t="shared" si="191"/>
        <v>4.5623941233289549E-2</v>
      </c>
    </row>
    <row r="6075" spans="1:21" x14ac:dyDescent="0.35">
      <c r="A6075" t="s">
        <v>73</v>
      </c>
      <c r="B6075" t="s">
        <v>63</v>
      </c>
      <c r="C6075" t="s">
        <v>29</v>
      </c>
      <c r="D6075" t="s">
        <v>30</v>
      </c>
      <c r="E6075" t="s">
        <v>122</v>
      </c>
      <c r="F6075" t="s">
        <v>123</v>
      </c>
      <c r="G6075" t="s">
        <v>33</v>
      </c>
      <c r="H6075" t="s">
        <v>34</v>
      </c>
      <c r="I6075" t="s">
        <v>35</v>
      </c>
      <c r="J6075" t="s">
        <v>36</v>
      </c>
      <c r="K6075" t="s">
        <v>61</v>
      </c>
      <c r="L6075" t="s">
        <v>62</v>
      </c>
      <c r="M6075" t="s">
        <v>62</v>
      </c>
      <c r="N6075" t="b">
        <v>0</v>
      </c>
      <c r="O6075">
        <v>170.4198394</v>
      </c>
      <c r="P6075">
        <v>1.059990862909647E-3</v>
      </c>
      <c r="Q6075">
        <v>2.0039066792096771</v>
      </c>
      <c r="R6075">
        <v>341.50545444350041</v>
      </c>
      <c r="S6075">
        <v>0.18064347262252939</v>
      </c>
      <c r="T6075">
        <f t="shared" si="190"/>
        <v>341.50545444350053</v>
      </c>
      <c r="U6075">
        <f t="shared" si="191"/>
        <v>0.18064347262252944</v>
      </c>
    </row>
    <row r="6076" spans="1:21" x14ac:dyDescent="0.35">
      <c r="A6076" t="s">
        <v>73</v>
      </c>
      <c r="B6076" t="s">
        <v>63</v>
      </c>
      <c r="C6076" t="s">
        <v>39</v>
      </c>
      <c r="D6076" t="s">
        <v>40</v>
      </c>
      <c r="E6076" t="s">
        <v>124</v>
      </c>
      <c r="F6076" t="s">
        <v>125</v>
      </c>
      <c r="G6076" t="s">
        <v>33</v>
      </c>
      <c r="H6076" t="s">
        <v>34</v>
      </c>
      <c r="I6076" t="s">
        <v>35</v>
      </c>
      <c r="J6076" t="s">
        <v>36</v>
      </c>
      <c r="K6076" t="s">
        <v>61</v>
      </c>
      <c r="L6076" t="s">
        <v>62</v>
      </c>
      <c r="M6076" t="s">
        <v>62</v>
      </c>
      <c r="N6076" t="b">
        <v>0</v>
      </c>
      <c r="O6076">
        <v>170.4198394</v>
      </c>
      <c r="P6076">
        <v>8.3264614210947559E-4</v>
      </c>
      <c r="Q6076">
        <v>5.1860976311840279</v>
      </c>
      <c r="R6076">
        <v>883.81392541910247</v>
      </c>
      <c r="S6076">
        <v>0.14189942181532639</v>
      </c>
      <c r="T6076">
        <f t="shared" si="190"/>
        <v>883.81392541910247</v>
      </c>
      <c r="U6076">
        <f t="shared" si="191"/>
        <v>0.14189942181532642</v>
      </c>
    </row>
    <row r="6077" spans="1:21" x14ac:dyDescent="0.35">
      <c r="A6077" t="s">
        <v>73</v>
      </c>
      <c r="B6077" t="s">
        <v>63</v>
      </c>
      <c r="C6077" t="s">
        <v>39</v>
      </c>
      <c r="D6077" t="s">
        <v>40</v>
      </c>
      <c r="E6077" t="s">
        <v>134</v>
      </c>
      <c r="F6077" t="s">
        <v>135</v>
      </c>
      <c r="G6077" t="s">
        <v>128</v>
      </c>
      <c r="H6077" t="s">
        <v>41</v>
      </c>
      <c r="I6077" t="s">
        <v>129</v>
      </c>
      <c r="J6077" t="s">
        <v>36</v>
      </c>
      <c r="L6077" t="s">
        <v>136</v>
      </c>
      <c r="M6077" t="s">
        <v>136</v>
      </c>
      <c r="N6077" t="b">
        <v>0</v>
      </c>
      <c r="O6077">
        <v>32.130000000000003</v>
      </c>
      <c r="P6077">
        <v>2.50699800464499E-3</v>
      </c>
      <c r="Q6077">
        <v>15.614720054228069</v>
      </c>
      <c r="R6077">
        <v>501.70095534234798</v>
      </c>
      <c r="S6077">
        <v>8.0549845889243535E-2</v>
      </c>
      <c r="T6077">
        <f t="shared" si="190"/>
        <v>501.70095534234792</v>
      </c>
      <c r="U6077">
        <f t="shared" si="191"/>
        <v>8.0549845889243535E-2</v>
      </c>
    </row>
    <row r="6078" spans="1:21" x14ac:dyDescent="0.35">
      <c r="A6078" t="s">
        <v>73</v>
      </c>
      <c r="B6078" t="s">
        <v>63</v>
      </c>
      <c r="C6078" t="s">
        <v>29</v>
      </c>
      <c r="D6078" t="s">
        <v>30</v>
      </c>
      <c r="E6078" t="s">
        <v>134</v>
      </c>
      <c r="F6078" t="s">
        <v>135</v>
      </c>
      <c r="G6078" t="s">
        <v>128</v>
      </c>
      <c r="H6078" t="s">
        <v>41</v>
      </c>
      <c r="I6078" t="s">
        <v>129</v>
      </c>
      <c r="J6078" t="s">
        <v>36</v>
      </c>
      <c r="L6078" t="s">
        <v>136</v>
      </c>
      <c r="M6078" t="s">
        <v>136</v>
      </c>
      <c r="N6078" t="b">
        <v>0</v>
      </c>
      <c r="O6078">
        <v>32.130000000000003</v>
      </c>
      <c r="P6078">
        <v>9.2131078350711267E-3</v>
      </c>
      <c r="Q6078">
        <v>17.417327802524419</v>
      </c>
      <c r="R6078">
        <v>559.61874229510966</v>
      </c>
      <c r="S6078">
        <v>0.29601715474083529</v>
      </c>
      <c r="T6078">
        <f t="shared" si="190"/>
        <v>559.61874229510966</v>
      </c>
      <c r="U6078">
        <f t="shared" si="191"/>
        <v>0.29601715474083534</v>
      </c>
    </row>
    <row r="6079" spans="1:21" x14ac:dyDescent="0.35">
      <c r="A6079" t="s">
        <v>73</v>
      </c>
      <c r="B6079" t="s">
        <v>63</v>
      </c>
      <c r="C6079" t="s">
        <v>76</v>
      </c>
      <c r="D6079" t="s">
        <v>77</v>
      </c>
      <c r="E6079" t="s">
        <v>134</v>
      </c>
      <c r="F6079" t="s">
        <v>135</v>
      </c>
      <c r="G6079" t="s">
        <v>128</v>
      </c>
      <c r="H6079" t="s">
        <v>41</v>
      </c>
      <c r="I6079" t="s">
        <v>129</v>
      </c>
      <c r="J6079" t="s">
        <v>36</v>
      </c>
      <c r="L6079" t="s">
        <v>136</v>
      </c>
      <c r="M6079" t="s">
        <v>136</v>
      </c>
      <c r="N6079" t="b">
        <v>0</v>
      </c>
      <c r="O6079">
        <v>32.130000000000003</v>
      </c>
      <c r="P6079">
        <v>2.4173775763200742E-3</v>
      </c>
      <c r="Q6079">
        <v>2.0681975618561128</v>
      </c>
      <c r="R6079">
        <v>66.451187662436922</v>
      </c>
      <c r="S6079">
        <v>7.7670341527163983E-2</v>
      </c>
      <c r="T6079">
        <f t="shared" si="190"/>
        <v>66.451187662436908</v>
      </c>
      <c r="U6079">
        <f t="shared" si="191"/>
        <v>7.7670341527163997E-2</v>
      </c>
    </row>
    <row r="6080" spans="1:21" x14ac:dyDescent="0.35">
      <c r="A6080" t="s">
        <v>73</v>
      </c>
      <c r="B6080" t="s">
        <v>63</v>
      </c>
      <c r="C6080" t="s">
        <v>39</v>
      </c>
      <c r="D6080" t="s">
        <v>40</v>
      </c>
      <c r="E6080" t="s">
        <v>1387</v>
      </c>
      <c r="F6080" t="s">
        <v>1388</v>
      </c>
      <c r="G6080" t="s">
        <v>128</v>
      </c>
      <c r="H6080" t="s">
        <v>41</v>
      </c>
      <c r="I6080" t="s">
        <v>129</v>
      </c>
      <c r="J6080" t="s">
        <v>36</v>
      </c>
      <c r="L6080" t="s">
        <v>1389</v>
      </c>
      <c r="M6080" t="s">
        <v>1389</v>
      </c>
      <c r="N6080" t="b">
        <v>0</v>
      </c>
      <c r="O6080">
        <v>116.89</v>
      </c>
      <c r="P6080">
        <v>2.2348119192423608E-3</v>
      </c>
      <c r="Q6080">
        <v>13.91942172597108</v>
      </c>
      <c r="R6080">
        <v>1627.04120554876</v>
      </c>
      <c r="S6080">
        <v>0.26122716524023959</v>
      </c>
      <c r="T6080">
        <f t="shared" si="190"/>
        <v>1627.0412055487595</v>
      </c>
      <c r="U6080">
        <f t="shared" si="191"/>
        <v>0.26122716524023953</v>
      </c>
    </row>
    <row r="6081" spans="1:21" x14ac:dyDescent="0.35">
      <c r="A6081" t="s">
        <v>73</v>
      </c>
      <c r="B6081" t="s">
        <v>63</v>
      </c>
      <c r="C6081" t="s">
        <v>29</v>
      </c>
      <c r="D6081" t="s">
        <v>30</v>
      </c>
      <c r="E6081" t="s">
        <v>1387</v>
      </c>
      <c r="F6081" t="s">
        <v>1388</v>
      </c>
      <c r="G6081" t="s">
        <v>128</v>
      </c>
      <c r="H6081" t="s">
        <v>41</v>
      </c>
      <c r="I6081" t="s">
        <v>129</v>
      </c>
      <c r="J6081" t="s">
        <v>36</v>
      </c>
      <c r="L6081" t="s">
        <v>1389</v>
      </c>
      <c r="M6081" t="s">
        <v>1389</v>
      </c>
      <c r="N6081" t="b">
        <v>0</v>
      </c>
      <c r="O6081">
        <v>116.89</v>
      </c>
      <c r="P6081">
        <v>3.9744591058575914E-3</v>
      </c>
      <c r="Q6081">
        <v>7.513692265810251</v>
      </c>
      <c r="R6081">
        <v>878.2754889505602</v>
      </c>
      <c r="S6081">
        <v>0.46457452488369388</v>
      </c>
      <c r="T6081">
        <f t="shared" si="190"/>
        <v>878.2754889505602</v>
      </c>
      <c r="U6081">
        <f t="shared" si="191"/>
        <v>0.46457452488369388</v>
      </c>
    </row>
    <row r="6082" spans="1:21" x14ac:dyDescent="0.35">
      <c r="A6082" t="s">
        <v>73</v>
      </c>
      <c r="B6082" t="s">
        <v>63</v>
      </c>
      <c r="C6082" t="s">
        <v>39</v>
      </c>
      <c r="D6082" t="s">
        <v>40</v>
      </c>
      <c r="E6082" t="s">
        <v>319</v>
      </c>
      <c r="F6082" t="s">
        <v>320</v>
      </c>
      <c r="G6082" t="s">
        <v>128</v>
      </c>
      <c r="H6082" t="s">
        <v>41</v>
      </c>
      <c r="I6082" t="s">
        <v>129</v>
      </c>
      <c r="J6082" t="s">
        <v>36</v>
      </c>
      <c r="L6082" t="s">
        <v>321</v>
      </c>
      <c r="M6082" t="s">
        <v>321</v>
      </c>
      <c r="N6082" t="b">
        <v>0</v>
      </c>
      <c r="O6082">
        <v>113.85</v>
      </c>
      <c r="P6082">
        <v>5.8727510296375093E-3</v>
      </c>
      <c r="Q6082">
        <v>36.5781556690768</v>
      </c>
      <c r="R6082">
        <v>4164.4230229243931</v>
      </c>
      <c r="S6082">
        <v>0.6686127047242304</v>
      </c>
      <c r="T6082">
        <f t="shared" ref="T6082:T6145" si="192">O6082*Q6082</f>
        <v>4164.4230229243931</v>
      </c>
      <c r="U6082">
        <f t="shared" ref="U6082:U6145" si="193">O6082*P6082</f>
        <v>0.6686127047242304</v>
      </c>
    </row>
    <row r="6083" spans="1:21" x14ac:dyDescent="0.35">
      <c r="A6083" t="s">
        <v>73</v>
      </c>
      <c r="B6083" t="s">
        <v>63</v>
      </c>
      <c r="C6083" t="s">
        <v>29</v>
      </c>
      <c r="D6083" t="s">
        <v>30</v>
      </c>
      <c r="E6083" t="s">
        <v>319</v>
      </c>
      <c r="F6083" t="s">
        <v>320</v>
      </c>
      <c r="G6083" t="s">
        <v>128</v>
      </c>
      <c r="H6083" t="s">
        <v>41</v>
      </c>
      <c r="I6083" t="s">
        <v>129</v>
      </c>
      <c r="J6083" t="s">
        <v>36</v>
      </c>
      <c r="L6083" t="s">
        <v>321</v>
      </c>
      <c r="M6083" t="s">
        <v>321</v>
      </c>
      <c r="N6083" t="b">
        <v>0</v>
      </c>
      <c r="O6083">
        <v>113.85</v>
      </c>
      <c r="P6083">
        <v>8.9471089110152915E-3</v>
      </c>
      <c r="Q6083">
        <v>16.91445835408889</v>
      </c>
      <c r="R6083">
        <v>1925.71108361302</v>
      </c>
      <c r="S6083">
        <v>1.0186283495190911</v>
      </c>
      <c r="T6083">
        <f t="shared" si="192"/>
        <v>1925.71108361302</v>
      </c>
      <c r="U6083">
        <f t="shared" si="193"/>
        <v>1.0186283495190909</v>
      </c>
    </row>
    <row r="6084" spans="1:21" x14ac:dyDescent="0.35">
      <c r="A6084" t="s">
        <v>73</v>
      </c>
      <c r="B6084" t="s">
        <v>63</v>
      </c>
      <c r="C6084" t="s">
        <v>39</v>
      </c>
      <c r="D6084" t="s">
        <v>40</v>
      </c>
      <c r="E6084" t="s">
        <v>143</v>
      </c>
      <c r="F6084" t="s">
        <v>144</v>
      </c>
      <c r="G6084" t="s">
        <v>128</v>
      </c>
      <c r="H6084" t="s">
        <v>41</v>
      </c>
      <c r="I6084" t="s">
        <v>129</v>
      </c>
      <c r="J6084" t="s">
        <v>145</v>
      </c>
      <c r="L6084" t="s">
        <v>146</v>
      </c>
      <c r="M6084" t="s">
        <v>147</v>
      </c>
      <c r="N6084" t="b">
        <v>0</v>
      </c>
      <c r="O6084">
        <v>207.50297707999999</v>
      </c>
      <c r="P6084">
        <v>7.3621091909617075E-4</v>
      </c>
      <c r="Q6084">
        <v>4.5854553458970697</v>
      </c>
      <c r="R6084">
        <v>951.49563554104304</v>
      </c>
      <c r="S6084">
        <v>0.15276595747125851</v>
      </c>
      <c r="T6084">
        <f t="shared" si="192"/>
        <v>951.49563554104304</v>
      </c>
      <c r="U6084">
        <f t="shared" si="193"/>
        <v>0.15276595747125846</v>
      </c>
    </row>
    <row r="6085" spans="1:21" x14ac:dyDescent="0.35">
      <c r="A6085" t="s">
        <v>73</v>
      </c>
      <c r="B6085" t="s">
        <v>63</v>
      </c>
      <c r="C6085" t="s">
        <v>39</v>
      </c>
      <c r="D6085" t="s">
        <v>40</v>
      </c>
      <c r="E6085" t="s">
        <v>148</v>
      </c>
      <c r="F6085" t="s">
        <v>149</v>
      </c>
      <c r="G6085" t="s">
        <v>128</v>
      </c>
      <c r="H6085" t="s">
        <v>41</v>
      </c>
      <c r="I6085" t="s">
        <v>129</v>
      </c>
      <c r="J6085" t="s">
        <v>145</v>
      </c>
      <c r="L6085" t="s">
        <v>150</v>
      </c>
      <c r="M6085" t="s">
        <v>150</v>
      </c>
      <c r="N6085" t="b">
        <v>0</v>
      </c>
      <c r="O6085">
        <v>207.50297707999999</v>
      </c>
      <c r="P6085">
        <v>5.4284894395247576E-3</v>
      </c>
      <c r="Q6085">
        <v>33.811093091602132</v>
      </c>
      <c r="R6085">
        <v>7015.9024748364636</v>
      </c>
      <c r="S6085">
        <v>1.126427719748728</v>
      </c>
      <c r="T6085">
        <f t="shared" si="192"/>
        <v>7015.9024748364636</v>
      </c>
      <c r="U6085">
        <f t="shared" si="193"/>
        <v>1.1264277197487278</v>
      </c>
    </row>
    <row r="6086" spans="1:21" x14ac:dyDescent="0.35">
      <c r="A6086" t="s">
        <v>73</v>
      </c>
      <c r="B6086" t="s">
        <v>63</v>
      </c>
      <c r="C6086" t="s">
        <v>76</v>
      </c>
      <c r="D6086" t="s">
        <v>77</v>
      </c>
      <c r="E6086" t="s">
        <v>148</v>
      </c>
      <c r="F6086" t="s">
        <v>149</v>
      </c>
      <c r="G6086" t="s">
        <v>128</v>
      </c>
      <c r="H6086" t="s">
        <v>41</v>
      </c>
      <c r="I6086" t="s">
        <v>129</v>
      </c>
      <c r="J6086" t="s">
        <v>145</v>
      </c>
      <c r="L6086" t="s">
        <v>150</v>
      </c>
      <c r="M6086" t="s">
        <v>150</v>
      </c>
      <c r="N6086" t="b">
        <v>0</v>
      </c>
      <c r="O6086">
        <v>207.50297707999999</v>
      </c>
      <c r="P6086">
        <v>7.6584820895243873E-3</v>
      </c>
      <c r="Q6086">
        <v>6.5522465916080987</v>
      </c>
      <c r="R6086">
        <v>1359.610674320963</v>
      </c>
      <c r="S6086">
        <v>1.589157833490169</v>
      </c>
      <c r="T6086">
        <f t="shared" si="192"/>
        <v>1359.6106743209634</v>
      </c>
      <c r="U6086">
        <f t="shared" si="193"/>
        <v>1.5891578334901695</v>
      </c>
    </row>
    <row r="6087" spans="1:21" x14ac:dyDescent="0.35">
      <c r="A6087" t="s">
        <v>73</v>
      </c>
      <c r="B6087" t="s">
        <v>63</v>
      </c>
      <c r="C6087" t="s">
        <v>29</v>
      </c>
      <c r="D6087" t="s">
        <v>30</v>
      </c>
      <c r="E6087" t="s">
        <v>148</v>
      </c>
      <c r="F6087" t="s">
        <v>149</v>
      </c>
      <c r="G6087" t="s">
        <v>128</v>
      </c>
      <c r="H6087" t="s">
        <v>41</v>
      </c>
      <c r="I6087" t="s">
        <v>129</v>
      </c>
      <c r="J6087" t="s">
        <v>145</v>
      </c>
      <c r="L6087" t="s">
        <v>150</v>
      </c>
      <c r="M6087" t="s">
        <v>150</v>
      </c>
      <c r="N6087" t="b">
        <v>0</v>
      </c>
      <c r="O6087">
        <v>207.50297707999999</v>
      </c>
      <c r="P6087">
        <v>7.2611119430529038E-4</v>
      </c>
      <c r="Q6087">
        <v>1.3727090704566911</v>
      </c>
      <c r="R6087">
        <v>284.84121878448292</v>
      </c>
      <c r="S6087">
        <v>0.1506702345094621</v>
      </c>
      <c r="T6087">
        <f t="shared" si="192"/>
        <v>284.84121878448286</v>
      </c>
      <c r="U6087">
        <f t="shared" si="193"/>
        <v>0.1506702345094621</v>
      </c>
    </row>
    <row r="6088" spans="1:21" x14ac:dyDescent="0.35">
      <c r="A6088" t="s">
        <v>73</v>
      </c>
      <c r="B6088" t="s">
        <v>63</v>
      </c>
      <c r="C6088" t="s">
        <v>39</v>
      </c>
      <c r="D6088" t="s">
        <v>40</v>
      </c>
      <c r="E6088" t="s">
        <v>151</v>
      </c>
      <c r="F6088" t="s">
        <v>152</v>
      </c>
      <c r="G6088" t="s">
        <v>128</v>
      </c>
      <c r="H6088" t="s">
        <v>41</v>
      </c>
      <c r="I6088" t="s">
        <v>129</v>
      </c>
      <c r="J6088" t="s">
        <v>145</v>
      </c>
      <c r="L6088" t="s">
        <v>150</v>
      </c>
      <c r="M6088" t="s">
        <v>150</v>
      </c>
      <c r="N6088" t="b">
        <v>0</v>
      </c>
      <c r="O6088">
        <v>207.50297707999999</v>
      </c>
      <c r="P6088">
        <v>6.7259422051897883E-4</v>
      </c>
      <c r="Q6088">
        <v>4.1892217082090628</v>
      </c>
      <c r="R6088">
        <v>869.27597610154362</v>
      </c>
      <c r="S6088">
        <v>0.13956530312449009</v>
      </c>
      <c r="T6088">
        <f t="shared" si="192"/>
        <v>869.27597610154362</v>
      </c>
      <c r="U6088">
        <f t="shared" si="193"/>
        <v>0.13956530312449011</v>
      </c>
    </row>
    <row r="6089" spans="1:21" x14ac:dyDescent="0.35">
      <c r="A6089" t="s">
        <v>73</v>
      </c>
      <c r="B6089" t="s">
        <v>63</v>
      </c>
      <c r="C6089" t="s">
        <v>29</v>
      </c>
      <c r="D6089" t="s">
        <v>30</v>
      </c>
      <c r="E6089" t="s">
        <v>151</v>
      </c>
      <c r="F6089" t="s">
        <v>152</v>
      </c>
      <c r="G6089" t="s">
        <v>128</v>
      </c>
      <c r="H6089" t="s">
        <v>41</v>
      </c>
      <c r="I6089" t="s">
        <v>129</v>
      </c>
      <c r="J6089" t="s">
        <v>145</v>
      </c>
      <c r="L6089" t="s">
        <v>150</v>
      </c>
      <c r="M6089" t="s">
        <v>150</v>
      </c>
      <c r="N6089" t="b">
        <v>0</v>
      </c>
      <c r="O6089">
        <v>207.50297707999999</v>
      </c>
      <c r="P6089">
        <v>1.538579907949574E-3</v>
      </c>
      <c r="Q6089">
        <v>2.9086765385644369</v>
      </c>
      <c r="R6089">
        <v>603.55904111487007</v>
      </c>
      <c r="S6089">
        <v>0.31925991137500898</v>
      </c>
      <c r="T6089">
        <f t="shared" si="192"/>
        <v>603.55904111487007</v>
      </c>
      <c r="U6089">
        <f t="shared" si="193"/>
        <v>0.31925991137500898</v>
      </c>
    </row>
    <row r="6090" spans="1:21" x14ac:dyDescent="0.35">
      <c r="A6090" t="s">
        <v>73</v>
      </c>
      <c r="B6090" t="s">
        <v>63</v>
      </c>
      <c r="C6090" t="s">
        <v>76</v>
      </c>
      <c r="D6090" t="s">
        <v>77</v>
      </c>
      <c r="E6090" t="s">
        <v>151</v>
      </c>
      <c r="F6090" t="s">
        <v>152</v>
      </c>
      <c r="G6090" t="s">
        <v>128</v>
      </c>
      <c r="H6090" t="s">
        <v>41</v>
      </c>
      <c r="I6090" t="s">
        <v>129</v>
      </c>
      <c r="J6090" t="s">
        <v>145</v>
      </c>
      <c r="L6090" t="s">
        <v>150</v>
      </c>
      <c r="M6090" t="s">
        <v>150</v>
      </c>
      <c r="N6090" t="b">
        <v>0</v>
      </c>
      <c r="O6090">
        <v>207.50297707999999</v>
      </c>
      <c r="P6090">
        <v>4.2661817484134553E-3</v>
      </c>
      <c r="Q6090">
        <v>3.649949754202364</v>
      </c>
      <c r="R6090">
        <v>757.37544018940469</v>
      </c>
      <c r="S6090">
        <v>0.88524541356015152</v>
      </c>
      <c r="T6090">
        <f t="shared" si="192"/>
        <v>757.3754401894048</v>
      </c>
      <c r="U6090">
        <f t="shared" si="193"/>
        <v>0.88524541356015152</v>
      </c>
    </row>
    <row r="6091" spans="1:21" x14ac:dyDescent="0.35">
      <c r="A6091" t="s">
        <v>73</v>
      </c>
      <c r="B6091" t="s">
        <v>63</v>
      </c>
      <c r="C6091" t="s">
        <v>39</v>
      </c>
      <c r="D6091" t="s">
        <v>40</v>
      </c>
      <c r="E6091" t="s">
        <v>153</v>
      </c>
      <c r="F6091" t="s">
        <v>154</v>
      </c>
      <c r="G6091" t="s">
        <v>128</v>
      </c>
      <c r="H6091" t="s">
        <v>41</v>
      </c>
      <c r="I6091" t="s">
        <v>129</v>
      </c>
      <c r="J6091" t="s">
        <v>36</v>
      </c>
      <c r="L6091" t="s">
        <v>155</v>
      </c>
      <c r="M6091" t="s">
        <v>156</v>
      </c>
      <c r="N6091" t="b">
        <v>0</v>
      </c>
      <c r="O6091">
        <v>113.85</v>
      </c>
      <c r="P6091">
        <v>5.4344158863831752E-8</v>
      </c>
      <c r="Q6091">
        <v>3.3848005689234419E-4</v>
      </c>
      <c r="R6091">
        <v>3.8535954477193393E-2</v>
      </c>
      <c r="S6091">
        <v>6.1870824866472439E-6</v>
      </c>
      <c r="T6091">
        <f t="shared" si="192"/>
        <v>3.8535954477193386E-2</v>
      </c>
      <c r="U6091">
        <f t="shared" si="193"/>
        <v>6.1870824866472448E-6</v>
      </c>
    </row>
    <row r="6092" spans="1:21" x14ac:dyDescent="0.35">
      <c r="A6092" t="s">
        <v>73</v>
      </c>
      <c r="B6092" t="s">
        <v>63</v>
      </c>
      <c r="C6092" t="s">
        <v>39</v>
      </c>
      <c r="D6092" t="s">
        <v>40</v>
      </c>
      <c r="E6092" t="s">
        <v>157</v>
      </c>
      <c r="F6092" t="s">
        <v>158</v>
      </c>
      <c r="G6092" t="s">
        <v>128</v>
      </c>
      <c r="H6092" t="s">
        <v>41</v>
      </c>
      <c r="I6092" t="s">
        <v>129</v>
      </c>
      <c r="J6092" t="s">
        <v>36</v>
      </c>
      <c r="L6092" t="s">
        <v>155</v>
      </c>
      <c r="M6092" t="s">
        <v>156</v>
      </c>
      <c r="N6092" t="b">
        <v>0</v>
      </c>
      <c r="O6092">
        <v>113.85</v>
      </c>
      <c r="P6092">
        <v>9.8959838425970712E-4</v>
      </c>
      <c r="Q6092">
        <v>6.1636673454472533</v>
      </c>
      <c r="R6092">
        <v>701.73352727916972</v>
      </c>
      <c r="S6092">
        <v>0.11266577604796769</v>
      </c>
      <c r="T6092">
        <f t="shared" si="192"/>
        <v>701.73352727916972</v>
      </c>
      <c r="U6092">
        <f t="shared" si="193"/>
        <v>0.11266577604796765</v>
      </c>
    </row>
    <row r="6093" spans="1:21" x14ac:dyDescent="0.35">
      <c r="A6093" t="s">
        <v>73</v>
      </c>
      <c r="B6093" t="s">
        <v>63</v>
      </c>
      <c r="C6093" t="s">
        <v>76</v>
      </c>
      <c r="D6093" t="s">
        <v>77</v>
      </c>
      <c r="E6093" t="s">
        <v>157</v>
      </c>
      <c r="F6093" t="s">
        <v>158</v>
      </c>
      <c r="G6093" t="s">
        <v>128</v>
      </c>
      <c r="H6093" t="s">
        <v>41</v>
      </c>
      <c r="I6093" t="s">
        <v>129</v>
      </c>
      <c r="J6093" t="s">
        <v>36</v>
      </c>
      <c r="L6093" t="s">
        <v>155</v>
      </c>
      <c r="M6093" t="s">
        <v>156</v>
      </c>
      <c r="N6093" t="b">
        <v>0</v>
      </c>
      <c r="O6093">
        <v>113.85</v>
      </c>
      <c r="P6093">
        <v>9.3343206380183275E-3</v>
      </c>
      <c r="Q6093">
        <v>7.9860173165503836</v>
      </c>
      <c r="R6093">
        <v>909.2080714892611</v>
      </c>
      <c r="S6093">
        <v>1.062712404638386</v>
      </c>
      <c r="T6093">
        <f t="shared" si="192"/>
        <v>909.2080714892611</v>
      </c>
      <c r="U6093">
        <f t="shared" si="193"/>
        <v>1.0627124046383865</v>
      </c>
    </row>
    <row r="6094" spans="1:21" x14ac:dyDescent="0.35">
      <c r="A6094" t="s">
        <v>73</v>
      </c>
      <c r="B6094" t="s">
        <v>63</v>
      </c>
      <c r="C6094" t="s">
        <v>29</v>
      </c>
      <c r="D6094" t="s">
        <v>30</v>
      </c>
      <c r="E6094" t="s">
        <v>157</v>
      </c>
      <c r="F6094" t="s">
        <v>158</v>
      </c>
      <c r="G6094" t="s">
        <v>128</v>
      </c>
      <c r="H6094" t="s">
        <v>41</v>
      </c>
      <c r="I6094" t="s">
        <v>129</v>
      </c>
      <c r="J6094" t="s">
        <v>36</v>
      </c>
      <c r="L6094" t="s">
        <v>155</v>
      </c>
      <c r="M6094" t="s">
        <v>156</v>
      </c>
      <c r="N6094" t="b">
        <v>0</v>
      </c>
      <c r="O6094">
        <v>113.85</v>
      </c>
      <c r="P6094">
        <v>1.536721474792301E-3</v>
      </c>
      <c r="Q6094">
        <v>2.905163181282751</v>
      </c>
      <c r="R6094">
        <v>330.75282818904122</v>
      </c>
      <c r="S6094">
        <v>0.17495573990510349</v>
      </c>
      <c r="T6094">
        <f t="shared" si="192"/>
        <v>330.75282818904117</v>
      </c>
      <c r="U6094">
        <f t="shared" si="193"/>
        <v>0.17495573990510346</v>
      </c>
    </row>
    <row r="6095" spans="1:21" x14ac:dyDescent="0.35">
      <c r="A6095" t="s">
        <v>73</v>
      </c>
      <c r="B6095" t="s">
        <v>63</v>
      </c>
      <c r="C6095" t="s">
        <v>76</v>
      </c>
      <c r="D6095" t="s">
        <v>77</v>
      </c>
      <c r="E6095" t="s">
        <v>159</v>
      </c>
      <c r="F6095" t="s">
        <v>160</v>
      </c>
      <c r="G6095" t="s">
        <v>128</v>
      </c>
      <c r="H6095" t="s">
        <v>41</v>
      </c>
      <c r="I6095" t="s">
        <v>129</v>
      </c>
      <c r="J6095" t="s">
        <v>36</v>
      </c>
      <c r="L6095" t="s">
        <v>161</v>
      </c>
      <c r="M6095" t="s">
        <v>161</v>
      </c>
      <c r="N6095" t="b">
        <v>0</v>
      </c>
      <c r="O6095">
        <v>167.61</v>
      </c>
      <c r="P6095">
        <v>9.4928194285192335E-3</v>
      </c>
      <c r="Q6095">
        <v>8.1216216239958623</v>
      </c>
      <c r="R6095">
        <v>1361.265000397947</v>
      </c>
      <c r="S6095">
        <v>1.591091464414109</v>
      </c>
      <c r="T6095">
        <f t="shared" si="192"/>
        <v>1361.2650003979466</v>
      </c>
      <c r="U6095">
        <f t="shared" si="193"/>
        <v>1.5910914644141088</v>
      </c>
    </row>
    <row r="6096" spans="1:21" x14ac:dyDescent="0.35">
      <c r="A6096" t="s">
        <v>73</v>
      </c>
      <c r="B6096" t="s">
        <v>63</v>
      </c>
      <c r="C6096" t="s">
        <v>29</v>
      </c>
      <c r="D6096" t="s">
        <v>30</v>
      </c>
      <c r="E6096" t="s">
        <v>159</v>
      </c>
      <c r="F6096" t="s">
        <v>160</v>
      </c>
      <c r="G6096" t="s">
        <v>128</v>
      </c>
      <c r="H6096" t="s">
        <v>41</v>
      </c>
      <c r="I6096" t="s">
        <v>129</v>
      </c>
      <c r="J6096" t="s">
        <v>36</v>
      </c>
      <c r="L6096" t="s">
        <v>161</v>
      </c>
      <c r="M6096" t="s">
        <v>161</v>
      </c>
      <c r="N6096" t="b">
        <v>0</v>
      </c>
      <c r="O6096">
        <v>167.61</v>
      </c>
      <c r="P6096">
        <v>1.038698354772155E-5</v>
      </c>
      <c r="Q6096">
        <v>1.9636533140469582E-2</v>
      </c>
      <c r="R6096">
        <v>3.291279319674107</v>
      </c>
      <c r="S6096">
        <v>1.740962312433608E-3</v>
      </c>
      <c r="T6096">
        <f t="shared" si="192"/>
        <v>3.291279319674107</v>
      </c>
      <c r="U6096">
        <f t="shared" si="193"/>
        <v>1.7409623124336091E-3</v>
      </c>
    </row>
    <row r="6097" spans="1:21" x14ac:dyDescent="0.35">
      <c r="A6097" t="s">
        <v>73</v>
      </c>
      <c r="B6097" t="s">
        <v>63</v>
      </c>
      <c r="C6097" t="s">
        <v>39</v>
      </c>
      <c r="D6097" t="s">
        <v>40</v>
      </c>
      <c r="E6097" t="s">
        <v>159</v>
      </c>
      <c r="F6097" t="s">
        <v>160</v>
      </c>
      <c r="G6097" t="s">
        <v>128</v>
      </c>
      <c r="H6097" t="s">
        <v>41</v>
      </c>
      <c r="I6097" t="s">
        <v>129</v>
      </c>
      <c r="J6097" t="s">
        <v>36</v>
      </c>
      <c r="L6097" t="s">
        <v>161</v>
      </c>
      <c r="M6097" t="s">
        <v>161</v>
      </c>
      <c r="N6097" t="b">
        <v>0</v>
      </c>
      <c r="O6097">
        <v>167.61</v>
      </c>
      <c r="P6097">
        <v>1.8887157535564151E-4</v>
      </c>
      <c r="Q6097">
        <v>1.176377791252774</v>
      </c>
      <c r="R6097">
        <v>197.17268159187739</v>
      </c>
      <c r="S6097">
        <v>3.165676474535907E-2</v>
      </c>
      <c r="T6097">
        <f t="shared" si="192"/>
        <v>197.17268159187745</v>
      </c>
      <c r="U6097">
        <f t="shared" si="193"/>
        <v>3.1656764745359077E-2</v>
      </c>
    </row>
    <row r="6098" spans="1:21" x14ac:dyDescent="0.35">
      <c r="A6098" t="s">
        <v>73</v>
      </c>
      <c r="B6098" t="s">
        <v>63</v>
      </c>
      <c r="C6098" t="s">
        <v>39</v>
      </c>
      <c r="D6098" t="s">
        <v>40</v>
      </c>
      <c r="E6098" t="s">
        <v>162</v>
      </c>
      <c r="F6098" t="s">
        <v>163</v>
      </c>
      <c r="G6098" t="s">
        <v>128</v>
      </c>
      <c r="H6098" t="s">
        <v>41</v>
      </c>
      <c r="I6098" t="s">
        <v>129</v>
      </c>
      <c r="J6098" t="s">
        <v>36</v>
      </c>
      <c r="L6098" t="s">
        <v>139</v>
      </c>
      <c r="M6098" t="s">
        <v>139</v>
      </c>
      <c r="N6098" t="b">
        <v>0</v>
      </c>
      <c r="O6098">
        <v>116.89</v>
      </c>
      <c r="P6098">
        <v>4.1823698888436227E-2</v>
      </c>
      <c r="Q6098">
        <v>260.49695634589881</v>
      </c>
      <c r="R6098">
        <v>30449.489227272112</v>
      </c>
      <c r="S6098">
        <v>4.8887721630693104</v>
      </c>
      <c r="T6098">
        <f t="shared" si="192"/>
        <v>30449.489227272112</v>
      </c>
      <c r="U6098">
        <f t="shared" si="193"/>
        <v>4.8887721630693104</v>
      </c>
    </row>
    <row r="6099" spans="1:21" x14ac:dyDescent="0.35">
      <c r="A6099" t="s">
        <v>73</v>
      </c>
      <c r="B6099" t="s">
        <v>63</v>
      </c>
      <c r="C6099" t="s">
        <v>29</v>
      </c>
      <c r="D6099" t="s">
        <v>30</v>
      </c>
      <c r="E6099" t="s">
        <v>162</v>
      </c>
      <c r="F6099" t="s">
        <v>163</v>
      </c>
      <c r="G6099" t="s">
        <v>128</v>
      </c>
      <c r="H6099" t="s">
        <v>41</v>
      </c>
      <c r="I6099" t="s">
        <v>129</v>
      </c>
      <c r="J6099" t="s">
        <v>36</v>
      </c>
      <c r="L6099" t="s">
        <v>139</v>
      </c>
      <c r="M6099" t="s">
        <v>139</v>
      </c>
      <c r="N6099" t="b">
        <v>0</v>
      </c>
      <c r="O6099">
        <v>116.89</v>
      </c>
      <c r="P6099">
        <v>1.264004660903917E-2</v>
      </c>
      <c r="Q6099">
        <v>23.895936004435448</v>
      </c>
      <c r="R6099">
        <v>2793.195959558459</v>
      </c>
      <c r="S6099">
        <v>1.4774950481305891</v>
      </c>
      <c r="T6099">
        <f t="shared" si="192"/>
        <v>2793.1959595584594</v>
      </c>
      <c r="U6099">
        <f t="shared" si="193"/>
        <v>1.4774950481305886</v>
      </c>
    </row>
    <row r="6100" spans="1:21" x14ac:dyDescent="0.35">
      <c r="A6100" t="s">
        <v>73</v>
      </c>
      <c r="B6100" t="s">
        <v>63</v>
      </c>
      <c r="C6100" t="s">
        <v>76</v>
      </c>
      <c r="D6100" t="s">
        <v>77</v>
      </c>
      <c r="E6100" t="s">
        <v>162</v>
      </c>
      <c r="F6100" t="s">
        <v>163</v>
      </c>
      <c r="G6100" t="s">
        <v>128</v>
      </c>
      <c r="H6100" t="s">
        <v>41</v>
      </c>
      <c r="I6100" t="s">
        <v>129</v>
      </c>
      <c r="J6100" t="s">
        <v>36</v>
      </c>
      <c r="L6100" t="s">
        <v>139</v>
      </c>
      <c r="M6100" t="s">
        <v>139</v>
      </c>
      <c r="N6100" t="b">
        <v>0</v>
      </c>
      <c r="O6100">
        <v>116.89</v>
      </c>
      <c r="P6100">
        <v>5.6372076907487807E-2</v>
      </c>
      <c r="Q6100">
        <v>48.229367707758797</v>
      </c>
      <c r="R6100">
        <v>5637.5307913599263</v>
      </c>
      <c r="S6100">
        <v>6.5893320697162503</v>
      </c>
      <c r="T6100">
        <f t="shared" si="192"/>
        <v>5637.5307913599254</v>
      </c>
      <c r="U6100">
        <f t="shared" si="193"/>
        <v>6.5893320697162494</v>
      </c>
    </row>
    <row r="6101" spans="1:21" x14ac:dyDescent="0.35">
      <c r="A6101" t="s">
        <v>73</v>
      </c>
      <c r="B6101" t="s">
        <v>63</v>
      </c>
      <c r="C6101" t="s">
        <v>76</v>
      </c>
      <c r="D6101" t="s">
        <v>77</v>
      </c>
      <c r="E6101" t="s">
        <v>167</v>
      </c>
      <c r="F6101" t="s">
        <v>168</v>
      </c>
      <c r="G6101" t="s">
        <v>128</v>
      </c>
      <c r="H6101" t="s">
        <v>41</v>
      </c>
      <c r="I6101" t="s">
        <v>129</v>
      </c>
      <c r="J6101" t="s">
        <v>36</v>
      </c>
      <c r="L6101" t="s">
        <v>169</v>
      </c>
      <c r="M6101" t="s">
        <v>169</v>
      </c>
      <c r="N6101" t="b">
        <v>0</v>
      </c>
      <c r="O6101">
        <v>206.9</v>
      </c>
      <c r="P6101">
        <v>1.3631881801919149E-2</v>
      </c>
      <c r="Q6101">
        <v>11.6628138617709</v>
      </c>
      <c r="R6101">
        <v>2413.0361880004002</v>
      </c>
      <c r="S6101">
        <v>2.8204363448170731</v>
      </c>
      <c r="T6101">
        <f t="shared" si="192"/>
        <v>2413.0361880003993</v>
      </c>
      <c r="U6101">
        <f t="shared" si="193"/>
        <v>2.8204363448170722</v>
      </c>
    </row>
    <row r="6102" spans="1:21" x14ac:dyDescent="0.35">
      <c r="A6102" t="s">
        <v>73</v>
      </c>
      <c r="B6102" t="s">
        <v>63</v>
      </c>
      <c r="C6102" t="s">
        <v>29</v>
      </c>
      <c r="D6102" t="s">
        <v>30</v>
      </c>
      <c r="E6102" t="s">
        <v>167</v>
      </c>
      <c r="F6102" t="s">
        <v>168</v>
      </c>
      <c r="G6102" t="s">
        <v>128</v>
      </c>
      <c r="H6102" t="s">
        <v>41</v>
      </c>
      <c r="I6102" t="s">
        <v>129</v>
      </c>
      <c r="J6102" t="s">
        <v>36</v>
      </c>
      <c r="L6102" t="s">
        <v>169</v>
      </c>
      <c r="M6102" t="s">
        <v>169</v>
      </c>
      <c r="N6102" t="b">
        <v>0</v>
      </c>
      <c r="O6102">
        <v>206.9</v>
      </c>
      <c r="P6102">
        <v>4.0403240711726462E-4</v>
      </c>
      <c r="Q6102">
        <v>0.76382096069866179</v>
      </c>
      <c r="R6102">
        <v>158.0345567685531</v>
      </c>
      <c r="S6102">
        <v>8.3594305032562044E-2</v>
      </c>
      <c r="T6102">
        <f t="shared" si="192"/>
        <v>158.03455676855313</v>
      </c>
      <c r="U6102">
        <f t="shared" si="193"/>
        <v>8.3594305032562058E-2</v>
      </c>
    </row>
    <row r="6103" spans="1:21" x14ac:dyDescent="0.35">
      <c r="A6103" t="s">
        <v>73</v>
      </c>
      <c r="B6103" t="s">
        <v>63</v>
      </c>
      <c r="C6103" t="s">
        <v>39</v>
      </c>
      <c r="D6103" t="s">
        <v>40</v>
      </c>
      <c r="E6103" t="s">
        <v>167</v>
      </c>
      <c r="F6103" t="s">
        <v>168</v>
      </c>
      <c r="G6103" t="s">
        <v>128</v>
      </c>
      <c r="H6103" t="s">
        <v>41</v>
      </c>
      <c r="I6103" t="s">
        <v>129</v>
      </c>
      <c r="J6103" t="s">
        <v>36</v>
      </c>
      <c r="L6103" t="s">
        <v>169</v>
      </c>
      <c r="M6103" t="s">
        <v>169</v>
      </c>
      <c r="N6103" t="b">
        <v>0</v>
      </c>
      <c r="O6103">
        <v>206.9</v>
      </c>
      <c r="P6103">
        <v>5.9237278226267022E-3</v>
      </c>
      <c r="Q6103">
        <v>36.895662244795552</v>
      </c>
      <c r="R6103">
        <v>7633.7125184482002</v>
      </c>
      <c r="S6103">
        <v>1.225619286501465</v>
      </c>
      <c r="T6103">
        <f t="shared" si="192"/>
        <v>7633.7125184482002</v>
      </c>
      <c r="U6103">
        <f t="shared" si="193"/>
        <v>1.2256192865014648</v>
      </c>
    </row>
    <row r="6104" spans="1:21" x14ac:dyDescent="0.35">
      <c r="A6104" t="s">
        <v>73</v>
      </c>
      <c r="B6104" t="s">
        <v>63</v>
      </c>
      <c r="C6104" t="s">
        <v>39</v>
      </c>
      <c r="D6104" t="s">
        <v>40</v>
      </c>
      <c r="E6104" t="s">
        <v>170</v>
      </c>
      <c r="F6104" t="s">
        <v>171</v>
      </c>
      <c r="G6104" t="s">
        <v>128</v>
      </c>
      <c r="H6104" t="s">
        <v>41</v>
      </c>
      <c r="I6104" t="s">
        <v>129</v>
      </c>
      <c r="J6104" t="s">
        <v>36</v>
      </c>
      <c r="L6104" t="s">
        <v>172</v>
      </c>
      <c r="M6104" t="s">
        <v>172</v>
      </c>
      <c r="N6104" t="b">
        <v>0</v>
      </c>
      <c r="O6104">
        <v>31.79</v>
      </c>
      <c r="P6104">
        <v>3.6381676665434449E-3</v>
      </c>
      <c r="Q6104">
        <v>22.660157494407208</v>
      </c>
      <c r="R6104">
        <v>720.36640674720513</v>
      </c>
      <c r="S6104">
        <v>0.11565735011941609</v>
      </c>
      <c r="T6104">
        <f t="shared" si="192"/>
        <v>720.36640674720513</v>
      </c>
      <c r="U6104">
        <f t="shared" si="193"/>
        <v>0.11565735011941611</v>
      </c>
    </row>
    <row r="6105" spans="1:21" x14ac:dyDescent="0.35">
      <c r="A6105" t="s">
        <v>73</v>
      </c>
      <c r="B6105" t="s">
        <v>63</v>
      </c>
      <c r="C6105" t="s">
        <v>29</v>
      </c>
      <c r="D6105" t="s">
        <v>30</v>
      </c>
      <c r="E6105" t="s">
        <v>170</v>
      </c>
      <c r="F6105" t="s">
        <v>171</v>
      </c>
      <c r="G6105" t="s">
        <v>128</v>
      </c>
      <c r="H6105" t="s">
        <v>41</v>
      </c>
      <c r="I6105" t="s">
        <v>129</v>
      </c>
      <c r="J6105" t="s">
        <v>36</v>
      </c>
      <c r="L6105" t="s">
        <v>172</v>
      </c>
      <c r="M6105" t="s">
        <v>172</v>
      </c>
      <c r="N6105" t="b">
        <v>0</v>
      </c>
      <c r="O6105">
        <v>31.79</v>
      </c>
      <c r="P6105">
        <v>8.6210996416926299E-4</v>
      </c>
      <c r="Q6105">
        <v>1.6298139690278259</v>
      </c>
      <c r="R6105">
        <v>51.811786075394593</v>
      </c>
      <c r="S6105">
        <v>2.7406475760940869E-2</v>
      </c>
      <c r="T6105">
        <f t="shared" si="192"/>
        <v>51.811786075394586</v>
      </c>
      <c r="U6105">
        <f t="shared" si="193"/>
        <v>2.7406475760940869E-2</v>
      </c>
    </row>
    <row r="6106" spans="1:21" x14ac:dyDescent="0.35">
      <c r="A6106" t="s">
        <v>73</v>
      </c>
      <c r="B6106" t="s">
        <v>63</v>
      </c>
      <c r="C6106" t="s">
        <v>76</v>
      </c>
      <c r="D6106" t="s">
        <v>77</v>
      </c>
      <c r="E6106" t="s">
        <v>170</v>
      </c>
      <c r="F6106" t="s">
        <v>171</v>
      </c>
      <c r="G6106" t="s">
        <v>128</v>
      </c>
      <c r="H6106" t="s">
        <v>41</v>
      </c>
      <c r="I6106" t="s">
        <v>129</v>
      </c>
      <c r="J6106" t="s">
        <v>36</v>
      </c>
      <c r="L6106" t="s">
        <v>172</v>
      </c>
      <c r="M6106" t="s">
        <v>172</v>
      </c>
      <c r="N6106" t="b">
        <v>0</v>
      </c>
      <c r="O6106">
        <v>31.79</v>
      </c>
      <c r="P6106">
        <v>1.7272886768848569E-2</v>
      </c>
      <c r="Q6106">
        <v>14.77789098876762</v>
      </c>
      <c r="R6106">
        <v>469.78915453292262</v>
      </c>
      <c r="S6106">
        <v>0.54910507038169587</v>
      </c>
      <c r="T6106">
        <f t="shared" si="192"/>
        <v>469.78915453292262</v>
      </c>
      <c r="U6106">
        <f t="shared" si="193"/>
        <v>0.54910507038169598</v>
      </c>
    </row>
    <row r="6107" spans="1:21" x14ac:dyDescent="0.35">
      <c r="A6107" t="s">
        <v>73</v>
      </c>
      <c r="B6107" t="s">
        <v>63</v>
      </c>
      <c r="C6107" t="s">
        <v>39</v>
      </c>
      <c r="D6107" t="s">
        <v>40</v>
      </c>
      <c r="E6107" t="s">
        <v>173</v>
      </c>
      <c r="F6107" t="s">
        <v>174</v>
      </c>
      <c r="G6107" t="s">
        <v>128</v>
      </c>
      <c r="H6107" t="s">
        <v>41</v>
      </c>
      <c r="I6107" t="s">
        <v>129</v>
      </c>
      <c r="J6107" t="s">
        <v>36</v>
      </c>
      <c r="L6107" t="s">
        <v>175</v>
      </c>
      <c r="M6107" t="s">
        <v>136</v>
      </c>
      <c r="N6107" t="b">
        <v>0</v>
      </c>
      <c r="O6107">
        <v>32.130000000000003</v>
      </c>
      <c r="P6107">
        <v>3.8683976644479673E-2</v>
      </c>
      <c r="Q6107">
        <v>240.9413429004239</v>
      </c>
      <c r="R6107">
        <v>7741.4453473906196</v>
      </c>
      <c r="S6107">
        <v>1.242916169587132</v>
      </c>
      <c r="T6107">
        <f t="shared" si="192"/>
        <v>7741.4453473906206</v>
      </c>
      <c r="U6107">
        <f t="shared" si="193"/>
        <v>1.242916169587132</v>
      </c>
    </row>
    <row r="6108" spans="1:21" x14ac:dyDescent="0.35">
      <c r="A6108" t="s">
        <v>73</v>
      </c>
      <c r="B6108" t="s">
        <v>63</v>
      </c>
      <c r="C6108" t="s">
        <v>29</v>
      </c>
      <c r="D6108" t="s">
        <v>30</v>
      </c>
      <c r="E6108" t="s">
        <v>173</v>
      </c>
      <c r="F6108" t="s">
        <v>174</v>
      </c>
      <c r="G6108" t="s">
        <v>128</v>
      </c>
      <c r="H6108" t="s">
        <v>41</v>
      </c>
      <c r="I6108" t="s">
        <v>129</v>
      </c>
      <c r="J6108" t="s">
        <v>36</v>
      </c>
      <c r="L6108" t="s">
        <v>175</v>
      </c>
      <c r="M6108" t="s">
        <v>136</v>
      </c>
      <c r="N6108" t="b">
        <v>0</v>
      </c>
      <c r="O6108">
        <v>32.130000000000003</v>
      </c>
      <c r="P6108">
        <v>4.8463053904177888E-3</v>
      </c>
      <c r="Q6108">
        <v>9.1619126929925958</v>
      </c>
      <c r="R6108">
        <v>294.37225482585211</v>
      </c>
      <c r="S6108">
        <v>0.15571179219412359</v>
      </c>
      <c r="T6108">
        <f t="shared" si="192"/>
        <v>294.37225482585211</v>
      </c>
      <c r="U6108">
        <f t="shared" si="193"/>
        <v>0.15571179219412357</v>
      </c>
    </row>
    <row r="6109" spans="1:21" x14ac:dyDescent="0.35">
      <c r="A6109" t="s">
        <v>73</v>
      </c>
      <c r="B6109" t="s">
        <v>63</v>
      </c>
      <c r="C6109" t="s">
        <v>76</v>
      </c>
      <c r="D6109" t="s">
        <v>77</v>
      </c>
      <c r="E6109" t="s">
        <v>173</v>
      </c>
      <c r="F6109" t="s">
        <v>174</v>
      </c>
      <c r="G6109" t="s">
        <v>128</v>
      </c>
      <c r="H6109" t="s">
        <v>41</v>
      </c>
      <c r="I6109" t="s">
        <v>129</v>
      </c>
      <c r="J6109" t="s">
        <v>36</v>
      </c>
      <c r="L6109" t="s">
        <v>175</v>
      </c>
      <c r="M6109" t="s">
        <v>136</v>
      </c>
      <c r="N6109" t="b">
        <v>0</v>
      </c>
      <c r="O6109">
        <v>32.130000000000003</v>
      </c>
      <c r="P6109">
        <v>5.6468212250305808E-2</v>
      </c>
      <c r="Q6109">
        <v>48.311616705007729</v>
      </c>
      <c r="R6109">
        <v>1552.2522447318979</v>
      </c>
      <c r="S6109">
        <v>1.814323659602326</v>
      </c>
      <c r="T6109">
        <f t="shared" si="192"/>
        <v>1552.2522447318984</v>
      </c>
      <c r="U6109">
        <f t="shared" si="193"/>
        <v>1.8143236596023258</v>
      </c>
    </row>
    <row r="6110" spans="1:21" x14ac:dyDescent="0.35">
      <c r="A6110" t="s">
        <v>73</v>
      </c>
      <c r="B6110" t="s">
        <v>63</v>
      </c>
      <c r="C6110" t="s">
        <v>29</v>
      </c>
      <c r="D6110" t="s">
        <v>30</v>
      </c>
      <c r="E6110" t="s">
        <v>179</v>
      </c>
      <c r="F6110" t="s">
        <v>180</v>
      </c>
      <c r="G6110" t="s">
        <v>128</v>
      </c>
      <c r="H6110" t="s">
        <v>41</v>
      </c>
      <c r="I6110" t="s">
        <v>181</v>
      </c>
      <c r="J6110" t="s">
        <v>36</v>
      </c>
      <c r="L6110" t="s">
        <v>182</v>
      </c>
      <c r="M6110" t="s">
        <v>182</v>
      </c>
      <c r="N6110" t="b">
        <v>0</v>
      </c>
      <c r="O6110">
        <v>23.88</v>
      </c>
      <c r="P6110">
        <v>4.2485543445388296E-3</v>
      </c>
      <c r="Q6110">
        <v>8.0318677508566001</v>
      </c>
      <c r="R6110">
        <v>191.80100189045561</v>
      </c>
      <c r="S6110">
        <v>0.1014554777475872</v>
      </c>
      <c r="T6110">
        <f t="shared" si="192"/>
        <v>191.80100189045561</v>
      </c>
      <c r="U6110">
        <f t="shared" si="193"/>
        <v>0.10145547774758724</v>
      </c>
    </row>
    <row r="6111" spans="1:21" x14ac:dyDescent="0.35">
      <c r="A6111" t="s">
        <v>73</v>
      </c>
      <c r="B6111" t="s">
        <v>63</v>
      </c>
      <c r="C6111" t="s">
        <v>39</v>
      </c>
      <c r="D6111" t="s">
        <v>40</v>
      </c>
      <c r="E6111" t="s">
        <v>179</v>
      </c>
      <c r="F6111" t="s">
        <v>180</v>
      </c>
      <c r="G6111" t="s">
        <v>128</v>
      </c>
      <c r="H6111" t="s">
        <v>41</v>
      </c>
      <c r="I6111" t="s">
        <v>181</v>
      </c>
      <c r="J6111" t="s">
        <v>36</v>
      </c>
      <c r="L6111" t="s">
        <v>182</v>
      </c>
      <c r="M6111" t="s">
        <v>182</v>
      </c>
      <c r="N6111" t="b">
        <v>0</v>
      </c>
      <c r="O6111">
        <v>23.88</v>
      </c>
      <c r="P6111">
        <v>6.2422473462847106E-4</v>
      </c>
      <c r="Q6111">
        <v>3.8879546230546942</v>
      </c>
      <c r="R6111">
        <v>92.844356398546097</v>
      </c>
      <c r="S6111">
        <v>1.490648666292789E-2</v>
      </c>
      <c r="T6111">
        <f t="shared" si="192"/>
        <v>92.844356398546097</v>
      </c>
      <c r="U6111">
        <f t="shared" si="193"/>
        <v>1.4906486662927888E-2</v>
      </c>
    </row>
    <row r="6112" spans="1:21" x14ac:dyDescent="0.35">
      <c r="A6112" t="s">
        <v>73</v>
      </c>
      <c r="B6112" t="s">
        <v>63</v>
      </c>
      <c r="C6112" t="s">
        <v>39</v>
      </c>
      <c r="D6112" t="s">
        <v>40</v>
      </c>
      <c r="E6112" t="s">
        <v>183</v>
      </c>
      <c r="F6112" t="s">
        <v>184</v>
      </c>
      <c r="G6112" t="s">
        <v>128</v>
      </c>
      <c r="H6112" t="s">
        <v>41</v>
      </c>
      <c r="I6112" t="s">
        <v>181</v>
      </c>
      <c r="J6112" t="s">
        <v>36</v>
      </c>
      <c r="L6112" t="s">
        <v>185</v>
      </c>
      <c r="M6112" t="s">
        <v>185</v>
      </c>
      <c r="N6112" t="b">
        <v>0</v>
      </c>
      <c r="O6112">
        <v>898.1</v>
      </c>
      <c r="P6112">
        <v>2.7372762346357509E-8</v>
      </c>
      <c r="Q6112">
        <v>1.70489972611611E-4</v>
      </c>
      <c r="R6112">
        <v>0.1531170444024878</v>
      </c>
      <c r="S6112">
        <v>2.4583477863263681E-5</v>
      </c>
      <c r="T6112">
        <f t="shared" si="192"/>
        <v>0.15311704440248786</v>
      </c>
      <c r="U6112">
        <f t="shared" si="193"/>
        <v>2.4583477863263681E-5</v>
      </c>
    </row>
    <row r="6113" spans="1:21" x14ac:dyDescent="0.35">
      <c r="A6113" t="s">
        <v>73</v>
      </c>
      <c r="B6113" t="s">
        <v>63</v>
      </c>
      <c r="C6113" t="s">
        <v>29</v>
      </c>
      <c r="D6113" t="s">
        <v>30</v>
      </c>
      <c r="E6113" t="s">
        <v>189</v>
      </c>
      <c r="F6113" t="s">
        <v>190</v>
      </c>
      <c r="G6113" t="s">
        <v>128</v>
      </c>
      <c r="H6113" t="s">
        <v>41</v>
      </c>
      <c r="I6113" t="s">
        <v>181</v>
      </c>
      <c r="J6113" t="s">
        <v>36</v>
      </c>
      <c r="L6113" t="s">
        <v>191</v>
      </c>
      <c r="M6113" t="s">
        <v>191</v>
      </c>
      <c r="N6113" t="b">
        <v>0</v>
      </c>
      <c r="O6113">
        <v>32.630000000000003</v>
      </c>
      <c r="P6113">
        <v>2.2193478127550299E-2</v>
      </c>
      <c r="Q6113">
        <v>41.956643788997297</v>
      </c>
      <c r="R6113">
        <v>1369.0452868349821</v>
      </c>
      <c r="S6113">
        <v>0.72417319130196622</v>
      </c>
      <c r="T6113">
        <f t="shared" si="192"/>
        <v>1369.0452868349819</v>
      </c>
      <c r="U6113">
        <f t="shared" si="193"/>
        <v>0.72417319130196633</v>
      </c>
    </row>
    <row r="6114" spans="1:21" x14ac:dyDescent="0.35">
      <c r="A6114" t="s">
        <v>73</v>
      </c>
      <c r="B6114" t="s">
        <v>63</v>
      </c>
      <c r="C6114" t="s">
        <v>39</v>
      </c>
      <c r="D6114" t="s">
        <v>40</v>
      </c>
      <c r="E6114" t="s">
        <v>189</v>
      </c>
      <c r="F6114" t="s">
        <v>190</v>
      </c>
      <c r="G6114" t="s">
        <v>128</v>
      </c>
      <c r="H6114" t="s">
        <v>41</v>
      </c>
      <c r="I6114" t="s">
        <v>181</v>
      </c>
      <c r="J6114" t="s">
        <v>36</v>
      </c>
      <c r="L6114" t="s">
        <v>191</v>
      </c>
      <c r="M6114" t="s">
        <v>191</v>
      </c>
      <c r="N6114" t="b">
        <v>0</v>
      </c>
      <c r="O6114">
        <v>32.630000000000003</v>
      </c>
      <c r="P6114">
        <v>5.8865305926611017E-3</v>
      </c>
      <c r="Q6114">
        <v>36.663981034188517</v>
      </c>
      <c r="R6114">
        <v>1196.345701145571</v>
      </c>
      <c r="S6114">
        <v>0.19207749323853179</v>
      </c>
      <c r="T6114">
        <f t="shared" si="192"/>
        <v>1196.3457011455714</v>
      </c>
      <c r="U6114">
        <f t="shared" si="193"/>
        <v>0.19207749323853177</v>
      </c>
    </row>
    <row r="6115" spans="1:21" x14ac:dyDescent="0.35">
      <c r="A6115" t="s">
        <v>73</v>
      </c>
      <c r="B6115" t="s">
        <v>63</v>
      </c>
      <c r="C6115" t="s">
        <v>29</v>
      </c>
      <c r="D6115" t="s">
        <v>30</v>
      </c>
      <c r="E6115" t="s">
        <v>211</v>
      </c>
      <c r="F6115" t="s">
        <v>212</v>
      </c>
      <c r="G6115" t="s">
        <v>128</v>
      </c>
      <c r="H6115" t="s">
        <v>41</v>
      </c>
      <c r="I6115" t="s">
        <v>181</v>
      </c>
      <c r="J6115" t="s">
        <v>145</v>
      </c>
      <c r="L6115" t="s">
        <v>213</v>
      </c>
      <c r="M6115" t="s">
        <v>213</v>
      </c>
      <c r="N6115" t="b">
        <v>0</v>
      </c>
      <c r="O6115">
        <v>250.58497259000001</v>
      </c>
      <c r="P6115">
        <v>2.9656844024237959E-4</v>
      </c>
      <c r="Q6115">
        <v>0.56066094439076131</v>
      </c>
      <c r="R6115">
        <v>140.49320738244239</v>
      </c>
      <c r="S6115">
        <v>7.4315594469195764E-2</v>
      </c>
      <c r="T6115">
        <f t="shared" si="192"/>
        <v>140.49320738244245</v>
      </c>
      <c r="U6115">
        <f t="shared" si="193"/>
        <v>7.431559446919575E-2</v>
      </c>
    </row>
    <row r="6116" spans="1:21" x14ac:dyDescent="0.35">
      <c r="A6116" t="s">
        <v>73</v>
      </c>
      <c r="B6116" t="s">
        <v>63</v>
      </c>
      <c r="C6116" t="s">
        <v>76</v>
      </c>
      <c r="D6116" t="s">
        <v>77</v>
      </c>
      <c r="E6116" t="s">
        <v>211</v>
      </c>
      <c r="F6116" t="s">
        <v>212</v>
      </c>
      <c r="G6116" t="s">
        <v>128</v>
      </c>
      <c r="H6116" t="s">
        <v>41</v>
      </c>
      <c r="I6116" t="s">
        <v>181</v>
      </c>
      <c r="J6116" t="s">
        <v>145</v>
      </c>
      <c r="L6116" t="s">
        <v>213</v>
      </c>
      <c r="M6116" t="s">
        <v>213</v>
      </c>
      <c r="N6116" t="b">
        <v>0</v>
      </c>
      <c r="O6116">
        <v>250.58497259000001</v>
      </c>
      <c r="P6116">
        <v>9.9479205956968511E-4</v>
      </c>
      <c r="Q6116">
        <v>0.85109853434142624</v>
      </c>
      <c r="R6116">
        <v>213.27250289933551</v>
      </c>
      <c r="S6116">
        <v>0.24927994098001921</v>
      </c>
      <c r="T6116">
        <f t="shared" si="192"/>
        <v>213.27250289933548</v>
      </c>
      <c r="U6116">
        <f t="shared" si="193"/>
        <v>0.24927994098001921</v>
      </c>
    </row>
    <row r="6117" spans="1:21" x14ac:dyDescent="0.35">
      <c r="A6117" t="s">
        <v>73</v>
      </c>
      <c r="B6117" t="s">
        <v>63</v>
      </c>
      <c r="C6117" t="s">
        <v>39</v>
      </c>
      <c r="D6117" t="s">
        <v>40</v>
      </c>
      <c r="E6117" t="s">
        <v>211</v>
      </c>
      <c r="F6117" t="s">
        <v>212</v>
      </c>
      <c r="G6117" t="s">
        <v>128</v>
      </c>
      <c r="H6117" t="s">
        <v>41</v>
      </c>
      <c r="I6117" t="s">
        <v>181</v>
      </c>
      <c r="J6117" t="s">
        <v>145</v>
      </c>
      <c r="L6117" t="s">
        <v>213</v>
      </c>
      <c r="M6117" t="s">
        <v>213</v>
      </c>
      <c r="N6117" t="b">
        <v>0</v>
      </c>
      <c r="O6117">
        <v>250.58497259000001</v>
      </c>
      <c r="P6117">
        <v>8.7026397046712617E-4</v>
      </c>
      <c r="Q6117">
        <v>5.4203985192439266</v>
      </c>
      <c r="R6117">
        <v>1358.270414371616</v>
      </c>
      <c r="S6117">
        <v>0.2180750731855694</v>
      </c>
      <c r="T6117">
        <f t="shared" si="192"/>
        <v>1358.270414371616</v>
      </c>
      <c r="U6117">
        <f t="shared" si="193"/>
        <v>0.2180750731855694</v>
      </c>
    </row>
    <row r="6118" spans="1:21" x14ac:dyDescent="0.35">
      <c r="A6118" t="s">
        <v>73</v>
      </c>
      <c r="B6118" t="s">
        <v>63</v>
      </c>
      <c r="C6118" t="s">
        <v>29</v>
      </c>
      <c r="D6118" t="s">
        <v>30</v>
      </c>
      <c r="E6118" t="s">
        <v>217</v>
      </c>
      <c r="F6118" t="s">
        <v>218</v>
      </c>
      <c r="G6118" t="s">
        <v>128</v>
      </c>
      <c r="H6118" t="s">
        <v>41</v>
      </c>
      <c r="I6118" t="s">
        <v>181</v>
      </c>
      <c r="J6118" t="s">
        <v>145</v>
      </c>
      <c r="L6118" t="s">
        <v>202</v>
      </c>
      <c r="M6118" t="s">
        <v>202</v>
      </c>
      <c r="N6118" t="b">
        <v>0</v>
      </c>
      <c r="O6118">
        <v>250.58497259000001</v>
      </c>
      <c r="P6118">
        <v>1.435947875802713E-3</v>
      </c>
      <c r="Q6118">
        <v>2.714651267294256</v>
      </c>
      <c r="R6118">
        <v>680.25081340634006</v>
      </c>
      <c r="S6118">
        <v>0.35982695909869172</v>
      </c>
      <c r="T6118">
        <f t="shared" si="192"/>
        <v>680.25081340633994</v>
      </c>
      <c r="U6118">
        <f t="shared" si="193"/>
        <v>0.35982695909869156</v>
      </c>
    </row>
    <row r="6119" spans="1:21" x14ac:dyDescent="0.35">
      <c r="A6119" t="s">
        <v>73</v>
      </c>
      <c r="B6119" t="s">
        <v>63</v>
      </c>
      <c r="C6119" t="s">
        <v>39</v>
      </c>
      <c r="D6119" t="s">
        <v>40</v>
      </c>
      <c r="E6119" t="s">
        <v>217</v>
      </c>
      <c r="F6119" t="s">
        <v>218</v>
      </c>
      <c r="G6119" t="s">
        <v>128</v>
      </c>
      <c r="H6119" t="s">
        <v>41</v>
      </c>
      <c r="I6119" t="s">
        <v>181</v>
      </c>
      <c r="J6119" t="s">
        <v>145</v>
      </c>
      <c r="L6119" t="s">
        <v>202</v>
      </c>
      <c r="M6119" t="s">
        <v>202</v>
      </c>
      <c r="N6119" t="b">
        <v>0</v>
      </c>
      <c r="O6119">
        <v>250.58497259000001</v>
      </c>
      <c r="P6119">
        <v>8.4232786882442717E-3</v>
      </c>
      <c r="Q6119">
        <v>52.463998141197159</v>
      </c>
      <c r="R6119">
        <v>13146.689536173701</v>
      </c>
      <c r="S6119">
        <v>2.1107470592116222</v>
      </c>
      <c r="T6119">
        <f t="shared" si="192"/>
        <v>13146.689536173701</v>
      </c>
      <c r="U6119">
        <f t="shared" si="193"/>
        <v>2.1107470592116222</v>
      </c>
    </row>
    <row r="6120" spans="1:21" x14ac:dyDescent="0.35">
      <c r="A6120" t="s">
        <v>73</v>
      </c>
      <c r="B6120" t="s">
        <v>63</v>
      </c>
      <c r="C6120" t="s">
        <v>76</v>
      </c>
      <c r="D6120" t="s">
        <v>77</v>
      </c>
      <c r="E6120" t="s">
        <v>217</v>
      </c>
      <c r="F6120" t="s">
        <v>218</v>
      </c>
      <c r="G6120" t="s">
        <v>128</v>
      </c>
      <c r="H6120" t="s">
        <v>41</v>
      </c>
      <c r="I6120" t="s">
        <v>181</v>
      </c>
      <c r="J6120" t="s">
        <v>145</v>
      </c>
      <c r="L6120" t="s">
        <v>202</v>
      </c>
      <c r="M6120" t="s">
        <v>202</v>
      </c>
      <c r="N6120" t="b">
        <v>0</v>
      </c>
      <c r="O6120">
        <v>250.58497259000001</v>
      </c>
      <c r="P6120">
        <v>9.0945015044063167E-3</v>
      </c>
      <c r="Q6120">
        <v>7.780839047221912</v>
      </c>
      <c r="R6120">
        <v>1949.761339375304</v>
      </c>
      <c r="S6120">
        <v>2.2789454102013709</v>
      </c>
      <c r="T6120">
        <f t="shared" si="192"/>
        <v>1949.7613393753045</v>
      </c>
      <c r="U6120">
        <f t="shared" si="193"/>
        <v>2.2789454102013709</v>
      </c>
    </row>
    <row r="6121" spans="1:21" x14ac:dyDescent="0.35">
      <c r="A6121" t="s">
        <v>73</v>
      </c>
      <c r="B6121" t="s">
        <v>63</v>
      </c>
      <c r="C6121" t="s">
        <v>29</v>
      </c>
      <c r="D6121" t="s">
        <v>30</v>
      </c>
      <c r="E6121" t="s">
        <v>219</v>
      </c>
      <c r="F6121" t="s">
        <v>220</v>
      </c>
      <c r="G6121" t="s">
        <v>128</v>
      </c>
      <c r="H6121" t="s">
        <v>41</v>
      </c>
      <c r="I6121" t="s">
        <v>221</v>
      </c>
      <c r="J6121" t="s">
        <v>36</v>
      </c>
      <c r="L6121" t="s">
        <v>222</v>
      </c>
      <c r="M6121" t="s">
        <v>222</v>
      </c>
      <c r="N6121" t="b">
        <v>0</v>
      </c>
      <c r="O6121">
        <v>0.11</v>
      </c>
      <c r="P6121">
        <v>4.120002987145112E-9</v>
      </c>
      <c r="Q6121">
        <v>7.7888421430738875E-6</v>
      </c>
      <c r="R6121">
        <v>8.5677263573812764E-7</v>
      </c>
      <c r="S6121">
        <v>4.5320032858596232E-10</v>
      </c>
      <c r="T6121">
        <f t="shared" si="192"/>
        <v>8.5677263573812764E-7</v>
      </c>
      <c r="U6121">
        <f t="shared" si="193"/>
        <v>4.5320032858596232E-10</v>
      </c>
    </row>
    <row r="6122" spans="1:21" x14ac:dyDescent="0.35">
      <c r="A6122" t="s">
        <v>73</v>
      </c>
      <c r="B6122" t="s">
        <v>63</v>
      </c>
      <c r="C6122" t="s">
        <v>29</v>
      </c>
      <c r="D6122" t="s">
        <v>30</v>
      </c>
      <c r="E6122" t="s">
        <v>223</v>
      </c>
      <c r="F6122" t="s">
        <v>224</v>
      </c>
      <c r="G6122" t="s">
        <v>128</v>
      </c>
      <c r="H6122" t="s">
        <v>41</v>
      </c>
      <c r="I6122" t="s">
        <v>221</v>
      </c>
      <c r="J6122" t="s">
        <v>36</v>
      </c>
      <c r="L6122" t="s">
        <v>222</v>
      </c>
      <c r="M6122" t="s">
        <v>222</v>
      </c>
      <c r="N6122" t="b">
        <v>0</v>
      </c>
      <c r="O6122">
        <v>0.11</v>
      </c>
      <c r="P6122">
        <v>7.9568884620617956E-3</v>
      </c>
      <c r="Q6122">
        <v>15.04245224443145</v>
      </c>
      <c r="R6122">
        <v>1.65466974688746</v>
      </c>
      <c r="S6122">
        <v>8.7525773082679757E-4</v>
      </c>
      <c r="T6122">
        <f t="shared" si="192"/>
        <v>1.6546697468874596</v>
      </c>
      <c r="U6122">
        <f t="shared" si="193"/>
        <v>8.7525773082679757E-4</v>
      </c>
    </row>
    <row r="6123" spans="1:21" x14ac:dyDescent="0.35">
      <c r="A6123" t="s">
        <v>73</v>
      </c>
      <c r="B6123" t="s">
        <v>63</v>
      </c>
      <c r="C6123" t="s">
        <v>39</v>
      </c>
      <c r="D6123" t="s">
        <v>40</v>
      </c>
      <c r="E6123" t="s">
        <v>225</v>
      </c>
      <c r="F6123" t="s">
        <v>226</v>
      </c>
      <c r="G6123" t="s">
        <v>128</v>
      </c>
      <c r="H6123" t="s">
        <v>41</v>
      </c>
      <c r="I6123" t="s">
        <v>221</v>
      </c>
      <c r="J6123" t="s">
        <v>36</v>
      </c>
      <c r="L6123" t="s">
        <v>227</v>
      </c>
      <c r="M6123" t="s">
        <v>227</v>
      </c>
      <c r="N6123" t="b">
        <v>0</v>
      </c>
      <c r="O6123">
        <v>1.26</v>
      </c>
      <c r="P6123">
        <v>4.7100658195077484E-3</v>
      </c>
      <c r="Q6123">
        <v>29.33642510777209</v>
      </c>
      <c r="R6123">
        <v>36.963895635792831</v>
      </c>
      <c r="S6123">
        <v>5.9346829325797618E-3</v>
      </c>
      <c r="T6123">
        <f t="shared" si="192"/>
        <v>36.963895635792831</v>
      </c>
      <c r="U6123">
        <f t="shared" si="193"/>
        <v>5.9346829325797627E-3</v>
      </c>
    </row>
    <row r="6124" spans="1:21" x14ac:dyDescent="0.35">
      <c r="A6124" t="s">
        <v>73</v>
      </c>
      <c r="B6124" t="s">
        <v>63</v>
      </c>
      <c r="C6124" t="s">
        <v>29</v>
      </c>
      <c r="D6124" t="s">
        <v>30</v>
      </c>
      <c r="E6124" t="s">
        <v>225</v>
      </c>
      <c r="F6124" t="s">
        <v>226</v>
      </c>
      <c r="G6124" t="s">
        <v>128</v>
      </c>
      <c r="H6124" t="s">
        <v>41</v>
      </c>
      <c r="I6124" t="s">
        <v>221</v>
      </c>
      <c r="J6124" t="s">
        <v>36</v>
      </c>
      <c r="L6124" t="s">
        <v>227</v>
      </c>
      <c r="M6124" t="s">
        <v>227</v>
      </c>
      <c r="N6124" t="b">
        <v>0</v>
      </c>
      <c r="O6124">
        <v>1.26</v>
      </c>
      <c r="P6124">
        <v>9.867004991338673E-3</v>
      </c>
      <c r="Q6124">
        <v>18.653516646043201</v>
      </c>
      <c r="R6124">
        <v>23.503430974014432</v>
      </c>
      <c r="S6124">
        <v>1.243242628908673E-2</v>
      </c>
      <c r="T6124">
        <f t="shared" si="192"/>
        <v>23.503430974014432</v>
      </c>
      <c r="U6124">
        <f t="shared" si="193"/>
        <v>1.2432426289086728E-2</v>
      </c>
    </row>
    <row r="6125" spans="1:21" x14ac:dyDescent="0.35">
      <c r="A6125" t="s">
        <v>73</v>
      </c>
      <c r="B6125" t="s">
        <v>63</v>
      </c>
      <c r="C6125" t="s">
        <v>29</v>
      </c>
      <c r="D6125" t="s">
        <v>30</v>
      </c>
      <c r="E6125" t="s">
        <v>1194</v>
      </c>
      <c r="F6125" t="s">
        <v>1195</v>
      </c>
      <c r="G6125" t="s">
        <v>128</v>
      </c>
      <c r="H6125" t="s">
        <v>41</v>
      </c>
      <c r="I6125" t="s">
        <v>221</v>
      </c>
      <c r="J6125" t="s">
        <v>36</v>
      </c>
      <c r="L6125" t="s">
        <v>230</v>
      </c>
      <c r="M6125" t="s">
        <v>230</v>
      </c>
      <c r="N6125" t="b">
        <v>0</v>
      </c>
      <c r="O6125">
        <v>0.77</v>
      </c>
      <c r="P6125">
        <v>1.765834389096961E-3</v>
      </c>
      <c r="Q6125">
        <v>3.3382998387139562</v>
      </c>
      <c r="R6125">
        <v>2.570490875809746</v>
      </c>
      <c r="S6125">
        <v>1.35969247960466E-3</v>
      </c>
      <c r="T6125">
        <f t="shared" si="192"/>
        <v>2.5704908758097464</v>
      </c>
      <c r="U6125">
        <f t="shared" si="193"/>
        <v>1.35969247960466E-3</v>
      </c>
    </row>
    <row r="6126" spans="1:21" x14ac:dyDescent="0.35">
      <c r="A6126" t="s">
        <v>73</v>
      </c>
      <c r="B6126" t="s">
        <v>63</v>
      </c>
      <c r="C6126" t="s">
        <v>76</v>
      </c>
      <c r="D6126" t="s">
        <v>77</v>
      </c>
      <c r="E6126" t="s">
        <v>1194</v>
      </c>
      <c r="F6126" t="s">
        <v>1195</v>
      </c>
      <c r="G6126" t="s">
        <v>128</v>
      </c>
      <c r="H6126" t="s">
        <v>41</v>
      </c>
      <c r="I6126" t="s">
        <v>221</v>
      </c>
      <c r="J6126" t="s">
        <v>36</v>
      </c>
      <c r="L6126" t="s">
        <v>230</v>
      </c>
      <c r="M6126" t="s">
        <v>230</v>
      </c>
      <c r="N6126" t="b">
        <v>0</v>
      </c>
      <c r="O6126">
        <v>0.77</v>
      </c>
      <c r="P6126">
        <v>4.8733365152687242E-3</v>
      </c>
      <c r="Q6126">
        <v>4.169403570925085</v>
      </c>
      <c r="R6126">
        <v>3.210440749612316</v>
      </c>
      <c r="S6126">
        <v>3.752469116756918E-3</v>
      </c>
      <c r="T6126">
        <f t="shared" si="192"/>
        <v>3.2104407496123155</v>
      </c>
      <c r="U6126">
        <f t="shared" si="193"/>
        <v>3.7524691167569175E-3</v>
      </c>
    </row>
    <row r="6127" spans="1:21" x14ac:dyDescent="0.35">
      <c r="A6127" t="s">
        <v>73</v>
      </c>
      <c r="B6127" t="s">
        <v>63</v>
      </c>
      <c r="C6127" t="s">
        <v>39</v>
      </c>
      <c r="D6127" t="s">
        <v>40</v>
      </c>
      <c r="E6127" t="s">
        <v>1196</v>
      </c>
      <c r="F6127" t="s">
        <v>1197</v>
      </c>
      <c r="G6127" t="s">
        <v>128</v>
      </c>
      <c r="H6127" t="s">
        <v>41</v>
      </c>
      <c r="I6127" t="s">
        <v>221</v>
      </c>
      <c r="J6127" t="s">
        <v>36</v>
      </c>
      <c r="L6127" t="s">
        <v>230</v>
      </c>
      <c r="M6127" t="s">
        <v>230</v>
      </c>
      <c r="N6127" t="b">
        <v>0</v>
      </c>
      <c r="O6127">
        <v>0.77</v>
      </c>
      <c r="P6127">
        <v>2.1557274354267889E-3</v>
      </c>
      <c r="Q6127">
        <v>13.426847709906729</v>
      </c>
      <c r="R6127">
        <v>10.33867273662818</v>
      </c>
      <c r="S6127">
        <v>1.659910125278627E-3</v>
      </c>
      <c r="T6127">
        <f t="shared" si="192"/>
        <v>10.338672736628181</v>
      </c>
      <c r="U6127">
        <f t="shared" si="193"/>
        <v>1.6599101252786274E-3</v>
      </c>
    </row>
    <row r="6128" spans="1:21" x14ac:dyDescent="0.35">
      <c r="A6128" t="s">
        <v>73</v>
      </c>
      <c r="B6128" t="s">
        <v>63</v>
      </c>
      <c r="C6128" t="s">
        <v>39</v>
      </c>
      <c r="D6128" t="s">
        <v>40</v>
      </c>
      <c r="E6128" t="s">
        <v>228</v>
      </c>
      <c r="F6128" t="s">
        <v>229</v>
      </c>
      <c r="G6128" t="s">
        <v>128</v>
      </c>
      <c r="H6128" t="s">
        <v>41</v>
      </c>
      <c r="I6128" t="s">
        <v>221</v>
      </c>
      <c r="J6128" t="s">
        <v>36</v>
      </c>
      <c r="L6128" t="s">
        <v>230</v>
      </c>
      <c r="M6128" t="s">
        <v>230</v>
      </c>
      <c r="N6128" t="b">
        <v>0</v>
      </c>
      <c r="O6128">
        <v>0.77</v>
      </c>
      <c r="P6128">
        <v>1.250655815028749E-3</v>
      </c>
      <c r="Q6128">
        <v>7.789651367764753</v>
      </c>
      <c r="R6128">
        <v>5.9980315531788602</v>
      </c>
      <c r="S6128">
        <v>9.6300497757213636E-4</v>
      </c>
      <c r="T6128">
        <f t="shared" si="192"/>
        <v>5.9980315531788602</v>
      </c>
      <c r="U6128">
        <f t="shared" si="193"/>
        <v>9.6300497757213668E-4</v>
      </c>
    </row>
    <row r="6129" spans="1:21" x14ac:dyDescent="0.35">
      <c r="A6129" t="s">
        <v>73</v>
      </c>
      <c r="B6129" t="s">
        <v>63</v>
      </c>
      <c r="C6129" t="s">
        <v>76</v>
      </c>
      <c r="D6129" t="s">
        <v>77</v>
      </c>
      <c r="E6129" t="s">
        <v>228</v>
      </c>
      <c r="F6129" t="s">
        <v>229</v>
      </c>
      <c r="G6129" t="s">
        <v>128</v>
      </c>
      <c r="H6129" t="s">
        <v>41</v>
      </c>
      <c r="I6129" t="s">
        <v>221</v>
      </c>
      <c r="J6129" t="s">
        <v>36</v>
      </c>
      <c r="L6129" t="s">
        <v>230</v>
      </c>
      <c r="M6129" t="s">
        <v>230</v>
      </c>
      <c r="N6129" t="b">
        <v>0</v>
      </c>
      <c r="O6129">
        <v>0.77</v>
      </c>
      <c r="P6129">
        <v>1.14558297537842E-3</v>
      </c>
      <c r="Q6129">
        <v>0.98010833714617618</v>
      </c>
      <c r="R6129">
        <v>0.75468341960255569</v>
      </c>
      <c r="S6129">
        <v>8.8209889104138379E-4</v>
      </c>
      <c r="T6129">
        <f t="shared" si="192"/>
        <v>0.75468341960255569</v>
      </c>
      <c r="U6129">
        <f t="shared" si="193"/>
        <v>8.8209889104138336E-4</v>
      </c>
    </row>
    <row r="6130" spans="1:21" x14ac:dyDescent="0.35">
      <c r="A6130" t="s">
        <v>73</v>
      </c>
      <c r="B6130" t="s">
        <v>63</v>
      </c>
      <c r="C6130" t="s">
        <v>29</v>
      </c>
      <c r="D6130" t="s">
        <v>30</v>
      </c>
      <c r="E6130" t="s">
        <v>228</v>
      </c>
      <c r="F6130" t="s">
        <v>229</v>
      </c>
      <c r="G6130" t="s">
        <v>128</v>
      </c>
      <c r="H6130" t="s">
        <v>41</v>
      </c>
      <c r="I6130" t="s">
        <v>221</v>
      </c>
      <c r="J6130" t="s">
        <v>36</v>
      </c>
      <c r="L6130" t="s">
        <v>230</v>
      </c>
      <c r="M6130" t="s">
        <v>230</v>
      </c>
      <c r="N6130" t="b">
        <v>0</v>
      </c>
      <c r="O6130">
        <v>0.77</v>
      </c>
      <c r="P6130">
        <v>8.6939417727133084E-3</v>
      </c>
      <c r="Q6130">
        <v>16.43584732341721</v>
      </c>
      <c r="R6130">
        <v>12.65560243903125</v>
      </c>
      <c r="S6130">
        <v>6.694335164989248E-3</v>
      </c>
      <c r="T6130">
        <f t="shared" si="192"/>
        <v>12.655602439031252</v>
      </c>
      <c r="U6130">
        <f t="shared" si="193"/>
        <v>6.694335164989248E-3</v>
      </c>
    </row>
    <row r="6131" spans="1:21" x14ac:dyDescent="0.35">
      <c r="A6131" t="s">
        <v>73</v>
      </c>
      <c r="B6131" t="s">
        <v>63</v>
      </c>
      <c r="C6131" t="s">
        <v>29</v>
      </c>
      <c r="D6131" t="s">
        <v>30</v>
      </c>
      <c r="E6131" t="s">
        <v>231</v>
      </c>
      <c r="F6131" t="s">
        <v>232</v>
      </c>
      <c r="G6131" t="s">
        <v>128</v>
      </c>
      <c r="H6131" t="s">
        <v>41</v>
      </c>
      <c r="I6131" t="s">
        <v>221</v>
      </c>
      <c r="J6131" t="s">
        <v>36</v>
      </c>
      <c r="L6131" t="s">
        <v>233</v>
      </c>
      <c r="M6131" t="s">
        <v>233</v>
      </c>
      <c r="N6131" t="b">
        <v>0</v>
      </c>
      <c r="O6131">
        <v>226.35</v>
      </c>
      <c r="P6131">
        <v>3.2606443806079449E-3</v>
      </c>
      <c r="Q6131">
        <v>6.1642295999533712</v>
      </c>
      <c r="R6131">
        <v>1395.2733699494461</v>
      </c>
      <c r="S6131">
        <v>0.73804685555060834</v>
      </c>
      <c r="T6131">
        <f t="shared" si="192"/>
        <v>1395.2733699494456</v>
      </c>
      <c r="U6131">
        <f t="shared" si="193"/>
        <v>0.73804685555060834</v>
      </c>
    </row>
    <row r="6132" spans="1:21" x14ac:dyDescent="0.35">
      <c r="A6132" t="s">
        <v>73</v>
      </c>
      <c r="B6132" t="s">
        <v>63</v>
      </c>
      <c r="C6132" t="s">
        <v>39</v>
      </c>
      <c r="D6132" t="s">
        <v>40</v>
      </c>
      <c r="E6132" t="s">
        <v>231</v>
      </c>
      <c r="F6132" t="s">
        <v>232</v>
      </c>
      <c r="G6132" t="s">
        <v>128</v>
      </c>
      <c r="H6132" t="s">
        <v>41</v>
      </c>
      <c r="I6132" t="s">
        <v>221</v>
      </c>
      <c r="J6132" t="s">
        <v>36</v>
      </c>
      <c r="L6132" t="s">
        <v>233</v>
      </c>
      <c r="M6132" t="s">
        <v>233</v>
      </c>
      <c r="N6132" t="b">
        <v>0</v>
      </c>
      <c r="O6132">
        <v>226.35</v>
      </c>
      <c r="P6132">
        <v>2.5114004964201801E-3</v>
      </c>
      <c r="Q6132">
        <v>15.642140768757271</v>
      </c>
      <c r="R6132">
        <v>3540.5985630082068</v>
      </c>
      <c r="S6132">
        <v>0.56845550236470765</v>
      </c>
      <c r="T6132">
        <f t="shared" si="192"/>
        <v>3540.5985630082082</v>
      </c>
      <c r="U6132">
        <f t="shared" si="193"/>
        <v>0.56845550236470777</v>
      </c>
    </row>
    <row r="6133" spans="1:21" x14ac:dyDescent="0.35">
      <c r="A6133" t="s">
        <v>73</v>
      </c>
      <c r="B6133" t="s">
        <v>63</v>
      </c>
      <c r="C6133" t="s">
        <v>39</v>
      </c>
      <c r="D6133" t="s">
        <v>40</v>
      </c>
      <c r="E6133" t="s">
        <v>234</v>
      </c>
      <c r="F6133" t="s">
        <v>235</v>
      </c>
      <c r="G6133" t="s">
        <v>128</v>
      </c>
      <c r="H6133" t="s">
        <v>41</v>
      </c>
      <c r="I6133" t="s">
        <v>221</v>
      </c>
      <c r="J6133" t="s">
        <v>36</v>
      </c>
      <c r="L6133" t="s">
        <v>230</v>
      </c>
      <c r="M6133" t="s">
        <v>230</v>
      </c>
      <c r="N6133" t="b">
        <v>0</v>
      </c>
      <c r="O6133">
        <v>0.77</v>
      </c>
      <c r="P6133">
        <v>3.6553699954195839E-3</v>
      </c>
      <c r="Q6133">
        <v>22.76730139686903</v>
      </c>
      <c r="R6133">
        <v>17.53082207558915</v>
      </c>
      <c r="S6133">
        <v>2.8146348964730801E-3</v>
      </c>
      <c r="T6133">
        <f t="shared" si="192"/>
        <v>17.530822075589153</v>
      </c>
      <c r="U6133">
        <f t="shared" si="193"/>
        <v>2.8146348964730797E-3</v>
      </c>
    </row>
    <row r="6134" spans="1:21" x14ac:dyDescent="0.35">
      <c r="A6134" t="s">
        <v>73</v>
      </c>
      <c r="B6134" t="s">
        <v>63</v>
      </c>
      <c r="C6134" t="s">
        <v>29</v>
      </c>
      <c r="D6134" t="s">
        <v>30</v>
      </c>
      <c r="E6134" t="s">
        <v>236</v>
      </c>
      <c r="F6134" t="s">
        <v>237</v>
      </c>
      <c r="G6134" t="s">
        <v>128</v>
      </c>
      <c r="H6134" t="s">
        <v>41</v>
      </c>
      <c r="I6134" t="s">
        <v>221</v>
      </c>
      <c r="J6134" t="s">
        <v>36</v>
      </c>
      <c r="L6134" t="s">
        <v>230</v>
      </c>
      <c r="M6134" t="s">
        <v>230</v>
      </c>
      <c r="N6134" t="b">
        <v>0</v>
      </c>
      <c r="O6134">
        <v>0.77</v>
      </c>
      <c r="P6134">
        <v>1.9588139634240569E-3</v>
      </c>
      <c r="Q6134">
        <v>3.7031266230539548</v>
      </c>
      <c r="R6134">
        <v>2.8514074997515459</v>
      </c>
      <c r="S6134">
        <v>1.508286751836524E-3</v>
      </c>
      <c r="T6134">
        <f t="shared" si="192"/>
        <v>2.8514074997515451</v>
      </c>
      <c r="U6134">
        <f t="shared" si="193"/>
        <v>1.5082867518365238E-3</v>
      </c>
    </row>
    <row r="6135" spans="1:21" x14ac:dyDescent="0.35">
      <c r="A6135" t="s">
        <v>73</v>
      </c>
      <c r="B6135" t="s">
        <v>63</v>
      </c>
      <c r="C6135" t="s">
        <v>29</v>
      </c>
      <c r="D6135" t="s">
        <v>30</v>
      </c>
      <c r="E6135" t="s">
        <v>238</v>
      </c>
      <c r="F6135" t="s">
        <v>239</v>
      </c>
      <c r="G6135" t="s">
        <v>128</v>
      </c>
      <c r="H6135" t="s">
        <v>41</v>
      </c>
      <c r="I6135" t="s">
        <v>221</v>
      </c>
      <c r="J6135" t="s">
        <v>36</v>
      </c>
      <c r="L6135" t="s">
        <v>240</v>
      </c>
      <c r="M6135" t="s">
        <v>240</v>
      </c>
      <c r="N6135" t="b">
        <v>0</v>
      </c>
      <c r="O6135">
        <v>0.6</v>
      </c>
      <c r="P6135">
        <v>1.916845127825149E-3</v>
      </c>
      <c r="Q6135">
        <v>3.6237847787814039</v>
      </c>
      <c r="R6135">
        <v>2.174270867268842</v>
      </c>
      <c r="S6135">
        <v>1.15010707669509E-3</v>
      </c>
      <c r="T6135">
        <f t="shared" si="192"/>
        <v>2.1742708672688424</v>
      </c>
      <c r="U6135">
        <f t="shared" si="193"/>
        <v>1.1501070766950893E-3</v>
      </c>
    </row>
    <row r="6136" spans="1:21" x14ac:dyDescent="0.35">
      <c r="A6136" t="s">
        <v>73</v>
      </c>
      <c r="B6136" t="s">
        <v>63</v>
      </c>
      <c r="C6136" t="s">
        <v>39</v>
      </c>
      <c r="D6136" t="s">
        <v>40</v>
      </c>
      <c r="E6136" t="s">
        <v>238</v>
      </c>
      <c r="F6136" t="s">
        <v>239</v>
      </c>
      <c r="G6136" t="s">
        <v>128</v>
      </c>
      <c r="H6136" t="s">
        <v>41</v>
      </c>
      <c r="I6136" t="s">
        <v>221</v>
      </c>
      <c r="J6136" t="s">
        <v>36</v>
      </c>
      <c r="L6136" t="s">
        <v>240</v>
      </c>
      <c r="M6136" t="s">
        <v>240</v>
      </c>
      <c r="N6136" t="b">
        <v>0</v>
      </c>
      <c r="O6136">
        <v>0.6</v>
      </c>
      <c r="P6136">
        <v>6.461205672051274E-4</v>
      </c>
      <c r="Q6136">
        <v>4.0243317942392212</v>
      </c>
      <c r="R6136">
        <v>2.4145990765435328</v>
      </c>
      <c r="S6136">
        <v>3.8767234032307651E-4</v>
      </c>
      <c r="T6136">
        <f t="shared" si="192"/>
        <v>2.4145990765435328</v>
      </c>
      <c r="U6136">
        <f t="shared" si="193"/>
        <v>3.8767234032307645E-4</v>
      </c>
    </row>
    <row r="6137" spans="1:21" x14ac:dyDescent="0.35">
      <c r="A6137" t="s">
        <v>73</v>
      </c>
      <c r="B6137" t="s">
        <v>63</v>
      </c>
      <c r="C6137" t="s">
        <v>29</v>
      </c>
      <c r="D6137" t="s">
        <v>30</v>
      </c>
      <c r="E6137" t="s">
        <v>241</v>
      </c>
      <c r="F6137" t="s">
        <v>242</v>
      </c>
      <c r="G6137" t="s">
        <v>128</v>
      </c>
      <c r="H6137" t="s">
        <v>41</v>
      </c>
      <c r="I6137" t="s">
        <v>221</v>
      </c>
      <c r="J6137" t="s">
        <v>36</v>
      </c>
      <c r="L6137" t="s">
        <v>233</v>
      </c>
      <c r="M6137" t="s">
        <v>233</v>
      </c>
      <c r="N6137" t="b">
        <v>0</v>
      </c>
      <c r="O6137">
        <v>226.35</v>
      </c>
      <c r="P6137">
        <v>3.4391562896591678E-3</v>
      </c>
      <c r="Q6137">
        <v>6.5017053456256324</v>
      </c>
      <c r="R6137">
        <v>1471.6610049823621</v>
      </c>
      <c r="S6137">
        <v>0.77845302616435275</v>
      </c>
      <c r="T6137">
        <f t="shared" si="192"/>
        <v>1471.6610049823619</v>
      </c>
      <c r="U6137">
        <f t="shared" si="193"/>
        <v>0.77845302616435263</v>
      </c>
    </row>
    <row r="6138" spans="1:21" x14ac:dyDescent="0.35">
      <c r="A6138" t="s">
        <v>73</v>
      </c>
      <c r="B6138" t="s">
        <v>63</v>
      </c>
      <c r="C6138" t="s">
        <v>29</v>
      </c>
      <c r="D6138" t="s">
        <v>30</v>
      </c>
      <c r="E6138" t="s">
        <v>243</v>
      </c>
      <c r="F6138" t="s">
        <v>244</v>
      </c>
      <c r="G6138" t="s">
        <v>128</v>
      </c>
      <c r="H6138" t="s">
        <v>41</v>
      </c>
      <c r="I6138" t="s">
        <v>221</v>
      </c>
      <c r="J6138" t="s">
        <v>36</v>
      </c>
      <c r="L6138" t="s">
        <v>233</v>
      </c>
      <c r="M6138" t="s">
        <v>233</v>
      </c>
      <c r="N6138" t="b">
        <v>0</v>
      </c>
      <c r="O6138">
        <v>226.35</v>
      </c>
      <c r="P6138">
        <v>1.6368065321803839E-3</v>
      </c>
      <c r="Q6138">
        <v>3.094373411301647</v>
      </c>
      <c r="R6138">
        <v>700.41142164812788</v>
      </c>
      <c r="S6138">
        <v>0.37049115855902992</v>
      </c>
      <c r="T6138">
        <f t="shared" si="192"/>
        <v>700.41142164812777</v>
      </c>
      <c r="U6138">
        <f t="shared" si="193"/>
        <v>0.37049115855902992</v>
      </c>
    </row>
    <row r="6139" spans="1:21" x14ac:dyDescent="0.35">
      <c r="A6139" t="s">
        <v>73</v>
      </c>
      <c r="B6139" t="s">
        <v>63</v>
      </c>
      <c r="C6139" t="s">
        <v>39</v>
      </c>
      <c r="D6139" t="s">
        <v>40</v>
      </c>
      <c r="E6139" t="s">
        <v>243</v>
      </c>
      <c r="F6139" t="s">
        <v>244</v>
      </c>
      <c r="G6139" t="s">
        <v>128</v>
      </c>
      <c r="H6139" t="s">
        <v>41</v>
      </c>
      <c r="I6139" t="s">
        <v>221</v>
      </c>
      <c r="J6139" t="s">
        <v>36</v>
      </c>
      <c r="L6139" t="s">
        <v>233</v>
      </c>
      <c r="M6139" t="s">
        <v>233</v>
      </c>
      <c r="N6139" t="b">
        <v>0</v>
      </c>
      <c r="O6139">
        <v>226.35</v>
      </c>
      <c r="P6139">
        <v>3.529552469029325E-3</v>
      </c>
      <c r="Q6139">
        <v>21.983652806459581</v>
      </c>
      <c r="R6139">
        <v>4975.9998127421268</v>
      </c>
      <c r="S6139">
        <v>0.79891420136478764</v>
      </c>
      <c r="T6139">
        <f t="shared" si="192"/>
        <v>4975.9998127421259</v>
      </c>
      <c r="U6139">
        <f t="shared" si="193"/>
        <v>0.79891420136478764</v>
      </c>
    </row>
    <row r="6140" spans="1:21" x14ac:dyDescent="0.35">
      <c r="A6140" t="s">
        <v>73</v>
      </c>
      <c r="B6140" t="s">
        <v>63</v>
      </c>
      <c r="C6140" t="s">
        <v>39</v>
      </c>
      <c r="D6140" t="s">
        <v>40</v>
      </c>
      <c r="E6140" t="s">
        <v>245</v>
      </c>
      <c r="F6140" t="s">
        <v>246</v>
      </c>
      <c r="G6140" t="s">
        <v>128</v>
      </c>
      <c r="H6140" t="s">
        <v>41</v>
      </c>
      <c r="I6140" t="s">
        <v>221</v>
      </c>
      <c r="J6140" t="s">
        <v>36</v>
      </c>
      <c r="L6140" t="s">
        <v>233</v>
      </c>
      <c r="M6140" t="s">
        <v>233</v>
      </c>
      <c r="N6140" t="b">
        <v>0</v>
      </c>
      <c r="O6140">
        <v>226.35</v>
      </c>
      <c r="P6140">
        <v>1.5848273593768809E-3</v>
      </c>
      <c r="Q6140">
        <v>9.8710232338042161</v>
      </c>
      <c r="R6140">
        <v>2234.3061089715839</v>
      </c>
      <c r="S6140">
        <v>0.3587256727949571</v>
      </c>
      <c r="T6140">
        <f t="shared" si="192"/>
        <v>2234.3061089715843</v>
      </c>
      <c r="U6140">
        <f t="shared" si="193"/>
        <v>0.35872567279495698</v>
      </c>
    </row>
    <row r="6141" spans="1:21" x14ac:dyDescent="0.35">
      <c r="A6141" t="s">
        <v>73</v>
      </c>
      <c r="B6141" t="s">
        <v>63</v>
      </c>
      <c r="C6141" t="s">
        <v>29</v>
      </c>
      <c r="D6141" t="s">
        <v>30</v>
      </c>
      <c r="E6141" t="s">
        <v>245</v>
      </c>
      <c r="F6141" t="s">
        <v>246</v>
      </c>
      <c r="G6141" t="s">
        <v>128</v>
      </c>
      <c r="H6141" t="s">
        <v>41</v>
      </c>
      <c r="I6141" t="s">
        <v>221</v>
      </c>
      <c r="J6141" t="s">
        <v>36</v>
      </c>
      <c r="L6141" t="s">
        <v>233</v>
      </c>
      <c r="M6141" t="s">
        <v>233</v>
      </c>
      <c r="N6141" t="b">
        <v>0</v>
      </c>
      <c r="O6141">
        <v>226.35</v>
      </c>
      <c r="P6141">
        <v>3.4870221952076172E-3</v>
      </c>
      <c r="Q6141">
        <v>6.5921955669957129</v>
      </c>
      <c r="R6141">
        <v>1492.1434665894801</v>
      </c>
      <c r="S6141">
        <v>0.78928747388524412</v>
      </c>
      <c r="T6141">
        <f t="shared" si="192"/>
        <v>1492.1434665894797</v>
      </c>
      <c r="U6141">
        <f t="shared" si="193"/>
        <v>0.78928747388524412</v>
      </c>
    </row>
    <row r="6142" spans="1:21" x14ac:dyDescent="0.35">
      <c r="A6142" t="s">
        <v>73</v>
      </c>
      <c r="B6142" t="s">
        <v>63</v>
      </c>
      <c r="C6142" t="s">
        <v>39</v>
      </c>
      <c r="D6142" t="s">
        <v>40</v>
      </c>
      <c r="E6142" t="s">
        <v>247</v>
      </c>
      <c r="F6142" t="s">
        <v>248</v>
      </c>
      <c r="G6142" t="s">
        <v>128</v>
      </c>
      <c r="H6142" t="s">
        <v>41</v>
      </c>
      <c r="I6142" t="s">
        <v>221</v>
      </c>
      <c r="J6142" t="s">
        <v>36</v>
      </c>
      <c r="L6142" t="s">
        <v>233</v>
      </c>
      <c r="M6142" t="s">
        <v>233</v>
      </c>
      <c r="N6142" t="b">
        <v>0</v>
      </c>
      <c r="O6142">
        <v>226.35</v>
      </c>
      <c r="P6142">
        <v>7.9495660816367294E-8</v>
      </c>
      <c r="Q6142">
        <v>4.951350128215283E-4</v>
      </c>
      <c r="R6142">
        <v>0.1120738101521529</v>
      </c>
      <c r="S6142">
        <v>1.7993842825784742E-5</v>
      </c>
      <c r="T6142">
        <f t="shared" si="192"/>
        <v>0.11207381015215293</v>
      </c>
      <c r="U6142">
        <f t="shared" si="193"/>
        <v>1.7993842825784738E-5</v>
      </c>
    </row>
    <row r="6143" spans="1:21" x14ac:dyDescent="0.35">
      <c r="A6143" t="s">
        <v>73</v>
      </c>
      <c r="B6143" t="s">
        <v>63</v>
      </c>
      <c r="C6143" t="s">
        <v>29</v>
      </c>
      <c r="D6143" t="s">
        <v>30</v>
      </c>
      <c r="E6143" t="s">
        <v>247</v>
      </c>
      <c r="F6143" t="s">
        <v>248</v>
      </c>
      <c r="G6143" t="s">
        <v>128</v>
      </c>
      <c r="H6143" t="s">
        <v>41</v>
      </c>
      <c r="I6143" t="s">
        <v>221</v>
      </c>
      <c r="J6143" t="s">
        <v>36</v>
      </c>
      <c r="L6143" t="s">
        <v>233</v>
      </c>
      <c r="M6143" t="s">
        <v>233</v>
      </c>
      <c r="N6143" t="b">
        <v>0</v>
      </c>
      <c r="O6143">
        <v>226.35</v>
      </c>
      <c r="P6143">
        <v>2.0160298868343151E-3</v>
      </c>
      <c r="Q6143">
        <v>3.811292999851053</v>
      </c>
      <c r="R6143">
        <v>862.68617051628576</v>
      </c>
      <c r="S6143">
        <v>0.45632836488494721</v>
      </c>
      <c r="T6143">
        <f t="shared" si="192"/>
        <v>862.68617051628587</v>
      </c>
      <c r="U6143">
        <f t="shared" si="193"/>
        <v>0.45632836488494721</v>
      </c>
    </row>
    <row r="6144" spans="1:21" x14ac:dyDescent="0.35">
      <c r="A6144" t="s">
        <v>73</v>
      </c>
      <c r="B6144" t="s">
        <v>63</v>
      </c>
      <c r="C6144" t="s">
        <v>29</v>
      </c>
      <c r="D6144" t="s">
        <v>30</v>
      </c>
      <c r="E6144" t="s">
        <v>251</v>
      </c>
      <c r="F6144" t="s">
        <v>252</v>
      </c>
      <c r="G6144" t="s">
        <v>128</v>
      </c>
      <c r="H6144" t="s">
        <v>41</v>
      </c>
      <c r="I6144" t="s">
        <v>221</v>
      </c>
      <c r="J6144" t="s">
        <v>145</v>
      </c>
      <c r="L6144" t="s">
        <v>253</v>
      </c>
      <c r="M6144" t="s">
        <v>253</v>
      </c>
      <c r="N6144" t="b">
        <v>0</v>
      </c>
      <c r="O6144">
        <v>3.5359830099999998</v>
      </c>
      <c r="P6144">
        <v>1.7039529733076639E-2</v>
      </c>
      <c r="Q6144">
        <v>32.213133751903598</v>
      </c>
      <c r="R6144">
        <v>113.90509364558871</v>
      </c>
      <c r="S6144">
        <v>6.0251487634548843E-2</v>
      </c>
      <c r="T6144">
        <f t="shared" si="192"/>
        <v>113.90509364558868</v>
      </c>
      <c r="U6144">
        <f t="shared" si="193"/>
        <v>6.025148763454883E-2</v>
      </c>
    </row>
    <row r="6145" spans="1:21" x14ac:dyDescent="0.35">
      <c r="A6145" t="s">
        <v>73</v>
      </c>
      <c r="B6145" t="s">
        <v>63</v>
      </c>
      <c r="C6145" t="s">
        <v>39</v>
      </c>
      <c r="D6145" t="s">
        <v>40</v>
      </c>
      <c r="E6145" t="s">
        <v>251</v>
      </c>
      <c r="F6145" t="s">
        <v>252</v>
      </c>
      <c r="G6145" t="s">
        <v>128</v>
      </c>
      <c r="H6145" t="s">
        <v>41</v>
      </c>
      <c r="I6145" t="s">
        <v>221</v>
      </c>
      <c r="J6145" t="s">
        <v>145</v>
      </c>
      <c r="L6145" t="s">
        <v>253</v>
      </c>
      <c r="M6145" t="s">
        <v>253</v>
      </c>
      <c r="N6145" t="b">
        <v>0</v>
      </c>
      <c r="O6145">
        <v>3.5359830099999998</v>
      </c>
      <c r="P6145">
        <v>7.6270295819397234E-3</v>
      </c>
      <c r="Q6145">
        <v>47.504597748640627</v>
      </c>
      <c r="R6145">
        <v>167.97545053607749</v>
      </c>
      <c r="S6145">
        <v>2.6969047018506258E-2</v>
      </c>
      <c r="T6145">
        <f t="shared" si="192"/>
        <v>167.97545053607749</v>
      </c>
      <c r="U6145">
        <f t="shared" si="193"/>
        <v>2.6969047018506262E-2</v>
      </c>
    </row>
    <row r="6146" spans="1:21" x14ac:dyDescent="0.35">
      <c r="A6146" t="s">
        <v>73</v>
      </c>
      <c r="B6146" t="s">
        <v>63</v>
      </c>
      <c r="C6146" t="s">
        <v>29</v>
      </c>
      <c r="D6146" t="s">
        <v>30</v>
      </c>
      <c r="E6146" t="s">
        <v>254</v>
      </c>
      <c r="F6146" t="s">
        <v>255</v>
      </c>
      <c r="G6146" t="s">
        <v>128</v>
      </c>
      <c r="H6146" t="s">
        <v>41</v>
      </c>
      <c r="I6146" t="s">
        <v>221</v>
      </c>
      <c r="J6146" t="s">
        <v>36</v>
      </c>
      <c r="L6146" t="s">
        <v>256</v>
      </c>
      <c r="M6146" t="s">
        <v>256</v>
      </c>
      <c r="N6146" t="b">
        <v>0</v>
      </c>
      <c r="O6146">
        <v>336.19</v>
      </c>
      <c r="P6146">
        <v>4.297894697735275E-3</v>
      </c>
      <c r="Q6146">
        <v>8.1251454070936706</v>
      </c>
      <c r="R6146">
        <v>2731.5926344108211</v>
      </c>
      <c r="S6146">
        <v>1.4449092184316219</v>
      </c>
      <c r="T6146">
        <f t="shared" ref="T6146:T6209" si="194">O6146*Q6146</f>
        <v>2731.5926344108211</v>
      </c>
      <c r="U6146">
        <f t="shared" ref="U6146:U6209" si="195">O6146*P6146</f>
        <v>1.4449092184316221</v>
      </c>
    </row>
    <row r="6147" spans="1:21" x14ac:dyDescent="0.35">
      <c r="A6147" t="s">
        <v>73</v>
      </c>
      <c r="B6147" t="s">
        <v>63</v>
      </c>
      <c r="C6147" t="s">
        <v>39</v>
      </c>
      <c r="D6147" t="s">
        <v>40</v>
      </c>
      <c r="E6147" t="s">
        <v>254</v>
      </c>
      <c r="F6147" t="s">
        <v>255</v>
      </c>
      <c r="G6147" t="s">
        <v>128</v>
      </c>
      <c r="H6147" t="s">
        <v>41</v>
      </c>
      <c r="I6147" t="s">
        <v>221</v>
      </c>
      <c r="J6147" t="s">
        <v>36</v>
      </c>
      <c r="L6147" t="s">
        <v>256</v>
      </c>
      <c r="M6147" t="s">
        <v>256</v>
      </c>
      <c r="N6147" t="b">
        <v>0</v>
      </c>
      <c r="O6147">
        <v>336.19</v>
      </c>
      <c r="P6147">
        <v>3.565059102657872E-3</v>
      </c>
      <c r="Q6147">
        <v>22.204804216692281</v>
      </c>
      <c r="R6147">
        <v>7465.0331296097784</v>
      </c>
      <c r="S6147">
        <v>1.1985372197225499</v>
      </c>
      <c r="T6147">
        <f t="shared" si="194"/>
        <v>7465.0331296097784</v>
      </c>
      <c r="U6147">
        <f t="shared" si="195"/>
        <v>1.1985372197225499</v>
      </c>
    </row>
    <row r="6148" spans="1:21" x14ac:dyDescent="0.35">
      <c r="A6148" t="s">
        <v>73</v>
      </c>
      <c r="B6148" t="s">
        <v>63</v>
      </c>
      <c r="C6148" t="s">
        <v>29</v>
      </c>
      <c r="D6148" t="s">
        <v>30</v>
      </c>
      <c r="E6148" t="s">
        <v>257</v>
      </c>
      <c r="F6148" t="s">
        <v>258</v>
      </c>
      <c r="G6148" t="s">
        <v>128</v>
      </c>
      <c r="H6148" t="s">
        <v>41</v>
      </c>
      <c r="I6148" t="s">
        <v>221</v>
      </c>
      <c r="J6148" t="s">
        <v>145</v>
      </c>
      <c r="L6148" t="s">
        <v>259</v>
      </c>
      <c r="M6148" t="s">
        <v>259</v>
      </c>
      <c r="N6148" t="b">
        <v>0</v>
      </c>
      <c r="O6148">
        <v>29.001318260000001</v>
      </c>
      <c r="P6148">
        <v>2.8872429202750119E-3</v>
      </c>
      <c r="Q6148">
        <v>5.4583162694046026</v>
      </c>
      <c r="R6148">
        <v>158.29836729273879</v>
      </c>
      <c r="S6148">
        <v>8.3733850824827427E-2</v>
      </c>
      <c r="T6148">
        <f t="shared" si="194"/>
        <v>158.29836729273879</v>
      </c>
      <c r="U6148">
        <f t="shared" si="195"/>
        <v>8.3733850824827427E-2</v>
      </c>
    </row>
    <row r="6149" spans="1:21" x14ac:dyDescent="0.35">
      <c r="A6149" t="s">
        <v>73</v>
      </c>
      <c r="B6149" t="s">
        <v>63</v>
      </c>
      <c r="C6149" t="s">
        <v>39</v>
      </c>
      <c r="D6149" t="s">
        <v>40</v>
      </c>
      <c r="E6149" t="s">
        <v>266</v>
      </c>
      <c r="F6149" t="s">
        <v>267</v>
      </c>
      <c r="G6149" t="s">
        <v>128</v>
      </c>
      <c r="H6149" t="s">
        <v>41</v>
      </c>
      <c r="I6149" t="s">
        <v>221</v>
      </c>
      <c r="J6149" t="s">
        <v>145</v>
      </c>
      <c r="L6149" t="s">
        <v>268</v>
      </c>
      <c r="M6149" t="s">
        <v>268</v>
      </c>
      <c r="N6149" t="b">
        <v>0</v>
      </c>
      <c r="O6149">
        <v>3.5359830099999998</v>
      </c>
      <c r="P6149">
        <v>5.0165340121499397E-4</v>
      </c>
      <c r="Q6149">
        <v>3.1245247940804499</v>
      </c>
      <c r="R6149">
        <v>11.04826658619222</v>
      </c>
      <c r="S6149">
        <v>1.7738379036049321E-3</v>
      </c>
      <c r="T6149">
        <f t="shared" si="194"/>
        <v>11.048266586192218</v>
      </c>
      <c r="U6149">
        <f t="shared" si="195"/>
        <v>1.7738379036049319E-3</v>
      </c>
    </row>
    <row r="6150" spans="1:21" x14ac:dyDescent="0.35">
      <c r="A6150" t="s">
        <v>73</v>
      </c>
      <c r="B6150" t="s">
        <v>63</v>
      </c>
      <c r="C6150" t="s">
        <v>39</v>
      </c>
      <c r="D6150" t="s">
        <v>40</v>
      </c>
      <c r="E6150" t="s">
        <v>269</v>
      </c>
      <c r="F6150" t="s">
        <v>270</v>
      </c>
      <c r="G6150" t="s">
        <v>128</v>
      </c>
      <c r="H6150" t="s">
        <v>41</v>
      </c>
      <c r="I6150" t="s">
        <v>221</v>
      </c>
      <c r="J6150" t="s">
        <v>145</v>
      </c>
      <c r="L6150" t="s">
        <v>271</v>
      </c>
      <c r="M6150" t="s">
        <v>271</v>
      </c>
      <c r="N6150" t="b">
        <v>0</v>
      </c>
      <c r="O6150">
        <v>11.69139653</v>
      </c>
      <c r="P6150">
        <v>2.3513889310664221E-3</v>
      </c>
      <c r="Q6150">
        <v>14.64551620271914</v>
      </c>
      <c r="R6150">
        <v>171.22653731252939</v>
      </c>
      <c r="S6150">
        <v>2.7491020389350369E-2</v>
      </c>
      <c r="T6150">
        <f t="shared" si="194"/>
        <v>171.22653731252933</v>
      </c>
      <c r="U6150">
        <f t="shared" si="195"/>
        <v>2.749102038935038E-2</v>
      </c>
    </row>
    <row r="6151" spans="1:21" x14ac:dyDescent="0.35">
      <c r="A6151" t="s">
        <v>73</v>
      </c>
      <c r="B6151" t="s">
        <v>63</v>
      </c>
      <c r="C6151" t="s">
        <v>29</v>
      </c>
      <c r="D6151" t="s">
        <v>30</v>
      </c>
      <c r="E6151" t="s">
        <v>269</v>
      </c>
      <c r="F6151" t="s">
        <v>270</v>
      </c>
      <c r="G6151" t="s">
        <v>128</v>
      </c>
      <c r="H6151" t="s">
        <v>41</v>
      </c>
      <c r="I6151" t="s">
        <v>221</v>
      </c>
      <c r="J6151" t="s">
        <v>145</v>
      </c>
      <c r="L6151" t="s">
        <v>271</v>
      </c>
      <c r="M6151" t="s">
        <v>271</v>
      </c>
      <c r="N6151" t="b">
        <v>0</v>
      </c>
      <c r="O6151">
        <v>11.69139653</v>
      </c>
      <c r="P6151">
        <v>2.5469654543514878E-3</v>
      </c>
      <c r="Q6151">
        <v>4.8150236613183992</v>
      </c>
      <c r="R6151">
        <v>56.29435092580583</v>
      </c>
      <c r="S6151">
        <v>2.977758307503486E-2</v>
      </c>
      <c r="T6151">
        <f t="shared" si="194"/>
        <v>56.29435092580583</v>
      </c>
      <c r="U6151">
        <f t="shared" si="195"/>
        <v>2.977758307503486E-2</v>
      </c>
    </row>
    <row r="6152" spans="1:21" x14ac:dyDescent="0.35">
      <c r="A6152" t="s">
        <v>73</v>
      </c>
      <c r="B6152" t="s">
        <v>63</v>
      </c>
      <c r="C6152" t="s">
        <v>76</v>
      </c>
      <c r="D6152" t="s">
        <v>77</v>
      </c>
      <c r="E6152" t="s">
        <v>1393</v>
      </c>
      <c r="F6152" t="s">
        <v>1394</v>
      </c>
      <c r="G6152" t="s">
        <v>128</v>
      </c>
      <c r="H6152" t="s">
        <v>41</v>
      </c>
      <c r="I6152" t="s">
        <v>221</v>
      </c>
      <c r="J6152" t="s">
        <v>36</v>
      </c>
      <c r="L6152" t="s">
        <v>1395</v>
      </c>
      <c r="M6152" t="s">
        <v>1395</v>
      </c>
      <c r="N6152" t="b">
        <v>0</v>
      </c>
      <c r="O6152">
        <v>0.44</v>
      </c>
      <c r="P6152">
        <v>2.2974331638051112E-3</v>
      </c>
      <c r="Q6152">
        <v>1.965578614798889</v>
      </c>
      <c r="R6152">
        <v>0.86485459051151137</v>
      </c>
      <c r="S6152">
        <v>1.0108705920742491E-3</v>
      </c>
      <c r="T6152">
        <f t="shared" si="194"/>
        <v>0.86485459051151115</v>
      </c>
      <c r="U6152">
        <f t="shared" si="195"/>
        <v>1.0108705920742489E-3</v>
      </c>
    </row>
    <row r="6153" spans="1:21" x14ac:dyDescent="0.35">
      <c r="A6153" t="s">
        <v>73</v>
      </c>
      <c r="B6153" t="s">
        <v>63</v>
      </c>
      <c r="C6153" t="s">
        <v>29</v>
      </c>
      <c r="D6153" t="s">
        <v>30</v>
      </c>
      <c r="E6153" t="s">
        <v>1393</v>
      </c>
      <c r="F6153" t="s">
        <v>1394</v>
      </c>
      <c r="G6153" t="s">
        <v>128</v>
      </c>
      <c r="H6153" t="s">
        <v>41</v>
      </c>
      <c r="I6153" t="s">
        <v>221</v>
      </c>
      <c r="J6153" t="s">
        <v>36</v>
      </c>
      <c r="L6153" t="s">
        <v>1395</v>
      </c>
      <c r="M6153" t="s">
        <v>1395</v>
      </c>
      <c r="N6153" t="b">
        <v>0</v>
      </c>
      <c r="O6153">
        <v>0.44</v>
      </c>
      <c r="P6153">
        <v>1.0165714162337621E-3</v>
      </c>
      <c r="Q6153">
        <v>1.921822462971664</v>
      </c>
      <c r="R6153">
        <v>0.84560188370753242</v>
      </c>
      <c r="S6153">
        <v>4.472914231428555E-4</v>
      </c>
      <c r="T6153">
        <f t="shared" si="194"/>
        <v>0.8456018837075322</v>
      </c>
      <c r="U6153">
        <f t="shared" si="195"/>
        <v>4.4729142314285528E-4</v>
      </c>
    </row>
    <row r="6154" spans="1:21" x14ac:dyDescent="0.35">
      <c r="A6154" t="s">
        <v>73</v>
      </c>
      <c r="B6154" t="s">
        <v>63</v>
      </c>
      <c r="C6154" t="s">
        <v>39</v>
      </c>
      <c r="D6154" t="s">
        <v>40</v>
      </c>
      <c r="E6154" t="s">
        <v>283</v>
      </c>
      <c r="F6154" t="s">
        <v>284</v>
      </c>
      <c r="G6154" t="s">
        <v>128</v>
      </c>
      <c r="H6154" t="s">
        <v>41</v>
      </c>
      <c r="I6154" t="s">
        <v>221</v>
      </c>
      <c r="J6154" t="s">
        <v>36</v>
      </c>
      <c r="L6154" t="s">
        <v>285</v>
      </c>
      <c r="M6154" t="s">
        <v>285</v>
      </c>
      <c r="N6154" t="b">
        <v>0</v>
      </c>
      <c r="O6154">
        <v>0.44</v>
      </c>
      <c r="P6154">
        <v>8.7715362237562053E-4</v>
      </c>
      <c r="Q6154">
        <v>5.4633103945716659</v>
      </c>
      <c r="R6154">
        <v>2.4038565736115332</v>
      </c>
      <c r="S6154">
        <v>3.8594759384527301E-4</v>
      </c>
      <c r="T6154">
        <f t="shared" si="194"/>
        <v>2.4038565736115332</v>
      </c>
      <c r="U6154">
        <f t="shared" si="195"/>
        <v>3.8594759384527301E-4</v>
      </c>
    </row>
    <row r="6155" spans="1:21" x14ac:dyDescent="0.35">
      <c r="A6155" t="s">
        <v>73</v>
      </c>
      <c r="B6155" t="s">
        <v>63</v>
      </c>
      <c r="C6155" t="s">
        <v>29</v>
      </c>
      <c r="D6155" t="s">
        <v>30</v>
      </c>
      <c r="E6155" t="s">
        <v>286</v>
      </c>
      <c r="F6155" t="s">
        <v>287</v>
      </c>
      <c r="G6155" t="s">
        <v>128</v>
      </c>
      <c r="H6155" t="s">
        <v>41</v>
      </c>
      <c r="I6155" t="s">
        <v>221</v>
      </c>
      <c r="J6155" t="s">
        <v>36</v>
      </c>
      <c r="L6155" t="s">
        <v>285</v>
      </c>
      <c r="M6155" t="s">
        <v>285</v>
      </c>
      <c r="N6155" t="b">
        <v>0</v>
      </c>
      <c r="O6155">
        <v>0.44</v>
      </c>
      <c r="P6155">
        <v>1.9744377707128519E-3</v>
      </c>
      <c r="Q6155">
        <v>3.7326633416014698</v>
      </c>
      <c r="R6155">
        <v>1.642371870304647</v>
      </c>
      <c r="S6155">
        <v>8.6875261911365464E-4</v>
      </c>
      <c r="T6155">
        <f t="shared" si="194"/>
        <v>1.6423718703046468</v>
      </c>
      <c r="U6155">
        <f t="shared" si="195"/>
        <v>8.6875261911365485E-4</v>
      </c>
    </row>
    <row r="6156" spans="1:21" x14ac:dyDescent="0.35">
      <c r="A6156" t="s">
        <v>73</v>
      </c>
      <c r="B6156" t="s">
        <v>63</v>
      </c>
      <c r="C6156" t="s">
        <v>39</v>
      </c>
      <c r="D6156" t="s">
        <v>40</v>
      </c>
      <c r="E6156" t="s">
        <v>286</v>
      </c>
      <c r="F6156" t="s">
        <v>287</v>
      </c>
      <c r="G6156" t="s">
        <v>128</v>
      </c>
      <c r="H6156" t="s">
        <v>41</v>
      </c>
      <c r="I6156" t="s">
        <v>221</v>
      </c>
      <c r="J6156" t="s">
        <v>36</v>
      </c>
      <c r="L6156" t="s">
        <v>285</v>
      </c>
      <c r="M6156" t="s">
        <v>285</v>
      </c>
      <c r="N6156" t="b">
        <v>0</v>
      </c>
      <c r="O6156">
        <v>0.44</v>
      </c>
      <c r="P6156">
        <v>4.5315630515152354E-3</v>
      </c>
      <c r="Q6156">
        <v>28.224628949201701</v>
      </c>
      <c r="R6156">
        <v>12.41883673764875</v>
      </c>
      <c r="S6156">
        <v>1.9938877426667031E-3</v>
      </c>
      <c r="T6156">
        <f t="shared" si="194"/>
        <v>12.418836737648748</v>
      </c>
      <c r="U6156">
        <f t="shared" si="195"/>
        <v>1.9938877426667035E-3</v>
      </c>
    </row>
    <row r="6157" spans="1:21" x14ac:dyDescent="0.35">
      <c r="A6157" t="s">
        <v>73</v>
      </c>
      <c r="B6157" t="s">
        <v>63</v>
      </c>
      <c r="C6157" t="s">
        <v>29</v>
      </c>
      <c r="D6157" t="s">
        <v>30</v>
      </c>
      <c r="E6157" t="s">
        <v>288</v>
      </c>
      <c r="F6157" t="s">
        <v>289</v>
      </c>
      <c r="G6157" t="s">
        <v>128</v>
      </c>
      <c r="H6157" t="s">
        <v>41</v>
      </c>
      <c r="I6157" t="s">
        <v>221</v>
      </c>
      <c r="J6157" t="s">
        <v>36</v>
      </c>
      <c r="L6157" t="s">
        <v>285</v>
      </c>
      <c r="M6157" t="s">
        <v>285</v>
      </c>
      <c r="N6157" t="b">
        <v>0</v>
      </c>
      <c r="O6157">
        <v>0.44</v>
      </c>
      <c r="P6157">
        <v>8.1092478742488434E-3</v>
      </c>
      <c r="Q6157">
        <v>15.33048684397885</v>
      </c>
      <c r="R6157">
        <v>6.7454142113506954</v>
      </c>
      <c r="S6157">
        <v>3.5680690646694908E-3</v>
      </c>
      <c r="T6157">
        <f t="shared" si="194"/>
        <v>6.7454142113506936</v>
      </c>
      <c r="U6157">
        <f t="shared" si="195"/>
        <v>3.5680690646694912E-3</v>
      </c>
    </row>
    <row r="6158" spans="1:21" x14ac:dyDescent="0.35">
      <c r="A6158" t="s">
        <v>73</v>
      </c>
      <c r="B6158" t="s">
        <v>63</v>
      </c>
      <c r="C6158" t="s">
        <v>39</v>
      </c>
      <c r="D6158" t="s">
        <v>40</v>
      </c>
      <c r="E6158" t="s">
        <v>288</v>
      </c>
      <c r="F6158" t="s">
        <v>289</v>
      </c>
      <c r="G6158" t="s">
        <v>128</v>
      </c>
      <c r="H6158" t="s">
        <v>41</v>
      </c>
      <c r="I6158" t="s">
        <v>221</v>
      </c>
      <c r="J6158" t="s">
        <v>36</v>
      </c>
      <c r="L6158" t="s">
        <v>285</v>
      </c>
      <c r="M6158" t="s">
        <v>285</v>
      </c>
      <c r="N6158" t="b">
        <v>0</v>
      </c>
      <c r="O6158">
        <v>0.44</v>
      </c>
      <c r="P6158">
        <v>1.9253429244407371E-3</v>
      </c>
      <c r="Q6158">
        <v>11.991908536755361</v>
      </c>
      <c r="R6158">
        <v>5.2764397561723566</v>
      </c>
      <c r="S6158">
        <v>8.4715088675392438E-4</v>
      </c>
      <c r="T6158">
        <f t="shared" si="194"/>
        <v>5.2764397561723584</v>
      </c>
      <c r="U6158">
        <f t="shared" si="195"/>
        <v>8.4715088675392438E-4</v>
      </c>
    </row>
    <row r="6159" spans="1:21" x14ac:dyDescent="0.35">
      <c r="A6159" t="s">
        <v>73</v>
      </c>
      <c r="B6159" t="s">
        <v>63</v>
      </c>
      <c r="C6159" t="s">
        <v>39</v>
      </c>
      <c r="D6159" t="s">
        <v>40</v>
      </c>
      <c r="E6159" t="s">
        <v>1201</v>
      </c>
      <c r="F6159" t="s">
        <v>1202</v>
      </c>
      <c r="G6159" t="s">
        <v>128</v>
      </c>
      <c r="H6159" t="s">
        <v>41</v>
      </c>
      <c r="I6159" t="s">
        <v>221</v>
      </c>
      <c r="J6159" t="s">
        <v>36</v>
      </c>
      <c r="L6159" t="s">
        <v>1203</v>
      </c>
      <c r="M6159" t="s">
        <v>1203</v>
      </c>
      <c r="N6159" t="b">
        <v>0</v>
      </c>
      <c r="O6159">
        <v>4.3</v>
      </c>
      <c r="P6159">
        <v>5.3720147138155306E-3</v>
      </c>
      <c r="Q6159">
        <v>33.459342898560479</v>
      </c>
      <c r="R6159">
        <v>143.87517446381011</v>
      </c>
      <c r="S6159">
        <v>2.3099663269406781E-2</v>
      </c>
      <c r="T6159">
        <f t="shared" si="194"/>
        <v>143.87517446381005</v>
      </c>
      <c r="U6159">
        <f t="shared" si="195"/>
        <v>2.3099663269406781E-2</v>
      </c>
    </row>
    <row r="6160" spans="1:21" x14ac:dyDescent="0.35">
      <c r="A6160" t="s">
        <v>73</v>
      </c>
      <c r="B6160" t="s">
        <v>63</v>
      </c>
      <c r="C6160" t="s">
        <v>29</v>
      </c>
      <c r="D6160" t="s">
        <v>30</v>
      </c>
      <c r="E6160" t="s">
        <v>1201</v>
      </c>
      <c r="F6160" t="s">
        <v>1202</v>
      </c>
      <c r="G6160" t="s">
        <v>128</v>
      </c>
      <c r="H6160" t="s">
        <v>41</v>
      </c>
      <c r="I6160" t="s">
        <v>221</v>
      </c>
      <c r="J6160" t="s">
        <v>36</v>
      </c>
      <c r="L6160" t="s">
        <v>1203</v>
      </c>
      <c r="M6160" t="s">
        <v>1203</v>
      </c>
      <c r="N6160" t="b">
        <v>0</v>
      </c>
      <c r="O6160">
        <v>4.3</v>
      </c>
      <c r="P6160">
        <v>9.9460085686454477E-3</v>
      </c>
      <c r="Q6160">
        <v>18.802872458235701</v>
      </c>
      <c r="R6160">
        <v>80.852351570413504</v>
      </c>
      <c r="S6160">
        <v>4.2767836845175433E-2</v>
      </c>
      <c r="T6160">
        <f t="shared" si="194"/>
        <v>80.852351570413504</v>
      </c>
      <c r="U6160">
        <f t="shared" si="195"/>
        <v>4.2767836845175426E-2</v>
      </c>
    </row>
    <row r="6161" spans="1:21" x14ac:dyDescent="0.35">
      <c r="A6161" t="s">
        <v>73</v>
      </c>
      <c r="B6161" t="s">
        <v>63</v>
      </c>
      <c r="C6161" t="s">
        <v>29</v>
      </c>
      <c r="D6161" t="s">
        <v>30</v>
      </c>
      <c r="E6161" t="s">
        <v>298</v>
      </c>
      <c r="F6161" t="s">
        <v>299</v>
      </c>
      <c r="G6161" t="s">
        <v>128</v>
      </c>
      <c r="H6161" t="s">
        <v>41</v>
      </c>
      <c r="I6161" t="s">
        <v>221</v>
      </c>
      <c r="J6161" t="s">
        <v>145</v>
      </c>
      <c r="L6161" t="s">
        <v>300</v>
      </c>
      <c r="M6161" t="s">
        <v>300</v>
      </c>
      <c r="N6161" t="b">
        <v>0</v>
      </c>
      <c r="O6161">
        <v>208.84838500999999</v>
      </c>
      <c r="P6161">
        <v>7.9170267944382137E-3</v>
      </c>
      <c r="Q6161">
        <v>14.96709398919511</v>
      </c>
      <c r="R6161">
        <v>3125.8534079362771</v>
      </c>
      <c r="S6161">
        <v>1.653458260099318</v>
      </c>
      <c r="T6161">
        <f t="shared" si="194"/>
        <v>3125.8534079362771</v>
      </c>
      <c r="U6161">
        <f t="shared" si="195"/>
        <v>1.6534582600993182</v>
      </c>
    </row>
    <row r="6162" spans="1:21" x14ac:dyDescent="0.35">
      <c r="A6162" t="s">
        <v>73</v>
      </c>
      <c r="B6162" t="s">
        <v>63</v>
      </c>
      <c r="C6162" t="s">
        <v>39</v>
      </c>
      <c r="D6162" t="s">
        <v>40</v>
      </c>
      <c r="E6162" t="s">
        <v>298</v>
      </c>
      <c r="F6162" t="s">
        <v>299</v>
      </c>
      <c r="G6162" t="s">
        <v>128</v>
      </c>
      <c r="H6162" t="s">
        <v>41</v>
      </c>
      <c r="I6162" t="s">
        <v>221</v>
      </c>
      <c r="J6162" t="s">
        <v>145</v>
      </c>
      <c r="L6162" t="s">
        <v>300</v>
      </c>
      <c r="M6162" t="s">
        <v>300</v>
      </c>
      <c r="N6162" t="b">
        <v>0</v>
      </c>
      <c r="O6162">
        <v>208.84838500999999</v>
      </c>
      <c r="P6162">
        <v>1.440891872158582E-3</v>
      </c>
      <c r="Q6162">
        <v>8.9745277700589536</v>
      </c>
      <c r="R6162">
        <v>1874.3156310042091</v>
      </c>
      <c r="S6162">
        <v>0.30092794047435528</v>
      </c>
      <c r="T6162">
        <f t="shared" si="194"/>
        <v>1874.3156310042091</v>
      </c>
      <c r="U6162">
        <f t="shared" si="195"/>
        <v>0.30092794047435523</v>
      </c>
    </row>
    <row r="6163" spans="1:21" x14ac:dyDescent="0.35">
      <c r="A6163" t="s">
        <v>73</v>
      </c>
      <c r="B6163" t="s">
        <v>63</v>
      </c>
      <c r="C6163" t="s">
        <v>39</v>
      </c>
      <c r="D6163" t="s">
        <v>40</v>
      </c>
      <c r="E6163" t="s">
        <v>304</v>
      </c>
      <c r="F6163" t="s">
        <v>305</v>
      </c>
      <c r="G6163" t="s">
        <v>128</v>
      </c>
      <c r="H6163" t="s">
        <v>41</v>
      </c>
      <c r="I6163" t="s">
        <v>221</v>
      </c>
      <c r="J6163" t="s">
        <v>145</v>
      </c>
      <c r="L6163" t="s">
        <v>306</v>
      </c>
      <c r="M6163" t="s">
        <v>306</v>
      </c>
      <c r="N6163" t="b">
        <v>0</v>
      </c>
      <c r="O6163">
        <v>250.58497259000001</v>
      </c>
      <c r="P6163">
        <v>4.0591827790397849E-4</v>
      </c>
      <c r="Q6163">
        <v>2.5282430471110522</v>
      </c>
      <c r="R6163">
        <v>633.53971466118105</v>
      </c>
      <c r="S6163">
        <v>0.10171702054234839</v>
      </c>
      <c r="T6163">
        <f t="shared" si="194"/>
        <v>633.53971466118116</v>
      </c>
      <c r="U6163">
        <f t="shared" si="195"/>
        <v>0.10171702054234845</v>
      </c>
    </row>
    <row r="6164" spans="1:21" x14ac:dyDescent="0.35">
      <c r="A6164" t="s">
        <v>73</v>
      </c>
      <c r="B6164" t="s">
        <v>63</v>
      </c>
      <c r="C6164" t="s">
        <v>29</v>
      </c>
      <c r="D6164" t="s">
        <v>30</v>
      </c>
      <c r="E6164" t="s">
        <v>307</v>
      </c>
      <c r="F6164" t="s">
        <v>308</v>
      </c>
      <c r="G6164" t="s">
        <v>128</v>
      </c>
      <c r="H6164" t="s">
        <v>41</v>
      </c>
      <c r="I6164" t="s">
        <v>221</v>
      </c>
      <c r="J6164" t="s">
        <v>36</v>
      </c>
      <c r="L6164" t="s">
        <v>309</v>
      </c>
      <c r="M6164" t="s">
        <v>309</v>
      </c>
      <c r="N6164" t="b">
        <v>0</v>
      </c>
      <c r="O6164">
        <v>140.61000000000001</v>
      </c>
      <c r="P6164">
        <v>2.9001543192613598E-3</v>
      </c>
      <c r="Q6164">
        <v>5.4827251955303087</v>
      </c>
      <c r="R6164">
        <v>770.92598974351677</v>
      </c>
      <c r="S6164">
        <v>0.40779069883133978</v>
      </c>
      <c r="T6164">
        <f t="shared" si="194"/>
        <v>770.92598974351677</v>
      </c>
      <c r="U6164">
        <f t="shared" si="195"/>
        <v>0.40779069883133984</v>
      </c>
    </row>
    <row r="6165" spans="1:21" x14ac:dyDescent="0.35">
      <c r="A6165" t="s">
        <v>73</v>
      </c>
      <c r="B6165" t="s">
        <v>63</v>
      </c>
      <c r="C6165" t="s">
        <v>39</v>
      </c>
      <c r="D6165" t="s">
        <v>40</v>
      </c>
      <c r="E6165" t="s">
        <v>307</v>
      </c>
      <c r="F6165" t="s">
        <v>308</v>
      </c>
      <c r="G6165" t="s">
        <v>128</v>
      </c>
      <c r="H6165" t="s">
        <v>41</v>
      </c>
      <c r="I6165" t="s">
        <v>221</v>
      </c>
      <c r="J6165" t="s">
        <v>36</v>
      </c>
      <c r="L6165" t="s">
        <v>309</v>
      </c>
      <c r="M6165" t="s">
        <v>309</v>
      </c>
      <c r="N6165" t="b">
        <v>0</v>
      </c>
      <c r="O6165">
        <v>140.61000000000001</v>
      </c>
      <c r="P6165">
        <v>7.1816205696471132E-4</v>
      </c>
      <c r="Q6165">
        <v>4.4730388505676268</v>
      </c>
      <c r="R6165">
        <v>628.95399277831405</v>
      </c>
      <c r="S6165">
        <v>0.1009807668298081</v>
      </c>
      <c r="T6165">
        <f t="shared" si="194"/>
        <v>628.95399277831405</v>
      </c>
      <c r="U6165">
        <f t="shared" si="195"/>
        <v>0.10098076682980807</v>
      </c>
    </row>
    <row r="6166" spans="1:21" x14ac:dyDescent="0.35">
      <c r="A6166" t="s">
        <v>73</v>
      </c>
      <c r="B6166" t="s">
        <v>63</v>
      </c>
      <c r="C6166" t="s">
        <v>39</v>
      </c>
      <c r="D6166" t="s">
        <v>40</v>
      </c>
      <c r="E6166" t="s">
        <v>310</v>
      </c>
      <c r="F6166" t="s">
        <v>311</v>
      </c>
      <c r="G6166" t="s">
        <v>128</v>
      </c>
      <c r="H6166" t="s">
        <v>41</v>
      </c>
      <c r="I6166" t="s">
        <v>221</v>
      </c>
      <c r="J6166" t="s">
        <v>36</v>
      </c>
      <c r="L6166" t="s">
        <v>312</v>
      </c>
      <c r="M6166" t="s">
        <v>312</v>
      </c>
      <c r="N6166" t="b">
        <v>0</v>
      </c>
      <c r="O6166">
        <v>23.09</v>
      </c>
      <c r="P6166">
        <v>6.690324144544282E-4</v>
      </c>
      <c r="Q6166">
        <v>4.1670371653883809</v>
      </c>
      <c r="R6166">
        <v>96.216888148817716</v>
      </c>
      <c r="S6166">
        <v>1.544795844975275E-2</v>
      </c>
      <c r="T6166">
        <f t="shared" si="194"/>
        <v>96.216888148817716</v>
      </c>
      <c r="U6166">
        <f t="shared" si="195"/>
        <v>1.5447958449752747E-2</v>
      </c>
    </row>
    <row r="6167" spans="1:21" x14ac:dyDescent="0.35">
      <c r="A6167" t="s">
        <v>73</v>
      </c>
      <c r="B6167" t="s">
        <v>63</v>
      </c>
      <c r="C6167" t="s">
        <v>29</v>
      </c>
      <c r="D6167" t="s">
        <v>30</v>
      </c>
      <c r="E6167" t="s">
        <v>310</v>
      </c>
      <c r="F6167" t="s">
        <v>311</v>
      </c>
      <c r="G6167" t="s">
        <v>128</v>
      </c>
      <c r="H6167" t="s">
        <v>41</v>
      </c>
      <c r="I6167" t="s">
        <v>221</v>
      </c>
      <c r="J6167" t="s">
        <v>36</v>
      </c>
      <c r="L6167" t="s">
        <v>312</v>
      </c>
      <c r="M6167" t="s">
        <v>312</v>
      </c>
      <c r="N6167" t="b">
        <v>0</v>
      </c>
      <c r="O6167">
        <v>23.09</v>
      </c>
      <c r="P6167">
        <v>1.3365594636112311E-7</v>
      </c>
      <c r="Q6167">
        <v>2.5267580410452548E-4</v>
      </c>
      <c r="R6167">
        <v>5.8342843167734932E-3</v>
      </c>
      <c r="S6167">
        <v>3.0861158014783318E-6</v>
      </c>
      <c r="T6167">
        <f t="shared" si="194"/>
        <v>5.8342843167734932E-3</v>
      </c>
      <c r="U6167">
        <f t="shared" si="195"/>
        <v>3.0861158014783327E-6</v>
      </c>
    </row>
    <row r="6168" spans="1:21" x14ac:dyDescent="0.35">
      <c r="A6168" t="s">
        <v>73</v>
      </c>
      <c r="B6168" t="s">
        <v>63</v>
      </c>
      <c r="C6168" t="s">
        <v>29</v>
      </c>
      <c r="D6168" t="s">
        <v>30</v>
      </c>
      <c r="E6168" t="s">
        <v>313</v>
      </c>
      <c r="F6168" t="s">
        <v>314</v>
      </c>
      <c r="G6168" t="s">
        <v>128</v>
      </c>
      <c r="H6168" t="s">
        <v>41</v>
      </c>
      <c r="I6168" t="s">
        <v>221</v>
      </c>
      <c r="J6168" t="s">
        <v>145</v>
      </c>
      <c r="L6168" t="s">
        <v>315</v>
      </c>
      <c r="M6168" t="s">
        <v>315</v>
      </c>
      <c r="N6168" t="b">
        <v>0</v>
      </c>
      <c r="O6168">
        <v>250.58497259000001</v>
      </c>
      <c r="P6168">
        <v>3.2047668152018018E-3</v>
      </c>
      <c r="Q6168">
        <v>6.0585933813278823</v>
      </c>
      <c r="R6168">
        <v>1518.1924563940031</v>
      </c>
      <c r="S6168">
        <v>0.80306640454468525</v>
      </c>
      <c r="T6168">
        <f t="shared" si="194"/>
        <v>1518.1924563940029</v>
      </c>
      <c r="U6168">
        <f t="shared" si="195"/>
        <v>0.80306640454468514</v>
      </c>
    </row>
    <row r="6169" spans="1:21" x14ac:dyDescent="0.35">
      <c r="A6169" t="s">
        <v>73</v>
      </c>
      <c r="B6169" t="s">
        <v>63</v>
      </c>
      <c r="C6169" t="s">
        <v>39</v>
      </c>
      <c r="D6169" t="s">
        <v>40</v>
      </c>
      <c r="E6169" t="s">
        <v>313</v>
      </c>
      <c r="F6169" t="s">
        <v>314</v>
      </c>
      <c r="G6169" t="s">
        <v>128</v>
      </c>
      <c r="H6169" t="s">
        <v>41</v>
      </c>
      <c r="I6169" t="s">
        <v>221</v>
      </c>
      <c r="J6169" t="s">
        <v>145</v>
      </c>
      <c r="L6169" t="s">
        <v>315</v>
      </c>
      <c r="M6169" t="s">
        <v>315</v>
      </c>
      <c r="N6169" t="b">
        <v>0</v>
      </c>
      <c r="O6169">
        <v>250.58497259000001</v>
      </c>
      <c r="P6169">
        <v>1.5874466271705531E-3</v>
      </c>
      <c r="Q6169">
        <v>9.8873372209990453</v>
      </c>
      <c r="R6169">
        <v>2477.6181265121331</v>
      </c>
      <c r="S6169">
        <v>0.39779026955762098</v>
      </c>
      <c r="T6169">
        <f t="shared" si="194"/>
        <v>2477.6181265121327</v>
      </c>
      <c r="U6169">
        <f t="shared" si="195"/>
        <v>0.39779026955762098</v>
      </c>
    </row>
    <row r="6170" spans="1:21" x14ac:dyDescent="0.35">
      <c r="A6170" t="s">
        <v>73</v>
      </c>
      <c r="B6170" t="s">
        <v>63</v>
      </c>
      <c r="C6170" t="s">
        <v>39</v>
      </c>
      <c r="D6170" t="s">
        <v>40</v>
      </c>
      <c r="E6170" t="s">
        <v>1398</v>
      </c>
      <c r="F6170" t="s">
        <v>1399</v>
      </c>
      <c r="G6170" t="s">
        <v>128</v>
      </c>
      <c r="H6170" t="s">
        <v>41</v>
      </c>
      <c r="I6170" t="s">
        <v>221</v>
      </c>
      <c r="J6170" t="s">
        <v>145</v>
      </c>
      <c r="L6170" t="s">
        <v>1400</v>
      </c>
      <c r="M6170" t="s">
        <v>1400</v>
      </c>
      <c r="N6170" t="b">
        <v>0</v>
      </c>
      <c r="O6170">
        <v>3.5359830099999998</v>
      </c>
      <c r="P6170">
        <v>6.6341164771018305E-4</v>
      </c>
      <c r="Q6170">
        <v>4.1320284820791446</v>
      </c>
      <c r="R6170">
        <v>14.61078250946794</v>
      </c>
      <c r="S6170">
        <v>2.345812314939313E-3</v>
      </c>
      <c r="T6170">
        <f t="shared" si="194"/>
        <v>14.610782509467944</v>
      </c>
      <c r="U6170">
        <f t="shared" si="195"/>
        <v>2.3458123149393125E-3</v>
      </c>
    </row>
    <row r="6171" spans="1:21" x14ac:dyDescent="0.35">
      <c r="A6171" t="s">
        <v>73</v>
      </c>
      <c r="B6171" t="s">
        <v>63</v>
      </c>
      <c r="C6171" t="s">
        <v>29</v>
      </c>
      <c r="D6171" t="s">
        <v>30</v>
      </c>
      <c r="E6171" t="s">
        <v>1398</v>
      </c>
      <c r="F6171" t="s">
        <v>1399</v>
      </c>
      <c r="G6171" t="s">
        <v>128</v>
      </c>
      <c r="H6171" t="s">
        <v>41</v>
      </c>
      <c r="I6171" t="s">
        <v>221</v>
      </c>
      <c r="J6171" t="s">
        <v>145</v>
      </c>
      <c r="L6171" t="s">
        <v>1400</v>
      </c>
      <c r="M6171" t="s">
        <v>1400</v>
      </c>
      <c r="N6171" t="b">
        <v>0</v>
      </c>
      <c r="O6171">
        <v>3.5359830099999998</v>
      </c>
      <c r="P6171">
        <v>2.2714157418219868E-3</v>
      </c>
      <c r="Q6171">
        <v>4.2940985017595086</v>
      </c>
      <c r="R6171">
        <v>15.183859345488081</v>
      </c>
      <c r="S6171">
        <v>8.0316874717290924E-3</v>
      </c>
      <c r="T6171">
        <f t="shared" si="194"/>
        <v>15.183859345488077</v>
      </c>
      <c r="U6171">
        <f t="shared" si="195"/>
        <v>8.0316874717290907E-3</v>
      </c>
    </row>
    <row r="6172" spans="1:21" x14ac:dyDescent="0.35">
      <c r="A6172" t="s">
        <v>73</v>
      </c>
      <c r="B6172" t="s">
        <v>63</v>
      </c>
      <c r="C6172" t="s">
        <v>29</v>
      </c>
      <c r="D6172" t="s">
        <v>30</v>
      </c>
      <c r="E6172" t="s">
        <v>325</v>
      </c>
      <c r="F6172" t="s">
        <v>326</v>
      </c>
      <c r="G6172" t="s">
        <v>128</v>
      </c>
      <c r="H6172" t="s">
        <v>41</v>
      </c>
      <c r="I6172" t="s">
        <v>221</v>
      </c>
      <c r="J6172" t="s">
        <v>36</v>
      </c>
      <c r="L6172" t="s">
        <v>327</v>
      </c>
      <c r="M6172" t="s">
        <v>327</v>
      </c>
      <c r="N6172" t="b">
        <v>0</v>
      </c>
      <c r="O6172">
        <v>35.74</v>
      </c>
      <c r="P6172">
        <v>1.63044353012359E-2</v>
      </c>
      <c r="Q6172">
        <v>30.823441922134428</v>
      </c>
      <c r="R6172">
        <v>1101.629814297085</v>
      </c>
      <c r="S6172">
        <v>0.58272051766617095</v>
      </c>
      <c r="T6172">
        <f t="shared" si="194"/>
        <v>1101.6298142970845</v>
      </c>
      <c r="U6172">
        <f t="shared" si="195"/>
        <v>0.58272051766617106</v>
      </c>
    </row>
    <row r="6173" spans="1:21" x14ac:dyDescent="0.35">
      <c r="A6173" t="s">
        <v>73</v>
      </c>
      <c r="B6173" t="s">
        <v>63</v>
      </c>
      <c r="C6173" t="s">
        <v>39</v>
      </c>
      <c r="D6173" t="s">
        <v>40</v>
      </c>
      <c r="E6173" t="s">
        <v>325</v>
      </c>
      <c r="F6173" t="s">
        <v>326</v>
      </c>
      <c r="G6173" t="s">
        <v>128</v>
      </c>
      <c r="H6173" t="s">
        <v>41</v>
      </c>
      <c r="I6173" t="s">
        <v>221</v>
      </c>
      <c r="J6173" t="s">
        <v>36</v>
      </c>
      <c r="L6173" t="s">
        <v>327</v>
      </c>
      <c r="M6173" t="s">
        <v>327</v>
      </c>
      <c r="N6173" t="b">
        <v>0</v>
      </c>
      <c r="O6173">
        <v>35.74</v>
      </c>
      <c r="P6173">
        <v>1.108158942029292E-3</v>
      </c>
      <c r="Q6173">
        <v>6.902116245532179</v>
      </c>
      <c r="R6173">
        <v>246.68163461532009</v>
      </c>
      <c r="S6173">
        <v>3.9605600588126892E-2</v>
      </c>
      <c r="T6173">
        <f t="shared" si="194"/>
        <v>246.68163461532009</v>
      </c>
      <c r="U6173">
        <f t="shared" si="195"/>
        <v>3.9605600588126899E-2</v>
      </c>
    </row>
    <row r="6174" spans="1:21" x14ac:dyDescent="0.35">
      <c r="A6174" t="s">
        <v>73</v>
      </c>
      <c r="B6174" t="s">
        <v>63</v>
      </c>
      <c r="C6174" t="s">
        <v>29</v>
      </c>
      <c r="D6174" t="s">
        <v>30</v>
      </c>
      <c r="E6174" t="s">
        <v>1401</v>
      </c>
      <c r="F6174" t="s">
        <v>1402</v>
      </c>
      <c r="G6174" t="s">
        <v>128</v>
      </c>
      <c r="H6174" t="s">
        <v>41</v>
      </c>
      <c r="I6174" t="s">
        <v>221</v>
      </c>
      <c r="J6174" t="s">
        <v>145</v>
      </c>
      <c r="L6174" t="s">
        <v>292</v>
      </c>
      <c r="M6174" t="s">
        <v>292</v>
      </c>
      <c r="N6174" t="b">
        <v>0</v>
      </c>
      <c r="O6174">
        <v>3.5359830099999998</v>
      </c>
      <c r="P6174">
        <v>5.5355686834483277E-3</v>
      </c>
      <c r="Q6174">
        <v>10.46496101630223</v>
      </c>
      <c r="R6174">
        <v>37.003924353957032</v>
      </c>
      <c r="S6174">
        <v>1.957367681536135E-2</v>
      </c>
      <c r="T6174">
        <f t="shared" si="194"/>
        <v>37.003924353957018</v>
      </c>
      <c r="U6174">
        <f t="shared" si="195"/>
        <v>1.9573676815361353E-2</v>
      </c>
    </row>
    <row r="6175" spans="1:21" x14ac:dyDescent="0.35">
      <c r="A6175" t="s">
        <v>73</v>
      </c>
      <c r="B6175" t="s">
        <v>63</v>
      </c>
      <c r="C6175" t="s">
        <v>29</v>
      </c>
      <c r="D6175" t="s">
        <v>30</v>
      </c>
      <c r="E6175" t="s">
        <v>339</v>
      </c>
      <c r="F6175" t="s">
        <v>340</v>
      </c>
      <c r="G6175" t="s">
        <v>128</v>
      </c>
      <c r="H6175" t="s">
        <v>41</v>
      </c>
      <c r="I6175" t="s">
        <v>221</v>
      </c>
      <c r="J6175" t="s">
        <v>145</v>
      </c>
      <c r="L6175" t="s">
        <v>205</v>
      </c>
      <c r="M6175" t="s">
        <v>205</v>
      </c>
      <c r="N6175" t="b">
        <v>0</v>
      </c>
      <c r="O6175">
        <v>250.58497259000001</v>
      </c>
      <c r="P6175">
        <v>1.086828151892537E-2</v>
      </c>
      <c r="Q6175">
        <v>20.546424209283099</v>
      </c>
      <c r="R6175">
        <v>5148.6251473057173</v>
      </c>
      <c r="S6175">
        <v>2.7234280265203181</v>
      </c>
      <c r="T6175">
        <f t="shared" si="194"/>
        <v>5148.6251473057182</v>
      </c>
      <c r="U6175">
        <f t="shared" si="195"/>
        <v>2.7234280265203177</v>
      </c>
    </row>
    <row r="6176" spans="1:21" x14ac:dyDescent="0.35">
      <c r="A6176" t="s">
        <v>73</v>
      </c>
      <c r="B6176" t="s">
        <v>63</v>
      </c>
      <c r="C6176" t="s">
        <v>39</v>
      </c>
      <c r="D6176" t="s">
        <v>40</v>
      </c>
      <c r="E6176" t="s">
        <v>339</v>
      </c>
      <c r="F6176" t="s">
        <v>340</v>
      </c>
      <c r="G6176" t="s">
        <v>128</v>
      </c>
      <c r="H6176" t="s">
        <v>41</v>
      </c>
      <c r="I6176" t="s">
        <v>221</v>
      </c>
      <c r="J6176" t="s">
        <v>145</v>
      </c>
      <c r="L6176" t="s">
        <v>205</v>
      </c>
      <c r="M6176" t="s">
        <v>205</v>
      </c>
      <c r="N6176" t="b">
        <v>0</v>
      </c>
      <c r="O6176">
        <v>250.58497259000001</v>
      </c>
      <c r="P6176">
        <v>4.9468736635140623E-3</v>
      </c>
      <c r="Q6176">
        <v>30.811371710821948</v>
      </c>
      <c r="R6176">
        <v>7720.8667356166197</v>
      </c>
      <c r="S6176">
        <v>1.2396122013778641</v>
      </c>
      <c r="T6176">
        <f t="shared" si="194"/>
        <v>7720.8667356166197</v>
      </c>
      <c r="U6176">
        <f t="shared" si="195"/>
        <v>1.2396122013778643</v>
      </c>
    </row>
    <row r="6177" spans="1:21" x14ac:dyDescent="0.35">
      <c r="A6177" t="s">
        <v>73</v>
      </c>
      <c r="B6177" t="s">
        <v>63</v>
      </c>
      <c r="C6177" t="s">
        <v>29</v>
      </c>
      <c r="D6177" t="s">
        <v>30</v>
      </c>
      <c r="E6177" t="s">
        <v>347</v>
      </c>
      <c r="F6177" t="s">
        <v>348</v>
      </c>
      <c r="G6177" t="s">
        <v>128</v>
      </c>
      <c r="H6177" t="s">
        <v>41</v>
      </c>
      <c r="I6177" t="s">
        <v>221</v>
      </c>
      <c r="J6177" t="s">
        <v>36</v>
      </c>
      <c r="L6177" t="s">
        <v>349</v>
      </c>
      <c r="M6177" t="s">
        <v>349</v>
      </c>
      <c r="N6177" t="b">
        <v>0</v>
      </c>
      <c r="O6177">
        <v>0.31</v>
      </c>
      <c r="P6177">
        <v>3.1613359331874491E-3</v>
      </c>
      <c r="Q6177">
        <v>5.9764875466477312</v>
      </c>
      <c r="R6177">
        <v>1.8527111394607969</v>
      </c>
      <c r="S6177">
        <v>9.8001413928810923E-4</v>
      </c>
      <c r="T6177">
        <f t="shared" si="194"/>
        <v>1.8527111394607967</v>
      </c>
      <c r="U6177">
        <f t="shared" si="195"/>
        <v>9.8001413928810923E-4</v>
      </c>
    </row>
    <row r="6178" spans="1:21" x14ac:dyDescent="0.35">
      <c r="A6178" t="s">
        <v>73</v>
      </c>
      <c r="B6178" t="s">
        <v>63</v>
      </c>
      <c r="C6178" t="s">
        <v>39</v>
      </c>
      <c r="D6178" t="s">
        <v>40</v>
      </c>
      <c r="E6178" t="s">
        <v>358</v>
      </c>
      <c r="F6178" t="s">
        <v>359</v>
      </c>
      <c r="G6178" t="s">
        <v>128</v>
      </c>
      <c r="H6178" t="s">
        <v>41</v>
      </c>
      <c r="I6178" t="s">
        <v>221</v>
      </c>
      <c r="J6178" t="s">
        <v>145</v>
      </c>
      <c r="L6178" t="s">
        <v>360</v>
      </c>
      <c r="M6178" t="s">
        <v>360</v>
      </c>
      <c r="N6178" t="b">
        <v>0</v>
      </c>
      <c r="O6178">
        <v>3.5359830099999998</v>
      </c>
      <c r="P6178">
        <v>7.9479198416462272E-4</v>
      </c>
      <c r="Q6178">
        <v>4.9503247753212589</v>
      </c>
      <c r="R6178">
        <v>17.504264299518042</v>
      </c>
      <c r="S6178">
        <v>2.8103709524902949E-3</v>
      </c>
      <c r="T6178">
        <f t="shared" si="194"/>
        <v>17.504264299518038</v>
      </c>
      <c r="U6178">
        <f t="shared" si="195"/>
        <v>2.8103709524902949E-3</v>
      </c>
    </row>
    <row r="6179" spans="1:21" x14ac:dyDescent="0.35">
      <c r="A6179" t="s">
        <v>73</v>
      </c>
      <c r="B6179" t="s">
        <v>63</v>
      </c>
      <c r="C6179" t="s">
        <v>39</v>
      </c>
      <c r="D6179" t="s">
        <v>40</v>
      </c>
      <c r="E6179" t="s">
        <v>366</v>
      </c>
      <c r="F6179" t="s">
        <v>367</v>
      </c>
      <c r="G6179" t="s">
        <v>128</v>
      </c>
      <c r="H6179" t="s">
        <v>41</v>
      </c>
      <c r="I6179" t="s">
        <v>221</v>
      </c>
      <c r="J6179" t="s">
        <v>145</v>
      </c>
      <c r="L6179" t="s">
        <v>368</v>
      </c>
      <c r="M6179" t="s">
        <v>368</v>
      </c>
      <c r="N6179" t="b">
        <v>0</v>
      </c>
      <c r="O6179">
        <v>29.001318260000001</v>
      </c>
      <c r="P6179">
        <v>7.2500082768818036E-3</v>
      </c>
      <c r="Q6179">
        <v>45.15633814809388</v>
      </c>
      <c r="R6179">
        <v>1309.5933340890499</v>
      </c>
      <c r="S6179">
        <v>0.2102597974254834</v>
      </c>
      <c r="T6179">
        <f t="shared" si="194"/>
        <v>1309.5933340890497</v>
      </c>
      <c r="U6179">
        <f t="shared" si="195"/>
        <v>0.2102597974254834</v>
      </c>
    </row>
    <row r="6180" spans="1:21" x14ac:dyDescent="0.35">
      <c r="A6180" t="s">
        <v>73</v>
      </c>
      <c r="B6180" t="s">
        <v>63</v>
      </c>
      <c r="C6180" t="s">
        <v>29</v>
      </c>
      <c r="D6180" t="s">
        <v>30</v>
      </c>
      <c r="E6180" t="s">
        <v>366</v>
      </c>
      <c r="F6180" t="s">
        <v>367</v>
      </c>
      <c r="G6180" t="s">
        <v>128</v>
      </c>
      <c r="H6180" t="s">
        <v>41</v>
      </c>
      <c r="I6180" t="s">
        <v>221</v>
      </c>
      <c r="J6180" t="s">
        <v>145</v>
      </c>
      <c r="L6180" t="s">
        <v>368</v>
      </c>
      <c r="M6180" t="s">
        <v>368</v>
      </c>
      <c r="N6180" t="b">
        <v>0</v>
      </c>
      <c r="O6180">
        <v>29.001318260000001</v>
      </c>
      <c r="P6180">
        <v>3.6014312969472062E-4</v>
      </c>
      <c r="Q6180">
        <v>0.68084853211441732</v>
      </c>
      <c r="R6180">
        <v>19.745504966704051</v>
      </c>
      <c r="S6180">
        <v>1.0444625523429049E-2</v>
      </c>
      <c r="T6180">
        <f t="shared" si="194"/>
        <v>19.745504966704047</v>
      </c>
      <c r="U6180">
        <f t="shared" si="195"/>
        <v>1.0444625523429049E-2</v>
      </c>
    </row>
    <row r="6181" spans="1:21" x14ac:dyDescent="0.35">
      <c r="A6181" t="s">
        <v>73</v>
      </c>
      <c r="B6181" t="s">
        <v>63</v>
      </c>
      <c r="C6181" t="s">
        <v>76</v>
      </c>
      <c r="D6181" t="s">
        <v>77</v>
      </c>
      <c r="E6181" t="s">
        <v>366</v>
      </c>
      <c r="F6181" t="s">
        <v>367</v>
      </c>
      <c r="G6181" t="s">
        <v>128</v>
      </c>
      <c r="H6181" t="s">
        <v>41</v>
      </c>
      <c r="I6181" t="s">
        <v>221</v>
      </c>
      <c r="J6181" t="s">
        <v>145</v>
      </c>
      <c r="L6181" t="s">
        <v>368</v>
      </c>
      <c r="M6181" t="s">
        <v>368</v>
      </c>
      <c r="N6181" t="b">
        <v>0</v>
      </c>
      <c r="O6181">
        <v>29.001318260000001</v>
      </c>
      <c r="P6181">
        <v>1.479120542706956E-2</v>
      </c>
      <c r="Q6181">
        <v>12.654678069673521</v>
      </c>
      <c r="R6181">
        <v>367.00234617644429</v>
      </c>
      <c r="S6181">
        <v>0.42896445603948352</v>
      </c>
      <c r="T6181">
        <f t="shared" si="194"/>
        <v>367.00234617644423</v>
      </c>
      <c r="U6181">
        <f t="shared" si="195"/>
        <v>0.42896445603948358</v>
      </c>
    </row>
    <row r="6182" spans="1:21" x14ac:dyDescent="0.35">
      <c r="A6182" t="s">
        <v>73</v>
      </c>
      <c r="B6182" t="s">
        <v>63</v>
      </c>
      <c r="C6182" t="s">
        <v>29</v>
      </c>
      <c r="D6182" t="s">
        <v>30</v>
      </c>
      <c r="E6182" t="s">
        <v>376</v>
      </c>
      <c r="F6182" t="s">
        <v>377</v>
      </c>
      <c r="G6182" t="s">
        <v>128</v>
      </c>
      <c r="H6182" t="s">
        <v>41</v>
      </c>
      <c r="I6182" t="s">
        <v>221</v>
      </c>
      <c r="J6182" t="s">
        <v>145</v>
      </c>
      <c r="L6182" t="s">
        <v>378</v>
      </c>
      <c r="M6182" t="s">
        <v>378</v>
      </c>
      <c r="N6182" t="b">
        <v>0</v>
      </c>
      <c r="O6182">
        <v>208.84838500999999</v>
      </c>
      <c r="P6182">
        <v>5.628958914650925E-4</v>
      </c>
      <c r="Q6182">
        <v>1.064151471561066</v>
      </c>
      <c r="R6182">
        <v>222.2463162415435</v>
      </c>
      <c r="S6182">
        <v>0.1175598978612488</v>
      </c>
      <c r="T6182">
        <f t="shared" si="194"/>
        <v>222.24631624154358</v>
      </c>
      <c r="U6182">
        <f t="shared" si="195"/>
        <v>0.1175598978612488</v>
      </c>
    </row>
    <row r="6183" spans="1:21" x14ac:dyDescent="0.35">
      <c r="A6183" t="s">
        <v>73</v>
      </c>
      <c r="B6183" t="s">
        <v>63</v>
      </c>
      <c r="C6183" t="s">
        <v>39</v>
      </c>
      <c r="D6183" t="s">
        <v>40</v>
      </c>
      <c r="E6183" t="s">
        <v>376</v>
      </c>
      <c r="F6183" t="s">
        <v>377</v>
      </c>
      <c r="G6183" t="s">
        <v>128</v>
      </c>
      <c r="H6183" t="s">
        <v>41</v>
      </c>
      <c r="I6183" t="s">
        <v>221</v>
      </c>
      <c r="J6183" t="s">
        <v>145</v>
      </c>
      <c r="L6183" t="s">
        <v>378</v>
      </c>
      <c r="M6183" t="s">
        <v>378</v>
      </c>
      <c r="N6183" t="b">
        <v>0</v>
      </c>
      <c r="O6183">
        <v>208.84838500999999</v>
      </c>
      <c r="P6183">
        <v>2.4179976791406182E-6</v>
      </c>
      <c r="Q6183">
        <v>1.506038568104107E-2</v>
      </c>
      <c r="R6183">
        <v>3.1453372271131559</v>
      </c>
      <c r="S6183">
        <v>5.0499491024644618E-4</v>
      </c>
      <c r="T6183">
        <f t="shared" si="194"/>
        <v>3.1453372271131563</v>
      </c>
      <c r="U6183">
        <f t="shared" si="195"/>
        <v>5.0499491024644629E-4</v>
      </c>
    </row>
    <row r="6184" spans="1:21" x14ac:dyDescent="0.35">
      <c r="A6184" t="s">
        <v>73</v>
      </c>
      <c r="B6184" t="s">
        <v>63</v>
      </c>
      <c r="C6184" t="s">
        <v>29</v>
      </c>
      <c r="D6184" t="s">
        <v>30</v>
      </c>
      <c r="E6184" t="s">
        <v>379</v>
      </c>
      <c r="F6184" t="s">
        <v>380</v>
      </c>
      <c r="G6184" t="s">
        <v>128</v>
      </c>
      <c r="H6184" t="s">
        <v>41</v>
      </c>
      <c r="I6184" t="s">
        <v>221</v>
      </c>
      <c r="J6184" t="s">
        <v>145</v>
      </c>
      <c r="L6184" t="s">
        <v>378</v>
      </c>
      <c r="M6184" t="s">
        <v>378</v>
      </c>
      <c r="N6184" t="b">
        <v>0</v>
      </c>
      <c r="O6184">
        <v>208.84838500999999</v>
      </c>
      <c r="P6184">
        <v>5.2990497198162371E-3</v>
      </c>
      <c r="Q6184">
        <v>10.01782326486815</v>
      </c>
      <c r="R6184">
        <v>2092.206210183318</v>
      </c>
      <c r="S6184">
        <v>1.106697976071314</v>
      </c>
      <c r="T6184">
        <f t="shared" si="194"/>
        <v>2092.2062101833185</v>
      </c>
      <c r="U6184">
        <f t="shared" si="195"/>
        <v>1.106697976071314</v>
      </c>
    </row>
    <row r="6185" spans="1:21" x14ac:dyDescent="0.35">
      <c r="A6185" t="s">
        <v>73</v>
      </c>
      <c r="B6185" t="s">
        <v>63</v>
      </c>
      <c r="C6185" t="s">
        <v>39</v>
      </c>
      <c r="D6185" t="s">
        <v>40</v>
      </c>
      <c r="E6185" t="s">
        <v>379</v>
      </c>
      <c r="F6185" t="s">
        <v>380</v>
      </c>
      <c r="G6185" t="s">
        <v>128</v>
      </c>
      <c r="H6185" t="s">
        <v>41</v>
      </c>
      <c r="I6185" t="s">
        <v>221</v>
      </c>
      <c r="J6185" t="s">
        <v>145</v>
      </c>
      <c r="L6185" t="s">
        <v>378</v>
      </c>
      <c r="M6185" t="s">
        <v>378</v>
      </c>
      <c r="N6185" t="b">
        <v>0</v>
      </c>
      <c r="O6185">
        <v>208.84838500999999</v>
      </c>
      <c r="P6185">
        <v>2.5988409825256997E-4</v>
      </c>
      <c r="Q6185">
        <v>1.6186759755056239</v>
      </c>
      <c r="R6185">
        <v>338.05786333883589</v>
      </c>
      <c r="S6185">
        <v>5.4276374209829399E-2</v>
      </c>
      <c r="T6185">
        <f t="shared" si="194"/>
        <v>338.05786333883583</v>
      </c>
      <c r="U6185">
        <f t="shared" si="195"/>
        <v>5.4276374209829399E-2</v>
      </c>
    </row>
    <row r="6186" spans="1:21" x14ac:dyDescent="0.35">
      <c r="A6186" t="s">
        <v>73</v>
      </c>
      <c r="B6186" t="s">
        <v>63</v>
      </c>
      <c r="C6186" t="s">
        <v>39</v>
      </c>
      <c r="D6186" t="s">
        <v>40</v>
      </c>
      <c r="E6186" t="s">
        <v>383</v>
      </c>
      <c r="F6186" t="s">
        <v>384</v>
      </c>
      <c r="G6186" t="s">
        <v>128</v>
      </c>
      <c r="H6186" t="s">
        <v>41</v>
      </c>
      <c r="I6186" t="s">
        <v>221</v>
      </c>
      <c r="J6186" t="s">
        <v>145</v>
      </c>
      <c r="L6186" t="s">
        <v>378</v>
      </c>
      <c r="M6186" t="s">
        <v>378</v>
      </c>
      <c r="N6186" t="b">
        <v>0</v>
      </c>
      <c r="O6186">
        <v>208.84838500999999</v>
      </c>
      <c r="P6186">
        <v>1.34854924386099E-4</v>
      </c>
      <c r="Q6186">
        <v>0.83993760199311218</v>
      </c>
      <c r="R6186">
        <v>175.41961168543361</v>
      </c>
      <c r="S6186">
        <v>2.816423316868244E-2</v>
      </c>
      <c r="T6186">
        <f t="shared" si="194"/>
        <v>175.41961168543364</v>
      </c>
      <c r="U6186">
        <f t="shared" si="195"/>
        <v>2.816423316868244E-2</v>
      </c>
    </row>
    <row r="6187" spans="1:21" x14ac:dyDescent="0.35">
      <c r="A6187" t="s">
        <v>73</v>
      </c>
      <c r="B6187" t="s">
        <v>63</v>
      </c>
      <c r="C6187" t="s">
        <v>29</v>
      </c>
      <c r="D6187" t="s">
        <v>30</v>
      </c>
      <c r="E6187" t="s">
        <v>383</v>
      </c>
      <c r="F6187" t="s">
        <v>384</v>
      </c>
      <c r="G6187" t="s">
        <v>128</v>
      </c>
      <c r="H6187" t="s">
        <v>41</v>
      </c>
      <c r="I6187" t="s">
        <v>221</v>
      </c>
      <c r="J6187" t="s">
        <v>145</v>
      </c>
      <c r="L6187" t="s">
        <v>378</v>
      </c>
      <c r="M6187" t="s">
        <v>378</v>
      </c>
      <c r="N6187" t="b">
        <v>0</v>
      </c>
      <c r="O6187">
        <v>208.84838500999999</v>
      </c>
      <c r="P6187">
        <v>9.1587148340971987E-4</v>
      </c>
      <c r="Q6187">
        <v>1.731449814448877</v>
      </c>
      <c r="R6187">
        <v>361.610497473512</v>
      </c>
      <c r="S6187">
        <v>0.19127828018683299</v>
      </c>
      <c r="T6187">
        <f t="shared" si="194"/>
        <v>361.61049747351211</v>
      </c>
      <c r="U6187">
        <f t="shared" si="195"/>
        <v>0.19127828018683299</v>
      </c>
    </row>
    <row r="6188" spans="1:21" x14ac:dyDescent="0.35">
      <c r="A6188" t="s">
        <v>73</v>
      </c>
      <c r="B6188" t="s">
        <v>63</v>
      </c>
      <c r="C6188" t="s">
        <v>39</v>
      </c>
      <c r="D6188" t="s">
        <v>40</v>
      </c>
      <c r="E6188" t="s">
        <v>385</v>
      </c>
      <c r="F6188" t="s">
        <v>386</v>
      </c>
      <c r="G6188" t="s">
        <v>128</v>
      </c>
      <c r="H6188" t="s">
        <v>41</v>
      </c>
      <c r="I6188" t="s">
        <v>221</v>
      </c>
      <c r="J6188" t="s">
        <v>145</v>
      </c>
      <c r="L6188" t="s">
        <v>378</v>
      </c>
      <c r="M6188" t="s">
        <v>378</v>
      </c>
      <c r="N6188" t="b">
        <v>0</v>
      </c>
      <c r="O6188">
        <v>208.84838500999999</v>
      </c>
      <c r="P6188">
        <v>6.9540114953437314E-5</v>
      </c>
      <c r="Q6188">
        <v>0.43312736010355452</v>
      </c>
      <c r="R6188">
        <v>90.457949661272053</v>
      </c>
      <c r="S6188">
        <v>1.452334070143513E-2</v>
      </c>
      <c r="T6188">
        <f t="shared" si="194"/>
        <v>90.457949661272067</v>
      </c>
      <c r="U6188">
        <f t="shared" si="195"/>
        <v>1.4523340701435133E-2</v>
      </c>
    </row>
    <row r="6189" spans="1:21" x14ac:dyDescent="0.35">
      <c r="A6189" t="s">
        <v>73</v>
      </c>
      <c r="B6189" t="s">
        <v>63</v>
      </c>
      <c r="C6189" t="s">
        <v>29</v>
      </c>
      <c r="D6189" t="s">
        <v>30</v>
      </c>
      <c r="E6189" t="s">
        <v>385</v>
      </c>
      <c r="F6189" t="s">
        <v>386</v>
      </c>
      <c r="G6189" t="s">
        <v>128</v>
      </c>
      <c r="H6189" t="s">
        <v>41</v>
      </c>
      <c r="I6189" t="s">
        <v>221</v>
      </c>
      <c r="J6189" t="s">
        <v>145</v>
      </c>
      <c r="L6189" t="s">
        <v>378</v>
      </c>
      <c r="M6189" t="s">
        <v>378</v>
      </c>
      <c r="N6189" t="b">
        <v>0</v>
      </c>
      <c r="O6189">
        <v>208.84838500999999</v>
      </c>
      <c r="P6189">
        <v>5.3644855323436178E-4</v>
      </c>
      <c r="Q6189">
        <v>1.014152929514768</v>
      </c>
      <c r="R6189">
        <v>211.80420148231971</v>
      </c>
      <c r="S6189">
        <v>0.11203641398394749</v>
      </c>
      <c r="T6189">
        <f t="shared" si="194"/>
        <v>211.80420148231966</v>
      </c>
      <c r="U6189">
        <f t="shared" si="195"/>
        <v>0.11203641398394747</v>
      </c>
    </row>
    <row r="6190" spans="1:21" x14ac:dyDescent="0.35">
      <c r="A6190" t="s">
        <v>73</v>
      </c>
      <c r="B6190" t="s">
        <v>63</v>
      </c>
      <c r="C6190" t="s">
        <v>29</v>
      </c>
      <c r="D6190" t="s">
        <v>30</v>
      </c>
      <c r="E6190" t="s">
        <v>387</v>
      </c>
      <c r="F6190" t="s">
        <v>388</v>
      </c>
      <c r="G6190" t="s">
        <v>128</v>
      </c>
      <c r="H6190" t="s">
        <v>41</v>
      </c>
      <c r="I6190" t="s">
        <v>221</v>
      </c>
      <c r="J6190" t="s">
        <v>145</v>
      </c>
      <c r="L6190" t="s">
        <v>378</v>
      </c>
      <c r="M6190" t="s">
        <v>378</v>
      </c>
      <c r="N6190" t="b">
        <v>0</v>
      </c>
      <c r="O6190">
        <v>208.84838500999999</v>
      </c>
      <c r="P6190">
        <v>2.0756474279385971E-4</v>
      </c>
      <c r="Q6190">
        <v>0.39239996211977601</v>
      </c>
      <c r="R6190">
        <v>81.952098366700383</v>
      </c>
      <c r="S6190">
        <v>4.3349561317513621E-2</v>
      </c>
      <c r="T6190">
        <f t="shared" si="194"/>
        <v>81.952098366700397</v>
      </c>
      <c r="U6190">
        <f t="shared" si="195"/>
        <v>4.3349561317513635E-2</v>
      </c>
    </row>
    <row r="6191" spans="1:21" x14ac:dyDescent="0.35">
      <c r="A6191" t="s">
        <v>73</v>
      </c>
      <c r="B6191" t="s">
        <v>63</v>
      </c>
      <c r="C6191" t="s">
        <v>39</v>
      </c>
      <c r="D6191" t="s">
        <v>40</v>
      </c>
      <c r="E6191" t="s">
        <v>387</v>
      </c>
      <c r="F6191" t="s">
        <v>388</v>
      </c>
      <c r="G6191" t="s">
        <v>128</v>
      </c>
      <c r="H6191" t="s">
        <v>41</v>
      </c>
      <c r="I6191" t="s">
        <v>221</v>
      </c>
      <c r="J6191" t="s">
        <v>145</v>
      </c>
      <c r="L6191" t="s">
        <v>378</v>
      </c>
      <c r="M6191" t="s">
        <v>378</v>
      </c>
      <c r="N6191" t="b">
        <v>0</v>
      </c>
      <c r="O6191">
        <v>208.84838500999999</v>
      </c>
      <c r="P6191">
        <v>1.0800843142157099E-3</v>
      </c>
      <c r="Q6191">
        <v>6.7272547366185327</v>
      </c>
      <c r="R6191">
        <v>1404.9762872936531</v>
      </c>
      <c r="S6191">
        <v>0.2255738646985844</v>
      </c>
      <c r="T6191">
        <f t="shared" si="194"/>
        <v>1404.9762872936533</v>
      </c>
      <c r="U6191">
        <f t="shared" si="195"/>
        <v>0.2255738646985844</v>
      </c>
    </row>
    <row r="6192" spans="1:21" x14ac:dyDescent="0.35">
      <c r="A6192" t="s">
        <v>73</v>
      </c>
      <c r="B6192" t="s">
        <v>63</v>
      </c>
      <c r="C6192" t="s">
        <v>29</v>
      </c>
      <c r="D6192" t="s">
        <v>30</v>
      </c>
      <c r="E6192" t="s">
        <v>1403</v>
      </c>
      <c r="F6192" t="s">
        <v>1404</v>
      </c>
      <c r="G6192" t="s">
        <v>128</v>
      </c>
      <c r="H6192" t="s">
        <v>41</v>
      </c>
      <c r="I6192" t="s">
        <v>221</v>
      </c>
      <c r="J6192" t="s">
        <v>145</v>
      </c>
      <c r="L6192" t="s">
        <v>1216</v>
      </c>
      <c r="M6192" t="s">
        <v>1216</v>
      </c>
      <c r="N6192" t="b">
        <v>0</v>
      </c>
      <c r="O6192">
        <v>250.58497259000001</v>
      </c>
      <c r="P6192">
        <v>4.7080879575287504E-3</v>
      </c>
      <c r="Q6192">
        <v>8.9006134246297801</v>
      </c>
      <c r="R6192">
        <v>2230.3599710450389</v>
      </c>
      <c r="S6192">
        <v>1.1797760917886511</v>
      </c>
      <c r="T6192">
        <f t="shared" si="194"/>
        <v>2230.3599710450394</v>
      </c>
      <c r="U6192">
        <f t="shared" si="195"/>
        <v>1.1797760917886511</v>
      </c>
    </row>
    <row r="6193" spans="1:21" x14ac:dyDescent="0.35">
      <c r="A6193" t="s">
        <v>73</v>
      </c>
      <c r="B6193" t="s">
        <v>63</v>
      </c>
      <c r="C6193" t="s">
        <v>39</v>
      </c>
      <c r="D6193" t="s">
        <v>40</v>
      </c>
      <c r="E6193" t="s">
        <v>398</v>
      </c>
      <c r="F6193" t="s">
        <v>399</v>
      </c>
      <c r="G6193" t="s">
        <v>128</v>
      </c>
      <c r="H6193" t="s">
        <v>41</v>
      </c>
      <c r="I6193" t="s">
        <v>221</v>
      </c>
      <c r="J6193" t="s">
        <v>36</v>
      </c>
      <c r="L6193" t="s">
        <v>285</v>
      </c>
      <c r="M6193" t="s">
        <v>285</v>
      </c>
      <c r="N6193" t="b">
        <v>0</v>
      </c>
      <c r="O6193">
        <v>0.44</v>
      </c>
      <c r="P6193">
        <v>1.7787165390904169E-3</v>
      </c>
      <c r="Q6193">
        <v>11.078652939596299</v>
      </c>
      <c r="R6193">
        <v>4.8746072934223728</v>
      </c>
      <c r="S6193">
        <v>7.8263527719978337E-4</v>
      </c>
      <c r="T6193">
        <f t="shared" si="194"/>
        <v>4.8746072934223719</v>
      </c>
      <c r="U6193">
        <f t="shared" si="195"/>
        <v>7.8263527719978348E-4</v>
      </c>
    </row>
    <row r="6194" spans="1:21" x14ac:dyDescent="0.35">
      <c r="A6194" t="s">
        <v>73</v>
      </c>
      <c r="B6194" t="s">
        <v>63</v>
      </c>
      <c r="C6194" t="s">
        <v>39</v>
      </c>
      <c r="D6194" t="s">
        <v>40</v>
      </c>
      <c r="E6194" t="s">
        <v>400</v>
      </c>
      <c r="F6194" t="s">
        <v>401</v>
      </c>
      <c r="G6194" t="s">
        <v>128</v>
      </c>
      <c r="H6194" t="s">
        <v>41</v>
      </c>
      <c r="I6194" t="s">
        <v>221</v>
      </c>
      <c r="J6194" t="s">
        <v>145</v>
      </c>
      <c r="L6194" t="s">
        <v>312</v>
      </c>
      <c r="M6194" t="s">
        <v>312</v>
      </c>
      <c r="N6194" t="b">
        <v>0</v>
      </c>
      <c r="O6194">
        <v>11.69139653</v>
      </c>
      <c r="P6194">
        <v>2.465332715914786E-3</v>
      </c>
      <c r="Q6194">
        <v>15.3552097481587</v>
      </c>
      <c r="R6194">
        <v>179.52384596704479</v>
      </c>
      <c r="S6194">
        <v>2.882318236014161E-2</v>
      </c>
      <c r="T6194">
        <f t="shared" si="194"/>
        <v>179.52384596704479</v>
      </c>
      <c r="U6194">
        <f t="shared" si="195"/>
        <v>2.8823182360141607E-2</v>
      </c>
    </row>
    <row r="6195" spans="1:21" x14ac:dyDescent="0.35">
      <c r="A6195" t="s">
        <v>73</v>
      </c>
      <c r="B6195" t="s">
        <v>63</v>
      </c>
      <c r="C6195" t="s">
        <v>29</v>
      </c>
      <c r="D6195" t="s">
        <v>30</v>
      </c>
      <c r="E6195" t="s">
        <v>400</v>
      </c>
      <c r="F6195" t="s">
        <v>401</v>
      </c>
      <c r="G6195" t="s">
        <v>128</v>
      </c>
      <c r="H6195" t="s">
        <v>41</v>
      </c>
      <c r="I6195" t="s">
        <v>221</v>
      </c>
      <c r="J6195" t="s">
        <v>145</v>
      </c>
      <c r="L6195" t="s">
        <v>312</v>
      </c>
      <c r="M6195" t="s">
        <v>312</v>
      </c>
      <c r="N6195" t="b">
        <v>0</v>
      </c>
      <c r="O6195">
        <v>11.69139653</v>
      </c>
      <c r="P6195">
        <v>2.5376479910384341E-3</v>
      </c>
      <c r="Q6195">
        <v>4.7974090500800841</v>
      </c>
      <c r="R6195">
        <v>56.088411521096887</v>
      </c>
      <c r="S6195">
        <v>2.9668648916788221E-2</v>
      </c>
      <c r="T6195">
        <f t="shared" si="194"/>
        <v>56.088411521096894</v>
      </c>
      <c r="U6195">
        <f t="shared" si="195"/>
        <v>2.9668648916788221E-2</v>
      </c>
    </row>
    <row r="6196" spans="1:21" x14ac:dyDescent="0.35">
      <c r="A6196" t="s">
        <v>73</v>
      </c>
      <c r="B6196" t="s">
        <v>63</v>
      </c>
      <c r="C6196" t="s">
        <v>39</v>
      </c>
      <c r="D6196" t="s">
        <v>40</v>
      </c>
      <c r="E6196" t="s">
        <v>405</v>
      </c>
      <c r="F6196" t="s">
        <v>406</v>
      </c>
      <c r="G6196" t="s">
        <v>128</v>
      </c>
      <c r="H6196" t="s">
        <v>41</v>
      </c>
      <c r="I6196" t="s">
        <v>221</v>
      </c>
      <c r="J6196" t="s">
        <v>145</v>
      </c>
      <c r="L6196" t="s">
        <v>407</v>
      </c>
      <c r="M6196" t="s">
        <v>407</v>
      </c>
      <c r="N6196" t="b">
        <v>0</v>
      </c>
      <c r="O6196">
        <v>3.9577318099999999</v>
      </c>
      <c r="P6196">
        <v>2.46670985811661E-3</v>
      </c>
      <c r="Q6196">
        <v>15.36378721408269</v>
      </c>
      <c r="R6196">
        <v>60.805749379246329</v>
      </c>
      <c r="S6196">
        <v>9.7625760715086933E-3</v>
      </c>
      <c r="T6196">
        <f t="shared" si="194"/>
        <v>60.805749379246336</v>
      </c>
      <c r="U6196">
        <f t="shared" si="195"/>
        <v>9.7625760715086933E-3</v>
      </c>
    </row>
    <row r="6197" spans="1:21" x14ac:dyDescent="0.35">
      <c r="A6197" t="s">
        <v>73</v>
      </c>
      <c r="B6197" t="s">
        <v>63</v>
      </c>
      <c r="C6197" t="s">
        <v>29</v>
      </c>
      <c r="D6197" t="s">
        <v>30</v>
      </c>
      <c r="E6197" t="s">
        <v>405</v>
      </c>
      <c r="F6197" t="s">
        <v>406</v>
      </c>
      <c r="G6197" t="s">
        <v>128</v>
      </c>
      <c r="H6197" t="s">
        <v>41</v>
      </c>
      <c r="I6197" t="s">
        <v>221</v>
      </c>
      <c r="J6197" t="s">
        <v>145</v>
      </c>
      <c r="L6197" t="s">
        <v>407</v>
      </c>
      <c r="M6197" t="s">
        <v>407</v>
      </c>
      <c r="N6197" t="b">
        <v>0</v>
      </c>
      <c r="O6197">
        <v>3.9577318099999999</v>
      </c>
      <c r="P6197">
        <v>1.952031669546676E-2</v>
      </c>
      <c r="Q6197">
        <v>36.903047351709397</v>
      </c>
      <c r="R6197">
        <v>146.05236438979659</v>
      </c>
      <c r="S6197">
        <v>7.7256178326922872E-2</v>
      </c>
      <c r="T6197">
        <f t="shared" si="194"/>
        <v>146.05236438979654</v>
      </c>
      <c r="U6197">
        <f t="shared" si="195"/>
        <v>7.7256178326922872E-2</v>
      </c>
    </row>
    <row r="6198" spans="1:21" x14ac:dyDescent="0.35">
      <c r="A6198" t="s">
        <v>73</v>
      </c>
      <c r="B6198" t="s">
        <v>63</v>
      </c>
      <c r="C6198" t="s">
        <v>29</v>
      </c>
      <c r="D6198" t="s">
        <v>30</v>
      </c>
      <c r="E6198" t="s">
        <v>408</v>
      </c>
      <c r="F6198" t="s">
        <v>409</v>
      </c>
      <c r="G6198" t="s">
        <v>128</v>
      </c>
      <c r="H6198" t="s">
        <v>41</v>
      </c>
      <c r="I6198" t="s">
        <v>221</v>
      </c>
      <c r="J6198" t="s">
        <v>36</v>
      </c>
      <c r="L6198" t="s">
        <v>410</v>
      </c>
      <c r="M6198" t="s">
        <v>410</v>
      </c>
      <c r="N6198" t="b">
        <v>0</v>
      </c>
      <c r="O6198">
        <v>2.4</v>
      </c>
      <c r="P6198">
        <v>6.6965766479239273E-3</v>
      </c>
      <c r="Q6198">
        <v>12.65983994973187</v>
      </c>
      <c r="R6198">
        <v>30.383615879356491</v>
      </c>
      <c r="S6198">
        <v>1.6071783955017429E-2</v>
      </c>
      <c r="T6198">
        <f t="shared" si="194"/>
        <v>30.383615879356487</v>
      </c>
      <c r="U6198">
        <f t="shared" si="195"/>
        <v>1.6071783955017425E-2</v>
      </c>
    </row>
    <row r="6199" spans="1:21" x14ac:dyDescent="0.35">
      <c r="A6199" t="s">
        <v>73</v>
      </c>
      <c r="B6199" t="s">
        <v>63</v>
      </c>
      <c r="C6199" t="s">
        <v>39</v>
      </c>
      <c r="D6199" t="s">
        <v>40</v>
      </c>
      <c r="E6199" t="s">
        <v>408</v>
      </c>
      <c r="F6199" t="s">
        <v>409</v>
      </c>
      <c r="G6199" t="s">
        <v>128</v>
      </c>
      <c r="H6199" t="s">
        <v>41</v>
      </c>
      <c r="I6199" t="s">
        <v>221</v>
      </c>
      <c r="J6199" t="s">
        <v>36</v>
      </c>
      <c r="L6199" t="s">
        <v>410</v>
      </c>
      <c r="M6199" t="s">
        <v>410</v>
      </c>
      <c r="N6199" t="b">
        <v>0</v>
      </c>
      <c r="O6199">
        <v>2.4</v>
      </c>
      <c r="P6199">
        <v>9.1282272553797148E-3</v>
      </c>
      <c r="Q6199">
        <v>56.854737387121652</v>
      </c>
      <c r="R6199">
        <v>136.45136972909199</v>
      </c>
      <c r="S6199">
        <v>2.1907745412911319E-2</v>
      </c>
      <c r="T6199">
        <f t="shared" si="194"/>
        <v>136.45136972909197</v>
      </c>
      <c r="U6199">
        <f t="shared" si="195"/>
        <v>2.1907745412911316E-2</v>
      </c>
    </row>
    <row r="6200" spans="1:21" x14ac:dyDescent="0.35">
      <c r="A6200" t="s">
        <v>73</v>
      </c>
      <c r="B6200" t="s">
        <v>63</v>
      </c>
      <c r="C6200" t="s">
        <v>29</v>
      </c>
      <c r="D6200" t="s">
        <v>30</v>
      </c>
      <c r="E6200" t="s">
        <v>418</v>
      </c>
      <c r="F6200" t="s">
        <v>419</v>
      </c>
      <c r="G6200" t="s">
        <v>128</v>
      </c>
      <c r="H6200" t="s">
        <v>41</v>
      </c>
      <c r="I6200" t="s">
        <v>221</v>
      </c>
      <c r="J6200" t="s">
        <v>36</v>
      </c>
      <c r="L6200" t="s">
        <v>420</v>
      </c>
      <c r="M6200" t="s">
        <v>420</v>
      </c>
      <c r="N6200" t="b">
        <v>0</v>
      </c>
      <c r="O6200">
        <v>23.09</v>
      </c>
      <c r="P6200">
        <v>2.0076086895452132E-3</v>
      </c>
      <c r="Q6200">
        <v>3.7953727744179271</v>
      </c>
      <c r="R6200">
        <v>87.635157361309936</v>
      </c>
      <c r="S6200">
        <v>4.6355684641598963E-2</v>
      </c>
      <c r="T6200">
        <f t="shared" si="194"/>
        <v>87.635157361309936</v>
      </c>
      <c r="U6200">
        <f t="shared" si="195"/>
        <v>4.635568464159897E-2</v>
      </c>
    </row>
    <row r="6201" spans="1:21" x14ac:dyDescent="0.35">
      <c r="A6201" t="s">
        <v>73</v>
      </c>
      <c r="B6201" t="s">
        <v>63</v>
      </c>
      <c r="C6201" t="s">
        <v>76</v>
      </c>
      <c r="D6201" t="s">
        <v>77</v>
      </c>
      <c r="E6201" t="s">
        <v>418</v>
      </c>
      <c r="F6201" t="s">
        <v>419</v>
      </c>
      <c r="G6201" t="s">
        <v>128</v>
      </c>
      <c r="H6201" t="s">
        <v>41</v>
      </c>
      <c r="I6201" t="s">
        <v>221</v>
      </c>
      <c r="J6201" t="s">
        <v>36</v>
      </c>
      <c r="L6201" t="s">
        <v>420</v>
      </c>
      <c r="M6201" t="s">
        <v>420</v>
      </c>
      <c r="N6201" t="b">
        <v>0</v>
      </c>
      <c r="O6201">
        <v>23.09</v>
      </c>
      <c r="P6201">
        <v>3.2025715618547022E-2</v>
      </c>
      <c r="Q6201">
        <v>27.399735816117389</v>
      </c>
      <c r="R6201">
        <v>632.65989999415058</v>
      </c>
      <c r="S6201">
        <v>0.73947377363225053</v>
      </c>
      <c r="T6201">
        <f t="shared" si="194"/>
        <v>632.65989999415046</v>
      </c>
      <c r="U6201">
        <f t="shared" si="195"/>
        <v>0.73947377363225075</v>
      </c>
    </row>
    <row r="6202" spans="1:21" x14ac:dyDescent="0.35">
      <c r="A6202" t="s">
        <v>73</v>
      </c>
      <c r="B6202" t="s">
        <v>63</v>
      </c>
      <c r="C6202" t="s">
        <v>39</v>
      </c>
      <c r="D6202" t="s">
        <v>40</v>
      </c>
      <c r="E6202" t="s">
        <v>418</v>
      </c>
      <c r="F6202" t="s">
        <v>419</v>
      </c>
      <c r="G6202" t="s">
        <v>128</v>
      </c>
      <c r="H6202" t="s">
        <v>41</v>
      </c>
      <c r="I6202" t="s">
        <v>221</v>
      </c>
      <c r="J6202" t="s">
        <v>36</v>
      </c>
      <c r="L6202" t="s">
        <v>420</v>
      </c>
      <c r="M6202" t="s">
        <v>420</v>
      </c>
      <c r="N6202" t="b">
        <v>0</v>
      </c>
      <c r="O6202">
        <v>23.09</v>
      </c>
      <c r="P6202">
        <v>2.397500379875556E-2</v>
      </c>
      <c r="Q6202">
        <v>149.3271920930928</v>
      </c>
      <c r="R6202">
        <v>3447.964865429512</v>
      </c>
      <c r="S6202">
        <v>0.553582837713266</v>
      </c>
      <c r="T6202">
        <f t="shared" si="194"/>
        <v>3447.9648654295129</v>
      </c>
      <c r="U6202">
        <f t="shared" si="195"/>
        <v>0.55358283771326589</v>
      </c>
    </row>
    <row r="6203" spans="1:21" x14ac:dyDescent="0.35">
      <c r="A6203" t="s">
        <v>73</v>
      </c>
      <c r="B6203" t="s">
        <v>63</v>
      </c>
      <c r="C6203" t="s">
        <v>29</v>
      </c>
      <c r="D6203" t="s">
        <v>30</v>
      </c>
      <c r="E6203" t="s">
        <v>421</v>
      </c>
      <c r="F6203" t="s">
        <v>422</v>
      </c>
      <c r="G6203" t="s">
        <v>128</v>
      </c>
      <c r="H6203" t="s">
        <v>41</v>
      </c>
      <c r="I6203" t="s">
        <v>221</v>
      </c>
      <c r="J6203" t="s">
        <v>145</v>
      </c>
      <c r="L6203" t="s">
        <v>423</v>
      </c>
      <c r="M6203" t="s">
        <v>423</v>
      </c>
      <c r="N6203" t="b">
        <v>0</v>
      </c>
      <c r="O6203">
        <v>3.5359830099999998</v>
      </c>
      <c r="P6203">
        <v>1.1651947983578579E-3</v>
      </c>
      <c r="Q6203">
        <v>2.2027941189986602</v>
      </c>
      <c r="R6203">
        <v>7.7890425793071776</v>
      </c>
      <c r="S6203">
        <v>4.1201090103337619E-3</v>
      </c>
      <c r="T6203">
        <f t="shared" si="194"/>
        <v>7.7890425793071802</v>
      </c>
      <c r="U6203">
        <f t="shared" si="195"/>
        <v>4.120109010333761E-3</v>
      </c>
    </row>
    <row r="6204" spans="1:21" x14ac:dyDescent="0.35">
      <c r="A6204" t="s">
        <v>73</v>
      </c>
      <c r="B6204" t="s">
        <v>63</v>
      </c>
      <c r="C6204" t="s">
        <v>76</v>
      </c>
      <c r="D6204" t="s">
        <v>77</v>
      </c>
      <c r="E6204" t="s">
        <v>421</v>
      </c>
      <c r="F6204" t="s">
        <v>422</v>
      </c>
      <c r="G6204" t="s">
        <v>128</v>
      </c>
      <c r="H6204" t="s">
        <v>41</v>
      </c>
      <c r="I6204" t="s">
        <v>221</v>
      </c>
      <c r="J6204" t="s">
        <v>145</v>
      </c>
      <c r="L6204" t="s">
        <v>423</v>
      </c>
      <c r="M6204" t="s">
        <v>423</v>
      </c>
      <c r="N6204" t="b">
        <v>0</v>
      </c>
      <c r="O6204">
        <v>3.5359830099999998</v>
      </c>
      <c r="P6204">
        <v>1.036686096136984E-2</v>
      </c>
      <c r="Q6204">
        <v>8.8694115368792357</v>
      </c>
      <c r="R6204">
        <v>31.36208850310296</v>
      </c>
      <c r="S6204">
        <v>3.6657044226436022E-2</v>
      </c>
      <c r="T6204">
        <f t="shared" si="194"/>
        <v>31.362088503102964</v>
      </c>
      <c r="U6204">
        <f t="shared" si="195"/>
        <v>3.6657044226436016E-2</v>
      </c>
    </row>
    <row r="6205" spans="1:21" x14ac:dyDescent="0.35">
      <c r="A6205" t="s">
        <v>73</v>
      </c>
      <c r="B6205" t="s">
        <v>63</v>
      </c>
      <c r="C6205" t="s">
        <v>39</v>
      </c>
      <c r="D6205" t="s">
        <v>40</v>
      </c>
      <c r="E6205" t="s">
        <v>421</v>
      </c>
      <c r="F6205" t="s">
        <v>422</v>
      </c>
      <c r="G6205" t="s">
        <v>128</v>
      </c>
      <c r="H6205" t="s">
        <v>41</v>
      </c>
      <c r="I6205" t="s">
        <v>221</v>
      </c>
      <c r="J6205" t="s">
        <v>145</v>
      </c>
      <c r="L6205" t="s">
        <v>423</v>
      </c>
      <c r="M6205" t="s">
        <v>423</v>
      </c>
      <c r="N6205" t="b">
        <v>0</v>
      </c>
      <c r="O6205">
        <v>3.5359830099999998</v>
      </c>
      <c r="P6205">
        <v>1.81769099283409E-3</v>
      </c>
      <c r="Q6205">
        <v>11.32140350555062</v>
      </c>
      <c r="R6205">
        <v>40.032290444981427</v>
      </c>
      <c r="S6205">
        <v>6.4273244680913746E-3</v>
      </c>
      <c r="T6205">
        <f t="shared" si="194"/>
        <v>40.032290444981435</v>
      </c>
      <c r="U6205">
        <f t="shared" si="195"/>
        <v>6.4273244680913737E-3</v>
      </c>
    </row>
    <row r="6206" spans="1:21" x14ac:dyDescent="0.35">
      <c r="A6206" t="s">
        <v>73</v>
      </c>
      <c r="B6206" t="s">
        <v>63</v>
      </c>
      <c r="C6206" t="s">
        <v>29</v>
      </c>
      <c r="D6206" t="s">
        <v>30</v>
      </c>
      <c r="E6206" t="s">
        <v>424</v>
      </c>
      <c r="F6206" t="s">
        <v>425</v>
      </c>
      <c r="G6206" t="s">
        <v>128</v>
      </c>
      <c r="H6206" t="s">
        <v>41</v>
      </c>
      <c r="I6206" t="s">
        <v>221</v>
      </c>
      <c r="J6206" t="s">
        <v>36</v>
      </c>
      <c r="L6206" t="s">
        <v>426</v>
      </c>
      <c r="M6206" t="s">
        <v>426</v>
      </c>
      <c r="N6206" t="b">
        <v>0</v>
      </c>
      <c r="O6206">
        <v>0.34</v>
      </c>
      <c r="P6206">
        <v>1.352330622309948E-3</v>
      </c>
      <c r="Q6206">
        <v>2.5565733265926069</v>
      </c>
      <c r="R6206">
        <v>0.86923493104148652</v>
      </c>
      <c r="S6206">
        <v>4.5979241158538241E-4</v>
      </c>
      <c r="T6206">
        <f t="shared" si="194"/>
        <v>0.86923493104148641</v>
      </c>
      <c r="U6206">
        <f t="shared" si="195"/>
        <v>4.5979241158538236E-4</v>
      </c>
    </row>
    <row r="6207" spans="1:21" x14ac:dyDescent="0.35">
      <c r="A6207" t="s">
        <v>73</v>
      </c>
      <c r="B6207" t="s">
        <v>63</v>
      </c>
      <c r="C6207" t="s">
        <v>76</v>
      </c>
      <c r="D6207" t="s">
        <v>77</v>
      </c>
      <c r="E6207" t="s">
        <v>424</v>
      </c>
      <c r="F6207" t="s">
        <v>425</v>
      </c>
      <c r="G6207" t="s">
        <v>128</v>
      </c>
      <c r="H6207" t="s">
        <v>41</v>
      </c>
      <c r="I6207" t="s">
        <v>221</v>
      </c>
      <c r="J6207" t="s">
        <v>36</v>
      </c>
      <c r="L6207" t="s">
        <v>426</v>
      </c>
      <c r="M6207" t="s">
        <v>426</v>
      </c>
      <c r="N6207" t="b">
        <v>0</v>
      </c>
      <c r="O6207">
        <v>0.34</v>
      </c>
      <c r="P6207">
        <v>1.045784734570873E-2</v>
      </c>
      <c r="Q6207">
        <v>8.9472553210257946</v>
      </c>
      <c r="R6207">
        <v>3.0420668091487699</v>
      </c>
      <c r="S6207">
        <v>3.555668097540968E-3</v>
      </c>
      <c r="T6207">
        <f t="shared" si="194"/>
        <v>3.0420668091487704</v>
      </c>
      <c r="U6207">
        <f t="shared" si="195"/>
        <v>3.5556680975409685E-3</v>
      </c>
    </row>
    <row r="6208" spans="1:21" x14ac:dyDescent="0.35">
      <c r="A6208" t="s">
        <v>73</v>
      </c>
      <c r="B6208" t="s">
        <v>63</v>
      </c>
      <c r="C6208" t="s">
        <v>39</v>
      </c>
      <c r="D6208" t="s">
        <v>40</v>
      </c>
      <c r="E6208" t="s">
        <v>424</v>
      </c>
      <c r="F6208" t="s">
        <v>425</v>
      </c>
      <c r="G6208" t="s">
        <v>128</v>
      </c>
      <c r="H6208" t="s">
        <v>41</v>
      </c>
      <c r="I6208" t="s">
        <v>221</v>
      </c>
      <c r="J6208" t="s">
        <v>36</v>
      </c>
      <c r="L6208" t="s">
        <v>426</v>
      </c>
      <c r="M6208" t="s">
        <v>426</v>
      </c>
      <c r="N6208" t="b">
        <v>0</v>
      </c>
      <c r="O6208">
        <v>0.34</v>
      </c>
      <c r="P6208">
        <v>1.3037270500032651E-2</v>
      </c>
      <c r="Q6208">
        <v>81.202030776280338</v>
      </c>
      <c r="R6208">
        <v>27.608690463935321</v>
      </c>
      <c r="S6208">
        <v>4.4326719700111018E-3</v>
      </c>
      <c r="T6208">
        <f t="shared" si="194"/>
        <v>27.608690463935318</v>
      </c>
      <c r="U6208">
        <f t="shared" si="195"/>
        <v>4.4326719700111018E-3</v>
      </c>
    </row>
    <row r="6209" spans="1:21" x14ac:dyDescent="0.35">
      <c r="A6209" t="s">
        <v>73</v>
      </c>
      <c r="B6209" t="s">
        <v>63</v>
      </c>
      <c r="C6209" t="s">
        <v>39</v>
      </c>
      <c r="D6209" t="s">
        <v>40</v>
      </c>
      <c r="E6209" t="s">
        <v>427</v>
      </c>
      <c r="F6209" t="s">
        <v>428</v>
      </c>
      <c r="G6209" t="s">
        <v>128</v>
      </c>
      <c r="H6209" t="s">
        <v>41</v>
      </c>
      <c r="I6209" t="s">
        <v>221</v>
      </c>
      <c r="J6209" t="s">
        <v>36</v>
      </c>
      <c r="L6209" t="s">
        <v>429</v>
      </c>
      <c r="M6209" t="s">
        <v>430</v>
      </c>
      <c r="N6209" t="b">
        <v>0</v>
      </c>
      <c r="O6209">
        <v>0.47</v>
      </c>
      <c r="P6209">
        <v>5.7000165684000272E-2</v>
      </c>
      <c r="Q6209">
        <v>355.02287139886192</v>
      </c>
      <c r="R6209">
        <v>166.86074955746511</v>
      </c>
      <c r="S6209">
        <v>2.679007787148013E-2</v>
      </c>
      <c r="T6209">
        <f t="shared" si="194"/>
        <v>166.86074955746508</v>
      </c>
      <c r="U6209">
        <f t="shared" si="195"/>
        <v>2.6790077871480127E-2</v>
      </c>
    </row>
    <row r="6210" spans="1:21" x14ac:dyDescent="0.35">
      <c r="A6210" t="s">
        <v>73</v>
      </c>
      <c r="B6210" t="s">
        <v>63</v>
      </c>
      <c r="C6210" t="s">
        <v>76</v>
      </c>
      <c r="D6210" t="s">
        <v>77</v>
      </c>
      <c r="E6210" t="s">
        <v>427</v>
      </c>
      <c r="F6210" t="s">
        <v>428</v>
      </c>
      <c r="G6210" t="s">
        <v>128</v>
      </c>
      <c r="H6210" t="s">
        <v>41</v>
      </c>
      <c r="I6210" t="s">
        <v>221</v>
      </c>
      <c r="J6210" t="s">
        <v>36</v>
      </c>
      <c r="L6210" t="s">
        <v>429</v>
      </c>
      <c r="M6210" t="s">
        <v>430</v>
      </c>
      <c r="N6210" t="b">
        <v>0</v>
      </c>
      <c r="O6210">
        <v>0.47</v>
      </c>
      <c r="P6210">
        <v>7.3908071607423381E-2</v>
      </c>
      <c r="Q6210">
        <v>63.232361794573478</v>
      </c>
      <c r="R6210">
        <v>29.719210043449529</v>
      </c>
      <c r="S6210">
        <v>3.4736793655488978E-2</v>
      </c>
      <c r="T6210">
        <f t="shared" ref="T6210:T6273" si="196">O6210*Q6210</f>
        <v>29.719210043449532</v>
      </c>
      <c r="U6210">
        <f t="shared" ref="U6210:U6273" si="197">O6210*P6210</f>
        <v>3.4736793655488984E-2</v>
      </c>
    </row>
    <row r="6211" spans="1:21" x14ac:dyDescent="0.35">
      <c r="A6211" t="s">
        <v>73</v>
      </c>
      <c r="B6211" t="s">
        <v>63</v>
      </c>
      <c r="C6211" t="s">
        <v>29</v>
      </c>
      <c r="D6211" t="s">
        <v>30</v>
      </c>
      <c r="E6211" t="s">
        <v>427</v>
      </c>
      <c r="F6211" t="s">
        <v>428</v>
      </c>
      <c r="G6211" t="s">
        <v>128</v>
      </c>
      <c r="H6211" t="s">
        <v>41</v>
      </c>
      <c r="I6211" t="s">
        <v>221</v>
      </c>
      <c r="J6211" t="s">
        <v>36</v>
      </c>
      <c r="L6211" t="s">
        <v>429</v>
      </c>
      <c r="M6211" t="s">
        <v>430</v>
      </c>
      <c r="N6211" t="b">
        <v>0</v>
      </c>
      <c r="O6211">
        <v>0.47</v>
      </c>
      <c r="P6211">
        <v>6.0800168073415848E-3</v>
      </c>
      <c r="Q6211">
        <v>11.494237088511049</v>
      </c>
      <c r="R6211">
        <v>5.4022914316001946</v>
      </c>
      <c r="S6211">
        <v>2.8576078994505451E-3</v>
      </c>
      <c r="T6211">
        <f t="shared" si="196"/>
        <v>5.4022914316001929</v>
      </c>
      <c r="U6211">
        <f t="shared" si="197"/>
        <v>2.8576078994505447E-3</v>
      </c>
    </row>
    <row r="6212" spans="1:21" x14ac:dyDescent="0.35">
      <c r="A6212" t="s">
        <v>73</v>
      </c>
      <c r="B6212" t="s">
        <v>63</v>
      </c>
      <c r="C6212" t="s">
        <v>39</v>
      </c>
      <c r="D6212" t="s">
        <v>40</v>
      </c>
      <c r="E6212" t="s">
        <v>1408</v>
      </c>
      <c r="F6212" t="s">
        <v>1409</v>
      </c>
      <c r="G6212" t="s">
        <v>128</v>
      </c>
      <c r="H6212" t="s">
        <v>41</v>
      </c>
      <c r="I6212" t="s">
        <v>221</v>
      </c>
      <c r="J6212" t="s">
        <v>145</v>
      </c>
      <c r="L6212" t="s">
        <v>1410</v>
      </c>
      <c r="M6212" t="s">
        <v>1410</v>
      </c>
      <c r="N6212" t="b">
        <v>0</v>
      </c>
      <c r="O6212">
        <v>29.001318260000001</v>
      </c>
      <c r="P6212">
        <v>3.3836791709914371E-4</v>
      </c>
      <c r="Q6212">
        <v>2.107508777847459</v>
      </c>
      <c r="R6212">
        <v>61.120532802097777</v>
      </c>
      <c r="S6212">
        <v>9.8131156527655628E-3</v>
      </c>
      <c r="T6212">
        <f t="shared" si="196"/>
        <v>61.120532802097799</v>
      </c>
      <c r="U6212">
        <f t="shared" si="197"/>
        <v>9.8131156527655628E-3</v>
      </c>
    </row>
    <row r="6213" spans="1:21" x14ac:dyDescent="0.35">
      <c r="A6213" t="s">
        <v>73</v>
      </c>
      <c r="B6213" t="s">
        <v>63</v>
      </c>
      <c r="C6213" t="s">
        <v>76</v>
      </c>
      <c r="D6213" t="s">
        <v>77</v>
      </c>
      <c r="E6213" t="s">
        <v>1408</v>
      </c>
      <c r="F6213" t="s">
        <v>1409</v>
      </c>
      <c r="G6213" t="s">
        <v>128</v>
      </c>
      <c r="H6213" t="s">
        <v>41</v>
      </c>
      <c r="I6213" t="s">
        <v>221</v>
      </c>
      <c r="J6213" t="s">
        <v>145</v>
      </c>
      <c r="L6213" t="s">
        <v>1410</v>
      </c>
      <c r="M6213" t="s">
        <v>1410</v>
      </c>
      <c r="N6213" t="b">
        <v>0</v>
      </c>
      <c r="O6213">
        <v>29.001318260000001</v>
      </c>
      <c r="P6213">
        <v>1.717159240952635E-3</v>
      </c>
      <c r="Q6213">
        <v>1.4691228173230579</v>
      </c>
      <c r="R6213">
        <v>42.606498388213858</v>
      </c>
      <c r="S6213">
        <v>4.979988164996739E-2</v>
      </c>
      <c r="T6213">
        <f t="shared" si="196"/>
        <v>42.606498388213843</v>
      </c>
      <c r="U6213">
        <f t="shared" si="197"/>
        <v>4.9799881649967397E-2</v>
      </c>
    </row>
    <row r="6214" spans="1:21" x14ac:dyDescent="0.35">
      <c r="A6214" t="s">
        <v>73</v>
      </c>
      <c r="B6214" t="s">
        <v>63</v>
      </c>
      <c r="C6214" t="s">
        <v>29</v>
      </c>
      <c r="D6214" t="s">
        <v>30</v>
      </c>
      <c r="E6214" t="s">
        <v>1408</v>
      </c>
      <c r="F6214" t="s">
        <v>1409</v>
      </c>
      <c r="G6214" t="s">
        <v>128</v>
      </c>
      <c r="H6214" t="s">
        <v>41</v>
      </c>
      <c r="I6214" t="s">
        <v>221</v>
      </c>
      <c r="J6214" t="s">
        <v>145</v>
      </c>
      <c r="L6214" t="s">
        <v>1410</v>
      </c>
      <c r="M6214" t="s">
        <v>1410</v>
      </c>
      <c r="N6214" t="b">
        <v>0</v>
      </c>
      <c r="O6214">
        <v>29.001318260000001</v>
      </c>
      <c r="P6214">
        <v>1.4901740110809521E-4</v>
      </c>
      <c r="Q6214">
        <v>0.28171654666841539</v>
      </c>
      <c r="R6214">
        <v>8.1701512290388596</v>
      </c>
      <c r="S6214">
        <v>4.3217010758139452E-3</v>
      </c>
      <c r="T6214">
        <f t="shared" si="196"/>
        <v>8.1701512290388578</v>
      </c>
      <c r="U6214">
        <f t="shared" si="197"/>
        <v>4.3217010758139461E-3</v>
      </c>
    </row>
    <row r="6215" spans="1:21" x14ac:dyDescent="0.35">
      <c r="A6215" t="s">
        <v>73</v>
      </c>
      <c r="B6215" t="s">
        <v>63</v>
      </c>
      <c r="C6215" t="s">
        <v>29</v>
      </c>
      <c r="D6215" t="s">
        <v>30</v>
      </c>
      <c r="E6215" t="s">
        <v>431</v>
      </c>
      <c r="F6215" t="s">
        <v>432</v>
      </c>
      <c r="G6215" t="s">
        <v>128</v>
      </c>
      <c r="H6215" t="s">
        <v>41</v>
      </c>
      <c r="I6215" t="s">
        <v>221</v>
      </c>
      <c r="J6215" t="s">
        <v>36</v>
      </c>
      <c r="L6215" t="s">
        <v>433</v>
      </c>
      <c r="M6215" t="s">
        <v>433</v>
      </c>
      <c r="N6215" t="b">
        <v>0</v>
      </c>
      <c r="O6215">
        <v>140.61000000000001</v>
      </c>
      <c r="P6215">
        <v>1.0295436691788709E-3</v>
      </c>
      <c r="Q6215">
        <v>1.9463464331592419</v>
      </c>
      <c r="R6215">
        <v>273.67577196652098</v>
      </c>
      <c r="S6215">
        <v>0.14476413532324109</v>
      </c>
      <c r="T6215">
        <f t="shared" si="196"/>
        <v>273.67577196652104</v>
      </c>
      <c r="U6215">
        <f t="shared" si="197"/>
        <v>0.14476413532324106</v>
      </c>
    </row>
    <row r="6216" spans="1:21" x14ac:dyDescent="0.35">
      <c r="A6216" t="s">
        <v>73</v>
      </c>
      <c r="B6216" t="s">
        <v>63</v>
      </c>
      <c r="C6216" t="s">
        <v>76</v>
      </c>
      <c r="D6216" t="s">
        <v>77</v>
      </c>
      <c r="E6216" t="s">
        <v>431</v>
      </c>
      <c r="F6216" t="s">
        <v>432</v>
      </c>
      <c r="G6216" t="s">
        <v>128</v>
      </c>
      <c r="H6216" t="s">
        <v>41</v>
      </c>
      <c r="I6216" t="s">
        <v>221</v>
      </c>
      <c r="J6216" t="s">
        <v>36</v>
      </c>
      <c r="L6216" t="s">
        <v>433</v>
      </c>
      <c r="M6216" t="s">
        <v>433</v>
      </c>
      <c r="N6216" t="b">
        <v>0</v>
      </c>
      <c r="O6216">
        <v>140.61000000000001</v>
      </c>
      <c r="P6216">
        <v>1.1863650904852229E-2</v>
      </c>
      <c r="Q6216">
        <v>10.14999647406289</v>
      </c>
      <c r="R6216">
        <v>1427.1910042179829</v>
      </c>
      <c r="S6216">
        <v>1.668147953731272</v>
      </c>
      <c r="T6216">
        <f t="shared" si="196"/>
        <v>1427.1910042179832</v>
      </c>
      <c r="U6216">
        <f t="shared" si="197"/>
        <v>1.6681479537312722</v>
      </c>
    </row>
    <row r="6217" spans="1:21" x14ac:dyDescent="0.35">
      <c r="A6217" t="s">
        <v>73</v>
      </c>
      <c r="B6217" t="s">
        <v>63</v>
      </c>
      <c r="C6217" t="s">
        <v>39</v>
      </c>
      <c r="D6217" t="s">
        <v>40</v>
      </c>
      <c r="E6217" t="s">
        <v>431</v>
      </c>
      <c r="F6217" t="s">
        <v>432</v>
      </c>
      <c r="G6217" t="s">
        <v>128</v>
      </c>
      <c r="H6217" t="s">
        <v>41</v>
      </c>
      <c r="I6217" t="s">
        <v>221</v>
      </c>
      <c r="J6217" t="s">
        <v>36</v>
      </c>
      <c r="L6217" t="s">
        <v>433</v>
      </c>
      <c r="M6217" t="s">
        <v>433</v>
      </c>
      <c r="N6217" t="b">
        <v>0</v>
      </c>
      <c r="O6217">
        <v>140.61000000000001</v>
      </c>
      <c r="P6217">
        <v>2.338637046052939E-3</v>
      </c>
      <c r="Q6217">
        <v>14.566091682125069</v>
      </c>
      <c r="R6217">
        <v>2048.1381514236059</v>
      </c>
      <c r="S6217">
        <v>0.32883575504550377</v>
      </c>
      <c r="T6217">
        <f t="shared" si="196"/>
        <v>2048.1381514236064</v>
      </c>
      <c r="U6217">
        <f t="shared" si="197"/>
        <v>0.32883575504550377</v>
      </c>
    </row>
    <row r="6218" spans="1:21" x14ac:dyDescent="0.35">
      <c r="A6218" t="s">
        <v>73</v>
      </c>
      <c r="B6218" t="s">
        <v>63</v>
      </c>
      <c r="C6218" t="s">
        <v>29</v>
      </c>
      <c r="D6218" t="s">
        <v>30</v>
      </c>
      <c r="E6218" t="s">
        <v>436</v>
      </c>
      <c r="F6218" t="s">
        <v>437</v>
      </c>
      <c r="G6218" t="s">
        <v>128</v>
      </c>
      <c r="H6218" t="s">
        <v>41</v>
      </c>
      <c r="I6218" t="s">
        <v>221</v>
      </c>
      <c r="J6218" t="s">
        <v>36</v>
      </c>
      <c r="L6218" t="s">
        <v>438</v>
      </c>
      <c r="M6218" t="s">
        <v>438</v>
      </c>
      <c r="N6218" t="b">
        <v>0</v>
      </c>
      <c r="O6218">
        <v>6.24</v>
      </c>
      <c r="P6218">
        <v>6.1840309322198032E-3</v>
      </c>
      <c r="Q6218">
        <v>11.690875198205189</v>
      </c>
      <c r="R6218">
        <v>72.951061236800399</v>
      </c>
      <c r="S6218">
        <v>3.8588353017051567E-2</v>
      </c>
      <c r="T6218">
        <f t="shared" si="196"/>
        <v>72.951061236800385</v>
      </c>
      <c r="U6218">
        <f t="shared" si="197"/>
        <v>3.8588353017051574E-2</v>
      </c>
    </row>
    <row r="6219" spans="1:21" x14ac:dyDescent="0.35">
      <c r="A6219" t="s">
        <v>73</v>
      </c>
      <c r="B6219" t="s">
        <v>63</v>
      </c>
      <c r="C6219" t="s">
        <v>76</v>
      </c>
      <c r="D6219" t="s">
        <v>77</v>
      </c>
      <c r="E6219" t="s">
        <v>436</v>
      </c>
      <c r="F6219" t="s">
        <v>437</v>
      </c>
      <c r="G6219" t="s">
        <v>128</v>
      </c>
      <c r="H6219" t="s">
        <v>41</v>
      </c>
      <c r="I6219" t="s">
        <v>221</v>
      </c>
      <c r="J6219" t="s">
        <v>36</v>
      </c>
      <c r="L6219" t="s">
        <v>438</v>
      </c>
      <c r="M6219" t="s">
        <v>438</v>
      </c>
      <c r="N6219" t="b">
        <v>0</v>
      </c>
      <c r="O6219">
        <v>6.24</v>
      </c>
      <c r="P6219">
        <v>2.8048314161288349E-2</v>
      </c>
      <c r="Q6219">
        <v>23.996853255691029</v>
      </c>
      <c r="R6219">
        <v>149.74036431551201</v>
      </c>
      <c r="S6219">
        <v>0.1750214803664393</v>
      </c>
      <c r="T6219">
        <f t="shared" si="196"/>
        <v>149.74036431551204</v>
      </c>
      <c r="U6219">
        <f t="shared" si="197"/>
        <v>0.1750214803664393</v>
      </c>
    </row>
    <row r="6220" spans="1:21" x14ac:dyDescent="0.35">
      <c r="A6220" t="s">
        <v>73</v>
      </c>
      <c r="B6220" t="s">
        <v>63</v>
      </c>
      <c r="C6220" t="s">
        <v>39</v>
      </c>
      <c r="D6220" t="s">
        <v>40</v>
      </c>
      <c r="E6220" t="s">
        <v>436</v>
      </c>
      <c r="F6220" t="s">
        <v>437</v>
      </c>
      <c r="G6220" t="s">
        <v>128</v>
      </c>
      <c r="H6220" t="s">
        <v>41</v>
      </c>
      <c r="I6220" t="s">
        <v>221</v>
      </c>
      <c r="J6220" t="s">
        <v>36</v>
      </c>
      <c r="L6220" t="s">
        <v>438</v>
      </c>
      <c r="M6220" t="s">
        <v>438</v>
      </c>
      <c r="N6220" t="b">
        <v>0</v>
      </c>
      <c r="O6220">
        <v>6.24</v>
      </c>
      <c r="P6220">
        <v>1.146439166181781E-2</v>
      </c>
      <c r="Q6220">
        <v>71.405428348819626</v>
      </c>
      <c r="R6220">
        <v>445.56987289663448</v>
      </c>
      <c r="S6220">
        <v>7.153780396974313E-2</v>
      </c>
      <c r="T6220">
        <f t="shared" si="196"/>
        <v>445.56987289663448</v>
      </c>
      <c r="U6220">
        <f t="shared" si="197"/>
        <v>7.153780396974313E-2</v>
      </c>
    </row>
    <row r="6221" spans="1:21" x14ac:dyDescent="0.35">
      <c r="A6221" t="s">
        <v>73</v>
      </c>
      <c r="B6221" t="s">
        <v>63</v>
      </c>
      <c r="C6221" t="s">
        <v>39</v>
      </c>
      <c r="D6221" t="s">
        <v>40</v>
      </c>
      <c r="E6221" t="s">
        <v>439</v>
      </c>
      <c r="F6221" t="s">
        <v>440</v>
      </c>
      <c r="G6221" t="s">
        <v>128</v>
      </c>
      <c r="H6221" t="s">
        <v>41</v>
      </c>
      <c r="I6221" t="s">
        <v>221</v>
      </c>
      <c r="J6221" t="s">
        <v>145</v>
      </c>
      <c r="L6221" t="s">
        <v>441</v>
      </c>
      <c r="M6221" t="s">
        <v>441</v>
      </c>
      <c r="N6221" t="b">
        <v>0</v>
      </c>
      <c r="O6221">
        <v>29.001318260000001</v>
      </c>
      <c r="P6221">
        <v>4.8729111145009001E-8</v>
      </c>
      <c r="Q6221">
        <v>3.0350699426600811E-4</v>
      </c>
      <c r="R6221">
        <v>8.8021029348444961E-3</v>
      </c>
      <c r="S6221">
        <v>1.413208460843319E-6</v>
      </c>
      <c r="T6221">
        <f t="shared" si="196"/>
        <v>8.8021029348444961E-3</v>
      </c>
      <c r="U6221">
        <f t="shared" si="197"/>
        <v>1.4132084608433192E-6</v>
      </c>
    </row>
    <row r="6222" spans="1:21" x14ac:dyDescent="0.35">
      <c r="A6222" t="s">
        <v>73</v>
      </c>
      <c r="B6222" t="s">
        <v>63</v>
      </c>
      <c r="C6222" t="s">
        <v>76</v>
      </c>
      <c r="D6222" t="s">
        <v>77</v>
      </c>
      <c r="E6222" t="s">
        <v>442</v>
      </c>
      <c r="F6222" t="s">
        <v>443</v>
      </c>
      <c r="G6222" t="s">
        <v>128</v>
      </c>
      <c r="H6222" t="s">
        <v>41</v>
      </c>
      <c r="I6222" t="s">
        <v>221</v>
      </c>
      <c r="J6222" t="s">
        <v>145</v>
      </c>
      <c r="L6222" t="s">
        <v>444</v>
      </c>
      <c r="M6222" t="s">
        <v>444</v>
      </c>
      <c r="N6222" t="b">
        <v>0</v>
      </c>
      <c r="O6222">
        <v>29.001318260000001</v>
      </c>
      <c r="P6222">
        <v>3.7602167557782219E-3</v>
      </c>
      <c r="Q6222">
        <v>3.217069274792232</v>
      </c>
      <c r="R6222">
        <v>93.299249902716909</v>
      </c>
      <c r="S6222">
        <v>0.10905124286090891</v>
      </c>
      <c r="T6222">
        <f t="shared" si="196"/>
        <v>93.299249902716923</v>
      </c>
      <c r="U6222">
        <f t="shared" si="197"/>
        <v>0.10905124286090892</v>
      </c>
    </row>
    <row r="6223" spans="1:21" x14ac:dyDescent="0.35">
      <c r="A6223" t="s">
        <v>73</v>
      </c>
      <c r="B6223" t="s">
        <v>63</v>
      </c>
      <c r="C6223" t="s">
        <v>39</v>
      </c>
      <c r="D6223" t="s">
        <v>40</v>
      </c>
      <c r="E6223" t="s">
        <v>442</v>
      </c>
      <c r="F6223" t="s">
        <v>443</v>
      </c>
      <c r="G6223" t="s">
        <v>128</v>
      </c>
      <c r="H6223" t="s">
        <v>41</v>
      </c>
      <c r="I6223" t="s">
        <v>221</v>
      </c>
      <c r="J6223" t="s">
        <v>145</v>
      </c>
      <c r="L6223" t="s">
        <v>444</v>
      </c>
      <c r="M6223" t="s">
        <v>444</v>
      </c>
      <c r="N6223" t="b">
        <v>0</v>
      </c>
      <c r="O6223">
        <v>29.001318260000001</v>
      </c>
      <c r="P6223">
        <v>1.144034540148563E-3</v>
      </c>
      <c r="Q6223">
        <v>7.1255657338734109</v>
      </c>
      <c r="R6223">
        <v>206.65079963061319</v>
      </c>
      <c r="S6223">
        <v>3.3178509799281233E-2</v>
      </c>
      <c r="T6223">
        <f t="shared" si="196"/>
        <v>206.65079963061325</v>
      </c>
      <c r="U6223">
        <f t="shared" si="197"/>
        <v>3.3178509799281226E-2</v>
      </c>
    </row>
    <row r="6224" spans="1:21" x14ac:dyDescent="0.35">
      <c r="A6224" t="s">
        <v>73</v>
      </c>
      <c r="B6224" t="s">
        <v>63</v>
      </c>
      <c r="C6224" t="s">
        <v>29</v>
      </c>
      <c r="D6224" t="s">
        <v>30</v>
      </c>
      <c r="E6224" t="s">
        <v>442</v>
      </c>
      <c r="F6224" t="s">
        <v>443</v>
      </c>
      <c r="G6224" t="s">
        <v>128</v>
      </c>
      <c r="H6224" t="s">
        <v>41</v>
      </c>
      <c r="I6224" t="s">
        <v>221</v>
      </c>
      <c r="J6224" t="s">
        <v>145</v>
      </c>
      <c r="L6224" t="s">
        <v>444</v>
      </c>
      <c r="M6224" t="s">
        <v>444</v>
      </c>
      <c r="N6224" t="b">
        <v>0</v>
      </c>
      <c r="O6224">
        <v>29.001318260000001</v>
      </c>
      <c r="P6224">
        <v>6.0337308926920578E-4</v>
      </c>
      <c r="Q6224">
        <v>1.1406733830921729</v>
      </c>
      <c r="R6224">
        <v>33.081031813767012</v>
      </c>
      <c r="S6224">
        <v>1.7498614991415629E-2</v>
      </c>
      <c r="T6224">
        <f t="shared" si="196"/>
        <v>33.081031813767012</v>
      </c>
      <c r="U6224">
        <f t="shared" si="197"/>
        <v>1.7498614991415629E-2</v>
      </c>
    </row>
    <row r="6225" spans="1:21" x14ac:dyDescent="0.35">
      <c r="A6225" t="s">
        <v>73</v>
      </c>
      <c r="B6225" t="s">
        <v>63</v>
      </c>
      <c r="C6225" t="s">
        <v>39</v>
      </c>
      <c r="D6225" t="s">
        <v>40</v>
      </c>
      <c r="E6225" t="s">
        <v>445</v>
      </c>
      <c r="F6225" t="s">
        <v>446</v>
      </c>
      <c r="G6225" t="s">
        <v>128</v>
      </c>
      <c r="H6225" t="s">
        <v>41</v>
      </c>
      <c r="I6225" t="s">
        <v>221</v>
      </c>
      <c r="J6225" t="s">
        <v>145</v>
      </c>
      <c r="L6225" t="s">
        <v>447</v>
      </c>
      <c r="M6225" t="s">
        <v>447</v>
      </c>
      <c r="N6225" t="b">
        <v>0</v>
      </c>
      <c r="O6225">
        <v>2.75246871</v>
      </c>
      <c r="P6225">
        <v>2.7733326491057568E-5</v>
      </c>
      <c r="Q6225">
        <v>0.1727357295570302</v>
      </c>
      <c r="R6225">
        <v>0.47544969070474769</v>
      </c>
      <c r="S6225">
        <v>7.6335113390850048E-5</v>
      </c>
      <c r="T6225">
        <f t="shared" si="196"/>
        <v>0.4754496907047478</v>
      </c>
      <c r="U6225">
        <f t="shared" si="197"/>
        <v>7.6335113390850048E-5</v>
      </c>
    </row>
    <row r="6226" spans="1:21" x14ac:dyDescent="0.35">
      <c r="A6226" t="s">
        <v>73</v>
      </c>
      <c r="B6226" t="s">
        <v>63</v>
      </c>
      <c r="C6226" t="s">
        <v>76</v>
      </c>
      <c r="D6226" t="s">
        <v>77</v>
      </c>
      <c r="E6226" t="s">
        <v>1228</v>
      </c>
      <c r="F6226" t="s">
        <v>1229</v>
      </c>
      <c r="G6226" t="s">
        <v>452</v>
      </c>
      <c r="H6226" t="s">
        <v>41</v>
      </c>
      <c r="I6226" t="s">
        <v>453</v>
      </c>
      <c r="J6226" t="s">
        <v>36</v>
      </c>
      <c r="L6226" t="s">
        <v>1230</v>
      </c>
      <c r="M6226" t="s">
        <v>1230</v>
      </c>
      <c r="N6226" t="b">
        <v>0</v>
      </c>
      <c r="O6226">
        <v>46.54267703</v>
      </c>
      <c r="P6226">
        <v>5.8915486819370536E-3</v>
      </c>
      <c r="Q6226">
        <v>5.0405392764863928</v>
      </c>
      <c r="R6226">
        <v>234.60019160253611</v>
      </c>
      <c r="S6226">
        <v>0.27420844750991852</v>
      </c>
      <c r="T6226">
        <f t="shared" si="196"/>
        <v>234.60019160253606</v>
      </c>
      <c r="U6226">
        <f t="shared" si="197"/>
        <v>0.27420844750991846</v>
      </c>
    </row>
    <row r="6227" spans="1:21" x14ac:dyDescent="0.35">
      <c r="A6227" t="s">
        <v>73</v>
      </c>
      <c r="B6227" t="s">
        <v>63</v>
      </c>
      <c r="C6227" t="s">
        <v>39</v>
      </c>
      <c r="D6227" t="s">
        <v>40</v>
      </c>
      <c r="E6227" t="s">
        <v>1228</v>
      </c>
      <c r="F6227" t="s">
        <v>1229</v>
      </c>
      <c r="G6227" t="s">
        <v>452</v>
      </c>
      <c r="H6227" t="s">
        <v>41</v>
      </c>
      <c r="I6227" t="s">
        <v>453</v>
      </c>
      <c r="J6227" t="s">
        <v>36</v>
      </c>
      <c r="L6227" t="s">
        <v>1230</v>
      </c>
      <c r="M6227" t="s">
        <v>1230</v>
      </c>
      <c r="N6227" t="b">
        <v>0</v>
      </c>
      <c r="O6227">
        <v>46.54267703</v>
      </c>
      <c r="P6227">
        <v>5.4187139734778204E-3</v>
      </c>
      <c r="Q6227">
        <v>33.750207057612577</v>
      </c>
      <c r="R6227">
        <v>1570.8249867780889</v>
      </c>
      <c r="S6227">
        <v>0.25220145438552621</v>
      </c>
      <c r="T6227">
        <f t="shared" si="196"/>
        <v>1570.8249867780887</v>
      </c>
      <c r="U6227">
        <f t="shared" si="197"/>
        <v>0.25220145438552616</v>
      </c>
    </row>
    <row r="6228" spans="1:21" x14ac:dyDescent="0.35">
      <c r="A6228" t="s">
        <v>73</v>
      </c>
      <c r="B6228" t="s">
        <v>63</v>
      </c>
      <c r="C6228" t="s">
        <v>29</v>
      </c>
      <c r="D6228" t="s">
        <v>30</v>
      </c>
      <c r="E6228" t="s">
        <v>1411</v>
      </c>
      <c r="F6228" t="s">
        <v>1412</v>
      </c>
      <c r="G6228" t="s">
        <v>452</v>
      </c>
      <c r="H6228" t="s">
        <v>41</v>
      </c>
      <c r="I6228" t="s">
        <v>453</v>
      </c>
      <c r="J6228" t="s">
        <v>36</v>
      </c>
      <c r="L6228" t="s">
        <v>1413</v>
      </c>
      <c r="M6228" t="s">
        <v>1413</v>
      </c>
      <c r="N6228" t="b">
        <v>0</v>
      </c>
      <c r="O6228">
        <v>170.71664711</v>
      </c>
      <c r="P6228">
        <v>2.7145440477085261E-3</v>
      </c>
      <c r="Q6228">
        <v>5.1318300360440592</v>
      </c>
      <c r="R6228">
        <v>876.08881729183224</v>
      </c>
      <c r="S6228">
        <v>0.46341785825720738</v>
      </c>
      <c r="T6228">
        <f t="shared" si="196"/>
        <v>876.08881729183224</v>
      </c>
      <c r="U6228">
        <f t="shared" si="197"/>
        <v>0.46341785825720744</v>
      </c>
    </row>
    <row r="6229" spans="1:21" x14ac:dyDescent="0.35">
      <c r="A6229" t="s">
        <v>73</v>
      </c>
      <c r="B6229" t="s">
        <v>63</v>
      </c>
      <c r="C6229" t="s">
        <v>39</v>
      </c>
      <c r="D6229" t="s">
        <v>40</v>
      </c>
      <c r="E6229" t="s">
        <v>1411</v>
      </c>
      <c r="F6229" t="s">
        <v>1412</v>
      </c>
      <c r="G6229" t="s">
        <v>452</v>
      </c>
      <c r="H6229" t="s">
        <v>41</v>
      </c>
      <c r="I6229" t="s">
        <v>453</v>
      </c>
      <c r="J6229" t="s">
        <v>36</v>
      </c>
      <c r="L6229" t="s">
        <v>1413</v>
      </c>
      <c r="M6229" t="s">
        <v>1413</v>
      </c>
      <c r="N6229" t="b">
        <v>0</v>
      </c>
      <c r="O6229">
        <v>170.71664711</v>
      </c>
      <c r="P6229">
        <v>1.6707329934579831E-3</v>
      </c>
      <c r="Q6229">
        <v>10.40608246591051</v>
      </c>
      <c r="R6229">
        <v>1776.491508130403</v>
      </c>
      <c r="S6229">
        <v>0.28522193485920039</v>
      </c>
      <c r="T6229">
        <f t="shared" si="196"/>
        <v>1776.491508130403</v>
      </c>
      <c r="U6229">
        <f t="shared" si="197"/>
        <v>0.28522193485920044</v>
      </c>
    </row>
    <row r="6230" spans="1:21" x14ac:dyDescent="0.35">
      <c r="A6230" t="s">
        <v>73</v>
      </c>
      <c r="B6230" t="s">
        <v>63</v>
      </c>
      <c r="C6230" t="s">
        <v>39</v>
      </c>
      <c r="D6230" t="s">
        <v>40</v>
      </c>
      <c r="E6230" t="s">
        <v>1414</v>
      </c>
      <c r="F6230" t="s">
        <v>1415</v>
      </c>
      <c r="G6230" t="s">
        <v>452</v>
      </c>
      <c r="H6230" t="s">
        <v>41</v>
      </c>
      <c r="I6230" t="s">
        <v>453</v>
      </c>
      <c r="J6230" t="s">
        <v>145</v>
      </c>
      <c r="L6230" t="s">
        <v>1416</v>
      </c>
      <c r="M6230" t="s">
        <v>1416</v>
      </c>
      <c r="N6230" t="b">
        <v>0</v>
      </c>
      <c r="O6230">
        <v>94.323511679999996</v>
      </c>
      <c r="P6230">
        <v>1.9952529893126222E-3</v>
      </c>
      <c r="Q6230">
        <v>12.427340112658021</v>
      </c>
      <c r="R6230">
        <v>1172.1903602676309</v>
      </c>
      <c r="S6230">
        <v>0.188199268641984</v>
      </c>
      <c r="T6230">
        <f t="shared" si="196"/>
        <v>1172.1903602676314</v>
      </c>
      <c r="U6230">
        <f t="shared" si="197"/>
        <v>0.18819926864198402</v>
      </c>
    </row>
    <row r="6231" spans="1:21" x14ac:dyDescent="0.35">
      <c r="A6231" t="s">
        <v>73</v>
      </c>
      <c r="B6231" t="s">
        <v>63</v>
      </c>
      <c r="C6231" t="s">
        <v>39</v>
      </c>
      <c r="D6231" t="s">
        <v>40</v>
      </c>
      <c r="E6231" t="s">
        <v>464</v>
      </c>
      <c r="F6231" t="s">
        <v>465</v>
      </c>
      <c r="G6231" t="s">
        <v>452</v>
      </c>
      <c r="H6231" t="s">
        <v>41</v>
      </c>
      <c r="I6231" t="s">
        <v>453</v>
      </c>
      <c r="J6231" t="s">
        <v>145</v>
      </c>
      <c r="L6231" t="s">
        <v>466</v>
      </c>
      <c r="M6231" t="s">
        <v>466</v>
      </c>
      <c r="N6231" t="b">
        <v>0</v>
      </c>
      <c r="O6231">
        <v>91.455062609999999</v>
      </c>
      <c r="P6231">
        <v>1.532889275370688E-3</v>
      </c>
      <c r="Q6231">
        <v>9.5475293018557004</v>
      </c>
      <c r="R6231">
        <v>873.16989007202267</v>
      </c>
      <c r="S6231">
        <v>0.14019048465322381</v>
      </c>
      <c r="T6231">
        <f t="shared" si="196"/>
        <v>873.16989007202267</v>
      </c>
      <c r="U6231">
        <f t="shared" si="197"/>
        <v>0.14019048465322381</v>
      </c>
    </row>
    <row r="6232" spans="1:21" x14ac:dyDescent="0.35">
      <c r="A6232" t="s">
        <v>73</v>
      </c>
      <c r="B6232" t="s">
        <v>63</v>
      </c>
      <c r="C6232" t="s">
        <v>29</v>
      </c>
      <c r="D6232" t="s">
        <v>30</v>
      </c>
      <c r="E6232" t="s">
        <v>467</v>
      </c>
      <c r="F6232" t="s">
        <v>468</v>
      </c>
      <c r="G6232" t="s">
        <v>452</v>
      </c>
      <c r="H6232" t="s">
        <v>41</v>
      </c>
      <c r="I6232" t="s">
        <v>453</v>
      </c>
      <c r="J6232" t="s">
        <v>36</v>
      </c>
      <c r="L6232" t="s">
        <v>469</v>
      </c>
      <c r="M6232" t="s">
        <v>469</v>
      </c>
      <c r="N6232" t="b">
        <v>0</v>
      </c>
      <c r="O6232">
        <v>96.089047769999993</v>
      </c>
      <c r="P6232">
        <v>6.8903167353790836E-3</v>
      </c>
      <c r="Q6232">
        <v>13.026104479801839</v>
      </c>
      <c r="R6232">
        <v>1251.66597561669</v>
      </c>
      <c r="S6232">
        <v>0.66208397393627116</v>
      </c>
      <c r="T6232">
        <f t="shared" si="196"/>
        <v>1251.6659756166898</v>
      </c>
      <c r="U6232">
        <f t="shared" si="197"/>
        <v>0.66208397393627116</v>
      </c>
    </row>
    <row r="6233" spans="1:21" x14ac:dyDescent="0.35">
      <c r="A6233" t="s">
        <v>73</v>
      </c>
      <c r="B6233" t="s">
        <v>63</v>
      </c>
      <c r="C6233" t="s">
        <v>29</v>
      </c>
      <c r="D6233" t="s">
        <v>30</v>
      </c>
      <c r="E6233" t="s">
        <v>501</v>
      </c>
      <c r="F6233" t="s">
        <v>502</v>
      </c>
      <c r="G6233" t="s">
        <v>452</v>
      </c>
      <c r="H6233" t="s">
        <v>41</v>
      </c>
      <c r="I6233" t="s">
        <v>453</v>
      </c>
      <c r="J6233" t="s">
        <v>36</v>
      </c>
      <c r="L6233" t="s">
        <v>503</v>
      </c>
      <c r="M6233" t="s">
        <v>503</v>
      </c>
      <c r="N6233" t="b">
        <v>0</v>
      </c>
      <c r="O6233">
        <v>102.23762884</v>
      </c>
      <c r="P6233">
        <v>9.1781775504470031E-3</v>
      </c>
      <c r="Q6233">
        <v>17.351292298715599</v>
      </c>
      <c r="R6233">
        <v>1773.9549819304359</v>
      </c>
      <c r="S6233">
        <v>0.93835510983022108</v>
      </c>
      <c r="T6233">
        <f t="shared" si="196"/>
        <v>1773.9549819304359</v>
      </c>
      <c r="U6233">
        <f t="shared" si="197"/>
        <v>0.93835510983022108</v>
      </c>
    </row>
    <row r="6234" spans="1:21" x14ac:dyDescent="0.35">
      <c r="A6234" t="s">
        <v>73</v>
      </c>
      <c r="B6234" t="s">
        <v>63</v>
      </c>
      <c r="C6234" t="s">
        <v>39</v>
      </c>
      <c r="D6234" t="s">
        <v>40</v>
      </c>
      <c r="E6234" t="s">
        <v>501</v>
      </c>
      <c r="F6234" t="s">
        <v>502</v>
      </c>
      <c r="G6234" t="s">
        <v>452</v>
      </c>
      <c r="H6234" t="s">
        <v>41</v>
      </c>
      <c r="I6234" t="s">
        <v>453</v>
      </c>
      <c r="J6234" t="s">
        <v>36</v>
      </c>
      <c r="L6234" t="s">
        <v>503</v>
      </c>
      <c r="M6234" t="s">
        <v>503</v>
      </c>
      <c r="N6234" t="b">
        <v>0</v>
      </c>
      <c r="O6234">
        <v>102.23762884</v>
      </c>
      <c r="P6234">
        <v>2.8574829484277289E-3</v>
      </c>
      <c r="Q6234">
        <v>17.797699167194821</v>
      </c>
      <c r="R6234">
        <v>1819.594561661642</v>
      </c>
      <c r="S6234">
        <v>0.29214228109798313</v>
      </c>
      <c r="T6234">
        <f t="shared" si="196"/>
        <v>1819.5945616616411</v>
      </c>
      <c r="U6234">
        <f t="shared" si="197"/>
        <v>0.29214228109798301</v>
      </c>
    </row>
    <row r="6235" spans="1:21" x14ac:dyDescent="0.35">
      <c r="A6235" t="s">
        <v>73</v>
      </c>
      <c r="B6235" t="s">
        <v>63</v>
      </c>
      <c r="C6235" t="s">
        <v>29</v>
      </c>
      <c r="D6235" t="s">
        <v>30</v>
      </c>
      <c r="E6235" t="s">
        <v>1433</v>
      </c>
      <c r="F6235" t="s">
        <v>1434</v>
      </c>
      <c r="G6235" t="s">
        <v>452</v>
      </c>
      <c r="H6235" t="s">
        <v>41</v>
      </c>
      <c r="I6235" t="s">
        <v>453</v>
      </c>
      <c r="J6235" t="s">
        <v>36</v>
      </c>
      <c r="L6235" t="s">
        <v>1435</v>
      </c>
      <c r="M6235" t="s">
        <v>1435</v>
      </c>
      <c r="N6235" t="b">
        <v>0</v>
      </c>
      <c r="O6235">
        <v>202.59174264999999</v>
      </c>
      <c r="P6235">
        <v>5.1613684720460849E-3</v>
      </c>
      <c r="Q6235">
        <v>9.7575376514137169</v>
      </c>
      <c r="R6235">
        <v>1976.7965567728929</v>
      </c>
      <c r="S6235">
        <v>1.0456506332105839</v>
      </c>
      <c r="T6235">
        <f t="shared" si="196"/>
        <v>1976.7965567728929</v>
      </c>
      <c r="U6235">
        <f t="shared" si="197"/>
        <v>1.0456506332105842</v>
      </c>
    </row>
    <row r="6236" spans="1:21" x14ac:dyDescent="0.35">
      <c r="A6236" t="s">
        <v>73</v>
      </c>
      <c r="B6236" t="s">
        <v>63</v>
      </c>
      <c r="C6236" t="s">
        <v>29</v>
      </c>
      <c r="D6236" t="s">
        <v>30</v>
      </c>
      <c r="E6236" t="s">
        <v>513</v>
      </c>
      <c r="F6236" t="s">
        <v>514</v>
      </c>
      <c r="G6236" t="s">
        <v>452</v>
      </c>
      <c r="H6236" t="s">
        <v>41</v>
      </c>
      <c r="I6236" t="s">
        <v>453</v>
      </c>
      <c r="J6236" t="s">
        <v>145</v>
      </c>
      <c r="L6236" t="s">
        <v>515</v>
      </c>
      <c r="M6236" t="s">
        <v>515</v>
      </c>
      <c r="N6236" t="b">
        <v>0</v>
      </c>
      <c r="O6236">
        <v>111.51933579999999</v>
      </c>
      <c r="P6236">
        <v>7.758450308123453E-3</v>
      </c>
      <c r="Q6236">
        <v>14.667306046476931</v>
      </c>
      <c r="R6236">
        <v>1635.6882282784311</v>
      </c>
      <c r="S6236">
        <v>0.86521722519923272</v>
      </c>
      <c r="T6236">
        <f t="shared" si="196"/>
        <v>1635.6882282784311</v>
      </c>
      <c r="U6236">
        <f t="shared" si="197"/>
        <v>0.86521722519923272</v>
      </c>
    </row>
    <row r="6237" spans="1:21" x14ac:dyDescent="0.35">
      <c r="A6237" t="s">
        <v>73</v>
      </c>
      <c r="B6237" t="s">
        <v>63</v>
      </c>
      <c r="C6237" t="s">
        <v>39</v>
      </c>
      <c r="D6237" t="s">
        <v>40</v>
      </c>
      <c r="E6237" t="s">
        <v>513</v>
      </c>
      <c r="F6237" t="s">
        <v>514</v>
      </c>
      <c r="G6237" t="s">
        <v>452</v>
      </c>
      <c r="H6237" t="s">
        <v>41</v>
      </c>
      <c r="I6237" t="s">
        <v>453</v>
      </c>
      <c r="J6237" t="s">
        <v>145</v>
      </c>
      <c r="L6237" t="s">
        <v>515</v>
      </c>
      <c r="M6237" t="s">
        <v>515</v>
      </c>
      <c r="N6237" t="b">
        <v>0</v>
      </c>
      <c r="O6237">
        <v>111.51933579999999</v>
      </c>
      <c r="P6237">
        <v>9.6649817362660137E-4</v>
      </c>
      <c r="Q6237">
        <v>6.0197887617541923</v>
      </c>
      <c r="R6237">
        <v>671.32284436713189</v>
      </c>
      <c r="S6237">
        <v>0.10778323437475169</v>
      </c>
      <c r="T6237">
        <f t="shared" si="196"/>
        <v>671.32284436713189</v>
      </c>
      <c r="U6237">
        <f t="shared" si="197"/>
        <v>0.10778323437475165</v>
      </c>
    </row>
    <row r="6238" spans="1:21" x14ac:dyDescent="0.35">
      <c r="A6238" t="s">
        <v>73</v>
      </c>
      <c r="B6238" t="s">
        <v>63</v>
      </c>
      <c r="C6238" t="s">
        <v>39</v>
      </c>
      <c r="D6238" t="s">
        <v>40</v>
      </c>
      <c r="E6238" t="s">
        <v>516</v>
      </c>
      <c r="F6238" t="s">
        <v>517</v>
      </c>
      <c r="G6238" t="s">
        <v>452</v>
      </c>
      <c r="H6238" t="s">
        <v>41</v>
      </c>
      <c r="I6238" t="s">
        <v>453</v>
      </c>
      <c r="J6238" t="s">
        <v>36</v>
      </c>
      <c r="L6238" t="s">
        <v>518</v>
      </c>
      <c r="M6238" t="s">
        <v>518</v>
      </c>
      <c r="N6238" t="b">
        <v>0</v>
      </c>
      <c r="O6238">
        <v>346.48616000999999</v>
      </c>
      <c r="P6238">
        <v>1.929307625768365E-3</v>
      </c>
      <c r="Q6238">
        <v>12.016602493916411</v>
      </c>
      <c r="R6238">
        <v>4163.586454483685</v>
      </c>
      <c r="S6238">
        <v>0.66847839073049087</v>
      </c>
      <c r="T6238">
        <f t="shared" si="196"/>
        <v>4163.5864544836868</v>
      </c>
      <c r="U6238">
        <f t="shared" si="197"/>
        <v>0.66847839073049087</v>
      </c>
    </row>
    <row r="6239" spans="1:21" x14ac:dyDescent="0.35">
      <c r="A6239" t="s">
        <v>73</v>
      </c>
      <c r="B6239" t="s">
        <v>63</v>
      </c>
      <c r="C6239" t="s">
        <v>29</v>
      </c>
      <c r="D6239" t="s">
        <v>30</v>
      </c>
      <c r="E6239" t="s">
        <v>516</v>
      </c>
      <c r="F6239" t="s">
        <v>517</v>
      </c>
      <c r="G6239" t="s">
        <v>452</v>
      </c>
      <c r="H6239" t="s">
        <v>41</v>
      </c>
      <c r="I6239" t="s">
        <v>453</v>
      </c>
      <c r="J6239" t="s">
        <v>36</v>
      </c>
      <c r="L6239" t="s">
        <v>518</v>
      </c>
      <c r="M6239" t="s">
        <v>518</v>
      </c>
      <c r="N6239" t="b">
        <v>0</v>
      </c>
      <c r="O6239">
        <v>346.48616000999999</v>
      </c>
      <c r="P6239">
        <v>1.350709307578543E-2</v>
      </c>
      <c r="Q6239">
        <v>25.53508240342293</v>
      </c>
      <c r="R6239">
        <v>8847.5526475009319</v>
      </c>
      <c r="S6239">
        <v>4.6800208127265526</v>
      </c>
      <c r="T6239">
        <f t="shared" si="196"/>
        <v>8847.5526475009319</v>
      </c>
      <c r="U6239">
        <f t="shared" si="197"/>
        <v>4.6800208127265535</v>
      </c>
    </row>
    <row r="6240" spans="1:21" x14ac:dyDescent="0.35">
      <c r="A6240" t="s">
        <v>73</v>
      </c>
      <c r="B6240" t="s">
        <v>63</v>
      </c>
      <c r="C6240" t="s">
        <v>29</v>
      </c>
      <c r="D6240" t="s">
        <v>30</v>
      </c>
      <c r="E6240" t="s">
        <v>519</v>
      </c>
      <c r="F6240" t="s">
        <v>520</v>
      </c>
      <c r="G6240" t="s">
        <v>452</v>
      </c>
      <c r="H6240" t="s">
        <v>41</v>
      </c>
      <c r="I6240" t="s">
        <v>453</v>
      </c>
      <c r="J6240" t="s">
        <v>145</v>
      </c>
      <c r="L6240" t="s">
        <v>521</v>
      </c>
      <c r="M6240" t="s">
        <v>521</v>
      </c>
      <c r="N6240" t="b">
        <v>0</v>
      </c>
      <c r="O6240">
        <v>111.51933579999999</v>
      </c>
      <c r="P6240">
        <v>8.1798193095824114E-3</v>
      </c>
      <c r="Q6240">
        <v>15.46390173987537</v>
      </c>
      <c r="R6240">
        <v>1724.524050907366</v>
      </c>
      <c r="S6240">
        <v>0.91220801636864501</v>
      </c>
      <c r="T6240">
        <f t="shared" si="196"/>
        <v>1724.5240509073656</v>
      </c>
      <c r="U6240">
        <f t="shared" si="197"/>
        <v>0.91220801636864501</v>
      </c>
    </row>
    <row r="6241" spans="1:21" x14ac:dyDescent="0.35">
      <c r="A6241" t="s">
        <v>73</v>
      </c>
      <c r="B6241" t="s">
        <v>63</v>
      </c>
      <c r="C6241" t="s">
        <v>39</v>
      </c>
      <c r="D6241" t="s">
        <v>40</v>
      </c>
      <c r="E6241" t="s">
        <v>519</v>
      </c>
      <c r="F6241" t="s">
        <v>520</v>
      </c>
      <c r="G6241" t="s">
        <v>452</v>
      </c>
      <c r="H6241" t="s">
        <v>41</v>
      </c>
      <c r="I6241" t="s">
        <v>453</v>
      </c>
      <c r="J6241" t="s">
        <v>145</v>
      </c>
      <c r="L6241" t="s">
        <v>521</v>
      </c>
      <c r="M6241" t="s">
        <v>521</v>
      </c>
      <c r="N6241" t="b">
        <v>0</v>
      </c>
      <c r="O6241">
        <v>111.51933579999999</v>
      </c>
      <c r="P6241">
        <v>1.984715347377377E-3</v>
      </c>
      <c r="Q6241">
        <v>12.361706901723791</v>
      </c>
      <c r="R6241">
        <v>1378.5693430345129</v>
      </c>
      <c r="S6241">
        <v>0.22133413729159129</v>
      </c>
      <c r="T6241">
        <f t="shared" si="196"/>
        <v>1378.5693430345129</v>
      </c>
      <c r="U6241">
        <f t="shared" si="197"/>
        <v>0.22133413729159135</v>
      </c>
    </row>
    <row r="6242" spans="1:21" x14ac:dyDescent="0.35">
      <c r="A6242" t="s">
        <v>73</v>
      </c>
      <c r="B6242" t="s">
        <v>63</v>
      </c>
      <c r="C6242" t="s">
        <v>39</v>
      </c>
      <c r="D6242" t="s">
        <v>40</v>
      </c>
      <c r="E6242" t="s">
        <v>525</v>
      </c>
      <c r="F6242" t="s">
        <v>526</v>
      </c>
      <c r="G6242" t="s">
        <v>452</v>
      </c>
      <c r="H6242" t="s">
        <v>41</v>
      </c>
      <c r="I6242" t="s">
        <v>453</v>
      </c>
      <c r="J6242" t="s">
        <v>145</v>
      </c>
      <c r="L6242" t="s">
        <v>527</v>
      </c>
      <c r="M6242" t="s">
        <v>527</v>
      </c>
      <c r="N6242" t="b">
        <v>0</v>
      </c>
      <c r="O6242">
        <v>111.51933579999999</v>
      </c>
      <c r="P6242">
        <v>3.0859198871135991E-3</v>
      </c>
      <c r="Q6242">
        <v>19.220507977180219</v>
      </c>
      <c r="R6242">
        <v>2143.4582833537402</v>
      </c>
      <c r="S6242">
        <v>0.34413973614291948</v>
      </c>
      <c r="T6242">
        <f t="shared" si="196"/>
        <v>2143.4582833537393</v>
      </c>
      <c r="U6242">
        <f t="shared" si="197"/>
        <v>0.34413973614291954</v>
      </c>
    </row>
    <row r="6243" spans="1:21" x14ac:dyDescent="0.35">
      <c r="A6243" t="s">
        <v>73</v>
      </c>
      <c r="B6243" t="s">
        <v>63</v>
      </c>
      <c r="C6243" t="s">
        <v>29</v>
      </c>
      <c r="D6243" t="s">
        <v>30</v>
      </c>
      <c r="E6243" t="s">
        <v>525</v>
      </c>
      <c r="F6243" t="s">
        <v>526</v>
      </c>
      <c r="G6243" t="s">
        <v>452</v>
      </c>
      <c r="H6243" t="s">
        <v>41</v>
      </c>
      <c r="I6243" t="s">
        <v>453</v>
      </c>
      <c r="J6243" t="s">
        <v>145</v>
      </c>
      <c r="L6243" t="s">
        <v>527</v>
      </c>
      <c r="M6243" t="s">
        <v>527</v>
      </c>
      <c r="N6243" t="b">
        <v>0</v>
      </c>
      <c r="O6243">
        <v>111.51933579999999</v>
      </c>
      <c r="P6243">
        <v>1.4585786242970679E-3</v>
      </c>
      <c r="Q6243">
        <v>2.7574345682171222</v>
      </c>
      <c r="R6243">
        <v>307.50727155953331</v>
      </c>
      <c r="S6243">
        <v>0.1626597193936867</v>
      </c>
      <c r="T6243">
        <f t="shared" si="196"/>
        <v>307.50727155953325</v>
      </c>
      <c r="U6243">
        <f t="shared" si="197"/>
        <v>0.16265971939368676</v>
      </c>
    </row>
    <row r="6244" spans="1:21" x14ac:dyDescent="0.35">
      <c r="A6244" t="s">
        <v>73</v>
      </c>
      <c r="B6244" t="s">
        <v>63</v>
      </c>
      <c r="C6244" t="s">
        <v>29</v>
      </c>
      <c r="D6244" t="s">
        <v>30</v>
      </c>
      <c r="E6244" t="s">
        <v>528</v>
      </c>
      <c r="F6244" t="s">
        <v>529</v>
      </c>
      <c r="G6244" t="s">
        <v>452</v>
      </c>
      <c r="H6244" t="s">
        <v>41</v>
      </c>
      <c r="I6244" t="s">
        <v>453</v>
      </c>
      <c r="J6244" t="s">
        <v>145</v>
      </c>
      <c r="L6244" t="s">
        <v>530</v>
      </c>
      <c r="M6244" t="s">
        <v>530</v>
      </c>
      <c r="N6244" t="b">
        <v>0</v>
      </c>
      <c r="O6244">
        <v>111.51933579999999</v>
      </c>
      <c r="P6244">
        <v>1.9597661197712519E-2</v>
      </c>
      <c r="Q6244">
        <v>37.049266691963879</v>
      </c>
      <c r="R6244">
        <v>4131.7096133648747</v>
      </c>
      <c r="S6244">
        <v>2.1855181600023319</v>
      </c>
      <c r="T6244">
        <f t="shared" si="196"/>
        <v>4131.7096133648747</v>
      </c>
      <c r="U6244">
        <f t="shared" si="197"/>
        <v>2.1855181600023323</v>
      </c>
    </row>
    <row r="6245" spans="1:21" x14ac:dyDescent="0.35">
      <c r="A6245" t="s">
        <v>73</v>
      </c>
      <c r="B6245" t="s">
        <v>63</v>
      </c>
      <c r="C6245" t="s">
        <v>39</v>
      </c>
      <c r="D6245" t="s">
        <v>40</v>
      </c>
      <c r="E6245" t="s">
        <v>528</v>
      </c>
      <c r="F6245" t="s">
        <v>529</v>
      </c>
      <c r="G6245" t="s">
        <v>452</v>
      </c>
      <c r="H6245" t="s">
        <v>41</v>
      </c>
      <c r="I6245" t="s">
        <v>453</v>
      </c>
      <c r="J6245" t="s">
        <v>145</v>
      </c>
      <c r="L6245" t="s">
        <v>530</v>
      </c>
      <c r="M6245" t="s">
        <v>530</v>
      </c>
      <c r="N6245" t="b">
        <v>0</v>
      </c>
      <c r="O6245">
        <v>111.51933579999999</v>
      </c>
      <c r="P6245">
        <v>2.327185971210043E-2</v>
      </c>
      <c r="Q6245">
        <v>144.9476919696132</v>
      </c>
      <c r="R6245">
        <v>16164.47033419425</v>
      </c>
      <c r="S6245">
        <v>2.5952623379242188</v>
      </c>
      <c r="T6245">
        <f t="shared" si="196"/>
        <v>16164.470334194257</v>
      </c>
      <c r="U6245">
        <f t="shared" si="197"/>
        <v>2.5952623379242188</v>
      </c>
    </row>
    <row r="6246" spans="1:21" x14ac:dyDescent="0.35">
      <c r="A6246" t="s">
        <v>73</v>
      </c>
      <c r="B6246" t="s">
        <v>63</v>
      </c>
      <c r="C6246" t="s">
        <v>76</v>
      </c>
      <c r="D6246" t="s">
        <v>77</v>
      </c>
      <c r="E6246" t="s">
        <v>544</v>
      </c>
      <c r="F6246" t="s">
        <v>545</v>
      </c>
      <c r="G6246" t="s">
        <v>452</v>
      </c>
      <c r="H6246" t="s">
        <v>41</v>
      </c>
      <c r="I6246" t="s">
        <v>453</v>
      </c>
      <c r="J6246" t="s">
        <v>36</v>
      </c>
      <c r="L6246" t="s">
        <v>546</v>
      </c>
      <c r="M6246" t="s">
        <v>546</v>
      </c>
      <c r="N6246" t="b">
        <v>0</v>
      </c>
      <c r="O6246">
        <v>319.17899848000002</v>
      </c>
      <c r="P6246">
        <v>6.1859739788708279E-11</v>
      </c>
      <c r="Q6246">
        <v>5.2924360787203867E-8</v>
      </c>
      <c r="R6246">
        <v>1.689234447125392E-5</v>
      </c>
      <c r="S6246">
        <v>1.9744329791993319E-8</v>
      </c>
      <c r="T6246">
        <f t="shared" si="196"/>
        <v>1.6892344471253917E-5</v>
      </c>
      <c r="U6246">
        <f t="shared" si="197"/>
        <v>1.9744329791993316E-8</v>
      </c>
    </row>
    <row r="6247" spans="1:21" x14ac:dyDescent="0.35">
      <c r="A6247" t="s">
        <v>73</v>
      </c>
      <c r="B6247" t="s">
        <v>63</v>
      </c>
      <c r="C6247" t="s">
        <v>39</v>
      </c>
      <c r="D6247" t="s">
        <v>40</v>
      </c>
      <c r="E6247" t="s">
        <v>553</v>
      </c>
      <c r="F6247" t="s">
        <v>554</v>
      </c>
      <c r="G6247" t="s">
        <v>452</v>
      </c>
      <c r="H6247" t="s">
        <v>41</v>
      </c>
      <c r="I6247" t="s">
        <v>453</v>
      </c>
      <c r="J6247" t="s">
        <v>36</v>
      </c>
      <c r="L6247" t="s">
        <v>555</v>
      </c>
      <c r="M6247" t="s">
        <v>555</v>
      </c>
      <c r="N6247" t="b">
        <v>0</v>
      </c>
      <c r="O6247">
        <v>0.84810302000000004</v>
      </c>
      <c r="P6247">
        <v>1.6772666047735879E-3</v>
      </c>
      <c r="Q6247">
        <v>10.446776759024139</v>
      </c>
      <c r="R6247">
        <v>8.859942918594184</v>
      </c>
      <c r="S6247">
        <v>1.422494872853626E-3</v>
      </c>
      <c r="T6247">
        <f t="shared" si="196"/>
        <v>8.8599429185941858</v>
      </c>
      <c r="U6247">
        <f t="shared" si="197"/>
        <v>1.4224948728536265E-3</v>
      </c>
    </row>
    <row r="6248" spans="1:21" x14ac:dyDescent="0.35">
      <c r="A6248" t="s">
        <v>73</v>
      </c>
      <c r="B6248" t="s">
        <v>63</v>
      </c>
      <c r="C6248" t="s">
        <v>29</v>
      </c>
      <c r="D6248" t="s">
        <v>30</v>
      </c>
      <c r="E6248" t="s">
        <v>553</v>
      </c>
      <c r="F6248" t="s">
        <v>554</v>
      </c>
      <c r="G6248" t="s">
        <v>452</v>
      </c>
      <c r="H6248" t="s">
        <v>41</v>
      </c>
      <c r="I6248" t="s">
        <v>453</v>
      </c>
      <c r="J6248" t="s">
        <v>36</v>
      </c>
      <c r="L6248" t="s">
        <v>555</v>
      </c>
      <c r="M6248" t="s">
        <v>555</v>
      </c>
      <c r="N6248" t="b">
        <v>0</v>
      </c>
      <c r="O6248">
        <v>0.84810302000000004</v>
      </c>
      <c r="P6248">
        <v>7.2422587133771322E-3</v>
      </c>
      <c r="Q6248">
        <v>13.691448781420281</v>
      </c>
      <c r="R6248">
        <v>11.61175905969786</v>
      </c>
      <c r="S6248">
        <v>6.1421814864364606E-3</v>
      </c>
      <c r="T6248">
        <f t="shared" si="196"/>
        <v>11.61175905969786</v>
      </c>
      <c r="U6248">
        <f t="shared" si="197"/>
        <v>6.1421814864364606E-3</v>
      </c>
    </row>
    <row r="6249" spans="1:21" x14ac:dyDescent="0.35">
      <c r="A6249" t="s">
        <v>73</v>
      </c>
      <c r="B6249" t="s">
        <v>63</v>
      </c>
      <c r="C6249" t="s">
        <v>29</v>
      </c>
      <c r="D6249" t="s">
        <v>30</v>
      </c>
      <c r="E6249" t="s">
        <v>559</v>
      </c>
      <c r="F6249" t="s">
        <v>560</v>
      </c>
      <c r="G6249" t="s">
        <v>452</v>
      </c>
      <c r="H6249" t="s">
        <v>41</v>
      </c>
      <c r="I6249" t="s">
        <v>453</v>
      </c>
      <c r="J6249" t="s">
        <v>36</v>
      </c>
      <c r="L6249" t="s">
        <v>561</v>
      </c>
      <c r="M6249" t="s">
        <v>561</v>
      </c>
      <c r="N6249" t="b">
        <v>0</v>
      </c>
      <c r="O6249">
        <v>399.68306785999999</v>
      </c>
      <c r="P6249">
        <v>5.6375598908797141E-3</v>
      </c>
      <c r="Q6249">
        <v>10.657774812103639</v>
      </c>
      <c r="R6249">
        <v>4259.7321334626185</v>
      </c>
      <c r="S6249">
        <v>2.253237232431291</v>
      </c>
      <c r="T6249">
        <f t="shared" si="196"/>
        <v>4259.7321334626176</v>
      </c>
      <c r="U6249">
        <f t="shared" si="197"/>
        <v>2.253237232431291</v>
      </c>
    </row>
    <row r="6250" spans="1:21" x14ac:dyDescent="0.35">
      <c r="A6250" t="s">
        <v>73</v>
      </c>
      <c r="B6250" t="s">
        <v>63</v>
      </c>
      <c r="C6250" t="s">
        <v>29</v>
      </c>
      <c r="D6250" t="s">
        <v>30</v>
      </c>
      <c r="E6250" t="s">
        <v>568</v>
      </c>
      <c r="F6250" t="s">
        <v>569</v>
      </c>
      <c r="G6250" t="s">
        <v>452</v>
      </c>
      <c r="H6250" t="s">
        <v>41</v>
      </c>
      <c r="I6250" t="s">
        <v>453</v>
      </c>
      <c r="J6250" t="s">
        <v>36</v>
      </c>
      <c r="L6250" t="s">
        <v>570</v>
      </c>
      <c r="M6250" t="s">
        <v>570</v>
      </c>
      <c r="N6250" t="b">
        <v>0</v>
      </c>
      <c r="O6250">
        <v>451.51311841</v>
      </c>
      <c r="P6250">
        <v>1.162546375771399E-2</v>
      </c>
      <c r="Q6250">
        <v>21.977872912078929</v>
      </c>
      <c r="R6250">
        <v>9923.2979345514268</v>
      </c>
      <c r="S6250">
        <v>5.2490493942078817</v>
      </c>
      <c r="T6250">
        <f t="shared" si="196"/>
        <v>9923.297934551425</v>
      </c>
      <c r="U6250">
        <f t="shared" si="197"/>
        <v>5.24904939420788</v>
      </c>
    </row>
    <row r="6251" spans="1:21" x14ac:dyDescent="0.35">
      <c r="A6251" t="s">
        <v>73</v>
      </c>
      <c r="B6251" t="s">
        <v>63</v>
      </c>
      <c r="C6251" t="s">
        <v>29</v>
      </c>
      <c r="D6251" t="s">
        <v>30</v>
      </c>
      <c r="E6251" t="s">
        <v>574</v>
      </c>
      <c r="F6251" t="s">
        <v>575</v>
      </c>
      <c r="G6251" t="s">
        <v>452</v>
      </c>
      <c r="H6251" t="s">
        <v>41</v>
      </c>
      <c r="I6251" t="s">
        <v>453</v>
      </c>
      <c r="J6251" t="s">
        <v>36</v>
      </c>
      <c r="L6251" t="s">
        <v>576</v>
      </c>
      <c r="M6251" t="s">
        <v>576</v>
      </c>
      <c r="N6251" t="b">
        <v>0</v>
      </c>
      <c r="O6251">
        <v>577.68466503000002</v>
      </c>
      <c r="P6251">
        <v>6.2551712958106489E-3</v>
      </c>
      <c r="Q6251">
        <v>11.825365649726431</v>
      </c>
      <c r="R6251">
        <v>6831.3323942194784</v>
      </c>
      <c r="S6251">
        <v>3.6135165347256462</v>
      </c>
      <c r="T6251">
        <f t="shared" si="196"/>
        <v>6831.332394219482</v>
      </c>
      <c r="U6251">
        <f t="shared" si="197"/>
        <v>3.6135165347256457</v>
      </c>
    </row>
    <row r="6252" spans="1:21" x14ac:dyDescent="0.35">
      <c r="A6252" t="s">
        <v>73</v>
      </c>
      <c r="B6252" t="s">
        <v>63</v>
      </c>
      <c r="C6252" t="s">
        <v>39</v>
      </c>
      <c r="D6252" t="s">
        <v>40</v>
      </c>
      <c r="E6252" t="s">
        <v>586</v>
      </c>
      <c r="F6252" t="s">
        <v>468</v>
      </c>
      <c r="G6252" t="s">
        <v>452</v>
      </c>
      <c r="H6252" t="s">
        <v>41</v>
      </c>
      <c r="I6252" t="s">
        <v>453</v>
      </c>
      <c r="J6252" t="s">
        <v>36</v>
      </c>
      <c r="L6252" t="s">
        <v>587</v>
      </c>
      <c r="M6252" t="s">
        <v>587</v>
      </c>
      <c r="N6252" t="b">
        <v>0</v>
      </c>
      <c r="O6252">
        <v>96.089047769999993</v>
      </c>
      <c r="P6252">
        <v>2.725626686601455E-3</v>
      </c>
      <c r="Q6252">
        <v>16.976438594988728</v>
      </c>
      <c r="R6252">
        <v>1631.249819118344</v>
      </c>
      <c r="S6252">
        <v>0.26190287289203401</v>
      </c>
      <c r="T6252">
        <f t="shared" si="196"/>
        <v>1631.2498191183436</v>
      </c>
      <c r="U6252">
        <f t="shared" si="197"/>
        <v>0.26190287289203401</v>
      </c>
    </row>
    <row r="6253" spans="1:21" x14ac:dyDescent="0.35">
      <c r="A6253" t="s">
        <v>73</v>
      </c>
      <c r="B6253" t="s">
        <v>63</v>
      </c>
      <c r="C6253" t="s">
        <v>29</v>
      </c>
      <c r="D6253" t="s">
        <v>30</v>
      </c>
      <c r="E6253" t="s">
        <v>586</v>
      </c>
      <c r="F6253" t="s">
        <v>468</v>
      </c>
      <c r="G6253" t="s">
        <v>452</v>
      </c>
      <c r="H6253" t="s">
        <v>41</v>
      </c>
      <c r="I6253" t="s">
        <v>453</v>
      </c>
      <c r="J6253" t="s">
        <v>36</v>
      </c>
      <c r="L6253" t="s">
        <v>587</v>
      </c>
      <c r="M6253" t="s">
        <v>587</v>
      </c>
      <c r="N6253" t="b">
        <v>0</v>
      </c>
      <c r="O6253">
        <v>96.089047769999993</v>
      </c>
      <c r="P6253">
        <v>1.546597408494014E-2</v>
      </c>
      <c r="Q6253">
        <v>29.238335776048189</v>
      </c>
      <c r="R6253">
        <v>2809.4838430999939</v>
      </c>
      <c r="S6253">
        <v>1.4861107226573951</v>
      </c>
      <c r="T6253">
        <f t="shared" si="196"/>
        <v>2809.4838430999944</v>
      </c>
      <c r="U6253">
        <f t="shared" si="197"/>
        <v>1.4861107226573951</v>
      </c>
    </row>
    <row r="6254" spans="1:21" x14ac:dyDescent="0.35">
      <c r="A6254" t="s">
        <v>73</v>
      </c>
      <c r="B6254" t="s">
        <v>63</v>
      </c>
      <c r="C6254" t="s">
        <v>29</v>
      </c>
      <c r="D6254" t="s">
        <v>30</v>
      </c>
      <c r="E6254" t="s">
        <v>588</v>
      </c>
      <c r="F6254" t="s">
        <v>589</v>
      </c>
      <c r="G6254" t="s">
        <v>452</v>
      </c>
      <c r="H6254" t="s">
        <v>41</v>
      </c>
      <c r="I6254" t="s">
        <v>453</v>
      </c>
      <c r="J6254" t="s">
        <v>145</v>
      </c>
      <c r="L6254" t="s">
        <v>590</v>
      </c>
      <c r="M6254" t="s">
        <v>590</v>
      </c>
      <c r="N6254" t="b">
        <v>0</v>
      </c>
      <c r="O6254">
        <v>54.427446869999997</v>
      </c>
      <c r="P6254">
        <v>1.4318921749551651E-3</v>
      </c>
      <c r="Q6254">
        <v>2.7069839879792541</v>
      </c>
      <c r="R6254">
        <v>147.33422718368161</v>
      </c>
      <c r="S6254">
        <v>7.7934235275940983E-2</v>
      </c>
      <c r="T6254">
        <f t="shared" si="196"/>
        <v>147.33422718368158</v>
      </c>
      <c r="U6254">
        <f t="shared" si="197"/>
        <v>7.7934235275940983E-2</v>
      </c>
    </row>
    <row r="6255" spans="1:21" x14ac:dyDescent="0.35">
      <c r="A6255" t="s">
        <v>73</v>
      </c>
      <c r="B6255" t="s">
        <v>63</v>
      </c>
      <c r="C6255" t="s">
        <v>39</v>
      </c>
      <c r="D6255" t="s">
        <v>40</v>
      </c>
      <c r="E6255" t="s">
        <v>588</v>
      </c>
      <c r="F6255" t="s">
        <v>589</v>
      </c>
      <c r="G6255" t="s">
        <v>452</v>
      </c>
      <c r="H6255" t="s">
        <v>41</v>
      </c>
      <c r="I6255" t="s">
        <v>453</v>
      </c>
      <c r="J6255" t="s">
        <v>145</v>
      </c>
      <c r="L6255" t="s">
        <v>590</v>
      </c>
      <c r="M6255" t="s">
        <v>590</v>
      </c>
      <c r="N6255" t="b">
        <v>0</v>
      </c>
      <c r="O6255">
        <v>54.427446869999997</v>
      </c>
      <c r="P6255">
        <v>2.2032332665511108E-3</v>
      </c>
      <c r="Q6255">
        <v>13.72273556166223</v>
      </c>
      <c r="R6255">
        <v>746.89346069343071</v>
      </c>
      <c r="S6255">
        <v>0.1199163615574271</v>
      </c>
      <c r="T6255">
        <f t="shared" si="196"/>
        <v>746.8934606934306</v>
      </c>
      <c r="U6255">
        <f t="shared" si="197"/>
        <v>0.11991636155742713</v>
      </c>
    </row>
    <row r="6256" spans="1:21" x14ac:dyDescent="0.35">
      <c r="A6256" t="s">
        <v>73</v>
      </c>
      <c r="B6256" t="s">
        <v>63</v>
      </c>
      <c r="C6256" t="s">
        <v>76</v>
      </c>
      <c r="D6256" t="s">
        <v>77</v>
      </c>
      <c r="E6256" t="s">
        <v>596</v>
      </c>
      <c r="F6256" t="s">
        <v>597</v>
      </c>
      <c r="G6256" t="s">
        <v>452</v>
      </c>
      <c r="H6256" t="s">
        <v>41</v>
      </c>
      <c r="I6256" t="s">
        <v>453</v>
      </c>
      <c r="J6256" t="s">
        <v>145</v>
      </c>
      <c r="L6256" t="s">
        <v>598</v>
      </c>
      <c r="M6256" t="s">
        <v>598</v>
      </c>
      <c r="N6256" t="b">
        <v>0</v>
      </c>
      <c r="O6256">
        <v>54.427446869999997</v>
      </c>
      <c r="P6256">
        <v>4.9928716549725798E-5</v>
      </c>
      <c r="Q6256">
        <v>4.2716723629058512E-2</v>
      </c>
      <c r="R6256">
        <v>2.3249622057810559</v>
      </c>
      <c r="S6256">
        <v>2.7174925672974908E-3</v>
      </c>
      <c r="T6256">
        <f t="shared" si="196"/>
        <v>2.3249622057810555</v>
      </c>
      <c r="U6256">
        <f t="shared" si="197"/>
        <v>2.7174925672974904E-3</v>
      </c>
    </row>
    <row r="6257" spans="1:21" x14ac:dyDescent="0.35">
      <c r="A6257" t="s">
        <v>73</v>
      </c>
      <c r="B6257" t="s">
        <v>63</v>
      </c>
      <c r="C6257" t="s">
        <v>39</v>
      </c>
      <c r="D6257" t="s">
        <v>40</v>
      </c>
      <c r="E6257" t="s">
        <v>596</v>
      </c>
      <c r="F6257" t="s">
        <v>597</v>
      </c>
      <c r="G6257" t="s">
        <v>452</v>
      </c>
      <c r="H6257" t="s">
        <v>41</v>
      </c>
      <c r="I6257" t="s">
        <v>453</v>
      </c>
      <c r="J6257" t="s">
        <v>145</v>
      </c>
      <c r="L6257" t="s">
        <v>598</v>
      </c>
      <c r="M6257" t="s">
        <v>598</v>
      </c>
      <c r="N6257" t="b">
        <v>0</v>
      </c>
      <c r="O6257">
        <v>54.427446869999997</v>
      </c>
      <c r="P6257">
        <v>1.2674365914276561E-4</v>
      </c>
      <c r="Q6257">
        <v>0.78941696502987035</v>
      </c>
      <c r="R6257">
        <v>42.965949922439911</v>
      </c>
      <c r="S6257">
        <v>6.8983337741022636E-3</v>
      </c>
      <c r="T6257">
        <f t="shared" si="196"/>
        <v>42.965949922439911</v>
      </c>
      <c r="U6257">
        <f t="shared" si="197"/>
        <v>6.8983337741022645E-3</v>
      </c>
    </row>
    <row r="6258" spans="1:21" x14ac:dyDescent="0.35">
      <c r="A6258" t="s">
        <v>73</v>
      </c>
      <c r="B6258" t="s">
        <v>63</v>
      </c>
      <c r="C6258" t="s">
        <v>39</v>
      </c>
      <c r="D6258" t="s">
        <v>40</v>
      </c>
      <c r="E6258" t="s">
        <v>599</v>
      </c>
      <c r="F6258" t="s">
        <v>600</v>
      </c>
      <c r="G6258" t="s">
        <v>452</v>
      </c>
      <c r="H6258" t="s">
        <v>41</v>
      </c>
      <c r="I6258" t="s">
        <v>453</v>
      </c>
      <c r="J6258" t="s">
        <v>145</v>
      </c>
      <c r="L6258" t="s">
        <v>601</v>
      </c>
      <c r="M6258" t="s">
        <v>601</v>
      </c>
      <c r="N6258" t="b">
        <v>0</v>
      </c>
      <c r="O6258">
        <v>111.51933579999999</v>
      </c>
      <c r="P6258">
        <v>5.9175433454328543E-4</v>
      </c>
      <c r="Q6258">
        <v>3.6857142517262962</v>
      </c>
      <c r="R6258">
        <v>411.02840530111052</v>
      </c>
      <c r="S6258">
        <v>6.5992050345038189E-2</v>
      </c>
      <c r="T6258">
        <f t="shared" si="196"/>
        <v>411.02840530111052</v>
      </c>
      <c r="U6258">
        <f t="shared" si="197"/>
        <v>6.5992050345038189E-2</v>
      </c>
    </row>
    <row r="6259" spans="1:21" x14ac:dyDescent="0.35">
      <c r="A6259" t="s">
        <v>73</v>
      </c>
      <c r="B6259" t="s">
        <v>63</v>
      </c>
      <c r="C6259" t="s">
        <v>29</v>
      </c>
      <c r="D6259" t="s">
        <v>30</v>
      </c>
      <c r="E6259" t="s">
        <v>599</v>
      </c>
      <c r="F6259" t="s">
        <v>600</v>
      </c>
      <c r="G6259" t="s">
        <v>452</v>
      </c>
      <c r="H6259" t="s">
        <v>41</v>
      </c>
      <c r="I6259" t="s">
        <v>453</v>
      </c>
      <c r="J6259" t="s">
        <v>145</v>
      </c>
      <c r="L6259" t="s">
        <v>601</v>
      </c>
      <c r="M6259" t="s">
        <v>601</v>
      </c>
      <c r="N6259" t="b">
        <v>0</v>
      </c>
      <c r="O6259">
        <v>111.51933579999999</v>
      </c>
      <c r="P6259">
        <v>2.3424940396786369E-2</v>
      </c>
      <c r="Q6259">
        <v>44.284716183643233</v>
      </c>
      <c r="R6259">
        <v>4938.6021348914037</v>
      </c>
      <c r="S6259">
        <v>2.6123337942042051</v>
      </c>
      <c r="T6259">
        <f t="shared" si="196"/>
        <v>4938.6021348914037</v>
      </c>
      <c r="U6259">
        <f t="shared" si="197"/>
        <v>2.6123337942042042</v>
      </c>
    </row>
    <row r="6260" spans="1:21" x14ac:dyDescent="0.35">
      <c r="A6260" t="s">
        <v>73</v>
      </c>
      <c r="B6260" t="s">
        <v>63</v>
      </c>
      <c r="C6260" t="s">
        <v>29</v>
      </c>
      <c r="D6260" t="s">
        <v>30</v>
      </c>
      <c r="E6260" t="s">
        <v>602</v>
      </c>
      <c r="F6260" t="s">
        <v>603</v>
      </c>
      <c r="G6260" t="s">
        <v>452</v>
      </c>
      <c r="H6260" t="s">
        <v>41</v>
      </c>
      <c r="I6260" t="s">
        <v>453</v>
      </c>
      <c r="J6260" t="s">
        <v>36</v>
      </c>
      <c r="L6260" t="s">
        <v>604</v>
      </c>
      <c r="M6260" t="s">
        <v>604</v>
      </c>
      <c r="N6260" t="b">
        <v>0</v>
      </c>
      <c r="O6260">
        <v>748.88314725999999</v>
      </c>
      <c r="P6260">
        <v>1.019263925010711E-2</v>
      </c>
      <c r="Q6260">
        <v>19.269126354540461</v>
      </c>
      <c r="R6260">
        <v>14430.323989338871</v>
      </c>
      <c r="S6260">
        <v>7.633095760506019</v>
      </c>
      <c r="T6260">
        <f t="shared" si="196"/>
        <v>14430.323989338871</v>
      </c>
      <c r="U6260">
        <f t="shared" si="197"/>
        <v>7.633095760506019</v>
      </c>
    </row>
    <row r="6261" spans="1:21" x14ac:dyDescent="0.35">
      <c r="A6261" t="s">
        <v>73</v>
      </c>
      <c r="B6261" t="s">
        <v>63</v>
      </c>
      <c r="C6261" t="s">
        <v>39</v>
      </c>
      <c r="D6261" t="s">
        <v>40</v>
      </c>
      <c r="E6261" t="s">
        <v>614</v>
      </c>
      <c r="F6261" t="s">
        <v>615</v>
      </c>
      <c r="G6261" t="s">
        <v>452</v>
      </c>
      <c r="H6261" t="s">
        <v>41</v>
      </c>
      <c r="I6261" t="s">
        <v>453</v>
      </c>
      <c r="J6261" t="s">
        <v>36</v>
      </c>
      <c r="L6261" t="s">
        <v>616</v>
      </c>
      <c r="M6261" t="s">
        <v>616</v>
      </c>
      <c r="N6261" t="b">
        <v>0</v>
      </c>
      <c r="O6261">
        <v>0.45680324</v>
      </c>
      <c r="P6261">
        <v>1.0965273912022219E-2</v>
      </c>
      <c r="Q6261">
        <v>68.296696741249818</v>
      </c>
      <c r="R6261">
        <v>31.198152352700362</v>
      </c>
      <c r="S6261">
        <v>5.0089726504992252E-3</v>
      </c>
      <c r="T6261">
        <f t="shared" si="196"/>
        <v>31.198152352700358</v>
      </c>
      <c r="U6261">
        <f t="shared" si="197"/>
        <v>5.0089726504992244E-3</v>
      </c>
    </row>
    <row r="6262" spans="1:21" x14ac:dyDescent="0.35">
      <c r="A6262" t="s">
        <v>73</v>
      </c>
      <c r="B6262" t="s">
        <v>63</v>
      </c>
      <c r="C6262" t="s">
        <v>29</v>
      </c>
      <c r="D6262" t="s">
        <v>30</v>
      </c>
      <c r="E6262" t="s">
        <v>614</v>
      </c>
      <c r="F6262" t="s">
        <v>615</v>
      </c>
      <c r="G6262" t="s">
        <v>452</v>
      </c>
      <c r="H6262" t="s">
        <v>41</v>
      </c>
      <c r="I6262" t="s">
        <v>453</v>
      </c>
      <c r="J6262" t="s">
        <v>36</v>
      </c>
      <c r="L6262" t="s">
        <v>616</v>
      </c>
      <c r="M6262" t="s">
        <v>616</v>
      </c>
      <c r="N6262" t="b">
        <v>0</v>
      </c>
      <c r="O6262">
        <v>0.45680324</v>
      </c>
      <c r="P6262">
        <v>2.0374826765577812E-2</v>
      </c>
      <c r="Q6262">
        <v>38.518493764376672</v>
      </c>
      <c r="R6262">
        <v>17.595372751487059</v>
      </c>
      <c r="S6262">
        <v>9.3072868809546648E-3</v>
      </c>
      <c r="T6262">
        <f t="shared" si="196"/>
        <v>17.595372751487059</v>
      </c>
      <c r="U6262">
        <f t="shared" si="197"/>
        <v>9.3072868809546648E-3</v>
      </c>
    </row>
    <row r="6263" spans="1:21" x14ac:dyDescent="0.35">
      <c r="A6263" t="s">
        <v>73</v>
      </c>
      <c r="B6263" t="s">
        <v>63</v>
      </c>
      <c r="C6263" t="s">
        <v>76</v>
      </c>
      <c r="D6263" t="s">
        <v>77</v>
      </c>
      <c r="E6263" t="s">
        <v>614</v>
      </c>
      <c r="F6263" t="s">
        <v>615</v>
      </c>
      <c r="G6263" t="s">
        <v>452</v>
      </c>
      <c r="H6263" t="s">
        <v>41</v>
      </c>
      <c r="I6263" t="s">
        <v>453</v>
      </c>
      <c r="J6263" t="s">
        <v>36</v>
      </c>
      <c r="L6263" t="s">
        <v>616</v>
      </c>
      <c r="M6263" t="s">
        <v>616</v>
      </c>
      <c r="N6263" t="b">
        <v>0</v>
      </c>
      <c r="O6263">
        <v>0.45680324</v>
      </c>
      <c r="P6263">
        <v>9.8718018143287307E-3</v>
      </c>
      <c r="Q6263">
        <v>8.4458615995774995</v>
      </c>
      <c r="R6263">
        <v>3.8580969432785839</v>
      </c>
      <c r="S6263">
        <v>4.5094710534232434E-3</v>
      </c>
      <c r="T6263">
        <f t="shared" si="196"/>
        <v>3.8580969432785843</v>
      </c>
      <c r="U6263">
        <f t="shared" si="197"/>
        <v>4.5094710534232425E-3</v>
      </c>
    </row>
    <row r="6264" spans="1:21" x14ac:dyDescent="0.35">
      <c r="A6264" t="s">
        <v>73</v>
      </c>
      <c r="B6264" t="s">
        <v>63</v>
      </c>
      <c r="C6264" t="s">
        <v>29</v>
      </c>
      <c r="D6264" t="s">
        <v>30</v>
      </c>
      <c r="E6264" t="s">
        <v>620</v>
      </c>
      <c r="F6264" t="s">
        <v>621</v>
      </c>
      <c r="G6264" t="s">
        <v>452</v>
      </c>
      <c r="H6264" t="s">
        <v>41</v>
      </c>
      <c r="I6264" t="s">
        <v>453</v>
      </c>
      <c r="J6264" t="s">
        <v>36</v>
      </c>
      <c r="L6264" t="s">
        <v>622</v>
      </c>
      <c r="M6264" t="s">
        <v>622</v>
      </c>
      <c r="N6264" t="b">
        <v>0</v>
      </c>
      <c r="O6264">
        <v>91.262107009999994</v>
      </c>
      <c r="P6264">
        <v>2.6833262516181431E-2</v>
      </c>
      <c r="Q6264">
        <v>50.72812970628982</v>
      </c>
      <c r="R6264">
        <v>4629.5560016725813</v>
      </c>
      <c r="S6264">
        <v>2.448860075179172</v>
      </c>
      <c r="T6264">
        <f t="shared" si="196"/>
        <v>4629.5560016725813</v>
      </c>
      <c r="U6264">
        <f t="shared" si="197"/>
        <v>2.4488600751791716</v>
      </c>
    </row>
    <row r="6265" spans="1:21" x14ac:dyDescent="0.35">
      <c r="A6265" t="s">
        <v>73</v>
      </c>
      <c r="B6265" t="s">
        <v>63</v>
      </c>
      <c r="C6265" t="s">
        <v>39</v>
      </c>
      <c r="D6265" t="s">
        <v>40</v>
      </c>
      <c r="E6265" t="s">
        <v>620</v>
      </c>
      <c r="F6265" t="s">
        <v>621</v>
      </c>
      <c r="G6265" t="s">
        <v>452</v>
      </c>
      <c r="H6265" t="s">
        <v>41</v>
      </c>
      <c r="I6265" t="s">
        <v>453</v>
      </c>
      <c r="J6265" t="s">
        <v>36</v>
      </c>
      <c r="L6265" t="s">
        <v>622</v>
      </c>
      <c r="M6265" t="s">
        <v>622</v>
      </c>
      <c r="N6265" t="b">
        <v>0</v>
      </c>
      <c r="O6265">
        <v>91.262107009999994</v>
      </c>
      <c r="P6265">
        <v>6.4116928033102587E-3</v>
      </c>
      <c r="Q6265">
        <v>39.934929350522481</v>
      </c>
      <c r="R6265">
        <v>3644.5457958241718</v>
      </c>
      <c r="S6265">
        <v>0.58514459473094771</v>
      </c>
      <c r="T6265">
        <f t="shared" si="196"/>
        <v>3644.5457958241723</v>
      </c>
      <c r="U6265">
        <f t="shared" si="197"/>
        <v>0.58514459473094771</v>
      </c>
    </row>
    <row r="6266" spans="1:21" x14ac:dyDescent="0.35">
      <c r="A6266" t="s">
        <v>73</v>
      </c>
      <c r="B6266" t="s">
        <v>63</v>
      </c>
      <c r="C6266" t="s">
        <v>39</v>
      </c>
      <c r="D6266" t="s">
        <v>40</v>
      </c>
      <c r="E6266" t="s">
        <v>623</v>
      </c>
      <c r="F6266" t="s">
        <v>624</v>
      </c>
      <c r="G6266" t="s">
        <v>452</v>
      </c>
      <c r="H6266" t="s">
        <v>41</v>
      </c>
      <c r="I6266" t="s">
        <v>453</v>
      </c>
      <c r="J6266" t="s">
        <v>36</v>
      </c>
      <c r="L6266" t="s">
        <v>1448</v>
      </c>
      <c r="M6266" t="s">
        <v>1449</v>
      </c>
      <c r="N6266" t="b">
        <v>0</v>
      </c>
      <c r="O6266">
        <v>0.20814360000000001</v>
      </c>
      <c r="P6266">
        <v>4.2044349509557577E-3</v>
      </c>
      <c r="Q6266">
        <v>26.18712684403711</v>
      </c>
      <c r="R6266">
        <v>5.4506828549745237</v>
      </c>
      <c r="S6266">
        <v>8.751262266577549E-4</v>
      </c>
      <c r="T6266">
        <f t="shared" si="196"/>
        <v>5.4506828549745228</v>
      </c>
      <c r="U6266">
        <f t="shared" si="197"/>
        <v>8.751262266577549E-4</v>
      </c>
    </row>
    <row r="6267" spans="1:21" x14ac:dyDescent="0.35">
      <c r="A6267" t="s">
        <v>73</v>
      </c>
      <c r="B6267" t="s">
        <v>63</v>
      </c>
      <c r="C6267" t="s">
        <v>29</v>
      </c>
      <c r="D6267" t="s">
        <v>30</v>
      </c>
      <c r="E6267" t="s">
        <v>623</v>
      </c>
      <c r="F6267" t="s">
        <v>624</v>
      </c>
      <c r="G6267" t="s">
        <v>452</v>
      </c>
      <c r="H6267" t="s">
        <v>41</v>
      </c>
      <c r="I6267" t="s">
        <v>453</v>
      </c>
      <c r="J6267" t="s">
        <v>36</v>
      </c>
      <c r="L6267" t="s">
        <v>1448</v>
      </c>
      <c r="M6267" t="s">
        <v>1449</v>
      </c>
      <c r="N6267" t="b">
        <v>0</v>
      </c>
      <c r="O6267">
        <v>0.20814360000000001</v>
      </c>
      <c r="P6267">
        <v>1.106005034923447E-2</v>
      </c>
      <c r="Q6267">
        <v>20.90896208896422</v>
      </c>
      <c r="R6267">
        <v>4.3520666414605342</v>
      </c>
      <c r="S6267">
        <v>2.3020786958709199E-3</v>
      </c>
      <c r="T6267">
        <f t="shared" si="196"/>
        <v>4.3520666414605333</v>
      </c>
      <c r="U6267">
        <f t="shared" si="197"/>
        <v>2.3020786958709199E-3</v>
      </c>
    </row>
    <row r="6268" spans="1:21" x14ac:dyDescent="0.35">
      <c r="A6268" t="s">
        <v>73</v>
      </c>
      <c r="B6268" t="s">
        <v>63</v>
      </c>
      <c r="C6268" t="s">
        <v>29</v>
      </c>
      <c r="D6268" t="s">
        <v>30</v>
      </c>
      <c r="E6268" t="s">
        <v>1450</v>
      </c>
      <c r="F6268" t="s">
        <v>1451</v>
      </c>
      <c r="G6268" t="s">
        <v>452</v>
      </c>
      <c r="H6268" t="s">
        <v>41</v>
      </c>
      <c r="I6268" t="s">
        <v>453</v>
      </c>
      <c r="J6268" t="s">
        <v>145</v>
      </c>
      <c r="L6268" t="s">
        <v>1452</v>
      </c>
      <c r="M6268" t="s">
        <v>1452</v>
      </c>
      <c r="N6268" t="b">
        <v>0</v>
      </c>
      <c r="O6268">
        <v>111.51933579999999</v>
      </c>
      <c r="P6268">
        <v>1.8995289210426109E-2</v>
      </c>
      <c r="Q6268">
        <v>35.910485886459028</v>
      </c>
      <c r="R6268">
        <v>4004.7135343131849</v>
      </c>
      <c r="S6268">
        <v>2.1183420360756262</v>
      </c>
      <c r="T6268">
        <f t="shared" si="196"/>
        <v>4004.7135343131849</v>
      </c>
      <c r="U6268">
        <f t="shared" si="197"/>
        <v>2.1183420360756262</v>
      </c>
    </row>
    <row r="6269" spans="1:21" x14ac:dyDescent="0.35">
      <c r="A6269" t="s">
        <v>73</v>
      </c>
      <c r="B6269" t="s">
        <v>63</v>
      </c>
      <c r="C6269" t="s">
        <v>39</v>
      </c>
      <c r="D6269" t="s">
        <v>40</v>
      </c>
      <c r="E6269" t="s">
        <v>1450</v>
      </c>
      <c r="F6269" t="s">
        <v>1451</v>
      </c>
      <c r="G6269" t="s">
        <v>452</v>
      </c>
      <c r="H6269" t="s">
        <v>41</v>
      </c>
      <c r="I6269" t="s">
        <v>453</v>
      </c>
      <c r="J6269" t="s">
        <v>145</v>
      </c>
      <c r="L6269" t="s">
        <v>1452</v>
      </c>
      <c r="M6269" t="s">
        <v>1452</v>
      </c>
      <c r="N6269" t="b">
        <v>0</v>
      </c>
      <c r="O6269">
        <v>111.51933579999999</v>
      </c>
      <c r="P6269">
        <v>2.1731410402570542E-3</v>
      </c>
      <c r="Q6269">
        <v>13.535307534787229</v>
      </c>
      <c r="R6269">
        <v>1509.4485061282071</v>
      </c>
      <c r="S6269">
        <v>0.2423472454091877</v>
      </c>
      <c r="T6269">
        <f t="shared" si="196"/>
        <v>1509.4485061282071</v>
      </c>
      <c r="U6269">
        <f t="shared" si="197"/>
        <v>0.24234724540918773</v>
      </c>
    </row>
    <row r="6270" spans="1:21" x14ac:dyDescent="0.35">
      <c r="A6270" t="s">
        <v>73</v>
      </c>
      <c r="B6270" t="s">
        <v>63</v>
      </c>
      <c r="C6270" t="s">
        <v>76</v>
      </c>
      <c r="D6270" t="s">
        <v>77</v>
      </c>
      <c r="E6270" t="s">
        <v>1450</v>
      </c>
      <c r="F6270" t="s">
        <v>1451</v>
      </c>
      <c r="G6270" t="s">
        <v>452</v>
      </c>
      <c r="H6270" t="s">
        <v>41</v>
      </c>
      <c r="I6270" t="s">
        <v>453</v>
      </c>
      <c r="J6270" t="s">
        <v>145</v>
      </c>
      <c r="L6270" t="s">
        <v>1452</v>
      </c>
      <c r="M6270" t="s">
        <v>1452</v>
      </c>
      <c r="N6270" t="b">
        <v>0</v>
      </c>
      <c r="O6270">
        <v>111.51933579999999</v>
      </c>
      <c r="P6270">
        <v>1.24598376677027E-2</v>
      </c>
      <c r="Q6270">
        <v>10.6600665687873</v>
      </c>
      <c r="R6270">
        <v>1188.8035433349439</v>
      </c>
      <c r="S6270">
        <v>1.3895128208780261</v>
      </c>
      <c r="T6270">
        <f t="shared" si="196"/>
        <v>1188.8035433349446</v>
      </c>
      <c r="U6270">
        <f t="shared" si="197"/>
        <v>1.3895128208780261</v>
      </c>
    </row>
    <row r="6271" spans="1:21" x14ac:dyDescent="0.35">
      <c r="A6271" t="s">
        <v>73</v>
      </c>
      <c r="B6271" t="s">
        <v>63</v>
      </c>
      <c r="C6271" t="s">
        <v>39</v>
      </c>
      <c r="D6271" t="s">
        <v>40</v>
      </c>
      <c r="E6271" t="s">
        <v>629</v>
      </c>
      <c r="F6271" t="s">
        <v>630</v>
      </c>
      <c r="G6271" t="s">
        <v>452</v>
      </c>
      <c r="H6271" t="s">
        <v>41</v>
      </c>
      <c r="I6271" t="s">
        <v>453</v>
      </c>
      <c r="J6271" t="s">
        <v>36</v>
      </c>
      <c r="L6271" t="s">
        <v>631</v>
      </c>
      <c r="M6271" t="s">
        <v>631</v>
      </c>
      <c r="N6271" t="b">
        <v>0</v>
      </c>
      <c r="O6271">
        <v>20.496116310000001</v>
      </c>
      <c r="P6271">
        <v>1.992913869137262E-3</v>
      </c>
      <c r="Q6271">
        <v>12.41277101182756</v>
      </c>
      <c r="R6271">
        <v>254.41359838781401</v>
      </c>
      <c r="S6271">
        <v>4.0846994457649437E-2</v>
      </c>
      <c r="T6271">
        <f t="shared" si="196"/>
        <v>254.41359838781409</v>
      </c>
      <c r="U6271">
        <f t="shared" si="197"/>
        <v>4.0846994457649444E-2</v>
      </c>
    </row>
    <row r="6272" spans="1:21" x14ac:dyDescent="0.35">
      <c r="A6272" t="s">
        <v>73</v>
      </c>
      <c r="B6272" t="s">
        <v>63</v>
      </c>
      <c r="C6272" t="s">
        <v>29</v>
      </c>
      <c r="D6272" t="s">
        <v>30</v>
      </c>
      <c r="E6272" t="s">
        <v>629</v>
      </c>
      <c r="F6272" t="s">
        <v>630</v>
      </c>
      <c r="G6272" t="s">
        <v>452</v>
      </c>
      <c r="H6272" t="s">
        <v>41</v>
      </c>
      <c r="I6272" t="s">
        <v>453</v>
      </c>
      <c r="J6272" t="s">
        <v>36</v>
      </c>
      <c r="L6272" t="s">
        <v>631</v>
      </c>
      <c r="M6272" t="s">
        <v>631</v>
      </c>
      <c r="N6272" t="b">
        <v>0</v>
      </c>
      <c r="O6272">
        <v>20.496116310000001</v>
      </c>
      <c r="P6272">
        <v>4.6040474609828821E-3</v>
      </c>
      <c r="Q6272">
        <v>8.7039254594483992</v>
      </c>
      <c r="R6272">
        <v>178.39666857042459</v>
      </c>
      <c r="S6272">
        <v>9.4365092257065339E-2</v>
      </c>
      <c r="T6272">
        <f t="shared" si="196"/>
        <v>178.39666857042459</v>
      </c>
      <c r="U6272">
        <f t="shared" si="197"/>
        <v>9.4365092257065339E-2</v>
      </c>
    </row>
    <row r="6273" spans="1:21" x14ac:dyDescent="0.35">
      <c r="A6273" t="s">
        <v>73</v>
      </c>
      <c r="B6273" t="s">
        <v>63</v>
      </c>
      <c r="C6273" t="s">
        <v>39</v>
      </c>
      <c r="D6273" t="s">
        <v>40</v>
      </c>
      <c r="E6273" t="s">
        <v>634</v>
      </c>
      <c r="F6273" t="s">
        <v>635</v>
      </c>
      <c r="G6273" t="s">
        <v>452</v>
      </c>
      <c r="H6273" t="s">
        <v>41</v>
      </c>
      <c r="I6273" t="s">
        <v>453</v>
      </c>
      <c r="J6273" t="s">
        <v>145</v>
      </c>
      <c r="L6273" t="s">
        <v>636</v>
      </c>
      <c r="M6273" t="s">
        <v>636</v>
      </c>
      <c r="N6273" t="b">
        <v>0</v>
      </c>
      <c r="O6273">
        <v>54.427446869999997</v>
      </c>
      <c r="P6273">
        <v>6.1928423020481266E-3</v>
      </c>
      <c r="Q6273">
        <v>38.571829218570201</v>
      </c>
      <c r="R6273">
        <v>2099.3661854724428</v>
      </c>
      <c r="S6273">
        <v>0.33706059536901289</v>
      </c>
      <c r="T6273">
        <f t="shared" si="196"/>
        <v>2099.3661854724432</v>
      </c>
      <c r="U6273">
        <f t="shared" si="197"/>
        <v>0.33706059536901289</v>
      </c>
    </row>
    <row r="6274" spans="1:21" x14ac:dyDescent="0.35">
      <c r="A6274" t="s">
        <v>73</v>
      </c>
      <c r="B6274" t="s">
        <v>63</v>
      </c>
      <c r="C6274" t="s">
        <v>29</v>
      </c>
      <c r="D6274" t="s">
        <v>30</v>
      </c>
      <c r="E6274" t="s">
        <v>637</v>
      </c>
      <c r="F6274" t="s">
        <v>638</v>
      </c>
      <c r="G6274" t="s">
        <v>452</v>
      </c>
      <c r="H6274" t="s">
        <v>41</v>
      </c>
      <c r="I6274" t="s">
        <v>453</v>
      </c>
      <c r="J6274" t="s">
        <v>36</v>
      </c>
      <c r="L6274" t="s">
        <v>639</v>
      </c>
      <c r="M6274" t="s">
        <v>639</v>
      </c>
      <c r="N6274" t="b">
        <v>0</v>
      </c>
      <c r="O6274">
        <v>107.13290702</v>
      </c>
      <c r="P6274">
        <v>9.2091919976890896E-3</v>
      </c>
      <c r="Q6274">
        <v>17.409924934293059</v>
      </c>
      <c r="R6274">
        <v>1865.1758692107981</v>
      </c>
      <c r="S6274">
        <v>0.98660751001775338</v>
      </c>
      <c r="T6274">
        <f t="shared" ref="T6274:T6337" si="198">O6274*Q6274</f>
        <v>1865.1758692107981</v>
      </c>
      <c r="U6274">
        <f t="shared" ref="U6274:U6337" si="199">O6274*P6274</f>
        <v>0.98660751001775338</v>
      </c>
    </row>
    <row r="6275" spans="1:21" x14ac:dyDescent="0.35">
      <c r="A6275" t="s">
        <v>73</v>
      </c>
      <c r="B6275" t="s">
        <v>63</v>
      </c>
      <c r="C6275" t="s">
        <v>39</v>
      </c>
      <c r="D6275" t="s">
        <v>40</v>
      </c>
      <c r="E6275" t="s">
        <v>637</v>
      </c>
      <c r="F6275" t="s">
        <v>638</v>
      </c>
      <c r="G6275" t="s">
        <v>452</v>
      </c>
      <c r="H6275" t="s">
        <v>41</v>
      </c>
      <c r="I6275" t="s">
        <v>453</v>
      </c>
      <c r="J6275" t="s">
        <v>36</v>
      </c>
      <c r="L6275" t="s">
        <v>639</v>
      </c>
      <c r="M6275" t="s">
        <v>639</v>
      </c>
      <c r="N6275" t="b">
        <v>0</v>
      </c>
      <c r="O6275">
        <v>107.13290702</v>
      </c>
      <c r="P6275">
        <v>2.2227545245623649E-3</v>
      </c>
      <c r="Q6275">
        <v>13.844322806002801</v>
      </c>
      <c r="R6275">
        <v>1483.1825479303629</v>
      </c>
      <c r="S6275">
        <v>0.23813015380822419</v>
      </c>
      <c r="T6275">
        <f t="shared" si="198"/>
        <v>1483.1825479303636</v>
      </c>
      <c r="U6275">
        <f t="shared" si="199"/>
        <v>0.23813015380822414</v>
      </c>
    </row>
    <row r="6276" spans="1:21" x14ac:dyDescent="0.35">
      <c r="A6276" t="s">
        <v>73</v>
      </c>
      <c r="B6276" t="s">
        <v>63</v>
      </c>
      <c r="C6276" t="s">
        <v>39</v>
      </c>
      <c r="D6276" t="s">
        <v>40</v>
      </c>
      <c r="E6276" t="s">
        <v>647</v>
      </c>
      <c r="F6276" t="s">
        <v>648</v>
      </c>
      <c r="G6276" t="s">
        <v>452</v>
      </c>
      <c r="H6276" t="s">
        <v>41</v>
      </c>
      <c r="I6276" t="s">
        <v>645</v>
      </c>
      <c r="J6276" t="s">
        <v>36</v>
      </c>
      <c r="L6276" t="s">
        <v>649</v>
      </c>
      <c r="M6276" t="s">
        <v>649</v>
      </c>
      <c r="N6276" t="b">
        <v>0</v>
      </c>
      <c r="O6276">
        <v>43.80628574</v>
      </c>
      <c r="P6276">
        <v>1.6543807090441669E-2</v>
      </c>
      <c r="Q6276">
        <v>103.0423302570522</v>
      </c>
      <c r="R6276">
        <v>4513.9017625558781</v>
      </c>
      <c r="S6276">
        <v>0.72472274063132558</v>
      </c>
      <c r="T6276">
        <f t="shared" si="198"/>
        <v>4513.9017625558763</v>
      </c>
      <c r="U6276">
        <f t="shared" si="199"/>
        <v>0.7247227406313258</v>
      </c>
    </row>
    <row r="6277" spans="1:21" x14ac:dyDescent="0.35">
      <c r="A6277" t="s">
        <v>73</v>
      </c>
      <c r="B6277" t="s">
        <v>63</v>
      </c>
      <c r="C6277" t="s">
        <v>76</v>
      </c>
      <c r="D6277" t="s">
        <v>77</v>
      </c>
      <c r="E6277" t="s">
        <v>647</v>
      </c>
      <c r="F6277" t="s">
        <v>648</v>
      </c>
      <c r="G6277" t="s">
        <v>452</v>
      </c>
      <c r="H6277" t="s">
        <v>41</v>
      </c>
      <c r="I6277" t="s">
        <v>645</v>
      </c>
      <c r="J6277" t="s">
        <v>36</v>
      </c>
      <c r="L6277" t="s">
        <v>649</v>
      </c>
      <c r="M6277" t="s">
        <v>649</v>
      </c>
      <c r="N6277" t="b">
        <v>0</v>
      </c>
      <c r="O6277">
        <v>43.80628574</v>
      </c>
      <c r="P6277">
        <v>1.406432208218515E-2</v>
      </c>
      <c r="Q6277">
        <v>12.032789963996519</v>
      </c>
      <c r="R6277">
        <v>527.11183541223602</v>
      </c>
      <c r="S6277">
        <v>0.61610571187159446</v>
      </c>
      <c r="T6277">
        <f t="shared" si="198"/>
        <v>527.11183541223579</v>
      </c>
      <c r="U6277">
        <f t="shared" si="199"/>
        <v>0.61610571187159446</v>
      </c>
    </row>
    <row r="6278" spans="1:21" x14ac:dyDescent="0.35">
      <c r="A6278" t="s">
        <v>73</v>
      </c>
      <c r="B6278" t="s">
        <v>63</v>
      </c>
      <c r="C6278" t="s">
        <v>76</v>
      </c>
      <c r="D6278" t="s">
        <v>77</v>
      </c>
      <c r="E6278" t="s">
        <v>1267</v>
      </c>
      <c r="F6278" t="s">
        <v>1268</v>
      </c>
      <c r="G6278" t="s">
        <v>452</v>
      </c>
      <c r="H6278" t="s">
        <v>41</v>
      </c>
      <c r="I6278" t="s">
        <v>645</v>
      </c>
      <c r="J6278" t="s">
        <v>36</v>
      </c>
      <c r="L6278" t="s">
        <v>1269</v>
      </c>
      <c r="M6278" t="s">
        <v>1269</v>
      </c>
      <c r="N6278" t="b">
        <v>0</v>
      </c>
      <c r="O6278">
        <v>25.523464279999999</v>
      </c>
      <c r="P6278">
        <v>3.9732763505985341E-3</v>
      </c>
      <c r="Q6278">
        <v>3.399353308057822</v>
      </c>
      <c r="R6278">
        <v>86.76327273331367</v>
      </c>
      <c r="S6278">
        <v>0.10141177700907041</v>
      </c>
      <c r="T6278">
        <f t="shared" si="198"/>
        <v>86.763272733313656</v>
      </c>
      <c r="U6278">
        <f t="shared" si="199"/>
        <v>0.10141177700907043</v>
      </c>
    </row>
    <row r="6279" spans="1:21" x14ac:dyDescent="0.35">
      <c r="A6279" t="s">
        <v>73</v>
      </c>
      <c r="B6279" t="s">
        <v>63</v>
      </c>
      <c r="C6279" t="s">
        <v>39</v>
      </c>
      <c r="D6279" t="s">
        <v>40</v>
      </c>
      <c r="E6279" t="s">
        <v>674</v>
      </c>
      <c r="F6279" t="s">
        <v>675</v>
      </c>
      <c r="G6279" t="s">
        <v>452</v>
      </c>
      <c r="H6279" t="s">
        <v>41</v>
      </c>
      <c r="I6279" t="s">
        <v>645</v>
      </c>
      <c r="J6279" t="s">
        <v>36</v>
      </c>
      <c r="L6279" t="s">
        <v>676</v>
      </c>
      <c r="M6279" t="s">
        <v>676</v>
      </c>
      <c r="N6279" t="b">
        <v>0</v>
      </c>
      <c r="O6279">
        <v>73.631548109999997</v>
      </c>
      <c r="P6279">
        <v>4.9077690659200699E-3</v>
      </c>
      <c r="Q6279">
        <v>30.567810549970559</v>
      </c>
      <c r="R6279">
        <v>2250.7552131275229</v>
      </c>
      <c r="S6279">
        <v>0.36136663409006342</v>
      </c>
      <c r="T6279">
        <f t="shared" si="198"/>
        <v>2250.7552131275229</v>
      </c>
      <c r="U6279">
        <f t="shared" si="199"/>
        <v>0.36136663409006337</v>
      </c>
    </row>
    <row r="6280" spans="1:21" x14ac:dyDescent="0.35">
      <c r="A6280" t="s">
        <v>73</v>
      </c>
      <c r="B6280" t="s">
        <v>63</v>
      </c>
      <c r="C6280" t="s">
        <v>76</v>
      </c>
      <c r="D6280" t="s">
        <v>77</v>
      </c>
      <c r="E6280" t="s">
        <v>674</v>
      </c>
      <c r="F6280" t="s">
        <v>675</v>
      </c>
      <c r="G6280" t="s">
        <v>452</v>
      </c>
      <c r="H6280" t="s">
        <v>41</v>
      </c>
      <c r="I6280" t="s">
        <v>645</v>
      </c>
      <c r="J6280" t="s">
        <v>36</v>
      </c>
      <c r="L6280" t="s">
        <v>676</v>
      </c>
      <c r="M6280" t="s">
        <v>676</v>
      </c>
      <c r="N6280" t="b">
        <v>0</v>
      </c>
      <c r="O6280">
        <v>73.631548109999997</v>
      </c>
      <c r="P6280">
        <v>7.6382146573659169E-3</v>
      </c>
      <c r="Q6280">
        <v>6.5349067047051017</v>
      </c>
      <c r="R6280">
        <v>481.17529742185519</v>
      </c>
      <c r="S6280">
        <v>0.56241357001834569</v>
      </c>
      <c r="T6280">
        <f t="shared" si="198"/>
        <v>481.17529742185525</v>
      </c>
      <c r="U6280">
        <f t="shared" si="199"/>
        <v>0.56241357001834569</v>
      </c>
    </row>
    <row r="6281" spans="1:21" x14ac:dyDescent="0.35">
      <c r="A6281" t="s">
        <v>73</v>
      </c>
      <c r="B6281" t="s">
        <v>63</v>
      </c>
      <c r="C6281" t="s">
        <v>39</v>
      </c>
      <c r="D6281" t="s">
        <v>40</v>
      </c>
      <c r="E6281" t="s">
        <v>686</v>
      </c>
      <c r="F6281" t="s">
        <v>687</v>
      </c>
      <c r="G6281" t="s">
        <v>452</v>
      </c>
      <c r="H6281" t="s">
        <v>41</v>
      </c>
      <c r="I6281" t="s">
        <v>645</v>
      </c>
      <c r="J6281" t="s">
        <v>36</v>
      </c>
      <c r="L6281" t="s">
        <v>688</v>
      </c>
      <c r="M6281" t="s">
        <v>688</v>
      </c>
      <c r="N6281" t="b">
        <v>0</v>
      </c>
      <c r="O6281">
        <v>10.086570050000001</v>
      </c>
      <c r="P6281">
        <v>4.1218173033722454E-6</v>
      </c>
      <c r="Q6281">
        <v>2.567254668235959E-2</v>
      </c>
      <c r="R6281">
        <v>0.25894794047351521</v>
      </c>
      <c r="S6281">
        <v>4.1574998963766253E-5</v>
      </c>
      <c r="T6281">
        <f t="shared" si="198"/>
        <v>0.2589479404735151</v>
      </c>
      <c r="U6281">
        <f t="shared" si="199"/>
        <v>4.157499896376626E-5</v>
      </c>
    </row>
    <row r="6282" spans="1:21" x14ac:dyDescent="0.35">
      <c r="A6282" t="s">
        <v>73</v>
      </c>
      <c r="B6282" t="s">
        <v>63</v>
      </c>
      <c r="C6282" t="s">
        <v>39</v>
      </c>
      <c r="D6282" t="s">
        <v>40</v>
      </c>
      <c r="E6282" t="s">
        <v>692</v>
      </c>
      <c r="F6282" t="s">
        <v>693</v>
      </c>
      <c r="G6282" t="s">
        <v>452</v>
      </c>
      <c r="H6282" t="s">
        <v>41</v>
      </c>
      <c r="I6282" t="s">
        <v>645</v>
      </c>
      <c r="J6282" t="s">
        <v>36</v>
      </c>
      <c r="L6282" t="s">
        <v>694</v>
      </c>
      <c r="M6282" t="s">
        <v>694</v>
      </c>
      <c r="N6282" t="b">
        <v>0</v>
      </c>
      <c r="O6282">
        <v>14.31977245</v>
      </c>
      <c r="P6282">
        <v>3.7996460837095811E-6</v>
      </c>
      <c r="Q6282">
        <v>2.3665918278491321E-2</v>
      </c>
      <c r="R6282">
        <v>0.33889056456829147</v>
      </c>
      <c r="S6282">
        <v>5.4410067309254852E-5</v>
      </c>
      <c r="T6282">
        <f t="shared" si="198"/>
        <v>0.33889056456829147</v>
      </c>
      <c r="U6282">
        <f t="shared" si="199"/>
        <v>5.4410067309254852E-5</v>
      </c>
    </row>
    <row r="6283" spans="1:21" x14ac:dyDescent="0.35">
      <c r="A6283" t="s">
        <v>73</v>
      </c>
      <c r="B6283" t="s">
        <v>63</v>
      </c>
      <c r="C6283" t="s">
        <v>39</v>
      </c>
      <c r="D6283" t="s">
        <v>40</v>
      </c>
      <c r="E6283" t="s">
        <v>695</v>
      </c>
      <c r="F6283" t="s">
        <v>696</v>
      </c>
      <c r="G6283" t="s">
        <v>452</v>
      </c>
      <c r="H6283" t="s">
        <v>41</v>
      </c>
      <c r="I6283" t="s">
        <v>645</v>
      </c>
      <c r="J6283" t="s">
        <v>36</v>
      </c>
      <c r="L6283" t="s">
        <v>697</v>
      </c>
      <c r="M6283" t="s">
        <v>697</v>
      </c>
      <c r="N6283" t="b">
        <v>0</v>
      </c>
      <c r="O6283">
        <v>161.70025175999999</v>
      </c>
      <c r="P6283">
        <v>2.8083713957194568E-6</v>
      </c>
      <c r="Q6283">
        <v>1.749181015350304E-2</v>
      </c>
      <c r="R6283">
        <v>2.8284301055595651</v>
      </c>
      <c r="S6283">
        <v>4.5411436172341878E-4</v>
      </c>
      <c r="T6283">
        <f t="shared" si="198"/>
        <v>2.8284301055595655</v>
      </c>
      <c r="U6283">
        <f t="shared" si="199"/>
        <v>4.5411436172341872E-4</v>
      </c>
    </row>
    <row r="6284" spans="1:21" x14ac:dyDescent="0.35">
      <c r="A6284" t="s">
        <v>73</v>
      </c>
      <c r="B6284" t="s">
        <v>63</v>
      </c>
      <c r="C6284" t="s">
        <v>76</v>
      </c>
      <c r="D6284" t="s">
        <v>77</v>
      </c>
      <c r="E6284" t="s">
        <v>695</v>
      </c>
      <c r="F6284" t="s">
        <v>696</v>
      </c>
      <c r="G6284" t="s">
        <v>452</v>
      </c>
      <c r="H6284" t="s">
        <v>41</v>
      </c>
      <c r="I6284" t="s">
        <v>645</v>
      </c>
      <c r="J6284" t="s">
        <v>36</v>
      </c>
      <c r="L6284" t="s">
        <v>697</v>
      </c>
      <c r="M6284" t="s">
        <v>697</v>
      </c>
      <c r="N6284" t="b">
        <v>0</v>
      </c>
      <c r="O6284">
        <v>161.70025175999999</v>
      </c>
      <c r="P6284">
        <v>4.7106142915056589E-6</v>
      </c>
      <c r="Q6284">
        <v>4.0301858873727746E-3</v>
      </c>
      <c r="R6284">
        <v>0.65168207262777678</v>
      </c>
      <c r="S6284">
        <v>7.6170751688071903E-4</v>
      </c>
      <c r="T6284">
        <f t="shared" si="198"/>
        <v>0.65168207262777655</v>
      </c>
      <c r="U6284">
        <f t="shared" si="199"/>
        <v>7.6170751688071903E-4</v>
      </c>
    </row>
    <row r="6285" spans="1:21" x14ac:dyDescent="0.35">
      <c r="A6285" t="s">
        <v>73</v>
      </c>
      <c r="B6285" t="s">
        <v>63</v>
      </c>
      <c r="C6285" t="s">
        <v>29</v>
      </c>
      <c r="D6285" t="s">
        <v>30</v>
      </c>
      <c r="E6285" t="s">
        <v>695</v>
      </c>
      <c r="F6285" t="s">
        <v>696</v>
      </c>
      <c r="G6285" t="s">
        <v>452</v>
      </c>
      <c r="H6285" t="s">
        <v>41</v>
      </c>
      <c r="I6285" t="s">
        <v>645</v>
      </c>
      <c r="J6285" t="s">
        <v>36</v>
      </c>
      <c r="L6285" t="s">
        <v>697</v>
      </c>
      <c r="M6285" t="s">
        <v>697</v>
      </c>
      <c r="N6285" t="b">
        <v>0</v>
      </c>
      <c r="O6285">
        <v>161.70025175999999</v>
      </c>
      <c r="P6285">
        <v>4.9302886543216631E-6</v>
      </c>
      <c r="Q6285">
        <v>9.3206825742884036E-3</v>
      </c>
      <c r="R6285">
        <v>1.5071567188374799</v>
      </c>
      <c r="S6285">
        <v>7.972289166532845E-4</v>
      </c>
      <c r="T6285">
        <f t="shared" si="198"/>
        <v>1.5071567188374797</v>
      </c>
      <c r="U6285">
        <f t="shared" si="199"/>
        <v>7.972289166532845E-4</v>
      </c>
    </row>
    <row r="6286" spans="1:21" x14ac:dyDescent="0.35">
      <c r="A6286" t="s">
        <v>73</v>
      </c>
      <c r="B6286" t="s">
        <v>63</v>
      </c>
      <c r="C6286" t="s">
        <v>39</v>
      </c>
      <c r="D6286" t="s">
        <v>40</v>
      </c>
      <c r="E6286" t="s">
        <v>701</v>
      </c>
      <c r="F6286" t="s">
        <v>702</v>
      </c>
      <c r="G6286" t="s">
        <v>452</v>
      </c>
      <c r="H6286" t="s">
        <v>41</v>
      </c>
      <c r="I6286" t="s">
        <v>645</v>
      </c>
      <c r="J6286" t="s">
        <v>36</v>
      </c>
      <c r="L6286" t="s">
        <v>703</v>
      </c>
      <c r="M6286" t="s">
        <v>703</v>
      </c>
      <c r="N6286" t="b">
        <v>0</v>
      </c>
      <c r="O6286">
        <v>84.132522769999994</v>
      </c>
      <c r="P6286">
        <v>9.4161537056681261E-7</v>
      </c>
      <c r="Q6286">
        <v>5.8648073843365778E-3</v>
      </c>
      <c r="R6286">
        <v>0.49342104080436122</v>
      </c>
      <c r="S6286">
        <v>7.9220476604794344E-5</v>
      </c>
      <c r="T6286">
        <f t="shared" si="198"/>
        <v>0.49342104080436122</v>
      </c>
      <c r="U6286">
        <f t="shared" si="199"/>
        <v>7.9220476604794344E-5</v>
      </c>
    </row>
    <row r="6287" spans="1:21" x14ac:dyDescent="0.35">
      <c r="A6287" t="s">
        <v>73</v>
      </c>
      <c r="B6287" t="s">
        <v>63</v>
      </c>
      <c r="C6287" t="s">
        <v>39</v>
      </c>
      <c r="D6287" t="s">
        <v>40</v>
      </c>
      <c r="E6287" t="s">
        <v>728</v>
      </c>
      <c r="F6287" t="s">
        <v>729</v>
      </c>
      <c r="G6287" t="s">
        <v>452</v>
      </c>
      <c r="H6287" t="s">
        <v>41</v>
      </c>
      <c r="I6287" t="s">
        <v>645</v>
      </c>
      <c r="J6287" t="s">
        <v>36</v>
      </c>
      <c r="L6287" t="s">
        <v>730</v>
      </c>
      <c r="M6287" t="s">
        <v>730</v>
      </c>
      <c r="N6287" t="b">
        <v>0</v>
      </c>
      <c r="O6287">
        <v>57.776871210000003</v>
      </c>
      <c r="P6287">
        <v>3.9028001032509286E-6</v>
      </c>
      <c r="Q6287">
        <v>2.4308408274343801E-2</v>
      </c>
      <c r="R6287">
        <v>1.40446377418686</v>
      </c>
      <c r="S6287">
        <v>2.2549157892390361E-4</v>
      </c>
      <c r="T6287">
        <f t="shared" si="198"/>
        <v>1.4044637741868602</v>
      </c>
      <c r="U6287">
        <f t="shared" si="199"/>
        <v>2.2549157892390361E-4</v>
      </c>
    </row>
    <row r="6288" spans="1:21" x14ac:dyDescent="0.35">
      <c r="A6288" t="s">
        <v>73</v>
      </c>
      <c r="B6288" t="s">
        <v>63</v>
      </c>
      <c r="C6288" t="s">
        <v>39</v>
      </c>
      <c r="D6288" t="s">
        <v>40</v>
      </c>
      <c r="E6288" t="s">
        <v>734</v>
      </c>
      <c r="F6288" t="s">
        <v>735</v>
      </c>
      <c r="G6288" t="s">
        <v>452</v>
      </c>
      <c r="H6288" t="s">
        <v>41</v>
      </c>
      <c r="I6288" t="s">
        <v>645</v>
      </c>
      <c r="J6288" t="s">
        <v>36</v>
      </c>
      <c r="L6288" t="s">
        <v>736</v>
      </c>
      <c r="M6288" t="s">
        <v>736</v>
      </c>
      <c r="N6288" t="b">
        <v>0</v>
      </c>
      <c r="O6288">
        <v>37.84777476</v>
      </c>
      <c r="P6288">
        <v>2.9074975952185921E-3</v>
      </c>
      <c r="Q6288">
        <v>18.109213060226821</v>
      </c>
      <c r="R6288">
        <v>685.39341698431508</v>
      </c>
      <c r="S6288">
        <v>0.1100423140990749</v>
      </c>
      <c r="T6288">
        <f t="shared" si="198"/>
        <v>685.39341698431508</v>
      </c>
      <c r="U6288">
        <f t="shared" si="199"/>
        <v>0.11004231409907493</v>
      </c>
    </row>
    <row r="6289" spans="1:21" x14ac:dyDescent="0.35">
      <c r="A6289" t="s">
        <v>73</v>
      </c>
      <c r="B6289" t="s">
        <v>63</v>
      </c>
      <c r="C6289" t="s">
        <v>76</v>
      </c>
      <c r="D6289" t="s">
        <v>77</v>
      </c>
      <c r="E6289" t="s">
        <v>734</v>
      </c>
      <c r="F6289" t="s">
        <v>735</v>
      </c>
      <c r="G6289" t="s">
        <v>452</v>
      </c>
      <c r="H6289" t="s">
        <v>41</v>
      </c>
      <c r="I6289" t="s">
        <v>645</v>
      </c>
      <c r="J6289" t="s">
        <v>36</v>
      </c>
      <c r="L6289" t="s">
        <v>736</v>
      </c>
      <c r="M6289" t="s">
        <v>736</v>
      </c>
      <c r="N6289" t="b">
        <v>0</v>
      </c>
      <c r="O6289">
        <v>37.84777476</v>
      </c>
      <c r="P6289">
        <v>7.8376973946311188E-3</v>
      </c>
      <c r="Q6289">
        <v>6.7055750003349139</v>
      </c>
      <c r="R6289">
        <v>253.79109224896271</v>
      </c>
      <c r="S6289">
        <v>0.2966394056290374</v>
      </c>
      <c r="T6289">
        <f t="shared" si="198"/>
        <v>253.79109224896274</v>
      </c>
      <c r="U6289">
        <f t="shared" si="199"/>
        <v>0.2966394056290374</v>
      </c>
    </row>
    <row r="6290" spans="1:21" x14ac:dyDescent="0.35">
      <c r="A6290" t="s">
        <v>73</v>
      </c>
      <c r="B6290" t="s">
        <v>63</v>
      </c>
      <c r="C6290" t="s">
        <v>39</v>
      </c>
      <c r="D6290" t="s">
        <v>40</v>
      </c>
      <c r="E6290" t="s">
        <v>1454</v>
      </c>
      <c r="F6290" t="s">
        <v>1455</v>
      </c>
      <c r="G6290" t="s">
        <v>452</v>
      </c>
      <c r="H6290" t="s">
        <v>41</v>
      </c>
      <c r="I6290" t="s">
        <v>645</v>
      </c>
      <c r="J6290" t="s">
        <v>36</v>
      </c>
      <c r="L6290" t="s">
        <v>1456</v>
      </c>
      <c r="M6290" t="s">
        <v>1456</v>
      </c>
      <c r="N6290" t="b">
        <v>0</v>
      </c>
      <c r="O6290">
        <v>27.004424870000001</v>
      </c>
      <c r="P6290">
        <v>2.9720211599158081E-3</v>
      </c>
      <c r="Q6290">
        <v>18.51109507121414</v>
      </c>
      <c r="R6290">
        <v>499.88147611202947</v>
      </c>
      <c r="S6290">
        <v>8.0257722124996711E-2</v>
      </c>
      <c r="T6290">
        <f t="shared" si="198"/>
        <v>499.88147611202953</v>
      </c>
      <c r="U6290">
        <f t="shared" si="199"/>
        <v>8.0257722124996697E-2</v>
      </c>
    </row>
    <row r="6291" spans="1:21" x14ac:dyDescent="0.35">
      <c r="A6291" t="s">
        <v>73</v>
      </c>
      <c r="B6291" t="s">
        <v>63</v>
      </c>
      <c r="C6291" t="s">
        <v>76</v>
      </c>
      <c r="D6291" t="s">
        <v>77</v>
      </c>
      <c r="E6291" t="s">
        <v>1454</v>
      </c>
      <c r="F6291" t="s">
        <v>1455</v>
      </c>
      <c r="G6291" t="s">
        <v>452</v>
      </c>
      <c r="H6291" t="s">
        <v>41</v>
      </c>
      <c r="I6291" t="s">
        <v>645</v>
      </c>
      <c r="J6291" t="s">
        <v>36</v>
      </c>
      <c r="L6291" t="s">
        <v>1456</v>
      </c>
      <c r="M6291" t="s">
        <v>1456</v>
      </c>
      <c r="N6291" t="b">
        <v>0</v>
      </c>
      <c r="O6291">
        <v>27.004424870000001</v>
      </c>
      <c r="P6291">
        <v>5.3286672604311589E-3</v>
      </c>
      <c r="Q6291">
        <v>4.5589637067548496</v>
      </c>
      <c r="R6291">
        <v>123.112192904118</v>
      </c>
      <c r="S6291">
        <v>0.14389759469154201</v>
      </c>
      <c r="T6291">
        <f t="shared" si="198"/>
        <v>123.11219290411805</v>
      </c>
      <c r="U6291">
        <f t="shared" si="199"/>
        <v>0.14389759469154195</v>
      </c>
    </row>
    <row r="6292" spans="1:21" x14ac:dyDescent="0.35">
      <c r="A6292" t="s">
        <v>73</v>
      </c>
      <c r="B6292" t="s">
        <v>63</v>
      </c>
      <c r="C6292" t="s">
        <v>39</v>
      </c>
      <c r="D6292" t="s">
        <v>40</v>
      </c>
      <c r="E6292" t="s">
        <v>745</v>
      </c>
      <c r="F6292" t="s">
        <v>746</v>
      </c>
      <c r="G6292" t="s">
        <v>452</v>
      </c>
      <c r="H6292" t="s">
        <v>41</v>
      </c>
      <c r="I6292" t="s">
        <v>645</v>
      </c>
      <c r="J6292" t="s">
        <v>36</v>
      </c>
      <c r="L6292" t="s">
        <v>747</v>
      </c>
      <c r="M6292" t="s">
        <v>747</v>
      </c>
      <c r="N6292" t="b">
        <v>0</v>
      </c>
      <c r="O6292">
        <v>12.386843580000001</v>
      </c>
      <c r="P6292">
        <v>2.3171255939376099E-4</v>
      </c>
      <c r="Q6292">
        <v>1.443210860670241</v>
      </c>
      <c r="R6292">
        <v>17.876827184079449</v>
      </c>
      <c r="S6292">
        <v>2.8701872287319771E-3</v>
      </c>
      <c r="T6292">
        <f t="shared" si="198"/>
        <v>17.876827184079449</v>
      </c>
      <c r="U6292">
        <f t="shared" si="199"/>
        <v>2.8701872287319771E-3</v>
      </c>
    </row>
    <row r="6293" spans="1:21" x14ac:dyDescent="0.35">
      <c r="A6293" t="s">
        <v>73</v>
      </c>
      <c r="B6293" t="s">
        <v>63</v>
      </c>
      <c r="C6293" t="s">
        <v>39</v>
      </c>
      <c r="D6293" t="s">
        <v>40</v>
      </c>
      <c r="E6293" t="s">
        <v>751</v>
      </c>
      <c r="F6293" t="s">
        <v>752</v>
      </c>
      <c r="G6293" t="s">
        <v>452</v>
      </c>
      <c r="H6293" t="s">
        <v>41</v>
      </c>
      <c r="I6293" t="s">
        <v>645</v>
      </c>
      <c r="J6293" t="s">
        <v>36</v>
      </c>
      <c r="L6293" t="s">
        <v>753</v>
      </c>
      <c r="M6293" t="s">
        <v>753</v>
      </c>
      <c r="N6293" t="b">
        <v>0</v>
      </c>
      <c r="O6293">
        <v>21.835546260000001</v>
      </c>
      <c r="P6293">
        <v>2.001569403041351E-5</v>
      </c>
      <c r="Q6293">
        <v>0.124666816007398</v>
      </c>
      <c r="R6293">
        <v>2.7221680280164491</v>
      </c>
      <c r="S6293">
        <v>4.3705361292710021E-4</v>
      </c>
      <c r="T6293">
        <f t="shared" si="198"/>
        <v>2.7221680280164477</v>
      </c>
      <c r="U6293">
        <f t="shared" si="199"/>
        <v>4.3705361292710004E-4</v>
      </c>
    </row>
    <row r="6294" spans="1:21" x14ac:dyDescent="0.35">
      <c r="A6294" t="s">
        <v>73</v>
      </c>
      <c r="B6294" t="s">
        <v>63</v>
      </c>
      <c r="C6294" t="s">
        <v>76</v>
      </c>
      <c r="D6294" t="s">
        <v>77</v>
      </c>
      <c r="E6294" t="s">
        <v>1457</v>
      </c>
      <c r="F6294" t="s">
        <v>1458</v>
      </c>
      <c r="G6294" t="s">
        <v>452</v>
      </c>
      <c r="H6294" t="s">
        <v>41</v>
      </c>
      <c r="I6294" t="s">
        <v>645</v>
      </c>
      <c r="J6294" t="s">
        <v>36</v>
      </c>
      <c r="L6294" t="s">
        <v>1459</v>
      </c>
      <c r="M6294" t="s">
        <v>1459</v>
      </c>
      <c r="N6294" t="b">
        <v>0</v>
      </c>
      <c r="O6294">
        <v>1.8571822</v>
      </c>
      <c r="P6294">
        <v>1.1694831017527619E-2</v>
      </c>
      <c r="Q6294">
        <v>10.00556190878117</v>
      </c>
      <c r="R6294">
        <v>18.5821514779864</v>
      </c>
      <c r="S6294">
        <v>2.1719431997760181E-2</v>
      </c>
      <c r="T6294">
        <f t="shared" si="198"/>
        <v>18.582151477986411</v>
      </c>
      <c r="U6294">
        <f t="shared" si="199"/>
        <v>2.1719431997760181E-2</v>
      </c>
    </row>
    <row r="6295" spans="1:21" x14ac:dyDescent="0.35">
      <c r="A6295" t="s">
        <v>73</v>
      </c>
      <c r="B6295" t="s">
        <v>63</v>
      </c>
      <c r="C6295" t="s">
        <v>39</v>
      </c>
      <c r="D6295" t="s">
        <v>40</v>
      </c>
      <c r="E6295" t="s">
        <v>790</v>
      </c>
      <c r="F6295" t="s">
        <v>791</v>
      </c>
      <c r="G6295" t="s">
        <v>452</v>
      </c>
      <c r="H6295" t="s">
        <v>41</v>
      </c>
      <c r="I6295" t="s">
        <v>645</v>
      </c>
      <c r="J6295" t="s">
        <v>36</v>
      </c>
      <c r="L6295" t="s">
        <v>792</v>
      </c>
      <c r="M6295" t="s">
        <v>792</v>
      </c>
      <c r="N6295" t="b">
        <v>0</v>
      </c>
      <c r="O6295">
        <v>9.7887333499999993</v>
      </c>
      <c r="P6295">
        <v>1.7900491532272699E-2</v>
      </c>
      <c r="Q6295">
        <v>111.4923759778178</v>
      </c>
      <c r="R6295">
        <v>1091.3691390048041</v>
      </c>
      <c r="S6295">
        <v>0.1752231384433503</v>
      </c>
      <c r="T6295">
        <f t="shared" si="198"/>
        <v>1091.3691390048039</v>
      </c>
      <c r="U6295">
        <f t="shared" si="199"/>
        <v>0.17522313844335036</v>
      </c>
    </row>
    <row r="6296" spans="1:21" x14ac:dyDescent="0.35">
      <c r="A6296" t="s">
        <v>73</v>
      </c>
      <c r="B6296" t="s">
        <v>63</v>
      </c>
      <c r="C6296" t="s">
        <v>76</v>
      </c>
      <c r="D6296" t="s">
        <v>77</v>
      </c>
      <c r="E6296" t="s">
        <v>790</v>
      </c>
      <c r="F6296" t="s">
        <v>791</v>
      </c>
      <c r="G6296" t="s">
        <v>452</v>
      </c>
      <c r="H6296" t="s">
        <v>41</v>
      </c>
      <c r="I6296" t="s">
        <v>645</v>
      </c>
      <c r="J6296" t="s">
        <v>36</v>
      </c>
      <c r="L6296" t="s">
        <v>792</v>
      </c>
      <c r="M6296" t="s">
        <v>792</v>
      </c>
      <c r="N6296" t="b">
        <v>0</v>
      </c>
      <c r="O6296">
        <v>9.7887333499999993</v>
      </c>
      <c r="P6296">
        <v>6.7054197812441282E-3</v>
      </c>
      <c r="Q6296">
        <v>5.7368501216520933</v>
      </c>
      <c r="R6296">
        <v>56.156496109767403</v>
      </c>
      <c r="S6296">
        <v>6.5637566238414102E-2</v>
      </c>
      <c r="T6296">
        <f t="shared" si="198"/>
        <v>56.156496109767396</v>
      </c>
      <c r="U6296">
        <f t="shared" si="199"/>
        <v>6.5637566238414102E-2</v>
      </c>
    </row>
    <row r="6297" spans="1:21" x14ac:dyDescent="0.35">
      <c r="A6297" t="s">
        <v>73</v>
      </c>
      <c r="B6297" t="s">
        <v>63</v>
      </c>
      <c r="C6297" t="s">
        <v>39</v>
      </c>
      <c r="D6297" t="s">
        <v>40</v>
      </c>
      <c r="E6297" t="s">
        <v>796</v>
      </c>
      <c r="F6297" t="s">
        <v>797</v>
      </c>
      <c r="G6297" t="s">
        <v>452</v>
      </c>
      <c r="H6297" t="s">
        <v>41</v>
      </c>
      <c r="I6297" t="s">
        <v>645</v>
      </c>
      <c r="J6297" t="s">
        <v>36</v>
      </c>
      <c r="L6297" t="s">
        <v>798</v>
      </c>
      <c r="M6297" t="s">
        <v>798</v>
      </c>
      <c r="N6297" t="b">
        <v>0</v>
      </c>
      <c r="O6297">
        <v>7.0654771800000002</v>
      </c>
      <c r="P6297">
        <v>2.7177845073189259E-2</v>
      </c>
      <c r="Q6297">
        <v>169.27593947372389</v>
      </c>
      <c r="R6297">
        <v>1196.015287474657</v>
      </c>
      <c r="S6297">
        <v>0.19202444416619421</v>
      </c>
      <c r="T6297">
        <f t="shared" si="198"/>
        <v>1196.0152874746575</v>
      </c>
      <c r="U6297">
        <f t="shared" si="199"/>
        <v>0.19202444416619416</v>
      </c>
    </row>
    <row r="6298" spans="1:21" x14ac:dyDescent="0.35">
      <c r="A6298" t="s">
        <v>73</v>
      </c>
      <c r="B6298" t="s">
        <v>63</v>
      </c>
      <c r="C6298" t="s">
        <v>29</v>
      </c>
      <c r="D6298" t="s">
        <v>30</v>
      </c>
      <c r="E6298" t="s">
        <v>796</v>
      </c>
      <c r="F6298" t="s">
        <v>797</v>
      </c>
      <c r="G6298" t="s">
        <v>452</v>
      </c>
      <c r="H6298" t="s">
        <v>41</v>
      </c>
      <c r="I6298" t="s">
        <v>645</v>
      </c>
      <c r="J6298" t="s">
        <v>36</v>
      </c>
      <c r="L6298" t="s">
        <v>798</v>
      </c>
      <c r="M6298" t="s">
        <v>798</v>
      </c>
      <c r="N6298" t="b">
        <v>0</v>
      </c>
      <c r="O6298">
        <v>7.0654771800000002</v>
      </c>
      <c r="P6298">
        <v>1.557706315853984E-2</v>
      </c>
      <c r="Q6298">
        <v>29.448349035938548</v>
      </c>
      <c r="R6298">
        <v>208.06663810209881</v>
      </c>
      <c r="S6298">
        <v>0.110059384278082</v>
      </c>
      <c r="T6298">
        <f t="shared" si="198"/>
        <v>208.06663810209884</v>
      </c>
      <c r="U6298">
        <f t="shared" si="199"/>
        <v>0.11005938427808196</v>
      </c>
    </row>
    <row r="6299" spans="1:21" x14ac:dyDescent="0.35">
      <c r="A6299" t="s">
        <v>73</v>
      </c>
      <c r="B6299" t="s">
        <v>63</v>
      </c>
      <c r="C6299" t="s">
        <v>76</v>
      </c>
      <c r="D6299" t="s">
        <v>77</v>
      </c>
      <c r="E6299" t="s">
        <v>796</v>
      </c>
      <c r="F6299" t="s">
        <v>797</v>
      </c>
      <c r="G6299" t="s">
        <v>452</v>
      </c>
      <c r="H6299" t="s">
        <v>41</v>
      </c>
      <c r="I6299" t="s">
        <v>645</v>
      </c>
      <c r="J6299" t="s">
        <v>36</v>
      </c>
      <c r="L6299" t="s">
        <v>798</v>
      </c>
      <c r="M6299" t="s">
        <v>798</v>
      </c>
      <c r="N6299" t="b">
        <v>0</v>
      </c>
      <c r="O6299">
        <v>7.0654771800000002</v>
      </c>
      <c r="P6299">
        <v>7.9296058477069567E-2</v>
      </c>
      <c r="Q6299">
        <v>67.842076642710026</v>
      </c>
      <c r="R6299">
        <v>479.3366443628787</v>
      </c>
      <c r="S6299">
        <v>0.56026449163368064</v>
      </c>
      <c r="T6299">
        <f t="shared" si="198"/>
        <v>479.3366443628787</v>
      </c>
      <c r="U6299">
        <f t="shared" si="199"/>
        <v>0.56026449163368064</v>
      </c>
    </row>
    <row r="6300" spans="1:21" x14ac:dyDescent="0.35">
      <c r="A6300" t="s">
        <v>73</v>
      </c>
      <c r="B6300" t="s">
        <v>63</v>
      </c>
      <c r="C6300" t="s">
        <v>76</v>
      </c>
      <c r="D6300" t="s">
        <v>77</v>
      </c>
      <c r="E6300" t="s">
        <v>799</v>
      </c>
      <c r="F6300" t="s">
        <v>800</v>
      </c>
      <c r="G6300" t="s">
        <v>452</v>
      </c>
      <c r="H6300" t="s">
        <v>41</v>
      </c>
      <c r="I6300" t="s">
        <v>645</v>
      </c>
      <c r="J6300" t="s">
        <v>36</v>
      </c>
      <c r="L6300" t="s">
        <v>801</v>
      </c>
      <c r="M6300" t="s">
        <v>801</v>
      </c>
      <c r="N6300" t="b">
        <v>0</v>
      </c>
      <c r="O6300">
        <v>9.9673169999999995</v>
      </c>
      <c r="P6300">
        <v>0.12819026041065351</v>
      </c>
      <c r="Q6300">
        <v>109.6737169369317</v>
      </c>
      <c r="R6300">
        <v>1093.152703278668</v>
      </c>
      <c r="S6300">
        <v>1.2777129618255341</v>
      </c>
      <c r="T6300">
        <f t="shared" si="198"/>
        <v>1093.1527032786671</v>
      </c>
      <c r="U6300">
        <f t="shared" si="199"/>
        <v>1.2777129618255336</v>
      </c>
    </row>
    <row r="6301" spans="1:21" x14ac:dyDescent="0.35">
      <c r="A6301" t="s">
        <v>73</v>
      </c>
      <c r="B6301" t="s">
        <v>63</v>
      </c>
      <c r="C6301" t="s">
        <v>39</v>
      </c>
      <c r="D6301" t="s">
        <v>40</v>
      </c>
      <c r="E6301" t="s">
        <v>799</v>
      </c>
      <c r="F6301" t="s">
        <v>800</v>
      </c>
      <c r="G6301" t="s">
        <v>452</v>
      </c>
      <c r="H6301" t="s">
        <v>41</v>
      </c>
      <c r="I6301" t="s">
        <v>645</v>
      </c>
      <c r="J6301" t="s">
        <v>36</v>
      </c>
      <c r="L6301" t="s">
        <v>801</v>
      </c>
      <c r="M6301" t="s">
        <v>801</v>
      </c>
      <c r="N6301" t="b">
        <v>0</v>
      </c>
      <c r="O6301">
        <v>9.9673169999999995</v>
      </c>
      <c r="P6301">
        <v>6.0457930438589602E-2</v>
      </c>
      <c r="Q6301">
        <v>376.55939777672569</v>
      </c>
      <c r="R6301">
        <v>3753.2868869697199</v>
      </c>
      <c r="S6301">
        <v>0.60260335784537145</v>
      </c>
      <c r="T6301">
        <f t="shared" si="198"/>
        <v>3753.2868869697199</v>
      </c>
      <c r="U6301">
        <f t="shared" si="199"/>
        <v>0.60260335784537156</v>
      </c>
    </row>
    <row r="6302" spans="1:21" x14ac:dyDescent="0.35">
      <c r="A6302" t="s">
        <v>73</v>
      </c>
      <c r="B6302" t="s">
        <v>63</v>
      </c>
      <c r="C6302" t="s">
        <v>29</v>
      </c>
      <c r="D6302" t="s">
        <v>30</v>
      </c>
      <c r="E6302" t="s">
        <v>799</v>
      </c>
      <c r="F6302" t="s">
        <v>800</v>
      </c>
      <c r="G6302" t="s">
        <v>452</v>
      </c>
      <c r="H6302" t="s">
        <v>41</v>
      </c>
      <c r="I6302" t="s">
        <v>645</v>
      </c>
      <c r="J6302" t="s">
        <v>36</v>
      </c>
      <c r="L6302" t="s">
        <v>801</v>
      </c>
      <c r="M6302" t="s">
        <v>801</v>
      </c>
      <c r="N6302" t="b">
        <v>0</v>
      </c>
      <c r="O6302">
        <v>9.9673169999999995</v>
      </c>
      <c r="P6302">
        <v>1.4180803561956661E-2</v>
      </c>
      <c r="Q6302">
        <v>26.808728234091951</v>
      </c>
      <c r="R6302">
        <v>267.21109267604459</v>
      </c>
      <c r="S6302">
        <v>0.14134456441675119</v>
      </c>
      <c r="T6302">
        <f t="shared" si="198"/>
        <v>267.2110926760447</v>
      </c>
      <c r="U6302">
        <f t="shared" si="199"/>
        <v>0.14134456441675117</v>
      </c>
    </row>
    <row r="6303" spans="1:21" x14ac:dyDescent="0.35">
      <c r="A6303" t="s">
        <v>73</v>
      </c>
      <c r="B6303" t="s">
        <v>63</v>
      </c>
      <c r="C6303" t="s">
        <v>39</v>
      </c>
      <c r="D6303" t="s">
        <v>40</v>
      </c>
      <c r="E6303" t="s">
        <v>802</v>
      </c>
      <c r="F6303" t="s">
        <v>803</v>
      </c>
      <c r="G6303" t="s">
        <v>452</v>
      </c>
      <c r="H6303" t="s">
        <v>41</v>
      </c>
      <c r="I6303" t="s">
        <v>645</v>
      </c>
      <c r="J6303" t="s">
        <v>36</v>
      </c>
      <c r="L6303" t="s">
        <v>804</v>
      </c>
      <c r="M6303" t="s">
        <v>804</v>
      </c>
      <c r="N6303" t="b">
        <v>0</v>
      </c>
      <c r="O6303">
        <v>8.1851208399999997</v>
      </c>
      <c r="P6303">
        <v>8.4176456591634301E-3</v>
      </c>
      <c r="Q6303">
        <v>52.428913082496798</v>
      </c>
      <c r="R6303">
        <v>429.13698909009321</v>
      </c>
      <c r="S6303">
        <v>6.8899446908554124E-2</v>
      </c>
      <c r="T6303">
        <f t="shared" si="198"/>
        <v>429.13698909009315</v>
      </c>
      <c r="U6303">
        <f t="shared" si="199"/>
        <v>6.8899446908554124E-2</v>
      </c>
    </row>
    <row r="6304" spans="1:21" x14ac:dyDescent="0.35">
      <c r="A6304" t="s">
        <v>73</v>
      </c>
      <c r="B6304" t="s">
        <v>63</v>
      </c>
      <c r="C6304" t="s">
        <v>76</v>
      </c>
      <c r="D6304" t="s">
        <v>77</v>
      </c>
      <c r="E6304" t="s">
        <v>802</v>
      </c>
      <c r="F6304" t="s">
        <v>803</v>
      </c>
      <c r="G6304" t="s">
        <v>452</v>
      </c>
      <c r="H6304" t="s">
        <v>41</v>
      </c>
      <c r="I6304" t="s">
        <v>645</v>
      </c>
      <c r="J6304" t="s">
        <v>36</v>
      </c>
      <c r="L6304" t="s">
        <v>804</v>
      </c>
      <c r="M6304" t="s">
        <v>804</v>
      </c>
      <c r="N6304" t="b">
        <v>0</v>
      </c>
      <c r="O6304">
        <v>8.1851208399999997</v>
      </c>
      <c r="P6304">
        <v>1.0998877404904369E-2</v>
      </c>
      <c r="Q6304">
        <v>9.4101358657451097</v>
      </c>
      <c r="R6304">
        <v>77.023099181941731</v>
      </c>
      <c r="S6304">
        <v>9.0027140663487867E-2</v>
      </c>
      <c r="T6304">
        <f t="shared" si="198"/>
        <v>77.023099181941731</v>
      </c>
      <c r="U6304">
        <f t="shared" si="199"/>
        <v>9.0027140663487867E-2</v>
      </c>
    </row>
    <row r="6305" spans="1:21" x14ac:dyDescent="0.35">
      <c r="A6305" t="s">
        <v>73</v>
      </c>
      <c r="B6305" t="s">
        <v>63</v>
      </c>
      <c r="C6305" t="s">
        <v>29</v>
      </c>
      <c r="D6305" t="s">
        <v>30</v>
      </c>
      <c r="E6305" t="s">
        <v>823</v>
      </c>
      <c r="F6305" t="s">
        <v>824</v>
      </c>
      <c r="G6305" t="s">
        <v>452</v>
      </c>
      <c r="H6305" t="s">
        <v>41</v>
      </c>
      <c r="I6305" t="s">
        <v>645</v>
      </c>
      <c r="J6305" t="s">
        <v>36</v>
      </c>
      <c r="L6305" t="s">
        <v>825</v>
      </c>
      <c r="M6305" t="s">
        <v>825</v>
      </c>
      <c r="N6305" t="b">
        <v>0</v>
      </c>
      <c r="O6305">
        <v>22.052280719999999</v>
      </c>
      <c r="P6305">
        <v>1.241765046027703E-6</v>
      </c>
      <c r="Q6305">
        <v>2.347549735394402E-3</v>
      </c>
      <c r="R6305">
        <v>5.1768825769079083E-2</v>
      </c>
      <c r="S6305">
        <v>2.738375138328662E-5</v>
      </c>
      <c r="T6305">
        <f t="shared" si="198"/>
        <v>5.1768825769079069E-2</v>
      </c>
      <c r="U6305">
        <f t="shared" si="199"/>
        <v>2.7383751383286626E-5</v>
      </c>
    </row>
    <row r="6306" spans="1:21" x14ac:dyDescent="0.35">
      <c r="A6306" t="s">
        <v>73</v>
      </c>
      <c r="B6306" t="s">
        <v>63</v>
      </c>
      <c r="C6306" t="s">
        <v>76</v>
      </c>
      <c r="D6306" t="s">
        <v>77</v>
      </c>
      <c r="E6306" t="s">
        <v>823</v>
      </c>
      <c r="F6306" t="s">
        <v>824</v>
      </c>
      <c r="G6306" t="s">
        <v>452</v>
      </c>
      <c r="H6306" t="s">
        <v>41</v>
      </c>
      <c r="I6306" t="s">
        <v>645</v>
      </c>
      <c r="J6306" t="s">
        <v>36</v>
      </c>
      <c r="L6306" t="s">
        <v>825</v>
      </c>
      <c r="M6306" t="s">
        <v>825</v>
      </c>
      <c r="N6306" t="b">
        <v>0</v>
      </c>
      <c r="O6306">
        <v>22.052280719999999</v>
      </c>
      <c r="P6306">
        <v>2.7698839597957111E-6</v>
      </c>
      <c r="Q6306">
        <v>2.3697858821849758E-3</v>
      </c>
      <c r="R6306">
        <v>5.2259183520235938E-2</v>
      </c>
      <c r="S6306">
        <v>6.1082258643240216E-5</v>
      </c>
      <c r="T6306">
        <f t="shared" si="198"/>
        <v>5.2259183520235931E-2</v>
      </c>
      <c r="U6306">
        <f t="shared" si="199"/>
        <v>6.1082258643240216E-5</v>
      </c>
    </row>
    <row r="6307" spans="1:21" x14ac:dyDescent="0.35">
      <c r="A6307" t="s">
        <v>73</v>
      </c>
      <c r="B6307" t="s">
        <v>63</v>
      </c>
      <c r="C6307" t="s">
        <v>39</v>
      </c>
      <c r="D6307" t="s">
        <v>40</v>
      </c>
      <c r="E6307" t="s">
        <v>823</v>
      </c>
      <c r="F6307" t="s">
        <v>824</v>
      </c>
      <c r="G6307" t="s">
        <v>452</v>
      </c>
      <c r="H6307" t="s">
        <v>41</v>
      </c>
      <c r="I6307" t="s">
        <v>645</v>
      </c>
      <c r="J6307" t="s">
        <v>36</v>
      </c>
      <c r="L6307" t="s">
        <v>825</v>
      </c>
      <c r="M6307" t="s">
        <v>825</v>
      </c>
      <c r="N6307" t="b">
        <v>0</v>
      </c>
      <c r="O6307">
        <v>22.052280719999999</v>
      </c>
      <c r="P6307">
        <v>3.8213744114221359E-7</v>
      </c>
      <c r="Q6307">
        <v>2.380125215344833E-3</v>
      </c>
      <c r="R6307">
        <v>5.2487189397534703E-2</v>
      </c>
      <c r="S6307">
        <v>8.4270021256905715E-6</v>
      </c>
      <c r="T6307">
        <f t="shared" si="198"/>
        <v>5.2487189397534703E-2</v>
      </c>
      <c r="U6307">
        <f t="shared" si="199"/>
        <v>8.4270021256905715E-6</v>
      </c>
    </row>
    <row r="6308" spans="1:21" x14ac:dyDescent="0.35">
      <c r="A6308" t="s">
        <v>73</v>
      </c>
      <c r="B6308" t="s">
        <v>63</v>
      </c>
      <c r="C6308" t="s">
        <v>76</v>
      </c>
      <c r="D6308" t="s">
        <v>77</v>
      </c>
      <c r="E6308" t="s">
        <v>838</v>
      </c>
      <c r="F6308" t="s">
        <v>839</v>
      </c>
      <c r="G6308" t="s">
        <v>452</v>
      </c>
      <c r="H6308" t="s">
        <v>41</v>
      </c>
      <c r="I6308" t="s">
        <v>645</v>
      </c>
      <c r="J6308" t="s">
        <v>36</v>
      </c>
      <c r="L6308" t="s">
        <v>840</v>
      </c>
      <c r="M6308" t="s">
        <v>840</v>
      </c>
      <c r="N6308" t="b">
        <v>0</v>
      </c>
      <c r="O6308">
        <v>6.8848396200000002</v>
      </c>
      <c r="P6308">
        <v>4.343182272079798E-3</v>
      </c>
      <c r="Q6308">
        <v>3.7158278763742421</v>
      </c>
      <c r="R6308">
        <v>25.582878984361852</v>
      </c>
      <c r="S6308">
        <v>2.990211338369661E-2</v>
      </c>
      <c r="T6308">
        <f t="shared" si="198"/>
        <v>25.582878984361844</v>
      </c>
      <c r="U6308">
        <f t="shared" si="199"/>
        <v>2.9902113383696614E-2</v>
      </c>
    </row>
    <row r="6309" spans="1:21" x14ac:dyDescent="0.35">
      <c r="A6309" t="s">
        <v>73</v>
      </c>
      <c r="B6309" t="s">
        <v>63</v>
      </c>
      <c r="C6309" t="s">
        <v>39</v>
      </c>
      <c r="D6309" t="s">
        <v>40</v>
      </c>
      <c r="E6309" t="s">
        <v>1466</v>
      </c>
      <c r="F6309" t="s">
        <v>1467</v>
      </c>
      <c r="G6309" t="s">
        <v>452</v>
      </c>
      <c r="H6309" t="s">
        <v>41</v>
      </c>
      <c r="I6309" t="s">
        <v>645</v>
      </c>
      <c r="J6309" t="s">
        <v>36</v>
      </c>
      <c r="L6309" t="s">
        <v>1468</v>
      </c>
      <c r="M6309" t="s">
        <v>1468</v>
      </c>
      <c r="N6309" t="b">
        <v>0</v>
      </c>
      <c r="O6309">
        <v>19.223285820000001</v>
      </c>
      <c r="P6309">
        <v>5.1231960383518538E-3</v>
      </c>
      <c r="Q6309">
        <v>31.9095873924011</v>
      </c>
      <c r="R6309">
        <v>613.40711884239499</v>
      </c>
      <c r="S6309">
        <v>9.8484661757129374E-2</v>
      </c>
      <c r="T6309">
        <f t="shared" si="198"/>
        <v>613.40711884239488</v>
      </c>
      <c r="U6309">
        <f t="shared" si="199"/>
        <v>9.8484661757129374E-2</v>
      </c>
    </row>
    <row r="6310" spans="1:21" x14ac:dyDescent="0.35">
      <c r="A6310" t="s">
        <v>73</v>
      </c>
      <c r="B6310" t="s">
        <v>63</v>
      </c>
      <c r="C6310" t="s">
        <v>76</v>
      </c>
      <c r="D6310" t="s">
        <v>77</v>
      </c>
      <c r="E6310" t="s">
        <v>1466</v>
      </c>
      <c r="F6310" t="s">
        <v>1467</v>
      </c>
      <c r="G6310" t="s">
        <v>452</v>
      </c>
      <c r="H6310" t="s">
        <v>41</v>
      </c>
      <c r="I6310" t="s">
        <v>645</v>
      </c>
      <c r="J6310" t="s">
        <v>36</v>
      </c>
      <c r="L6310" t="s">
        <v>1468</v>
      </c>
      <c r="M6310" t="s">
        <v>1468</v>
      </c>
      <c r="N6310" t="b">
        <v>0</v>
      </c>
      <c r="O6310">
        <v>19.223285820000001</v>
      </c>
      <c r="P6310">
        <v>2.1352601907027431E-2</v>
      </c>
      <c r="Q6310">
        <v>18.268308449615201</v>
      </c>
      <c r="R6310">
        <v>351.17691477487409</v>
      </c>
      <c r="S6310">
        <v>0.41046716945946532</v>
      </c>
      <c r="T6310">
        <f t="shared" si="198"/>
        <v>351.17691477487409</v>
      </c>
      <c r="U6310">
        <f t="shared" si="199"/>
        <v>0.41046716945946538</v>
      </c>
    </row>
    <row r="6311" spans="1:21" x14ac:dyDescent="0.35">
      <c r="A6311" t="s">
        <v>73</v>
      </c>
      <c r="B6311" t="s">
        <v>63</v>
      </c>
      <c r="C6311" t="s">
        <v>29</v>
      </c>
      <c r="D6311" t="s">
        <v>30</v>
      </c>
      <c r="E6311" t="s">
        <v>1466</v>
      </c>
      <c r="F6311" t="s">
        <v>1467</v>
      </c>
      <c r="G6311" t="s">
        <v>452</v>
      </c>
      <c r="H6311" t="s">
        <v>41</v>
      </c>
      <c r="I6311" t="s">
        <v>645</v>
      </c>
      <c r="J6311" t="s">
        <v>36</v>
      </c>
      <c r="L6311" t="s">
        <v>1468</v>
      </c>
      <c r="M6311" t="s">
        <v>1468</v>
      </c>
      <c r="N6311" t="b">
        <v>0</v>
      </c>
      <c r="O6311">
        <v>19.223285820000001</v>
      </c>
      <c r="P6311">
        <v>2.4971927948285671E-5</v>
      </c>
      <c r="Q6311">
        <v>4.7209287324373822E-2</v>
      </c>
      <c r="R6311">
        <v>0.90751762359494093</v>
      </c>
      <c r="S6311">
        <v>4.8004250842634158E-4</v>
      </c>
      <c r="T6311">
        <f t="shared" si="198"/>
        <v>0.90751762359494104</v>
      </c>
      <c r="U6311">
        <f t="shared" si="199"/>
        <v>4.8004250842634163E-4</v>
      </c>
    </row>
    <row r="6312" spans="1:21" x14ac:dyDescent="0.35">
      <c r="A6312" t="s">
        <v>73</v>
      </c>
      <c r="B6312" t="s">
        <v>63</v>
      </c>
      <c r="C6312" t="s">
        <v>29</v>
      </c>
      <c r="D6312" t="s">
        <v>30</v>
      </c>
      <c r="E6312" t="s">
        <v>859</v>
      </c>
      <c r="F6312" t="s">
        <v>860</v>
      </c>
      <c r="G6312" t="s">
        <v>452</v>
      </c>
      <c r="H6312" t="s">
        <v>41</v>
      </c>
      <c r="I6312" t="s">
        <v>645</v>
      </c>
      <c r="J6312" t="s">
        <v>36</v>
      </c>
      <c r="L6312" t="s">
        <v>861</v>
      </c>
      <c r="M6312" t="s">
        <v>861</v>
      </c>
      <c r="N6312" t="b">
        <v>0</v>
      </c>
      <c r="O6312">
        <v>55.385076079999997</v>
      </c>
      <c r="P6312">
        <v>6.3899484962622661E-6</v>
      </c>
      <c r="Q6312">
        <v>1.2080161178292409E-2</v>
      </c>
      <c r="R6312">
        <v>0.66906064591838754</v>
      </c>
      <c r="S6312">
        <v>3.5390778361276722E-4</v>
      </c>
      <c r="T6312">
        <f t="shared" si="198"/>
        <v>0.66906064591838754</v>
      </c>
      <c r="U6312">
        <f t="shared" si="199"/>
        <v>3.5390778361276722E-4</v>
      </c>
    </row>
    <row r="6313" spans="1:21" x14ac:dyDescent="0.35">
      <c r="A6313" t="s">
        <v>73</v>
      </c>
      <c r="B6313" t="s">
        <v>63</v>
      </c>
      <c r="C6313" t="s">
        <v>39</v>
      </c>
      <c r="D6313" t="s">
        <v>40</v>
      </c>
      <c r="E6313" t="s">
        <v>859</v>
      </c>
      <c r="F6313" t="s">
        <v>860</v>
      </c>
      <c r="G6313" t="s">
        <v>452</v>
      </c>
      <c r="H6313" t="s">
        <v>41</v>
      </c>
      <c r="I6313" t="s">
        <v>645</v>
      </c>
      <c r="J6313" t="s">
        <v>36</v>
      </c>
      <c r="L6313" t="s">
        <v>861</v>
      </c>
      <c r="M6313" t="s">
        <v>861</v>
      </c>
      <c r="N6313" t="b">
        <v>0</v>
      </c>
      <c r="O6313">
        <v>55.385076079999997</v>
      </c>
      <c r="P6313">
        <v>1.9664255933173281E-6</v>
      </c>
      <c r="Q6313">
        <v>1.2247790022261101E-2</v>
      </c>
      <c r="R6313">
        <v>0.6783447821947961</v>
      </c>
      <c r="S6313">
        <v>1.089106310915393E-4</v>
      </c>
      <c r="T6313">
        <f t="shared" si="198"/>
        <v>0.67834478219479588</v>
      </c>
      <c r="U6313">
        <f t="shared" si="199"/>
        <v>1.0891063109153935E-4</v>
      </c>
    </row>
    <row r="6314" spans="1:21" x14ac:dyDescent="0.35">
      <c r="A6314" t="s">
        <v>73</v>
      </c>
      <c r="B6314" t="s">
        <v>63</v>
      </c>
      <c r="C6314" t="s">
        <v>76</v>
      </c>
      <c r="D6314" t="s">
        <v>77</v>
      </c>
      <c r="E6314" t="s">
        <v>859</v>
      </c>
      <c r="F6314" t="s">
        <v>860</v>
      </c>
      <c r="G6314" t="s">
        <v>452</v>
      </c>
      <c r="H6314" t="s">
        <v>41</v>
      </c>
      <c r="I6314" t="s">
        <v>645</v>
      </c>
      <c r="J6314" t="s">
        <v>36</v>
      </c>
      <c r="L6314" t="s">
        <v>861</v>
      </c>
      <c r="M6314" t="s">
        <v>861</v>
      </c>
      <c r="N6314" t="b">
        <v>0</v>
      </c>
      <c r="O6314">
        <v>55.385076079999997</v>
      </c>
      <c r="P6314">
        <v>1.425343377185166E-5</v>
      </c>
      <c r="Q6314">
        <v>1.2194585266194271E-2</v>
      </c>
      <c r="R6314">
        <v>0.67539803273221688</v>
      </c>
      <c r="S6314">
        <v>7.8942751385524567E-4</v>
      </c>
      <c r="T6314">
        <f t="shared" si="198"/>
        <v>0.67539803273221666</v>
      </c>
      <c r="U6314">
        <f t="shared" si="199"/>
        <v>7.8942751385524556E-4</v>
      </c>
    </row>
    <row r="6315" spans="1:21" x14ac:dyDescent="0.35">
      <c r="A6315" t="s">
        <v>73</v>
      </c>
      <c r="B6315" t="s">
        <v>63</v>
      </c>
      <c r="C6315" t="s">
        <v>76</v>
      </c>
      <c r="D6315" t="s">
        <v>77</v>
      </c>
      <c r="E6315" t="s">
        <v>1469</v>
      </c>
      <c r="F6315" t="s">
        <v>1470</v>
      </c>
      <c r="G6315" t="s">
        <v>452</v>
      </c>
      <c r="H6315" t="s">
        <v>41</v>
      </c>
      <c r="I6315" t="s">
        <v>645</v>
      </c>
      <c r="J6315" t="s">
        <v>36</v>
      </c>
      <c r="L6315" t="s">
        <v>1471</v>
      </c>
      <c r="M6315" t="s">
        <v>1471</v>
      </c>
      <c r="N6315" t="b">
        <v>0</v>
      </c>
      <c r="O6315">
        <v>12.18313695</v>
      </c>
      <c r="P6315">
        <v>2.1144909645454749E-2</v>
      </c>
      <c r="Q6315">
        <v>18.090616460904489</v>
      </c>
      <c r="R6315">
        <v>220.4004578531237</v>
      </c>
      <c r="S6315">
        <v>0.25761133000595121</v>
      </c>
      <c r="T6315">
        <f t="shared" si="198"/>
        <v>220.4004578531237</v>
      </c>
      <c r="U6315">
        <f t="shared" si="199"/>
        <v>0.25761133000595116</v>
      </c>
    </row>
    <row r="6316" spans="1:21" x14ac:dyDescent="0.35">
      <c r="A6316" t="s">
        <v>73</v>
      </c>
      <c r="B6316" t="s">
        <v>63</v>
      </c>
      <c r="C6316" t="s">
        <v>39</v>
      </c>
      <c r="D6316" t="s">
        <v>40</v>
      </c>
      <c r="E6316" t="s">
        <v>1469</v>
      </c>
      <c r="F6316" t="s">
        <v>1470</v>
      </c>
      <c r="G6316" t="s">
        <v>452</v>
      </c>
      <c r="H6316" t="s">
        <v>41</v>
      </c>
      <c r="I6316" t="s">
        <v>645</v>
      </c>
      <c r="J6316" t="s">
        <v>36</v>
      </c>
      <c r="L6316" t="s">
        <v>1471</v>
      </c>
      <c r="M6316" t="s">
        <v>1471</v>
      </c>
      <c r="N6316" t="b">
        <v>0</v>
      </c>
      <c r="O6316">
        <v>12.18313695</v>
      </c>
      <c r="P6316">
        <v>3.8895755510354982E-3</v>
      </c>
      <c r="Q6316">
        <v>24.226039768144801</v>
      </c>
      <c r="R6316">
        <v>295.14916025145442</v>
      </c>
      <c r="S6316">
        <v>4.7387231615637182E-2</v>
      </c>
      <c r="T6316">
        <f t="shared" si="198"/>
        <v>295.14916025145436</v>
      </c>
      <c r="U6316">
        <f t="shared" si="199"/>
        <v>4.7387231615637189E-2</v>
      </c>
    </row>
    <row r="6317" spans="1:21" x14ac:dyDescent="0.35">
      <c r="A6317" t="s">
        <v>73</v>
      </c>
      <c r="B6317" t="s">
        <v>63</v>
      </c>
      <c r="C6317" t="s">
        <v>29</v>
      </c>
      <c r="D6317" t="s">
        <v>30</v>
      </c>
      <c r="E6317" t="s">
        <v>1469</v>
      </c>
      <c r="F6317" t="s">
        <v>1470</v>
      </c>
      <c r="G6317" t="s">
        <v>452</v>
      </c>
      <c r="H6317" t="s">
        <v>41</v>
      </c>
      <c r="I6317" t="s">
        <v>645</v>
      </c>
      <c r="J6317" t="s">
        <v>36</v>
      </c>
      <c r="L6317" t="s">
        <v>1471</v>
      </c>
      <c r="M6317" t="s">
        <v>1471</v>
      </c>
      <c r="N6317" t="b">
        <v>0</v>
      </c>
      <c r="O6317">
        <v>12.18313695</v>
      </c>
      <c r="P6317">
        <v>4.5140396480098071E-4</v>
      </c>
      <c r="Q6317">
        <v>0.85337662025066019</v>
      </c>
      <c r="R6317">
        <v>10.396804234441939</v>
      </c>
      <c r="S6317">
        <v>5.4995163229433278E-3</v>
      </c>
      <c r="T6317">
        <f t="shared" si="198"/>
        <v>10.396804234441936</v>
      </c>
      <c r="U6317">
        <f t="shared" si="199"/>
        <v>5.4995163229433278E-3</v>
      </c>
    </row>
    <row r="6318" spans="1:21" x14ac:dyDescent="0.35">
      <c r="A6318" t="s">
        <v>73</v>
      </c>
      <c r="B6318" t="s">
        <v>63</v>
      </c>
      <c r="C6318" t="s">
        <v>76</v>
      </c>
      <c r="D6318" t="s">
        <v>77</v>
      </c>
      <c r="E6318" t="s">
        <v>880</v>
      </c>
      <c r="F6318" t="s">
        <v>881</v>
      </c>
      <c r="G6318" t="s">
        <v>452</v>
      </c>
      <c r="H6318" t="s">
        <v>41</v>
      </c>
      <c r="I6318" t="s">
        <v>645</v>
      </c>
      <c r="J6318" t="s">
        <v>36</v>
      </c>
      <c r="L6318" t="s">
        <v>882</v>
      </c>
      <c r="M6318" t="s">
        <v>882</v>
      </c>
      <c r="N6318" t="b">
        <v>0</v>
      </c>
      <c r="O6318">
        <v>58.290238330000001</v>
      </c>
      <c r="P6318">
        <v>0.10038330670306279</v>
      </c>
      <c r="Q6318">
        <v>85.883360633456888</v>
      </c>
      <c r="R6318">
        <v>5006.1615599055422</v>
      </c>
      <c r="S6318">
        <v>5.8513668720750154</v>
      </c>
      <c r="T6318">
        <f t="shared" si="198"/>
        <v>5006.1615599055422</v>
      </c>
      <c r="U6318">
        <f t="shared" si="199"/>
        <v>5.8513668720750172</v>
      </c>
    </row>
    <row r="6319" spans="1:21" x14ac:dyDescent="0.35">
      <c r="A6319" t="s">
        <v>73</v>
      </c>
      <c r="B6319" t="s">
        <v>63</v>
      </c>
      <c r="C6319" t="s">
        <v>39</v>
      </c>
      <c r="D6319" t="s">
        <v>40</v>
      </c>
      <c r="E6319" t="s">
        <v>880</v>
      </c>
      <c r="F6319" t="s">
        <v>881</v>
      </c>
      <c r="G6319" t="s">
        <v>452</v>
      </c>
      <c r="H6319" t="s">
        <v>41</v>
      </c>
      <c r="I6319" t="s">
        <v>645</v>
      </c>
      <c r="J6319" t="s">
        <v>36</v>
      </c>
      <c r="L6319" t="s">
        <v>882</v>
      </c>
      <c r="M6319" t="s">
        <v>882</v>
      </c>
      <c r="N6319" t="b">
        <v>0</v>
      </c>
      <c r="O6319">
        <v>58.290238330000001</v>
      </c>
      <c r="P6319">
        <v>5.8468778483866432E-2</v>
      </c>
      <c r="Q6319">
        <v>364.17005767323383</v>
      </c>
      <c r="R6319">
        <v>21227.559454422641</v>
      </c>
      <c r="S6319">
        <v>3.40815903268855</v>
      </c>
      <c r="T6319">
        <f t="shared" si="198"/>
        <v>21227.559454422644</v>
      </c>
      <c r="U6319">
        <f t="shared" si="199"/>
        <v>3.4081590326885505</v>
      </c>
    </row>
    <row r="6320" spans="1:21" x14ac:dyDescent="0.35">
      <c r="A6320" t="s">
        <v>73</v>
      </c>
      <c r="B6320" t="s">
        <v>63</v>
      </c>
      <c r="C6320" t="s">
        <v>29</v>
      </c>
      <c r="D6320" t="s">
        <v>30</v>
      </c>
      <c r="E6320" t="s">
        <v>880</v>
      </c>
      <c r="F6320" t="s">
        <v>881</v>
      </c>
      <c r="G6320" t="s">
        <v>452</v>
      </c>
      <c r="H6320" t="s">
        <v>41</v>
      </c>
      <c r="I6320" t="s">
        <v>645</v>
      </c>
      <c r="J6320" t="s">
        <v>36</v>
      </c>
      <c r="L6320" t="s">
        <v>882</v>
      </c>
      <c r="M6320" t="s">
        <v>882</v>
      </c>
      <c r="N6320" t="b">
        <v>0</v>
      </c>
      <c r="O6320">
        <v>58.290238330000001</v>
      </c>
      <c r="P6320">
        <v>1.9612719012696109E-2</v>
      </c>
      <c r="Q6320">
        <v>37.077733405287333</v>
      </c>
      <c r="R6320">
        <v>2161.269916930401</v>
      </c>
      <c r="S6320">
        <v>1.1432300655493779</v>
      </c>
      <c r="T6320">
        <f t="shared" si="198"/>
        <v>2161.269916930401</v>
      </c>
      <c r="U6320">
        <f t="shared" si="199"/>
        <v>1.1432300655493786</v>
      </c>
    </row>
    <row r="6321" spans="1:21" x14ac:dyDescent="0.35">
      <c r="A6321" t="s">
        <v>73</v>
      </c>
      <c r="B6321" t="s">
        <v>63</v>
      </c>
      <c r="C6321" t="s">
        <v>39</v>
      </c>
      <c r="D6321" t="s">
        <v>40</v>
      </c>
      <c r="E6321" t="s">
        <v>1475</v>
      </c>
      <c r="F6321" t="s">
        <v>1476</v>
      </c>
      <c r="G6321" t="s">
        <v>452</v>
      </c>
      <c r="H6321" t="s">
        <v>41</v>
      </c>
      <c r="I6321" t="s">
        <v>645</v>
      </c>
      <c r="J6321" t="s">
        <v>36</v>
      </c>
      <c r="L6321" t="s">
        <v>1477</v>
      </c>
      <c r="M6321" t="s">
        <v>1477</v>
      </c>
      <c r="N6321" t="b">
        <v>0</v>
      </c>
      <c r="O6321">
        <v>84.86340337</v>
      </c>
      <c r="P6321">
        <v>7.4366866260304744E-6</v>
      </c>
      <c r="Q6321">
        <v>4.6319055532288503E-2</v>
      </c>
      <c r="R6321">
        <v>3.9307926933540291</v>
      </c>
      <c r="S6321">
        <v>6.311025368811085E-4</v>
      </c>
      <c r="T6321">
        <f t="shared" si="198"/>
        <v>3.9307926933540291</v>
      </c>
      <c r="U6321">
        <f t="shared" si="199"/>
        <v>6.311025368811085E-4</v>
      </c>
    </row>
    <row r="6322" spans="1:21" x14ac:dyDescent="0.35">
      <c r="A6322" t="s">
        <v>73</v>
      </c>
      <c r="B6322" t="s">
        <v>63</v>
      </c>
      <c r="C6322" t="s">
        <v>76</v>
      </c>
      <c r="D6322" t="s">
        <v>77</v>
      </c>
      <c r="E6322" t="s">
        <v>886</v>
      </c>
      <c r="F6322" t="s">
        <v>887</v>
      </c>
      <c r="G6322" t="s">
        <v>452</v>
      </c>
      <c r="H6322" t="s">
        <v>41</v>
      </c>
      <c r="I6322" t="s">
        <v>645</v>
      </c>
      <c r="J6322" t="s">
        <v>36</v>
      </c>
      <c r="L6322" t="s">
        <v>888</v>
      </c>
      <c r="M6322" t="s">
        <v>888</v>
      </c>
      <c r="N6322" t="b">
        <v>0</v>
      </c>
      <c r="O6322">
        <v>91.596892319999995</v>
      </c>
      <c r="P6322">
        <v>1.262130971156384E-2</v>
      </c>
      <c r="Q6322">
        <v>10.79821465566163</v>
      </c>
      <c r="R6322">
        <v>989.08290506288461</v>
      </c>
      <c r="S6322">
        <v>1.1560727465874829</v>
      </c>
      <c r="T6322">
        <f t="shared" si="198"/>
        <v>989.08290506288415</v>
      </c>
      <c r="U6322">
        <f t="shared" si="199"/>
        <v>1.1560727465874832</v>
      </c>
    </row>
    <row r="6323" spans="1:21" x14ac:dyDescent="0.35">
      <c r="A6323" t="s">
        <v>73</v>
      </c>
      <c r="B6323" t="s">
        <v>63</v>
      </c>
      <c r="C6323" t="s">
        <v>29</v>
      </c>
      <c r="D6323" t="s">
        <v>30</v>
      </c>
      <c r="E6323" t="s">
        <v>903</v>
      </c>
      <c r="F6323" t="s">
        <v>904</v>
      </c>
      <c r="G6323" t="s">
        <v>452</v>
      </c>
      <c r="H6323" t="s">
        <v>41</v>
      </c>
      <c r="I6323" t="s">
        <v>645</v>
      </c>
      <c r="J6323" t="s">
        <v>36</v>
      </c>
      <c r="L6323" t="s">
        <v>905</v>
      </c>
      <c r="M6323" t="s">
        <v>905</v>
      </c>
      <c r="N6323" t="b">
        <v>0</v>
      </c>
      <c r="O6323">
        <v>73.482587359999997</v>
      </c>
      <c r="P6323">
        <v>4.4075030086209183E-3</v>
      </c>
      <c r="Q6323">
        <v>8.3323592935206836</v>
      </c>
      <c r="R6323">
        <v>612.28331970104148</v>
      </c>
      <c r="S6323">
        <v>0.32387472487044938</v>
      </c>
      <c r="T6323">
        <f t="shared" si="198"/>
        <v>612.28331970104148</v>
      </c>
      <c r="U6323">
        <f t="shared" si="199"/>
        <v>0.32387472487044944</v>
      </c>
    </row>
    <row r="6324" spans="1:21" x14ac:dyDescent="0.35">
      <c r="A6324" t="s">
        <v>73</v>
      </c>
      <c r="B6324" t="s">
        <v>63</v>
      </c>
      <c r="C6324" t="s">
        <v>76</v>
      </c>
      <c r="D6324" t="s">
        <v>77</v>
      </c>
      <c r="E6324" t="s">
        <v>903</v>
      </c>
      <c r="F6324" t="s">
        <v>904</v>
      </c>
      <c r="G6324" t="s">
        <v>452</v>
      </c>
      <c r="H6324" t="s">
        <v>41</v>
      </c>
      <c r="I6324" t="s">
        <v>645</v>
      </c>
      <c r="J6324" t="s">
        <v>36</v>
      </c>
      <c r="L6324" t="s">
        <v>905</v>
      </c>
      <c r="M6324" t="s">
        <v>905</v>
      </c>
      <c r="N6324" t="b">
        <v>0</v>
      </c>
      <c r="O6324">
        <v>73.482587359999997</v>
      </c>
      <c r="P6324">
        <v>2.2574847140409551E-2</v>
      </c>
      <c r="Q6324">
        <v>19.314005504321589</v>
      </c>
      <c r="R6324">
        <v>1419.243096742832</v>
      </c>
      <c r="S6324">
        <v>1.6588581771337909</v>
      </c>
      <c r="T6324">
        <f t="shared" si="198"/>
        <v>1419.243096742832</v>
      </c>
      <c r="U6324">
        <f t="shared" si="199"/>
        <v>1.6588581771337909</v>
      </c>
    </row>
    <row r="6325" spans="1:21" x14ac:dyDescent="0.35">
      <c r="A6325" t="s">
        <v>73</v>
      </c>
      <c r="B6325" t="s">
        <v>63</v>
      </c>
      <c r="C6325" t="s">
        <v>39</v>
      </c>
      <c r="D6325" t="s">
        <v>40</v>
      </c>
      <c r="E6325" t="s">
        <v>903</v>
      </c>
      <c r="F6325" t="s">
        <v>904</v>
      </c>
      <c r="G6325" t="s">
        <v>452</v>
      </c>
      <c r="H6325" t="s">
        <v>41</v>
      </c>
      <c r="I6325" t="s">
        <v>645</v>
      </c>
      <c r="J6325" t="s">
        <v>36</v>
      </c>
      <c r="L6325" t="s">
        <v>905</v>
      </c>
      <c r="M6325" t="s">
        <v>905</v>
      </c>
      <c r="N6325" t="b">
        <v>0</v>
      </c>
      <c r="O6325">
        <v>73.482587359999997</v>
      </c>
      <c r="P6325">
        <v>2.3100390620295251E-2</v>
      </c>
      <c r="Q6325">
        <v>143.87970473486871</v>
      </c>
      <c r="R6325">
        <v>10572.652972510999</v>
      </c>
      <c r="S6325">
        <v>1.6974764718059701</v>
      </c>
      <c r="T6325">
        <f t="shared" si="198"/>
        <v>10572.652972510996</v>
      </c>
      <c r="U6325">
        <f t="shared" si="199"/>
        <v>1.6974764718059703</v>
      </c>
    </row>
    <row r="6326" spans="1:21" x14ac:dyDescent="0.35">
      <c r="A6326" t="s">
        <v>73</v>
      </c>
      <c r="B6326" t="s">
        <v>63</v>
      </c>
      <c r="C6326" t="s">
        <v>76</v>
      </c>
      <c r="D6326" t="s">
        <v>77</v>
      </c>
      <c r="E6326" t="s">
        <v>1326</v>
      </c>
      <c r="F6326" t="s">
        <v>1327</v>
      </c>
      <c r="G6326" t="s">
        <v>452</v>
      </c>
      <c r="H6326" t="s">
        <v>41</v>
      </c>
      <c r="I6326" t="s">
        <v>645</v>
      </c>
      <c r="J6326" t="s">
        <v>36</v>
      </c>
      <c r="L6326" t="s">
        <v>1328</v>
      </c>
      <c r="M6326" t="s">
        <v>1328</v>
      </c>
      <c r="N6326" t="b">
        <v>0</v>
      </c>
      <c r="O6326">
        <v>467.13967572000001</v>
      </c>
      <c r="P6326">
        <v>8.3779337875592788E-3</v>
      </c>
      <c r="Q6326">
        <v>7.1677765205379886</v>
      </c>
      <c r="R6326">
        <v>3348.3527994375459</v>
      </c>
      <c r="S6326">
        <v>3.9136652727240731</v>
      </c>
      <c r="T6326">
        <f t="shared" si="198"/>
        <v>3348.3527994375459</v>
      </c>
      <c r="U6326">
        <f t="shared" si="199"/>
        <v>3.9136652727240731</v>
      </c>
    </row>
    <row r="6327" spans="1:21" x14ac:dyDescent="0.35">
      <c r="A6327" t="s">
        <v>73</v>
      </c>
      <c r="B6327" t="s">
        <v>63</v>
      </c>
      <c r="C6327" t="s">
        <v>39</v>
      </c>
      <c r="D6327" t="s">
        <v>40</v>
      </c>
      <c r="E6327" t="s">
        <v>926</v>
      </c>
      <c r="G6327" t="s">
        <v>920</v>
      </c>
      <c r="H6327" t="s">
        <v>41</v>
      </c>
      <c r="I6327" t="s">
        <v>921</v>
      </c>
      <c r="J6327" t="s">
        <v>145</v>
      </c>
      <c r="L6327" t="s">
        <v>927</v>
      </c>
      <c r="M6327" t="s">
        <v>927</v>
      </c>
      <c r="N6327" t="b">
        <v>0</v>
      </c>
      <c r="O6327">
        <v>138.32673435000001</v>
      </c>
      <c r="P6327">
        <v>1.157706428682748E-2</v>
      </c>
      <c r="Q6327">
        <v>72.10720453453709</v>
      </c>
      <c r="R6327">
        <v>9974.3541263700281</v>
      </c>
      <c r="S6327">
        <v>1.601417496156857</v>
      </c>
      <c r="T6327">
        <f t="shared" si="198"/>
        <v>9974.3541263700281</v>
      </c>
      <c r="U6327">
        <f t="shared" si="199"/>
        <v>1.601417496156857</v>
      </c>
    </row>
    <row r="6328" spans="1:21" x14ac:dyDescent="0.35">
      <c r="A6328" t="s">
        <v>73</v>
      </c>
      <c r="B6328" t="s">
        <v>63</v>
      </c>
      <c r="C6328" t="s">
        <v>39</v>
      </c>
      <c r="D6328" t="s">
        <v>40</v>
      </c>
      <c r="E6328" t="s">
        <v>918</v>
      </c>
      <c r="F6328" t="s">
        <v>919</v>
      </c>
      <c r="G6328" t="s">
        <v>920</v>
      </c>
      <c r="H6328" t="s">
        <v>41</v>
      </c>
      <c r="I6328" t="s">
        <v>921</v>
      </c>
      <c r="J6328" t="s">
        <v>145</v>
      </c>
      <c r="L6328" t="s">
        <v>922</v>
      </c>
      <c r="M6328" t="s">
        <v>922</v>
      </c>
      <c r="N6328" t="b">
        <v>0</v>
      </c>
      <c r="O6328">
        <v>54.427446869999997</v>
      </c>
      <c r="P6328">
        <v>1.275286431655577E-3</v>
      </c>
      <c r="Q6328">
        <v>7.9430620137558314</v>
      </c>
      <c r="R6328">
        <v>432.32058573881068</v>
      </c>
      <c r="S6328">
        <v>6.9410584502965778E-2</v>
      </c>
      <c r="T6328">
        <f t="shared" si="198"/>
        <v>432.32058573881068</v>
      </c>
      <c r="U6328">
        <f t="shared" si="199"/>
        <v>6.9410584502965805E-2</v>
      </c>
    </row>
    <row r="6329" spans="1:21" x14ac:dyDescent="0.35">
      <c r="A6329" t="s">
        <v>73</v>
      </c>
      <c r="B6329" t="s">
        <v>63</v>
      </c>
      <c r="C6329" t="s">
        <v>76</v>
      </c>
      <c r="D6329" t="s">
        <v>77</v>
      </c>
      <c r="E6329" t="s">
        <v>918</v>
      </c>
      <c r="F6329" t="s">
        <v>919</v>
      </c>
      <c r="G6329" t="s">
        <v>920</v>
      </c>
      <c r="H6329" t="s">
        <v>41</v>
      </c>
      <c r="I6329" t="s">
        <v>921</v>
      </c>
      <c r="J6329" t="s">
        <v>145</v>
      </c>
      <c r="L6329" t="s">
        <v>922</v>
      </c>
      <c r="M6329" t="s">
        <v>922</v>
      </c>
      <c r="N6329" t="b">
        <v>0</v>
      </c>
      <c r="O6329">
        <v>54.427446869999997</v>
      </c>
      <c r="P6329">
        <v>9.243782605106915E-3</v>
      </c>
      <c r="Q6329">
        <v>7.9085571213550256</v>
      </c>
      <c r="R6329">
        <v>430.44257254091082</v>
      </c>
      <c r="S6329">
        <v>0.50311548661728678</v>
      </c>
      <c r="T6329">
        <f t="shared" si="198"/>
        <v>430.44257254091076</v>
      </c>
      <c r="U6329">
        <f t="shared" si="199"/>
        <v>0.50311548661728678</v>
      </c>
    </row>
    <row r="6330" spans="1:21" x14ac:dyDescent="0.35">
      <c r="A6330" t="s">
        <v>73</v>
      </c>
      <c r="B6330" t="s">
        <v>63</v>
      </c>
      <c r="C6330" t="s">
        <v>39</v>
      </c>
      <c r="D6330" t="s">
        <v>40</v>
      </c>
      <c r="E6330" t="s">
        <v>960</v>
      </c>
      <c r="G6330" t="s">
        <v>920</v>
      </c>
      <c r="H6330" t="s">
        <v>41</v>
      </c>
      <c r="I6330" t="s">
        <v>921</v>
      </c>
      <c r="J6330" t="s">
        <v>145</v>
      </c>
      <c r="L6330" t="s">
        <v>961</v>
      </c>
      <c r="M6330" t="s">
        <v>961</v>
      </c>
      <c r="N6330" t="b">
        <v>0</v>
      </c>
      <c r="O6330">
        <v>91.455062609999999</v>
      </c>
      <c r="P6330">
        <v>4.9217821318529144E-3</v>
      </c>
      <c r="Q6330">
        <v>30.655090277053471</v>
      </c>
      <c r="R6330">
        <v>2803.5632006031278</v>
      </c>
      <c r="S6330">
        <v>0.45012189302138761</v>
      </c>
      <c r="T6330">
        <f t="shared" si="198"/>
        <v>2803.5632006031274</v>
      </c>
      <c r="U6330">
        <f t="shared" si="199"/>
        <v>0.45012189302138755</v>
      </c>
    </row>
    <row r="6331" spans="1:21" x14ac:dyDescent="0.35">
      <c r="A6331" t="s">
        <v>73</v>
      </c>
      <c r="B6331" t="s">
        <v>63</v>
      </c>
      <c r="C6331" t="s">
        <v>39</v>
      </c>
      <c r="D6331" t="s">
        <v>40</v>
      </c>
      <c r="E6331" t="s">
        <v>948</v>
      </c>
      <c r="F6331" t="s">
        <v>949</v>
      </c>
      <c r="G6331" t="s">
        <v>920</v>
      </c>
      <c r="H6331" t="s">
        <v>41</v>
      </c>
      <c r="I6331" t="s">
        <v>921</v>
      </c>
      <c r="J6331" t="s">
        <v>145</v>
      </c>
      <c r="L6331" t="s">
        <v>1478</v>
      </c>
      <c r="M6331" t="s">
        <v>1478</v>
      </c>
      <c r="N6331" t="b">
        <v>0</v>
      </c>
      <c r="O6331">
        <v>91.455062609999999</v>
      </c>
      <c r="P6331">
        <v>6.039475822492188E-3</v>
      </c>
      <c r="Q6331">
        <v>37.616593259254962</v>
      </c>
      <c r="R6331">
        <v>3440.2278917000658</v>
      </c>
      <c r="S6331">
        <v>0.55234063947760426</v>
      </c>
      <c r="T6331">
        <f t="shared" si="198"/>
        <v>3440.2278917000667</v>
      </c>
      <c r="U6331">
        <f t="shared" si="199"/>
        <v>0.55234063947760426</v>
      </c>
    </row>
    <row r="6332" spans="1:21" x14ac:dyDescent="0.35">
      <c r="A6332" t="s">
        <v>73</v>
      </c>
      <c r="B6332" t="s">
        <v>63</v>
      </c>
      <c r="C6332" t="s">
        <v>39</v>
      </c>
      <c r="D6332" t="s">
        <v>40</v>
      </c>
      <c r="E6332" t="s">
        <v>983</v>
      </c>
      <c r="F6332" t="s">
        <v>984</v>
      </c>
      <c r="G6332" t="s">
        <v>920</v>
      </c>
      <c r="H6332" t="s">
        <v>41</v>
      </c>
      <c r="I6332" t="s">
        <v>921</v>
      </c>
      <c r="J6332" t="s">
        <v>145</v>
      </c>
      <c r="L6332" t="s">
        <v>985</v>
      </c>
      <c r="M6332" t="s">
        <v>985</v>
      </c>
      <c r="N6332" t="b">
        <v>0</v>
      </c>
      <c r="O6332">
        <v>33.993810140000001</v>
      </c>
      <c r="P6332">
        <v>4.9058060441239714E-3</v>
      </c>
      <c r="Q6332">
        <v>30.5555839603404</v>
      </c>
      <c r="R6332">
        <v>1038.7007198646411</v>
      </c>
      <c r="S6332">
        <v>0.16676703924761471</v>
      </c>
      <c r="T6332">
        <f t="shared" si="198"/>
        <v>1038.7007198646409</v>
      </c>
      <c r="U6332">
        <f t="shared" si="199"/>
        <v>0.16676703924761474</v>
      </c>
    </row>
    <row r="6333" spans="1:21" x14ac:dyDescent="0.35">
      <c r="A6333" t="s">
        <v>73</v>
      </c>
      <c r="B6333" t="s">
        <v>63</v>
      </c>
      <c r="C6333" t="s">
        <v>39</v>
      </c>
      <c r="D6333" t="s">
        <v>40</v>
      </c>
      <c r="E6333" t="s">
        <v>991</v>
      </c>
      <c r="G6333" t="s">
        <v>920</v>
      </c>
      <c r="H6333" t="s">
        <v>41</v>
      </c>
      <c r="I6333" t="s">
        <v>921</v>
      </c>
      <c r="J6333" t="s">
        <v>145</v>
      </c>
      <c r="L6333" t="s">
        <v>992</v>
      </c>
      <c r="M6333" t="s">
        <v>993</v>
      </c>
      <c r="N6333" t="b">
        <v>0</v>
      </c>
      <c r="O6333">
        <v>33.993810140000001</v>
      </c>
      <c r="P6333">
        <v>1.330506938448657E-2</v>
      </c>
      <c r="Q6333">
        <v>82.870003628207158</v>
      </c>
      <c r="R6333">
        <v>2817.0671696383852</v>
      </c>
      <c r="S6333">
        <v>0.45229000255576318</v>
      </c>
      <c r="T6333">
        <f t="shared" si="198"/>
        <v>2817.0671696383852</v>
      </c>
      <c r="U6333">
        <f t="shared" si="199"/>
        <v>0.45229000255576313</v>
      </c>
    </row>
    <row r="6334" spans="1:21" x14ac:dyDescent="0.35">
      <c r="A6334" t="s">
        <v>73</v>
      </c>
      <c r="B6334" t="s">
        <v>63</v>
      </c>
      <c r="C6334" t="s">
        <v>39</v>
      </c>
      <c r="D6334" t="s">
        <v>40</v>
      </c>
      <c r="E6334" t="s">
        <v>994</v>
      </c>
      <c r="F6334" t="s">
        <v>995</v>
      </c>
      <c r="G6334" t="s">
        <v>920</v>
      </c>
      <c r="H6334" t="s">
        <v>41</v>
      </c>
      <c r="I6334" t="s">
        <v>921</v>
      </c>
      <c r="J6334" t="s">
        <v>145</v>
      </c>
      <c r="L6334" t="s">
        <v>996</v>
      </c>
      <c r="M6334" t="s">
        <v>997</v>
      </c>
      <c r="N6334" t="b">
        <v>0</v>
      </c>
      <c r="O6334">
        <v>22.262271330000001</v>
      </c>
      <c r="P6334">
        <v>4.9083505572398971E-3</v>
      </c>
      <c r="Q6334">
        <v>30.571432341514171</v>
      </c>
      <c r="R6334">
        <v>680.58952173352577</v>
      </c>
      <c r="S6334">
        <v>0.10927103188803131</v>
      </c>
      <c r="T6334">
        <f t="shared" si="198"/>
        <v>680.58952173352577</v>
      </c>
      <c r="U6334">
        <f t="shared" si="199"/>
        <v>0.10927103188803129</v>
      </c>
    </row>
    <row r="6335" spans="1:21" x14ac:dyDescent="0.35">
      <c r="A6335" t="s">
        <v>73</v>
      </c>
      <c r="B6335" t="s">
        <v>63</v>
      </c>
      <c r="C6335" t="s">
        <v>76</v>
      </c>
      <c r="D6335" t="s">
        <v>77</v>
      </c>
      <c r="E6335" t="s">
        <v>994</v>
      </c>
      <c r="F6335" t="s">
        <v>995</v>
      </c>
      <c r="G6335" t="s">
        <v>920</v>
      </c>
      <c r="H6335" t="s">
        <v>41</v>
      </c>
      <c r="I6335" t="s">
        <v>921</v>
      </c>
      <c r="J6335" t="s">
        <v>145</v>
      </c>
      <c r="L6335" t="s">
        <v>996</v>
      </c>
      <c r="M6335" t="s">
        <v>997</v>
      </c>
      <c r="N6335" t="b">
        <v>0</v>
      </c>
      <c r="O6335">
        <v>22.262271330000001</v>
      </c>
      <c r="P6335">
        <v>2.3718449815550061E-2</v>
      </c>
      <c r="Q6335">
        <v>20.292419587262749</v>
      </c>
      <c r="R6335">
        <v>451.75535079385003</v>
      </c>
      <c r="S6335">
        <v>0.52802656532076397</v>
      </c>
      <c r="T6335">
        <f t="shared" si="198"/>
        <v>451.75535079384997</v>
      </c>
      <c r="U6335">
        <f t="shared" si="199"/>
        <v>0.52802656532076397</v>
      </c>
    </row>
    <row r="6336" spans="1:21" x14ac:dyDescent="0.35">
      <c r="A6336" t="s">
        <v>73</v>
      </c>
      <c r="B6336" t="s">
        <v>63</v>
      </c>
      <c r="C6336" t="s">
        <v>39</v>
      </c>
      <c r="D6336" t="s">
        <v>40</v>
      </c>
      <c r="E6336" t="s">
        <v>998</v>
      </c>
      <c r="G6336" t="s">
        <v>920</v>
      </c>
      <c r="H6336" t="s">
        <v>41</v>
      </c>
      <c r="I6336" t="s">
        <v>921</v>
      </c>
      <c r="J6336" t="s">
        <v>145</v>
      </c>
      <c r="L6336" t="s">
        <v>999</v>
      </c>
      <c r="M6336" t="s">
        <v>999</v>
      </c>
      <c r="N6336" t="b">
        <v>0</v>
      </c>
      <c r="O6336">
        <v>22.262271330000001</v>
      </c>
      <c r="P6336">
        <v>7.1440364502490866E-4</v>
      </c>
      <c r="Q6336">
        <v>4.4496297572297978</v>
      </c>
      <c r="R6336">
        <v>99.058864973491794</v>
      </c>
      <c r="S6336">
        <v>1.5904247784685521E-2</v>
      </c>
      <c r="T6336">
        <f t="shared" si="198"/>
        <v>99.058864973491794</v>
      </c>
      <c r="U6336">
        <f t="shared" si="199"/>
        <v>1.5904247784685521E-2</v>
      </c>
    </row>
    <row r="6337" spans="1:21" x14ac:dyDescent="0.35">
      <c r="A6337" t="s">
        <v>73</v>
      </c>
      <c r="B6337" t="s">
        <v>63</v>
      </c>
      <c r="C6337" t="s">
        <v>76</v>
      </c>
      <c r="D6337" t="s">
        <v>77</v>
      </c>
      <c r="E6337" t="s">
        <v>998</v>
      </c>
      <c r="G6337" t="s">
        <v>920</v>
      </c>
      <c r="H6337" t="s">
        <v>41</v>
      </c>
      <c r="I6337" t="s">
        <v>921</v>
      </c>
      <c r="J6337" t="s">
        <v>145</v>
      </c>
      <c r="L6337" t="s">
        <v>999</v>
      </c>
      <c r="M6337" t="s">
        <v>999</v>
      </c>
      <c r="N6337" t="b">
        <v>0</v>
      </c>
      <c r="O6337">
        <v>22.262271330000001</v>
      </c>
      <c r="P6337">
        <v>1.812377268150259E-2</v>
      </c>
      <c r="Q6337">
        <v>15.505870013313579</v>
      </c>
      <c r="R6337">
        <v>345.19588544409748</v>
      </c>
      <c r="S6337">
        <v>0.40347634495885232</v>
      </c>
      <c r="T6337">
        <f t="shared" si="198"/>
        <v>345.19588544409766</v>
      </c>
      <c r="U6337">
        <f t="shared" si="199"/>
        <v>0.40347634495885237</v>
      </c>
    </row>
    <row r="6338" spans="1:21" x14ac:dyDescent="0.35">
      <c r="A6338" t="s">
        <v>73</v>
      </c>
      <c r="B6338" t="s">
        <v>63</v>
      </c>
      <c r="C6338" t="s">
        <v>39</v>
      </c>
      <c r="D6338" t="s">
        <v>40</v>
      </c>
      <c r="E6338" t="s">
        <v>1006</v>
      </c>
      <c r="F6338" t="s">
        <v>1007</v>
      </c>
      <c r="G6338" t="s">
        <v>920</v>
      </c>
      <c r="H6338" t="s">
        <v>41</v>
      </c>
      <c r="I6338" t="s">
        <v>921</v>
      </c>
      <c r="J6338" t="s">
        <v>145</v>
      </c>
      <c r="L6338" t="s">
        <v>1008</v>
      </c>
      <c r="M6338" t="s">
        <v>1008</v>
      </c>
      <c r="N6338" t="b">
        <v>0</v>
      </c>
      <c r="O6338">
        <v>111.51933579999999</v>
      </c>
      <c r="P6338">
        <v>1.4337465259790321E-3</v>
      </c>
      <c r="Q6338">
        <v>8.9300233148988362</v>
      </c>
      <c r="R6338">
        <v>995.87026875603237</v>
      </c>
      <c r="S6338">
        <v>0.15989046028273909</v>
      </c>
      <c r="T6338">
        <f t="shared" ref="T6338:T6401" si="200">O6338*Q6338</f>
        <v>995.87026875603237</v>
      </c>
      <c r="U6338">
        <f t="shared" ref="U6338:U6401" si="201">O6338*P6338</f>
        <v>0.15989046028273909</v>
      </c>
    </row>
    <row r="6339" spans="1:21" x14ac:dyDescent="0.35">
      <c r="A6339" t="s">
        <v>73</v>
      </c>
      <c r="B6339" t="s">
        <v>63</v>
      </c>
      <c r="C6339" t="s">
        <v>39</v>
      </c>
      <c r="D6339" t="s">
        <v>40</v>
      </c>
      <c r="E6339" t="s">
        <v>1009</v>
      </c>
      <c r="F6339" t="s">
        <v>1010</v>
      </c>
      <c r="G6339" t="s">
        <v>920</v>
      </c>
      <c r="H6339" t="s">
        <v>41</v>
      </c>
      <c r="I6339" t="s">
        <v>921</v>
      </c>
      <c r="J6339" t="s">
        <v>145</v>
      </c>
      <c r="L6339" t="s">
        <v>1011</v>
      </c>
      <c r="M6339" t="s">
        <v>1011</v>
      </c>
      <c r="N6339" t="b">
        <v>0</v>
      </c>
      <c r="O6339">
        <v>22.262271330000001</v>
      </c>
      <c r="P6339">
        <v>1.0670274721004101E-2</v>
      </c>
      <c r="Q6339">
        <v>66.459308049500933</v>
      </c>
      <c r="R6339">
        <v>1479.535148202043</v>
      </c>
      <c r="S6339">
        <v>0.23754455100463329</v>
      </c>
      <c r="T6339">
        <f t="shared" si="200"/>
        <v>1479.5351482020428</v>
      </c>
      <c r="U6339">
        <f t="shared" si="201"/>
        <v>0.23754455100463334</v>
      </c>
    </row>
    <row r="6340" spans="1:21" x14ac:dyDescent="0.35">
      <c r="A6340" t="s">
        <v>73</v>
      </c>
      <c r="B6340" t="s">
        <v>63</v>
      </c>
      <c r="C6340" t="s">
        <v>39</v>
      </c>
      <c r="D6340" t="s">
        <v>40</v>
      </c>
      <c r="E6340" t="s">
        <v>1020</v>
      </c>
      <c r="F6340" t="s">
        <v>1021</v>
      </c>
      <c r="G6340" t="s">
        <v>920</v>
      </c>
      <c r="H6340" t="s">
        <v>41</v>
      </c>
      <c r="I6340" t="s">
        <v>921</v>
      </c>
      <c r="J6340" t="s">
        <v>145</v>
      </c>
      <c r="L6340" t="s">
        <v>1022</v>
      </c>
      <c r="M6340" t="s">
        <v>1022</v>
      </c>
      <c r="N6340" t="b">
        <v>0</v>
      </c>
      <c r="O6340">
        <v>33.993810140000001</v>
      </c>
      <c r="P6340">
        <v>8.170880795086875E-6</v>
      </c>
      <c r="Q6340">
        <v>5.089194964469753E-2</v>
      </c>
      <c r="R6340">
        <v>1.7300112738762881</v>
      </c>
      <c r="S6340">
        <v>2.7775937042475552E-4</v>
      </c>
      <c r="T6340">
        <f t="shared" si="200"/>
        <v>1.7300112738762883</v>
      </c>
      <c r="U6340">
        <f t="shared" si="201"/>
        <v>2.7775937042475547E-4</v>
      </c>
    </row>
    <row r="6341" spans="1:21" x14ac:dyDescent="0.35">
      <c r="A6341" t="s">
        <v>73</v>
      </c>
      <c r="B6341" t="s">
        <v>63</v>
      </c>
      <c r="C6341" t="s">
        <v>76</v>
      </c>
      <c r="D6341" t="s">
        <v>77</v>
      </c>
      <c r="E6341" t="s">
        <v>1020</v>
      </c>
      <c r="F6341" t="s">
        <v>1021</v>
      </c>
      <c r="G6341" t="s">
        <v>920</v>
      </c>
      <c r="H6341" t="s">
        <v>41</v>
      </c>
      <c r="I6341" t="s">
        <v>921</v>
      </c>
      <c r="J6341" t="s">
        <v>145</v>
      </c>
      <c r="L6341" t="s">
        <v>1022</v>
      </c>
      <c r="M6341" t="s">
        <v>1022</v>
      </c>
      <c r="N6341" t="b">
        <v>0</v>
      </c>
      <c r="O6341">
        <v>33.993810140000001</v>
      </c>
      <c r="P6341">
        <v>3.9483406199957277E-5</v>
      </c>
      <c r="Q6341">
        <v>3.3780194387686348E-2</v>
      </c>
      <c r="R6341">
        <v>1.148317514507303</v>
      </c>
      <c r="S6341">
        <v>1.342191414041847E-3</v>
      </c>
      <c r="T6341">
        <f t="shared" si="200"/>
        <v>1.1483175145073032</v>
      </c>
      <c r="U6341">
        <f t="shared" si="201"/>
        <v>1.3421914140418466E-3</v>
      </c>
    </row>
    <row r="6342" spans="1:21" x14ac:dyDescent="0.35">
      <c r="A6342" t="s">
        <v>73</v>
      </c>
      <c r="B6342" t="s">
        <v>63</v>
      </c>
      <c r="C6342" t="s">
        <v>76</v>
      </c>
      <c r="D6342" t="s">
        <v>77</v>
      </c>
      <c r="E6342" t="s">
        <v>1026</v>
      </c>
      <c r="F6342" t="s">
        <v>1027</v>
      </c>
      <c r="G6342" t="s">
        <v>920</v>
      </c>
      <c r="H6342" t="s">
        <v>41</v>
      </c>
      <c r="I6342" t="s">
        <v>921</v>
      </c>
      <c r="J6342" t="s">
        <v>145</v>
      </c>
      <c r="L6342" t="s">
        <v>1028</v>
      </c>
      <c r="M6342" t="s">
        <v>1028</v>
      </c>
      <c r="N6342" t="b">
        <v>0</v>
      </c>
      <c r="O6342">
        <v>33.993810140000001</v>
      </c>
      <c r="P6342">
        <v>2.3651850716588811E-2</v>
      </c>
      <c r="Q6342">
        <v>20.235440447784189</v>
      </c>
      <c r="R6342">
        <v>687.87972068125248</v>
      </c>
      <c r="S6342">
        <v>0.80401652271934287</v>
      </c>
      <c r="T6342">
        <f t="shared" si="200"/>
        <v>687.87972068125237</v>
      </c>
      <c r="U6342">
        <f t="shared" si="201"/>
        <v>0.80401652271934299</v>
      </c>
    </row>
    <row r="6343" spans="1:21" x14ac:dyDescent="0.35">
      <c r="A6343" t="s">
        <v>73</v>
      </c>
      <c r="B6343" t="s">
        <v>63</v>
      </c>
      <c r="C6343" t="s">
        <v>39</v>
      </c>
      <c r="D6343" t="s">
        <v>40</v>
      </c>
      <c r="E6343" t="s">
        <v>1026</v>
      </c>
      <c r="F6343" t="s">
        <v>1027</v>
      </c>
      <c r="G6343" t="s">
        <v>920</v>
      </c>
      <c r="H6343" t="s">
        <v>41</v>
      </c>
      <c r="I6343" t="s">
        <v>921</v>
      </c>
      <c r="J6343" t="s">
        <v>145</v>
      </c>
      <c r="L6343" t="s">
        <v>1028</v>
      </c>
      <c r="M6343" t="s">
        <v>1028</v>
      </c>
      <c r="N6343" t="b">
        <v>0</v>
      </c>
      <c r="O6343">
        <v>33.993810140000001</v>
      </c>
      <c r="P6343">
        <v>5.6590279402342586E-4</v>
      </c>
      <c r="Q6343">
        <v>3.5246991382558308</v>
      </c>
      <c r="R6343">
        <v>119.8179533064903</v>
      </c>
      <c r="S6343">
        <v>1.9237192137727871E-2</v>
      </c>
      <c r="T6343">
        <f t="shared" si="200"/>
        <v>119.81795330649032</v>
      </c>
      <c r="U6343">
        <f t="shared" si="201"/>
        <v>1.9237192137727867E-2</v>
      </c>
    </row>
    <row r="6344" spans="1:21" x14ac:dyDescent="0.35">
      <c r="A6344" t="s">
        <v>73</v>
      </c>
      <c r="B6344" t="s">
        <v>63</v>
      </c>
      <c r="C6344" t="s">
        <v>39</v>
      </c>
      <c r="D6344" t="s">
        <v>40</v>
      </c>
      <c r="E6344" t="s">
        <v>1040</v>
      </c>
      <c r="F6344" t="s">
        <v>1041</v>
      </c>
      <c r="G6344" t="s">
        <v>920</v>
      </c>
      <c r="H6344" t="s">
        <v>41</v>
      </c>
      <c r="I6344" t="s">
        <v>921</v>
      </c>
      <c r="J6344" t="s">
        <v>145</v>
      </c>
      <c r="L6344" t="s">
        <v>1042</v>
      </c>
      <c r="M6344" t="s">
        <v>1042</v>
      </c>
      <c r="N6344" t="b">
        <v>0</v>
      </c>
      <c r="O6344">
        <v>33.993810140000001</v>
      </c>
      <c r="P6344">
        <v>1.0977324392511039E-3</v>
      </c>
      <c r="Q6344">
        <v>6.8371752596501114</v>
      </c>
      <c r="R6344">
        <v>232.4216376704511</v>
      </c>
      <c r="S6344">
        <v>3.7316108124421127E-2</v>
      </c>
      <c r="T6344">
        <f t="shared" si="200"/>
        <v>232.4216376704511</v>
      </c>
      <c r="U6344">
        <f t="shared" si="201"/>
        <v>3.7316108124421113E-2</v>
      </c>
    </row>
    <row r="6345" spans="1:21" x14ac:dyDescent="0.35">
      <c r="A6345" t="s">
        <v>73</v>
      </c>
      <c r="B6345" t="s">
        <v>63</v>
      </c>
      <c r="C6345" t="s">
        <v>39</v>
      </c>
      <c r="D6345" t="s">
        <v>40</v>
      </c>
      <c r="E6345" t="s">
        <v>1053</v>
      </c>
      <c r="F6345" t="s">
        <v>1054</v>
      </c>
      <c r="G6345" t="s">
        <v>920</v>
      </c>
      <c r="H6345" t="s">
        <v>41</v>
      </c>
      <c r="I6345" t="s">
        <v>921</v>
      </c>
      <c r="J6345" t="s">
        <v>145</v>
      </c>
      <c r="L6345" t="s">
        <v>1055</v>
      </c>
      <c r="M6345" t="s">
        <v>1055</v>
      </c>
      <c r="N6345" t="b">
        <v>0</v>
      </c>
      <c r="O6345">
        <v>33.993810140000001</v>
      </c>
      <c r="P6345">
        <v>3.7998360499859052E-3</v>
      </c>
      <c r="Q6345">
        <v>23.667101474576459</v>
      </c>
      <c r="R6345">
        <v>804.53495409086622</v>
      </c>
      <c r="S6345">
        <v>0.12917090524634839</v>
      </c>
      <c r="T6345">
        <f t="shared" si="200"/>
        <v>804.53495409086622</v>
      </c>
      <c r="U6345">
        <f t="shared" si="201"/>
        <v>0.12917090524634842</v>
      </c>
    </row>
    <row r="6346" spans="1:21" x14ac:dyDescent="0.35">
      <c r="A6346" t="s">
        <v>73</v>
      </c>
      <c r="B6346" t="s">
        <v>63</v>
      </c>
      <c r="C6346" t="s">
        <v>39</v>
      </c>
      <c r="D6346" t="s">
        <v>40</v>
      </c>
      <c r="E6346" t="s">
        <v>1061</v>
      </c>
      <c r="F6346" t="s">
        <v>1062</v>
      </c>
      <c r="G6346" t="s">
        <v>920</v>
      </c>
      <c r="H6346" t="s">
        <v>41</v>
      </c>
      <c r="I6346" t="s">
        <v>921</v>
      </c>
      <c r="J6346" t="s">
        <v>145</v>
      </c>
      <c r="L6346" t="s">
        <v>1063</v>
      </c>
      <c r="M6346" t="s">
        <v>1063</v>
      </c>
      <c r="N6346" t="b">
        <v>0</v>
      </c>
      <c r="O6346">
        <v>33.993810140000001</v>
      </c>
      <c r="P6346">
        <v>7.7892413908363656E-3</v>
      </c>
      <c r="Q6346">
        <v>48.514926428886113</v>
      </c>
      <c r="R6346">
        <v>1649.2071979796231</v>
      </c>
      <c r="S6346">
        <v>0.264785992974721</v>
      </c>
      <c r="T6346">
        <f t="shared" si="200"/>
        <v>1649.2071979796228</v>
      </c>
      <c r="U6346">
        <f t="shared" si="201"/>
        <v>0.26478599297472094</v>
      </c>
    </row>
    <row r="6347" spans="1:21" x14ac:dyDescent="0.35">
      <c r="A6347" t="s">
        <v>73</v>
      </c>
      <c r="B6347" t="s">
        <v>63</v>
      </c>
      <c r="C6347" t="s">
        <v>39</v>
      </c>
      <c r="D6347" t="s">
        <v>40</v>
      </c>
      <c r="E6347" t="s">
        <v>1081</v>
      </c>
      <c r="F6347" t="s">
        <v>1082</v>
      </c>
      <c r="G6347" t="s">
        <v>920</v>
      </c>
      <c r="H6347" t="s">
        <v>41</v>
      </c>
      <c r="I6347" t="s">
        <v>921</v>
      </c>
      <c r="J6347" t="s">
        <v>145</v>
      </c>
      <c r="L6347" t="s">
        <v>1083</v>
      </c>
      <c r="M6347" t="s">
        <v>1083</v>
      </c>
      <c r="N6347" t="b">
        <v>0</v>
      </c>
      <c r="O6347">
        <v>33.993810140000001</v>
      </c>
      <c r="P6347">
        <v>7.8859313351267845E-3</v>
      </c>
      <c r="Q6347">
        <v>49.117155233758091</v>
      </c>
      <c r="R6347">
        <v>1669.6792496332801</v>
      </c>
      <c r="S6347">
        <v>0.26807285258337671</v>
      </c>
      <c r="T6347">
        <f t="shared" si="200"/>
        <v>1669.6792496332798</v>
      </c>
      <c r="U6347">
        <f t="shared" si="201"/>
        <v>0.26807285258337665</v>
      </c>
    </row>
    <row r="6348" spans="1:21" x14ac:dyDescent="0.35">
      <c r="A6348" t="s">
        <v>73</v>
      </c>
      <c r="B6348" t="s">
        <v>63</v>
      </c>
      <c r="C6348" t="s">
        <v>39</v>
      </c>
      <c r="D6348" t="s">
        <v>40</v>
      </c>
      <c r="E6348" t="s">
        <v>1479</v>
      </c>
      <c r="F6348" t="s">
        <v>1480</v>
      </c>
      <c r="G6348" t="s">
        <v>920</v>
      </c>
      <c r="H6348" t="s">
        <v>41</v>
      </c>
      <c r="I6348" t="s">
        <v>921</v>
      </c>
      <c r="J6348" t="s">
        <v>145</v>
      </c>
      <c r="L6348" t="s">
        <v>1481</v>
      </c>
      <c r="M6348" t="s">
        <v>1481</v>
      </c>
      <c r="N6348" t="b">
        <v>0</v>
      </c>
      <c r="O6348">
        <v>33.993810140000001</v>
      </c>
      <c r="P6348">
        <v>2.2744898693973841E-3</v>
      </c>
      <c r="Q6348">
        <v>14.16655398648679</v>
      </c>
      <c r="R6348">
        <v>481.5751465546922</v>
      </c>
      <c r="S6348">
        <v>7.7318576785648074E-2</v>
      </c>
      <c r="T6348">
        <f t="shared" si="200"/>
        <v>481.57514655469208</v>
      </c>
      <c r="U6348">
        <f t="shared" si="201"/>
        <v>7.7318576785648074E-2</v>
      </c>
    </row>
    <row r="6349" spans="1:21" x14ac:dyDescent="0.35">
      <c r="A6349" t="s">
        <v>73</v>
      </c>
      <c r="B6349" t="s">
        <v>63</v>
      </c>
      <c r="C6349" t="s">
        <v>39</v>
      </c>
      <c r="D6349" t="s">
        <v>40</v>
      </c>
      <c r="E6349" t="s">
        <v>1103</v>
      </c>
      <c r="F6349" t="s">
        <v>1104</v>
      </c>
      <c r="G6349" t="s">
        <v>920</v>
      </c>
      <c r="H6349" t="s">
        <v>41</v>
      </c>
      <c r="I6349" t="s">
        <v>921</v>
      </c>
      <c r="J6349" t="s">
        <v>145</v>
      </c>
      <c r="L6349" t="s">
        <v>1105</v>
      </c>
      <c r="M6349" t="s">
        <v>1105</v>
      </c>
      <c r="N6349" t="b">
        <v>0</v>
      </c>
      <c r="O6349">
        <v>33.993810140000001</v>
      </c>
      <c r="P6349">
        <v>3.752201236939162E-3</v>
      </c>
      <c r="Q6349">
        <v>23.370410264937579</v>
      </c>
      <c r="R6349">
        <v>794.44928944019523</v>
      </c>
      <c r="S6349">
        <v>0.12755161645558299</v>
      </c>
      <c r="T6349">
        <f t="shared" si="200"/>
        <v>794.44928944019523</v>
      </c>
      <c r="U6349">
        <f t="shared" si="201"/>
        <v>0.12755161645558302</v>
      </c>
    </row>
    <row r="6350" spans="1:21" x14ac:dyDescent="0.35">
      <c r="A6350" t="s">
        <v>73</v>
      </c>
      <c r="B6350" t="s">
        <v>63</v>
      </c>
      <c r="C6350" t="s">
        <v>39</v>
      </c>
      <c r="D6350" t="s">
        <v>40</v>
      </c>
      <c r="E6350" t="s">
        <v>1118</v>
      </c>
      <c r="F6350" t="s">
        <v>1119</v>
      </c>
      <c r="G6350" t="s">
        <v>920</v>
      </c>
      <c r="H6350" t="s">
        <v>41</v>
      </c>
      <c r="I6350" t="s">
        <v>921</v>
      </c>
      <c r="J6350" t="s">
        <v>145</v>
      </c>
      <c r="L6350" t="s">
        <v>1120</v>
      </c>
      <c r="M6350" t="s">
        <v>1120</v>
      </c>
      <c r="N6350" t="b">
        <v>0</v>
      </c>
      <c r="O6350">
        <v>7.0978034900000004</v>
      </c>
      <c r="P6350">
        <v>3.0860731061175048E-4</v>
      </c>
      <c r="Q6350">
        <v>1.922146229459434</v>
      </c>
      <c r="R6350">
        <v>13.64301621574751</v>
      </c>
      <c r="S6350">
        <v>2.1904340462995972E-3</v>
      </c>
      <c r="T6350">
        <f t="shared" si="200"/>
        <v>13.643016215747512</v>
      </c>
      <c r="U6350">
        <f t="shared" si="201"/>
        <v>2.1904340462995968E-3</v>
      </c>
    </row>
    <row r="6351" spans="1:21" x14ac:dyDescent="0.35">
      <c r="A6351" t="s">
        <v>73</v>
      </c>
      <c r="B6351" t="s">
        <v>63</v>
      </c>
      <c r="C6351" t="s">
        <v>76</v>
      </c>
      <c r="D6351" t="s">
        <v>77</v>
      </c>
      <c r="E6351" t="s">
        <v>1118</v>
      </c>
      <c r="F6351" t="s">
        <v>1119</v>
      </c>
      <c r="G6351" t="s">
        <v>920</v>
      </c>
      <c r="H6351" t="s">
        <v>41</v>
      </c>
      <c r="I6351" t="s">
        <v>921</v>
      </c>
      <c r="J6351" t="s">
        <v>145</v>
      </c>
      <c r="L6351" t="s">
        <v>1120</v>
      </c>
      <c r="M6351" t="s">
        <v>1120</v>
      </c>
      <c r="N6351" t="b">
        <v>0</v>
      </c>
      <c r="O6351">
        <v>7.0978034900000004</v>
      </c>
      <c r="P6351">
        <v>2.2369094405947942E-3</v>
      </c>
      <c r="Q6351">
        <v>1.913797288619558</v>
      </c>
      <c r="R6351">
        <v>13.583757074316431</v>
      </c>
      <c r="S6351">
        <v>1.587714363426768E-2</v>
      </c>
      <c r="T6351">
        <f t="shared" si="200"/>
        <v>13.583757074316438</v>
      </c>
      <c r="U6351">
        <f t="shared" si="201"/>
        <v>1.587714363426768E-2</v>
      </c>
    </row>
    <row r="6352" spans="1:21" x14ac:dyDescent="0.35">
      <c r="A6352" t="s">
        <v>73</v>
      </c>
      <c r="B6352" t="s">
        <v>63</v>
      </c>
      <c r="C6352" t="s">
        <v>39</v>
      </c>
      <c r="D6352" t="s">
        <v>40</v>
      </c>
      <c r="E6352" t="s">
        <v>1121</v>
      </c>
      <c r="G6352" t="s">
        <v>920</v>
      </c>
      <c r="H6352" t="s">
        <v>41</v>
      </c>
      <c r="I6352" t="s">
        <v>921</v>
      </c>
      <c r="J6352" t="s">
        <v>145</v>
      </c>
      <c r="L6352" t="s">
        <v>1122</v>
      </c>
      <c r="M6352" t="s">
        <v>1122</v>
      </c>
      <c r="N6352" t="b">
        <v>0</v>
      </c>
      <c r="O6352">
        <v>7.0978034900000004</v>
      </c>
      <c r="P6352">
        <v>4.6946538819303578E-3</v>
      </c>
      <c r="Q6352">
        <v>29.240432573945451</v>
      </c>
      <c r="R6352">
        <v>207.54284437245971</v>
      </c>
      <c r="S6352">
        <v>3.3321730707507352E-2</v>
      </c>
      <c r="T6352">
        <f t="shared" si="200"/>
        <v>207.54284437245971</v>
      </c>
      <c r="U6352">
        <f t="shared" si="201"/>
        <v>3.3321730707507345E-2</v>
      </c>
    </row>
    <row r="6353" spans="1:21" x14ac:dyDescent="0.35">
      <c r="A6353" t="s">
        <v>73</v>
      </c>
      <c r="B6353" t="s">
        <v>63</v>
      </c>
      <c r="C6353" t="s">
        <v>39</v>
      </c>
      <c r="D6353" t="s">
        <v>40</v>
      </c>
      <c r="E6353" t="s">
        <v>1129</v>
      </c>
      <c r="F6353" t="s">
        <v>1130</v>
      </c>
      <c r="G6353" t="s">
        <v>920</v>
      </c>
      <c r="H6353" t="s">
        <v>41</v>
      </c>
      <c r="I6353" t="s">
        <v>921</v>
      </c>
      <c r="J6353" t="s">
        <v>145</v>
      </c>
      <c r="L6353" t="s">
        <v>1131</v>
      </c>
      <c r="M6353" t="s">
        <v>1131</v>
      </c>
      <c r="N6353" t="b">
        <v>0</v>
      </c>
      <c r="O6353">
        <v>7.0978034900000004</v>
      </c>
      <c r="P6353">
        <v>7.518118367217848E-3</v>
      </c>
      <c r="Q6353">
        <v>46.826249331331532</v>
      </c>
      <c r="R6353">
        <v>332.36351592753522</v>
      </c>
      <c r="S6353">
        <v>5.3362126785071948E-2</v>
      </c>
      <c r="T6353">
        <f t="shared" si="200"/>
        <v>332.36351592753516</v>
      </c>
      <c r="U6353">
        <f t="shared" si="201"/>
        <v>5.3362126785071948E-2</v>
      </c>
    </row>
    <row r="6354" spans="1:21" x14ac:dyDescent="0.35">
      <c r="A6354" t="s">
        <v>73</v>
      </c>
      <c r="B6354" t="s">
        <v>63</v>
      </c>
      <c r="C6354" t="s">
        <v>39</v>
      </c>
      <c r="D6354" t="s">
        <v>40</v>
      </c>
      <c r="E6354" t="s">
        <v>1138</v>
      </c>
      <c r="F6354" t="s">
        <v>1139</v>
      </c>
      <c r="G6354" t="s">
        <v>920</v>
      </c>
      <c r="H6354" t="s">
        <v>41</v>
      </c>
      <c r="I6354" t="s">
        <v>921</v>
      </c>
      <c r="J6354" t="s">
        <v>145</v>
      </c>
      <c r="L6354" t="s">
        <v>1140</v>
      </c>
      <c r="M6354" t="s">
        <v>1140</v>
      </c>
      <c r="N6354" t="b">
        <v>0</v>
      </c>
      <c r="O6354">
        <v>54.427446869999997</v>
      </c>
      <c r="P6354">
        <v>2.6742125841195389E-4</v>
      </c>
      <c r="Q6354">
        <v>1.66562082575066</v>
      </c>
      <c r="R6354">
        <v>90.655488999109551</v>
      </c>
      <c r="S6354">
        <v>1.455505633412516E-2</v>
      </c>
      <c r="T6354">
        <f t="shared" si="200"/>
        <v>90.655488999109565</v>
      </c>
      <c r="U6354">
        <f t="shared" si="201"/>
        <v>1.455505633412516E-2</v>
      </c>
    </row>
    <row r="6355" spans="1:21" x14ac:dyDescent="0.35">
      <c r="A6355" t="s">
        <v>73</v>
      </c>
      <c r="B6355" t="s">
        <v>63</v>
      </c>
      <c r="C6355" t="s">
        <v>76</v>
      </c>
      <c r="D6355" t="s">
        <v>77</v>
      </c>
      <c r="E6355" t="s">
        <v>1138</v>
      </c>
      <c r="F6355" t="s">
        <v>1139</v>
      </c>
      <c r="G6355" t="s">
        <v>920</v>
      </c>
      <c r="H6355" t="s">
        <v>41</v>
      </c>
      <c r="I6355" t="s">
        <v>921</v>
      </c>
      <c r="J6355" t="s">
        <v>145</v>
      </c>
      <c r="L6355" t="s">
        <v>1140</v>
      </c>
      <c r="M6355" t="s">
        <v>1140</v>
      </c>
      <c r="N6355" t="b">
        <v>0</v>
      </c>
      <c r="O6355">
        <v>54.427446869999997</v>
      </c>
      <c r="P6355">
        <v>1.26819248248118E-3</v>
      </c>
      <c r="Q6355">
        <v>1.085007417097239</v>
      </c>
      <c r="R6355">
        <v>59.054183547615928</v>
      </c>
      <c r="S6355">
        <v>6.9024478961177832E-2</v>
      </c>
      <c r="T6355">
        <f t="shared" si="200"/>
        <v>59.054183547615906</v>
      </c>
      <c r="U6355">
        <f t="shared" si="201"/>
        <v>6.9024478961177832E-2</v>
      </c>
    </row>
    <row r="6356" spans="1:21" x14ac:dyDescent="0.35">
      <c r="A6356" t="s">
        <v>73</v>
      </c>
      <c r="B6356" t="s">
        <v>63</v>
      </c>
      <c r="C6356" t="s">
        <v>76</v>
      </c>
      <c r="D6356" t="s">
        <v>77</v>
      </c>
      <c r="E6356" t="s">
        <v>1141</v>
      </c>
      <c r="F6356" t="s">
        <v>1142</v>
      </c>
      <c r="G6356" t="s">
        <v>920</v>
      </c>
      <c r="H6356" t="s">
        <v>41</v>
      </c>
      <c r="I6356" t="s">
        <v>921</v>
      </c>
      <c r="J6356" t="s">
        <v>145</v>
      </c>
      <c r="L6356" t="s">
        <v>1143</v>
      </c>
      <c r="M6356" t="s">
        <v>1143</v>
      </c>
      <c r="N6356" t="b">
        <v>0</v>
      </c>
      <c r="O6356">
        <v>111.51933579999999</v>
      </c>
      <c r="P6356">
        <v>6.2075839961020099E-3</v>
      </c>
      <c r="Q6356">
        <v>5.3109246199342248</v>
      </c>
      <c r="R6356">
        <v>592.27078609893215</v>
      </c>
      <c r="S6356">
        <v>0.69226564416800584</v>
      </c>
      <c r="T6356">
        <f t="shared" si="200"/>
        <v>592.27078609893215</v>
      </c>
      <c r="U6356">
        <f t="shared" si="201"/>
        <v>0.69226564416800584</v>
      </c>
    </row>
    <row r="6357" spans="1:21" x14ac:dyDescent="0.35">
      <c r="A6357" t="s">
        <v>73</v>
      </c>
      <c r="B6357" t="s">
        <v>63</v>
      </c>
      <c r="C6357" t="s">
        <v>39</v>
      </c>
      <c r="D6357" t="s">
        <v>40</v>
      </c>
      <c r="E6357" t="s">
        <v>1141</v>
      </c>
      <c r="F6357" t="s">
        <v>1142</v>
      </c>
      <c r="G6357" t="s">
        <v>920</v>
      </c>
      <c r="H6357" t="s">
        <v>41</v>
      </c>
      <c r="I6357" t="s">
        <v>921</v>
      </c>
      <c r="J6357" t="s">
        <v>145</v>
      </c>
      <c r="L6357" t="s">
        <v>1143</v>
      </c>
      <c r="M6357" t="s">
        <v>1143</v>
      </c>
      <c r="N6357" t="b">
        <v>0</v>
      </c>
      <c r="O6357">
        <v>111.51933579999999</v>
      </c>
      <c r="P6357">
        <v>1.1586698409363401E-3</v>
      </c>
      <c r="Q6357">
        <v>7.2167210217065669</v>
      </c>
      <c r="R6357">
        <v>804.80393499461366</v>
      </c>
      <c r="S6357">
        <v>0.12921409107271231</v>
      </c>
      <c r="T6357">
        <f t="shared" si="200"/>
        <v>804.80393499461366</v>
      </c>
      <c r="U6357">
        <f t="shared" si="201"/>
        <v>0.12921409107271228</v>
      </c>
    </row>
    <row r="6358" spans="1:21" x14ac:dyDescent="0.35">
      <c r="A6358" t="s">
        <v>73</v>
      </c>
      <c r="B6358" t="s">
        <v>63</v>
      </c>
      <c r="C6358" t="s">
        <v>76</v>
      </c>
      <c r="D6358" t="s">
        <v>77</v>
      </c>
      <c r="E6358" t="s">
        <v>1144</v>
      </c>
      <c r="F6358" t="s">
        <v>1145</v>
      </c>
      <c r="G6358" t="s">
        <v>920</v>
      </c>
      <c r="H6358" t="s">
        <v>41</v>
      </c>
      <c r="I6358" t="s">
        <v>921</v>
      </c>
      <c r="J6358" t="s">
        <v>145</v>
      </c>
      <c r="L6358" t="s">
        <v>1146</v>
      </c>
      <c r="M6358" t="s">
        <v>1146</v>
      </c>
      <c r="N6358" t="b">
        <v>0</v>
      </c>
      <c r="O6358">
        <v>91.455062609999999</v>
      </c>
      <c r="P6358">
        <v>2.6194700842985261E-3</v>
      </c>
      <c r="Q6358">
        <v>2.2410986578059999</v>
      </c>
      <c r="R6358">
        <v>204.95981806483471</v>
      </c>
      <c r="S6358">
        <v>0.23956380056454371</v>
      </c>
      <c r="T6358">
        <f t="shared" si="200"/>
        <v>204.95981806483468</v>
      </c>
      <c r="U6358">
        <f t="shared" si="201"/>
        <v>0.23956380056454368</v>
      </c>
    </row>
    <row r="6359" spans="1:21" x14ac:dyDescent="0.35">
      <c r="A6359" t="s">
        <v>73</v>
      </c>
      <c r="B6359" t="s">
        <v>63</v>
      </c>
      <c r="C6359" t="s">
        <v>39</v>
      </c>
      <c r="D6359" t="s">
        <v>40</v>
      </c>
      <c r="E6359" t="s">
        <v>1144</v>
      </c>
      <c r="F6359" t="s">
        <v>1145</v>
      </c>
      <c r="G6359" t="s">
        <v>920</v>
      </c>
      <c r="H6359" t="s">
        <v>41</v>
      </c>
      <c r="I6359" t="s">
        <v>921</v>
      </c>
      <c r="J6359" t="s">
        <v>145</v>
      </c>
      <c r="L6359" t="s">
        <v>1146</v>
      </c>
      <c r="M6359" t="s">
        <v>1146</v>
      </c>
      <c r="N6359" t="b">
        <v>0</v>
      </c>
      <c r="O6359">
        <v>91.455062609999999</v>
      </c>
      <c r="P6359">
        <v>3.6138611208662801E-4</v>
      </c>
      <c r="Q6359">
        <v>2.250876530919963</v>
      </c>
      <c r="R6359">
        <v>205.8540540626648</v>
      </c>
      <c r="S6359">
        <v>3.3050589507267039E-2</v>
      </c>
      <c r="T6359">
        <f t="shared" si="200"/>
        <v>205.8540540626648</v>
      </c>
      <c r="U6359">
        <f t="shared" si="201"/>
        <v>3.3050589507267039E-2</v>
      </c>
    </row>
    <row r="6360" spans="1:21" x14ac:dyDescent="0.35">
      <c r="A6360" t="s">
        <v>73</v>
      </c>
      <c r="B6360" t="s">
        <v>63</v>
      </c>
      <c r="C6360" t="s">
        <v>39</v>
      </c>
      <c r="D6360" t="s">
        <v>40</v>
      </c>
      <c r="E6360" t="s">
        <v>1147</v>
      </c>
      <c r="F6360" t="s">
        <v>1148</v>
      </c>
      <c r="G6360" t="s">
        <v>920</v>
      </c>
      <c r="H6360" t="s">
        <v>41</v>
      </c>
      <c r="I6360" t="s">
        <v>921</v>
      </c>
      <c r="J6360" t="s">
        <v>145</v>
      </c>
      <c r="L6360" t="s">
        <v>1149</v>
      </c>
      <c r="M6360" t="s">
        <v>1149</v>
      </c>
      <c r="N6360" t="b">
        <v>0</v>
      </c>
      <c r="O6360">
        <v>111.51933579999999</v>
      </c>
      <c r="P6360">
        <v>5.820913808562688E-4</v>
      </c>
      <c r="Q6360">
        <v>3.6255289957188408</v>
      </c>
      <c r="R6360">
        <v>404.31658552620621</v>
      </c>
      <c r="S6360">
        <v>6.4914444167995924E-2</v>
      </c>
      <c r="T6360">
        <f t="shared" si="200"/>
        <v>404.31658552620615</v>
      </c>
      <c r="U6360">
        <f t="shared" si="201"/>
        <v>6.4914444167995924E-2</v>
      </c>
    </row>
    <row r="6361" spans="1:21" x14ac:dyDescent="0.35">
      <c r="A6361" t="s">
        <v>73</v>
      </c>
      <c r="B6361" t="s">
        <v>63</v>
      </c>
      <c r="C6361" t="s">
        <v>76</v>
      </c>
      <c r="D6361" t="s">
        <v>77</v>
      </c>
      <c r="E6361" t="s">
        <v>1147</v>
      </c>
      <c r="F6361" t="s">
        <v>1148</v>
      </c>
      <c r="G6361" t="s">
        <v>920</v>
      </c>
      <c r="H6361" t="s">
        <v>41</v>
      </c>
      <c r="I6361" t="s">
        <v>921</v>
      </c>
      <c r="J6361" t="s">
        <v>145</v>
      </c>
      <c r="L6361" t="s">
        <v>1149</v>
      </c>
      <c r="M6361" t="s">
        <v>1149</v>
      </c>
      <c r="N6361" t="b">
        <v>0</v>
      </c>
      <c r="O6361">
        <v>111.51933579999999</v>
      </c>
      <c r="P6361">
        <v>2.1114255967708208E-3</v>
      </c>
      <c r="Q6361">
        <v>1.806439057786563</v>
      </c>
      <c r="R6361">
        <v>201.45288388753539</v>
      </c>
      <c r="S6361">
        <v>0.23546478014300051</v>
      </c>
      <c r="T6361">
        <f t="shared" si="200"/>
        <v>201.45288388753531</v>
      </c>
      <c r="U6361">
        <f t="shared" si="201"/>
        <v>0.23546478014300054</v>
      </c>
    </row>
    <row r="6362" spans="1:21" x14ac:dyDescent="0.35">
      <c r="A6362" t="s">
        <v>73</v>
      </c>
      <c r="B6362" t="s">
        <v>63</v>
      </c>
      <c r="C6362" t="s">
        <v>39</v>
      </c>
      <c r="D6362" t="s">
        <v>40</v>
      </c>
      <c r="E6362" t="s">
        <v>1152</v>
      </c>
      <c r="F6362" t="s">
        <v>1153</v>
      </c>
      <c r="G6362" t="s">
        <v>920</v>
      </c>
      <c r="H6362" t="s">
        <v>41</v>
      </c>
      <c r="I6362" t="s">
        <v>921</v>
      </c>
      <c r="J6362" t="s">
        <v>145</v>
      </c>
      <c r="L6362" t="s">
        <v>1154</v>
      </c>
      <c r="M6362" t="s">
        <v>1154</v>
      </c>
      <c r="N6362" t="b">
        <v>0</v>
      </c>
      <c r="O6362">
        <v>6.7813413599999999</v>
      </c>
      <c r="P6362">
        <v>6.0538815336565591E-8</v>
      </c>
      <c r="Q6362">
        <v>3.7706318558835151E-4</v>
      </c>
      <c r="R6362">
        <v>2.556994175763644E-3</v>
      </c>
      <c r="S6362">
        <v>4.1053437232725461E-7</v>
      </c>
      <c r="T6362">
        <f t="shared" si="200"/>
        <v>2.556994175763644E-3</v>
      </c>
      <c r="U6362">
        <f t="shared" si="201"/>
        <v>4.1053437232725456E-7</v>
      </c>
    </row>
    <row r="6363" spans="1:21" x14ac:dyDescent="0.35">
      <c r="A6363" t="s">
        <v>73</v>
      </c>
      <c r="B6363" t="s">
        <v>63</v>
      </c>
      <c r="C6363" t="s">
        <v>76</v>
      </c>
      <c r="D6363" t="s">
        <v>77</v>
      </c>
      <c r="E6363" t="s">
        <v>1152</v>
      </c>
      <c r="F6363" t="s">
        <v>1153</v>
      </c>
      <c r="G6363" t="s">
        <v>920</v>
      </c>
      <c r="H6363" t="s">
        <v>41</v>
      </c>
      <c r="I6363" t="s">
        <v>921</v>
      </c>
      <c r="J6363" t="s">
        <v>145</v>
      </c>
      <c r="L6363" t="s">
        <v>1154</v>
      </c>
      <c r="M6363" t="s">
        <v>1154</v>
      </c>
      <c r="N6363" t="b">
        <v>0</v>
      </c>
      <c r="O6363">
        <v>6.7813413599999999</v>
      </c>
      <c r="P6363">
        <v>2.1997754809808871E-7</v>
      </c>
      <c r="Q6363">
        <v>1.882027173149033E-4</v>
      </c>
      <c r="R6363">
        <v>1.2762668709919421E-3</v>
      </c>
      <c r="S6363">
        <v>1.4917428451889579E-6</v>
      </c>
      <c r="T6363">
        <f t="shared" si="200"/>
        <v>1.2762668709919418E-3</v>
      </c>
      <c r="U6363">
        <f t="shared" si="201"/>
        <v>1.4917428451889582E-6</v>
      </c>
    </row>
    <row r="6364" spans="1:21" x14ac:dyDescent="0.35">
      <c r="A6364" t="s">
        <v>73</v>
      </c>
      <c r="B6364" t="s">
        <v>63</v>
      </c>
      <c r="C6364" t="s">
        <v>39</v>
      </c>
      <c r="D6364" t="s">
        <v>40</v>
      </c>
      <c r="E6364" t="s">
        <v>1155</v>
      </c>
      <c r="F6364" t="s">
        <v>1156</v>
      </c>
      <c r="G6364" t="s">
        <v>920</v>
      </c>
      <c r="H6364" t="s">
        <v>41</v>
      </c>
      <c r="I6364" t="s">
        <v>921</v>
      </c>
      <c r="J6364" t="s">
        <v>145</v>
      </c>
      <c r="L6364" t="s">
        <v>1157</v>
      </c>
      <c r="M6364" t="s">
        <v>1157</v>
      </c>
      <c r="N6364" t="b">
        <v>0</v>
      </c>
      <c r="O6364">
        <v>54.427446869999997</v>
      </c>
      <c r="P6364">
        <v>6.9548508480649681E-4</v>
      </c>
      <c r="Q6364">
        <v>4.3317963879601677</v>
      </c>
      <c r="R6364">
        <v>235.76861775735989</v>
      </c>
      <c r="S6364">
        <v>3.7853477502183049E-2</v>
      </c>
      <c r="T6364">
        <f t="shared" si="200"/>
        <v>235.76861775735992</v>
      </c>
      <c r="U6364">
        <f t="shared" si="201"/>
        <v>3.7853477502183049E-2</v>
      </c>
    </row>
    <row r="6365" spans="1:21" x14ac:dyDescent="0.35">
      <c r="A6365" t="s">
        <v>73</v>
      </c>
      <c r="B6365" t="s">
        <v>63</v>
      </c>
      <c r="C6365" t="s">
        <v>39</v>
      </c>
      <c r="D6365" t="s">
        <v>40</v>
      </c>
      <c r="E6365" t="s">
        <v>1158</v>
      </c>
      <c r="F6365" t="s">
        <v>1159</v>
      </c>
      <c r="G6365" t="s">
        <v>920</v>
      </c>
      <c r="H6365" t="s">
        <v>41</v>
      </c>
      <c r="I6365" t="s">
        <v>921</v>
      </c>
      <c r="J6365" t="s">
        <v>145</v>
      </c>
      <c r="L6365" t="s">
        <v>1160</v>
      </c>
      <c r="M6365" t="s">
        <v>1160</v>
      </c>
      <c r="N6365" t="b">
        <v>0</v>
      </c>
      <c r="O6365">
        <v>54.427446869999997</v>
      </c>
      <c r="P6365">
        <v>6.9548508480649681E-4</v>
      </c>
      <c r="Q6365">
        <v>4.3317963879601677</v>
      </c>
      <c r="R6365">
        <v>235.76861775735989</v>
      </c>
      <c r="S6365">
        <v>3.7853477502183049E-2</v>
      </c>
      <c r="T6365">
        <f t="shared" si="200"/>
        <v>235.76861775735992</v>
      </c>
      <c r="U6365">
        <f t="shared" si="201"/>
        <v>3.7853477502183049E-2</v>
      </c>
    </row>
    <row r="6366" spans="1:21" x14ac:dyDescent="0.35">
      <c r="A6366" t="s">
        <v>73</v>
      </c>
      <c r="B6366" t="s">
        <v>63</v>
      </c>
      <c r="C6366" t="s">
        <v>76</v>
      </c>
      <c r="D6366" t="s">
        <v>77</v>
      </c>
      <c r="E6366" t="s">
        <v>1161</v>
      </c>
      <c r="F6366" t="s">
        <v>1162</v>
      </c>
      <c r="G6366" t="s">
        <v>920</v>
      </c>
      <c r="H6366" t="s">
        <v>41</v>
      </c>
      <c r="I6366" t="s">
        <v>921</v>
      </c>
      <c r="J6366" t="s">
        <v>145</v>
      </c>
      <c r="L6366" t="s">
        <v>1163</v>
      </c>
      <c r="M6366" t="s">
        <v>1163</v>
      </c>
      <c r="N6366" t="b">
        <v>0</v>
      </c>
      <c r="O6366">
        <v>6.7813413599999999</v>
      </c>
      <c r="P6366">
        <v>3.1698558821439491E-3</v>
      </c>
      <c r="Q6366">
        <v>2.7119835441119928</v>
      </c>
      <c r="R6366">
        <v>18.390886175326049</v>
      </c>
      <c r="S6366">
        <v>2.1495874798822041E-2</v>
      </c>
      <c r="T6366">
        <f t="shared" si="200"/>
        <v>18.390886175326042</v>
      </c>
      <c r="U6366">
        <f t="shared" si="201"/>
        <v>2.1495874798822048E-2</v>
      </c>
    </row>
    <row r="6367" spans="1:21" x14ac:dyDescent="0.35">
      <c r="A6367" t="s">
        <v>73</v>
      </c>
      <c r="B6367" t="s">
        <v>63</v>
      </c>
      <c r="C6367" t="s">
        <v>39</v>
      </c>
      <c r="D6367" t="s">
        <v>40</v>
      </c>
      <c r="E6367" t="s">
        <v>1161</v>
      </c>
      <c r="F6367" t="s">
        <v>1162</v>
      </c>
      <c r="G6367" t="s">
        <v>920</v>
      </c>
      <c r="H6367" t="s">
        <v>41</v>
      </c>
      <c r="I6367" t="s">
        <v>921</v>
      </c>
      <c r="J6367" t="s">
        <v>145</v>
      </c>
      <c r="L6367" t="s">
        <v>1163</v>
      </c>
      <c r="M6367" t="s">
        <v>1163</v>
      </c>
      <c r="N6367" t="b">
        <v>0</v>
      </c>
      <c r="O6367">
        <v>6.7813413599999999</v>
      </c>
      <c r="P6367">
        <v>8.7464659241864363E-4</v>
      </c>
      <c r="Q6367">
        <v>5.4476954755038296</v>
      </c>
      <c r="R6367">
        <v>36.942682644718992</v>
      </c>
      <c r="S6367">
        <v>5.9312771125516099E-3</v>
      </c>
      <c r="T6367">
        <f t="shared" si="200"/>
        <v>36.942682644718985</v>
      </c>
      <c r="U6367">
        <f t="shared" si="201"/>
        <v>5.9312771125516099E-3</v>
      </c>
    </row>
    <row r="6368" spans="1:21" x14ac:dyDescent="0.35">
      <c r="A6368" t="s">
        <v>73</v>
      </c>
      <c r="B6368" t="s">
        <v>63</v>
      </c>
      <c r="C6368" t="s">
        <v>76</v>
      </c>
      <c r="D6368" t="s">
        <v>77</v>
      </c>
      <c r="E6368" t="s">
        <v>1164</v>
      </c>
      <c r="F6368" t="s">
        <v>1164</v>
      </c>
      <c r="G6368" t="s">
        <v>920</v>
      </c>
      <c r="H6368" t="s">
        <v>41</v>
      </c>
      <c r="I6368" t="s">
        <v>921</v>
      </c>
      <c r="J6368" t="s">
        <v>145</v>
      </c>
      <c r="L6368" t="s">
        <v>1165</v>
      </c>
      <c r="M6368" t="s">
        <v>1165</v>
      </c>
      <c r="N6368" t="b">
        <v>0</v>
      </c>
      <c r="O6368">
        <v>6.7813413599999999</v>
      </c>
      <c r="P6368">
        <v>2.2499094519922041E-3</v>
      </c>
      <c r="Q6368">
        <v>1.9249195030967661</v>
      </c>
      <c r="R6368">
        <v>13.053536241020749</v>
      </c>
      <c r="S6368">
        <v>1.525740402304967E-2</v>
      </c>
      <c r="T6368">
        <f t="shared" si="200"/>
        <v>13.053536241020748</v>
      </c>
      <c r="U6368">
        <f t="shared" si="201"/>
        <v>1.5257404023049669E-2</v>
      </c>
    </row>
    <row r="6369" spans="1:21" x14ac:dyDescent="0.35">
      <c r="A6369" t="s">
        <v>73</v>
      </c>
      <c r="B6369" t="s">
        <v>63</v>
      </c>
      <c r="C6369" t="s">
        <v>39</v>
      </c>
      <c r="D6369" t="s">
        <v>40</v>
      </c>
      <c r="E6369" t="s">
        <v>1168</v>
      </c>
      <c r="F6369" t="s">
        <v>1169</v>
      </c>
      <c r="G6369" t="s">
        <v>920</v>
      </c>
      <c r="H6369" t="s">
        <v>41</v>
      </c>
      <c r="I6369" t="s">
        <v>921</v>
      </c>
      <c r="J6369" t="s">
        <v>145</v>
      </c>
      <c r="L6369" t="s">
        <v>1170</v>
      </c>
      <c r="M6369" t="s">
        <v>1170</v>
      </c>
      <c r="N6369" t="b">
        <v>0</v>
      </c>
      <c r="O6369">
        <v>7.0978034900000004</v>
      </c>
      <c r="P6369">
        <v>3.0600104132299782E-3</v>
      </c>
      <c r="Q6369">
        <v>19.05913202845769</v>
      </c>
      <c r="R6369">
        <v>135.27797382795779</v>
      </c>
      <c r="S6369">
        <v>2.1719352590460081E-2</v>
      </c>
      <c r="T6369">
        <f t="shared" si="200"/>
        <v>135.27797382795777</v>
      </c>
      <c r="U6369">
        <f t="shared" si="201"/>
        <v>2.1719352590460081E-2</v>
      </c>
    </row>
    <row r="6370" spans="1:21" x14ac:dyDescent="0.35">
      <c r="A6370" t="s">
        <v>73</v>
      </c>
      <c r="B6370" t="s">
        <v>63</v>
      </c>
      <c r="C6370" t="s">
        <v>39</v>
      </c>
      <c r="D6370" t="s">
        <v>40</v>
      </c>
      <c r="E6370" t="s">
        <v>1171</v>
      </c>
      <c r="F6370" t="s">
        <v>1172</v>
      </c>
      <c r="G6370" t="s">
        <v>920</v>
      </c>
      <c r="H6370" t="s">
        <v>41</v>
      </c>
      <c r="I6370" t="s">
        <v>921</v>
      </c>
      <c r="J6370" t="s">
        <v>145</v>
      </c>
      <c r="L6370" t="s">
        <v>1173</v>
      </c>
      <c r="M6370" t="s">
        <v>1173</v>
      </c>
      <c r="N6370" t="b">
        <v>0</v>
      </c>
      <c r="O6370">
        <v>6.7813413599999999</v>
      </c>
      <c r="P6370">
        <v>4.9355545303107827E-4</v>
      </c>
      <c r="Q6370">
        <v>3.074087101800199</v>
      </c>
      <c r="R6370">
        <v>20.846434007680219</v>
      </c>
      <c r="S6370">
        <v>3.346968007093189E-3</v>
      </c>
      <c r="T6370">
        <f t="shared" si="200"/>
        <v>20.846434007680219</v>
      </c>
      <c r="U6370">
        <f t="shared" si="201"/>
        <v>3.3469680070931885E-3</v>
      </c>
    </row>
    <row r="6371" spans="1:21" x14ac:dyDescent="0.35">
      <c r="A6371" t="s">
        <v>73</v>
      </c>
      <c r="B6371" t="s">
        <v>63</v>
      </c>
      <c r="C6371" t="s">
        <v>76</v>
      </c>
      <c r="D6371" t="s">
        <v>77</v>
      </c>
      <c r="E6371" t="s">
        <v>1171</v>
      </c>
      <c r="F6371" t="s">
        <v>1172</v>
      </c>
      <c r="G6371" t="s">
        <v>920</v>
      </c>
      <c r="H6371" t="s">
        <v>41</v>
      </c>
      <c r="I6371" t="s">
        <v>921</v>
      </c>
      <c r="J6371" t="s">
        <v>145</v>
      </c>
      <c r="L6371" t="s">
        <v>1173</v>
      </c>
      <c r="M6371" t="s">
        <v>1173</v>
      </c>
      <c r="N6371" t="b">
        <v>0</v>
      </c>
      <c r="O6371">
        <v>6.7813413599999999</v>
      </c>
      <c r="P6371">
        <v>1.7887429828064381E-3</v>
      </c>
      <c r="Q6371">
        <v>1.53036658901219</v>
      </c>
      <c r="R6371">
        <v>10.37793824603048</v>
      </c>
      <c r="S6371">
        <v>1.213007677171506E-2</v>
      </c>
      <c r="T6371">
        <f t="shared" si="200"/>
        <v>10.377938246030485</v>
      </c>
      <c r="U6371">
        <f t="shared" si="201"/>
        <v>1.2130076771715067E-2</v>
      </c>
    </row>
    <row r="6372" spans="1:21" x14ac:dyDescent="0.35">
      <c r="A6372" t="s">
        <v>73</v>
      </c>
      <c r="B6372" t="s">
        <v>63</v>
      </c>
      <c r="C6372" t="s">
        <v>76</v>
      </c>
      <c r="D6372" t="s">
        <v>77</v>
      </c>
      <c r="E6372" t="s">
        <v>1228</v>
      </c>
      <c r="F6372" t="s">
        <v>1229</v>
      </c>
      <c r="G6372" t="s">
        <v>452</v>
      </c>
      <c r="H6372" t="s">
        <v>46</v>
      </c>
      <c r="J6372" t="s">
        <v>36</v>
      </c>
      <c r="L6372" t="s">
        <v>1230</v>
      </c>
      <c r="M6372" t="s">
        <v>1230</v>
      </c>
      <c r="N6372" t="b">
        <v>0</v>
      </c>
      <c r="O6372">
        <v>46.54267703</v>
      </c>
      <c r="P6372">
        <v>5.8915486819370536E-3</v>
      </c>
      <c r="Q6372">
        <v>5.0405392764863928</v>
      </c>
      <c r="R6372">
        <v>234.60019160253611</v>
      </c>
      <c r="S6372">
        <v>0.27420844750991852</v>
      </c>
      <c r="T6372">
        <f t="shared" si="200"/>
        <v>234.60019160253606</v>
      </c>
      <c r="U6372">
        <f t="shared" si="201"/>
        <v>0.27420844750991846</v>
      </c>
    </row>
    <row r="6373" spans="1:21" x14ac:dyDescent="0.35">
      <c r="A6373" t="s">
        <v>73</v>
      </c>
      <c r="B6373" t="s">
        <v>63</v>
      </c>
      <c r="C6373" t="s">
        <v>39</v>
      </c>
      <c r="D6373" t="s">
        <v>40</v>
      </c>
      <c r="E6373" t="s">
        <v>1228</v>
      </c>
      <c r="F6373" t="s">
        <v>1229</v>
      </c>
      <c r="G6373" t="s">
        <v>452</v>
      </c>
      <c r="H6373" t="s">
        <v>46</v>
      </c>
      <c r="J6373" t="s">
        <v>36</v>
      </c>
      <c r="L6373" t="s">
        <v>1230</v>
      </c>
      <c r="M6373" t="s">
        <v>1230</v>
      </c>
      <c r="N6373" t="b">
        <v>0</v>
      </c>
      <c r="O6373">
        <v>46.54267703</v>
      </c>
      <c r="P6373">
        <v>5.4187139734778204E-3</v>
      </c>
      <c r="Q6373">
        <v>33.750207057612577</v>
      </c>
      <c r="R6373">
        <v>1570.8249867780889</v>
      </c>
      <c r="S6373">
        <v>0.25220145438552621</v>
      </c>
      <c r="T6373">
        <f t="shared" si="200"/>
        <v>1570.8249867780887</v>
      </c>
      <c r="U6373">
        <f t="shared" si="201"/>
        <v>0.25220145438552616</v>
      </c>
    </row>
    <row r="6374" spans="1:21" x14ac:dyDescent="0.35">
      <c r="A6374" t="s">
        <v>73</v>
      </c>
      <c r="B6374" t="s">
        <v>63</v>
      </c>
      <c r="C6374" t="s">
        <v>29</v>
      </c>
      <c r="D6374" t="s">
        <v>30</v>
      </c>
      <c r="E6374" t="s">
        <v>1411</v>
      </c>
      <c r="F6374" t="s">
        <v>1412</v>
      </c>
      <c r="G6374" t="s">
        <v>452</v>
      </c>
      <c r="H6374" t="s">
        <v>46</v>
      </c>
      <c r="J6374" t="s">
        <v>36</v>
      </c>
      <c r="L6374" t="s">
        <v>1413</v>
      </c>
      <c r="M6374" t="s">
        <v>1413</v>
      </c>
      <c r="N6374" t="b">
        <v>0</v>
      </c>
      <c r="O6374">
        <v>170.71664711</v>
      </c>
      <c r="P6374">
        <v>2.7145440477085261E-3</v>
      </c>
      <c r="Q6374">
        <v>5.1318300360440592</v>
      </c>
      <c r="R6374">
        <v>876.08881729183224</v>
      </c>
      <c r="S6374">
        <v>0.46341785825720738</v>
      </c>
      <c r="T6374">
        <f t="shared" si="200"/>
        <v>876.08881729183224</v>
      </c>
      <c r="U6374">
        <f t="shared" si="201"/>
        <v>0.46341785825720744</v>
      </c>
    </row>
    <row r="6375" spans="1:21" x14ac:dyDescent="0.35">
      <c r="A6375" t="s">
        <v>73</v>
      </c>
      <c r="B6375" t="s">
        <v>63</v>
      </c>
      <c r="C6375" t="s">
        <v>39</v>
      </c>
      <c r="D6375" t="s">
        <v>40</v>
      </c>
      <c r="E6375" t="s">
        <v>1411</v>
      </c>
      <c r="F6375" t="s">
        <v>1412</v>
      </c>
      <c r="G6375" t="s">
        <v>452</v>
      </c>
      <c r="H6375" t="s">
        <v>46</v>
      </c>
      <c r="J6375" t="s">
        <v>36</v>
      </c>
      <c r="L6375" t="s">
        <v>1413</v>
      </c>
      <c r="M6375" t="s">
        <v>1413</v>
      </c>
      <c r="N6375" t="b">
        <v>0</v>
      </c>
      <c r="O6375">
        <v>170.71664711</v>
      </c>
      <c r="P6375">
        <v>1.6707329934579831E-3</v>
      </c>
      <c r="Q6375">
        <v>10.40608246591051</v>
      </c>
      <c r="R6375">
        <v>1776.491508130403</v>
      </c>
      <c r="S6375">
        <v>0.28522193485920039</v>
      </c>
      <c r="T6375">
        <f t="shared" si="200"/>
        <v>1776.491508130403</v>
      </c>
      <c r="U6375">
        <f t="shared" si="201"/>
        <v>0.28522193485920044</v>
      </c>
    </row>
    <row r="6376" spans="1:21" x14ac:dyDescent="0.35">
      <c r="A6376" t="s">
        <v>73</v>
      </c>
      <c r="B6376" t="s">
        <v>63</v>
      </c>
      <c r="C6376" t="s">
        <v>29</v>
      </c>
      <c r="D6376" t="s">
        <v>30</v>
      </c>
      <c r="E6376" t="s">
        <v>467</v>
      </c>
      <c r="F6376" t="s">
        <v>468</v>
      </c>
      <c r="G6376" t="s">
        <v>452</v>
      </c>
      <c r="H6376" t="s">
        <v>46</v>
      </c>
      <c r="J6376" t="s">
        <v>36</v>
      </c>
      <c r="L6376" t="s">
        <v>469</v>
      </c>
      <c r="M6376" t="s">
        <v>469</v>
      </c>
      <c r="N6376" t="b">
        <v>0</v>
      </c>
      <c r="O6376">
        <v>96.089047769999993</v>
      </c>
      <c r="P6376">
        <v>6.8903167353790836E-3</v>
      </c>
      <c r="Q6376">
        <v>13.026104479801839</v>
      </c>
      <c r="R6376">
        <v>1251.66597561669</v>
      </c>
      <c r="S6376">
        <v>0.66208397393627116</v>
      </c>
      <c r="T6376">
        <f t="shared" si="200"/>
        <v>1251.6659756166898</v>
      </c>
      <c r="U6376">
        <f t="shared" si="201"/>
        <v>0.66208397393627116</v>
      </c>
    </row>
    <row r="6377" spans="1:21" x14ac:dyDescent="0.35">
      <c r="A6377" t="s">
        <v>73</v>
      </c>
      <c r="B6377" t="s">
        <v>63</v>
      </c>
      <c r="C6377" t="s">
        <v>29</v>
      </c>
      <c r="D6377" t="s">
        <v>30</v>
      </c>
      <c r="E6377" t="s">
        <v>501</v>
      </c>
      <c r="F6377" t="s">
        <v>502</v>
      </c>
      <c r="G6377" t="s">
        <v>452</v>
      </c>
      <c r="H6377" t="s">
        <v>46</v>
      </c>
      <c r="J6377" t="s">
        <v>36</v>
      </c>
      <c r="L6377" t="s">
        <v>503</v>
      </c>
      <c r="M6377" t="s">
        <v>503</v>
      </c>
      <c r="N6377" t="b">
        <v>0</v>
      </c>
      <c r="O6377">
        <v>102.23762884</v>
      </c>
      <c r="P6377">
        <v>9.1781775504470031E-3</v>
      </c>
      <c r="Q6377">
        <v>17.351292298715599</v>
      </c>
      <c r="R6377">
        <v>1773.9549819304359</v>
      </c>
      <c r="S6377">
        <v>0.93835510983022108</v>
      </c>
      <c r="T6377">
        <f t="shared" si="200"/>
        <v>1773.9549819304359</v>
      </c>
      <c r="U6377">
        <f t="shared" si="201"/>
        <v>0.93835510983022108</v>
      </c>
    </row>
    <row r="6378" spans="1:21" x14ac:dyDescent="0.35">
      <c r="A6378" t="s">
        <v>73</v>
      </c>
      <c r="B6378" t="s">
        <v>63</v>
      </c>
      <c r="C6378" t="s">
        <v>39</v>
      </c>
      <c r="D6378" t="s">
        <v>40</v>
      </c>
      <c r="E6378" t="s">
        <v>501</v>
      </c>
      <c r="F6378" t="s">
        <v>502</v>
      </c>
      <c r="G6378" t="s">
        <v>452</v>
      </c>
      <c r="H6378" t="s">
        <v>46</v>
      </c>
      <c r="J6378" t="s">
        <v>36</v>
      </c>
      <c r="L6378" t="s">
        <v>503</v>
      </c>
      <c r="M6378" t="s">
        <v>503</v>
      </c>
      <c r="N6378" t="b">
        <v>0</v>
      </c>
      <c r="O6378">
        <v>102.23762884</v>
      </c>
      <c r="P6378">
        <v>2.8574829484277289E-3</v>
      </c>
      <c r="Q6378">
        <v>17.797699167194821</v>
      </c>
      <c r="R6378">
        <v>1819.594561661642</v>
      </c>
      <c r="S6378">
        <v>0.29214228109798313</v>
      </c>
      <c r="T6378">
        <f t="shared" si="200"/>
        <v>1819.5945616616411</v>
      </c>
      <c r="U6378">
        <f t="shared" si="201"/>
        <v>0.29214228109798301</v>
      </c>
    </row>
    <row r="6379" spans="1:21" x14ac:dyDescent="0.35">
      <c r="A6379" t="s">
        <v>73</v>
      </c>
      <c r="B6379" t="s">
        <v>63</v>
      </c>
      <c r="C6379" t="s">
        <v>29</v>
      </c>
      <c r="D6379" t="s">
        <v>30</v>
      </c>
      <c r="E6379" t="s">
        <v>1433</v>
      </c>
      <c r="F6379" t="s">
        <v>1434</v>
      </c>
      <c r="G6379" t="s">
        <v>452</v>
      </c>
      <c r="H6379" t="s">
        <v>46</v>
      </c>
      <c r="J6379" t="s">
        <v>36</v>
      </c>
      <c r="L6379" t="s">
        <v>1435</v>
      </c>
      <c r="M6379" t="s">
        <v>1435</v>
      </c>
      <c r="N6379" t="b">
        <v>0</v>
      </c>
      <c r="O6379">
        <v>202.59174264999999</v>
      </c>
      <c r="P6379">
        <v>5.1613684720460849E-3</v>
      </c>
      <c r="Q6379">
        <v>9.7575376514137169</v>
      </c>
      <c r="R6379">
        <v>1976.7965567728929</v>
      </c>
      <c r="S6379">
        <v>1.0456506332105839</v>
      </c>
      <c r="T6379">
        <f t="shared" si="200"/>
        <v>1976.7965567728929</v>
      </c>
      <c r="U6379">
        <f t="shared" si="201"/>
        <v>1.0456506332105842</v>
      </c>
    </row>
    <row r="6380" spans="1:21" x14ac:dyDescent="0.35">
      <c r="A6380" t="s">
        <v>73</v>
      </c>
      <c r="B6380" t="s">
        <v>63</v>
      </c>
      <c r="C6380" t="s">
        <v>39</v>
      </c>
      <c r="D6380" t="s">
        <v>40</v>
      </c>
      <c r="E6380" t="s">
        <v>516</v>
      </c>
      <c r="F6380" t="s">
        <v>517</v>
      </c>
      <c r="G6380" t="s">
        <v>452</v>
      </c>
      <c r="H6380" t="s">
        <v>46</v>
      </c>
      <c r="J6380" t="s">
        <v>36</v>
      </c>
      <c r="L6380" t="s">
        <v>518</v>
      </c>
      <c r="M6380" t="s">
        <v>518</v>
      </c>
      <c r="N6380" t="b">
        <v>0</v>
      </c>
      <c r="O6380">
        <v>346.48616000999999</v>
      </c>
      <c r="P6380">
        <v>1.929307625768365E-3</v>
      </c>
      <c r="Q6380">
        <v>12.016602493916411</v>
      </c>
      <c r="R6380">
        <v>4163.586454483685</v>
      </c>
      <c r="S6380">
        <v>0.66847839073049087</v>
      </c>
      <c r="T6380">
        <f t="shared" si="200"/>
        <v>4163.5864544836868</v>
      </c>
      <c r="U6380">
        <f t="shared" si="201"/>
        <v>0.66847839073049087</v>
      </c>
    </row>
    <row r="6381" spans="1:21" x14ac:dyDescent="0.35">
      <c r="A6381" t="s">
        <v>73</v>
      </c>
      <c r="B6381" t="s">
        <v>63</v>
      </c>
      <c r="C6381" t="s">
        <v>29</v>
      </c>
      <c r="D6381" t="s">
        <v>30</v>
      </c>
      <c r="E6381" t="s">
        <v>516</v>
      </c>
      <c r="F6381" t="s">
        <v>517</v>
      </c>
      <c r="G6381" t="s">
        <v>452</v>
      </c>
      <c r="H6381" t="s">
        <v>46</v>
      </c>
      <c r="J6381" t="s">
        <v>36</v>
      </c>
      <c r="L6381" t="s">
        <v>518</v>
      </c>
      <c r="M6381" t="s">
        <v>518</v>
      </c>
      <c r="N6381" t="b">
        <v>0</v>
      </c>
      <c r="O6381">
        <v>346.48616000999999</v>
      </c>
      <c r="P6381">
        <v>1.350709307578543E-2</v>
      </c>
      <c r="Q6381">
        <v>25.53508240342293</v>
      </c>
      <c r="R6381">
        <v>8847.5526475009319</v>
      </c>
      <c r="S6381">
        <v>4.6800208127265526</v>
      </c>
      <c r="T6381">
        <f t="shared" si="200"/>
        <v>8847.5526475009319</v>
      </c>
      <c r="U6381">
        <f t="shared" si="201"/>
        <v>4.6800208127265535</v>
      </c>
    </row>
    <row r="6382" spans="1:21" x14ac:dyDescent="0.35">
      <c r="A6382" t="s">
        <v>73</v>
      </c>
      <c r="B6382" t="s">
        <v>63</v>
      </c>
      <c r="C6382" t="s">
        <v>76</v>
      </c>
      <c r="D6382" t="s">
        <v>77</v>
      </c>
      <c r="E6382" t="s">
        <v>544</v>
      </c>
      <c r="F6382" t="s">
        <v>545</v>
      </c>
      <c r="G6382" t="s">
        <v>452</v>
      </c>
      <c r="H6382" t="s">
        <v>46</v>
      </c>
      <c r="J6382" t="s">
        <v>36</v>
      </c>
      <c r="L6382" t="s">
        <v>546</v>
      </c>
      <c r="M6382" t="s">
        <v>546</v>
      </c>
      <c r="N6382" t="b">
        <v>0</v>
      </c>
      <c r="O6382">
        <v>319.17899848000002</v>
      </c>
      <c r="P6382">
        <v>6.1859739788708279E-11</v>
      </c>
      <c r="Q6382">
        <v>5.2924360787203867E-8</v>
      </c>
      <c r="R6382">
        <v>1.689234447125392E-5</v>
      </c>
      <c r="S6382">
        <v>1.9744329791993319E-8</v>
      </c>
      <c r="T6382">
        <f t="shared" si="200"/>
        <v>1.6892344471253917E-5</v>
      </c>
      <c r="U6382">
        <f t="shared" si="201"/>
        <v>1.9744329791993316E-8</v>
      </c>
    </row>
    <row r="6383" spans="1:21" x14ac:dyDescent="0.35">
      <c r="A6383" t="s">
        <v>73</v>
      </c>
      <c r="B6383" t="s">
        <v>63</v>
      </c>
      <c r="C6383" t="s">
        <v>39</v>
      </c>
      <c r="D6383" t="s">
        <v>40</v>
      </c>
      <c r="E6383" t="s">
        <v>553</v>
      </c>
      <c r="F6383" t="s">
        <v>554</v>
      </c>
      <c r="G6383" t="s">
        <v>452</v>
      </c>
      <c r="H6383" t="s">
        <v>46</v>
      </c>
      <c r="J6383" t="s">
        <v>36</v>
      </c>
      <c r="L6383" t="s">
        <v>555</v>
      </c>
      <c r="M6383" t="s">
        <v>555</v>
      </c>
      <c r="N6383" t="b">
        <v>0</v>
      </c>
      <c r="O6383">
        <v>0.84810302000000004</v>
      </c>
      <c r="P6383">
        <v>1.6772666047735879E-3</v>
      </c>
      <c r="Q6383">
        <v>10.446776759024139</v>
      </c>
      <c r="R6383">
        <v>8.859942918594184</v>
      </c>
      <c r="S6383">
        <v>1.422494872853626E-3</v>
      </c>
      <c r="T6383">
        <f t="shared" si="200"/>
        <v>8.8599429185941858</v>
      </c>
      <c r="U6383">
        <f t="shared" si="201"/>
        <v>1.4224948728536265E-3</v>
      </c>
    </row>
    <row r="6384" spans="1:21" x14ac:dyDescent="0.35">
      <c r="A6384" t="s">
        <v>73</v>
      </c>
      <c r="B6384" t="s">
        <v>63</v>
      </c>
      <c r="C6384" t="s">
        <v>29</v>
      </c>
      <c r="D6384" t="s">
        <v>30</v>
      </c>
      <c r="E6384" t="s">
        <v>553</v>
      </c>
      <c r="F6384" t="s">
        <v>554</v>
      </c>
      <c r="G6384" t="s">
        <v>452</v>
      </c>
      <c r="H6384" t="s">
        <v>46</v>
      </c>
      <c r="J6384" t="s">
        <v>36</v>
      </c>
      <c r="L6384" t="s">
        <v>555</v>
      </c>
      <c r="M6384" t="s">
        <v>555</v>
      </c>
      <c r="N6384" t="b">
        <v>0</v>
      </c>
      <c r="O6384">
        <v>0.84810302000000004</v>
      </c>
      <c r="P6384">
        <v>7.2422587133771322E-3</v>
      </c>
      <c r="Q6384">
        <v>13.691448781420281</v>
      </c>
      <c r="R6384">
        <v>11.61175905969786</v>
      </c>
      <c r="S6384">
        <v>6.1421814864364606E-3</v>
      </c>
      <c r="T6384">
        <f t="shared" si="200"/>
        <v>11.61175905969786</v>
      </c>
      <c r="U6384">
        <f t="shared" si="201"/>
        <v>6.1421814864364606E-3</v>
      </c>
    </row>
    <row r="6385" spans="1:21" x14ac:dyDescent="0.35">
      <c r="A6385" t="s">
        <v>73</v>
      </c>
      <c r="B6385" t="s">
        <v>63</v>
      </c>
      <c r="C6385" t="s">
        <v>29</v>
      </c>
      <c r="D6385" t="s">
        <v>30</v>
      </c>
      <c r="E6385" t="s">
        <v>559</v>
      </c>
      <c r="F6385" t="s">
        <v>560</v>
      </c>
      <c r="G6385" t="s">
        <v>452</v>
      </c>
      <c r="H6385" t="s">
        <v>46</v>
      </c>
      <c r="J6385" t="s">
        <v>36</v>
      </c>
      <c r="L6385" t="s">
        <v>561</v>
      </c>
      <c r="M6385" t="s">
        <v>561</v>
      </c>
      <c r="N6385" t="b">
        <v>0</v>
      </c>
      <c r="O6385">
        <v>399.68306785999999</v>
      </c>
      <c r="P6385">
        <v>5.6375598908797141E-3</v>
      </c>
      <c r="Q6385">
        <v>10.657774812103639</v>
      </c>
      <c r="R6385">
        <v>4259.7321334626185</v>
      </c>
      <c r="S6385">
        <v>2.253237232431291</v>
      </c>
      <c r="T6385">
        <f t="shared" si="200"/>
        <v>4259.7321334626176</v>
      </c>
      <c r="U6385">
        <f t="shared" si="201"/>
        <v>2.253237232431291</v>
      </c>
    </row>
    <row r="6386" spans="1:21" x14ac:dyDescent="0.35">
      <c r="A6386" t="s">
        <v>73</v>
      </c>
      <c r="B6386" t="s">
        <v>63</v>
      </c>
      <c r="C6386" t="s">
        <v>29</v>
      </c>
      <c r="D6386" t="s">
        <v>30</v>
      </c>
      <c r="E6386" t="s">
        <v>568</v>
      </c>
      <c r="F6386" t="s">
        <v>569</v>
      </c>
      <c r="G6386" t="s">
        <v>452</v>
      </c>
      <c r="H6386" t="s">
        <v>46</v>
      </c>
      <c r="J6386" t="s">
        <v>36</v>
      </c>
      <c r="L6386" t="s">
        <v>570</v>
      </c>
      <c r="M6386" t="s">
        <v>570</v>
      </c>
      <c r="N6386" t="b">
        <v>0</v>
      </c>
      <c r="O6386">
        <v>451.51311841</v>
      </c>
      <c r="P6386">
        <v>1.162546375771399E-2</v>
      </c>
      <c r="Q6386">
        <v>21.977872912078929</v>
      </c>
      <c r="R6386">
        <v>9923.2979345514268</v>
      </c>
      <c r="S6386">
        <v>5.2490493942078817</v>
      </c>
      <c r="T6386">
        <f t="shared" si="200"/>
        <v>9923.297934551425</v>
      </c>
      <c r="U6386">
        <f t="shared" si="201"/>
        <v>5.24904939420788</v>
      </c>
    </row>
    <row r="6387" spans="1:21" x14ac:dyDescent="0.35">
      <c r="A6387" t="s">
        <v>73</v>
      </c>
      <c r="B6387" t="s">
        <v>63</v>
      </c>
      <c r="C6387" t="s">
        <v>29</v>
      </c>
      <c r="D6387" t="s">
        <v>30</v>
      </c>
      <c r="E6387" t="s">
        <v>574</v>
      </c>
      <c r="F6387" t="s">
        <v>575</v>
      </c>
      <c r="G6387" t="s">
        <v>452</v>
      </c>
      <c r="H6387" t="s">
        <v>46</v>
      </c>
      <c r="J6387" t="s">
        <v>36</v>
      </c>
      <c r="L6387" t="s">
        <v>576</v>
      </c>
      <c r="M6387" t="s">
        <v>576</v>
      </c>
      <c r="N6387" t="b">
        <v>0</v>
      </c>
      <c r="O6387">
        <v>577.68466503000002</v>
      </c>
      <c r="P6387">
        <v>6.2551712958106489E-3</v>
      </c>
      <c r="Q6387">
        <v>11.825365649726431</v>
      </c>
      <c r="R6387">
        <v>6831.3323942194784</v>
      </c>
      <c r="S6387">
        <v>3.6135165347256462</v>
      </c>
      <c r="T6387">
        <f t="shared" si="200"/>
        <v>6831.332394219482</v>
      </c>
      <c r="U6387">
        <f t="shared" si="201"/>
        <v>3.6135165347256457</v>
      </c>
    </row>
    <row r="6388" spans="1:21" x14ac:dyDescent="0.35">
      <c r="A6388" t="s">
        <v>73</v>
      </c>
      <c r="B6388" t="s">
        <v>63</v>
      </c>
      <c r="C6388" t="s">
        <v>39</v>
      </c>
      <c r="D6388" t="s">
        <v>40</v>
      </c>
      <c r="E6388" t="s">
        <v>586</v>
      </c>
      <c r="F6388" t="s">
        <v>468</v>
      </c>
      <c r="G6388" t="s">
        <v>452</v>
      </c>
      <c r="H6388" t="s">
        <v>46</v>
      </c>
      <c r="J6388" t="s">
        <v>36</v>
      </c>
      <c r="L6388" t="s">
        <v>587</v>
      </c>
      <c r="M6388" t="s">
        <v>587</v>
      </c>
      <c r="N6388" t="b">
        <v>0</v>
      </c>
      <c r="O6388">
        <v>96.089047769999993</v>
      </c>
      <c r="P6388">
        <v>2.725626686601455E-3</v>
      </c>
      <c r="Q6388">
        <v>16.976438594988728</v>
      </c>
      <c r="R6388">
        <v>1631.249819118344</v>
      </c>
      <c r="S6388">
        <v>0.26190287289203401</v>
      </c>
      <c r="T6388">
        <f t="shared" si="200"/>
        <v>1631.2498191183436</v>
      </c>
      <c r="U6388">
        <f t="shared" si="201"/>
        <v>0.26190287289203401</v>
      </c>
    </row>
    <row r="6389" spans="1:21" x14ac:dyDescent="0.35">
      <c r="A6389" t="s">
        <v>73</v>
      </c>
      <c r="B6389" t="s">
        <v>63</v>
      </c>
      <c r="C6389" t="s">
        <v>29</v>
      </c>
      <c r="D6389" t="s">
        <v>30</v>
      </c>
      <c r="E6389" t="s">
        <v>586</v>
      </c>
      <c r="F6389" t="s">
        <v>468</v>
      </c>
      <c r="G6389" t="s">
        <v>452</v>
      </c>
      <c r="H6389" t="s">
        <v>46</v>
      </c>
      <c r="J6389" t="s">
        <v>36</v>
      </c>
      <c r="L6389" t="s">
        <v>587</v>
      </c>
      <c r="M6389" t="s">
        <v>587</v>
      </c>
      <c r="N6389" t="b">
        <v>0</v>
      </c>
      <c r="O6389">
        <v>96.089047769999993</v>
      </c>
      <c r="P6389">
        <v>1.546597408494014E-2</v>
      </c>
      <c r="Q6389">
        <v>29.238335776048189</v>
      </c>
      <c r="R6389">
        <v>2809.4838430999939</v>
      </c>
      <c r="S6389">
        <v>1.4861107226573951</v>
      </c>
      <c r="T6389">
        <f t="shared" si="200"/>
        <v>2809.4838430999944</v>
      </c>
      <c r="U6389">
        <f t="shared" si="201"/>
        <v>1.4861107226573951</v>
      </c>
    </row>
    <row r="6390" spans="1:21" x14ac:dyDescent="0.35">
      <c r="A6390" t="s">
        <v>73</v>
      </c>
      <c r="B6390" t="s">
        <v>63</v>
      </c>
      <c r="C6390" t="s">
        <v>29</v>
      </c>
      <c r="D6390" t="s">
        <v>30</v>
      </c>
      <c r="E6390" t="s">
        <v>602</v>
      </c>
      <c r="F6390" t="s">
        <v>603</v>
      </c>
      <c r="G6390" t="s">
        <v>452</v>
      </c>
      <c r="H6390" t="s">
        <v>46</v>
      </c>
      <c r="J6390" t="s">
        <v>36</v>
      </c>
      <c r="L6390" t="s">
        <v>604</v>
      </c>
      <c r="M6390" t="s">
        <v>604</v>
      </c>
      <c r="N6390" t="b">
        <v>0</v>
      </c>
      <c r="O6390">
        <v>748.88314725999999</v>
      </c>
      <c r="P6390">
        <v>1.019263925010711E-2</v>
      </c>
      <c r="Q6390">
        <v>19.269126354540461</v>
      </c>
      <c r="R6390">
        <v>14430.323989338871</v>
      </c>
      <c r="S6390">
        <v>7.633095760506019</v>
      </c>
      <c r="T6390">
        <f t="shared" si="200"/>
        <v>14430.323989338871</v>
      </c>
      <c r="U6390">
        <f t="shared" si="201"/>
        <v>7.633095760506019</v>
      </c>
    </row>
    <row r="6391" spans="1:21" x14ac:dyDescent="0.35">
      <c r="A6391" t="s">
        <v>73</v>
      </c>
      <c r="B6391" t="s">
        <v>63</v>
      </c>
      <c r="C6391" t="s">
        <v>39</v>
      </c>
      <c r="D6391" t="s">
        <v>40</v>
      </c>
      <c r="E6391" t="s">
        <v>614</v>
      </c>
      <c r="F6391" t="s">
        <v>615</v>
      </c>
      <c r="G6391" t="s">
        <v>452</v>
      </c>
      <c r="H6391" t="s">
        <v>46</v>
      </c>
      <c r="J6391" t="s">
        <v>36</v>
      </c>
      <c r="L6391" t="s">
        <v>616</v>
      </c>
      <c r="M6391" t="s">
        <v>616</v>
      </c>
      <c r="N6391" t="b">
        <v>0</v>
      </c>
      <c r="O6391">
        <v>0.45680324</v>
      </c>
      <c r="P6391">
        <v>1.0965273912022219E-2</v>
      </c>
      <c r="Q6391">
        <v>68.296696741249818</v>
      </c>
      <c r="R6391">
        <v>31.198152352700362</v>
      </c>
      <c r="S6391">
        <v>5.0089726504992252E-3</v>
      </c>
      <c r="T6391">
        <f t="shared" si="200"/>
        <v>31.198152352700358</v>
      </c>
      <c r="U6391">
        <f t="shared" si="201"/>
        <v>5.0089726504992244E-3</v>
      </c>
    </row>
    <row r="6392" spans="1:21" x14ac:dyDescent="0.35">
      <c r="A6392" t="s">
        <v>73</v>
      </c>
      <c r="B6392" t="s">
        <v>63</v>
      </c>
      <c r="C6392" t="s">
        <v>29</v>
      </c>
      <c r="D6392" t="s">
        <v>30</v>
      </c>
      <c r="E6392" t="s">
        <v>614</v>
      </c>
      <c r="F6392" t="s">
        <v>615</v>
      </c>
      <c r="G6392" t="s">
        <v>452</v>
      </c>
      <c r="H6392" t="s">
        <v>46</v>
      </c>
      <c r="J6392" t="s">
        <v>36</v>
      </c>
      <c r="L6392" t="s">
        <v>616</v>
      </c>
      <c r="M6392" t="s">
        <v>616</v>
      </c>
      <c r="N6392" t="b">
        <v>0</v>
      </c>
      <c r="O6392">
        <v>0.45680324</v>
      </c>
      <c r="P6392">
        <v>2.0374826765577812E-2</v>
      </c>
      <c r="Q6392">
        <v>38.518493764376672</v>
      </c>
      <c r="R6392">
        <v>17.595372751487059</v>
      </c>
      <c r="S6392">
        <v>9.3072868809546648E-3</v>
      </c>
      <c r="T6392">
        <f t="shared" si="200"/>
        <v>17.595372751487059</v>
      </c>
      <c r="U6392">
        <f t="shared" si="201"/>
        <v>9.3072868809546648E-3</v>
      </c>
    </row>
    <row r="6393" spans="1:21" x14ac:dyDescent="0.35">
      <c r="A6393" t="s">
        <v>73</v>
      </c>
      <c r="B6393" t="s">
        <v>63</v>
      </c>
      <c r="C6393" t="s">
        <v>76</v>
      </c>
      <c r="D6393" t="s">
        <v>77</v>
      </c>
      <c r="E6393" t="s">
        <v>614</v>
      </c>
      <c r="F6393" t="s">
        <v>615</v>
      </c>
      <c r="G6393" t="s">
        <v>452</v>
      </c>
      <c r="H6393" t="s">
        <v>46</v>
      </c>
      <c r="J6393" t="s">
        <v>36</v>
      </c>
      <c r="L6393" t="s">
        <v>616</v>
      </c>
      <c r="M6393" t="s">
        <v>616</v>
      </c>
      <c r="N6393" t="b">
        <v>0</v>
      </c>
      <c r="O6393">
        <v>0.45680324</v>
      </c>
      <c r="P6393">
        <v>9.8718018143287307E-3</v>
      </c>
      <c r="Q6393">
        <v>8.4458615995774995</v>
      </c>
      <c r="R6393">
        <v>3.8580969432785839</v>
      </c>
      <c r="S6393">
        <v>4.5094710534232434E-3</v>
      </c>
      <c r="T6393">
        <f t="shared" si="200"/>
        <v>3.8580969432785843</v>
      </c>
      <c r="U6393">
        <f t="shared" si="201"/>
        <v>4.5094710534232425E-3</v>
      </c>
    </row>
    <row r="6394" spans="1:21" x14ac:dyDescent="0.35">
      <c r="A6394" t="s">
        <v>73</v>
      </c>
      <c r="B6394" t="s">
        <v>63</v>
      </c>
      <c r="C6394" t="s">
        <v>29</v>
      </c>
      <c r="D6394" t="s">
        <v>30</v>
      </c>
      <c r="E6394" t="s">
        <v>620</v>
      </c>
      <c r="F6394" t="s">
        <v>621</v>
      </c>
      <c r="G6394" t="s">
        <v>452</v>
      </c>
      <c r="H6394" t="s">
        <v>46</v>
      </c>
      <c r="J6394" t="s">
        <v>36</v>
      </c>
      <c r="L6394" t="s">
        <v>622</v>
      </c>
      <c r="M6394" t="s">
        <v>622</v>
      </c>
      <c r="N6394" t="b">
        <v>0</v>
      </c>
      <c r="O6394">
        <v>91.262107009999994</v>
      </c>
      <c r="P6394">
        <v>2.6833262516181431E-2</v>
      </c>
      <c r="Q6394">
        <v>50.72812970628982</v>
      </c>
      <c r="R6394">
        <v>4629.5560016725813</v>
      </c>
      <c r="S6394">
        <v>2.448860075179172</v>
      </c>
      <c r="T6394">
        <f t="shared" si="200"/>
        <v>4629.5560016725813</v>
      </c>
      <c r="U6394">
        <f t="shared" si="201"/>
        <v>2.4488600751791716</v>
      </c>
    </row>
    <row r="6395" spans="1:21" x14ac:dyDescent="0.35">
      <c r="A6395" t="s">
        <v>73</v>
      </c>
      <c r="B6395" t="s">
        <v>63</v>
      </c>
      <c r="C6395" t="s">
        <v>39</v>
      </c>
      <c r="D6395" t="s">
        <v>40</v>
      </c>
      <c r="E6395" t="s">
        <v>620</v>
      </c>
      <c r="F6395" t="s">
        <v>621</v>
      </c>
      <c r="G6395" t="s">
        <v>452</v>
      </c>
      <c r="H6395" t="s">
        <v>46</v>
      </c>
      <c r="J6395" t="s">
        <v>36</v>
      </c>
      <c r="L6395" t="s">
        <v>622</v>
      </c>
      <c r="M6395" t="s">
        <v>622</v>
      </c>
      <c r="N6395" t="b">
        <v>0</v>
      </c>
      <c r="O6395">
        <v>91.262107009999994</v>
      </c>
      <c r="P6395">
        <v>6.4116928033102587E-3</v>
      </c>
      <c r="Q6395">
        <v>39.934929350522481</v>
      </c>
      <c r="R6395">
        <v>3644.5457958241718</v>
      </c>
      <c r="S6395">
        <v>0.58514459473094771</v>
      </c>
      <c r="T6395">
        <f t="shared" si="200"/>
        <v>3644.5457958241723</v>
      </c>
      <c r="U6395">
        <f t="shared" si="201"/>
        <v>0.58514459473094771</v>
      </c>
    </row>
    <row r="6396" spans="1:21" x14ac:dyDescent="0.35">
      <c r="A6396" t="s">
        <v>73</v>
      </c>
      <c r="B6396" t="s">
        <v>63</v>
      </c>
      <c r="C6396" t="s">
        <v>39</v>
      </c>
      <c r="D6396" t="s">
        <v>40</v>
      </c>
      <c r="E6396" t="s">
        <v>623</v>
      </c>
      <c r="F6396" t="s">
        <v>624</v>
      </c>
      <c r="G6396" t="s">
        <v>452</v>
      </c>
      <c r="H6396" t="s">
        <v>46</v>
      </c>
      <c r="J6396" t="s">
        <v>36</v>
      </c>
      <c r="L6396" t="s">
        <v>1448</v>
      </c>
      <c r="M6396" t="s">
        <v>1449</v>
      </c>
      <c r="N6396" t="b">
        <v>0</v>
      </c>
      <c r="O6396">
        <v>0.20814360000000001</v>
      </c>
      <c r="P6396">
        <v>4.2044349509557577E-3</v>
      </c>
      <c r="Q6396">
        <v>26.18712684403711</v>
      </c>
      <c r="R6396">
        <v>5.4506828549745237</v>
      </c>
      <c r="S6396">
        <v>8.751262266577549E-4</v>
      </c>
      <c r="T6396">
        <f t="shared" si="200"/>
        <v>5.4506828549745228</v>
      </c>
      <c r="U6396">
        <f t="shared" si="201"/>
        <v>8.751262266577549E-4</v>
      </c>
    </row>
    <row r="6397" spans="1:21" x14ac:dyDescent="0.35">
      <c r="A6397" t="s">
        <v>73</v>
      </c>
      <c r="B6397" t="s">
        <v>63</v>
      </c>
      <c r="C6397" t="s">
        <v>29</v>
      </c>
      <c r="D6397" t="s">
        <v>30</v>
      </c>
      <c r="E6397" t="s">
        <v>219</v>
      </c>
      <c r="F6397" t="s">
        <v>220</v>
      </c>
      <c r="G6397" t="s">
        <v>128</v>
      </c>
      <c r="H6397" t="s">
        <v>46</v>
      </c>
      <c r="J6397" t="s">
        <v>36</v>
      </c>
      <c r="L6397" t="s">
        <v>222</v>
      </c>
      <c r="M6397" t="s">
        <v>222</v>
      </c>
      <c r="N6397" t="b">
        <v>0</v>
      </c>
      <c r="O6397">
        <v>0.11</v>
      </c>
      <c r="P6397">
        <v>4.120002987145112E-9</v>
      </c>
      <c r="Q6397">
        <v>7.7888421430738875E-6</v>
      </c>
      <c r="R6397">
        <v>8.5677263573812764E-7</v>
      </c>
      <c r="S6397">
        <v>4.5320032858596232E-10</v>
      </c>
      <c r="T6397">
        <f t="shared" si="200"/>
        <v>8.5677263573812764E-7</v>
      </c>
      <c r="U6397">
        <f t="shared" si="201"/>
        <v>4.5320032858596232E-10</v>
      </c>
    </row>
    <row r="6398" spans="1:21" x14ac:dyDescent="0.35">
      <c r="A6398" t="s">
        <v>73</v>
      </c>
      <c r="B6398" t="s">
        <v>63</v>
      </c>
      <c r="C6398" t="s">
        <v>29</v>
      </c>
      <c r="D6398" t="s">
        <v>30</v>
      </c>
      <c r="E6398" t="s">
        <v>623</v>
      </c>
      <c r="F6398" t="s">
        <v>624</v>
      </c>
      <c r="G6398" t="s">
        <v>452</v>
      </c>
      <c r="H6398" t="s">
        <v>46</v>
      </c>
      <c r="J6398" t="s">
        <v>36</v>
      </c>
      <c r="L6398" t="s">
        <v>1448</v>
      </c>
      <c r="M6398" t="s">
        <v>1449</v>
      </c>
      <c r="N6398" t="b">
        <v>0</v>
      </c>
      <c r="O6398">
        <v>0.20814360000000001</v>
      </c>
      <c r="P6398">
        <v>1.106005034923447E-2</v>
      </c>
      <c r="Q6398">
        <v>20.90896208896422</v>
      </c>
      <c r="R6398">
        <v>4.3520666414605342</v>
      </c>
      <c r="S6398">
        <v>2.3020786958709199E-3</v>
      </c>
      <c r="T6398">
        <f t="shared" si="200"/>
        <v>4.3520666414605333</v>
      </c>
      <c r="U6398">
        <f t="shared" si="201"/>
        <v>2.3020786958709199E-3</v>
      </c>
    </row>
    <row r="6399" spans="1:21" x14ac:dyDescent="0.35">
      <c r="A6399" t="s">
        <v>73</v>
      </c>
      <c r="B6399" t="s">
        <v>63</v>
      </c>
      <c r="C6399" t="s">
        <v>29</v>
      </c>
      <c r="D6399" t="s">
        <v>30</v>
      </c>
      <c r="E6399" t="s">
        <v>223</v>
      </c>
      <c r="F6399" t="s">
        <v>224</v>
      </c>
      <c r="G6399" t="s">
        <v>128</v>
      </c>
      <c r="H6399" t="s">
        <v>46</v>
      </c>
      <c r="J6399" t="s">
        <v>36</v>
      </c>
      <c r="L6399" t="s">
        <v>222</v>
      </c>
      <c r="M6399" t="s">
        <v>222</v>
      </c>
      <c r="N6399" t="b">
        <v>0</v>
      </c>
      <c r="O6399">
        <v>0.11</v>
      </c>
      <c r="P6399">
        <v>7.9568884620617956E-3</v>
      </c>
      <c r="Q6399">
        <v>15.04245224443145</v>
      </c>
      <c r="R6399">
        <v>1.65466974688746</v>
      </c>
      <c r="S6399">
        <v>8.7525773082679757E-4</v>
      </c>
      <c r="T6399">
        <f t="shared" si="200"/>
        <v>1.6546697468874596</v>
      </c>
      <c r="U6399">
        <f t="shared" si="201"/>
        <v>8.7525773082679757E-4</v>
      </c>
    </row>
    <row r="6400" spans="1:21" x14ac:dyDescent="0.35">
      <c r="A6400" t="s">
        <v>73</v>
      </c>
      <c r="B6400" t="s">
        <v>63</v>
      </c>
      <c r="C6400" t="s">
        <v>39</v>
      </c>
      <c r="D6400" t="s">
        <v>40</v>
      </c>
      <c r="E6400" t="s">
        <v>225</v>
      </c>
      <c r="F6400" t="s">
        <v>226</v>
      </c>
      <c r="G6400" t="s">
        <v>128</v>
      </c>
      <c r="H6400" t="s">
        <v>46</v>
      </c>
      <c r="J6400" t="s">
        <v>36</v>
      </c>
      <c r="L6400" t="s">
        <v>227</v>
      </c>
      <c r="M6400" t="s">
        <v>227</v>
      </c>
      <c r="N6400" t="b">
        <v>0</v>
      </c>
      <c r="O6400">
        <v>1.26</v>
      </c>
      <c r="P6400">
        <v>4.7100658195077484E-3</v>
      </c>
      <c r="Q6400">
        <v>29.33642510777209</v>
      </c>
      <c r="R6400">
        <v>36.963895635792831</v>
      </c>
      <c r="S6400">
        <v>5.9346829325797618E-3</v>
      </c>
      <c r="T6400">
        <f t="shared" si="200"/>
        <v>36.963895635792831</v>
      </c>
      <c r="U6400">
        <f t="shared" si="201"/>
        <v>5.9346829325797627E-3</v>
      </c>
    </row>
    <row r="6401" spans="1:21" x14ac:dyDescent="0.35">
      <c r="A6401" t="s">
        <v>73</v>
      </c>
      <c r="B6401" t="s">
        <v>63</v>
      </c>
      <c r="C6401" t="s">
        <v>29</v>
      </c>
      <c r="D6401" t="s">
        <v>30</v>
      </c>
      <c r="E6401" t="s">
        <v>225</v>
      </c>
      <c r="F6401" t="s">
        <v>226</v>
      </c>
      <c r="G6401" t="s">
        <v>128</v>
      </c>
      <c r="H6401" t="s">
        <v>46</v>
      </c>
      <c r="J6401" t="s">
        <v>36</v>
      </c>
      <c r="L6401" t="s">
        <v>227</v>
      </c>
      <c r="M6401" t="s">
        <v>227</v>
      </c>
      <c r="N6401" t="b">
        <v>0</v>
      </c>
      <c r="O6401">
        <v>1.26</v>
      </c>
      <c r="P6401">
        <v>9.867004991338673E-3</v>
      </c>
      <c r="Q6401">
        <v>18.653516646043201</v>
      </c>
      <c r="R6401">
        <v>23.503430974014432</v>
      </c>
      <c r="S6401">
        <v>1.243242628908673E-2</v>
      </c>
      <c r="T6401">
        <f t="shared" si="200"/>
        <v>23.503430974014432</v>
      </c>
      <c r="U6401">
        <f t="shared" si="201"/>
        <v>1.2432426289086728E-2</v>
      </c>
    </row>
    <row r="6402" spans="1:21" x14ac:dyDescent="0.35">
      <c r="A6402" t="s">
        <v>73</v>
      </c>
      <c r="B6402" t="s">
        <v>63</v>
      </c>
      <c r="C6402" t="s">
        <v>29</v>
      </c>
      <c r="D6402" t="s">
        <v>30</v>
      </c>
      <c r="E6402" t="s">
        <v>1194</v>
      </c>
      <c r="F6402" t="s">
        <v>1195</v>
      </c>
      <c r="G6402" t="s">
        <v>128</v>
      </c>
      <c r="H6402" t="s">
        <v>46</v>
      </c>
      <c r="J6402" t="s">
        <v>36</v>
      </c>
      <c r="L6402" t="s">
        <v>230</v>
      </c>
      <c r="M6402" t="s">
        <v>230</v>
      </c>
      <c r="N6402" t="b">
        <v>0</v>
      </c>
      <c r="O6402">
        <v>0.77</v>
      </c>
      <c r="P6402">
        <v>1.765834389096961E-3</v>
      </c>
      <c r="Q6402">
        <v>3.3382998387139562</v>
      </c>
      <c r="R6402">
        <v>2.570490875809746</v>
      </c>
      <c r="S6402">
        <v>1.35969247960466E-3</v>
      </c>
      <c r="T6402">
        <f t="shared" ref="T6402:T6465" si="202">O6402*Q6402</f>
        <v>2.5704908758097464</v>
      </c>
      <c r="U6402">
        <f t="shared" ref="U6402:U6465" si="203">O6402*P6402</f>
        <v>1.35969247960466E-3</v>
      </c>
    </row>
    <row r="6403" spans="1:21" x14ac:dyDescent="0.35">
      <c r="A6403" t="s">
        <v>73</v>
      </c>
      <c r="B6403" t="s">
        <v>63</v>
      </c>
      <c r="C6403" t="s">
        <v>39</v>
      </c>
      <c r="D6403" t="s">
        <v>40</v>
      </c>
      <c r="E6403" t="s">
        <v>629</v>
      </c>
      <c r="F6403" t="s">
        <v>630</v>
      </c>
      <c r="G6403" t="s">
        <v>452</v>
      </c>
      <c r="H6403" t="s">
        <v>46</v>
      </c>
      <c r="J6403" t="s">
        <v>36</v>
      </c>
      <c r="L6403" t="s">
        <v>631</v>
      </c>
      <c r="M6403" t="s">
        <v>631</v>
      </c>
      <c r="N6403" t="b">
        <v>0</v>
      </c>
      <c r="O6403">
        <v>20.496116310000001</v>
      </c>
      <c r="P6403">
        <v>1.992913869137262E-3</v>
      </c>
      <c r="Q6403">
        <v>12.41277101182756</v>
      </c>
      <c r="R6403">
        <v>254.41359838781401</v>
      </c>
      <c r="S6403">
        <v>4.0846994457649437E-2</v>
      </c>
      <c r="T6403">
        <f t="shared" si="202"/>
        <v>254.41359838781409</v>
      </c>
      <c r="U6403">
        <f t="shared" si="203"/>
        <v>4.0846994457649444E-2</v>
      </c>
    </row>
    <row r="6404" spans="1:21" x14ac:dyDescent="0.35">
      <c r="A6404" t="s">
        <v>73</v>
      </c>
      <c r="B6404" t="s">
        <v>63</v>
      </c>
      <c r="C6404" t="s">
        <v>29</v>
      </c>
      <c r="D6404" t="s">
        <v>30</v>
      </c>
      <c r="E6404" t="s">
        <v>629</v>
      </c>
      <c r="F6404" t="s">
        <v>630</v>
      </c>
      <c r="G6404" t="s">
        <v>452</v>
      </c>
      <c r="H6404" t="s">
        <v>46</v>
      </c>
      <c r="J6404" t="s">
        <v>36</v>
      </c>
      <c r="L6404" t="s">
        <v>631</v>
      </c>
      <c r="M6404" t="s">
        <v>631</v>
      </c>
      <c r="N6404" t="b">
        <v>0</v>
      </c>
      <c r="O6404">
        <v>20.496116310000001</v>
      </c>
      <c r="P6404">
        <v>4.6040474609828821E-3</v>
      </c>
      <c r="Q6404">
        <v>8.7039254594483992</v>
      </c>
      <c r="R6404">
        <v>178.39666857042459</v>
      </c>
      <c r="S6404">
        <v>9.4365092257065339E-2</v>
      </c>
      <c r="T6404">
        <f t="shared" si="202"/>
        <v>178.39666857042459</v>
      </c>
      <c r="U6404">
        <f t="shared" si="203"/>
        <v>9.4365092257065339E-2</v>
      </c>
    </row>
    <row r="6405" spans="1:21" x14ac:dyDescent="0.35">
      <c r="A6405" t="s">
        <v>73</v>
      </c>
      <c r="B6405" t="s">
        <v>63</v>
      </c>
      <c r="C6405" t="s">
        <v>76</v>
      </c>
      <c r="D6405" t="s">
        <v>77</v>
      </c>
      <c r="E6405" t="s">
        <v>1194</v>
      </c>
      <c r="F6405" t="s">
        <v>1195</v>
      </c>
      <c r="G6405" t="s">
        <v>128</v>
      </c>
      <c r="H6405" t="s">
        <v>46</v>
      </c>
      <c r="J6405" t="s">
        <v>36</v>
      </c>
      <c r="L6405" t="s">
        <v>230</v>
      </c>
      <c r="M6405" t="s">
        <v>230</v>
      </c>
      <c r="N6405" t="b">
        <v>0</v>
      </c>
      <c r="O6405">
        <v>0.77</v>
      </c>
      <c r="P6405">
        <v>4.8733365152687242E-3</v>
      </c>
      <c r="Q6405">
        <v>4.169403570925085</v>
      </c>
      <c r="R6405">
        <v>3.210440749612316</v>
      </c>
      <c r="S6405">
        <v>3.752469116756918E-3</v>
      </c>
      <c r="T6405">
        <f t="shared" si="202"/>
        <v>3.2104407496123155</v>
      </c>
      <c r="U6405">
        <f t="shared" si="203"/>
        <v>3.7524691167569175E-3</v>
      </c>
    </row>
    <row r="6406" spans="1:21" x14ac:dyDescent="0.35">
      <c r="A6406" t="s">
        <v>73</v>
      </c>
      <c r="B6406" t="s">
        <v>63</v>
      </c>
      <c r="C6406" t="s">
        <v>39</v>
      </c>
      <c r="D6406" t="s">
        <v>40</v>
      </c>
      <c r="E6406" t="s">
        <v>1196</v>
      </c>
      <c r="F6406" t="s">
        <v>1197</v>
      </c>
      <c r="G6406" t="s">
        <v>128</v>
      </c>
      <c r="H6406" t="s">
        <v>46</v>
      </c>
      <c r="J6406" t="s">
        <v>36</v>
      </c>
      <c r="L6406" t="s">
        <v>230</v>
      </c>
      <c r="M6406" t="s">
        <v>230</v>
      </c>
      <c r="N6406" t="b">
        <v>0</v>
      </c>
      <c r="O6406">
        <v>0.77</v>
      </c>
      <c r="P6406">
        <v>2.1557274354267889E-3</v>
      </c>
      <c r="Q6406">
        <v>13.426847709906729</v>
      </c>
      <c r="R6406">
        <v>10.33867273662818</v>
      </c>
      <c r="S6406">
        <v>1.659910125278627E-3</v>
      </c>
      <c r="T6406">
        <f t="shared" si="202"/>
        <v>10.338672736628181</v>
      </c>
      <c r="U6406">
        <f t="shared" si="203"/>
        <v>1.6599101252786274E-3</v>
      </c>
    </row>
    <row r="6407" spans="1:21" x14ac:dyDescent="0.35">
      <c r="A6407" t="s">
        <v>73</v>
      </c>
      <c r="B6407" t="s">
        <v>63</v>
      </c>
      <c r="C6407" t="s">
        <v>39</v>
      </c>
      <c r="D6407" t="s">
        <v>40</v>
      </c>
      <c r="E6407" t="s">
        <v>647</v>
      </c>
      <c r="F6407" t="s">
        <v>648</v>
      </c>
      <c r="G6407" t="s">
        <v>452</v>
      </c>
      <c r="H6407" t="s">
        <v>46</v>
      </c>
      <c r="J6407" t="s">
        <v>36</v>
      </c>
      <c r="L6407" t="s">
        <v>649</v>
      </c>
      <c r="M6407" t="s">
        <v>649</v>
      </c>
      <c r="N6407" t="b">
        <v>0</v>
      </c>
      <c r="O6407">
        <v>43.80628574</v>
      </c>
      <c r="P6407">
        <v>1.6543807090441669E-2</v>
      </c>
      <c r="Q6407">
        <v>103.0423302570522</v>
      </c>
      <c r="R6407">
        <v>4513.9017625558781</v>
      </c>
      <c r="S6407">
        <v>0.72472274063132558</v>
      </c>
      <c r="T6407">
        <f t="shared" si="202"/>
        <v>4513.9017625558763</v>
      </c>
      <c r="U6407">
        <f t="shared" si="203"/>
        <v>0.7247227406313258</v>
      </c>
    </row>
    <row r="6408" spans="1:21" x14ac:dyDescent="0.35">
      <c r="A6408" t="s">
        <v>73</v>
      </c>
      <c r="B6408" t="s">
        <v>63</v>
      </c>
      <c r="C6408" t="s">
        <v>39</v>
      </c>
      <c r="D6408" t="s">
        <v>40</v>
      </c>
      <c r="E6408" t="s">
        <v>228</v>
      </c>
      <c r="F6408" t="s">
        <v>229</v>
      </c>
      <c r="G6408" t="s">
        <v>128</v>
      </c>
      <c r="H6408" t="s">
        <v>46</v>
      </c>
      <c r="J6408" t="s">
        <v>36</v>
      </c>
      <c r="L6408" t="s">
        <v>230</v>
      </c>
      <c r="M6408" t="s">
        <v>230</v>
      </c>
      <c r="N6408" t="b">
        <v>0</v>
      </c>
      <c r="O6408">
        <v>0.77</v>
      </c>
      <c r="P6408">
        <v>1.250655815028749E-3</v>
      </c>
      <c r="Q6408">
        <v>7.789651367764753</v>
      </c>
      <c r="R6408">
        <v>5.9980315531788602</v>
      </c>
      <c r="S6408">
        <v>9.6300497757213636E-4</v>
      </c>
      <c r="T6408">
        <f t="shared" si="202"/>
        <v>5.9980315531788602</v>
      </c>
      <c r="U6408">
        <f t="shared" si="203"/>
        <v>9.6300497757213668E-4</v>
      </c>
    </row>
    <row r="6409" spans="1:21" x14ac:dyDescent="0.35">
      <c r="A6409" t="s">
        <v>73</v>
      </c>
      <c r="B6409" t="s">
        <v>63</v>
      </c>
      <c r="C6409" t="s">
        <v>76</v>
      </c>
      <c r="D6409" t="s">
        <v>77</v>
      </c>
      <c r="E6409" t="s">
        <v>228</v>
      </c>
      <c r="F6409" t="s">
        <v>229</v>
      </c>
      <c r="G6409" t="s">
        <v>128</v>
      </c>
      <c r="H6409" t="s">
        <v>46</v>
      </c>
      <c r="J6409" t="s">
        <v>36</v>
      </c>
      <c r="L6409" t="s">
        <v>230</v>
      </c>
      <c r="M6409" t="s">
        <v>230</v>
      </c>
      <c r="N6409" t="b">
        <v>0</v>
      </c>
      <c r="O6409">
        <v>0.77</v>
      </c>
      <c r="P6409">
        <v>1.14558297537842E-3</v>
      </c>
      <c r="Q6409">
        <v>0.98010833714617618</v>
      </c>
      <c r="R6409">
        <v>0.75468341960255569</v>
      </c>
      <c r="S6409">
        <v>8.8209889104138379E-4</v>
      </c>
      <c r="T6409">
        <f t="shared" si="202"/>
        <v>0.75468341960255569</v>
      </c>
      <c r="U6409">
        <f t="shared" si="203"/>
        <v>8.8209889104138336E-4</v>
      </c>
    </row>
    <row r="6410" spans="1:21" x14ac:dyDescent="0.35">
      <c r="A6410" t="s">
        <v>73</v>
      </c>
      <c r="B6410" t="s">
        <v>63</v>
      </c>
      <c r="C6410" t="s">
        <v>76</v>
      </c>
      <c r="D6410" t="s">
        <v>77</v>
      </c>
      <c r="E6410" t="s">
        <v>647</v>
      </c>
      <c r="F6410" t="s">
        <v>648</v>
      </c>
      <c r="G6410" t="s">
        <v>452</v>
      </c>
      <c r="H6410" t="s">
        <v>46</v>
      </c>
      <c r="J6410" t="s">
        <v>36</v>
      </c>
      <c r="L6410" t="s">
        <v>649</v>
      </c>
      <c r="M6410" t="s">
        <v>649</v>
      </c>
      <c r="N6410" t="b">
        <v>0</v>
      </c>
      <c r="O6410">
        <v>43.80628574</v>
      </c>
      <c r="P6410">
        <v>1.406432208218515E-2</v>
      </c>
      <c r="Q6410">
        <v>12.032789963996519</v>
      </c>
      <c r="R6410">
        <v>527.11183541223602</v>
      </c>
      <c r="S6410">
        <v>0.61610571187159446</v>
      </c>
      <c r="T6410">
        <f t="shared" si="202"/>
        <v>527.11183541223579</v>
      </c>
      <c r="U6410">
        <f t="shared" si="203"/>
        <v>0.61610571187159446</v>
      </c>
    </row>
    <row r="6411" spans="1:21" x14ac:dyDescent="0.35">
      <c r="A6411" t="s">
        <v>73</v>
      </c>
      <c r="B6411" t="s">
        <v>63</v>
      </c>
      <c r="C6411" t="s">
        <v>76</v>
      </c>
      <c r="D6411" t="s">
        <v>77</v>
      </c>
      <c r="E6411" t="s">
        <v>1267</v>
      </c>
      <c r="F6411" t="s">
        <v>1268</v>
      </c>
      <c r="G6411" t="s">
        <v>452</v>
      </c>
      <c r="H6411" t="s">
        <v>46</v>
      </c>
      <c r="J6411" t="s">
        <v>36</v>
      </c>
      <c r="L6411" t="s">
        <v>1269</v>
      </c>
      <c r="M6411" t="s">
        <v>1269</v>
      </c>
      <c r="N6411" t="b">
        <v>0</v>
      </c>
      <c r="O6411">
        <v>25.523464279999999</v>
      </c>
      <c r="P6411">
        <v>3.9732763505985341E-3</v>
      </c>
      <c r="Q6411">
        <v>3.399353308057822</v>
      </c>
      <c r="R6411">
        <v>86.76327273331367</v>
      </c>
      <c r="S6411">
        <v>0.10141177700907041</v>
      </c>
      <c r="T6411">
        <f t="shared" si="202"/>
        <v>86.763272733313656</v>
      </c>
      <c r="U6411">
        <f t="shared" si="203"/>
        <v>0.10141177700907043</v>
      </c>
    </row>
    <row r="6412" spans="1:21" x14ac:dyDescent="0.35">
      <c r="A6412" t="s">
        <v>73</v>
      </c>
      <c r="B6412" t="s">
        <v>63</v>
      </c>
      <c r="C6412" t="s">
        <v>29</v>
      </c>
      <c r="D6412" t="s">
        <v>30</v>
      </c>
      <c r="E6412" t="s">
        <v>228</v>
      </c>
      <c r="F6412" t="s">
        <v>229</v>
      </c>
      <c r="G6412" t="s">
        <v>128</v>
      </c>
      <c r="H6412" t="s">
        <v>46</v>
      </c>
      <c r="J6412" t="s">
        <v>36</v>
      </c>
      <c r="L6412" t="s">
        <v>230</v>
      </c>
      <c r="M6412" t="s">
        <v>230</v>
      </c>
      <c r="N6412" t="b">
        <v>0</v>
      </c>
      <c r="O6412">
        <v>0.77</v>
      </c>
      <c r="P6412">
        <v>8.6939417727133084E-3</v>
      </c>
      <c r="Q6412">
        <v>16.43584732341721</v>
      </c>
      <c r="R6412">
        <v>12.65560243903125</v>
      </c>
      <c r="S6412">
        <v>6.694335164989248E-3</v>
      </c>
      <c r="T6412">
        <f t="shared" si="202"/>
        <v>12.655602439031252</v>
      </c>
      <c r="U6412">
        <f t="shared" si="203"/>
        <v>6.694335164989248E-3</v>
      </c>
    </row>
    <row r="6413" spans="1:21" x14ac:dyDescent="0.35">
      <c r="A6413" t="s">
        <v>73</v>
      </c>
      <c r="B6413" t="s">
        <v>63</v>
      </c>
      <c r="C6413" t="s">
        <v>29</v>
      </c>
      <c r="D6413" t="s">
        <v>30</v>
      </c>
      <c r="E6413" t="s">
        <v>231</v>
      </c>
      <c r="F6413" t="s">
        <v>232</v>
      </c>
      <c r="G6413" t="s">
        <v>128</v>
      </c>
      <c r="H6413" t="s">
        <v>46</v>
      </c>
      <c r="J6413" t="s">
        <v>36</v>
      </c>
      <c r="L6413" t="s">
        <v>233</v>
      </c>
      <c r="M6413" t="s">
        <v>233</v>
      </c>
      <c r="N6413" t="b">
        <v>0</v>
      </c>
      <c r="O6413">
        <v>226.35</v>
      </c>
      <c r="P6413">
        <v>3.2606443806079449E-3</v>
      </c>
      <c r="Q6413">
        <v>6.1642295999533712</v>
      </c>
      <c r="R6413">
        <v>1395.2733699494461</v>
      </c>
      <c r="S6413">
        <v>0.73804685555060834</v>
      </c>
      <c r="T6413">
        <f t="shared" si="202"/>
        <v>1395.2733699494456</v>
      </c>
      <c r="U6413">
        <f t="shared" si="203"/>
        <v>0.73804685555060834</v>
      </c>
    </row>
    <row r="6414" spans="1:21" x14ac:dyDescent="0.35">
      <c r="A6414" t="s">
        <v>73</v>
      </c>
      <c r="B6414" t="s">
        <v>63</v>
      </c>
      <c r="C6414" t="s">
        <v>39</v>
      </c>
      <c r="D6414" t="s">
        <v>40</v>
      </c>
      <c r="E6414" t="s">
        <v>674</v>
      </c>
      <c r="F6414" t="s">
        <v>675</v>
      </c>
      <c r="G6414" t="s">
        <v>452</v>
      </c>
      <c r="H6414" t="s">
        <v>46</v>
      </c>
      <c r="J6414" t="s">
        <v>36</v>
      </c>
      <c r="L6414" t="s">
        <v>676</v>
      </c>
      <c r="M6414" t="s">
        <v>676</v>
      </c>
      <c r="N6414" t="b">
        <v>0</v>
      </c>
      <c r="O6414">
        <v>73.631548109999997</v>
      </c>
      <c r="P6414">
        <v>4.9077690659200699E-3</v>
      </c>
      <c r="Q6414">
        <v>30.567810549970559</v>
      </c>
      <c r="R6414">
        <v>2250.7552131275229</v>
      </c>
      <c r="S6414">
        <v>0.36136663409006342</v>
      </c>
      <c r="T6414">
        <f t="shared" si="202"/>
        <v>2250.7552131275229</v>
      </c>
      <c r="U6414">
        <f t="shared" si="203"/>
        <v>0.36136663409006337</v>
      </c>
    </row>
    <row r="6415" spans="1:21" x14ac:dyDescent="0.35">
      <c r="A6415" t="s">
        <v>73</v>
      </c>
      <c r="B6415" t="s">
        <v>63</v>
      </c>
      <c r="C6415" t="s">
        <v>39</v>
      </c>
      <c r="D6415" t="s">
        <v>40</v>
      </c>
      <c r="E6415" t="s">
        <v>231</v>
      </c>
      <c r="F6415" t="s">
        <v>232</v>
      </c>
      <c r="G6415" t="s">
        <v>128</v>
      </c>
      <c r="H6415" t="s">
        <v>46</v>
      </c>
      <c r="J6415" t="s">
        <v>36</v>
      </c>
      <c r="L6415" t="s">
        <v>233</v>
      </c>
      <c r="M6415" t="s">
        <v>233</v>
      </c>
      <c r="N6415" t="b">
        <v>0</v>
      </c>
      <c r="O6415">
        <v>226.35</v>
      </c>
      <c r="P6415">
        <v>2.5114004964201801E-3</v>
      </c>
      <c r="Q6415">
        <v>15.642140768757271</v>
      </c>
      <c r="R6415">
        <v>3540.5985630082068</v>
      </c>
      <c r="S6415">
        <v>0.56845550236470765</v>
      </c>
      <c r="T6415">
        <f t="shared" si="202"/>
        <v>3540.5985630082082</v>
      </c>
      <c r="U6415">
        <f t="shared" si="203"/>
        <v>0.56845550236470777</v>
      </c>
    </row>
    <row r="6416" spans="1:21" x14ac:dyDescent="0.35">
      <c r="A6416" t="s">
        <v>73</v>
      </c>
      <c r="B6416" t="s">
        <v>63</v>
      </c>
      <c r="C6416" t="s">
        <v>76</v>
      </c>
      <c r="D6416" t="s">
        <v>77</v>
      </c>
      <c r="E6416" t="s">
        <v>674</v>
      </c>
      <c r="F6416" t="s">
        <v>675</v>
      </c>
      <c r="G6416" t="s">
        <v>452</v>
      </c>
      <c r="H6416" t="s">
        <v>46</v>
      </c>
      <c r="J6416" t="s">
        <v>36</v>
      </c>
      <c r="L6416" t="s">
        <v>676</v>
      </c>
      <c r="M6416" t="s">
        <v>676</v>
      </c>
      <c r="N6416" t="b">
        <v>0</v>
      </c>
      <c r="O6416">
        <v>73.631548109999997</v>
      </c>
      <c r="P6416">
        <v>7.6382146573659169E-3</v>
      </c>
      <c r="Q6416">
        <v>6.5349067047051017</v>
      </c>
      <c r="R6416">
        <v>481.17529742185519</v>
      </c>
      <c r="S6416">
        <v>0.56241357001834569</v>
      </c>
      <c r="T6416">
        <f t="shared" si="202"/>
        <v>481.17529742185525</v>
      </c>
      <c r="U6416">
        <f t="shared" si="203"/>
        <v>0.56241357001834569</v>
      </c>
    </row>
    <row r="6417" spans="1:21" x14ac:dyDescent="0.35">
      <c r="A6417" t="s">
        <v>73</v>
      </c>
      <c r="B6417" t="s">
        <v>63</v>
      </c>
      <c r="C6417" t="s">
        <v>39</v>
      </c>
      <c r="D6417" t="s">
        <v>40</v>
      </c>
      <c r="E6417" t="s">
        <v>686</v>
      </c>
      <c r="F6417" t="s">
        <v>687</v>
      </c>
      <c r="G6417" t="s">
        <v>452</v>
      </c>
      <c r="H6417" t="s">
        <v>46</v>
      </c>
      <c r="J6417" t="s">
        <v>36</v>
      </c>
      <c r="L6417" t="s">
        <v>688</v>
      </c>
      <c r="M6417" t="s">
        <v>688</v>
      </c>
      <c r="N6417" t="b">
        <v>0</v>
      </c>
      <c r="O6417">
        <v>10.086570050000001</v>
      </c>
      <c r="P6417">
        <v>4.1218173033722454E-6</v>
      </c>
      <c r="Q6417">
        <v>2.567254668235959E-2</v>
      </c>
      <c r="R6417">
        <v>0.25894794047351521</v>
      </c>
      <c r="S6417">
        <v>4.1574998963766253E-5</v>
      </c>
      <c r="T6417">
        <f t="shared" si="202"/>
        <v>0.2589479404735151</v>
      </c>
      <c r="U6417">
        <f t="shared" si="203"/>
        <v>4.157499896376626E-5</v>
      </c>
    </row>
    <row r="6418" spans="1:21" x14ac:dyDescent="0.35">
      <c r="A6418" t="s">
        <v>73</v>
      </c>
      <c r="B6418" t="s">
        <v>63</v>
      </c>
      <c r="C6418" t="s">
        <v>39</v>
      </c>
      <c r="D6418" t="s">
        <v>40</v>
      </c>
      <c r="E6418" t="s">
        <v>234</v>
      </c>
      <c r="F6418" t="s">
        <v>235</v>
      </c>
      <c r="G6418" t="s">
        <v>128</v>
      </c>
      <c r="H6418" t="s">
        <v>46</v>
      </c>
      <c r="J6418" t="s">
        <v>36</v>
      </c>
      <c r="L6418" t="s">
        <v>230</v>
      </c>
      <c r="M6418" t="s">
        <v>230</v>
      </c>
      <c r="N6418" t="b">
        <v>0</v>
      </c>
      <c r="O6418">
        <v>0.77</v>
      </c>
      <c r="P6418">
        <v>3.6553699954195839E-3</v>
      </c>
      <c r="Q6418">
        <v>22.76730139686903</v>
      </c>
      <c r="R6418">
        <v>17.53082207558915</v>
      </c>
      <c r="S6418">
        <v>2.8146348964730801E-3</v>
      </c>
      <c r="T6418">
        <f t="shared" si="202"/>
        <v>17.530822075589153</v>
      </c>
      <c r="U6418">
        <f t="shared" si="203"/>
        <v>2.8146348964730797E-3</v>
      </c>
    </row>
    <row r="6419" spans="1:21" x14ac:dyDescent="0.35">
      <c r="A6419" t="s">
        <v>73</v>
      </c>
      <c r="B6419" t="s">
        <v>63</v>
      </c>
      <c r="C6419" t="s">
        <v>39</v>
      </c>
      <c r="D6419" t="s">
        <v>40</v>
      </c>
      <c r="E6419" t="s">
        <v>692</v>
      </c>
      <c r="F6419" t="s">
        <v>693</v>
      </c>
      <c r="G6419" t="s">
        <v>452</v>
      </c>
      <c r="H6419" t="s">
        <v>46</v>
      </c>
      <c r="J6419" t="s">
        <v>36</v>
      </c>
      <c r="L6419" t="s">
        <v>694</v>
      </c>
      <c r="M6419" t="s">
        <v>694</v>
      </c>
      <c r="N6419" t="b">
        <v>0</v>
      </c>
      <c r="O6419">
        <v>14.31977245</v>
      </c>
      <c r="P6419">
        <v>3.7996460837095811E-6</v>
      </c>
      <c r="Q6419">
        <v>2.3665918278491321E-2</v>
      </c>
      <c r="R6419">
        <v>0.33889056456829147</v>
      </c>
      <c r="S6419">
        <v>5.4410067309254852E-5</v>
      </c>
      <c r="T6419">
        <f t="shared" si="202"/>
        <v>0.33889056456829147</v>
      </c>
      <c r="U6419">
        <f t="shared" si="203"/>
        <v>5.4410067309254852E-5</v>
      </c>
    </row>
    <row r="6420" spans="1:21" x14ac:dyDescent="0.35">
      <c r="A6420" t="s">
        <v>73</v>
      </c>
      <c r="B6420" t="s">
        <v>63</v>
      </c>
      <c r="C6420" t="s">
        <v>29</v>
      </c>
      <c r="D6420" t="s">
        <v>30</v>
      </c>
      <c r="E6420" t="s">
        <v>236</v>
      </c>
      <c r="F6420" t="s">
        <v>237</v>
      </c>
      <c r="G6420" t="s">
        <v>128</v>
      </c>
      <c r="H6420" t="s">
        <v>46</v>
      </c>
      <c r="J6420" t="s">
        <v>36</v>
      </c>
      <c r="L6420" t="s">
        <v>230</v>
      </c>
      <c r="M6420" t="s">
        <v>230</v>
      </c>
      <c r="N6420" t="b">
        <v>0</v>
      </c>
      <c r="O6420">
        <v>0.77</v>
      </c>
      <c r="P6420">
        <v>1.9588139634240569E-3</v>
      </c>
      <c r="Q6420">
        <v>3.7031266230539548</v>
      </c>
      <c r="R6420">
        <v>2.8514074997515459</v>
      </c>
      <c r="S6420">
        <v>1.508286751836524E-3</v>
      </c>
      <c r="T6420">
        <f t="shared" si="202"/>
        <v>2.8514074997515451</v>
      </c>
      <c r="U6420">
        <f t="shared" si="203"/>
        <v>1.5082867518365238E-3</v>
      </c>
    </row>
    <row r="6421" spans="1:21" x14ac:dyDescent="0.35">
      <c r="A6421" t="s">
        <v>73</v>
      </c>
      <c r="B6421" t="s">
        <v>63</v>
      </c>
      <c r="C6421" t="s">
        <v>39</v>
      </c>
      <c r="D6421" t="s">
        <v>40</v>
      </c>
      <c r="E6421" t="s">
        <v>695</v>
      </c>
      <c r="F6421" t="s">
        <v>696</v>
      </c>
      <c r="G6421" t="s">
        <v>452</v>
      </c>
      <c r="H6421" t="s">
        <v>46</v>
      </c>
      <c r="J6421" t="s">
        <v>36</v>
      </c>
      <c r="L6421" t="s">
        <v>697</v>
      </c>
      <c r="M6421" t="s">
        <v>697</v>
      </c>
      <c r="N6421" t="b">
        <v>0</v>
      </c>
      <c r="O6421">
        <v>161.70025175999999</v>
      </c>
      <c r="P6421">
        <v>2.8083713957194568E-6</v>
      </c>
      <c r="Q6421">
        <v>1.749181015350304E-2</v>
      </c>
      <c r="R6421">
        <v>2.8284301055595651</v>
      </c>
      <c r="S6421">
        <v>4.5411436172341878E-4</v>
      </c>
      <c r="T6421">
        <f t="shared" si="202"/>
        <v>2.8284301055595655</v>
      </c>
      <c r="U6421">
        <f t="shared" si="203"/>
        <v>4.5411436172341872E-4</v>
      </c>
    </row>
    <row r="6422" spans="1:21" x14ac:dyDescent="0.35">
      <c r="A6422" t="s">
        <v>73</v>
      </c>
      <c r="B6422" t="s">
        <v>63</v>
      </c>
      <c r="C6422" t="s">
        <v>29</v>
      </c>
      <c r="D6422" t="s">
        <v>30</v>
      </c>
      <c r="E6422" t="s">
        <v>238</v>
      </c>
      <c r="F6422" t="s">
        <v>239</v>
      </c>
      <c r="G6422" t="s">
        <v>128</v>
      </c>
      <c r="H6422" t="s">
        <v>46</v>
      </c>
      <c r="J6422" t="s">
        <v>36</v>
      </c>
      <c r="L6422" t="s">
        <v>240</v>
      </c>
      <c r="M6422" t="s">
        <v>240</v>
      </c>
      <c r="N6422" t="b">
        <v>0</v>
      </c>
      <c r="O6422">
        <v>0.6</v>
      </c>
      <c r="P6422">
        <v>1.916845127825149E-3</v>
      </c>
      <c r="Q6422">
        <v>3.6237847787814039</v>
      </c>
      <c r="R6422">
        <v>2.174270867268842</v>
      </c>
      <c r="S6422">
        <v>1.15010707669509E-3</v>
      </c>
      <c r="T6422">
        <f t="shared" si="202"/>
        <v>2.1742708672688424</v>
      </c>
      <c r="U6422">
        <f t="shared" si="203"/>
        <v>1.1501070766950893E-3</v>
      </c>
    </row>
    <row r="6423" spans="1:21" x14ac:dyDescent="0.35">
      <c r="A6423" t="s">
        <v>73</v>
      </c>
      <c r="B6423" t="s">
        <v>63</v>
      </c>
      <c r="C6423" t="s">
        <v>39</v>
      </c>
      <c r="D6423" t="s">
        <v>40</v>
      </c>
      <c r="E6423" t="s">
        <v>238</v>
      </c>
      <c r="F6423" t="s">
        <v>239</v>
      </c>
      <c r="G6423" t="s">
        <v>128</v>
      </c>
      <c r="H6423" t="s">
        <v>46</v>
      </c>
      <c r="J6423" t="s">
        <v>36</v>
      </c>
      <c r="L6423" t="s">
        <v>240</v>
      </c>
      <c r="M6423" t="s">
        <v>240</v>
      </c>
      <c r="N6423" t="b">
        <v>0</v>
      </c>
      <c r="O6423">
        <v>0.6</v>
      </c>
      <c r="P6423">
        <v>6.461205672051274E-4</v>
      </c>
      <c r="Q6423">
        <v>4.0243317942392212</v>
      </c>
      <c r="R6423">
        <v>2.4145990765435328</v>
      </c>
      <c r="S6423">
        <v>3.8767234032307651E-4</v>
      </c>
      <c r="T6423">
        <f t="shared" si="202"/>
        <v>2.4145990765435328</v>
      </c>
      <c r="U6423">
        <f t="shared" si="203"/>
        <v>3.8767234032307645E-4</v>
      </c>
    </row>
    <row r="6424" spans="1:21" x14ac:dyDescent="0.35">
      <c r="A6424" t="s">
        <v>73</v>
      </c>
      <c r="B6424" t="s">
        <v>63</v>
      </c>
      <c r="C6424" t="s">
        <v>76</v>
      </c>
      <c r="D6424" t="s">
        <v>77</v>
      </c>
      <c r="E6424" t="s">
        <v>695</v>
      </c>
      <c r="F6424" t="s">
        <v>696</v>
      </c>
      <c r="G6424" t="s">
        <v>452</v>
      </c>
      <c r="H6424" t="s">
        <v>46</v>
      </c>
      <c r="J6424" t="s">
        <v>36</v>
      </c>
      <c r="L6424" t="s">
        <v>697</v>
      </c>
      <c r="M6424" t="s">
        <v>697</v>
      </c>
      <c r="N6424" t="b">
        <v>0</v>
      </c>
      <c r="O6424">
        <v>161.70025175999999</v>
      </c>
      <c r="P6424">
        <v>4.7106142915056589E-6</v>
      </c>
      <c r="Q6424">
        <v>4.0301858873727746E-3</v>
      </c>
      <c r="R6424">
        <v>0.65168207262777678</v>
      </c>
      <c r="S6424">
        <v>7.6170751688071903E-4</v>
      </c>
      <c r="T6424">
        <f t="shared" si="202"/>
        <v>0.65168207262777655</v>
      </c>
      <c r="U6424">
        <f t="shared" si="203"/>
        <v>7.6170751688071903E-4</v>
      </c>
    </row>
    <row r="6425" spans="1:21" x14ac:dyDescent="0.35">
      <c r="A6425" t="s">
        <v>73</v>
      </c>
      <c r="B6425" t="s">
        <v>63</v>
      </c>
      <c r="C6425" t="s">
        <v>29</v>
      </c>
      <c r="D6425" t="s">
        <v>30</v>
      </c>
      <c r="E6425" t="s">
        <v>695</v>
      </c>
      <c r="F6425" t="s">
        <v>696</v>
      </c>
      <c r="G6425" t="s">
        <v>452</v>
      </c>
      <c r="H6425" t="s">
        <v>46</v>
      </c>
      <c r="J6425" t="s">
        <v>36</v>
      </c>
      <c r="L6425" t="s">
        <v>697</v>
      </c>
      <c r="M6425" t="s">
        <v>697</v>
      </c>
      <c r="N6425" t="b">
        <v>0</v>
      </c>
      <c r="O6425">
        <v>161.70025175999999</v>
      </c>
      <c r="P6425">
        <v>4.9302886543216631E-6</v>
      </c>
      <c r="Q6425">
        <v>9.3206825742884036E-3</v>
      </c>
      <c r="R6425">
        <v>1.5071567188374799</v>
      </c>
      <c r="S6425">
        <v>7.972289166532845E-4</v>
      </c>
      <c r="T6425">
        <f t="shared" si="202"/>
        <v>1.5071567188374797</v>
      </c>
      <c r="U6425">
        <f t="shared" si="203"/>
        <v>7.972289166532845E-4</v>
      </c>
    </row>
    <row r="6426" spans="1:21" x14ac:dyDescent="0.35">
      <c r="A6426" t="s">
        <v>73</v>
      </c>
      <c r="B6426" t="s">
        <v>63</v>
      </c>
      <c r="C6426" t="s">
        <v>29</v>
      </c>
      <c r="D6426" t="s">
        <v>30</v>
      </c>
      <c r="E6426" t="s">
        <v>241</v>
      </c>
      <c r="F6426" t="s">
        <v>242</v>
      </c>
      <c r="G6426" t="s">
        <v>128</v>
      </c>
      <c r="H6426" t="s">
        <v>46</v>
      </c>
      <c r="J6426" t="s">
        <v>36</v>
      </c>
      <c r="L6426" t="s">
        <v>233</v>
      </c>
      <c r="M6426" t="s">
        <v>233</v>
      </c>
      <c r="N6426" t="b">
        <v>0</v>
      </c>
      <c r="O6426">
        <v>226.35</v>
      </c>
      <c r="P6426">
        <v>3.4391562896591678E-3</v>
      </c>
      <c r="Q6426">
        <v>6.5017053456256324</v>
      </c>
      <c r="R6426">
        <v>1471.6610049823621</v>
      </c>
      <c r="S6426">
        <v>0.77845302616435275</v>
      </c>
      <c r="T6426">
        <f t="shared" si="202"/>
        <v>1471.6610049823619</v>
      </c>
      <c r="U6426">
        <f t="shared" si="203"/>
        <v>0.77845302616435263</v>
      </c>
    </row>
    <row r="6427" spans="1:21" x14ac:dyDescent="0.35">
      <c r="A6427" t="s">
        <v>73</v>
      </c>
      <c r="B6427" t="s">
        <v>63</v>
      </c>
      <c r="C6427" t="s">
        <v>39</v>
      </c>
      <c r="D6427" t="s">
        <v>40</v>
      </c>
      <c r="E6427" t="s">
        <v>701</v>
      </c>
      <c r="F6427" t="s">
        <v>702</v>
      </c>
      <c r="G6427" t="s">
        <v>452</v>
      </c>
      <c r="H6427" t="s">
        <v>46</v>
      </c>
      <c r="J6427" t="s">
        <v>36</v>
      </c>
      <c r="L6427" t="s">
        <v>703</v>
      </c>
      <c r="M6427" t="s">
        <v>703</v>
      </c>
      <c r="N6427" t="b">
        <v>0</v>
      </c>
      <c r="O6427">
        <v>84.132522769999994</v>
      </c>
      <c r="P6427">
        <v>9.4161537056681261E-7</v>
      </c>
      <c r="Q6427">
        <v>5.8648073843365778E-3</v>
      </c>
      <c r="R6427">
        <v>0.49342104080436122</v>
      </c>
      <c r="S6427">
        <v>7.9220476604794344E-5</v>
      </c>
      <c r="T6427">
        <f t="shared" si="202"/>
        <v>0.49342104080436122</v>
      </c>
      <c r="U6427">
        <f t="shared" si="203"/>
        <v>7.9220476604794344E-5</v>
      </c>
    </row>
    <row r="6428" spans="1:21" x14ac:dyDescent="0.35">
      <c r="A6428" t="s">
        <v>73</v>
      </c>
      <c r="B6428" t="s">
        <v>63</v>
      </c>
      <c r="C6428" t="s">
        <v>29</v>
      </c>
      <c r="D6428" t="s">
        <v>30</v>
      </c>
      <c r="E6428" t="s">
        <v>243</v>
      </c>
      <c r="F6428" t="s">
        <v>244</v>
      </c>
      <c r="G6428" t="s">
        <v>128</v>
      </c>
      <c r="H6428" t="s">
        <v>46</v>
      </c>
      <c r="J6428" t="s">
        <v>36</v>
      </c>
      <c r="L6428" t="s">
        <v>233</v>
      </c>
      <c r="M6428" t="s">
        <v>233</v>
      </c>
      <c r="N6428" t="b">
        <v>0</v>
      </c>
      <c r="O6428">
        <v>226.35</v>
      </c>
      <c r="P6428">
        <v>1.6368065321803839E-3</v>
      </c>
      <c r="Q6428">
        <v>3.094373411301647</v>
      </c>
      <c r="R6428">
        <v>700.41142164812788</v>
      </c>
      <c r="S6428">
        <v>0.37049115855902992</v>
      </c>
      <c r="T6428">
        <f t="shared" si="202"/>
        <v>700.41142164812777</v>
      </c>
      <c r="U6428">
        <f t="shared" si="203"/>
        <v>0.37049115855902992</v>
      </c>
    </row>
    <row r="6429" spans="1:21" x14ac:dyDescent="0.35">
      <c r="A6429" t="s">
        <v>73</v>
      </c>
      <c r="B6429" t="s">
        <v>63</v>
      </c>
      <c r="C6429" t="s">
        <v>39</v>
      </c>
      <c r="D6429" t="s">
        <v>40</v>
      </c>
      <c r="E6429" t="s">
        <v>243</v>
      </c>
      <c r="F6429" t="s">
        <v>244</v>
      </c>
      <c r="G6429" t="s">
        <v>128</v>
      </c>
      <c r="H6429" t="s">
        <v>46</v>
      </c>
      <c r="J6429" t="s">
        <v>36</v>
      </c>
      <c r="L6429" t="s">
        <v>233</v>
      </c>
      <c r="M6429" t="s">
        <v>233</v>
      </c>
      <c r="N6429" t="b">
        <v>0</v>
      </c>
      <c r="O6429">
        <v>226.35</v>
      </c>
      <c r="P6429">
        <v>3.529552469029325E-3</v>
      </c>
      <c r="Q6429">
        <v>21.983652806459581</v>
      </c>
      <c r="R6429">
        <v>4975.9998127421268</v>
      </c>
      <c r="S6429">
        <v>0.79891420136478764</v>
      </c>
      <c r="T6429">
        <f t="shared" si="202"/>
        <v>4975.9998127421259</v>
      </c>
      <c r="U6429">
        <f t="shared" si="203"/>
        <v>0.79891420136478764</v>
      </c>
    </row>
    <row r="6430" spans="1:21" x14ac:dyDescent="0.35">
      <c r="A6430" t="s">
        <v>73</v>
      </c>
      <c r="B6430" t="s">
        <v>63</v>
      </c>
      <c r="C6430" t="s">
        <v>39</v>
      </c>
      <c r="D6430" t="s">
        <v>40</v>
      </c>
      <c r="E6430" t="s">
        <v>728</v>
      </c>
      <c r="F6430" t="s">
        <v>729</v>
      </c>
      <c r="G6430" t="s">
        <v>452</v>
      </c>
      <c r="H6430" t="s">
        <v>46</v>
      </c>
      <c r="J6430" t="s">
        <v>36</v>
      </c>
      <c r="L6430" t="s">
        <v>730</v>
      </c>
      <c r="M6430" t="s">
        <v>730</v>
      </c>
      <c r="N6430" t="b">
        <v>0</v>
      </c>
      <c r="O6430">
        <v>57.776871210000003</v>
      </c>
      <c r="P6430">
        <v>3.9028001032509286E-6</v>
      </c>
      <c r="Q6430">
        <v>2.4308408274343801E-2</v>
      </c>
      <c r="R6430">
        <v>1.40446377418686</v>
      </c>
      <c r="S6430">
        <v>2.2549157892390361E-4</v>
      </c>
      <c r="T6430">
        <f t="shared" si="202"/>
        <v>1.4044637741868602</v>
      </c>
      <c r="U6430">
        <f t="shared" si="203"/>
        <v>2.2549157892390361E-4</v>
      </c>
    </row>
    <row r="6431" spans="1:21" x14ac:dyDescent="0.35">
      <c r="A6431" t="s">
        <v>73</v>
      </c>
      <c r="B6431" t="s">
        <v>63</v>
      </c>
      <c r="C6431" t="s">
        <v>39</v>
      </c>
      <c r="D6431" t="s">
        <v>40</v>
      </c>
      <c r="E6431" t="s">
        <v>245</v>
      </c>
      <c r="F6431" t="s">
        <v>246</v>
      </c>
      <c r="G6431" t="s">
        <v>128</v>
      </c>
      <c r="H6431" t="s">
        <v>46</v>
      </c>
      <c r="J6431" t="s">
        <v>36</v>
      </c>
      <c r="L6431" t="s">
        <v>233</v>
      </c>
      <c r="M6431" t="s">
        <v>233</v>
      </c>
      <c r="N6431" t="b">
        <v>0</v>
      </c>
      <c r="O6431">
        <v>226.35</v>
      </c>
      <c r="P6431">
        <v>1.5848273593768809E-3</v>
      </c>
      <c r="Q6431">
        <v>9.8710232338042161</v>
      </c>
      <c r="R6431">
        <v>2234.3061089715839</v>
      </c>
      <c r="S6431">
        <v>0.3587256727949571</v>
      </c>
      <c r="T6431">
        <f t="shared" si="202"/>
        <v>2234.3061089715843</v>
      </c>
      <c r="U6431">
        <f t="shared" si="203"/>
        <v>0.35872567279495698</v>
      </c>
    </row>
    <row r="6432" spans="1:21" x14ac:dyDescent="0.35">
      <c r="A6432" t="s">
        <v>73</v>
      </c>
      <c r="B6432" t="s">
        <v>63</v>
      </c>
      <c r="C6432" t="s">
        <v>39</v>
      </c>
      <c r="D6432" t="s">
        <v>40</v>
      </c>
      <c r="E6432" t="s">
        <v>734</v>
      </c>
      <c r="F6432" t="s">
        <v>735</v>
      </c>
      <c r="G6432" t="s">
        <v>452</v>
      </c>
      <c r="H6432" t="s">
        <v>46</v>
      </c>
      <c r="J6432" t="s">
        <v>36</v>
      </c>
      <c r="L6432" t="s">
        <v>736</v>
      </c>
      <c r="M6432" t="s">
        <v>736</v>
      </c>
      <c r="N6432" t="b">
        <v>0</v>
      </c>
      <c r="O6432">
        <v>37.84777476</v>
      </c>
      <c r="P6432">
        <v>2.9074975952185921E-3</v>
      </c>
      <c r="Q6432">
        <v>18.109213060226821</v>
      </c>
      <c r="R6432">
        <v>685.39341698431508</v>
      </c>
      <c r="S6432">
        <v>0.1100423140990749</v>
      </c>
      <c r="T6432">
        <f t="shared" si="202"/>
        <v>685.39341698431508</v>
      </c>
      <c r="U6432">
        <f t="shared" si="203"/>
        <v>0.11004231409907493</v>
      </c>
    </row>
    <row r="6433" spans="1:21" x14ac:dyDescent="0.35">
      <c r="A6433" t="s">
        <v>73</v>
      </c>
      <c r="B6433" t="s">
        <v>63</v>
      </c>
      <c r="C6433" t="s">
        <v>29</v>
      </c>
      <c r="D6433" t="s">
        <v>30</v>
      </c>
      <c r="E6433" t="s">
        <v>245</v>
      </c>
      <c r="F6433" t="s">
        <v>246</v>
      </c>
      <c r="G6433" t="s">
        <v>128</v>
      </c>
      <c r="H6433" t="s">
        <v>46</v>
      </c>
      <c r="J6433" t="s">
        <v>36</v>
      </c>
      <c r="L6433" t="s">
        <v>233</v>
      </c>
      <c r="M6433" t="s">
        <v>233</v>
      </c>
      <c r="N6433" t="b">
        <v>0</v>
      </c>
      <c r="O6433">
        <v>226.35</v>
      </c>
      <c r="P6433">
        <v>3.4870221952076172E-3</v>
      </c>
      <c r="Q6433">
        <v>6.5921955669957129</v>
      </c>
      <c r="R6433">
        <v>1492.1434665894801</v>
      </c>
      <c r="S6433">
        <v>0.78928747388524412</v>
      </c>
      <c r="T6433">
        <f t="shared" si="202"/>
        <v>1492.1434665894797</v>
      </c>
      <c r="U6433">
        <f t="shared" si="203"/>
        <v>0.78928747388524412</v>
      </c>
    </row>
    <row r="6434" spans="1:21" x14ac:dyDescent="0.35">
      <c r="A6434" t="s">
        <v>73</v>
      </c>
      <c r="B6434" t="s">
        <v>63</v>
      </c>
      <c r="C6434" t="s">
        <v>76</v>
      </c>
      <c r="D6434" t="s">
        <v>77</v>
      </c>
      <c r="E6434" t="s">
        <v>734</v>
      </c>
      <c r="F6434" t="s">
        <v>735</v>
      </c>
      <c r="G6434" t="s">
        <v>452</v>
      </c>
      <c r="H6434" t="s">
        <v>46</v>
      </c>
      <c r="J6434" t="s">
        <v>36</v>
      </c>
      <c r="L6434" t="s">
        <v>736</v>
      </c>
      <c r="M6434" t="s">
        <v>736</v>
      </c>
      <c r="N6434" t="b">
        <v>0</v>
      </c>
      <c r="O6434">
        <v>37.84777476</v>
      </c>
      <c r="P6434">
        <v>7.8376973946311188E-3</v>
      </c>
      <c r="Q6434">
        <v>6.7055750003349139</v>
      </c>
      <c r="R6434">
        <v>253.79109224896271</v>
      </c>
      <c r="S6434">
        <v>0.2966394056290374</v>
      </c>
      <c r="T6434">
        <f t="shared" si="202"/>
        <v>253.79109224896274</v>
      </c>
      <c r="U6434">
        <f t="shared" si="203"/>
        <v>0.2966394056290374</v>
      </c>
    </row>
    <row r="6435" spans="1:21" x14ac:dyDescent="0.35">
      <c r="A6435" t="s">
        <v>73</v>
      </c>
      <c r="B6435" t="s">
        <v>63</v>
      </c>
      <c r="C6435" t="s">
        <v>39</v>
      </c>
      <c r="D6435" t="s">
        <v>40</v>
      </c>
      <c r="E6435" t="s">
        <v>1454</v>
      </c>
      <c r="F6435" t="s">
        <v>1455</v>
      </c>
      <c r="G6435" t="s">
        <v>452</v>
      </c>
      <c r="H6435" t="s">
        <v>46</v>
      </c>
      <c r="J6435" t="s">
        <v>36</v>
      </c>
      <c r="L6435" t="s">
        <v>1456</v>
      </c>
      <c r="M6435" t="s">
        <v>1456</v>
      </c>
      <c r="N6435" t="b">
        <v>0</v>
      </c>
      <c r="O6435">
        <v>27.004424870000001</v>
      </c>
      <c r="P6435">
        <v>2.9720211599158081E-3</v>
      </c>
      <c r="Q6435">
        <v>18.51109507121414</v>
      </c>
      <c r="R6435">
        <v>499.88147611202947</v>
      </c>
      <c r="S6435">
        <v>8.0257722124996711E-2</v>
      </c>
      <c r="T6435">
        <f t="shared" si="202"/>
        <v>499.88147611202953</v>
      </c>
      <c r="U6435">
        <f t="shared" si="203"/>
        <v>8.0257722124996697E-2</v>
      </c>
    </row>
    <row r="6436" spans="1:21" x14ac:dyDescent="0.35">
      <c r="A6436" t="s">
        <v>73</v>
      </c>
      <c r="B6436" t="s">
        <v>63</v>
      </c>
      <c r="C6436" t="s">
        <v>39</v>
      </c>
      <c r="D6436" t="s">
        <v>40</v>
      </c>
      <c r="E6436" t="s">
        <v>247</v>
      </c>
      <c r="F6436" t="s">
        <v>248</v>
      </c>
      <c r="G6436" t="s">
        <v>128</v>
      </c>
      <c r="H6436" t="s">
        <v>46</v>
      </c>
      <c r="J6436" t="s">
        <v>36</v>
      </c>
      <c r="L6436" t="s">
        <v>233</v>
      </c>
      <c r="M6436" t="s">
        <v>233</v>
      </c>
      <c r="N6436" t="b">
        <v>0</v>
      </c>
      <c r="O6436">
        <v>226.35</v>
      </c>
      <c r="P6436">
        <v>7.9495660816367294E-8</v>
      </c>
      <c r="Q6436">
        <v>4.951350128215283E-4</v>
      </c>
      <c r="R6436">
        <v>0.1120738101521529</v>
      </c>
      <c r="S6436">
        <v>1.7993842825784742E-5</v>
      </c>
      <c r="T6436">
        <f t="shared" si="202"/>
        <v>0.11207381015215293</v>
      </c>
      <c r="U6436">
        <f t="shared" si="203"/>
        <v>1.7993842825784738E-5</v>
      </c>
    </row>
    <row r="6437" spans="1:21" x14ac:dyDescent="0.35">
      <c r="A6437" t="s">
        <v>73</v>
      </c>
      <c r="B6437" t="s">
        <v>63</v>
      </c>
      <c r="C6437" t="s">
        <v>76</v>
      </c>
      <c r="D6437" t="s">
        <v>77</v>
      </c>
      <c r="E6437" t="s">
        <v>1454</v>
      </c>
      <c r="F6437" t="s">
        <v>1455</v>
      </c>
      <c r="G6437" t="s">
        <v>452</v>
      </c>
      <c r="H6437" t="s">
        <v>46</v>
      </c>
      <c r="J6437" t="s">
        <v>36</v>
      </c>
      <c r="L6437" t="s">
        <v>1456</v>
      </c>
      <c r="M6437" t="s">
        <v>1456</v>
      </c>
      <c r="N6437" t="b">
        <v>0</v>
      </c>
      <c r="O6437">
        <v>27.004424870000001</v>
      </c>
      <c r="P6437">
        <v>5.3286672604311589E-3</v>
      </c>
      <c r="Q6437">
        <v>4.5589637067548496</v>
      </c>
      <c r="R6437">
        <v>123.112192904118</v>
      </c>
      <c r="S6437">
        <v>0.14389759469154201</v>
      </c>
      <c r="T6437">
        <f t="shared" si="202"/>
        <v>123.11219290411805</v>
      </c>
      <c r="U6437">
        <f t="shared" si="203"/>
        <v>0.14389759469154195</v>
      </c>
    </row>
    <row r="6438" spans="1:21" x14ac:dyDescent="0.35">
      <c r="A6438" t="s">
        <v>73</v>
      </c>
      <c r="B6438" t="s">
        <v>63</v>
      </c>
      <c r="C6438" t="s">
        <v>29</v>
      </c>
      <c r="D6438" t="s">
        <v>30</v>
      </c>
      <c r="E6438" t="s">
        <v>247</v>
      </c>
      <c r="F6438" t="s">
        <v>248</v>
      </c>
      <c r="G6438" t="s">
        <v>128</v>
      </c>
      <c r="H6438" t="s">
        <v>46</v>
      </c>
      <c r="J6438" t="s">
        <v>36</v>
      </c>
      <c r="L6438" t="s">
        <v>233</v>
      </c>
      <c r="M6438" t="s">
        <v>233</v>
      </c>
      <c r="N6438" t="b">
        <v>0</v>
      </c>
      <c r="O6438">
        <v>226.35</v>
      </c>
      <c r="P6438">
        <v>2.0160298868343151E-3</v>
      </c>
      <c r="Q6438">
        <v>3.811292999851053</v>
      </c>
      <c r="R6438">
        <v>862.68617051628576</v>
      </c>
      <c r="S6438">
        <v>0.45632836488494721</v>
      </c>
      <c r="T6438">
        <f t="shared" si="202"/>
        <v>862.68617051628587</v>
      </c>
      <c r="U6438">
        <f t="shared" si="203"/>
        <v>0.45632836488494721</v>
      </c>
    </row>
    <row r="6439" spans="1:21" x14ac:dyDescent="0.35">
      <c r="A6439" t="s">
        <v>73</v>
      </c>
      <c r="B6439" t="s">
        <v>63</v>
      </c>
      <c r="C6439" t="s">
        <v>39</v>
      </c>
      <c r="D6439" t="s">
        <v>40</v>
      </c>
      <c r="E6439" t="s">
        <v>745</v>
      </c>
      <c r="F6439" t="s">
        <v>746</v>
      </c>
      <c r="G6439" t="s">
        <v>452</v>
      </c>
      <c r="H6439" t="s">
        <v>46</v>
      </c>
      <c r="J6439" t="s">
        <v>36</v>
      </c>
      <c r="L6439" t="s">
        <v>747</v>
      </c>
      <c r="M6439" t="s">
        <v>747</v>
      </c>
      <c r="N6439" t="b">
        <v>0</v>
      </c>
      <c r="O6439">
        <v>12.386843580000001</v>
      </c>
      <c r="P6439">
        <v>2.3171255939376099E-4</v>
      </c>
      <c r="Q6439">
        <v>1.443210860670241</v>
      </c>
      <c r="R6439">
        <v>17.876827184079449</v>
      </c>
      <c r="S6439">
        <v>2.8701872287319771E-3</v>
      </c>
      <c r="T6439">
        <f t="shared" si="202"/>
        <v>17.876827184079449</v>
      </c>
      <c r="U6439">
        <f t="shared" si="203"/>
        <v>2.8701872287319771E-3</v>
      </c>
    </row>
    <row r="6440" spans="1:21" x14ac:dyDescent="0.35">
      <c r="A6440" t="s">
        <v>73</v>
      </c>
      <c r="B6440" t="s">
        <v>63</v>
      </c>
      <c r="C6440" t="s">
        <v>39</v>
      </c>
      <c r="D6440" t="s">
        <v>40</v>
      </c>
      <c r="E6440" t="s">
        <v>751</v>
      </c>
      <c r="F6440" t="s">
        <v>752</v>
      </c>
      <c r="G6440" t="s">
        <v>452</v>
      </c>
      <c r="H6440" t="s">
        <v>46</v>
      </c>
      <c r="J6440" t="s">
        <v>36</v>
      </c>
      <c r="L6440" t="s">
        <v>753</v>
      </c>
      <c r="M6440" t="s">
        <v>753</v>
      </c>
      <c r="N6440" t="b">
        <v>0</v>
      </c>
      <c r="O6440">
        <v>21.835546260000001</v>
      </c>
      <c r="P6440">
        <v>2.001569403041351E-5</v>
      </c>
      <c r="Q6440">
        <v>0.124666816007398</v>
      </c>
      <c r="R6440">
        <v>2.7221680280164491</v>
      </c>
      <c r="S6440">
        <v>4.3705361292710021E-4</v>
      </c>
      <c r="T6440">
        <f t="shared" si="202"/>
        <v>2.7221680280164477</v>
      </c>
      <c r="U6440">
        <f t="shared" si="203"/>
        <v>4.3705361292710004E-4</v>
      </c>
    </row>
    <row r="6441" spans="1:21" x14ac:dyDescent="0.35">
      <c r="A6441" t="s">
        <v>73</v>
      </c>
      <c r="B6441" t="s">
        <v>63</v>
      </c>
      <c r="C6441" t="s">
        <v>76</v>
      </c>
      <c r="D6441" t="s">
        <v>77</v>
      </c>
      <c r="E6441" t="s">
        <v>1457</v>
      </c>
      <c r="F6441" t="s">
        <v>1458</v>
      </c>
      <c r="G6441" t="s">
        <v>452</v>
      </c>
      <c r="H6441" t="s">
        <v>46</v>
      </c>
      <c r="J6441" t="s">
        <v>36</v>
      </c>
      <c r="L6441" t="s">
        <v>1459</v>
      </c>
      <c r="M6441" t="s">
        <v>1459</v>
      </c>
      <c r="N6441" t="b">
        <v>0</v>
      </c>
      <c r="O6441">
        <v>1.8571822</v>
      </c>
      <c r="P6441">
        <v>1.1694831017527619E-2</v>
      </c>
      <c r="Q6441">
        <v>10.00556190878117</v>
      </c>
      <c r="R6441">
        <v>18.5821514779864</v>
      </c>
      <c r="S6441">
        <v>2.1719431997760181E-2</v>
      </c>
      <c r="T6441">
        <f t="shared" si="202"/>
        <v>18.582151477986411</v>
      </c>
      <c r="U6441">
        <f t="shared" si="203"/>
        <v>2.1719431997760181E-2</v>
      </c>
    </row>
    <row r="6442" spans="1:21" x14ac:dyDescent="0.35">
      <c r="A6442" t="s">
        <v>73</v>
      </c>
      <c r="B6442" t="s">
        <v>63</v>
      </c>
      <c r="C6442" t="s">
        <v>29</v>
      </c>
      <c r="D6442" t="s">
        <v>30</v>
      </c>
      <c r="E6442" t="s">
        <v>179</v>
      </c>
      <c r="F6442" t="s">
        <v>180</v>
      </c>
      <c r="G6442" t="s">
        <v>128</v>
      </c>
      <c r="H6442" t="s">
        <v>46</v>
      </c>
      <c r="J6442" t="s">
        <v>36</v>
      </c>
      <c r="L6442" t="s">
        <v>182</v>
      </c>
      <c r="M6442" t="s">
        <v>182</v>
      </c>
      <c r="N6442" t="b">
        <v>0</v>
      </c>
      <c r="O6442">
        <v>23.88</v>
      </c>
      <c r="P6442">
        <v>4.2485543445388296E-3</v>
      </c>
      <c r="Q6442">
        <v>8.0318677508566001</v>
      </c>
      <c r="R6442">
        <v>191.80100189045561</v>
      </c>
      <c r="S6442">
        <v>0.1014554777475872</v>
      </c>
      <c r="T6442">
        <f t="shared" si="202"/>
        <v>191.80100189045561</v>
      </c>
      <c r="U6442">
        <f t="shared" si="203"/>
        <v>0.10145547774758724</v>
      </c>
    </row>
    <row r="6443" spans="1:21" x14ac:dyDescent="0.35">
      <c r="A6443" t="s">
        <v>73</v>
      </c>
      <c r="B6443" t="s">
        <v>63</v>
      </c>
      <c r="C6443" t="s">
        <v>39</v>
      </c>
      <c r="D6443" t="s">
        <v>40</v>
      </c>
      <c r="E6443" t="s">
        <v>179</v>
      </c>
      <c r="F6443" t="s">
        <v>180</v>
      </c>
      <c r="G6443" t="s">
        <v>128</v>
      </c>
      <c r="H6443" t="s">
        <v>46</v>
      </c>
      <c r="J6443" t="s">
        <v>36</v>
      </c>
      <c r="L6443" t="s">
        <v>182</v>
      </c>
      <c r="M6443" t="s">
        <v>182</v>
      </c>
      <c r="N6443" t="b">
        <v>0</v>
      </c>
      <c r="O6443">
        <v>23.88</v>
      </c>
      <c r="P6443">
        <v>6.2422473462847106E-4</v>
      </c>
      <c r="Q6443">
        <v>3.8879546230546942</v>
      </c>
      <c r="R6443">
        <v>92.844356398546097</v>
      </c>
      <c r="S6443">
        <v>1.490648666292789E-2</v>
      </c>
      <c r="T6443">
        <f t="shared" si="202"/>
        <v>92.844356398546097</v>
      </c>
      <c r="U6443">
        <f t="shared" si="203"/>
        <v>1.4906486662927888E-2</v>
      </c>
    </row>
    <row r="6444" spans="1:21" x14ac:dyDescent="0.35">
      <c r="A6444" t="s">
        <v>73</v>
      </c>
      <c r="B6444" t="s">
        <v>63</v>
      </c>
      <c r="C6444" t="s">
        <v>39</v>
      </c>
      <c r="D6444" t="s">
        <v>40</v>
      </c>
      <c r="E6444" t="s">
        <v>790</v>
      </c>
      <c r="F6444" t="s">
        <v>791</v>
      </c>
      <c r="G6444" t="s">
        <v>452</v>
      </c>
      <c r="H6444" t="s">
        <v>46</v>
      </c>
      <c r="J6444" t="s">
        <v>36</v>
      </c>
      <c r="L6444" t="s">
        <v>792</v>
      </c>
      <c r="M6444" t="s">
        <v>792</v>
      </c>
      <c r="N6444" t="b">
        <v>0</v>
      </c>
      <c r="O6444">
        <v>9.7887333499999993</v>
      </c>
      <c r="P6444">
        <v>1.7900491532272699E-2</v>
      </c>
      <c r="Q6444">
        <v>111.4923759778178</v>
      </c>
      <c r="R6444">
        <v>1091.3691390048041</v>
      </c>
      <c r="S6444">
        <v>0.1752231384433503</v>
      </c>
      <c r="T6444">
        <f t="shared" si="202"/>
        <v>1091.3691390048039</v>
      </c>
      <c r="U6444">
        <f t="shared" si="203"/>
        <v>0.17522313844335036</v>
      </c>
    </row>
    <row r="6445" spans="1:21" x14ac:dyDescent="0.35">
      <c r="A6445" t="s">
        <v>73</v>
      </c>
      <c r="B6445" t="s">
        <v>63</v>
      </c>
      <c r="C6445" t="s">
        <v>76</v>
      </c>
      <c r="D6445" t="s">
        <v>77</v>
      </c>
      <c r="E6445" t="s">
        <v>790</v>
      </c>
      <c r="F6445" t="s">
        <v>791</v>
      </c>
      <c r="G6445" t="s">
        <v>452</v>
      </c>
      <c r="H6445" t="s">
        <v>46</v>
      </c>
      <c r="J6445" t="s">
        <v>36</v>
      </c>
      <c r="L6445" t="s">
        <v>792</v>
      </c>
      <c r="M6445" t="s">
        <v>792</v>
      </c>
      <c r="N6445" t="b">
        <v>0</v>
      </c>
      <c r="O6445">
        <v>9.7887333499999993</v>
      </c>
      <c r="P6445">
        <v>6.7054197812441282E-3</v>
      </c>
      <c r="Q6445">
        <v>5.7368501216520933</v>
      </c>
      <c r="R6445">
        <v>56.156496109767403</v>
      </c>
      <c r="S6445">
        <v>6.5637566238414102E-2</v>
      </c>
      <c r="T6445">
        <f t="shared" si="202"/>
        <v>56.156496109767396</v>
      </c>
      <c r="U6445">
        <f t="shared" si="203"/>
        <v>6.5637566238414102E-2</v>
      </c>
    </row>
    <row r="6446" spans="1:21" x14ac:dyDescent="0.35">
      <c r="A6446" t="s">
        <v>73</v>
      </c>
      <c r="B6446" t="s">
        <v>63</v>
      </c>
      <c r="C6446" t="s">
        <v>29</v>
      </c>
      <c r="D6446" t="s">
        <v>30</v>
      </c>
      <c r="E6446" t="s">
        <v>254</v>
      </c>
      <c r="F6446" t="s">
        <v>255</v>
      </c>
      <c r="G6446" t="s">
        <v>128</v>
      </c>
      <c r="H6446" t="s">
        <v>46</v>
      </c>
      <c r="J6446" t="s">
        <v>36</v>
      </c>
      <c r="L6446" t="s">
        <v>256</v>
      </c>
      <c r="M6446" t="s">
        <v>256</v>
      </c>
      <c r="N6446" t="b">
        <v>0</v>
      </c>
      <c r="O6446">
        <v>336.19</v>
      </c>
      <c r="P6446">
        <v>4.297894697735275E-3</v>
      </c>
      <c r="Q6446">
        <v>8.1251454070936706</v>
      </c>
      <c r="R6446">
        <v>2731.5926344108211</v>
      </c>
      <c r="S6446">
        <v>1.4449092184316219</v>
      </c>
      <c r="T6446">
        <f t="shared" si="202"/>
        <v>2731.5926344108211</v>
      </c>
      <c r="U6446">
        <f t="shared" si="203"/>
        <v>1.4449092184316221</v>
      </c>
    </row>
    <row r="6447" spans="1:21" x14ac:dyDescent="0.35">
      <c r="A6447" t="s">
        <v>73</v>
      </c>
      <c r="B6447" t="s">
        <v>63</v>
      </c>
      <c r="C6447" t="s">
        <v>39</v>
      </c>
      <c r="D6447" t="s">
        <v>40</v>
      </c>
      <c r="E6447" t="s">
        <v>254</v>
      </c>
      <c r="F6447" t="s">
        <v>255</v>
      </c>
      <c r="G6447" t="s">
        <v>128</v>
      </c>
      <c r="H6447" t="s">
        <v>46</v>
      </c>
      <c r="J6447" t="s">
        <v>36</v>
      </c>
      <c r="L6447" t="s">
        <v>256</v>
      </c>
      <c r="M6447" t="s">
        <v>256</v>
      </c>
      <c r="N6447" t="b">
        <v>0</v>
      </c>
      <c r="O6447">
        <v>336.19</v>
      </c>
      <c r="P6447">
        <v>3.565059102657872E-3</v>
      </c>
      <c r="Q6447">
        <v>22.204804216692281</v>
      </c>
      <c r="R6447">
        <v>7465.0331296097784</v>
      </c>
      <c r="S6447">
        <v>1.1985372197225499</v>
      </c>
      <c r="T6447">
        <f t="shared" si="202"/>
        <v>7465.0331296097784</v>
      </c>
      <c r="U6447">
        <f t="shared" si="203"/>
        <v>1.1985372197225499</v>
      </c>
    </row>
    <row r="6448" spans="1:21" x14ac:dyDescent="0.35">
      <c r="A6448" t="s">
        <v>73</v>
      </c>
      <c r="B6448" t="s">
        <v>63</v>
      </c>
      <c r="C6448" t="s">
        <v>39</v>
      </c>
      <c r="D6448" t="s">
        <v>40</v>
      </c>
      <c r="E6448" t="s">
        <v>796</v>
      </c>
      <c r="F6448" t="s">
        <v>797</v>
      </c>
      <c r="G6448" t="s">
        <v>452</v>
      </c>
      <c r="H6448" t="s">
        <v>46</v>
      </c>
      <c r="J6448" t="s">
        <v>36</v>
      </c>
      <c r="L6448" t="s">
        <v>798</v>
      </c>
      <c r="M6448" t="s">
        <v>798</v>
      </c>
      <c r="N6448" t="b">
        <v>0</v>
      </c>
      <c r="O6448">
        <v>7.0654771800000002</v>
      </c>
      <c r="P6448">
        <v>2.7177845073189259E-2</v>
      </c>
      <c r="Q6448">
        <v>169.27593947372389</v>
      </c>
      <c r="R6448">
        <v>1196.015287474657</v>
      </c>
      <c r="S6448">
        <v>0.19202444416619421</v>
      </c>
      <c r="T6448">
        <f t="shared" si="202"/>
        <v>1196.0152874746575</v>
      </c>
      <c r="U6448">
        <f t="shared" si="203"/>
        <v>0.19202444416619416</v>
      </c>
    </row>
    <row r="6449" spans="1:21" x14ac:dyDescent="0.35">
      <c r="A6449" t="s">
        <v>73</v>
      </c>
      <c r="B6449" t="s">
        <v>63</v>
      </c>
      <c r="C6449" t="s">
        <v>29</v>
      </c>
      <c r="D6449" t="s">
        <v>30</v>
      </c>
      <c r="E6449" t="s">
        <v>796</v>
      </c>
      <c r="F6449" t="s">
        <v>797</v>
      </c>
      <c r="G6449" t="s">
        <v>452</v>
      </c>
      <c r="H6449" t="s">
        <v>46</v>
      </c>
      <c r="J6449" t="s">
        <v>36</v>
      </c>
      <c r="L6449" t="s">
        <v>798</v>
      </c>
      <c r="M6449" t="s">
        <v>798</v>
      </c>
      <c r="N6449" t="b">
        <v>0</v>
      </c>
      <c r="O6449">
        <v>7.0654771800000002</v>
      </c>
      <c r="P6449">
        <v>1.557706315853984E-2</v>
      </c>
      <c r="Q6449">
        <v>29.448349035938548</v>
      </c>
      <c r="R6449">
        <v>208.06663810209881</v>
      </c>
      <c r="S6449">
        <v>0.110059384278082</v>
      </c>
      <c r="T6449">
        <f t="shared" si="202"/>
        <v>208.06663810209884</v>
      </c>
      <c r="U6449">
        <f t="shared" si="203"/>
        <v>0.11005938427808196</v>
      </c>
    </row>
    <row r="6450" spans="1:21" x14ac:dyDescent="0.35">
      <c r="A6450" t="s">
        <v>73</v>
      </c>
      <c r="B6450" t="s">
        <v>63</v>
      </c>
      <c r="C6450" t="s">
        <v>39</v>
      </c>
      <c r="D6450" t="s">
        <v>40</v>
      </c>
      <c r="E6450" t="s">
        <v>183</v>
      </c>
      <c r="F6450" t="s">
        <v>184</v>
      </c>
      <c r="G6450" t="s">
        <v>128</v>
      </c>
      <c r="H6450" t="s">
        <v>46</v>
      </c>
      <c r="J6450" t="s">
        <v>36</v>
      </c>
      <c r="L6450" t="s">
        <v>185</v>
      </c>
      <c r="M6450" t="s">
        <v>185</v>
      </c>
      <c r="N6450" t="b">
        <v>0</v>
      </c>
      <c r="O6450">
        <v>898.1</v>
      </c>
      <c r="P6450">
        <v>2.7372762346357509E-8</v>
      </c>
      <c r="Q6450">
        <v>1.70489972611611E-4</v>
      </c>
      <c r="R6450">
        <v>0.1531170444024878</v>
      </c>
      <c r="S6450">
        <v>2.4583477863263681E-5</v>
      </c>
      <c r="T6450">
        <f t="shared" si="202"/>
        <v>0.15311704440248786</v>
      </c>
      <c r="U6450">
        <f t="shared" si="203"/>
        <v>2.4583477863263681E-5</v>
      </c>
    </row>
    <row r="6451" spans="1:21" x14ac:dyDescent="0.35">
      <c r="A6451" t="s">
        <v>73</v>
      </c>
      <c r="B6451" t="s">
        <v>63</v>
      </c>
      <c r="C6451" t="s">
        <v>76</v>
      </c>
      <c r="D6451" t="s">
        <v>77</v>
      </c>
      <c r="E6451" t="s">
        <v>796</v>
      </c>
      <c r="F6451" t="s">
        <v>797</v>
      </c>
      <c r="G6451" t="s">
        <v>452</v>
      </c>
      <c r="H6451" t="s">
        <v>46</v>
      </c>
      <c r="J6451" t="s">
        <v>36</v>
      </c>
      <c r="L6451" t="s">
        <v>798</v>
      </c>
      <c r="M6451" t="s">
        <v>798</v>
      </c>
      <c r="N6451" t="b">
        <v>0</v>
      </c>
      <c r="O6451">
        <v>7.0654771800000002</v>
      </c>
      <c r="P6451">
        <v>7.9296058477069567E-2</v>
      </c>
      <c r="Q6451">
        <v>67.842076642710026</v>
      </c>
      <c r="R6451">
        <v>479.3366443628787</v>
      </c>
      <c r="S6451">
        <v>0.56026449163368064</v>
      </c>
      <c r="T6451">
        <f t="shared" si="202"/>
        <v>479.3366443628787</v>
      </c>
      <c r="U6451">
        <f t="shared" si="203"/>
        <v>0.56026449163368064</v>
      </c>
    </row>
    <row r="6452" spans="1:21" x14ac:dyDescent="0.35">
      <c r="A6452" t="s">
        <v>73</v>
      </c>
      <c r="B6452" t="s">
        <v>63</v>
      </c>
      <c r="C6452" t="s">
        <v>76</v>
      </c>
      <c r="D6452" t="s">
        <v>77</v>
      </c>
      <c r="E6452" t="s">
        <v>799</v>
      </c>
      <c r="F6452" t="s">
        <v>800</v>
      </c>
      <c r="G6452" t="s">
        <v>452</v>
      </c>
      <c r="H6452" t="s">
        <v>46</v>
      </c>
      <c r="J6452" t="s">
        <v>36</v>
      </c>
      <c r="L6452" t="s">
        <v>801</v>
      </c>
      <c r="M6452" t="s">
        <v>801</v>
      </c>
      <c r="N6452" t="b">
        <v>0</v>
      </c>
      <c r="O6452">
        <v>9.9673169999999995</v>
      </c>
      <c r="P6452">
        <v>0.12819026041065351</v>
      </c>
      <c r="Q6452">
        <v>109.6737169369317</v>
      </c>
      <c r="R6452">
        <v>1093.152703278668</v>
      </c>
      <c r="S6452">
        <v>1.2777129618255341</v>
      </c>
      <c r="T6452">
        <f t="shared" si="202"/>
        <v>1093.1527032786671</v>
      </c>
      <c r="U6452">
        <f t="shared" si="203"/>
        <v>1.2777129618255336</v>
      </c>
    </row>
    <row r="6453" spans="1:21" x14ac:dyDescent="0.35">
      <c r="A6453" t="s">
        <v>73</v>
      </c>
      <c r="B6453" t="s">
        <v>63</v>
      </c>
      <c r="C6453" t="s">
        <v>39</v>
      </c>
      <c r="D6453" t="s">
        <v>40</v>
      </c>
      <c r="E6453" t="s">
        <v>799</v>
      </c>
      <c r="F6453" t="s">
        <v>800</v>
      </c>
      <c r="G6453" t="s">
        <v>452</v>
      </c>
      <c r="H6453" t="s">
        <v>46</v>
      </c>
      <c r="J6453" t="s">
        <v>36</v>
      </c>
      <c r="L6453" t="s">
        <v>801</v>
      </c>
      <c r="M6453" t="s">
        <v>801</v>
      </c>
      <c r="N6453" t="b">
        <v>0</v>
      </c>
      <c r="O6453">
        <v>9.9673169999999995</v>
      </c>
      <c r="P6453">
        <v>6.0457930438589602E-2</v>
      </c>
      <c r="Q6453">
        <v>376.55939777672569</v>
      </c>
      <c r="R6453">
        <v>3753.2868869697199</v>
      </c>
      <c r="S6453">
        <v>0.60260335784537145</v>
      </c>
      <c r="T6453">
        <f t="shared" si="202"/>
        <v>3753.2868869697199</v>
      </c>
      <c r="U6453">
        <f t="shared" si="203"/>
        <v>0.60260335784537156</v>
      </c>
    </row>
    <row r="6454" spans="1:21" x14ac:dyDescent="0.35">
      <c r="A6454" t="s">
        <v>73</v>
      </c>
      <c r="B6454" t="s">
        <v>63</v>
      </c>
      <c r="C6454" t="s">
        <v>29</v>
      </c>
      <c r="D6454" t="s">
        <v>30</v>
      </c>
      <c r="E6454" t="s">
        <v>799</v>
      </c>
      <c r="F6454" t="s">
        <v>800</v>
      </c>
      <c r="G6454" t="s">
        <v>452</v>
      </c>
      <c r="H6454" t="s">
        <v>46</v>
      </c>
      <c r="J6454" t="s">
        <v>36</v>
      </c>
      <c r="L6454" t="s">
        <v>801</v>
      </c>
      <c r="M6454" t="s">
        <v>801</v>
      </c>
      <c r="N6454" t="b">
        <v>0</v>
      </c>
      <c r="O6454">
        <v>9.9673169999999995</v>
      </c>
      <c r="P6454">
        <v>1.4180803561956661E-2</v>
      </c>
      <c r="Q6454">
        <v>26.808728234091951</v>
      </c>
      <c r="R6454">
        <v>267.21109267604459</v>
      </c>
      <c r="S6454">
        <v>0.14134456441675119</v>
      </c>
      <c r="T6454">
        <f t="shared" si="202"/>
        <v>267.2110926760447</v>
      </c>
      <c r="U6454">
        <f t="shared" si="203"/>
        <v>0.14134456441675117</v>
      </c>
    </row>
    <row r="6455" spans="1:21" x14ac:dyDescent="0.35">
      <c r="A6455" t="s">
        <v>73</v>
      </c>
      <c r="B6455" t="s">
        <v>63</v>
      </c>
      <c r="C6455" t="s">
        <v>39</v>
      </c>
      <c r="D6455" t="s">
        <v>40</v>
      </c>
      <c r="E6455" t="s">
        <v>802</v>
      </c>
      <c r="F6455" t="s">
        <v>803</v>
      </c>
      <c r="G6455" t="s">
        <v>452</v>
      </c>
      <c r="H6455" t="s">
        <v>46</v>
      </c>
      <c r="J6455" t="s">
        <v>36</v>
      </c>
      <c r="L6455" t="s">
        <v>804</v>
      </c>
      <c r="M6455" t="s">
        <v>804</v>
      </c>
      <c r="N6455" t="b">
        <v>0</v>
      </c>
      <c r="O6455">
        <v>8.1851208399999997</v>
      </c>
      <c r="P6455">
        <v>8.4176456591634301E-3</v>
      </c>
      <c r="Q6455">
        <v>52.428913082496798</v>
      </c>
      <c r="R6455">
        <v>429.13698909009321</v>
      </c>
      <c r="S6455">
        <v>6.8899446908554124E-2</v>
      </c>
      <c r="T6455">
        <f t="shared" si="202"/>
        <v>429.13698909009315</v>
      </c>
      <c r="U6455">
        <f t="shared" si="203"/>
        <v>6.8899446908554124E-2</v>
      </c>
    </row>
    <row r="6456" spans="1:21" x14ac:dyDescent="0.35">
      <c r="A6456" t="s">
        <v>73</v>
      </c>
      <c r="B6456" t="s">
        <v>63</v>
      </c>
      <c r="C6456" t="s">
        <v>76</v>
      </c>
      <c r="D6456" t="s">
        <v>77</v>
      </c>
      <c r="E6456" t="s">
        <v>802</v>
      </c>
      <c r="F6456" t="s">
        <v>803</v>
      </c>
      <c r="G6456" t="s">
        <v>452</v>
      </c>
      <c r="H6456" t="s">
        <v>46</v>
      </c>
      <c r="J6456" t="s">
        <v>36</v>
      </c>
      <c r="L6456" t="s">
        <v>804</v>
      </c>
      <c r="M6456" t="s">
        <v>804</v>
      </c>
      <c r="N6456" t="b">
        <v>0</v>
      </c>
      <c r="O6456">
        <v>8.1851208399999997</v>
      </c>
      <c r="P6456">
        <v>1.0998877404904369E-2</v>
      </c>
      <c r="Q6456">
        <v>9.4101358657451097</v>
      </c>
      <c r="R6456">
        <v>77.023099181941731</v>
      </c>
      <c r="S6456">
        <v>9.0027140663487867E-2</v>
      </c>
      <c r="T6456">
        <f t="shared" si="202"/>
        <v>77.023099181941731</v>
      </c>
      <c r="U6456">
        <f t="shared" si="203"/>
        <v>9.0027140663487867E-2</v>
      </c>
    </row>
    <row r="6457" spans="1:21" x14ac:dyDescent="0.35">
      <c r="A6457" t="s">
        <v>73</v>
      </c>
      <c r="B6457" t="s">
        <v>63</v>
      </c>
      <c r="C6457" t="s">
        <v>76</v>
      </c>
      <c r="D6457" t="s">
        <v>77</v>
      </c>
      <c r="E6457" t="s">
        <v>1393</v>
      </c>
      <c r="F6457" t="s">
        <v>1394</v>
      </c>
      <c r="G6457" t="s">
        <v>128</v>
      </c>
      <c r="H6457" t="s">
        <v>46</v>
      </c>
      <c r="J6457" t="s">
        <v>36</v>
      </c>
      <c r="L6457" t="s">
        <v>1395</v>
      </c>
      <c r="M6457" t="s">
        <v>1395</v>
      </c>
      <c r="N6457" t="b">
        <v>0</v>
      </c>
      <c r="O6457">
        <v>0.44</v>
      </c>
      <c r="P6457">
        <v>2.2974331638051112E-3</v>
      </c>
      <c r="Q6457">
        <v>1.965578614798889</v>
      </c>
      <c r="R6457">
        <v>0.86485459051151137</v>
      </c>
      <c r="S6457">
        <v>1.0108705920742491E-3</v>
      </c>
      <c r="T6457">
        <f t="shared" si="202"/>
        <v>0.86485459051151115</v>
      </c>
      <c r="U6457">
        <f t="shared" si="203"/>
        <v>1.0108705920742489E-3</v>
      </c>
    </row>
    <row r="6458" spans="1:21" x14ac:dyDescent="0.35">
      <c r="A6458" t="s">
        <v>73</v>
      </c>
      <c r="B6458" t="s">
        <v>63</v>
      </c>
      <c r="C6458" t="s">
        <v>29</v>
      </c>
      <c r="D6458" t="s">
        <v>30</v>
      </c>
      <c r="E6458" t="s">
        <v>1393</v>
      </c>
      <c r="F6458" t="s">
        <v>1394</v>
      </c>
      <c r="G6458" t="s">
        <v>128</v>
      </c>
      <c r="H6458" t="s">
        <v>46</v>
      </c>
      <c r="J6458" t="s">
        <v>36</v>
      </c>
      <c r="L6458" t="s">
        <v>1395</v>
      </c>
      <c r="M6458" t="s">
        <v>1395</v>
      </c>
      <c r="N6458" t="b">
        <v>0</v>
      </c>
      <c r="O6458">
        <v>0.44</v>
      </c>
      <c r="P6458">
        <v>1.0165714162337621E-3</v>
      </c>
      <c r="Q6458">
        <v>1.921822462971664</v>
      </c>
      <c r="R6458">
        <v>0.84560188370753242</v>
      </c>
      <c r="S6458">
        <v>4.472914231428555E-4</v>
      </c>
      <c r="T6458">
        <f t="shared" si="202"/>
        <v>0.8456018837075322</v>
      </c>
      <c r="U6458">
        <f t="shared" si="203"/>
        <v>4.4729142314285528E-4</v>
      </c>
    </row>
    <row r="6459" spans="1:21" x14ac:dyDescent="0.35">
      <c r="A6459" t="s">
        <v>73</v>
      </c>
      <c r="B6459" t="s">
        <v>63</v>
      </c>
      <c r="C6459" t="s">
        <v>29</v>
      </c>
      <c r="D6459" t="s">
        <v>30</v>
      </c>
      <c r="E6459" t="s">
        <v>823</v>
      </c>
      <c r="F6459" t="s">
        <v>824</v>
      </c>
      <c r="G6459" t="s">
        <v>452</v>
      </c>
      <c r="H6459" t="s">
        <v>46</v>
      </c>
      <c r="J6459" t="s">
        <v>36</v>
      </c>
      <c r="L6459" t="s">
        <v>825</v>
      </c>
      <c r="M6459" t="s">
        <v>825</v>
      </c>
      <c r="N6459" t="b">
        <v>0</v>
      </c>
      <c r="O6459">
        <v>22.052280719999999</v>
      </c>
      <c r="P6459">
        <v>1.241765046027703E-6</v>
      </c>
      <c r="Q6459">
        <v>2.347549735394402E-3</v>
      </c>
      <c r="R6459">
        <v>5.1768825769079083E-2</v>
      </c>
      <c r="S6459">
        <v>2.738375138328662E-5</v>
      </c>
      <c r="T6459">
        <f t="shared" si="202"/>
        <v>5.1768825769079069E-2</v>
      </c>
      <c r="U6459">
        <f t="shared" si="203"/>
        <v>2.7383751383286626E-5</v>
      </c>
    </row>
    <row r="6460" spans="1:21" x14ac:dyDescent="0.35">
      <c r="A6460" t="s">
        <v>73</v>
      </c>
      <c r="B6460" t="s">
        <v>63</v>
      </c>
      <c r="C6460" t="s">
        <v>39</v>
      </c>
      <c r="D6460" t="s">
        <v>40</v>
      </c>
      <c r="E6460" t="s">
        <v>283</v>
      </c>
      <c r="F6460" t="s">
        <v>284</v>
      </c>
      <c r="G6460" t="s">
        <v>128</v>
      </c>
      <c r="H6460" t="s">
        <v>46</v>
      </c>
      <c r="J6460" t="s">
        <v>36</v>
      </c>
      <c r="L6460" t="s">
        <v>285</v>
      </c>
      <c r="M6460" t="s">
        <v>285</v>
      </c>
      <c r="N6460" t="b">
        <v>0</v>
      </c>
      <c r="O6460">
        <v>0.44</v>
      </c>
      <c r="P6460">
        <v>8.7715362237562053E-4</v>
      </c>
      <c r="Q6460">
        <v>5.4633103945716659</v>
      </c>
      <c r="R6460">
        <v>2.4038565736115332</v>
      </c>
      <c r="S6460">
        <v>3.8594759384527301E-4</v>
      </c>
      <c r="T6460">
        <f t="shared" si="202"/>
        <v>2.4038565736115332</v>
      </c>
      <c r="U6460">
        <f t="shared" si="203"/>
        <v>3.8594759384527301E-4</v>
      </c>
    </row>
    <row r="6461" spans="1:21" x14ac:dyDescent="0.35">
      <c r="A6461" t="s">
        <v>73</v>
      </c>
      <c r="B6461" t="s">
        <v>63</v>
      </c>
      <c r="C6461" t="s">
        <v>76</v>
      </c>
      <c r="D6461" t="s">
        <v>77</v>
      </c>
      <c r="E6461" t="s">
        <v>823</v>
      </c>
      <c r="F6461" t="s">
        <v>824</v>
      </c>
      <c r="G6461" t="s">
        <v>452</v>
      </c>
      <c r="H6461" t="s">
        <v>46</v>
      </c>
      <c r="J6461" t="s">
        <v>36</v>
      </c>
      <c r="L6461" t="s">
        <v>825</v>
      </c>
      <c r="M6461" t="s">
        <v>825</v>
      </c>
      <c r="N6461" t="b">
        <v>0</v>
      </c>
      <c r="O6461">
        <v>22.052280719999999</v>
      </c>
      <c r="P6461">
        <v>2.7698839597957111E-6</v>
      </c>
      <c r="Q6461">
        <v>2.3697858821849758E-3</v>
      </c>
      <c r="R6461">
        <v>5.2259183520235938E-2</v>
      </c>
      <c r="S6461">
        <v>6.1082258643240216E-5</v>
      </c>
      <c r="T6461">
        <f t="shared" si="202"/>
        <v>5.2259183520235931E-2</v>
      </c>
      <c r="U6461">
        <f t="shared" si="203"/>
        <v>6.1082258643240216E-5</v>
      </c>
    </row>
    <row r="6462" spans="1:21" x14ac:dyDescent="0.35">
      <c r="A6462" t="s">
        <v>73</v>
      </c>
      <c r="B6462" t="s">
        <v>63</v>
      </c>
      <c r="C6462" t="s">
        <v>39</v>
      </c>
      <c r="D6462" t="s">
        <v>40</v>
      </c>
      <c r="E6462" t="s">
        <v>823</v>
      </c>
      <c r="F6462" t="s">
        <v>824</v>
      </c>
      <c r="G6462" t="s">
        <v>452</v>
      </c>
      <c r="H6462" t="s">
        <v>46</v>
      </c>
      <c r="J6462" t="s">
        <v>36</v>
      </c>
      <c r="L6462" t="s">
        <v>825</v>
      </c>
      <c r="M6462" t="s">
        <v>825</v>
      </c>
      <c r="N6462" t="b">
        <v>0</v>
      </c>
      <c r="O6462">
        <v>22.052280719999999</v>
      </c>
      <c r="P6462">
        <v>3.8213744114221359E-7</v>
      </c>
      <c r="Q6462">
        <v>2.380125215344833E-3</v>
      </c>
      <c r="R6462">
        <v>5.2487189397534703E-2</v>
      </c>
      <c r="S6462">
        <v>8.4270021256905715E-6</v>
      </c>
      <c r="T6462">
        <f t="shared" si="202"/>
        <v>5.2487189397534703E-2</v>
      </c>
      <c r="U6462">
        <f t="shared" si="203"/>
        <v>8.4270021256905715E-6</v>
      </c>
    </row>
    <row r="6463" spans="1:21" x14ac:dyDescent="0.35">
      <c r="A6463" t="s">
        <v>73</v>
      </c>
      <c r="B6463" t="s">
        <v>63</v>
      </c>
      <c r="C6463" t="s">
        <v>29</v>
      </c>
      <c r="D6463" t="s">
        <v>30</v>
      </c>
      <c r="E6463" t="s">
        <v>286</v>
      </c>
      <c r="F6463" t="s">
        <v>287</v>
      </c>
      <c r="G6463" t="s">
        <v>128</v>
      </c>
      <c r="H6463" t="s">
        <v>46</v>
      </c>
      <c r="J6463" t="s">
        <v>36</v>
      </c>
      <c r="L6463" t="s">
        <v>285</v>
      </c>
      <c r="M6463" t="s">
        <v>285</v>
      </c>
      <c r="N6463" t="b">
        <v>0</v>
      </c>
      <c r="O6463">
        <v>0.44</v>
      </c>
      <c r="P6463">
        <v>1.9744377707128519E-3</v>
      </c>
      <c r="Q6463">
        <v>3.7326633416014698</v>
      </c>
      <c r="R6463">
        <v>1.642371870304647</v>
      </c>
      <c r="S6463">
        <v>8.6875261911365464E-4</v>
      </c>
      <c r="T6463">
        <f t="shared" si="202"/>
        <v>1.6423718703046468</v>
      </c>
      <c r="U6463">
        <f t="shared" si="203"/>
        <v>8.6875261911365485E-4</v>
      </c>
    </row>
    <row r="6464" spans="1:21" x14ac:dyDescent="0.35">
      <c r="A6464" t="s">
        <v>73</v>
      </c>
      <c r="B6464" t="s">
        <v>63</v>
      </c>
      <c r="C6464" t="s">
        <v>39</v>
      </c>
      <c r="D6464" t="s">
        <v>40</v>
      </c>
      <c r="E6464" t="s">
        <v>286</v>
      </c>
      <c r="F6464" t="s">
        <v>287</v>
      </c>
      <c r="G6464" t="s">
        <v>128</v>
      </c>
      <c r="H6464" t="s">
        <v>46</v>
      </c>
      <c r="J6464" t="s">
        <v>36</v>
      </c>
      <c r="L6464" t="s">
        <v>285</v>
      </c>
      <c r="M6464" t="s">
        <v>285</v>
      </c>
      <c r="N6464" t="b">
        <v>0</v>
      </c>
      <c r="O6464">
        <v>0.44</v>
      </c>
      <c r="P6464">
        <v>4.5315630515152354E-3</v>
      </c>
      <c r="Q6464">
        <v>28.224628949201701</v>
      </c>
      <c r="R6464">
        <v>12.41883673764875</v>
      </c>
      <c r="S6464">
        <v>1.9938877426667031E-3</v>
      </c>
      <c r="T6464">
        <f t="shared" si="202"/>
        <v>12.418836737648748</v>
      </c>
      <c r="U6464">
        <f t="shared" si="203"/>
        <v>1.9938877426667035E-3</v>
      </c>
    </row>
    <row r="6465" spans="1:21" x14ac:dyDescent="0.35">
      <c r="A6465" t="s">
        <v>73</v>
      </c>
      <c r="B6465" t="s">
        <v>63</v>
      </c>
      <c r="C6465" t="s">
        <v>76</v>
      </c>
      <c r="D6465" t="s">
        <v>77</v>
      </c>
      <c r="E6465" t="s">
        <v>838</v>
      </c>
      <c r="F6465" t="s">
        <v>839</v>
      </c>
      <c r="G6465" t="s">
        <v>452</v>
      </c>
      <c r="H6465" t="s">
        <v>46</v>
      </c>
      <c r="J6465" t="s">
        <v>36</v>
      </c>
      <c r="L6465" t="s">
        <v>840</v>
      </c>
      <c r="M6465" t="s">
        <v>840</v>
      </c>
      <c r="N6465" t="b">
        <v>0</v>
      </c>
      <c r="O6465">
        <v>6.8848396200000002</v>
      </c>
      <c r="P6465">
        <v>4.343182272079798E-3</v>
      </c>
      <c r="Q6465">
        <v>3.7158278763742421</v>
      </c>
      <c r="R6465">
        <v>25.582878984361852</v>
      </c>
      <c r="S6465">
        <v>2.990211338369661E-2</v>
      </c>
      <c r="T6465">
        <f t="shared" si="202"/>
        <v>25.582878984361844</v>
      </c>
      <c r="U6465">
        <f t="shared" si="203"/>
        <v>2.9902113383696614E-2</v>
      </c>
    </row>
    <row r="6466" spans="1:21" x14ac:dyDescent="0.35">
      <c r="A6466" t="s">
        <v>73</v>
      </c>
      <c r="B6466" t="s">
        <v>63</v>
      </c>
      <c r="C6466" t="s">
        <v>39</v>
      </c>
      <c r="D6466" t="s">
        <v>40</v>
      </c>
      <c r="E6466" t="s">
        <v>1466</v>
      </c>
      <c r="F6466" t="s">
        <v>1467</v>
      </c>
      <c r="G6466" t="s">
        <v>452</v>
      </c>
      <c r="H6466" t="s">
        <v>46</v>
      </c>
      <c r="J6466" t="s">
        <v>36</v>
      </c>
      <c r="L6466" t="s">
        <v>1468</v>
      </c>
      <c r="M6466" t="s">
        <v>1468</v>
      </c>
      <c r="N6466" t="b">
        <v>0</v>
      </c>
      <c r="O6466">
        <v>19.223285820000001</v>
      </c>
      <c r="P6466">
        <v>5.1231960383518538E-3</v>
      </c>
      <c r="Q6466">
        <v>31.9095873924011</v>
      </c>
      <c r="R6466">
        <v>613.40711884239499</v>
      </c>
      <c r="S6466">
        <v>9.8484661757129374E-2</v>
      </c>
      <c r="T6466">
        <f t="shared" ref="T6466:T6529" si="204">O6466*Q6466</f>
        <v>613.40711884239488</v>
      </c>
      <c r="U6466">
        <f t="shared" ref="U6466:U6529" si="205">O6466*P6466</f>
        <v>9.8484661757129374E-2</v>
      </c>
    </row>
    <row r="6467" spans="1:21" x14ac:dyDescent="0.35">
      <c r="A6467" t="s">
        <v>73</v>
      </c>
      <c r="B6467" t="s">
        <v>63</v>
      </c>
      <c r="C6467" t="s">
        <v>29</v>
      </c>
      <c r="D6467" t="s">
        <v>30</v>
      </c>
      <c r="E6467" t="s">
        <v>288</v>
      </c>
      <c r="F6467" t="s">
        <v>289</v>
      </c>
      <c r="G6467" t="s">
        <v>128</v>
      </c>
      <c r="H6467" t="s">
        <v>46</v>
      </c>
      <c r="J6467" t="s">
        <v>36</v>
      </c>
      <c r="L6467" t="s">
        <v>285</v>
      </c>
      <c r="M6467" t="s">
        <v>285</v>
      </c>
      <c r="N6467" t="b">
        <v>0</v>
      </c>
      <c r="O6467">
        <v>0.44</v>
      </c>
      <c r="P6467">
        <v>8.1092478742488434E-3</v>
      </c>
      <c r="Q6467">
        <v>15.33048684397885</v>
      </c>
      <c r="R6467">
        <v>6.7454142113506954</v>
      </c>
      <c r="S6467">
        <v>3.5680690646694908E-3</v>
      </c>
      <c r="T6467">
        <f t="shared" si="204"/>
        <v>6.7454142113506936</v>
      </c>
      <c r="U6467">
        <f t="shared" si="205"/>
        <v>3.5680690646694912E-3</v>
      </c>
    </row>
    <row r="6468" spans="1:21" x14ac:dyDescent="0.35">
      <c r="A6468" t="s">
        <v>73</v>
      </c>
      <c r="B6468" t="s">
        <v>63</v>
      </c>
      <c r="C6468" t="s">
        <v>39</v>
      </c>
      <c r="D6468" t="s">
        <v>40</v>
      </c>
      <c r="E6468" t="s">
        <v>288</v>
      </c>
      <c r="F6468" t="s">
        <v>289</v>
      </c>
      <c r="G6468" t="s">
        <v>128</v>
      </c>
      <c r="H6468" t="s">
        <v>46</v>
      </c>
      <c r="J6468" t="s">
        <v>36</v>
      </c>
      <c r="L6468" t="s">
        <v>285</v>
      </c>
      <c r="M6468" t="s">
        <v>285</v>
      </c>
      <c r="N6468" t="b">
        <v>0</v>
      </c>
      <c r="O6468">
        <v>0.44</v>
      </c>
      <c r="P6468">
        <v>1.9253429244407371E-3</v>
      </c>
      <c r="Q6468">
        <v>11.991908536755361</v>
      </c>
      <c r="R6468">
        <v>5.2764397561723566</v>
      </c>
      <c r="S6468">
        <v>8.4715088675392438E-4</v>
      </c>
      <c r="T6468">
        <f t="shared" si="204"/>
        <v>5.2764397561723584</v>
      </c>
      <c r="U6468">
        <f t="shared" si="205"/>
        <v>8.4715088675392438E-4</v>
      </c>
    </row>
    <row r="6469" spans="1:21" x14ac:dyDescent="0.35">
      <c r="A6469" t="s">
        <v>73</v>
      </c>
      <c r="B6469" t="s">
        <v>63</v>
      </c>
      <c r="C6469" t="s">
        <v>76</v>
      </c>
      <c r="D6469" t="s">
        <v>77</v>
      </c>
      <c r="E6469" t="s">
        <v>1466</v>
      </c>
      <c r="F6469" t="s">
        <v>1467</v>
      </c>
      <c r="G6469" t="s">
        <v>452</v>
      </c>
      <c r="H6469" t="s">
        <v>46</v>
      </c>
      <c r="J6469" t="s">
        <v>36</v>
      </c>
      <c r="L6469" t="s">
        <v>1468</v>
      </c>
      <c r="M6469" t="s">
        <v>1468</v>
      </c>
      <c r="N6469" t="b">
        <v>0</v>
      </c>
      <c r="O6469">
        <v>19.223285820000001</v>
      </c>
      <c r="P6469">
        <v>2.1352601907027431E-2</v>
      </c>
      <c r="Q6469">
        <v>18.268308449615201</v>
      </c>
      <c r="R6469">
        <v>351.17691477487409</v>
      </c>
      <c r="S6469">
        <v>0.41046716945946532</v>
      </c>
      <c r="T6469">
        <f t="shared" si="204"/>
        <v>351.17691477487409</v>
      </c>
      <c r="U6469">
        <f t="shared" si="205"/>
        <v>0.41046716945946538</v>
      </c>
    </row>
    <row r="6470" spans="1:21" x14ac:dyDescent="0.35">
      <c r="A6470" t="s">
        <v>73</v>
      </c>
      <c r="B6470" t="s">
        <v>63</v>
      </c>
      <c r="C6470" t="s">
        <v>39</v>
      </c>
      <c r="D6470" t="s">
        <v>40</v>
      </c>
      <c r="E6470" t="s">
        <v>1201</v>
      </c>
      <c r="F6470" t="s">
        <v>1202</v>
      </c>
      <c r="G6470" t="s">
        <v>128</v>
      </c>
      <c r="H6470" t="s">
        <v>46</v>
      </c>
      <c r="J6470" t="s">
        <v>36</v>
      </c>
      <c r="L6470" t="s">
        <v>1203</v>
      </c>
      <c r="M6470" t="s">
        <v>1203</v>
      </c>
      <c r="N6470" t="b">
        <v>0</v>
      </c>
      <c r="O6470">
        <v>4.3</v>
      </c>
      <c r="P6470">
        <v>5.3720147138155306E-3</v>
      </c>
      <c r="Q6470">
        <v>33.459342898560479</v>
      </c>
      <c r="R6470">
        <v>143.87517446381011</v>
      </c>
      <c r="S6470">
        <v>2.3099663269406781E-2</v>
      </c>
      <c r="T6470">
        <f t="shared" si="204"/>
        <v>143.87517446381005</v>
      </c>
      <c r="U6470">
        <f t="shared" si="205"/>
        <v>2.3099663269406781E-2</v>
      </c>
    </row>
    <row r="6471" spans="1:21" x14ac:dyDescent="0.35">
      <c r="A6471" t="s">
        <v>73</v>
      </c>
      <c r="B6471" t="s">
        <v>63</v>
      </c>
      <c r="C6471" t="s">
        <v>29</v>
      </c>
      <c r="D6471" t="s">
        <v>30</v>
      </c>
      <c r="E6471" t="s">
        <v>1466</v>
      </c>
      <c r="F6471" t="s">
        <v>1467</v>
      </c>
      <c r="G6471" t="s">
        <v>452</v>
      </c>
      <c r="H6471" t="s">
        <v>46</v>
      </c>
      <c r="J6471" t="s">
        <v>36</v>
      </c>
      <c r="L6471" t="s">
        <v>1468</v>
      </c>
      <c r="M6471" t="s">
        <v>1468</v>
      </c>
      <c r="N6471" t="b">
        <v>0</v>
      </c>
      <c r="O6471">
        <v>19.223285820000001</v>
      </c>
      <c r="P6471">
        <v>2.4971927948285671E-5</v>
      </c>
      <c r="Q6471">
        <v>4.7209287324373822E-2</v>
      </c>
      <c r="R6471">
        <v>0.90751762359494093</v>
      </c>
      <c r="S6471">
        <v>4.8004250842634158E-4</v>
      </c>
      <c r="T6471">
        <f t="shared" si="204"/>
        <v>0.90751762359494104</v>
      </c>
      <c r="U6471">
        <f t="shared" si="205"/>
        <v>4.8004250842634163E-4</v>
      </c>
    </row>
    <row r="6472" spans="1:21" x14ac:dyDescent="0.35">
      <c r="A6472" t="s">
        <v>73</v>
      </c>
      <c r="B6472" t="s">
        <v>63</v>
      </c>
      <c r="C6472" t="s">
        <v>29</v>
      </c>
      <c r="D6472" t="s">
        <v>30</v>
      </c>
      <c r="E6472" t="s">
        <v>859</v>
      </c>
      <c r="F6472" t="s">
        <v>860</v>
      </c>
      <c r="G6472" t="s">
        <v>452</v>
      </c>
      <c r="H6472" t="s">
        <v>46</v>
      </c>
      <c r="J6472" t="s">
        <v>36</v>
      </c>
      <c r="L6472" t="s">
        <v>861</v>
      </c>
      <c r="M6472" t="s">
        <v>861</v>
      </c>
      <c r="N6472" t="b">
        <v>0</v>
      </c>
      <c r="O6472">
        <v>55.385076079999997</v>
      </c>
      <c r="P6472">
        <v>6.3899484962622661E-6</v>
      </c>
      <c r="Q6472">
        <v>1.2080161178292409E-2</v>
      </c>
      <c r="R6472">
        <v>0.66906064591838754</v>
      </c>
      <c r="S6472">
        <v>3.5390778361276722E-4</v>
      </c>
      <c r="T6472">
        <f t="shared" si="204"/>
        <v>0.66906064591838754</v>
      </c>
      <c r="U6472">
        <f t="shared" si="205"/>
        <v>3.5390778361276722E-4</v>
      </c>
    </row>
    <row r="6473" spans="1:21" x14ac:dyDescent="0.35">
      <c r="A6473" t="s">
        <v>73</v>
      </c>
      <c r="B6473" t="s">
        <v>63</v>
      </c>
      <c r="C6473" t="s">
        <v>29</v>
      </c>
      <c r="D6473" t="s">
        <v>30</v>
      </c>
      <c r="E6473" t="s">
        <v>1201</v>
      </c>
      <c r="F6473" t="s">
        <v>1202</v>
      </c>
      <c r="G6473" t="s">
        <v>128</v>
      </c>
      <c r="H6473" t="s">
        <v>46</v>
      </c>
      <c r="J6473" t="s">
        <v>36</v>
      </c>
      <c r="L6473" t="s">
        <v>1203</v>
      </c>
      <c r="M6473" t="s">
        <v>1203</v>
      </c>
      <c r="N6473" t="b">
        <v>0</v>
      </c>
      <c r="O6473">
        <v>4.3</v>
      </c>
      <c r="P6473">
        <v>9.9460085686454477E-3</v>
      </c>
      <c r="Q6473">
        <v>18.802872458235701</v>
      </c>
      <c r="R6473">
        <v>80.852351570413504</v>
      </c>
      <c r="S6473">
        <v>4.2767836845175433E-2</v>
      </c>
      <c r="T6473">
        <f t="shared" si="204"/>
        <v>80.852351570413504</v>
      </c>
      <c r="U6473">
        <f t="shared" si="205"/>
        <v>4.2767836845175426E-2</v>
      </c>
    </row>
    <row r="6474" spans="1:21" x14ac:dyDescent="0.35">
      <c r="A6474" t="s">
        <v>73</v>
      </c>
      <c r="B6474" t="s">
        <v>63</v>
      </c>
      <c r="C6474" t="s">
        <v>39</v>
      </c>
      <c r="D6474" t="s">
        <v>40</v>
      </c>
      <c r="E6474" t="s">
        <v>134</v>
      </c>
      <c r="F6474" t="s">
        <v>135</v>
      </c>
      <c r="G6474" t="s">
        <v>128</v>
      </c>
      <c r="H6474" t="s">
        <v>46</v>
      </c>
      <c r="J6474" t="s">
        <v>36</v>
      </c>
      <c r="L6474" t="s">
        <v>136</v>
      </c>
      <c r="M6474" t="s">
        <v>136</v>
      </c>
      <c r="N6474" t="b">
        <v>0</v>
      </c>
      <c r="O6474">
        <v>32.130000000000003</v>
      </c>
      <c r="P6474">
        <v>2.50699800464499E-3</v>
      </c>
      <c r="Q6474">
        <v>15.614720054228069</v>
      </c>
      <c r="R6474">
        <v>501.70095534234798</v>
      </c>
      <c r="S6474">
        <v>8.0549845889243535E-2</v>
      </c>
      <c r="T6474">
        <f t="shared" si="204"/>
        <v>501.70095534234792</v>
      </c>
      <c r="U6474">
        <f t="shared" si="205"/>
        <v>8.0549845889243535E-2</v>
      </c>
    </row>
    <row r="6475" spans="1:21" x14ac:dyDescent="0.35">
      <c r="A6475" t="s">
        <v>73</v>
      </c>
      <c r="B6475" t="s">
        <v>63</v>
      </c>
      <c r="C6475" t="s">
        <v>39</v>
      </c>
      <c r="D6475" t="s">
        <v>40</v>
      </c>
      <c r="E6475" t="s">
        <v>859</v>
      </c>
      <c r="F6475" t="s">
        <v>860</v>
      </c>
      <c r="G6475" t="s">
        <v>452</v>
      </c>
      <c r="H6475" t="s">
        <v>46</v>
      </c>
      <c r="J6475" t="s">
        <v>36</v>
      </c>
      <c r="L6475" t="s">
        <v>861</v>
      </c>
      <c r="M6475" t="s">
        <v>861</v>
      </c>
      <c r="N6475" t="b">
        <v>0</v>
      </c>
      <c r="O6475">
        <v>55.385076079999997</v>
      </c>
      <c r="P6475">
        <v>1.9664255933173281E-6</v>
      </c>
      <c r="Q6475">
        <v>1.2247790022261101E-2</v>
      </c>
      <c r="R6475">
        <v>0.6783447821947961</v>
      </c>
      <c r="S6475">
        <v>1.089106310915393E-4</v>
      </c>
      <c r="T6475">
        <f t="shared" si="204"/>
        <v>0.67834478219479588</v>
      </c>
      <c r="U6475">
        <f t="shared" si="205"/>
        <v>1.0891063109153935E-4</v>
      </c>
    </row>
    <row r="6476" spans="1:21" x14ac:dyDescent="0.35">
      <c r="A6476" t="s">
        <v>73</v>
      </c>
      <c r="B6476" t="s">
        <v>63</v>
      </c>
      <c r="C6476" t="s">
        <v>76</v>
      </c>
      <c r="D6476" t="s">
        <v>77</v>
      </c>
      <c r="E6476" t="s">
        <v>859</v>
      </c>
      <c r="F6476" t="s">
        <v>860</v>
      </c>
      <c r="G6476" t="s">
        <v>452</v>
      </c>
      <c r="H6476" t="s">
        <v>46</v>
      </c>
      <c r="J6476" t="s">
        <v>36</v>
      </c>
      <c r="L6476" t="s">
        <v>861</v>
      </c>
      <c r="M6476" t="s">
        <v>861</v>
      </c>
      <c r="N6476" t="b">
        <v>0</v>
      </c>
      <c r="O6476">
        <v>55.385076079999997</v>
      </c>
      <c r="P6476">
        <v>1.425343377185166E-5</v>
      </c>
      <c r="Q6476">
        <v>1.2194585266194271E-2</v>
      </c>
      <c r="R6476">
        <v>0.67539803273221688</v>
      </c>
      <c r="S6476">
        <v>7.8942751385524567E-4</v>
      </c>
      <c r="T6476">
        <f t="shared" si="204"/>
        <v>0.67539803273221666</v>
      </c>
      <c r="U6476">
        <f t="shared" si="205"/>
        <v>7.8942751385524556E-4</v>
      </c>
    </row>
    <row r="6477" spans="1:21" x14ac:dyDescent="0.35">
      <c r="A6477" t="s">
        <v>73</v>
      </c>
      <c r="B6477" t="s">
        <v>63</v>
      </c>
      <c r="C6477" t="s">
        <v>29</v>
      </c>
      <c r="D6477" t="s">
        <v>30</v>
      </c>
      <c r="E6477" t="s">
        <v>134</v>
      </c>
      <c r="F6477" t="s">
        <v>135</v>
      </c>
      <c r="G6477" t="s">
        <v>128</v>
      </c>
      <c r="H6477" t="s">
        <v>46</v>
      </c>
      <c r="J6477" t="s">
        <v>36</v>
      </c>
      <c r="L6477" t="s">
        <v>136</v>
      </c>
      <c r="M6477" t="s">
        <v>136</v>
      </c>
      <c r="N6477" t="b">
        <v>0</v>
      </c>
      <c r="O6477">
        <v>32.130000000000003</v>
      </c>
      <c r="P6477">
        <v>9.2131078350711267E-3</v>
      </c>
      <c r="Q6477">
        <v>17.417327802524419</v>
      </c>
      <c r="R6477">
        <v>559.61874229510966</v>
      </c>
      <c r="S6477">
        <v>0.29601715474083529</v>
      </c>
      <c r="T6477">
        <f t="shared" si="204"/>
        <v>559.61874229510966</v>
      </c>
      <c r="U6477">
        <f t="shared" si="205"/>
        <v>0.29601715474083534</v>
      </c>
    </row>
    <row r="6478" spans="1:21" x14ac:dyDescent="0.35">
      <c r="A6478" t="s">
        <v>73</v>
      </c>
      <c r="B6478" t="s">
        <v>63</v>
      </c>
      <c r="C6478" t="s">
        <v>76</v>
      </c>
      <c r="D6478" t="s">
        <v>77</v>
      </c>
      <c r="E6478" t="s">
        <v>134</v>
      </c>
      <c r="F6478" t="s">
        <v>135</v>
      </c>
      <c r="G6478" t="s">
        <v>128</v>
      </c>
      <c r="H6478" t="s">
        <v>46</v>
      </c>
      <c r="J6478" t="s">
        <v>36</v>
      </c>
      <c r="L6478" t="s">
        <v>136</v>
      </c>
      <c r="M6478" t="s">
        <v>136</v>
      </c>
      <c r="N6478" t="b">
        <v>0</v>
      </c>
      <c r="O6478">
        <v>32.130000000000003</v>
      </c>
      <c r="P6478">
        <v>2.4173775763200742E-3</v>
      </c>
      <c r="Q6478">
        <v>2.0681975618561128</v>
      </c>
      <c r="R6478">
        <v>66.451187662436922</v>
      </c>
      <c r="S6478">
        <v>7.7670341527163983E-2</v>
      </c>
      <c r="T6478">
        <f t="shared" si="204"/>
        <v>66.451187662436908</v>
      </c>
      <c r="U6478">
        <f t="shared" si="205"/>
        <v>7.7670341527163997E-2</v>
      </c>
    </row>
    <row r="6479" spans="1:21" x14ac:dyDescent="0.35">
      <c r="A6479" t="s">
        <v>73</v>
      </c>
      <c r="B6479" t="s">
        <v>63</v>
      </c>
      <c r="C6479" t="s">
        <v>76</v>
      </c>
      <c r="D6479" t="s">
        <v>77</v>
      </c>
      <c r="E6479" t="s">
        <v>1469</v>
      </c>
      <c r="F6479" t="s">
        <v>1470</v>
      </c>
      <c r="G6479" t="s">
        <v>452</v>
      </c>
      <c r="H6479" t="s">
        <v>46</v>
      </c>
      <c r="J6479" t="s">
        <v>36</v>
      </c>
      <c r="L6479" t="s">
        <v>1471</v>
      </c>
      <c r="M6479" t="s">
        <v>1471</v>
      </c>
      <c r="N6479" t="b">
        <v>0</v>
      </c>
      <c r="O6479">
        <v>12.18313695</v>
      </c>
      <c r="P6479">
        <v>2.1144909645454749E-2</v>
      </c>
      <c r="Q6479">
        <v>18.090616460904489</v>
      </c>
      <c r="R6479">
        <v>220.4004578531237</v>
      </c>
      <c r="S6479">
        <v>0.25761133000595121</v>
      </c>
      <c r="T6479">
        <f t="shared" si="204"/>
        <v>220.4004578531237</v>
      </c>
      <c r="U6479">
        <f t="shared" si="205"/>
        <v>0.25761133000595116</v>
      </c>
    </row>
    <row r="6480" spans="1:21" x14ac:dyDescent="0.35">
      <c r="A6480" t="s">
        <v>73</v>
      </c>
      <c r="B6480" t="s">
        <v>63</v>
      </c>
      <c r="C6480" t="s">
        <v>39</v>
      </c>
      <c r="D6480" t="s">
        <v>40</v>
      </c>
      <c r="E6480" t="s">
        <v>1469</v>
      </c>
      <c r="F6480" t="s">
        <v>1470</v>
      </c>
      <c r="G6480" t="s">
        <v>452</v>
      </c>
      <c r="H6480" t="s">
        <v>46</v>
      </c>
      <c r="J6480" t="s">
        <v>36</v>
      </c>
      <c r="L6480" t="s">
        <v>1471</v>
      </c>
      <c r="M6480" t="s">
        <v>1471</v>
      </c>
      <c r="N6480" t="b">
        <v>0</v>
      </c>
      <c r="O6480">
        <v>12.18313695</v>
      </c>
      <c r="P6480">
        <v>3.8895755510354982E-3</v>
      </c>
      <c r="Q6480">
        <v>24.226039768144801</v>
      </c>
      <c r="R6480">
        <v>295.14916025145442</v>
      </c>
      <c r="S6480">
        <v>4.7387231615637182E-2</v>
      </c>
      <c r="T6480">
        <f t="shared" si="204"/>
        <v>295.14916025145436</v>
      </c>
      <c r="U6480">
        <f t="shared" si="205"/>
        <v>4.7387231615637189E-2</v>
      </c>
    </row>
    <row r="6481" spans="1:21" x14ac:dyDescent="0.35">
      <c r="A6481" t="s">
        <v>73</v>
      </c>
      <c r="B6481" t="s">
        <v>63</v>
      </c>
      <c r="C6481" t="s">
        <v>39</v>
      </c>
      <c r="D6481" t="s">
        <v>40</v>
      </c>
      <c r="E6481" t="s">
        <v>1387</v>
      </c>
      <c r="F6481" t="s">
        <v>1388</v>
      </c>
      <c r="G6481" t="s">
        <v>128</v>
      </c>
      <c r="H6481" t="s">
        <v>46</v>
      </c>
      <c r="J6481" t="s">
        <v>36</v>
      </c>
      <c r="L6481" t="s">
        <v>1389</v>
      </c>
      <c r="M6481" t="s">
        <v>1389</v>
      </c>
      <c r="N6481" t="b">
        <v>0</v>
      </c>
      <c r="O6481">
        <v>116.89</v>
      </c>
      <c r="P6481">
        <v>2.2348119192423608E-3</v>
      </c>
      <c r="Q6481">
        <v>13.91942172597108</v>
      </c>
      <c r="R6481">
        <v>1627.04120554876</v>
      </c>
      <c r="S6481">
        <v>0.26122716524023959</v>
      </c>
      <c r="T6481">
        <f t="shared" si="204"/>
        <v>1627.0412055487595</v>
      </c>
      <c r="U6481">
        <f t="shared" si="205"/>
        <v>0.26122716524023953</v>
      </c>
    </row>
    <row r="6482" spans="1:21" x14ac:dyDescent="0.35">
      <c r="A6482" t="s">
        <v>73</v>
      </c>
      <c r="B6482" t="s">
        <v>63</v>
      </c>
      <c r="C6482" t="s">
        <v>29</v>
      </c>
      <c r="D6482" t="s">
        <v>30</v>
      </c>
      <c r="E6482" t="s">
        <v>1387</v>
      </c>
      <c r="F6482" t="s">
        <v>1388</v>
      </c>
      <c r="G6482" t="s">
        <v>128</v>
      </c>
      <c r="H6482" t="s">
        <v>46</v>
      </c>
      <c r="J6482" t="s">
        <v>36</v>
      </c>
      <c r="L6482" t="s">
        <v>1389</v>
      </c>
      <c r="M6482" t="s">
        <v>1389</v>
      </c>
      <c r="N6482" t="b">
        <v>0</v>
      </c>
      <c r="O6482">
        <v>116.89</v>
      </c>
      <c r="P6482">
        <v>3.9744591058575914E-3</v>
      </c>
      <c r="Q6482">
        <v>7.513692265810251</v>
      </c>
      <c r="R6482">
        <v>878.2754889505602</v>
      </c>
      <c r="S6482">
        <v>0.46457452488369388</v>
      </c>
      <c r="T6482">
        <f t="shared" si="204"/>
        <v>878.2754889505602</v>
      </c>
      <c r="U6482">
        <f t="shared" si="205"/>
        <v>0.46457452488369388</v>
      </c>
    </row>
    <row r="6483" spans="1:21" x14ac:dyDescent="0.35">
      <c r="A6483" t="s">
        <v>73</v>
      </c>
      <c r="B6483" t="s">
        <v>63</v>
      </c>
      <c r="C6483" t="s">
        <v>29</v>
      </c>
      <c r="D6483" t="s">
        <v>30</v>
      </c>
      <c r="E6483" t="s">
        <v>1469</v>
      </c>
      <c r="F6483" t="s">
        <v>1470</v>
      </c>
      <c r="G6483" t="s">
        <v>452</v>
      </c>
      <c r="H6483" t="s">
        <v>46</v>
      </c>
      <c r="J6483" t="s">
        <v>36</v>
      </c>
      <c r="L6483" t="s">
        <v>1471</v>
      </c>
      <c r="M6483" t="s">
        <v>1471</v>
      </c>
      <c r="N6483" t="b">
        <v>0</v>
      </c>
      <c r="O6483">
        <v>12.18313695</v>
      </c>
      <c r="P6483">
        <v>4.5140396480098071E-4</v>
      </c>
      <c r="Q6483">
        <v>0.85337662025066019</v>
      </c>
      <c r="R6483">
        <v>10.396804234441939</v>
      </c>
      <c r="S6483">
        <v>5.4995163229433278E-3</v>
      </c>
      <c r="T6483">
        <f t="shared" si="204"/>
        <v>10.396804234441936</v>
      </c>
      <c r="U6483">
        <f t="shared" si="205"/>
        <v>5.4995163229433278E-3</v>
      </c>
    </row>
    <row r="6484" spans="1:21" x14ac:dyDescent="0.35">
      <c r="A6484" t="s">
        <v>73</v>
      </c>
      <c r="B6484" t="s">
        <v>63</v>
      </c>
      <c r="C6484" t="s">
        <v>76</v>
      </c>
      <c r="D6484" t="s">
        <v>77</v>
      </c>
      <c r="E6484" t="s">
        <v>880</v>
      </c>
      <c r="F6484" t="s">
        <v>881</v>
      </c>
      <c r="G6484" t="s">
        <v>452</v>
      </c>
      <c r="H6484" t="s">
        <v>46</v>
      </c>
      <c r="J6484" t="s">
        <v>36</v>
      </c>
      <c r="L6484" t="s">
        <v>882</v>
      </c>
      <c r="M6484" t="s">
        <v>882</v>
      </c>
      <c r="N6484" t="b">
        <v>0</v>
      </c>
      <c r="O6484">
        <v>58.290238330000001</v>
      </c>
      <c r="P6484">
        <v>0.10038330670306279</v>
      </c>
      <c r="Q6484">
        <v>85.883360633456888</v>
      </c>
      <c r="R6484">
        <v>5006.1615599055422</v>
      </c>
      <c r="S6484">
        <v>5.8513668720750154</v>
      </c>
      <c r="T6484">
        <f t="shared" si="204"/>
        <v>5006.1615599055422</v>
      </c>
      <c r="U6484">
        <f t="shared" si="205"/>
        <v>5.8513668720750172</v>
      </c>
    </row>
    <row r="6485" spans="1:21" x14ac:dyDescent="0.35">
      <c r="A6485" t="s">
        <v>73</v>
      </c>
      <c r="B6485" t="s">
        <v>63</v>
      </c>
      <c r="C6485" t="s">
        <v>39</v>
      </c>
      <c r="D6485" t="s">
        <v>40</v>
      </c>
      <c r="E6485" t="s">
        <v>880</v>
      </c>
      <c r="F6485" t="s">
        <v>881</v>
      </c>
      <c r="G6485" t="s">
        <v>452</v>
      </c>
      <c r="H6485" t="s">
        <v>46</v>
      </c>
      <c r="J6485" t="s">
        <v>36</v>
      </c>
      <c r="L6485" t="s">
        <v>882</v>
      </c>
      <c r="M6485" t="s">
        <v>882</v>
      </c>
      <c r="N6485" t="b">
        <v>0</v>
      </c>
      <c r="O6485">
        <v>58.290238330000001</v>
      </c>
      <c r="P6485">
        <v>5.8468778483866432E-2</v>
      </c>
      <c r="Q6485">
        <v>364.17005767323383</v>
      </c>
      <c r="R6485">
        <v>21227.559454422641</v>
      </c>
      <c r="S6485">
        <v>3.40815903268855</v>
      </c>
      <c r="T6485">
        <f t="shared" si="204"/>
        <v>21227.559454422644</v>
      </c>
      <c r="U6485">
        <f t="shared" si="205"/>
        <v>3.4081590326885505</v>
      </c>
    </row>
    <row r="6486" spans="1:21" x14ac:dyDescent="0.35">
      <c r="A6486" t="s">
        <v>73</v>
      </c>
      <c r="B6486" t="s">
        <v>63</v>
      </c>
      <c r="C6486" t="s">
        <v>29</v>
      </c>
      <c r="D6486" t="s">
        <v>30</v>
      </c>
      <c r="E6486" t="s">
        <v>880</v>
      </c>
      <c r="F6486" t="s">
        <v>881</v>
      </c>
      <c r="G6486" t="s">
        <v>452</v>
      </c>
      <c r="H6486" t="s">
        <v>46</v>
      </c>
      <c r="J6486" t="s">
        <v>36</v>
      </c>
      <c r="L6486" t="s">
        <v>882</v>
      </c>
      <c r="M6486" t="s">
        <v>882</v>
      </c>
      <c r="N6486" t="b">
        <v>0</v>
      </c>
      <c r="O6486">
        <v>58.290238330000001</v>
      </c>
      <c r="P6486">
        <v>1.9612719012696109E-2</v>
      </c>
      <c r="Q6486">
        <v>37.077733405287333</v>
      </c>
      <c r="R6486">
        <v>2161.269916930401</v>
      </c>
      <c r="S6486">
        <v>1.1432300655493779</v>
      </c>
      <c r="T6486">
        <f t="shared" si="204"/>
        <v>2161.269916930401</v>
      </c>
      <c r="U6486">
        <f t="shared" si="205"/>
        <v>1.1432300655493786</v>
      </c>
    </row>
    <row r="6487" spans="1:21" x14ac:dyDescent="0.35">
      <c r="A6487" t="s">
        <v>73</v>
      </c>
      <c r="B6487" t="s">
        <v>63</v>
      </c>
      <c r="C6487" t="s">
        <v>29</v>
      </c>
      <c r="D6487" t="s">
        <v>30</v>
      </c>
      <c r="E6487" t="s">
        <v>307</v>
      </c>
      <c r="F6487" t="s">
        <v>308</v>
      </c>
      <c r="G6487" t="s">
        <v>128</v>
      </c>
      <c r="H6487" t="s">
        <v>46</v>
      </c>
      <c r="J6487" t="s">
        <v>36</v>
      </c>
      <c r="L6487" t="s">
        <v>309</v>
      </c>
      <c r="M6487" t="s">
        <v>309</v>
      </c>
      <c r="N6487" t="b">
        <v>0</v>
      </c>
      <c r="O6487">
        <v>140.61000000000001</v>
      </c>
      <c r="P6487">
        <v>2.9001543192613598E-3</v>
      </c>
      <c r="Q6487">
        <v>5.4827251955303087</v>
      </c>
      <c r="R6487">
        <v>770.92598974351677</v>
      </c>
      <c r="S6487">
        <v>0.40779069883133978</v>
      </c>
      <c r="T6487">
        <f t="shared" si="204"/>
        <v>770.92598974351677</v>
      </c>
      <c r="U6487">
        <f t="shared" si="205"/>
        <v>0.40779069883133984</v>
      </c>
    </row>
    <row r="6488" spans="1:21" x14ac:dyDescent="0.35">
      <c r="A6488" t="s">
        <v>73</v>
      </c>
      <c r="B6488" t="s">
        <v>63</v>
      </c>
      <c r="C6488" t="s">
        <v>39</v>
      </c>
      <c r="D6488" t="s">
        <v>40</v>
      </c>
      <c r="E6488" t="s">
        <v>1475</v>
      </c>
      <c r="F6488" t="s">
        <v>1476</v>
      </c>
      <c r="G6488" t="s">
        <v>452</v>
      </c>
      <c r="H6488" t="s">
        <v>46</v>
      </c>
      <c r="J6488" t="s">
        <v>36</v>
      </c>
      <c r="L6488" t="s">
        <v>1477</v>
      </c>
      <c r="M6488" t="s">
        <v>1477</v>
      </c>
      <c r="N6488" t="b">
        <v>0</v>
      </c>
      <c r="O6488">
        <v>84.86340337</v>
      </c>
      <c r="P6488">
        <v>7.4366866260304744E-6</v>
      </c>
      <c r="Q6488">
        <v>4.6319055532288503E-2</v>
      </c>
      <c r="R6488">
        <v>3.9307926933540291</v>
      </c>
      <c r="S6488">
        <v>6.311025368811085E-4</v>
      </c>
      <c r="T6488">
        <f t="shared" si="204"/>
        <v>3.9307926933540291</v>
      </c>
      <c r="U6488">
        <f t="shared" si="205"/>
        <v>6.311025368811085E-4</v>
      </c>
    </row>
    <row r="6489" spans="1:21" x14ac:dyDescent="0.35">
      <c r="A6489" t="s">
        <v>73</v>
      </c>
      <c r="B6489" t="s">
        <v>63</v>
      </c>
      <c r="C6489" t="s">
        <v>76</v>
      </c>
      <c r="D6489" t="s">
        <v>77</v>
      </c>
      <c r="E6489" t="s">
        <v>886</v>
      </c>
      <c r="F6489" t="s">
        <v>887</v>
      </c>
      <c r="G6489" t="s">
        <v>452</v>
      </c>
      <c r="H6489" t="s">
        <v>46</v>
      </c>
      <c r="J6489" t="s">
        <v>36</v>
      </c>
      <c r="L6489" t="s">
        <v>888</v>
      </c>
      <c r="M6489" t="s">
        <v>888</v>
      </c>
      <c r="N6489" t="b">
        <v>0</v>
      </c>
      <c r="O6489">
        <v>91.596892319999995</v>
      </c>
      <c r="P6489">
        <v>1.262130971156384E-2</v>
      </c>
      <c r="Q6489">
        <v>10.79821465566163</v>
      </c>
      <c r="R6489">
        <v>989.08290506288461</v>
      </c>
      <c r="S6489">
        <v>1.1560727465874829</v>
      </c>
      <c r="T6489">
        <f t="shared" si="204"/>
        <v>989.08290506288415</v>
      </c>
      <c r="U6489">
        <f t="shared" si="205"/>
        <v>1.1560727465874832</v>
      </c>
    </row>
    <row r="6490" spans="1:21" x14ac:dyDescent="0.35">
      <c r="A6490" t="s">
        <v>73</v>
      </c>
      <c r="B6490" t="s">
        <v>63</v>
      </c>
      <c r="C6490" t="s">
        <v>39</v>
      </c>
      <c r="D6490" t="s">
        <v>40</v>
      </c>
      <c r="E6490" t="s">
        <v>307</v>
      </c>
      <c r="F6490" t="s">
        <v>308</v>
      </c>
      <c r="G6490" t="s">
        <v>128</v>
      </c>
      <c r="H6490" t="s">
        <v>46</v>
      </c>
      <c r="J6490" t="s">
        <v>36</v>
      </c>
      <c r="L6490" t="s">
        <v>309</v>
      </c>
      <c r="M6490" t="s">
        <v>309</v>
      </c>
      <c r="N6490" t="b">
        <v>0</v>
      </c>
      <c r="O6490">
        <v>140.61000000000001</v>
      </c>
      <c r="P6490">
        <v>7.1816205696471132E-4</v>
      </c>
      <c r="Q6490">
        <v>4.4730388505676268</v>
      </c>
      <c r="R6490">
        <v>628.95399277831405</v>
      </c>
      <c r="S6490">
        <v>0.1009807668298081</v>
      </c>
      <c r="T6490">
        <f t="shared" si="204"/>
        <v>628.95399277831405</v>
      </c>
      <c r="U6490">
        <f t="shared" si="205"/>
        <v>0.10098076682980807</v>
      </c>
    </row>
    <row r="6491" spans="1:21" x14ac:dyDescent="0.35">
      <c r="A6491" t="s">
        <v>73</v>
      </c>
      <c r="B6491" t="s">
        <v>63</v>
      </c>
      <c r="C6491" t="s">
        <v>39</v>
      </c>
      <c r="D6491" t="s">
        <v>40</v>
      </c>
      <c r="E6491" t="s">
        <v>310</v>
      </c>
      <c r="F6491" t="s">
        <v>311</v>
      </c>
      <c r="G6491" t="s">
        <v>128</v>
      </c>
      <c r="H6491" t="s">
        <v>46</v>
      </c>
      <c r="J6491" t="s">
        <v>36</v>
      </c>
      <c r="L6491" t="s">
        <v>312</v>
      </c>
      <c r="M6491" t="s">
        <v>312</v>
      </c>
      <c r="N6491" t="b">
        <v>0</v>
      </c>
      <c r="O6491">
        <v>23.09</v>
      </c>
      <c r="P6491">
        <v>6.690324144544282E-4</v>
      </c>
      <c r="Q6491">
        <v>4.1670371653883809</v>
      </c>
      <c r="R6491">
        <v>96.216888148817716</v>
      </c>
      <c r="S6491">
        <v>1.544795844975275E-2</v>
      </c>
      <c r="T6491">
        <f t="shared" si="204"/>
        <v>96.216888148817716</v>
      </c>
      <c r="U6491">
        <f t="shared" si="205"/>
        <v>1.5447958449752747E-2</v>
      </c>
    </row>
    <row r="6492" spans="1:21" x14ac:dyDescent="0.35">
      <c r="A6492" t="s">
        <v>73</v>
      </c>
      <c r="B6492" t="s">
        <v>63</v>
      </c>
      <c r="C6492" t="s">
        <v>29</v>
      </c>
      <c r="D6492" t="s">
        <v>30</v>
      </c>
      <c r="E6492" t="s">
        <v>903</v>
      </c>
      <c r="F6492" t="s">
        <v>904</v>
      </c>
      <c r="G6492" t="s">
        <v>452</v>
      </c>
      <c r="H6492" t="s">
        <v>46</v>
      </c>
      <c r="J6492" t="s">
        <v>36</v>
      </c>
      <c r="L6492" t="s">
        <v>905</v>
      </c>
      <c r="M6492" t="s">
        <v>905</v>
      </c>
      <c r="N6492" t="b">
        <v>0</v>
      </c>
      <c r="O6492">
        <v>73.482587359999997</v>
      </c>
      <c r="P6492">
        <v>4.4075030086209183E-3</v>
      </c>
      <c r="Q6492">
        <v>8.3323592935206836</v>
      </c>
      <c r="R6492">
        <v>612.28331970104148</v>
      </c>
      <c r="S6492">
        <v>0.32387472487044938</v>
      </c>
      <c r="T6492">
        <f t="shared" si="204"/>
        <v>612.28331970104148</v>
      </c>
      <c r="U6492">
        <f t="shared" si="205"/>
        <v>0.32387472487044944</v>
      </c>
    </row>
    <row r="6493" spans="1:21" x14ac:dyDescent="0.35">
      <c r="A6493" t="s">
        <v>73</v>
      </c>
      <c r="B6493" t="s">
        <v>63</v>
      </c>
      <c r="C6493" t="s">
        <v>76</v>
      </c>
      <c r="D6493" t="s">
        <v>77</v>
      </c>
      <c r="E6493" t="s">
        <v>903</v>
      </c>
      <c r="F6493" t="s">
        <v>904</v>
      </c>
      <c r="G6493" t="s">
        <v>452</v>
      </c>
      <c r="H6493" t="s">
        <v>46</v>
      </c>
      <c r="J6493" t="s">
        <v>36</v>
      </c>
      <c r="L6493" t="s">
        <v>905</v>
      </c>
      <c r="M6493" t="s">
        <v>905</v>
      </c>
      <c r="N6493" t="b">
        <v>0</v>
      </c>
      <c r="O6493">
        <v>73.482587359999997</v>
      </c>
      <c r="P6493">
        <v>2.2574847140409551E-2</v>
      </c>
      <c r="Q6493">
        <v>19.314005504321589</v>
      </c>
      <c r="R6493">
        <v>1419.243096742832</v>
      </c>
      <c r="S6493">
        <v>1.6588581771337909</v>
      </c>
      <c r="T6493">
        <f t="shared" si="204"/>
        <v>1419.243096742832</v>
      </c>
      <c r="U6493">
        <f t="shared" si="205"/>
        <v>1.6588581771337909</v>
      </c>
    </row>
    <row r="6494" spans="1:21" x14ac:dyDescent="0.35">
      <c r="A6494" t="s">
        <v>73</v>
      </c>
      <c r="B6494" t="s">
        <v>63</v>
      </c>
      <c r="C6494" t="s">
        <v>29</v>
      </c>
      <c r="D6494" t="s">
        <v>30</v>
      </c>
      <c r="E6494" t="s">
        <v>310</v>
      </c>
      <c r="F6494" t="s">
        <v>311</v>
      </c>
      <c r="G6494" t="s">
        <v>128</v>
      </c>
      <c r="H6494" t="s">
        <v>46</v>
      </c>
      <c r="J6494" t="s">
        <v>36</v>
      </c>
      <c r="L6494" t="s">
        <v>312</v>
      </c>
      <c r="M6494" t="s">
        <v>312</v>
      </c>
      <c r="N6494" t="b">
        <v>0</v>
      </c>
      <c r="O6494">
        <v>23.09</v>
      </c>
      <c r="P6494">
        <v>1.3365594636112311E-7</v>
      </c>
      <c r="Q6494">
        <v>2.5267580410452548E-4</v>
      </c>
      <c r="R6494">
        <v>5.8342843167734932E-3</v>
      </c>
      <c r="S6494">
        <v>3.0861158014783318E-6</v>
      </c>
      <c r="T6494">
        <f t="shared" si="204"/>
        <v>5.8342843167734932E-3</v>
      </c>
      <c r="U6494">
        <f t="shared" si="205"/>
        <v>3.0861158014783327E-6</v>
      </c>
    </row>
    <row r="6495" spans="1:21" x14ac:dyDescent="0.35">
      <c r="A6495" t="s">
        <v>73</v>
      </c>
      <c r="B6495" t="s">
        <v>63</v>
      </c>
      <c r="C6495" t="s">
        <v>39</v>
      </c>
      <c r="D6495" t="s">
        <v>40</v>
      </c>
      <c r="E6495" t="s">
        <v>903</v>
      </c>
      <c r="F6495" t="s">
        <v>904</v>
      </c>
      <c r="G6495" t="s">
        <v>452</v>
      </c>
      <c r="H6495" t="s">
        <v>46</v>
      </c>
      <c r="J6495" t="s">
        <v>36</v>
      </c>
      <c r="L6495" t="s">
        <v>905</v>
      </c>
      <c r="M6495" t="s">
        <v>905</v>
      </c>
      <c r="N6495" t="b">
        <v>0</v>
      </c>
      <c r="O6495">
        <v>73.482587359999997</v>
      </c>
      <c r="P6495">
        <v>2.3100390620295251E-2</v>
      </c>
      <c r="Q6495">
        <v>143.87970473486871</v>
      </c>
      <c r="R6495">
        <v>10572.652972510999</v>
      </c>
      <c r="S6495">
        <v>1.6974764718059701</v>
      </c>
      <c r="T6495">
        <f t="shared" si="204"/>
        <v>10572.652972510996</v>
      </c>
      <c r="U6495">
        <f t="shared" si="205"/>
        <v>1.6974764718059703</v>
      </c>
    </row>
    <row r="6496" spans="1:21" x14ac:dyDescent="0.35">
      <c r="A6496" t="s">
        <v>73</v>
      </c>
      <c r="B6496" t="s">
        <v>63</v>
      </c>
      <c r="C6496" t="s">
        <v>76</v>
      </c>
      <c r="D6496" t="s">
        <v>77</v>
      </c>
      <c r="E6496" t="s">
        <v>1326</v>
      </c>
      <c r="F6496" t="s">
        <v>1327</v>
      </c>
      <c r="G6496" t="s">
        <v>452</v>
      </c>
      <c r="H6496" t="s">
        <v>46</v>
      </c>
      <c r="J6496" t="s">
        <v>36</v>
      </c>
      <c r="L6496" t="s">
        <v>1328</v>
      </c>
      <c r="M6496" t="s">
        <v>1328</v>
      </c>
      <c r="N6496" t="b">
        <v>0</v>
      </c>
      <c r="O6496">
        <v>467.13967572000001</v>
      </c>
      <c r="P6496">
        <v>8.3779337875592788E-3</v>
      </c>
      <c r="Q6496">
        <v>7.1677765205379886</v>
      </c>
      <c r="R6496">
        <v>3348.3527994375459</v>
      </c>
      <c r="S6496">
        <v>3.9136652727240731</v>
      </c>
      <c r="T6496">
        <f t="shared" si="204"/>
        <v>3348.3527994375459</v>
      </c>
      <c r="U6496">
        <f t="shared" si="205"/>
        <v>3.9136652727240731</v>
      </c>
    </row>
    <row r="6497" spans="1:21" x14ac:dyDescent="0.35">
      <c r="A6497" t="s">
        <v>73</v>
      </c>
      <c r="B6497" t="s">
        <v>63</v>
      </c>
      <c r="C6497" t="s">
        <v>29</v>
      </c>
      <c r="D6497" t="s">
        <v>30</v>
      </c>
      <c r="E6497" t="s">
        <v>637</v>
      </c>
      <c r="F6497" t="s">
        <v>638</v>
      </c>
      <c r="G6497" t="s">
        <v>452</v>
      </c>
      <c r="H6497" t="s">
        <v>46</v>
      </c>
      <c r="J6497" t="s">
        <v>36</v>
      </c>
      <c r="L6497" t="s">
        <v>639</v>
      </c>
      <c r="M6497" t="s">
        <v>639</v>
      </c>
      <c r="N6497" t="b">
        <v>0</v>
      </c>
      <c r="O6497">
        <v>107.13290702</v>
      </c>
      <c r="P6497">
        <v>9.2091919976890896E-3</v>
      </c>
      <c r="Q6497">
        <v>17.409924934293059</v>
      </c>
      <c r="R6497">
        <v>1865.1758692107981</v>
      </c>
      <c r="S6497">
        <v>0.98660751001775338</v>
      </c>
      <c r="T6497">
        <f t="shared" si="204"/>
        <v>1865.1758692107981</v>
      </c>
      <c r="U6497">
        <f t="shared" si="205"/>
        <v>0.98660751001775338</v>
      </c>
    </row>
    <row r="6498" spans="1:21" x14ac:dyDescent="0.35">
      <c r="A6498" t="s">
        <v>73</v>
      </c>
      <c r="B6498" t="s">
        <v>63</v>
      </c>
      <c r="C6498" t="s">
        <v>39</v>
      </c>
      <c r="D6498" t="s">
        <v>40</v>
      </c>
      <c r="E6498" t="s">
        <v>319</v>
      </c>
      <c r="F6498" t="s">
        <v>320</v>
      </c>
      <c r="G6498" t="s">
        <v>128</v>
      </c>
      <c r="H6498" t="s">
        <v>46</v>
      </c>
      <c r="J6498" t="s">
        <v>36</v>
      </c>
      <c r="L6498" t="s">
        <v>321</v>
      </c>
      <c r="M6498" t="s">
        <v>321</v>
      </c>
      <c r="N6498" t="b">
        <v>0</v>
      </c>
      <c r="O6498">
        <v>113.85</v>
      </c>
      <c r="P6498">
        <v>5.8727510296375093E-3</v>
      </c>
      <c r="Q6498">
        <v>36.5781556690768</v>
      </c>
      <c r="R6498">
        <v>4164.4230229243931</v>
      </c>
      <c r="S6498">
        <v>0.6686127047242304</v>
      </c>
      <c r="T6498">
        <f t="shared" si="204"/>
        <v>4164.4230229243931</v>
      </c>
      <c r="U6498">
        <f t="shared" si="205"/>
        <v>0.6686127047242304</v>
      </c>
    </row>
    <row r="6499" spans="1:21" x14ac:dyDescent="0.35">
      <c r="A6499" t="s">
        <v>73</v>
      </c>
      <c r="B6499" t="s">
        <v>63</v>
      </c>
      <c r="C6499" t="s">
        <v>29</v>
      </c>
      <c r="D6499" t="s">
        <v>30</v>
      </c>
      <c r="E6499" t="s">
        <v>319</v>
      </c>
      <c r="F6499" t="s">
        <v>320</v>
      </c>
      <c r="G6499" t="s">
        <v>128</v>
      </c>
      <c r="H6499" t="s">
        <v>46</v>
      </c>
      <c r="J6499" t="s">
        <v>36</v>
      </c>
      <c r="L6499" t="s">
        <v>321</v>
      </c>
      <c r="M6499" t="s">
        <v>321</v>
      </c>
      <c r="N6499" t="b">
        <v>0</v>
      </c>
      <c r="O6499">
        <v>113.85</v>
      </c>
      <c r="P6499">
        <v>8.9471089110152915E-3</v>
      </c>
      <c r="Q6499">
        <v>16.91445835408889</v>
      </c>
      <c r="R6499">
        <v>1925.71108361302</v>
      </c>
      <c r="S6499">
        <v>1.0186283495190911</v>
      </c>
      <c r="T6499">
        <f t="shared" si="204"/>
        <v>1925.71108361302</v>
      </c>
      <c r="U6499">
        <f t="shared" si="205"/>
        <v>1.0186283495190909</v>
      </c>
    </row>
    <row r="6500" spans="1:21" x14ac:dyDescent="0.35">
      <c r="A6500" t="s">
        <v>73</v>
      </c>
      <c r="B6500" t="s">
        <v>63</v>
      </c>
      <c r="C6500" t="s">
        <v>39</v>
      </c>
      <c r="D6500" t="s">
        <v>40</v>
      </c>
      <c r="E6500" t="s">
        <v>637</v>
      </c>
      <c r="F6500" t="s">
        <v>638</v>
      </c>
      <c r="G6500" t="s">
        <v>452</v>
      </c>
      <c r="H6500" t="s">
        <v>46</v>
      </c>
      <c r="J6500" t="s">
        <v>36</v>
      </c>
      <c r="L6500" t="s">
        <v>639</v>
      </c>
      <c r="M6500" t="s">
        <v>639</v>
      </c>
      <c r="N6500" t="b">
        <v>0</v>
      </c>
      <c r="O6500">
        <v>107.13290702</v>
      </c>
      <c r="P6500">
        <v>2.2227545245623649E-3</v>
      </c>
      <c r="Q6500">
        <v>13.844322806002801</v>
      </c>
      <c r="R6500">
        <v>1483.1825479303629</v>
      </c>
      <c r="S6500">
        <v>0.23813015380822419</v>
      </c>
      <c r="T6500">
        <f t="shared" si="204"/>
        <v>1483.1825479303636</v>
      </c>
      <c r="U6500">
        <f t="shared" si="205"/>
        <v>0.23813015380822414</v>
      </c>
    </row>
    <row r="6501" spans="1:21" x14ac:dyDescent="0.35">
      <c r="A6501" t="s">
        <v>73</v>
      </c>
      <c r="B6501" t="s">
        <v>63</v>
      </c>
      <c r="C6501" t="s">
        <v>29</v>
      </c>
      <c r="D6501" t="s">
        <v>30</v>
      </c>
      <c r="E6501" t="s">
        <v>189</v>
      </c>
      <c r="F6501" t="s">
        <v>190</v>
      </c>
      <c r="G6501" t="s">
        <v>128</v>
      </c>
      <c r="H6501" t="s">
        <v>46</v>
      </c>
      <c r="J6501" t="s">
        <v>36</v>
      </c>
      <c r="L6501" t="s">
        <v>191</v>
      </c>
      <c r="M6501" t="s">
        <v>191</v>
      </c>
      <c r="N6501" t="b">
        <v>0</v>
      </c>
      <c r="O6501">
        <v>32.630000000000003</v>
      </c>
      <c r="P6501">
        <v>2.2193478127550299E-2</v>
      </c>
      <c r="Q6501">
        <v>41.956643788997297</v>
      </c>
      <c r="R6501">
        <v>1369.0452868349821</v>
      </c>
      <c r="S6501">
        <v>0.72417319130196622</v>
      </c>
      <c r="T6501">
        <f t="shared" si="204"/>
        <v>1369.0452868349819</v>
      </c>
      <c r="U6501">
        <f t="shared" si="205"/>
        <v>0.72417319130196633</v>
      </c>
    </row>
    <row r="6502" spans="1:21" x14ac:dyDescent="0.35">
      <c r="A6502" t="s">
        <v>73</v>
      </c>
      <c r="B6502" t="s">
        <v>63</v>
      </c>
      <c r="C6502" t="s">
        <v>39</v>
      </c>
      <c r="D6502" t="s">
        <v>40</v>
      </c>
      <c r="E6502" t="s">
        <v>189</v>
      </c>
      <c r="F6502" t="s">
        <v>190</v>
      </c>
      <c r="G6502" t="s">
        <v>128</v>
      </c>
      <c r="H6502" t="s">
        <v>46</v>
      </c>
      <c r="J6502" t="s">
        <v>36</v>
      </c>
      <c r="L6502" t="s">
        <v>191</v>
      </c>
      <c r="M6502" t="s">
        <v>191</v>
      </c>
      <c r="N6502" t="b">
        <v>0</v>
      </c>
      <c r="O6502">
        <v>32.630000000000003</v>
      </c>
      <c r="P6502">
        <v>5.8865305926611017E-3</v>
      </c>
      <c r="Q6502">
        <v>36.663981034188517</v>
      </c>
      <c r="R6502">
        <v>1196.345701145571</v>
      </c>
      <c r="S6502">
        <v>0.19207749323853179</v>
      </c>
      <c r="T6502">
        <f t="shared" si="204"/>
        <v>1196.3457011455714</v>
      </c>
      <c r="U6502">
        <f t="shared" si="205"/>
        <v>0.19207749323853177</v>
      </c>
    </row>
    <row r="6503" spans="1:21" x14ac:dyDescent="0.35">
      <c r="A6503" t="s">
        <v>73</v>
      </c>
      <c r="B6503" t="s">
        <v>63</v>
      </c>
      <c r="C6503" t="s">
        <v>29</v>
      </c>
      <c r="D6503" t="s">
        <v>30</v>
      </c>
      <c r="E6503" t="s">
        <v>325</v>
      </c>
      <c r="F6503" t="s">
        <v>326</v>
      </c>
      <c r="G6503" t="s">
        <v>128</v>
      </c>
      <c r="H6503" t="s">
        <v>46</v>
      </c>
      <c r="J6503" t="s">
        <v>36</v>
      </c>
      <c r="L6503" t="s">
        <v>327</v>
      </c>
      <c r="M6503" t="s">
        <v>327</v>
      </c>
      <c r="N6503" t="b">
        <v>0</v>
      </c>
      <c r="O6503">
        <v>35.74</v>
      </c>
      <c r="P6503">
        <v>1.63044353012359E-2</v>
      </c>
      <c r="Q6503">
        <v>30.823441922134428</v>
      </c>
      <c r="R6503">
        <v>1101.629814297085</v>
      </c>
      <c r="S6503">
        <v>0.58272051766617095</v>
      </c>
      <c r="T6503">
        <f t="shared" si="204"/>
        <v>1101.6298142970845</v>
      </c>
      <c r="U6503">
        <f t="shared" si="205"/>
        <v>0.58272051766617106</v>
      </c>
    </row>
    <row r="6504" spans="1:21" x14ac:dyDescent="0.35">
      <c r="A6504" t="s">
        <v>73</v>
      </c>
      <c r="B6504" t="s">
        <v>63</v>
      </c>
      <c r="C6504" t="s">
        <v>39</v>
      </c>
      <c r="D6504" t="s">
        <v>40</v>
      </c>
      <c r="E6504" t="s">
        <v>325</v>
      </c>
      <c r="F6504" t="s">
        <v>326</v>
      </c>
      <c r="G6504" t="s">
        <v>128</v>
      </c>
      <c r="H6504" t="s">
        <v>46</v>
      </c>
      <c r="J6504" t="s">
        <v>36</v>
      </c>
      <c r="L6504" t="s">
        <v>327</v>
      </c>
      <c r="M6504" t="s">
        <v>327</v>
      </c>
      <c r="N6504" t="b">
        <v>0</v>
      </c>
      <c r="O6504">
        <v>35.74</v>
      </c>
      <c r="P6504">
        <v>1.108158942029292E-3</v>
      </c>
      <c r="Q6504">
        <v>6.902116245532179</v>
      </c>
      <c r="R6504">
        <v>246.68163461532009</v>
      </c>
      <c r="S6504">
        <v>3.9605600588126892E-2</v>
      </c>
      <c r="T6504">
        <f t="shared" si="204"/>
        <v>246.68163461532009</v>
      </c>
      <c r="U6504">
        <f t="shared" si="205"/>
        <v>3.9605600588126899E-2</v>
      </c>
    </row>
    <row r="6505" spans="1:21" x14ac:dyDescent="0.35">
      <c r="A6505" t="s">
        <v>73</v>
      </c>
      <c r="B6505" t="s">
        <v>63</v>
      </c>
      <c r="C6505" t="s">
        <v>29</v>
      </c>
      <c r="D6505" t="s">
        <v>30</v>
      </c>
      <c r="E6505" t="s">
        <v>347</v>
      </c>
      <c r="F6505" t="s">
        <v>348</v>
      </c>
      <c r="G6505" t="s">
        <v>128</v>
      </c>
      <c r="H6505" t="s">
        <v>46</v>
      </c>
      <c r="J6505" t="s">
        <v>36</v>
      </c>
      <c r="L6505" t="s">
        <v>349</v>
      </c>
      <c r="M6505" t="s">
        <v>349</v>
      </c>
      <c r="N6505" t="b">
        <v>0</v>
      </c>
      <c r="O6505">
        <v>0.31</v>
      </c>
      <c r="P6505">
        <v>3.1613359331874491E-3</v>
      </c>
      <c r="Q6505">
        <v>5.9764875466477312</v>
      </c>
      <c r="R6505">
        <v>1.8527111394607969</v>
      </c>
      <c r="S6505">
        <v>9.8001413928810923E-4</v>
      </c>
      <c r="T6505">
        <f t="shared" si="204"/>
        <v>1.8527111394607967</v>
      </c>
      <c r="U6505">
        <f t="shared" si="205"/>
        <v>9.8001413928810923E-4</v>
      </c>
    </row>
    <row r="6506" spans="1:21" x14ac:dyDescent="0.35">
      <c r="A6506" t="s">
        <v>73</v>
      </c>
      <c r="B6506" t="s">
        <v>63</v>
      </c>
      <c r="C6506" t="s">
        <v>39</v>
      </c>
      <c r="D6506" t="s">
        <v>40</v>
      </c>
      <c r="E6506" t="s">
        <v>398</v>
      </c>
      <c r="F6506" t="s">
        <v>399</v>
      </c>
      <c r="G6506" t="s">
        <v>128</v>
      </c>
      <c r="H6506" t="s">
        <v>46</v>
      </c>
      <c r="J6506" t="s">
        <v>36</v>
      </c>
      <c r="L6506" t="s">
        <v>285</v>
      </c>
      <c r="M6506" t="s">
        <v>285</v>
      </c>
      <c r="N6506" t="b">
        <v>0</v>
      </c>
      <c r="O6506">
        <v>0.44</v>
      </c>
      <c r="P6506">
        <v>1.7787165390904169E-3</v>
      </c>
      <c r="Q6506">
        <v>11.078652939596299</v>
      </c>
      <c r="R6506">
        <v>4.8746072934223728</v>
      </c>
      <c r="S6506">
        <v>7.8263527719978337E-4</v>
      </c>
      <c r="T6506">
        <f t="shared" si="204"/>
        <v>4.8746072934223719</v>
      </c>
      <c r="U6506">
        <f t="shared" si="205"/>
        <v>7.8263527719978348E-4</v>
      </c>
    </row>
    <row r="6507" spans="1:21" x14ac:dyDescent="0.35">
      <c r="A6507" t="s">
        <v>73</v>
      </c>
      <c r="B6507" t="s">
        <v>63</v>
      </c>
      <c r="C6507" t="s">
        <v>29</v>
      </c>
      <c r="D6507" t="s">
        <v>30</v>
      </c>
      <c r="E6507" t="s">
        <v>408</v>
      </c>
      <c r="F6507" t="s">
        <v>409</v>
      </c>
      <c r="G6507" t="s">
        <v>128</v>
      </c>
      <c r="H6507" t="s">
        <v>46</v>
      </c>
      <c r="J6507" t="s">
        <v>36</v>
      </c>
      <c r="L6507" t="s">
        <v>410</v>
      </c>
      <c r="M6507" t="s">
        <v>410</v>
      </c>
      <c r="N6507" t="b">
        <v>0</v>
      </c>
      <c r="O6507">
        <v>2.4</v>
      </c>
      <c r="P6507">
        <v>6.6965766479239273E-3</v>
      </c>
      <c r="Q6507">
        <v>12.65983994973187</v>
      </c>
      <c r="R6507">
        <v>30.383615879356491</v>
      </c>
      <c r="S6507">
        <v>1.6071783955017429E-2</v>
      </c>
      <c r="T6507">
        <f t="shared" si="204"/>
        <v>30.383615879356487</v>
      </c>
      <c r="U6507">
        <f t="shared" si="205"/>
        <v>1.6071783955017425E-2</v>
      </c>
    </row>
    <row r="6508" spans="1:21" x14ac:dyDescent="0.35">
      <c r="A6508" t="s">
        <v>73</v>
      </c>
      <c r="B6508" t="s">
        <v>63</v>
      </c>
      <c r="C6508" t="s">
        <v>39</v>
      </c>
      <c r="D6508" t="s">
        <v>40</v>
      </c>
      <c r="E6508" t="s">
        <v>408</v>
      </c>
      <c r="F6508" t="s">
        <v>409</v>
      </c>
      <c r="G6508" t="s">
        <v>128</v>
      </c>
      <c r="H6508" t="s">
        <v>46</v>
      </c>
      <c r="J6508" t="s">
        <v>36</v>
      </c>
      <c r="L6508" t="s">
        <v>410</v>
      </c>
      <c r="M6508" t="s">
        <v>410</v>
      </c>
      <c r="N6508" t="b">
        <v>0</v>
      </c>
      <c r="O6508">
        <v>2.4</v>
      </c>
      <c r="P6508">
        <v>9.1282272553797148E-3</v>
      </c>
      <c r="Q6508">
        <v>56.854737387121652</v>
      </c>
      <c r="R6508">
        <v>136.45136972909199</v>
      </c>
      <c r="S6508">
        <v>2.1907745412911319E-2</v>
      </c>
      <c r="T6508">
        <f t="shared" si="204"/>
        <v>136.45136972909197</v>
      </c>
      <c r="U6508">
        <f t="shared" si="205"/>
        <v>2.1907745412911316E-2</v>
      </c>
    </row>
    <row r="6509" spans="1:21" x14ac:dyDescent="0.35">
      <c r="A6509" t="s">
        <v>73</v>
      </c>
      <c r="B6509" t="s">
        <v>63</v>
      </c>
      <c r="C6509" t="s">
        <v>29</v>
      </c>
      <c r="D6509" t="s">
        <v>30</v>
      </c>
      <c r="E6509" t="s">
        <v>418</v>
      </c>
      <c r="F6509" t="s">
        <v>419</v>
      </c>
      <c r="G6509" t="s">
        <v>128</v>
      </c>
      <c r="H6509" t="s">
        <v>46</v>
      </c>
      <c r="J6509" t="s">
        <v>36</v>
      </c>
      <c r="L6509" t="s">
        <v>420</v>
      </c>
      <c r="M6509" t="s">
        <v>420</v>
      </c>
      <c r="N6509" t="b">
        <v>0</v>
      </c>
      <c r="O6509">
        <v>23.09</v>
      </c>
      <c r="P6509">
        <v>2.0076086895452132E-3</v>
      </c>
      <c r="Q6509">
        <v>3.7953727744179271</v>
      </c>
      <c r="R6509">
        <v>87.635157361309936</v>
      </c>
      <c r="S6509">
        <v>4.6355684641598963E-2</v>
      </c>
      <c r="T6509">
        <f t="shared" si="204"/>
        <v>87.635157361309936</v>
      </c>
      <c r="U6509">
        <f t="shared" si="205"/>
        <v>4.635568464159897E-2</v>
      </c>
    </row>
    <row r="6510" spans="1:21" x14ac:dyDescent="0.35">
      <c r="A6510" t="s">
        <v>73</v>
      </c>
      <c r="B6510" t="s">
        <v>63</v>
      </c>
      <c r="C6510" t="s">
        <v>76</v>
      </c>
      <c r="D6510" t="s">
        <v>77</v>
      </c>
      <c r="E6510" t="s">
        <v>418</v>
      </c>
      <c r="F6510" t="s">
        <v>419</v>
      </c>
      <c r="G6510" t="s">
        <v>128</v>
      </c>
      <c r="H6510" t="s">
        <v>46</v>
      </c>
      <c r="J6510" t="s">
        <v>36</v>
      </c>
      <c r="L6510" t="s">
        <v>420</v>
      </c>
      <c r="M6510" t="s">
        <v>420</v>
      </c>
      <c r="N6510" t="b">
        <v>0</v>
      </c>
      <c r="O6510">
        <v>23.09</v>
      </c>
      <c r="P6510">
        <v>3.2025715618547022E-2</v>
      </c>
      <c r="Q6510">
        <v>27.399735816117389</v>
      </c>
      <c r="R6510">
        <v>632.65989999415058</v>
      </c>
      <c r="S6510">
        <v>0.73947377363225053</v>
      </c>
      <c r="T6510">
        <f t="shared" si="204"/>
        <v>632.65989999415046</v>
      </c>
      <c r="U6510">
        <f t="shared" si="205"/>
        <v>0.73947377363225075</v>
      </c>
    </row>
    <row r="6511" spans="1:21" x14ac:dyDescent="0.35">
      <c r="A6511" t="s">
        <v>73</v>
      </c>
      <c r="B6511" t="s">
        <v>63</v>
      </c>
      <c r="C6511" t="s">
        <v>39</v>
      </c>
      <c r="D6511" t="s">
        <v>40</v>
      </c>
      <c r="E6511" t="s">
        <v>418</v>
      </c>
      <c r="F6511" t="s">
        <v>419</v>
      </c>
      <c r="G6511" t="s">
        <v>128</v>
      </c>
      <c r="H6511" t="s">
        <v>46</v>
      </c>
      <c r="J6511" t="s">
        <v>36</v>
      </c>
      <c r="L6511" t="s">
        <v>420</v>
      </c>
      <c r="M6511" t="s">
        <v>420</v>
      </c>
      <c r="N6511" t="b">
        <v>0</v>
      </c>
      <c r="O6511">
        <v>23.09</v>
      </c>
      <c r="P6511">
        <v>2.397500379875556E-2</v>
      </c>
      <c r="Q6511">
        <v>149.3271920930928</v>
      </c>
      <c r="R6511">
        <v>3447.964865429512</v>
      </c>
      <c r="S6511">
        <v>0.553582837713266</v>
      </c>
      <c r="T6511">
        <f t="shared" si="204"/>
        <v>3447.9648654295129</v>
      </c>
      <c r="U6511">
        <f t="shared" si="205"/>
        <v>0.55358283771326589</v>
      </c>
    </row>
    <row r="6512" spans="1:21" x14ac:dyDescent="0.35">
      <c r="A6512" t="s">
        <v>73</v>
      </c>
      <c r="B6512" t="s">
        <v>63</v>
      </c>
      <c r="C6512" t="s">
        <v>29</v>
      </c>
      <c r="D6512" t="s">
        <v>30</v>
      </c>
      <c r="E6512" t="s">
        <v>424</v>
      </c>
      <c r="F6512" t="s">
        <v>425</v>
      </c>
      <c r="G6512" t="s">
        <v>128</v>
      </c>
      <c r="H6512" t="s">
        <v>46</v>
      </c>
      <c r="J6512" t="s">
        <v>36</v>
      </c>
      <c r="L6512" t="s">
        <v>426</v>
      </c>
      <c r="M6512" t="s">
        <v>426</v>
      </c>
      <c r="N6512" t="b">
        <v>0</v>
      </c>
      <c r="O6512">
        <v>0.34</v>
      </c>
      <c r="P6512">
        <v>1.352330622309948E-3</v>
      </c>
      <c r="Q6512">
        <v>2.5565733265926069</v>
      </c>
      <c r="R6512">
        <v>0.86923493104148652</v>
      </c>
      <c r="S6512">
        <v>4.5979241158538241E-4</v>
      </c>
      <c r="T6512">
        <f t="shared" si="204"/>
        <v>0.86923493104148641</v>
      </c>
      <c r="U6512">
        <f t="shared" si="205"/>
        <v>4.5979241158538236E-4</v>
      </c>
    </row>
    <row r="6513" spans="1:21" x14ac:dyDescent="0.35">
      <c r="A6513" t="s">
        <v>73</v>
      </c>
      <c r="B6513" t="s">
        <v>63</v>
      </c>
      <c r="C6513" t="s">
        <v>76</v>
      </c>
      <c r="D6513" t="s">
        <v>77</v>
      </c>
      <c r="E6513" t="s">
        <v>424</v>
      </c>
      <c r="F6513" t="s">
        <v>425</v>
      </c>
      <c r="G6513" t="s">
        <v>128</v>
      </c>
      <c r="H6513" t="s">
        <v>46</v>
      </c>
      <c r="J6513" t="s">
        <v>36</v>
      </c>
      <c r="L6513" t="s">
        <v>426</v>
      </c>
      <c r="M6513" t="s">
        <v>426</v>
      </c>
      <c r="N6513" t="b">
        <v>0</v>
      </c>
      <c r="O6513">
        <v>0.34</v>
      </c>
      <c r="P6513">
        <v>1.045784734570873E-2</v>
      </c>
      <c r="Q6513">
        <v>8.9472553210257946</v>
      </c>
      <c r="R6513">
        <v>3.0420668091487699</v>
      </c>
      <c r="S6513">
        <v>3.555668097540968E-3</v>
      </c>
      <c r="T6513">
        <f t="shared" si="204"/>
        <v>3.0420668091487704</v>
      </c>
      <c r="U6513">
        <f t="shared" si="205"/>
        <v>3.5556680975409685E-3</v>
      </c>
    </row>
    <row r="6514" spans="1:21" x14ac:dyDescent="0.35">
      <c r="A6514" t="s">
        <v>73</v>
      </c>
      <c r="B6514" t="s">
        <v>63</v>
      </c>
      <c r="C6514" t="s">
        <v>39</v>
      </c>
      <c r="D6514" t="s">
        <v>40</v>
      </c>
      <c r="E6514" t="s">
        <v>424</v>
      </c>
      <c r="F6514" t="s">
        <v>425</v>
      </c>
      <c r="G6514" t="s">
        <v>128</v>
      </c>
      <c r="H6514" t="s">
        <v>46</v>
      </c>
      <c r="J6514" t="s">
        <v>36</v>
      </c>
      <c r="L6514" t="s">
        <v>426</v>
      </c>
      <c r="M6514" t="s">
        <v>426</v>
      </c>
      <c r="N6514" t="b">
        <v>0</v>
      </c>
      <c r="O6514">
        <v>0.34</v>
      </c>
      <c r="P6514">
        <v>1.3037270500032651E-2</v>
      </c>
      <c r="Q6514">
        <v>81.202030776280338</v>
      </c>
      <c r="R6514">
        <v>27.608690463935321</v>
      </c>
      <c r="S6514">
        <v>4.4326719700111018E-3</v>
      </c>
      <c r="T6514">
        <f t="shared" si="204"/>
        <v>27.608690463935318</v>
      </c>
      <c r="U6514">
        <f t="shared" si="205"/>
        <v>4.4326719700111018E-3</v>
      </c>
    </row>
    <row r="6515" spans="1:21" x14ac:dyDescent="0.35">
      <c r="A6515" t="s">
        <v>73</v>
      </c>
      <c r="B6515" t="s">
        <v>63</v>
      </c>
      <c r="C6515" t="s">
        <v>39</v>
      </c>
      <c r="D6515" t="s">
        <v>40</v>
      </c>
      <c r="E6515" t="s">
        <v>427</v>
      </c>
      <c r="F6515" t="s">
        <v>428</v>
      </c>
      <c r="G6515" t="s">
        <v>128</v>
      </c>
      <c r="H6515" t="s">
        <v>46</v>
      </c>
      <c r="J6515" t="s">
        <v>36</v>
      </c>
      <c r="L6515" t="s">
        <v>429</v>
      </c>
      <c r="M6515" t="s">
        <v>430</v>
      </c>
      <c r="N6515" t="b">
        <v>0</v>
      </c>
      <c r="O6515">
        <v>0.47</v>
      </c>
      <c r="P6515">
        <v>5.7000165684000272E-2</v>
      </c>
      <c r="Q6515">
        <v>355.02287139886192</v>
      </c>
      <c r="R6515">
        <v>166.86074955746511</v>
      </c>
      <c r="S6515">
        <v>2.679007787148013E-2</v>
      </c>
      <c r="T6515">
        <f t="shared" si="204"/>
        <v>166.86074955746508</v>
      </c>
      <c r="U6515">
        <f t="shared" si="205"/>
        <v>2.6790077871480127E-2</v>
      </c>
    </row>
    <row r="6516" spans="1:21" x14ac:dyDescent="0.35">
      <c r="A6516" t="s">
        <v>73</v>
      </c>
      <c r="B6516" t="s">
        <v>63</v>
      </c>
      <c r="C6516" t="s">
        <v>76</v>
      </c>
      <c r="D6516" t="s">
        <v>77</v>
      </c>
      <c r="E6516" t="s">
        <v>427</v>
      </c>
      <c r="F6516" t="s">
        <v>428</v>
      </c>
      <c r="G6516" t="s">
        <v>128</v>
      </c>
      <c r="H6516" t="s">
        <v>46</v>
      </c>
      <c r="J6516" t="s">
        <v>36</v>
      </c>
      <c r="L6516" t="s">
        <v>429</v>
      </c>
      <c r="M6516" t="s">
        <v>430</v>
      </c>
      <c r="N6516" t="b">
        <v>0</v>
      </c>
      <c r="O6516">
        <v>0.47</v>
      </c>
      <c r="P6516">
        <v>7.3908071607423381E-2</v>
      </c>
      <c r="Q6516">
        <v>63.232361794573478</v>
      </c>
      <c r="R6516">
        <v>29.719210043449529</v>
      </c>
      <c r="S6516">
        <v>3.4736793655488978E-2</v>
      </c>
      <c r="T6516">
        <f t="shared" si="204"/>
        <v>29.719210043449532</v>
      </c>
      <c r="U6516">
        <f t="shared" si="205"/>
        <v>3.4736793655488984E-2</v>
      </c>
    </row>
    <row r="6517" spans="1:21" x14ac:dyDescent="0.35">
      <c r="A6517" t="s">
        <v>73</v>
      </c>
      <c r="B6517" t="s">
        <v>63</v>
      </c>
      <c r="C6517" t="s">
        <v>29</v>
      </c>
      <c r="D6517" t="s">
        <v>30</v>
      </c>
      <c r="E6517" t="s">
        <v>427</v>
      </c>
      <c r="F6517" t="s">
        <v>428</v>
      </c>
      <c r="G6517" t="s">
        <v>128</v>
      </c>
      <c r="H6517" t="s">
        <v>46</v>
      </c>
      <c r="J6517" t="s">
        <v>36</v>
      </c>
      <c r="L6517" t="s">
        <v>429</v>
      </c>
      <c r="M6517" t="s">
        <v>430</v>
      </c>
      <c r="N6517" t="b">
        <v>0</v>
      </c>
      <c r="O6517">
        <v>0.47</v>
      </c>
      <c r="P6517">
        <v>6.0800168073415848E-3</v>
      </c>
      <c r="Q6517">
        <v>11.494237088511049</v>
      </c>
      <c r="R6517">
        <v>5.4022914316001946</v>
      </c>
      <c r="S6517">
        <v>2.8576078994505451E-3</v>
      </c>
      <c r="T6517">
        <f t="shared" si="204"/>
        <v>5.4022914316001929</v>
      </c>
      <c r="U6517">
        <f t="shared" si="205"/>
        <v>2.8576078994505447E-3</v>
      </c>
    </row>
    <row r="6518" spans="1:21" x14ac:dyDescent="0.35">
      <c r="A6518" t="s">
        <v>73</v>
      </c>
      <c r="B6518" t="s">
        <v>63</v>
      </c>
      <c r="C6518" t="s">
        <v>29</v>
      </c>
      <c r="D6518" t="s">
        <v>30</v>
      </c>
      <c r="E6518" t="s">
        <v>431</v>
      </c>
      <c r="F6518" t="s">
        <v>432</v>
      </c>
      <c r="G6518" t="s">
        <v>128</v>
      </c>
      <c r="H6518" t="s">
        <v>46</v>
      </c>
      <c r="J6518" t="s">
        <v>36</v>
      </c>
      <c r="L6518" t="s">
        <v>433</v>
      </c>
      <c r="M6518" t="s">
        <v>433</v>
      </c>
      <c r="N6518" t="b">
        <v>0</v>
      </c>
      <c r="O6518">
        <v>140.61000000000001</v>
      </c>
      <c r="P6518">
        <v>1.0295436691788709E-3</v>
      </c>
      <c r="Q6518">
        <v>1.9463464331592419</v>
      </c>
      <c r="R6518">
        <v>273.67577196652098</v>
      </c>
      <c r="S6518">
        <v>0.14476413532324109</v>
      </c>
      <c r="T6518">
        <f t="shared" si="204"/>
        <v>273.67577196652104</v>
      </c>
      <c r="U6518">
        <f t="shared" si="205"/>
        <v>0.14476413532324106</v>
      </c>
    </row>
    <row r="6519" spans="1:21" x14ac:dyDescent="0.35">
      <c r="A6519" t="s">
        <v>73</v>
      </c>
      <c r="B6519" t="s">
        <v>63</v>
      </c>
      <c r="C6519" t="s">
        <v>76</v>
      </c>
      <c r="D6519" t="s">
        <v>77</v>
      </c>
      <c r="E6519" t="s">
        <v>431</v>
      </c>
      <c r="F6519" t="s">
        <v>432</v>
      </c>
      <c r="G6519" t="s">
        <v>128</v>
      </c>
      <c r="H6519" t="s">
        <v>46</v>
      </c>
      <c r="J6519" t="s">
        <v>36</v>
      </c>
      <c r="L6519" t="s">
        <v>433</v>
      </c>
      <c r="M6519" t="s">
        <v>433</v>
      </c>
      <c r="N6519" t="b">
        <v>0</v>
      </c>
      <c r="O6519">
        <v>140.61000000000001</v>
      </c>
      <c r="P6519">
        <v>1.1863650904852229E-2</v>
      </c>
      <c r="Q6519">
        <v>10.14999647406289</v>
      </c>
      <c r="R6519">
        <v>1427.1910042179829</v>
      </c>
      <c r="S6519">
        <v>1.668147953731272</v>
      </c>
      <c r="T6519">
        <f t="shared" si="204"/>
        <v>1427.1910042179832</v>
      </c>
      <c r="U6519">
        <f t="shared" si="205"/>
        <v>1.6681479537312722</v>
      </c>
    </row>
    <row r="6520" spans="1:21" x14ac:dyDescent="0.35">
      <c r="A6520" t="s">
        <v>73</v>
      </c>
      <c r="B6520" t="s">
        <v>63</v>
      </c>
      <c r="C6520" t="s">
        <v>39</v>
      </c>
      <c r="D6520" t="s">
        <v>40</v>
      </c>
      <c r="E6520" t="s">
        <v>431</v>
      </c>
      <c r="F6520" t="s">
        <v>432</v>
      </c>
      <c r="G6520" t="s">
        <v>128</v>
      </c>
      <c r="H6520" t="s">
        <v>46</v>
      </c>
      <c r="J6520" t="s">
        <v>36</v>
      </c>
      <c r="L6520" t="s">
        <v>433</v>
      </c>
      <c r="M6520" t="s">
        <v>433</v>
      </c>
      <c r="N6520" t="b">
        <v>0</v>
      </c>
      <c r="O6520">
        <v>140.61000000000001</v>
      </c>
      <c r="P6520">
        <v>2.338637046052939E-3</v>
      </c>
      <c r="Q6520">
        <v>14.566091682125069</v>
      </c>
      <c r="R6520">
        <v>2048.1381514236059</v>
      </c>
      <c r="S6520">
        <v>0.32883575504550377</v>
      </c>
      <c r="T6520">
        <f t="shared" si="204"/>
        <v>2048.1381514236064</v>
      </c>
      <c r="U6520">
        <f t="shared" si="205"/>
        <v>0.32883575504550377</v>
      </c>
    </row>
    <row r="6521" spans="1:21" x14ac:dyDescent="0.35">
      <c r="A6521" t="s">
        <v>73</v>
      </c>
      <c r="B6521" t="s">
        <v>63</v>
      </c>
      <c r="C6521" t="s">
        <v>29</v>
      </c>
      <c r="D6521" t="s">
        <v>30</v>
      </c>
      <c r="E6521" t="s">
        <v>436</v>
      </c>
      <c r="F6521" t="s">
        <v>437</v>
      </c>
      <c r="G6521" t="s">
        <v>128</v>
      </c>
      <c r="H6521" t="s">
        <v>46</v>
      </c>
      <c r="J6521" t="s">
        <v>36</v>
      </c>
      <c r="L6521" t="s">
        <v>438</v>
      </c>
      <c r="M6521" t="s">
        <v>438</v>
      </c>
      <c r="N6521" t="b">
        <v>0</v>
      </c>
      <c r="O6521">
        <v>6.24</v>
      </c>
      <c r="P6521">
        <v>6.1840309322198032E-3</v>
      </c>
      <c r="Q6521">
        <v>11.690875198205189</v>
      </c>
      <c r="R6521">
        <v>72.951061236800399</v>
      </c>
      <c r="S6521">
        <v>3.8588353017051567E-2</v>
      </c>
      <c r="T6521">
        <f t="shared" si="204"/>
        <v>72.951061236800385</v>
      </c>
      <c r="U6521">
        <f t="shared" si="205"/>
        <v>3.8588353017051574E-2</v>
      </c>
    </row>
    <row r="6522" spans="1:21" x14ac:dyDescent="0.35">
      <c r="A6522" t="s">
        <v>73</v>
      </c>
      <c r="B6522" t="s">
        <v>63</v>
      </c>
      <c r="C6522" t="s">
        <v>76</v>
      </c>
      <c r="D6522" t="s">
        <v>77</v>
      </c>
      <c r="E6522" t="s">
        <v>436</v>
      </c>
      <c r="F6522" t="s">
        <v>437</v>
      </c>
      <c r="G6522" t="s">
        <v>128</v>
      </c>
      <c r="H6522" t="s">
        <v>46</v>
      </c>
      <c r="J6522" t="s">
        <v>36</v>
      </c>
      <c r="L6522" t="s">
        <v>438</v>
      </c>
      <c r="M6522" t="s">
        <v>438</v>
      </c>
      <c r="N6522" t="b">
        <v>0</v>
      </c>
      <c r="O6522">
        <v>6.24</v>
      </c>
      <c r="P6522">
        <v>2.8048314161288349E-2</v>
      </c>
      <c r="Q6522">
        <v>23.996853255691029</v>
      </c>
      <c r="R6522">
        <v>149.74036431551201</v>
      </c>
      <c r="S6522">
        <v>0.1750214803664393</v>
      </c>
      <c r="T6522">
        <f t="shared" si="204"/>
        <v>149.74036431551204</v>
      </c>
      <c r="U6522">
        <f t="shared" si="205"/>
        <v>0.1750214803664393</v>
      </c>
    </row>
    <row r="6523" spans="1:21" x14ac:dyDescent="0.35">
      <c r="A6523" t="s">
        <v>73</v>
      </c>
      <c r="B6523" t="s">
        <v>63</v>
      </c>
      <c r="C6523" t="s">
        <v>39</v>
      </c>
      <c r="D6523" t="s">
        <v>40</v>
      </c>
      <c r="E6523" t="s">
        <v>436</v>
      </c>
      <c r="F6523" t="s">
        <v>437</v>
      </c>
      <c r="G6523" t="s">
        <v>128</v>
      </c>
      <c r="H6523" t="s">
        <v>46</v>
      </c>
      <c r="J6523" t="s">
        <v>36</v>
      </c>
      <c r="L6523" t="s">
        <v>438</v>
      </c>
      <c r="M6523" t="s">
        <v>438</v>
      </c>
      <c r="N6523" t="b">
        <v>0</v>
      </c>
      <c r="O6523">
        <v>6.24</v>
      </c>
      <c r="P6523">
        <v>1.146439166181781E-2</v>
      </c>
      <c r="Q6523">
        <v>71.405428348819626</v>
      </c>
      <c r="R6523">
        <v>445.56987289663448</v>
      </c>
      <c r="S6523">
        <v>7.153780396974313E-2</v>
      </c>
      <c r="T6523">
        <f t="shared" si="204"/>
        <v>445.56987289663448</v>
      </c>
      <c r="U6523">
        <f t="shared" si="205"/>
        <v>7.153780396974313E-2</v>
      </c>
    </row>
    <row r="6524" spans="1:21" x14ac:dyDescent="0.35">
      <c r="A6524" t="s">
        <v>73</v>
      </c>
      <c r="B6524" t="s">
        <v>63</v>
      </c>
      <c r="C6524" t="s">
        <v>39</v>
      </c>
      <c r="D6524" t="s">
        <v>40</v>
      </c>
      <c r="E6524" t="s">
        <v>153</v>
      </c>
      <c r="F6524" t="s">
        <v>154</v>
      </c>
      <c r="G6524" t="s">
        <v>128</v>
      </c>
      <c r="H6524" t="s">
        <v>46</v>
      </c>
      <c r="J6524" t="s">
        <v>36</v>
      </c>
      <c r="L6524" t="s">
        <v>155</v>
      </c>
      <c r="M6524" t="s">
        <v>156</v>
      </c>
      <c r="N6524" t="b">
        <v>0</v>
      </c>
      <c r="O6524">
        <v>113.85</v>
      </c>
      <c r="P6524">
        <v>5.4344158863831752E-8</v>
      </c>
      <c r="Q6524">
        <v>3.3848005689234419E-4</v>
      </c>
      <c r="R6524">
        <v>3.8535954477193393E-2</v>
      </c>
      <c r="S6524">
        <v>6.1870824866472439E-6</v>
      </c>
      <c r="T6524">
        <f t="shared" si="204"/>
        <v>3.8535954477193386E-2</v>
      </c>
      <c r="U6524">
        <f t="shared" si="205"/>
        <v>6.1870824866472448E-6</v>
      </c>
    </row>
    <row r="6525" spans="1:21" x14ac:dyDescent="0.35">
      <c r="A6525" t="s">
        <v>73</v>
      </c>
      <c r="B6525" t="s">
        <v>63</v>
      </c>
      <c r="C6525" t="s">
        <v>39</v>
      </c>
      <c r="D6525" t="s">
        <v>40</v>
      </c>
      <c r="E6525" t="s">
        <v>157</v>
      </c>
      <c r="F6525" t="s">
        <v>158</v>
      </c>
      <c r="G6525" t="s">
        <v>128</v>
      </c>
      <c r="H6525" t="s">
        <v>46</v>
      </c>
      <c r="J6525" t="s">
        <v>36</v>
      </c>
      <c r="L6525" t="s">
        <v>155</v>
      </c>
      <c r="M6525" t="s">
        <v>156</v>
      </c>
      <c r="N6525" t="b">
        <v>0</v>
      </c>
      <c r="O6525">
        <v>113.85</v>
      </c>
      <c r="P6525">
        <v>9.8959838425970712E-4</v>
      </c>
      <c r="Q6525">
        <v>6.1636673454472533</v>
      </c>
      <c r="R6525">
        <v>701.73352727916972</v>
      </c>
      <c r="S6525">
        <v>0.11266577604796769</v>
      </c>
      <c r="T6525">
        <f t="shared" si="204"/>
        <v>701.73352727916972</v>
      </c>
      <c r="U6525">
        <f t="shared" si="205"/>
        <v>0.11266577604796765</v>
      </c>
    </row>
    <row r="6526" spans="1:21" x14ac:dyDescent="0.35">
      <c r="A6526" t="s">
        <v>73</v>
      </c>
      <c r="B6526" t="s">
        <v>63</v>
      </c>
      <c r="C6526" t="s">
        <v>76</v>
      </c>
      <c r="D6526" t="s">
        <v>77</v>
      </c>
      <c r="E6526" t="s">
        <v>157</v>
      </c>
      <c r="F6526" t="s">
        <v>158</v>
      </c>
      <c r="G6526" t="s">
        <v>128</v>
      </c>
      <c r="H6526" t="s">
        <v>46</v>
      </c>
      <c r="J6526" t="s">
        <v>36</v>
      </c>
      <c r="L6526" t="s">
        <v>155</v>
      </c>
      <c r="M6526" t="s">
        <v>156</v>
      </c>
      <c r="N6526" t="b">
        <v>0</v>
      </c>
      <c r="O6526">
        <v>113.85</v>
      </c>
      <c r="P6526">
        <v>9.3343206380183275E-3</v>
      </c>
      <c r="Q6526">
        <v>7.9860173165503836</v>
      </c>
      <c r="R6526">
        <v>909.2080714892611</v>
      </c>
      <c r="S6526">
        <v>1.062712404638386</v>
      </c>
      <c r="T6526">
        <f t="shared" si="204"/>
        <v>909.2080714892611</v>
      </c>
      <c r="U6526">
        <f t="shared" si="205"/>
        <v>1.0627124046383865</v>
      </c>
    </row>
    <row r="6527" spans="1:21" x14ac:dyDescent="0.35">
      <c r="A6527" t="s">
        <v>73</v>
      </c>
      <c r="B6527" t="s">
        <v>63</v>
      </c>
      <c r="C6527" t="s">
        <v>29</v>
      </c>
      <c r="D6527" t="s">
        <v>30</v>
      </c>
      <c r="E6527" t="s">
        <v>157</v>
      </c>
      <c r="F6527" t="s">
        <v>158</v>
      </c>
      <c r="G6527" t="s">
        <v>128</v>
      </c>
      <c r="H6527" t="s">
        <v>46</v>
      </c>
      <c r="J6527" t="s">
        <v>36</v>
      </c>
      <c r="L6527" t="s">
        <v>155</v>
      </c>
      <c r="M6527" t="s">
        <v>156</v>
      </c>
      <c r="N6527" t="b">
        <v>0</v>
      </c>
      <c r="O6527">
        <v>113.85</v>
      </c>
      <c r="P6527">
        <v>1.536721474792301E-3</v>
      </c>
      <c r="Q6527">
        <v>2.905163181282751</v>
      </c>
      <c r="R6527">
        <v>330.75282818904122</v>
      </c>
      <c r="S6527">
        <v>0.17495573990510349</v>
      </c>
      <c r="T6527">
        <f t="shared" si="204"/>
        <v>330.75282818904117</v>
      </c>
      <c r="U6527">
        <f t="shared" si="205"/>
        <v>0.17495573990510346</v>
      </c>
    </row>
    <row r="6528" spans="1:21" x14ac:dyDescent="0.35">
      <c r="A6528" t="s">
        <v>73</v>
      </c>
      <c r="B6528" t="s">
        <v>63</v>
      </c>
      <c r="C6528" t="s">
        <v>76</v>
      </c>
      <c r="D6528" t="s">
        <v>77</v>
      </c>
      <c r="E6528" t="s">
        <v>159</v>
      </c>
      <c r="F6528" t="s">
        <v>160</v>
      </c>
      <c r="G6528" t="s">
        <v>128</v>
      </c>
      <c r="H6528" t="s">
        <v>46</v>
      </c>
      <c r="J6528" t="s">
        <v>36</v>
      </c>
      <c r="L6528" t="s">
        <v>161</v>
      </c>
      <c r="M6528" t="s">
        <v>161</v>
      </c>
      <c r="N6528" t="b">
        <v>0</v>
      </c>
      <c r="O6528">
        <v>167.61</v>
      </c>
      <c r="P6528">
        <v>9.4928194285192335E-3</v>
      </c>
      <c r="Q6528">
        <v>8.1216216239958623</v>
      </c>
      <c r="R6528">
        <v>1361.265000397947</v>
      </c>
      <c r="S6528">
        <v>1.591091464414109</v>
      </c>
      <c r="T6528">
        <f t="shared" si="204"/>
        <v>1361.2650003979466</v>
      </c>
      <c r="U6528">
        <f t="shared" si="205"/>
        <v>1.5910914644141088</v>
      </c>
    </row>
    <row r="6529" spans="1:21" x14ac:dyDescent="0.35">
      <c r="A6529" t="s">
        <v>73</v>
      </c>
      <c r="B6529" t="s">
        <v>63</v>
      </c>
      <c r="C6529" t="s">
        <v>29</v>
      </c>
      <c r="D6529" t="s">
        <v>30</v>
      </c>
      <c r="E6529" t="s">
        <v>159</v>
      </c>
      <c r="F6529" t="s">
        <v>160</v>
      </c>
      <c r="G6529" t="s">
        <v>128</v>
      </c>
      <c r="H6529" t="s">
        <v>46</v>
      </c>
      <c r="J6529" t="s">
        <v>36</v>
      </c>
      <c r="L6529" t="s">
        <v>161</v>
      </c>
      <c r="M6529" t="s">
        <v>161</v>
      </c>
      <c r="N6529" t="b">
        <v>0</v>
      </c>
      <c r="O6529">
        <v>167.61</v>
      </c>
      <c r="P6529">
        <v>1.038698354772155E-5</v>
      </c>
      <c r="Q6529">
        <v>1.9636533140469582E-2</v>
      </c>
      <c r="R6529">
        <v>3.291279319674107</v>
      </c>
      <c r="S6529">
        <v>1.740962312433608E-3</v>
      </c>
      <c r="T6529">
        <f t="shared" si="204"/>
        <v>3.291279319674107</v>
      </c>
      <c r="U6529">
        <f t="shared" si="205"/>
        <v>1.7409623124336091E-3</v>
      </c>
    </row>
    <row r="6530" spans="1:21" x14ac:dyDescent="0.35">
      <c r="A6530" t="s">
        <v>73</v>
      </c>
      <c r="B6530" t="s">
        <v>63</v>
      </c>
      <c r="C6530" t="s">
        <v>39</v>
      </c>
      <c r="D6530" t="s">
        <v>40</v>
      </c>
      <c r="E6530" t="s">
        <v>159</v>
      </c>
      <c r="F6530" t="s">
        <v>160</v>
      </c>
      <c r="G6530" t="s">
        <v>128</v>
      </c>
      <c r="H6530" t="s">
        <v>46</v>
      </c>
      <c r="J6530" t="s">
        <v>36</v>
      </c>
      <c r="L6530" t="s">
        <v>161</v>
      </c>
      <c r="M6530" t="s">
        <v>161</v>
      </c>
      <c r="N6530" t="b">
        <v>0</v>
      </c>
      <c r="O6530">
        <v>167.61</v>
      </c>
      <c r="P6530">
        <v>1.8887157535564151E-4</v>
      </c>
      <c r="Q6530">
        <v>1.176377791252774</v>
      </c>
      <c r="R6530">
        <v>197.17268159187739</v>
      </c>
      <c r="S6530">
        <v>3.165676474535907E-2</v>
      </c>
      <c r="T6530">
        <f t="shared" ref="T6530:T6593" si="206">O6530*Q6530</f>
        <v>197.17268159187745</v>
      </c>
      <c r="U6530">
        <f t="shared" ref="U6530:U6593" si="207">O6530*P6530</f>
        <v>3.1656764745359077E-2</v>
      </c>
    </row>
    <row r="6531" spans="1:21" x14ac:dyDescent="0.35">
      <c r="A6531" t="s">
        <v>73</v>
      </c>
      <c r="B6531" t="s">
        <v>63</v>
      </c>
      <c r="C6531" t="s">
        <v>39</v>
      </c>
      <c r="D6531" t="s">
        <v>40</v>
      </c>
      <c r="E6531" t="s">
        <v>162</v>
      </c>
      <c r="F6531" t="s">
        <v>163</v>
      </c>
      <c r="G6531" t="s">
        <v>128</v>
      </c>
      <c r="H6531" t="s">
        <v>46</v>
      </c>
      <c r="J6531" t="s">
        <v>36</v>
      </c>
      <c r="L6531" t="s">
        <v>139</v>
      </c>
      <c r="M6531" t="s">
        <v>139</v>
      </c>
      <c r="N6531" t="b">
        <v>0</v>
      </c>
      <c r="O6531">
        <v>116.89</v>
      </c>
      <c r="P6531">
        <v>4.1823698888436227E-2</v>
      </c>
      <c r="Q6531">
        <v>260.49695634589881</v>
      </c>
      <c r="R6531">
        <v>30449.489227272112</v>
      </c>
      <c r="S6531">
        <v>4.8887721630693104</v>
      </c>
      <c r="T6531">
        <f t="shared" si="206"/>
        <v>30449.489227272112</v>
      </c>
      <c r="U6531">
        <f t="shared" si="207"/>
        <v>4.8887721630693104</v>
      </c>
    </row>
    <row r="6532" spans="1:21" x14ac:dyDescent="0.35">
      <c r="A6532" t="s">
        <v>73</v>
      </c>
      <c r="B6532" t="s">
        <v>63</v>
      </c>
      <c r="C6532" t="s">
        <v>29</v>
      </c>
      <c r="D6532" t="s">
        <v>30</v>
      </c>
      <c r="E6532" t="s">
        <v>162</v>
      </c>
      <c r="F6532" t="s">
        <v>163</v>
      </c>
      <c r="G6532" t="s">
        <v>128</v>
      </c>
      <c r="H6532" t="s">
        <v>46</v>
      </c>
      <c r="J6532" t="s">
        <v>36</v>
      </c>
      <c r="L6532" t="s">
        <v>139</v>
      </c>
      <c r="M6532" t="s">
        <v>139</v>
      </c>
      <c r="N6532" t="b">
        <v>0</v>
      </c>
      <c r="O6532">
        <v>116.89</v>
      </c>
      <c r="P6532">
        <v>1.264004660903917E-2</v>
      </c>
      <c r="Q6532">
        <v>23.895936004435448</v>
      </c>
      <c r="R6532">
        <v>2793.195959558459</v>
      </c>
      <c r="S6532">
        <v>1.4774950481305891</v>
      </c>
      <c r="T6532">
        <f t="shared" si="206"/>
        <v>2793.1959595584594</v>
      </c>
      <c r="U6532">
        <f t="shared" si="207"/>
        <v>1.4774950481305886</v>
      </c>
    </row>
    <row r="6533" spans="1:21" x14ac:dyDescent="0.35">
      <c r="A6533" t="s">
        <v>73</v>
      </c>
      <c r="B6533" t="s">
        <v>63</v>
      </c>
      <c r="C6533" t="s">
        <v>76</v>
      </c>
      <c r="D6533" t="s">
        <v>77</v>
      </c>
      <c r="E6533" t="s">
        <v>162</v>
      </c>
      <c r="F6533" t="s">
        <v>163</v>
      </c>
      <c r="G6533" t="s">
        <v>128</v>
      </c>
      <c r="H6533" t="s">
        <v>46</v>
      </c>
      <c r="J6533" t="s">
        <v>36</v>
      </c>
      <c r="L6533" t="s">
        <v>139</v>
      </c>
      <c r="M6533" t="s">
        <v>139</v>
      </c>
      <c r="N6533" t="b">
        <v>0</v>
      </c>
      <c r="O6533">
        <v>116.89</v>
      </c>
      <c r="P6533">
        <v>5.6372076907487807E-2</v>
      </c>
      <c r="Q6533">
        <v>48.229367707758797</v>
      </c>
      <c r="R6533">
        <v>5637.5307913599263</v>
      </c>
      <c r="S6533">
        <v>6.5893320697162503</v>
      </c>
      <c r="T6533">
        <f t="shared" si="206"/>
        <v>5637.5307913599254</v>
      </c>
      <c r="U6533">
        <f t="shared" si="207"/>
        <v>6.5893320697162494</v>
      </c>
    </row>
    <row r="6534" spans="1:21" x14ac:dyDescent="0.35">
      <c r="A6534" t="s">
        <v>73</v>
      </c>
      <c r="B6534" t="s">
        <v>63</v>
      </c>
      <c r="C6534" t="s">
        <v>76</v>
      </c>
      <c r="D6534" t="s">
        <v>77</v>
      </c>
      <c r="E6534" t="s">
        <v>167</v>
      </c>
      <c r="F6534" t="s">
        <v>168</v>
      </c>
      <c r="G6534" t="s">
        <v>128</v>
      </c>
      <c r="H6534" t="s">
        <v>46</v>
      </c>
      <c r="J6534" t="s">
        <v>36</v>
      </c>
      <c r="L6534" t="s">
        <v>169</v>
      </c>
      <c r="M6534" t="s">
        <v>169</v>
      </c>
      <c r="N6534" t="b">
        <v>0</v>
      </c>
      <c r="O6534">
        <v>206.9</v>
      </c>
      <c r="P6534">
        <v>1.3631881801919149E-2</v>
      </c>
      <c r="Q6534">
        <v>11.6628138617709</v>
      </c>
      <c r="R6534">
        <v>2413.0361880004002</v>
      </c>
      <c r="S6534">
        <v>2.8204363448170731</v>
      </c>
      <c r="T6534">
        <f t="shared" si="206"/>
        <v>2413.0361880003993</v>
      </c>
      <c r="U6534">
        <f t="shared" si="207"/>
        <v>2.8204363448170722</v>
      </c>
    </row>
    <row r="6535" spans="1:21" x14ac:dyDescent="0.35">
      <c r="A6535" t="s">
        <v>73</v>
      </c>
      <c r="B6535" t="s">
        <v>63</v>
      </c>
      <c r="C6535" t="s">
        <v>29</v>
      </c>
      <c r="D6535" t="s">
        <v>30</v>
      </c>
      <c r="E6535" t="s">
        <v>167</v>
      </c>
      <c r="F6535" t="s">
        <v>168</v>
      </c>
      <c r="G6535" t="s">
        <v>128</v>
      </c>
      <c r="H6535" t="s">
        <v>46</v>
      </c>
      <c r="J6535" t="s">
        <v>36</v>
      </c>
      <c r="L6535" t="s">
        <v>169</v>
      </c>
      <c r="M6535" t="s">
        <v>169</v>
      </c>
      <c r="N6535" t="b">
        <v>0</v>
      </c>
      <c r="O6535">
        <v>206.9</v>
      </c>
      <c r="P6535">
        <v>4.0403240711726462E-4</v>
      </c>
      <c r="Q6535">
        <v>0.76382096069866179</v>
      </c>
      <c r="R6535">
        <v>158.0345567685531</v>
      </c>
      <c r="S6535">
        <v>8.3594305032562044E-2</v>
      </c>
      <c r="T6535">
        <f t="shared" si="206"/>
        <v>158.03455676855313</v>
      </c>
      <c r="U6535">
        <f t="shared" si="207"/>
        <v>8.3594305032562058E-2</v>
      </c>
    </row>
    <row r="6536" spans="1:21" x14ac:dyDescent="0.35">
      <c r="A6536" t="s">
        <v>73</v>
      </c>
      <c r="B6536" t="s">
        <v>63</v>
      </c>
      <c r="C6536" t="s">
        <v>39</v>
      </c>
      <c r="D6536" t="s">
        <v>40</v>
      </c>
      <c r="E6536" t="s">
        <v>167</v>
      </c>
      <c r="F6536" t="s">
        <v>168</v>
      </c>
      <c r="G6536" t="s">
        <v>128</v>
      </c>
      <c r="H6536" t="s">
        <v>46</v>
      </c>
      <c r="J6536" t="s">
        <v>36</v>
      </c>
      <c r="L6536" t="s">
        <v>169</v>
      </c>
      <c r="M6536" t="s">
        <v>169</v>
      </c>
      <c r="N6536" t="b">
        <v>0</v>
      </c>
      <c r="O6536">
        <v>206.9</v>
      </c>
      <c r="P6536">
        <v>5.9237278226267022E-3</v>
      </c>
      <c r="Q6536">
        <v>36.895662244795552</v>
      </c>
      <c r="R6536">
        <v>7633.7125184482002</v>
      </c>
      <c r="S6536">
        <v>1.225619286501465</v>
      </c>
      <c r="T6536">
        <f t="shared" si="206"/>
        <v>7633.7125184482002</v>
      </c>
      <c r="U6536">
        <f t="shared" si="207"/>
        <v>1.2256192865014648</v>
      </c>
    </row>
    <row r="6537" spans="1:21" x14ac:dyDescent="0.35">
      <c r="A6537" t="s">
        <v>73</v>
      </c>
      <c r="B6537" t="s">
        <v>63</v>
      </c>
      <c r="C6537" t="s">
        <v>39</v>
      </c>
      <c r="D6537" t="s">
        <v>40</v>
      </c>
      <c r="E6537" t="s">
        <v>170</v>
      </c>
      <c r="F6537" t="s">
        <v>171</v>
      </c>
      <c r="G6537" t="s">
        <v>128</v>
      </c>
      <c r="H6537" t="s">
        <v>46</v>
      </c>
      <c r="J6537" t="s">
        <v>36</v>
      </c>
      <c r="L6537" t="s">
        <v>172</v>
      </c>
      <c r="M6537" t="s">
        <v>172</v>
      </c>
      <c r="N6537" t="b">
        <v>0</v>
      </c>
      <c r="O6537">
        <v>31.79</v>
      </c>
      <c r="P6537">
        <v>3.6381676665434449E-3</v>
      </c>
      <c r="Q6537">
        <v>22.660157494407208</v>
      </c>
      <c r="R6537">
        <v>720.36640674720513</v>
      </c>
      <c r="S6537">
        <v>0.11565735011941609</v>
      </c>
      <c r="T6537">
        <f t="shared" si="206"/>
        <v>720.36640674720513</v>
      </c>
      <c r="U6537">
        <f t="shared" si="207"/>
        <v>0.11565735011941611</v>
      </c>
    </row>
    <row r="6538" spans="1:21" x14ac:dyDescent="0.35">
      <c r="A6538" t="s">
        <v>73</v>
      </c>
      <c r="B6538" t="s">
        <v>63</v>
      </c>
      <c r="C6538" t="s">
        <v>29</v>
      </c>
      <c r="D6538" t="s">
        <v>30</v>
      </c>
      <c r="E6538" t="s">
        <v>170</v>
      </c>
      <c r="F6538" t="s">
        <v>171</v>
      </c>
      <c r="G6538" t="s">
        <v>128</v>
      </c>
      <c r="H6538" t="s">
        <v>46</v>
      </c>
      <c r="J6538" t="s">
        <v>36</v>
      </c>
      <c r="L6538" t="s">
        <v>172</v>
      </c>
      <c r="M6538" t="s">
        <v>172</v>
      </c>
      <c r="N6538" t="b">
        <v>0</v>
      </c>
      <c r="O6538">
        <v>31.79</v>
      </c>
      <c r="P6538">
        <v>8.6210996416926299E-4</v>
      </c>
      <c r="Q6538">
        <v>1.6298139690278259</v>
      </c>
      <c r="R6538">
        <v>51.811786075394593</v>
      </c>
      <c r="S6538">
        <v>2.7406475760940869E-2</v>
      </c>
      <c r="T6538">
        <f t="shared" si="206"/>
        <v>51.811786075394586</v>
      </c>
      <c r="U6538">
        <f t="shared" si="207"/>
        <v>2.7406475760940869E-2</v>
      </c>
    </row>
    <row r="6539" spans="1:21" x14ac:dyDescent="0.35">
      <c r="A6539" t="s">
        <v>73</v>
      </c>
      <c r="B6539" t="s">
        <v>63</v>
      </c>
      <c r="C6539" t="s">
        <v>76</v>
      </c>
      <c r="D6539" t="s">
        <v>77</v>
      </c>
      <c r="E6539" t="s">
        <v>170</v>
      </c>
      <c r="F6539" t="s">
        <v>171</v>
      </c>
      <c r="G6539" t="s">
        <v>128</v>
      </c>
      <c r="H6539" t="s">
        <v>46</v>
      </c>
      <c r="J6539" t="s">
        <v>36</v>
      </c>
      <c r="L6539" t="s">
        <v>172</v>
      </c>
      <c r="M6539" t="s">
        <v>172</v>
      </c>
      <c r="N6539" t="b">
        <v>0</v>
      </c>
      <c r="O6539">
        <v>31.79</v>
      </c>
      <c r="P6539">
        <v>1.7272886768848569E-2</v>
      </c>
      <c r="Q6539">
        <v>14.77789098876762</v>
      </c>
      <c r="R6539">
        <v>469.78915453292262</v>
      </c>
      <c r="S6539">
        <v>0.54910507038169587</v>
      </c>
      <c r="T6539">
        <f t="shared" si="206"/>
        <v>469.78915453292262</v>
      </c>
      <c r="U6539">
        <f t="shared" si="207"/>
        <v>0.54910507038169598</v>
      </c>
    </row>
    <row r="6540" spans="1:21" x14ac:dyDescent="0.35">
      <c r="A6540" t="s">
        <v>73</v>
      </c>
      <c r="B6540" t="s">
        <v>63</v>
      </c>
      <c r="C6540" t="s">
        <v>39</v>
      </c>
      <c r="D6540" t="s">
        <v>40</v>
      </c>
      <c r="E6540" t="s">
        <v>173</v>
      </c>
      <c r="F6540" t="s">
        <v>174</v>
      </c>
      <c r="G6540" t="s">
        <v>128</v>
      </c>
      <c r="H6540" t="s">
        <v>46</v>
      </c>
      <c r="J6540" t="s">
        <v>36</v>
      </c>
      <c r="L6540" t="s">
        <v>175</v>
      </c>
      <c r="M6540" t="s">
        <v>136</v>
      </c>
      <c r="N6540" t="b">
        <v>0</v>
      </c>
      <c r="O6540">
        <v>32.130000000000003</v>
      </c>
      <c r="P6540">
        <v>3.8683976644479673E-2</v>
      </c>
      <c r="Q6540">
        <v>240.9413429004239</v>
      </c>
      <c r="R6540">
        <v>7741.4453473906196</v>
      </c>
      <c r="S6540">
        <v>1.242916169587132</v>
      </c>
      <c r="T6540">
        <f t="shared" si="206"/>
        <v>7741.4453473906206</v>
      </c>
      <c r="U6540">
        <f t="shared" si="207"/>
        <v>1.242916169587132</v>
      </c>
    </row>
    <row r="6541" spans="1:21" x14ac:dyDescent="0.35">
      <c r="A6541" t="s">
        <v>73</v>
      </c>
      <c r="B6541" t="s">
        <v>63</v>
      </c>
      <c r="C6541" t="s">
        <v>29</v>
      </c>
      <c r="D6541" t="s">
        <v>30</v>
      </c>
      <c r="E6541" t="s">
        <v>173</v>
      </c>
      <c r="F6541" t="s">
        <v>174</v>
      </c>
      <c r="G6541" t="s">
        <v>128</v>
      </c>
      <c r="H6541" t="s">
        <v>46</v>
      </c>
      <c r="J6541" t="s">
        <v>36</v>
      </c>
      <c r="L6541" t="s">
        <v>175</v>
      </c>
      <c r="M6541" t="s">
        <v>136</v>
      </c>
      <c r="N6541" t="b">
        <v>0</v>
      </c>
      <c r="O6541">
        <v>32.130000000000003</v>
      </c>
      <c r="P6541">
        <v>4.8463053904177888E-3</v>
      </c>
      <c r="Q6541">
        <v>9.1619126929925958</v>
      </c>
      <c r="R6541">
        <v>294.37225482585211</v>
      </c>
      <c r="S6541">
        <v>0.15571179219412359</v>
      </c>
      <c r="T6541">
        <f t="shared" si="206"/>
        <v>294.37225482585211</v>
      </c>
      <c r="U6541">
        <f t="shared" si="207"/>
        <v>0.15571179219412357</v>
      </c>
    </row>
    <row r="6542" spans="1:21" x14ac:dyDescent="0.35">
      <c r="A6542" t="s">
        <v>73</v>
      </c>
      <c r="B6542" t="s">
        <v>63</v>
      </c>
      <c r="C6542" t="s">
        <v>76</v>
      </c>
      <c r="D6542" t="s">
        <v>77</v>
      </c>
      <c r="E6542" t="s">
        <v>173</v>
      </c>
      <c r="F6542" t="s">
        <v>174</v>
      </c>
      <c r="G6542" t="s">
        <v>128</v>
      </c>
      <c r="H6542" t="s">
        <v>46</v>
      </c>
      <c r="J6542" t="s">
        <v>36</v>
      </c>
      <c r="L6542" t="s">
        <v>175</v>
      </c>
      <c r="M6542" t="s">
        <v>136</v>
      </c>
      <c r="N6542" t="b">
        <v>0</v>
      </c>
      <c r="O6542">
        <v>32.130000000000003</v>
      </c>
      <c r="P6542">
        <v>5.6468212250305808E-2</v>
      </c>
      <c r="Q6542">
        <v>48.311616705007729</v>
      </c>
      <c r="R6542">
        <v>1552.2522447318979</v>
      </c>
      <c r="S6542">
        <v>1.814323659602326</v>
      </c>
      <c r="T6542">
        <f t="shared" si="206"/>
        <v>1552.2522447318984</v>
      </c>
      <c r="U6542">
        <f t="shared" si="207"/>
        <v>1.8143236596023258</v>
      </c>
    </row>
    <row r="6543" spans="1:21" x14ac:dyDescent="0.35">
      <c r="A6543" t="s">
        <v>73</v>
      </c>
      <c r="B6543" t="s">
        <v>68</v>
      </c>
      <c r="C6543" t="s">
        <v>29</v>
      </c>
      <c r="D6543" t="s">
        <v>30</v>
      </c>
      <c r="E6543" t="s">
        <v>69</v>
      </c>
      <c r="F6543" t="s">
        <v>70</v>
      </c>
      <c r="G6543" t="s">
        <v>33</v>
      </c>
      <c r="H6543" t="s">
        <v>34</v>
      </c>
      <c r="I6543" t="s">
        <v>35</v>
      </c>
      <c r="J6543" t="s">
        <v>36</v>
      </c>
      <c r="K6543" t="s">
        <v>37</v>
      </c>
      <c r="L6543" t="s">
        <v>38</v>
      </c>
      <c r="M6543" t="s">
        <v>38</v>
      </c>
      <c r="N6543" t="b">
        <v>0</v>
      </c>
      <c r="O6543">
        <v>274.3982815</v>
      </c>
      <c r="P6543">
        <v>5.7733461997780053E-2</v>
      </c>
      <c r="Q6543">
        <v>75.410894145455103</v>
      </c>
      <c r="R6543">
        <v>20692.619759891291</v>
      </c>
      <c r="S6543">
        <v>15.8419627572364</v>
      </c>
      <c r="T6543">
        <f t="shared" si="206"/>
        <v>20692.619759891291</v>
      </c>
      <c r="U6543">
        <f t="shared" si="207"/>
        <v>15.841962757236404</v>
      </c>
    </row>
    <row r="6544" spans="1:21" x14ac:dyDescent="0.35">
      <c r="A6544" t="s">
        <v>73</v>
      </c>
      <c r="B6544" t="s">
        <v>68</v>
      </c>
      <c r="C6544" t="s">
        <v>29</v>
      </c>
      <c r="D6544" t="s">
        <v>30</v>
      </c>
      <c r="E6544" t="s">
        <v>1381</v>
      </c>
      <c r="F6544" t="s">
        <v>1382</v>
      </c>
      <c r="G6544" t="s">
        <v>33</v>
      </c>
      <c r="H6544" t="s">
        <v>34</v>
      </c>
      <c r="I6544" t="s">
        <v>35</v>
      </c>
      <c r="J6544" t="s">
        <v>36</v>
      </c>
      <c r="K6544" t="s">
        <v>37</v>
      </c>
      <c r="L6544" t="s">
        <v>38</v>
      </c>
      <c r="M6544" t="s">
        <v>38</v>
      </c>
      <c r="N6544" t="b">
        <v>0</v>
      </c>
      <c r="O6544">
        <v>274.3982815</v>
      </c>
      <c r="P6544">
        <v>9.0243160054809517E-3</v>
      </c>
      <c r="Q6544">
        <v>11.78747498375601</v>
      </c>
      <c r="R6544">
        <v>3234.462878766888</v>
      </c>
      <c r="S6544">
        <v>2.4762568036169181</v>
      </c>
      <c r="T6544">
        <f t="shared" si="206"/>
        <v>3234.4628787668894</v>
      </c>
      <c r="U6544">
        <f t="shared" si="207"/>
        <v>2.4762568036169177</v>
      </c>
    </row>
    <row r="6545" spans="1:21" x14ac:dyDescent="0.35">
      <c r="A6545" t="s">
        <v>73</v>
      </c>
      <c r="B6545" t="s">
        <v>68</v>
      </c>
      <c r="C6545" t="s">
        <v>29</v>
      </c>
      <c r="D6545" t="s">
        <v>30</v>
      </c>
      <c r="E6545" t="s">
        <v>71</v>
      </c>
      <c r="F6545" t="s">
        <v>72</v>
      </c>
      <c r="G6545" t="s">
        <v>33</v>
      </c>
      <c r="H6545" t="s">
        <v>34</v>
      </c>
      <c r="I6545" t="s">
        <v>35</v>
      </c>
      <c r="J6545" t="s">
        <v>36</v>
      </c>
      <c r="K6545" t="s">
        <v>37</v>
      </c>
      <c r="L6545" t="s">
        <v>38</v>
      </c>
      <c r="M6545" t="s">
        <v>38</v>
      </c>
      <c r="N6545" t="b">
        <v>0</v>
      </c>
      <c r="O6545">
        <v>274.3982815</v>
      </c>
      <c r="P6545">
        <v>3.367430563553054E-2</v>
      </c>
      <c r="Q6545">
        <v>43.985054937470061</v>
      </c>
      <c r="R6545">
        <v>12069.423486524871</v>
      </c>
      <c r="S6545">
        <v>9.2401715970953457</v>
      </c>
      <c r="T6545">
        <f t="shared" si="206"/>
        <v>12069.423486524875</v>
      </c>
      <c r="U6545">
        <f t="shared" si="207"/>
        <v>9.2401715970953457</v>
      </c>
    </row>
    <row r="6546" spans="1:21" x14ac:dyDescent="0.35">
      <c r="A6546" t="s">
        <v>73</v>
      </c>
      <c r="B6546" t="s">
        <v>68</v>
      </c>
      <c r="C6546" t="s">
        <v>76</v>
      </c>
      <c r="D6546" t="s">
        <v>77</v>
      </c>
      <c r="E6546" t="s">
        <v>71</v>
      </c>
      <c r="F6546" t="s">
        <v>72</v>
      </c>
      <c r="G6546" t="s">
        <v>33</v>
      </c>
      <c r="H6546" t="s">
        <v>34</v>
      </c>
      <c r="I6546" t="s">
        <v>35</v>
      </c>
      <c r="J6546" t="s">
        <v>36</v>
      </c>
      <c r="K6546" t="s">
        <v>37</v>
      </c>
      <c r="L6546" t="s">
        <v>38</v>
      </c>
      <c r="M6546" t="s">
        <v>38</v>
      </c>
      <c r="N6546" t="b">
        <v>0</v>
      </c>
      <c r="O6546">
        <v>274.3982815</v>
      </c>
      <c r="P6546">
        <v>8.7378088250958854E-3</v>
      </c>
      <c r="Q6546">
        <v>8.4224691242618075</v>
      </c>
      <c r="R6546">
        <v>2311.1110536842498</v>
      </c>
      <c r="S6546">
        <v>2.3976397256818451</v>
      </c>
      <c r="T6546">
        <f t="shared" si="206"/>
        <v>2311.1110536842498</v>
      </c>
      <c r="U6546">
        <f t="shared" si="207"/>
        <v>2.3976397256818451</v>
      </c>
    </row>
    <row r="6547" spans="1:21" x14ac:dyDescent="0.35">
      <c r="A6547" t="s">
        <v>73</v>
      </c>
      <c r="B6547" t="s">
        <v>68</v>
      </c>
      <c r="C6547" t="s">
        <v>39</v>
      </c>
      <c r="D6547" t="s">
        <v>40</v>
      </c>
      <c r="E6547" t="s">
        <v>78</v>
      </c>
      <c r="F6547" t="s">
        <v>79</v>
      </c>
      <c r="G6547" t="s">
        <v>33</v>
      </c>
      <c r="H6547" t="s">
        <v>34</v>
      </c>
      <c r="I6547" t="s">
        <v>35</v>
      </c>
      <c r="J6547" t="s">
        <v>36</v>
      </c>
      <c r="K6547" t="s">
        <v>37</v>
      </c>
      <c r="L6547" t="s">
        <v>38</v>
      </c>
      <c r="M6547" t="s">
        <v>38</v>
      </c>
      <c r="N6547" t="b">
        <v>0</v>
      </c>
      <c r="O6547">
        <v>274.3982815</v>
      </c>
      <c r="P6547">
        <v>5.4027810981653584E-3</v>
      </c>
      <c r="Q6547">
        <v>19.772414914139329</v>
      </c>
      <c r="R6547">
        <v>5425.516673544802</v>
      </c>
      <c r="S6547">
        <v>1.4825138486572571</v>
      </c>
      <c r="T6547">
        <f t="shared" si="206"/>
        <v>5425.516673544802</v>
      </c>
      <c r="U6547">
        <f t="shared" si="207"/>
        <v>1.4825138486572571</v>
      </c>
    </row>
    <row r="6548" spans="1:21" x14ac:dyDescent="0.35">
      <c r="A6548" t="s">
        <v>73</v>
      </c>
      <c r="B6548" t="s">
        <v>68</v>
      </c>
      <c r="C6548" t="s">
        <v>39</v>
      </c>
      <c r="D6548" t="s">
        <v>40</v>
      </c>
      <c r="E6548" t="s">
        <v>80</v>
      </c>
      <c r="F6548" t="s">
        <v>81</v>
      </c>
      <c r="G6548" t="s">
        <v>33</v>
      </c>
      <c r="H6548" t="s">
        <v>34</v>
      </c>
      <c r="I6548" t="s">
        <v>35</v>
      </c>
      <c r="J6548" t="s">
        <v>36</v>
      </c>
      <c r="K6548" t="s">
        <v>37</v>
      </c>
      <c r="L6548" t="s">
        <v>38</v>
      </c>
      <c r="M6548" t="s">
        <v>38</v>
      </c>
      <c r="N6548" t="b">
        <v>0</v>
      </c>
      <c r="O6548">
        <v>274.3982815</v>
      </c>
      <c r="P6548">
        <v>4.7433583166536109E-3</v>
      </c>
      <c r="Q6548">
        <v>17.359142822787419</v>
      </c>
      <c r="R6548">
        <v>4763.3189588859259</v>
      </c>
      <c r="S6548">
        <v>1.3015693706284841</v>
      </c>
      <c r="T6548">
        <f t="shared" si="206"/>
        <v>4763.3189588859268</v>
      </c>
      <c r="U6548">
        <f t="shared" si="207"/>
        <v>1.3015693706284837</v>
      </c>
    </row>
    <row r="6549" spans="1:21" x14ac:dyDescent="0.35">
      <c r="A6549" t="s">
        <v>73</v>
      </c>
      <c r="B6549" t="s">
        <v>68</v>
      </c>
      <c r="C6549" t="s">
        <v>29</v>
      </c>
      <c r="D6549" t="s">
        <v>30</v>
      </c>
      <c r="E6549" t="s">
        <v>86</v>
      </c>
      <c r="F6549" t="s">
        <v>87</v>
      </c>
      <c r="G6549" t="s">
        <v>33</v>
      </c>
      <c r="H6549" t="s">
        <v>34</v>
      </c>
      <c r="I6549" t="s">
        <v>35</v>
      </c>
      <c r="J6549" t="s">
        <v>36</v>
      </c>
      <c r="K6549" t="s">
        <v>84</v>
      </c>
      <c r="L6549" t="s">
        <v>85</v>
      </c>
      <c r="M6549" t="s">
        <v>85</v>
      </c>
      <c r="N6549" t="b">
        <v>0</v>
      </c>
      <c r="O6549">
        <v>172.5413326</v>
      </c>
      <c r="P6549">
        <v>1.0977957762675629E-2</v>
      </c>
      <c r="Q6549">
        <v>14.33930310304692</v>
      </c>
      <c r="R6549">
        <v>2474.1224659550298</v>
      </c>
      <c r="S6549">
        <v>1.8941514615985671</v>
      </c>
      <c r="T6549">
        <f t="shared" si="206"/>
        <v>2474.1224659550307</v>
      </c>
      <c r="U6549">
        <f t="shared" si="207"/>
        <v>1.8941514615985677</v>
      </c>
    </row>
    <row r="6550" spans="1:21" x14ac:dyDescent="0.35">
      <c r="A6550" t="s">
        <v>73</v>
      </c>
      <c r="B6550" t="s">
        <v>68</v>
      </c>
      <c r="C6550" t="s">
        <v>39</v>
      </c>
      <c r="D6550" t="s">
        <v>40</v>
      </c>
      <c r="E6550" t="s">
        <v>86</v>
      </c>
      <c r="F6550" t="s">
        <v>87</v>
      </c>
      <c r="G6550" t="s">
        <v>33</v>
      </c>
      <c r="H6550" t="s">
        <v>34</v>
      </c>
      <c r="I6550" t="s">
        <v>35</v>
      </c>
      <c r="J6550" t="s">
        <v>36</v>
      </c>
      <c r="K6550" t="s">
        <v>84</v>
      </c>
      <c r="L6550" t="s">
        <v>85</v>
      </c>
      <c r="M6550" t="s">
        <v>85</v>
      </c>
      <c r="N6550" t="b">
        <v>0</v>
      </c>
      <c r="O6550">
        <v>172.5413326</v>
      </c>
      <c r="P6550">
        <v>1.007237262428244E-2</v>
      </c>
      <c r="Q6550">
        <v>36.861595367015447</v>
      </c>
      <c r="R6550">
        <v>6360.1487863868306</v>
      </c>
      <c r="S6550">
        <v>1.7379005950374511</v>
      </c>
      <c r="T6550">
        <f t="shared" si="206"/>
        <v>6360.1487863868315</v>
      </c>
      <c r="U6550">
        <f t="shared" si="207"/>
        <v>1.7379005950374513</v>
      </c>
    </row>
    <row r="6551" spans="1:21" x14ac:dyDescent="0.35">
      <c r="A6551" t="s">
        <v>73</v>
      </c>
      <c r="B6551" t="s">
        <v>68</v>
      </c>
      <c r="C6551" t="s">
        <v>76</v>
      </c>
      <c r="D6551" t="s">
        <v>77</v>
      </c>
      <c r="E6551" t="s">
        <v>86</v>
      </c>
      <c r="F6551" t="s">
        <v>87</v>
      </c>
      <c r="G6551" t="s">
        <v>33</v>
      </c>
      <c r="H6551" t="s">
        <v>34</v>
      </c>
      <c r="I6551" t="s">
        <v>35</v>
      </c>
      <c r="J6551" t="s">
        <v>36</v>
      </c>
      <c r="K6551" t="s">
        <v>84</v>
      </c>
      <c r="L6551" t="s">
        <v>85</v>
      </c>
      <c r="M6551" t="s">
        <v>85</v>
      </c>
      <c r="N6551" t="b">
        <v>0</v>
      </c>
      <c r="O6551">
        <v>172.5413326</v>
      </c>
      <c r="P6551">
        <v>1.3858940071128169E-2</v>
      </c>
      <c r="Q6551">
        <v>13.35878332664149</v>
      </c>
      <c r="R6551">
        <v>2304.9422770933829</v>
      </c>
      <c r="S6551">
        <v>2.3912399882959932</v>
      </c>
      <c r="T6551">
        <f t="shared" si="206"/>
        <v>2304.9422770933838</v>
      </c>
      <c r="U6551">
        <f t="shared" si="207"/>
        <v>2.3912399882959932</v>
      </c>
    </row>
    <row r="6552" spans="1:21" x14ac:dyDescent="0.35">
      <c r="A6552" t="s">
        <v>73</v>
      </c>
      <c r="B6552" t="s">
        <v>68</v>
      </c>
      <c r="C6552" t="s">
        <v>76</v>
      </c>
      <c r="D6552" t="s">
        <v>77</v>
      </c>
      <c r="E6552" t="s">
        <v>88</v>
      </c>
      <c r="F6552" t="s">
        <v>89</v>
      </c>
      <c r="G6552" t="s">
        <v>33</v>
      </c>
      <c r="H6552" t="s">
        <v>34</v>
      </c>
      <c r="I6552" t="s">
        <v>35</v>
      </c>
      <c r="J6552" t="s">
        <v>36</v>
      </c>
      <c r="K6552" t="s">
        <v>44</v>
      </c>
      <c r="L6552" t="s">
        <v>45</v>
      </c>
      <c r="M6552" t="s">
        <v>45</v>
      </c>
      <c r="N6552" t="b">
        <v>0</v>
      </c>
      <c r="O6552">
        <v>191.40678779999999</v>
      </c>
      <c r="P6552">
        <v>1.1920067751560921E-2</v>
      </c>
      <c r="Q6552">
        <v>11.489883173946531</v>
      </c>
      <c r="R6552">
        <v>2199.2416305223742</v>
      </c>
      <c r="S6552">
        <v>2.2815818786846438</v>
      </c>
      <c r="T6552">
        <f t="shared" si="206"/>
        <v>2199.2416305223742</v>
      </c>
      <c r="U6552">
        <f t="shared" si="207"/>
        <v>2.2815818786846442</v>
      </c>
    </row>
    <row r="6553" spans="1:21" x14ac:dyDescent="0.35">
      <c r="A6553" t="s">
        <v>73</v>
      </c>
      <c r="B6553" t="s">
        <v>68</v>
      </c>
      <c r="C6553" t="s">
        <v>39</v>
      </c>
      <c r="D6553" t="s">
        <v>40</v>
      </c>
      <c r="E6553" t="s">
        <v>94</v>
      </c>
      <c r="F6553" t="s">
        <v>95</v>
      </c>
      <c r="G6553" t="s">
        <v>33</v>
      </c>
      <c r="H6553" t="s">
        <v>34</v>
      </c>
      <c r="I6553" t="s">
        <v>35</v>
      </c>
      <c r="J6553" t="s">
        <v>36</v>
      </c>
      <c r="K6553" t="s">
        <v>44</v>
      </c>
      <c r="L6553" t="s">
        <v>45</v>
      </c>
      <c r="M6553" t="s">
        <v>45</v>
      </c>
      <c r="N6553" t="b">
        <v>0</v>
      </c>
      <c r="O6553">
        <v>191.40678779999999</v>
      </c>
      <c r="P6553">
        <v>6.8456178270251829E-9</v>
      </c>
      <c r="Q6553">
        <v>2.5052726283049591E-5</v>
      </c>
      <c r="R6553">
        <v>4.7952618634711551E-3</v>
      </c>
      <c r="S6553">
        <v>1.310297718777306E-6</v>
      </c>
      <c r="T6553">
        <f t="shared" si="206"/>
        <v>4.7952618634711551E-3</v>
      </c>
      <c r="U6553">
        <f t="shared" si="207"/>
        <v>1.3102977187773062E-6</v>
      </c>
    </row>
    <row r="6554" spans="1:21" x14ac:dyDescent="0.35">
      <c r="A6554" t="s">
        <v>73</v>
      </c>
      <c r="B6554" t="s">
        <v>68</v>
      </c>
      <c r="C6554" t="s">
        <v>29</v>
      </c>
      <c r="D6554" t="s">
        <v>30</v>
      </c>
      <c r="E6554" t="s">
        <v>96</v>
      </c>
      <c r="F6554" t="s">
        <v>97</v>
      </c>
      <c r="G6554" t="s">
        <v>33</v>
      </c>
      <c r="H6554" t="s">
        <v>34</v>
      </c>
      <c r="I6554" t="s">
        <v>35</v>
      </c>
      <c r="J6554" t="s">
        <v>36</v>
      </c>
      <c r="K6554" t="s">
        <v>44</v>
      </c>
      <c r="L6554" t="s">
        <v>45</v>
      </c>
      <c r="M6554" t="s">
        <v>45</v>
      </c>
      <c r="N6554" t="b">
        <v>0</v>
      </c>
      <c r="O6554">
        <v>191.40678779999999</v>
      </c>
      <c r="P6554">
        <v>2.892422889923724E-2</v>
      </c>
      <c r="Q6554">
        <v>37.78055027850511</v>
      </c>
      <c r="R6554">
        <v>7231.4537701250583</v>
      </c>
      <c r="S6554">
        <v>5.5362937431949293</v>
      </c>
      <c r="T6554">
        <f t="shared" si="206"/>
        <v>7231.4537701250583</v>
      </c>
      <c r="U6554">
        <f t="shared" si="207"/>
        <v>5.5362937431949293</v>
      </c>
    </row>
    <row r="6555" spans="1:21" x14ac:dyDescent="0.35">
      <c r="A6555" t="s">
        <v>73</v>
      </c>
      <c r="B6555" t="s">
        <v>68</v>
      </c>
      <c r="C6555" t="s">
        <v>29</v>
      </c>
      <c r="D6555" t="s">
        <v>30</v>
      </c>
      <c r="E6555" t="s">
        <v>102</v>
      </c>
      <c r="F6555" t="s">
        <v>103</v>
      </c>
      <c r="G6555" t="s">
        <v>33</v>
      </c>
      <c r="H6555" t="s">
        <v>34</v>
      </c>
      <c r="I6555" t="s">
        <v>35</v>
      </c>
      <c r="J6555" t="s">
        <v>36</v>
      </c>
      <c r="K6555" t="s">
        <v>61</v>
      </c>
      <c r="L6555" t="s">
        <v>62</v>
      </c>
      <c r="M6555" t="s">
        <v>62</v>
      </c>
      <c r="N6555" t="b">
        <v>0</v>
      </c>
      <c r="O6555">
        <v>170.4198394</v>
      </c>
      <c r="P6555">
        <v>4.530576283694239E-2</v>
      </c>
      <c r="Q6555">
        <v>59.177952737480538</v>
      </c>
      <c r="R6555">
        <v>10085.097201542219</v>
      </c>
      <c r="S6555">
        <v>7.7210008265662102</v>
      </c>
      <c r="T6555">
        <f t="shared" si="206"/>
        <v>10085.097201542223</v>
      </c>
      <c r="U6555">
        <f t="shared" si="207"/>
        <v>7.7210008265662102</v>
      </c>
    </row>
    <row r="6556" spans="1:21" x14ac:dyDescent="0.35">
      <c r="A6556" t="s">
        <v>73</v>
      </c>
      <c r="B6556" t="s">
        <v>68</v>
      </c>
      <c r="C6556" t="s">
        <v>76</v>
      </c>
      <c r="D6556" t="s">
        <v>77</v>
      </c>
      <c r="E6556" t="s">
        <v>102</v>
      </c>
      <c r="F6556" t="s">
        <v>103</v>
      </c>
      <c r="G6556" t="s">
        <v>33</v>
      </c>
      <c r="H6556" t="s">
        <v>34</v>
      </c>
      <c r="I6556" t="s">
        <v>35</v>
      </c>
      <c r="J6556" t="s">
        <v>36</v>
      </c>
      <c r="K6556" t="s">
        <v>61</v>
      </c>
      <c r="L6556" t="s">
        <v>62</v>
      </c>
      <c r="M6556" t="s">
        <v>62</v>
      </c>
      <c r="N6556" t="b">
        <v>0</v>
      </c>
      <c r="O6556">
        <v>170.4198394</v>
      </c>
      <c r="P6556">
        <v>5.3938724586395432E-5</v>
      </c>
      <c r="Q6556">
        <v>5.1992124287062493E-2</v>
      </c>
      <c r="R6556">
        <v>8.86048947106603</v>
      </c>
      <c r="S6556">
        <v>9.1922287814543407E-3</v>
      </c>
      <c r="T6556">
        <f t="shared" si="206"/>
        <v>8.86048947106603</v>
      </c>
      <c r="U6556">
        <f t="shared" si="207"/>
        <v>9.1922287814543407E-3</v>
      </c>
    </row>
    <row r="6557" spans="1:21" x14ac:dyDescent="0.35">
      <c r="A6557" t="s">
        <v>73</v>
      </c>
      <c r="B6557" t="s">
        <v>68</v>
      </c>
      <c r="C6557" t="s">
        <v>39</v>
      </c>
      <c r="D6557" t="s">
        <v>40</v>
      </c>
      <c r="E6557" t="s">
        <v>102</v>
      </c>
      <c r="F6557" t="s">
        <v>103</v>
      </c>
      <c r="G6557" t="s">
        <v>33</v>
      </c>
      <c r="H6557" t="s">
        <v>34</v>
      </c>
      <c r="I6557" t="s">
        <v>35</v>
      </c>
      <c r="J6557" t="s">
        <v>36</v>
      </c>
      <c r="K6557" t="s">
        <v>61</v>
      </c>
      <c r="L6557" t="s">
        <v>62</v>
      </c>
      <c r="M6557" t="s">
        <v>62</v>
      </c>
      <c r="N6557" t="b">
        <v>0</v>
      </c>
      <c r="O6557">
        <v>170.4198394</v>
      </c>
      <c r="P6557">
        <v>1.8071187172573121E-2</v>
      </c>
      <c r="Q6557">
        <v>66.134645153127053</v>
      </c>
      <c r="R6557">
        <v>11270.655605771901</v>
      </c>
      <c r="S6557">
        <v>3.0796888157172511</v>
      </c>
      <c r="T6557">
        <f t="shared" si="206"/>
        <v>11270.655605771901</v>
      </c>
      <c r="U6557">
        <f t="shared" si="207"/>
        <v>3.0796888157172515</v>
      </c>
    </row>
    <row r="6558" spans="1:21" x14ac:dyDescent="0.35">
      <c r="A6558" t="s">
        <v>73</v>
      </c>
      <c r="B6558" t="s">
        <v>68</v>
      </c>
      <c r="C6558" t="s">
        <v>29</v>
      </c>
      <c r="D6558" t="s">
        <v>30</v>
      </c>
      <c r="E6558" t="s">
        <v>104</v>
      </c>
      <c r="F6558" t="s">
        <v>105</v>
      </c>
      <c r="G6558" t="s">
        <v>33</v>
      </c>
      <c r="H6558" t="s">
        <v>34</v>
      </c>
      <c r="I6558" t="s">
        <v>35</v>
      </c>
      <c r="J6558" t="s">
        <v>36</v>
      </c>
      <c r="K6558" t="s">
        <v>61</v>
      </c>
      <c r="L6558" t="s">
        <v>62</v>
      </c>
      <c r="M6558" t="s">
        <v>62</v>
      </c>
      <c r="N6558" t="b">
        <v>0</v>
      </c>
      <c r="O6558">
        <v>170.4198394</v>
      </c>
      <c r="P6558">
        <v>1.1220677769982941E-3</v>
      </c>
      <c r="Q6558">
        <v>1.4656341647846809</v>
      </c>
      <c r="R6558">
        <v>249.77313898175851</v>
      </c>
      <c r="S6558">
        <v>0.19122261035196431</v>
      </c>
      <c r="T6558">
        <f t="shared" si="206"/>
        <v>249.77313898175845</v>
      </c>
      <c r="U6558">
        <f t="shared" si="207"/>
        <v>0.19122261035196428</v>
      </c>
    </row>
    <row r="6559" spans="1:21" x14ac:dyDescent="0.35">
      <c r="A6559" t="s">
        <v>73</v>
      </c>
      <c r="B6559" t="s">
        <v>68</v>
      </c>
      <c r="C6559" t="s">
        <v>39</v>
      </c>
      <c r="D6559" t="s">
        <v>40</v>
      </c>
      <c r="E6559" t="s">
        <v>110</v>
      </c>
      <c r="F6559" t="s">
        <v>111</v>
      </c>
      <c r="G6559" t="s">
        <v>33</v>
      </c>
      <c r="H6559" t="s">
        <v>34</v>
      </c>
      <c r="I6559" t="s">
        <v>35</v>
      </c>
      <c r="J6559" t="s">
        <v>36</v>
      </c>
      <c r="K6559" t="s">
        <v>61</v>
      </c>
      <c r="L6559" t="s">
        <v>62</v>
      </c>
      <c r="M6559" t="s">
        <v>62</v>
      </c>
      <c r="N6559" t="b">
        <v>0</v>
      </c>
      <c r="O6559">
        <v>170.4198394</v>
      </c>
      <c r="P6559">
        <v>1.6041948978769451E-2</v>
      </c>
      <c r="Q6559">
        <v>58.708295871434053</v>
      </c>
      <c r="R6559">
        <v>10005.05835385747</v>
      </c>
      <c r="S6559">
        <v>2.733866368624883</v>
      </c>
      <c r="T6559">
        <f t="shared" si="206"/>
        <v>10005.058353857474</v>
      </c>
      <c r="U6559">
        <f t="shared" si="207"/>
        <v>2.7338663686248839</v>
      </c>
    </row>
    <row r="6560" spans="1:21" x14ac:dyDescent="0.35">
      <c r="A6560" t="s">
        <v>73</v>
      </c>
      <c r="B6560" t="s">
        <v>68</v>
      </c>
      <c r="C6560" t="s">
        <v>29</v>
      </c>
      <c r="D6560" t="s">
        <v>30</v>
      </c>
      <c r="E6560" t="s">
        <v>110</v>
      </c>
      <c r="F6560" t="s">
        <v>111</v>
      </c>
      <c r="G6560" t="s">
        <v>33</v>
      </c>
      <c r="H6560" t="s">
        <v>34</v>
      </c>
      <c r="I6560" t="s">
        <v>35</v>
      </c>
      <c r="J6560" t="s">
        <v>36</v>
      </c>
      <c r="K6560" t="s">
        <v>61</v>
      </c>
      <c r="L6560" t="s">
        <v>62</v>
      </c>
      <c r="M6560" t="s">
        <v>62</v>
      </c>
      <c r="N6560" t="b">
        <v>0</v>
      </c>
      <c r="O6560">
        <v>170.4198394</v>
      </c>
      <c r="P6560">
        <v>2.398544409888204E-2</v>
      </c>
      <c r="Q6560">
        <v>31.329556956796988</v>
      </c>
      <c r="R6560">
        <v>5339.1780650504952</v>
      </c>
      <c r="S6560">
        <v>4.0875955312691552</v>
      </c>
      <c r="T6560">
        <f t="shared" si="206"/>
        <v>5339.1780650504952</v>
      </c>
      <c r="U6560">
        <f t="shared" si="207"/>
        <v>4.0875955312691552</v>
      </c>
    </row>
    <row r="6561" spans="1:21" x14ac:dyDescent="0.35">
      <c r="A6561" t="s">
        <v>73</v>
      </c>
      <c r="B6561" t="s">
        <v>68</v>
      </c>
      <c r="C6561" t="s">
        <v>76</v>
      </c>
      <c r="D6561" t="s">
        <v>77</v>
      </c>
      <c r="E6561" t="s">
        <v>112</v>
      </c>
      <c r="F6561" t="s">
        <v>113</v>
      </c>
      <c r="G6561" t="s">
        <v>33</v>
      </c>
      <c r="H6561" t="s">
        <v>34</v>
      </c>
      <c r="I6561" t="s">
        <v>35</v>
      </c>
      <c r="J6561" t="s">
        <v>36</v>
      </c>
      <c r="K6561" t="s">
        <v>61</v>
      </c>
      <c r="L6561" t="s">
        <v>62</v>
      </c>
      <c r="M6561" t="s">
        <v>62</v>
      </c>
      <c r="N6561" t="b">
        <v>0</v>
      </c>
      <c r="O6561">
        <v>170.4198394</v>
      </c>
      <c r="P6561">
        <v>3.0867252698898681E-3</v>
      </c>
      <c r="Q6561">
        <v>2.9753281172801138</v>
      </c>
      <c r="R6561">
        <v>507.05493990918143</v>
      </c>
      <c r="S6561">
        <v>0.52603922476655285</v>
      </c>
      <c r="T6561">
        <f t="shared" si="206"/>
        <v>507.05493990918137</v>
      </c>
      <c r="U6561">
        <f t="shared" si="207"/>
        <v>0.52603922476655296</v>
      </c>
    </row>
    <row r="6562" spans="1:21" x14ac:dyDescent="0.35">
      <c r="A6562" t="s">
        <v>73</v>
      </c>
      <c r="B6562" t="s">
        <v>68</v>
      </c>
      <c r="C6562" t="s">
        <v>39</v>
      </c>
      <c r="D6562" t="s">
        <v>40</v>
      </c>
      <c r="E6562" t="s">
        <v>112</v>
      </c>
      <c r="F6562" t="s">
        <v>113</v>
      </c>
      <c r="G6562" t="s">
        <v>33</v>
      </c>
      <c r="H6562" t="s">
        <v>34</v>
      </c>
      <c r="I6562" t="s">
        <v>35</v>
      </c>
      <c r="J6562" t="s">
        <v>36</v>
      </c>
      <c r="K6562" t="s">
        <v>61</v>
      </c>
      <c r="L6562" t="s">
        <v>62</v>
      </c>
      <c r="M6562" t="s">
        <v>62</v>
      </c>
      <c r="N6562" t="b">
        <v>0</v>
      </c>
      <c r="O6562">
        <v>170.4198394</v>
      </c>
      <c r="P6562">
        <v>2.968726780037366E-2</v>
      </c>
      <c r="Q6562">
        <v>108.6457078217517</v>
      </c>
      <c r="R6562">
        <v>18515.38407848225</v>
      </c>
      <c r="S6562">
        <v>5.0592994107644698</v>
      </c>
      <c r="T6562">
        <f t="shared" si="206"/>
        <v>18515.38407848225</v>
      </c>
      <c r="U6562">
        <f t="shared" si="207"/>
        <v>5.0592994107644707</v>
      </c>
    </row>
    <row r="6563" spans="1:21" x14ac:dyDescent="0.35">
      <c r="A6563" t="s">
        <v>73</v>
      </c>
      <c r="B6563" t="s">
        <v>68</v>
      </c>
      <c r="C6563" t="s">
        <v>29</v>
      </c>
      <c r="D6563" t="s">
        <v>30</v>
      </c>
      <c r="E6563" t="s">
        <v>112</v>
      </c>
      <c r="F6563" t="s">
        <v>113</v>
      </c>
      <c r="G6563" t="s">
        <v>33</v>
      </c>
      <c r="H6563" t="s">
        <v>34</v>
      </c>
      <c r="I6563" t="s">
        <v>35</v>
      </c>
      <c r="J6563" t="s">
        <v>36</v>
      </c>
      <c r="K6563" t="s">
        <v>61</v>
      </c>
      <c r="L6563" t="s">
        <v>62</v>
      </c>
      <c r="M6563" t="s">
        <v>62</v>
      </c>
      <c r="N6563" t="b">
        <v>0</v>
      </c>
      <c r="O6563">
        <v>170.4198394</v>
      </c>
      <c r="P6563">
        <v>1.347236634528959E-2</v>
      </c>
      <c r="Q6563">
        <v>17.597475661384909</v>
      </c>
      <c r="R6563">
        <v>2998.958976058625</v>
      </c>
      <c r="S6563">
        <v>2.295958508902217</v>
      </c>
      <c r="T6563">
        <f t="shared" si="206"/>
        <v>2998.958976058625</v>
      </c>
      <c r="U6563">
        <f t="shared" si="207"/>
        <v>2.295958508902217</v>
      </c>
    </row>
    <row r="6564" spans="1:21" x14ac:dyDescent="0.35">
      <c r="A6564" t="s">
        <v>73</v>
      </c>
      <c r="B6564" t="s">
        <v>68</v>
      </c>
      <c r="C6564" t="s">
        <v>76</v>
      </c>
      <c r="D6564" t="s">
        <v>77</v>
      </c>
      <c r="E6564" t="s">
        <v>114</v>
      </c>
      <c r="F6564" t="s">
        <v>115</v>
      </c>
      <c r="G6564" t="s">
        <v>33</v>
      </c>
      <c r="H6564" t="s">
        <v>34</v>
      </c>
      <c r="I6564" t="s">
        <v>35</v>
      </c>
      <c r="J6564" t="s">
        <v>36</v>
      </c>
      <c r="K6564" t="s">
        <v>61</v>
      </c>
      <c r="L6564" t="s">
        <v>62</v>
      </c>
      <c r="M6564" t="s">
        <v>62</v>
      </c>
      <c r="N6564" t="b">
        <v>0</v>
      </c>
      <c r="O6564">
        <v>170.4198394</v>
      </c>
      <c r="P6564">
        <v>1.0515929402059149E-3</v>
      </c>
      <c r="Q6564">
        <v>1.013641892088297</v>
      </c>
      <c r="R6564">
        <v>172.74468845879969</v>
      </c>
      <c r="S6564">
        <v>0.17921229998406579</v>
      </c>
      <c r="T6564">
        <f t="shared" si="206"/>
        <v>172.74468845879971</v>
      </c>
      <c r="U6564">
        <f t="shared" si="207"/>
        <v>0.17921229998406582</v>
      </c>
    </row>
    <row r="6565" spans="1:21" x14ac:dyDescent="0.35">
      <c r="A6565" t="s">
        <v>73</v>
      </c>
      <c r="B6565" t="s">
        <v>68</v>
      </c>
      <c r="C6565" t="s">
        <v>39</v>
      </c>
      <c r="D6565" t="s">
        <v>40</v>
      </c>
      <c r="E6565" t="s">
        <v>114</v>
      </c>
      <c r="F6565" t="s">
        <v>115</v>
      </c>
      <c r="G6565" t="s">
        <v>33</v>
      </c>
      <c r="H6565" t="s">
        <v>34</v>
      </c>
      <c r="I6565" t="s">
        <v>35</v>
      </c>
      <c r="J6565" t="s">
        <v>36</v>
      </c>
      <c r="K6565" t="s">
        <v>61</v>
      </c>
      <c r="L6565" t="s">
        <v>62</v>
      </c>
      <c r="M6565" t="s">
        <v>62</v>
      </c>
      <c r="N6565" t="b">
        <v>0</v>
      </c>
      <c r="O6565">
        <v>170.4198394</v>
      </c>
      <c r="P6565">
        <v>2.990157616529715E-2</v>
      </c>
      <c r="Q6565">
        <v>109.4300064697715</v>
      </c>
      <c r="R6565">
        <v>18649.044128119429</v>
      </c>
      <c r="S6565">
        <v>5.0958218078968089</v>
      </c>
      <c r="T6565">
        <f t="shared" si="206"/>
        <v>18649.044128119422</v>
      </c>
      <c r="U6565">
        <f t="shared" si="207"/>
        <v>5.0958218078968081</v>
      </c>
    </row>
    <row r="6566" spans="1:21" x14ac:dyDescent="0.35">
      <c r="A6566" t="s">
        <v>73</v>
      </c>
      <c r="B6566" t="s">
        <v>68</v>
      </c>
      <c r="C6566" t="s">
        <v>29</v>
      </c>
      <c r="D6566" t="s">
        <v>30</v>
      </c>
      <c r="E6566" t="s">
        <v>114</v>
      </c>
      <c r="F6566" t="s">
        <v>115</v>
      </c>
      <c r="G6566" t="s">
        <v>33</v>
      </c>
      <c r="H6566" t="s">
        <v>34</v>
      </c>
      <c r="I6566" t="s">
        <v>35</v>
      </c>
      <c r="J6566" t="s">
        <v>36</v>
      </c>
      <c r="K6566" t="s">
        <v>61</v>
      </c>
      <c r="L6566" t="s">
        <v>62</v>
      </c>
      <c r="M6566" t="s">
        <v>62</v>
      </c>
      <c r="N6566" t="b">
        <v>0</v>
      </c>
      <c r="O6566">
        <v>170.4198394</v>
      </c>
      <c r="P6566">
        <v>7.2679522187957618E-2</v>
      </c>
      <c r="Q6566">
        <v>94.933294567872522</v>
      </c>
      <c r="R6566">
        <v>16178.516813969731</v>
      </c>
      <c r="S6566">
        <v>12.38603249894047</v>
      </c>
      <c r="T6566">
        <f t="shared" si="206"/>
        <v>16178.516813969727</v>
      </c>
      <c r="U6566">
        <f t="shared" si="207"/>
        <v>12.386032498940473</v>
      </c>
    </row>
    <row r="6567" spans="1:21" x14ac:dyDescent="0.35">
      <c r="A6567" t="s">
        <v>73</v>
      </c>
      <c r="B6567" t="s">
        <v>68</v>
      </c>
      <c r="C6567" t="s">
        <v>76</v>
      </c>
      <c r="D6567" t="s">
        <v>77</v>
      </c>
      <c r="E6567" t="s">
        <v>116</v>
      </c>
      <c r="F6567" t="s">
        <v>117</v>
      </c>
      <c r="G6567" t="s">
        <v>33</v>
      </c>
      <c r="H6567" t="s">
        <v>34</v>
      </c>
      <c r="I6567" t="s">
        <v>35</v>
      </c>
      <c r="J6567" t="s">
        <v>36</v>
      </c>
      <c r="K6567" t="s">
        <v>61</v>
      </c>
      <c r="L6567" t="s">
        <v>62</v>
      </c>
      <c r="M6567" t="s">
        <v>62</v>
      </c>
      <c r="N6567" t="b">
        <v>0</v>
      </c>
      <c r="O6567">
        <v>170.4198394</v>
      </c>
      <c r="P6567">
        <v>5.242407171617133E-3</v>
      </c>
      <c r="Q6567">
        <v>5.0532133883427512</v>
      </c>
      <c r="R6567">
        <v>861.16781409530154</v>
      </c>
      <c r="S6567">
        <v>0.89341018825640006</v>
      </c>
      <c r="T6567">
        <f t="shared" si="206"/>
        <v>861.16781409530154</v>
      </c>
      <c r="U6567">
        <f t="shared" si="207"/>
        <v>0.89341018825640006</v>
      </c>
    </row>
    <row r="6568" spans="1:21" x14ac:dyDescent="0.35">
      <c r="A6568" t="s">
        <v>73</v>
      </c>
      <c r="B6568" t="s">
        <v>68</v>
      </c>
      <c r="C6568" t="s">
        <v>39</v>
      </c>
      <c r="D6568" t="s">
        <v>40</v>
      </c>
      <c r="E6568" t="s">
        <v>116</v>
      </c>
      <c r="F6568" t="s">
        <v>117</v>
      </c>
      <c r="G6568" t="s">
        <v>33</v>
      </c>
      <c r="H6568" t="s">
        <v>34</v>
      </c>
      <c r="I6568" t="s">
        <v>35</v>
      </c>
      <c r="J6568" t="s">
        <v>36</v>
      </c>
      <c r="K6568" t="s">
        <v>61</v>
      </c>
      <c r="L6568" t="s">
        <v>62</v>
      </c>
      <c r="M6568" t="s">
        <v>62</v>
      </c>
      <c r="N6568" t="b">
        <v>0</v>
      </c>
      <c r="O6568">
        <v>170.4198394</v>
      </c>
      <c r="P6568">
        <v>5.0794550512250063E-2</v>
      </c>
      <c r="Q6568">
        <v>185.89147142135019</v>
      </c>
      <c r="R6568">
        <v>31679.59470545618</v>
      </c>
      <c r="S6568">
        <v>8.6563991406928427</v>
      </c>
      <c r="T6568">
        <f t="shared" si="206"/>
        <v>31679.594705456188</v>
      </c>
      <c r="U6568">
        <f t="shared" si="207"/>
        <v>8.6563991406928427</v>
      </c>
    </row>
    <row r="6569" spans="1:21" x14ac:dyDescent="0.35">
      <c r="A6569" t="s">
        <v>73</v>
      </c>
      <c r="B6569" t="s">
        <v>68</v>
      </c>
      <c r="C6569" t="s">
        <v>29</v>
      </c>
      <c r="D6569" t="s">
        <v>30</v>
      </c>
      <c r="E6569" t="s">
        <v>116</v>
      </c>
      <c r="F6569" t="s">
        <v>117</v>
      </c>
      <c r="G6569" t="s">
        <v>33</v>
      </c>
      <c r="H6569" t="s">
        <v>34</v>
      </c>
      <c r="I6569" t="s">
        <v>35</v>
      </c>
      <c r="J6569" t="s">
        <v>36</v>
      </c>
      <c r="K6569" t="s">
        <v>61</v>
      </c>
      <c r="L6569" t="s">
        <v>62</v>
      </c>
      <c r="M6569" t="s">
        <v>62</v>
      </c>
      <c r="N6569" t="b">
        <v>0</v>
      </c>
      <c r="O6569">
        <v>170.4198394</v>
      </c>
      <c r="P6569">
        <v>4.7107625969246537E-2</v>
      </c>
      <c r="Q6569">
        <v>61.531529073159327</v>
      </c>
      <c r="R6569">
        <v>10486.193302684251</v>
      </c>
      <c r="S6569">
        <v>8.0280740521942651</v>
      </c>
      <c r="T6569">
        <f t="shared" si="206"/>
        <v>10486.193302684243</v>
      </c>
      <c r="U6569">
        <f t="shared" si="207"/>
        <v>8.0280740521942651</v>
      </c>
    </row>
    <row r="6570" spans="1:21" x14ac:dyDescent="0.35">
      <c r="A6570" t="s">
        <v>73</v>
      </c>
      <c r="B6570" t="s">
        <v>68</v>
      </c>
      <c r="C6570" t="s">
        <v>29</v>
      </c>
      <c r="D6570" t="s">
        <v>30</v>
      </c>
      <c r="E6570" t="s">
        <v>118</v>
      </c>
      <c r="F6570" t="s">
        <v>119</v>
      </c>
      <c r="G6570" t="s">
        <v>33</v>
      </c>
      <c r="H6570" t="s">
        <v>34</v>
      </c>
      <c r="I6570" t="s">
        <v>35</v>
      </c>
      <c r="J6570" t="s">
        <v>36</v>
      </c>
      <c r="K6570" t="s">
        <v>61</v>
      </c>
      <c r="L6570" t="s">
        <v>62</v>
      </c>
      <c r="M6570" t="s">
        <v>62</v>
      </c>
      <c r="N6570" t="b">
        <v>0</v>
      </c>
      <c r="O6570">
        <v>170.4198394</v>
      </c>
      <c r="P6570">
        <v>6.3576644499135235E-2</v>
      </c>
      <c r="Q6570">
        <v>83.043203067085599</v>
      </c>
      <c r="R6570">
        <v>14152.209329954319</v>
      </c>
      <c r="S6570">
        <v>10.834721545133521</v>
      </c>
      <c r="T6570">
        <f t="shared" si="206"/>
        <v>14152.209329954316</v>
      </c>
      <c r="U6570">
        <f t="shared" si="207"/>
        <v>10.834721545133521</v>
      </c>
    </row>
    <row r="6571" spans="1:21" x14ac:dyDescent="0.35">
      <c r="A6571" t="s">
        <v>73</v>
      </c>
      <c r="B6571" t="s">
        <v>68</v>
      </c>
      <c r="C6571" t="s">
        <v>39</v>
      </c>
      <c r="D6571" t="s">
        <v>40</v>
      </c>
      <c r="E6571" t="s">
        <v>118</v>
      </c>
      <c r="F6571" t="s">
        <v>119</v>
      </c>
      <c r="G6571" t="s">
        <v>33</v>
      </c>
      <c r="H6571" t="s">
        <v>34</v>
      </c>
      <c r="I6571" t="s">
        <v>35</v>
      </c>
      <c r="J6571" t="s">
        <v>36</v>
      </c>
      <c r="K6571" t="s">
        <v>61</v>
      </c>
      <c r="L6571" t="s">
        <v>62</v>
      </c>
      <c r="M6571" t="s">
        <v>62</v>
      </c>
      <c r="N6571" t="b">
        <v>0</v>
      </c>
      <c r="O6571">
        <v>170.4198394</v>
      </c>
      <c r="P6571">
        <v>3.2173246728313717E-2</v>
      </c>
      <c r="Q6571">
        <v>117.7435790732317</v>
      </c>
      <c r="R6571">
        <v>20065.841836041349</v>
      </c>
      <c r="S6571">
        <v>5.4829595404157994</v>
      </c>
      <c r="T6571">
        <f t="shared" si="206"/>
        <v>20065.841836041349</v>
      </c>
      <c r="U6571">
        <f t="shared" si="207"/>
        <v>5.4829595404157994</v>
      </c>
    </row>
    <row r="6572" spans="1:21" x14ac:dyDescent="0.35">
      <c r="A6572" t="s">
        <v>73</v>
      </c>
      <c r="B6572" t="s">
        <v>68</v>
      </c>
      <c r="C6572" t="s">
        <v>29</v>
      </c>
      <c r="D6572" t="s">
        <v>30</v>
      </c>
      <c r="E6572" t="s">
        <v>122</v>
      </c>
      <c r="F6572" t="s">
        <v>123</v>
      </c>
      <c r="G6572" t="s">
        <v>33</v>
      </c>
      <c r="H6572" t="s">
        <v>34</v>
      </c>
      <c r="I6572" t="s">
        <v>35</v>
      </c>
      <c r="J6572" t="s">
        <v>36</v>
      </c>
      <c r="K6572" t="s">
        <v>61</v>
      </c>
      <c r="L6572" t="s">
        <v>62</v>
      </c>
      <c r="M6572" t="s">
        <v>62</v>
      </c>
      <c r="N6572" t="b">
        <v>0</v>
      </c>
      <c r="O6572">
        <v>170.4198394</v>
      </c>
      <c r="P6572">
        <v>4.9631034908974338E-3</v>
      </c>
      <c r="Q6572">
        <v>6.4827581619719341</v>
      </c>
      <c r="R6572">
        <v>1104.7906048322959</v>
      </c>
      <c r="S6572">
        <v>0.84581129984432002</v>
      </c>
      <c r="T6572">
        <f t="shared" si="206"/>
        <v>1104.7906048322961</v>
      </c>
      <c r="U6572">
        <f t="shared" si="207"/>
        <v>0.84581129984432002</v>
      </c>
    </row>
    <row r="6573" spans="1:21" x14ac:dyDescent="0.35">
      <c r="A6573" t="s">
        <v>73</v>
      </c>
      <c r="B6573" t="s">
        <v>68</v>
      </c>
      <c r="C6573" t="s">
        <v>39</v>
      </c>
      <c r="D6573" t="s">
        <v>40</v>
      </c>
      <c r="E6573" t="s">
        <v>122</v>
      </c>
      <c r="F6573" t="s">
        <v>123</v>
      </c>
      <c r="G6573" t="s">
        <v>33</v>
      </c>
      <c r="H6573" t="s">
        <v>34</v>
      </c>
      <c r="I6573" t="s">
        <v>35</v>
      </c>
      <c r="J6573" t="s">
        <v>36</v>
      </c>
      <c r="K6573" t="s">
        <v>61</v>
      </c>
      <c r="L6573" t="s">
        <v>62</v>
      </c>
      <c r="M6573" t="s">
        <v>62</v>
      </c>
      <c r="N6573" t="b">
        <v>0</v>
      </c>
      <c r="O6573">
        <v>170.4198394</v>
      </c>
      <c r="P6573">
        <v>5.5337978028184029E-3</v>
      </c>
      <c r="Q6573">
        <v>20.251893278710291</v>
      </c>
      <c r="R6573">
        <v>3451.3244001037478</v>
      </c>
      <c r="S6573">
        <v>0.94306893282838511</v>
      </c>
      <c r="T6573">
        <f t="shared" si="206"/>
        <v>3451.3244001037474</v>
      </c>
      <c r="U6573">
        <f t="shared" si="207"/>
        <v>0.94306893282838511</v>
      </c>
    </row>
    <row r="6574" spans="1:21" x14ac:dyDescent="0.35">
      <c r="A6574" t="s">
        <v>73</v>
      </c>
      <c r="B6574" t="s">
        <v>68</v>
      </c>
      <c r="C6574" t="s">
        <v>76</v>
      </c>
      <c r="D6574" t="s">
        <v>77</v>
      </c>
      <c r="E6574" t="s">
        <v>122</v>
      </c>
      <c r="F6574" t="s">
        <v>123</v>
      </c>
      <c r="G6574" t="s">
        <v>33</v>
      </c>
      <c r="H6574" t="s">
        <v>34</v>
      </c>
      <c r="I6574" t="s">
        <v>35</v>
      </c>
      <c r="J6574" t="s">
        <v>36</v>
      </c>
      <c r="K6574" t="s">
        <v>61</v>
      </c>
      <c r="L6574" t="s">
        <v>62</v>
      </c>
      <c r="M6574" t="s">
        <v>62</v>
      </c>
      <c r="N6574" t="b">
        <v>0</v>
      </c>
      <c r="O6574">
        <v>170.4198394</v>
      </c>
      <c r="P6574">
        <v>2.817008535493209E-3</v>
      </c>
      <c r="Q6574">
        <v>2.7153452184521969</v>
      </c>
      <c r="R6574">
        <v>462.74869604418137</v>
      </c>
      <c r="S6574">
        <v>0.48007414220718192</v>
      </c>
      <c r="T6574">
        <f t="shared" si="206"/>
        <v>462.74869604418132</v>
      </c>
      <c r="U6574">
        <f t="shared" si="207"/>
        <v>0.48007414220718186</v>
      </c>
    </row>
    <row r="6575" spans="1:21" x14ac:dyDescent="0.35">
      <c r="A6575" t="s">
        <v>73</v>
      </c>
      <c r="B6575" t="s">
        <v>68</v>
      </c>
      <c r="C6575" t="s">
        <v>39</v>
      </c>
      <c r="D6575" t="s">
        <v>40</v>
      </c>
      <c r="E6575" t="s">
        <v>134</v>
      </c>
      <c r="F6575" t="s">
        <v>135</v>
      </c>
      <c r="G6575" t="s">
        <v>128</v>
      </c>
      <c r="H6575" t="s">
        <v>41</v>
      </c>
      <c r="I6575" t="s">
        <v>129</v>
      </c>
      <c r="J6575" t="s">
        <v>36</v>
      </c>
      <c r="L6575" t="s">
        <v>136</v>
      </c>
      <c r="M6575" t="s">
        <v>136</v>
      </c>
      <c r="N6575" t="b">
        <v>0</v>
      </c>
      <c r="O6575">
        <v>32.130000000000003</v>
      </c>
      <c r="P6575">
        <v>1.7298848001913851E-3</v>
      </c>
      <c r="Q6575">
        <v>6.3308135942546064</v>
      </c>
      <c r="R6575">
        <v>203.40904078340051</v>
      </c>
      <c r="S6575">
        <v>5.5581198630149223E-2</v>
      </c>
      <c r="T6575">
        <f t="shared" si="206"/>
        <v>203.40904078340051</v>
      </c>
      <c r="U6575">
        <f t="shared" si="207"/>
        <v>5.5581198630149209E-2</v>
      </c>
    </row>
    <row r="6576" spans="1:21" x14ac:dyDescent="0.35">
      <c r="A6576" t="s">
        <v>73</v>
      </c>
      <c r="B6576" t="s">
        <v>68</v>
      </c>
      <c r="C6576" t="s">
        <v>29</v>
      </c>
      <c r="D6576" t="s">
        <v>30</v>
      </c>
      <c r="E6576" t="s">
        <v>134</v>
      </c>
      <c r="F6576" t="s">
        <v>135</v>
      </c>
      <c r="G6576" t="s">
        <v>128</v>
      </c>
      <c r="H6576" t="s">
        <v>41</v>
      </c>
      <c r="I6576" t="s">
        <v>129</v>
      </c>
      <c r="J6576" t="s">
        <v>36</v>
      </c>
      <c r="L6576" t="s">
        <v>136</v>
      </c>
      <c r="M6576" t="s">
        <v>136</v>
      </c>
      <c r="N6576" t="b">
        <v>0</v>
      </c>
      <c r="O6576">
        <v>32.130000000000003</v>
      </c>
      <c r="P6576">
        <v>1.1426053450552391E-2</v>
      </c>
      <c r="Q6576">
        <v>14.924601391356889</v>
      </c>
      <c r="R6576">
        <v>479.52744270429702</v>
      </c>
      <c r="S6576">
        <v>0.36711909736624831</v>
      </c>
      <c r="T6576">
        <f t="shared" si="206"/>
        <v>479.5274427042969</v>
      </c>
      <c r="U6576">
        <f t="shared" si="207"/>
        <v>0.36711909736624837</v>
      </c>
    </row>
    <row r="6577" spans="1:21" x14ac:dyDescent="0.35">
      <c r="A6577" t="s">
        <v>73</v>
      </c>
      <c r="B6577" t="s">
        <v>68</v>
      </c>
      <c r="C6577" t="s">
        <v>39</v>
      </c>
      <c r="D6577" t="s">
        <v>40</v>
      </c>
      <c r="E6577" t="s">
        <v>319</v>
      </c>
      <c r="F6577" t="s">
        <v>320</v>
      </c>
      <c r="G6577" t="s">
        <v>128</v>
      </c>
      <c r="H6577" t="s">
        <v>41</v>
      </c>
      <c r="I6577" t="s">
        <v>129</v>
      </c>
      <c r="J6577" t="s">
        <v>36</v>
      </c>
      <c r="L6577" t="s">
        <v>321</v>
      </c>
      <c r="M6577" t="s">
        <v>321</v>
      </c>
      <c r="N6577" t="b">
        <v>0</v>
      </c>
      <c r="O6577">
        <v>113.85</v>
      </c>
      <c r="P6577">
        <v>5.1941081821230096E-3</v>
      </c>
      <c r="Q6577">
        <v>19.008740169157761</v>
      </c>
      <c r="R6577">
        <v>2164.145068258611</v>
      </c>
      <c r="S6577">
        <v>0.59134921653470462</v>
      </c>
      <c r="T6577">
        <f t="shared" si="206"/>
        <v>2164.145068258611</v>
      </c>
      <c r="U6577">
        <f t="shared" si="207"/>
        <v>0.59134921653470462</v>
      </c>
    </row>
    <row r="6578" spans="1:21" x14ac:dyDescent="0.35">
      <c r="A6578" t="s">
        <v>73</v>
      </c>
      <c r="B6578" t="s">
        <v>68</v>
      </c>
      <c r="C6578" t="s">
        <v>29</v>
      </c>
      <c r="D6578" t="s">
        <v>30</v>
      </c>
      <c r="E6578" t="s">
        <v>319</v>
      </c>
      <c r="F6578" t="s">
        <v>320</v>
      </c>
      <c r="G6578" t="s">
        <v>128</v>
      </c>
      <c r="H6578" t="s">
        <v>41</v>
      </c>
      <c r="I6578" t="s">
        <v>129</v>
      </c>
      <c r="J6578" t="s">
        <v>36</v>
      </c>
      <c r="L6578" t="s">
        <v>321</v>
      </c>
      <c r="M6578" t="s">
        <v>321</v>
      </c>
      <c r="N6578" t="b">
        <v>0</v>
      </c>
      <c r="O6578">
        <v>113.85</v>
      </c>
      <c r="P6578">
        <v>1.097823422195065E-2</v>
      </c>
      <c r="Q6578">
        <v>14.3396642114995</v>
      </c>
      <c r="R6578">
        <v>1632.570770479218</v>
      </c>
      <c r="S6578">
        <v>1.2498719661690809</v>
      </c>
      <c r="T6578">
        <f t="shared" si="206"/>
        <v>1632.570770479218</v>
      </c>
      <c r="U6578">
        <f t="shared" si="207"/>
        <v>1.2498719661690816</v>
      </c>
    </row>
    <row r="6579" spans="1:21" x14ac:dyDescent="0.35">
      <c r="A6579" t="s">
        <v>73</v>
      </c>
      <c r="B6579" t="s">
        <v>68</v>
      </c>
      <c r="C6579" t="s">
        <v>29</v>
      </c>
      <c r="D6579" t="s">
        <v>30</v>
      </c>
      <c r="E6579" t="s">
        <v>148</v>
      </c>
      <c r="F6579" t="s">
        <v>149</v>
      </c>
      <c r="G6579" t="s">
        <v>128</v>
      </c>
      <c r="H6579" t="s">
        <v>41</v>
      </c>
      <c r="I6579" t="s">
        <v>129</v>
      </c>
      <c r="J6579" t="s">
        <v>145</v>
      </c>
      <c r="L6579" t="s">
        <v>150</v>
      </c>
      <c r="M6579" t="s">
        <v>150</v>
      </c>
      <c r="N6579" t="b">
        <v>0</v>
      </c>
      <c r="O6579">
        <v>207.50297707999999</v>
      </c>
      <c r="P6579">
        <v>2.5869484295711698E-3</v>
      </c>
      <c r="Q6579">
        <v>3.379047218572206</v>
      </c>
      <c r="R6579">
        <v>701.16235754762624</v>
      </c>
      <c r="S6579">
        <v>0.53679950068844851</v>
      </c>
      <c r="T6579">
        <f t="shared" si="206"/>
        <v>701.16235754762624</v>
      </c>
      <c r="U6579">
        <f t="shared" si="207"/>
        <v>0.53679950068844839</v>
      </c>
    </row>
    <row r="6580" spans="1:21" x14ac:dyDescent="0.35">
      <c r="A6580" t="s">
        <v>73</v>
      </c>
      <c r="B6580" t="s">
        <v>68</v>
      </c>
      <c r="C6580" t="s">
        <v>76</v>
      </c>
      <c r="D6580" t="s">
        <v>77</v>
      </c>
      <c r="E6580" t="s">
        <v>148</v>
      </c>
      <c r="F6580" t="s">
        <v>149</v>
      </c>
      <c r="G6580" t="s">
        <v>128</v>
      </c>
      <c r="H6580" t="s">
        <v>41</v>
      </c>
      <c r="I6580" t="s">
        <v>129</v>
      </c>
      <c r="J6580" t="s">
        <v>145</v>
      </c>
      <c r="L6580" t="s">
        <v>150</v>
      </c>
      <c r="M6580" t="s">
        <v>150</v>
      </c>
      <c r="N6580" t="b">
        <v>0</v>
      </c>
      <c r="O6580">
        <v>207.50297707999999</v>
      </c>
      <c r="P6580">
        <v>5.2663498528779324E-3</v>
      </c>
      <c r="Q6580">
        <v>5.0762919996636988</v>
      </c>
      <c r="R6580">
        <v>1053.3457024576039</v>
      </c>
      <c r="S6580">
        <v>1.0927832728169911</v>
      </c>
      <c r="T6580">
        <f t="shared" si="206"/>
        <v>1053.3457024576039</v>
      </c>
      <c r="U6580">
        <f t="shared" si="207"/>
        <v>1.0927832728169908</v>
      </c>
    </row>
    <row r="6581" spans="1:21" x14ac:dyDescent="0.35">
      <c r="A6581" t="s">
        <v>73</v>
      </c>
      <c r="B6581" t="s">
        <v>68</v>
      </c>
      <c r="C6581" t="s">
        <v>39</v>
      </c>
      <c r="D6581" t="s">
        <v>40</v>
      </c>
      <c r="E6581" t="s">
        <v>148</v>
      </c>
      <c r="F6581" t="s">
        <v>149</v>
      </c>
      <c r="G6581" t="s">
        <v>128</v>
      </c>
      <c r="H6581" t="s">
        <v>41</v>
      </c>
      <c r="I6581" t="s">
        <v>129</v>
      </c>
      <c r="J6581" t="s">
        <v>145</v>
      </c>
      <c r="L6581" t="s">
        <v>150</v>
      </c>
      <c r="M6581" t="s">
        <v>150</v>
      </c>
      <c r="N6581" t="b">
        <v>0</v>
      </c>
      <c r="O6581">
        <v>207.50297707999999</v>
      </c>
      <c r="P6581">
        <v>2.2950186475874969E-3</v>
      </c>
      <c r="Q6581">
        <v>8.3990189702847839</v>
      </c>
      <c r="R6581">
        <v>1742.821440885489</v>
      </c>
      <c r="S6581">
        <v>0.47622320182852101</v>
      </c>
      <c r="T6581">
        <f t="shared" si="206"/>
        <v>1742.8214408854888</v>
      </c>
      <c r="U6581">
        <f t="shared" si="207"/>
        <v>0.47622320182852096</v>
      </c>
    </row>
    <row r="6582" spans="1:21" x14ac:dyDescent="0.35">
      <c r="A6582" t="s">
        <v>73</v>
      </c>
      <c r="B6582" t="s">
        <v>68</v>
      </c>
      <c r="C6582" t="s">
        <v>76</v>
      </c>
      <c r="D6582" t="s">
        <v>77</v>
      </c>
      <c r="E6582" t="s">
        <v>1390</v>
      </c>
      <c r="F6582" t="s">
        <v>1391</v>
      </c>
      <c r="G6582" t="s">
        <v>128</v>
      </c>
      <c r="H6582" t="s">
        <v>41</v>
      </c>
      <c r="I6582" t="s">
        <v>129</v>
      </c>
      <c r="J6582" t="s">
        <v>36</v>
      </c>
      <c r="L6582" t="s">
        <v>1392</v>
      </c>
      <c r="M6582" t="s">
        <v>1392</v>
      </c>
      <c r="N6582" t="b">
        <v>0</v>
      </c>
      <c r="O6582">
        <v>46.98</v>
      </c>
      <c r="P6582">
        <v>4.4484644788669902E-4</v>
      </c>
      <c r="Q6582">
        <v>0.42879233768566077</v>
      </c>
      <c r="R6582">
        <v>20.144664024472341</v>
      </c>
      <c r="S6582">
        <v>2.0898886121717121E-2</v>
      </c>
      <c r="T6582">
        <f t="shared" si="206"/>
        <v>20.144664024472341</v>
      </c>
      <c r="U6582">
        <f t="shared" si="207"/>
        <v>2.0898886121717117E-2</v>
      </c>
    </row>
    <row r="6583" spans="1:21" x14ac:dyDescent="0.35">
      <c r="A6583" t="s">
        <v>73</v>
      </c>
      <c r="B6583" t="s">
        <v>68</v>
      </c>
      <c r="C6583" t="s">
        <v>39</v>
      </c>
      <c r="D6583" t="s">
        <v>40</v>
      </c>
      <c r="E6583" t="s">
        <v>153</v>
      </c>
      <c r="F6583" t="s">
        <v>154</v>
      </c>
      <c r="G6583" t="s">
        <v>128</v>
      </c>
      <c r="H6583" t="s">
        <v>41</v>
      </c>
      <c r="I6583" t="s">
        <v>129</v>
      </c>
      <c r="J6583" t="s">
        <v>36</v>
      </c>
      <c r="L6583" t="s">
        <v>155</v>
      </c>
      <c r="M6583" t="s">
        <v>156</v>
      </c>
      <c r="N6583" t="b">
        <v>0</v>
      </c>
      <c r="O6583">
        <v>113.85</v>
      </c>
      <c r="P6583">
        <v>1.520993778972556E-10</v>
      </c>
      <c r="Q6583">
        <v>5.5663406555343026E-7</v>
      </c>
      <c r="R6583">
        <v>6.3372788363258033E-5</v>
      </c>
      <c r="S6583">
        <v>1.7316514173602549E-8</v>
      </c>
      <c r="T6583">
        <f t="shared" si="206"/>
        <v>6.3372788363258033E-5</v>
      </c>
      <c r="U6583">
        <f t="shared" si="207"/>
        <v>1.7316514173602549E-8</v>
      </c>
    </row>
    <row r="6584" spans="1:21" x14ac:dyDescent="0.35">
      <c r="A6584" t="s">
        <v>73</v>
      </c>
      <c r="B6584" t="s">
        <v>68</v>
      </c>
      <c r="C6584" t="s">
        <v>76</v>
      </c>
      <c r="D6584" t="s">
        <v>77</v>
      </c>
      <c r="E6584" t="s">
        <v>159</v>
      </c>
      <c r="F6584" t="s">
        <v>160</v>
      </c>
      <c r="G6584" t="s">
        <v>128</v>
      </c>
      <c r="H6584" t="s">
        <v>41</v>
      </c>
      <c r="I6584" t="s">
        <v>129</v>
      </c>
      <c r="J6584" t="s">
        <v>36</v>
      </c>
      <c r="L6584" t="s">
        <v>161</v>
      </c>
      <c r="M6584" t="s">
        <v>161</v>
      </c>
      <c r="N6584" t="b">
        <v>0</v>
      </c>
      <c r="O6584">
        <v>167.61</v>
      </c>
      <c r="P6584">
        <v>2.5973540159249399E-4</v>
      </c>
      <c r="Q6584">
        <v>0.25036178339213272</v>
      </c>
      <c r="R6584">
        <v>41.963138514355371</v>
      </c>
      <c r="S6584">
        <v>4.3534250660917921E-2</v>
      </c>
      <c r="T6584">
        <f t="shared" si="206"/>
        <v>41.963138514355371</v>
      </c>
      <c r="U6584">
        <f t="shared" si="207"/>
        <v>4.3534250660917921E-2</v>
      </c>
    </row>
    <row r="6585" spans="1:21" x14ac:dyDescent="0.35">
      <c r="A6585" t="s">
        <v>73</v>
      </c>
      <c r="B6585" t="s">
        <v>68</v>
      </c>
      <c r="C6585" t="s">
        <v>39</v>
      </c>
      <c r="D6585" t="s">
        <v>40</v>
      </c>
      <c r="E6585" t="s">
        <v>162</v>
      </c>
      <c r="F6585" t="s">
        <v>163</v>
      </c>
      <c r="G6585" t="s">
        <v>128</v>
      </c>
      <c r="H6585" t="s">
        <v>41</v>
      </c>
      <c r="I6585" t="s">
        <v>129</v>
      </c>
      <c r="J6585" t="s">
        <v>36</v>
      </c>
      <c r="L6585" t="s">
        <v>139</v>
      </c>
      <c r="M6585" t="s">
        <v>139</v>
      </c>
      <c r="N6585" t="b">
        <v>0</v>
      </c>
      <c r="O6585">
        <v>116.89</v>
      </c>
      <c r="P6585">
        <v>2.3021278931933481E-2</v>
      </c>
      <c r="Q6585">
        <v>84.250364881688881</v>
      </c>
      <c r="R6585">
        <v>9848.0251510206126</v>
      </c>
      <c r="S6585">
        <v>2.690957294353705</v>
      </c>
      <c r="T6585">
        <f t="shared" si="206"/>
        <v>9848.0251510206126</v>
      </c>
      <c r="U6585">
        <f t="shared" si="207"/>
        <v>2.6909572943537046</v>
      </c>
    </row>
    <row r="6586" spans="1:21" x14ac:dyDescent="0.35">
      <c r="A6586" t="s">
        <v>73</v>
      </c>
      <c r="B6586" t="s">
        <v>68</v>
      </c>
      <c r="C6586" t="s">
        <v>76</v>
      </c>
      <c r="D6586" t="s">
        <v>77</v>
      </c>
      <c r="E6586" t="s">
        <v>162</v>
      </c>
      <c r="F6586" t="s">
        <v>163</v>
      </c>
      <c r="G6586" t="s">
        <v>128</v>
      </c>
      <c r="H6586" t="s">
        <v>41</v>
      </c>
      <c r="I6586" t="s">
        <v>129</v>
      </c>
      <c r="J6586" t="s">
        <v>36</v>
      </c>
      <c r="L6586" t="s">
        <v>139</v>
      </c>
      <c r="M6586" t="s">
        <v>139</v>
      </c>
      <c r="N6586" t="b">
        <v>0</v>
      </c>
      <c r="O6586">
        <v>116.89</v>
      </c>
      <c r="P6586">
        <v>5.062686036028597E-2</v>
      </c>
      <c r="Q6586">
        <v>48.799782277010777</v>
      </c>
      <c r="R6586">
        <v>5704.2065503597914</v>
      </c>
      <c r="S6586">
        <v>5.9177737075138266</v>
      </c>
      <c r="T6586">
        <f t="shared" si="206"/>
        <v>5704.2065503597896</v>
      </c>
      <c r="U6586">
        <f t="shared" si="207"/>
        <v>5.9177737075138275</v>
      </c>
    </row>
    <row r="6587" spans="1:21" x14ac:dyDescent="0.35">
      <c r="A6587" t="s">
        <v>73</v>
      </c>
      <c r="B6587" t="s">
        <v>68</v>
      </c>
      <c r="C6587" t="s">
        <v>29</v>
      </c>
      <c r="D6587" t="s">
        <v>30</v>
      </c>
      <c r="E6587" t="s">
        <v>162</v>
      </c>
      <c r="F6587" t="s">
        <v>163</v>
      </c>
      <c r="G6587" t="s">
        <v>128</v>
      </c>
      <c r="H6587" t="s">
        <v>41</v>
      </c>
      <c r="I6587" t="s">
        <v>129</v>
      </c>
      <c r="J6587" t="s">
        <v>36</v>
      </c>
      <c r="L6587" t="s">
        <v>139</v>
      </c>
      <c r="M6587" t="s">
        <v>139</v>
      </c>
      <c r="N6587" t="b">
        <v>0</v>
      </c>
      <c r="O6587">
        <v>116.89</v>
      </c>
      <c r="P6587">
        <v>6.2095485486802554E-3</v>
      </c>
      <c r="Q6587">
        <v>8.1108527375960353</v>
      </c>
      <c r="R6587">
        <v>948.0775764976006</v>
      </c>
      <c r="S6587">
        <v>0.72583412985523499</v>
      </c>
      <c r="T6587">
        <f t="shared" si="206"/>
        <v>948.0775764976006</v>
      </c>
      <c r="U6587">
        <f t="shared" si="207"/>
        <v>0.7258341298552351</v>
      </c>
    </row>
    <row r="6588" spans="1:21" x14ac:dyDescent="0.35">
      <c r="A6588" t="s">
        <v>73</v>
      </c>
      <c r="B6588" t="s">
        <v>68</v>
      </c>
      <c r="C6588" t="s">
        <v>29</v>
      </c>
      <c r="D6588" t="s">
        <v>30</v>
      </c>
      <c r="E6588" t="s">
        <v>170</v>
      </c>
      <c r="F6588" t="s">
        <v>171</v>
      </c>
      <c r="G6588" t="s">
        <v>128</v>
      </c>
      <c r="H6588" t="s">
        <v>41</v>
      </c>
      <c r="I6588" t="s">
        <v>129</v>
      </c>
      <c r="J6588" t="s">
        <v>36</v>
      </c>
      <c r="L6588" t="s">
        <v>172</v>
      </c>
      <c r="M6588" t="s">
        <v>172</v>
      </c>
      <c r="N6588" t="b">
        <v>0</v>
      </c>
      <c r="O6588">
        <v>31.79</v>
      </c>
      <c r="P6588">
        <v>2.732022096379801E-3</v>
      </c>
      <c r="Q6588">
        <v>3.5685410502675809</v>
      </c>
      <c r="R6588">
        <v>113.4439199880064</v>
      </c>
      <c r="S6588">
        <v>8.6850982443913871E-2</v>
      </c>
      <c r="T6588">
        <f t="shared" si="206"/>
        <v>113.4439199880064</v>
      </c>
      <c r="U6588">
        <f t="shared" si="207"/>
        <v>8.6850982443913871E-2</v>
      </c>
    </row>
    <row r="6589" spans="1:21" x14ac:dyDescent="0.35">
      <c r="A6589" t="s">
        <v>73</v>
      </c>
      <c r="B6589" t="s">
        <v>68</v>
      </c>
      <c r="C6589" t="s">
        <v>39</v>
      </c>
      <c r="D6589" t="s">
        <v>40</v>
      </c>
      <c r="E6589" t="s">
        <v>170</v>
      </c>
      <c r="F6589" t="s">
        <v>171</v>
      </c>
      <c r="G6589" t="s">
        <v>128</v>
      </c>
      <c r="H6589" t="s">
        <v>41</v>
      </c>
      <c r="I6589" t="s">
        <v>129</v>
      </c>
      <c r="J6589" t="s">
        <v>36</v>
      </c>
      <c r="L6589" t="s">
        <v>172</v>
      </c>
      <c r="M6589" t="s">
        <v>172</v>
      </c>
      <c r="N6589" t="b">
        <v>0</v>
      </c>
      <c r="O6589">
        <v>31.79</v>
      </c>
      <c r="P6589">
        <v>1.126766213477905E-2</v>
      </c>
      <c r="Q6589">
        <v>41.23596473616923</v>
      </c>
      <c r="R6589">
        <v>1310.8913189628199</v>
      </c>
      <c r="S6589">
        <v>0.35819897926462613</v>
      </c>
      <c r="T6589">
        <f t="shared" si="206"/>
        <v>1310.8913189628197</v>
      </c>
      <c r="U6589">
        <f t="shared" si="207"/>
        <v>0.35819897926462602</v>
      </c>
    </row>
    <row r="6590" spans="1:21" x14ac:dyDescent="0.35">
      <c r="A6590" t="s">
        <v>73</v>
      </c>
      <c r="B6590" t="s">
        <v>68</v>
      </c>
      <c r="C6590" t="s">
        <v>76</v>
      </c>
      <c r="D6590" t="s">
        <v>77</v>
      </c>
      <c r="E6590" t="s">
        <v>170</v>
      </c>
      <c r="F6590" t="s">
        <v>171</v>
      </c>
      <c r="G6590" t="s">
        <v>128</v>
      </c>
      <c r="H6590" t="s">
        <v>41</v>
      </c>
      <c r="I6590" t="s">
        <v>129</v>
      </c>
      <c r="J6590" t="s">
        <v>36</v>
      </c>
      <c r="L6590" t="s">
        <v>172</v>
      </c>
      <c r="M6590" t="s">
        <v>172</v>
      </c>
      <c r="N6590" t="b">
        <v>0</v>
      </c>
      <c r="O6590">
        <v>31.79</v>
      </c>
      <c r="P6590">
        <v>2.532767344893172E-2</v>
      </c>
      <c r="Q6590">
        <v>24.413620380470171</v>
      </c>
      <c r="R6590">
        <v>776.10899189514669</v>
      </c>
      <c r="S6590">
        <v>0.80516673894153945</v>
      </c>
      <c r="T6590">
        <f t="shared" si="206"/>
        <v>776.10899189514669</v>
      </c>
      <c r="U6590">
        <f t="shared" si="207"/>
        <v>0.80516673894153934</v>
      </c>
    </row>
    <row r="6591" spans="1:21" x14ac:dyDescent="0.35">
      <c r="A6591" t="s">
        <v>73</v>
      </c>
      <c r="B6591" t="s">
        <v>68</v>
      </c>
      <c r="C6591" t="s">
        <v>29</v>
      </c>
      <c r="D6591" t="s">
        <v>30</v>
      </c>
      <c r="E6591" t="s">
        <v>173</v>
      </c>
      <c r="F6591" t="s">
        <v>174</v>
      </c>
      <c r="G6591" t="s">
        <v>128</v>
      </c>
      <c r="H6591" t="s">
        <v>41</v>
      </c>
      <c r="I6591" t="s">
        <v>129</v>
      </c>
      <c r="J6591" t="s">
        <v>36</v>
      </c>
      <c r="L6591" t="s">
        <v>175</v>
      </c>
      <c r="M6591" t="s">
        <v>136</v>
      </c>
      <c r="N6591" t="b">
        <v>0</v>
      </c>
      <c r="O6591">
        <v>32.130000000000003</v>
      </c>
      <c r="P6591">
        <v>1.0298122097318731E-3</v>
      </c>
      <c r="Q6591">
        <v>1.345130827955088</v>
      </c>
      <c r="R6591">
        <v>43.219053502196992</v>
      </c>
      <c r="S6591">
        <v>3.3087866298685077E-2</v>
      </c>
      <c r="T6591">
        <f t="shared" si="206"/>
        <v>43.219053502196978</v>
      </c>
      <c r="U6591">
        <f t="shared" si="207"/>
        <v>3.3087866298685084E-2</v>
      </c>
    </row>
    <row r="6592" spans="1:21" x14ac:dyDescent="0.35">
      <c r="A6592" t="s">
        <v>73</v>
      </c>
      <c r="B6592" t="s">
        <v>68</v>
      </c>
      <c r="C6592" t="s">
        <v>39</v>
      </c>
      <c r="D6592" t="s">
        <v>40</v>
      </c>
      <c r="E6592" t="s">
        <v>173</v>
      </c>
      <c r="F6592" t="s">
        <v>174</v>
      </c>
      <c r="G6592" t="s">
        <v>128</v>
      </c>
      <c r="H6592" t="s">
        <v>41</v>
      </c>
      <c r="I6592" t="s">
        <v>129</v>
      </c>
      <c r="J6592" t="s">
        <v>36</v>
      </c>
      <c r="L6592" t="s">
        <v>175</v>
      </c>
      <c r="M6592" t="s">
        <v>136</v>
      </c>
      <c r="N6592" t="b">
        <v>0</v>
      </c>
      <c r="O6592">
        <v>32.130000000000003</v>
      </c>
      <c r="P6592">
        <v>1.4499060130464141E-2</v>
      </c>
      <c r="Q6592">
        <v>53.061826410465088</v>
      </c>
      <c r="R6592">
        <v>1704.876482568244</v>
      </c>
      <c r="S6592">
        <v>0.46585480199181301</v>
      </c>
      <c r="T6592">
        <f t="shared" si="206"/>
        <v>1704.8764825682433</v>
      </c>
      <c r="U6592">
        <f t="shared" si="207"/>
        <v>0.46585480199181289</v>
      </c>
    </row>
    <row r="6593" spans="1:21" x14ac:dyDescent="0.35">
      <c r="A6593" t="s">
        <v>73</v>
      </c>
      <c r="B6593" t="s">
        <v>68</v>
      </c>
      <c r="C6593" t="s">
        <v>76</v>
      </c>
      <c r="D6593" t="s">
        <v>77</v>
      </c>
      <c r="E6593" t="s">
        <v>173</v>
      </c>
      <c r="F6593" t="s">
        <v>174</v>
      </c>
      <c r="G6593" t="s">
        <v>128</v>
      </c>
      <c r="H6593" t="s">
        <v>41</v>
      </c>
      <c r="I6593" t="s">
        <v>129</v>
      </c>
      <c r="J6593" t="s">
        <v>36</v>
      </c>
      <c r="L6593" t="s">
        <v>175</v>
      </c>
      <c r="M6593" t="s">
        <v>136</v>
      </c>
      <c r="N6593" t="b">
        <v>0</v>
      </c>
      <c r="O6593">
        <v>32.130000000000003</v>
      </c>
      <c r="P6593">
        <v>4.5282488484944407E-2</v>
      </c>
      <c r="Q6593">
        <v>43.648283999850499</v>
      </c>
      <c r="R6593">
        <v>1402.4193649151971</v>
      </c>
      <c r="S6593">
        <v>1.4549263550212641</v>
      </c>
      <c r="T6593">
        <f t="shared" si="206"/>
        <v>1402.4193649151966</v>
      </c>
      <c r="U6593">
        <f t="shared" si="207"/>
        <v>1.4549263550212639</v>
      </c>
    </row>
    <row r="6594" spans="1:21" x14ac:dyDescent="0.35">
      <c r="A6594" t="s">
        <v>73</v>
      </c>
      <c r="B6594" t="s">
        <v>68</v>
      </c>
      <c r="C6594" t="s">
        <v>29</v>
      </c>
      <c r="D6594" t="s">
        <v>30</v>
      </c>
      <c r="E6594" t="s">
        <v>176</v>
      </c>
      <c r="F6594" t="s">
        <v>177</v>
      </c>
      <c r="G6594" t="s">
        <v>128</v>
      </c>
      <c r="H6594" t="s">
        <v>41</v>
      </c>
      <c r="I6594" t="s">
        <v>129</v>
      </c>
      <c r="J6594" t="s">
        <v>145</v>
      </c>
      <c r="L6594" t="s">
        <v>178</v>
      </c>
      <c r="M6594" t="s">
        <v>178</v>
      </c>
      <c r="N6594" t="b">
        <v>0</v>
      </c>
      <c r="O6594">
        <v>207.50297707999999</v>
      </c>
      <c r="P6594">
        <v>2.5765528014991999E-8</v>
      </c>
      <c r="Q6594">
        <v>3.3654685489240742E-5</v>
      </c>
      <c r="R6594">
        <v>6.9834474317085294E-3</v>
      </c>
      <c r="S6594">
        <v>5.3464237691489824E-6</v>
      </c>
      <c r="T6594">
        <f t="shared" ref="T6594:T6657" si="208">O6594*Q6594</f>
        <v>6.9834474317085303E-3</v>
      </c>
      <c r="U6594">
        <f t="shared" ref="U6594:U6657" si="209">O6594*P6594</f>
        <v>5.3464237691489824E-6</v>
      </c>
    </row>
    <row r="6595" spans="1:21" x14ac:dyDescent="0.35">
      <c r="A6595" t="s">
        <v>73</v>
      </c>
      <c r="B6595" t="s">
        <v>68</v>
      </c>
      <c r="C6595" t="s">
        <v>76</v>
      </c>
      <c r="D6595" t="s">
        <v>77</v>
      </c>
      <c r="E6595" t="s">
        <v>176</v>
      </c>
      <c r="F6595" t="s">
        <v>177</v>
      </c>
      <c r="G6595" t="s">
        <v>128</v>
      </c>
      <c r="H6595" t="s">
        <v>41</v>
      </c>
      <c r="I6595" t="s">
        <v>129</v>
      </c>
      <c r="J6595" t="s">
        <v>145</v>
      </c>
      <c r="L6595" t="s">
        <v>178</v>
      </c>
      <c r="M6595" t="s">
        <v>178</v>
      </c>
      <c r="N6595" t="b">
        <v>0</v>
      </c>
      <c r="O6595">
        <v>207.50297707999999</v>
      </c>
      <c r="P6595">
        <v>4.7738666100753313E-8</v>
      </c>
      <c r="Q6595">
        <v>4.6015820363593997E-5</v>
      </c>
      <c r="R6595">
        <v>9.5484197182242429E-3</v>
      </c>
      <c r="S6595">
        <v>9.9059153377343864E-6</v>
      </c>
      <c r="T6595">
        <f t="shared" si="208"/>
        <v>9.5484197182242429E-3</v>
      </c>
      <c r="U6595">
        <f t="shared" si="209"/>
        <v>9.9059153377343881E-6</v>
      </c>
    </row>
    <row r="6596" spans="1:21" x14ac:dyDescent="0.35">
      <c r="A6596" t="s">
        <v>73</v>
      </c>
      <c r="B6596" t="s">
        <v>68</v>
      </c>
      <c r="C6596" t="s">
        <v>39</v>
      </c>
      <c r="D6596" t="s">
        <v>40</v>
      </c>
      <c r="E6596" t="s">
        <v>176</v>
      </c>
      <c r="F6596" t="s">
        <v>177</v>
      </c>
      <c r="G6596" t="s">
        <v>128</v>
      </c>
      <c r="H6596" t="s">
        <v>41</v>
      </c>
      <c r="I6596" t="s">
        <v>129</v>
      </c>
      <c r="J6596" t="s">
        <v>145</v>
      </c>
      <c r="L6596" t="s">
        <v>178</v>
      </c>
      <c r="M6596" t="s">
        <v>178</v>
      </c>
      <c r="N6596" t="b">
        <v>0</v>
      </c>
      <c r="O6596">
        <v>207.50297707999999</v>
      </c>
      <c r="P6596">
        <v>1.842531863846736E-7</v>
      </c>
      <c r="Q6596">
        <v>6.7430650701119947E-4</v>
      </c>
      <c r="R6596">
        <v>0.1399206076692398</v>
      </c>
      <c r="S6596">
        <v>3.8233084711295912E-5</v>
      </c>
      <c r="T6596">
        <f t="shared" si="208"/>
        <v>0.13992060766923978</v>
      </c>
      <c r="U6596">
        <f t="shared" si="209"/>
        <v>3.8233084711295892E-5</v>
      </c>
    </row>
    <row r="6597" spans="1:21" x14ac:dyDescent="0.35">
      <c r="A6597" t="s">
        <v>73</v>
      </c>
      <c r="B6597" t="s">
        <v>68</v>
      </c>
      <c r="C6597" t="s">
        <v>29</v>
      </c>
      <c r="D6597" t="s">
        <v>30</v>
      </c>
      <c r="E6597" t="s">
        <v>189</v>
      </c>
      <c r="F6597" t="s">
        <v>190</v>
      </c>
      <c r="G6597" t="s">
        <v>128</v>
      </c>
      <c r="H6597" t="s">
        <v>41</v>
      </c>
      <c r="I6597" t="s">
        <v>181</v>
      </c>
      <c r="J6597" t="s">
        <v>36</v>
      </c>
      <c r="L6597" t="s">
        <v>191</v>
      </c>
      <c r="M6597" t="s">
        <v>191</v>
      </c>
      <c r="N6597" t="b">
        <v>0</v>
      </c>
      <c r="O6597">
        <v>32.630000000000003</v>
      </c>
      <c r="P6597">
        <v>1.1587759836491019E-4</v>
      </c>
      <c r="Q6597">
        <v>0.1513582072119945</v>
      </c>
      <c r="R6597">
        <v>4.9388183013273821</v>
      </c>
      <c r="S6597">
        <v>3.78108603464702E-3</v>
      </c>
      <c r="T6597">
        <f t="shared" si="208"/>
        <v>4.9388183013273812</v>
      </c>
      <c r="U6597">
        <f t="shared" si="209"/>
        <v>3.78108603464702E-3</v>
      </c>
    </row>
    <row r="6598" spans="1:21" x14ac:dyDescent="0.35">
      <c r="A6598" t="s">
        <v>73</v>
      </c>
      <c r="B6598" t="s">
        <v>68</v>
      </c>
      <c r="C6598" t="s">
        <v>39</v>
      </c>
      <c r="D6598" t="s">
        <v>40</v>
      </c>
      <c r="E6598" t="s">
        <v>189</v>
      </c>
      <c r="F6598" t="s">
        <v>190</v>
      </c>
      <c r="G6598" t="s">
        <v>128</v>
      </c>
      <c r="H6598" t="s">
        <v>41</v>
      </c>
      <c r="I6598" t="s">
        <v>181</v>
      </c>
      <c r="J6598" t="s">
        <v>36</v>
      </c>
      <c r="L6598" t="s">
        <v>191</v>
      </c>
      <c r="M6598" t="s">
        <v>191</v>
      </c>
      <c r="N6598" t="b">
        <v>0</v>
      </c>
      <c r="O6598">
        <v>32.630000000000003</v>
      </c>
      <c r="P6598">
        <v>3.3366021521878028E-5</v>
      </c>
      <c r="Q6598">
        <v>0.1221087453994205</v>
      </c>
      <c r="R6598">
        <v>3.9844083623830899</v>
      </c>
      <c r="S6598">
        <v>1.08873328225888E-3</v>
      </c>
      <c r="T6598">
        <f t="shared" si="208"/>
        <v>3.9844083623830913</v>
      </c>
      <c r="U6598">
        <f t="shared" si="209"/>
        <v>1.08873328225888E-3</v>
      </c>
    </row>
    <row r="6599" spans="1:21" x14ac:dyDescent="0.35">
      <c r="A6599" t="s">
        <v>73</v>
      </c>
      <c r="B6599" t="s">
        <v>68</v>
      </c>
      <c r="C6599" t="s">
        <v>29</v>
      </c>
      <c r="D6599" t="s">
        <v>30</v>
      </c>
      <c r="E6599" t="s">
        <v>211</v>
      </c>
      <c r="F6599" t="s">
        <v>212</v>
      </c>
      <c r="G6599" t="s">
        <v>128</v>
      </c>
      <c r="H6599" t="s">
        <v>41</v>
      </c>
      <c r="I6599" t="s">
        <v>181</v>
      </c>
      <c r="J6599" t="s">
        <v>145</v>
      </c>
      <c r="L6599" t="s">
        <v>213</v>
      </c>
      <c r="M6599" t="s">
        <v>213</v>
      </c>
      <c r="N6599" t="b">
        <v>0</v>
      </c>
      <c r="O6599">
        <v>250.58497259000001</v>
      </c>
      <c r="P6599">
        <v>3.6473669703675969E-4</v>
      </c>
      <c r="Q6599">
        <v>0.47641557425154302</v>
      </c>
      <c r="R6599">
        <v>119.382583615272</v>
      </c>
      <c r="S6599">
        <v>9.1397535229523583E-2</v>
      </c>
      <c r="T6599">
        <f t="shared" si="208"/>
        <v>119.38258361527203</v>
      </c>
      <c r="U6599">
        <f t="shared" si="209"/>
        <v>9.1397535229523569E-2</v>
      </c>
    </row>
    <row r="6600" spans="1:21" x14ac:dyDescent="0.35">
      <c r="A6600" t="s">
        <v>73</v>
      </c>
      <c r="B6600" t="s">
        <v>68</v>
      </c>
      <c r="C6600" t="s">
        <v>76</v>
      </c>
      <c r="D6600" t="s">
        <v>77</v>
      </c>
      <c r="E6600" t="s">
        <v>211</v>
      </c>
      <c r="F6600" t="s">
        <v>212</v>
      </c>
      <c r="G6600" t="s">
        <v>128</v>
      </c>
      <c r="H6600" t="s">
        <v>41</v>
      </c>
      <c r="I6600" t="s">
        <v>181</v>
      </c>
      <c r="J6600" t="s">
        <v>145</v>
      </c>
      <c r="L6600" t="s">
        <v>213</v>
      </c>
      <c r="M6600" t="s">
        <v>213</v>
      </c>
      <c r="N6600" t="b">
        <v>0</v>
      </c>
      <c r="O6600">
        <v>250.58497259000001</v>
      </c>
      <c r="P6600">
        <v>8.7092655325220984E-4</v>
      </c>
      <c r="Q6600">
        <v>0.83949559335729684</v>
      </c>
      <c r="R6600">
        <v>210.36498025086399</v>
      </c>
      <c r="S6600">
        <v>0.2182411064746082</v>
      </c>
      <c r="T6600">
        <f t="shared" si="208"/>
        <v>210.36498025086402</v>
      </c>
      <c r="U6600">
        <f t="shared" si="209"/>
        <v>0.21824110647460818</v>
      </c>
    </row>
    <row r="6601" spans="1:21" x14ac:dyDescent="0.35">
      <c r="A6601" t="s">
        <v>73</v>
      </c>
      <c r="B6601" t="s">
        <v>68</v>
      </c>
      <c r="C6601" t="s">
        <v>39</v>
      </c>
      <c r="D6601" t="s">
        <v>40</v>
      </c>
      <c r="E6601" t="s">
        <v>211</v>
      </c>
      <c r="F6601" t="s">
        <v>212</v>
      </c>
      <c r="G6601" t="s">
        <v>128</v>
      </c>
      <c r="H6601" t="s">
        <v>41</v>
      </c>
      <c r="I6601" t="s">
        <v>181</v>
      </c>
      <c r="J6601" t="s">
        <v>145</v>
      </c>
      <c r="L6601" t="s">
        <v>213</v>
      </c>
      <c r="M6601" t="s">
        <v>213</v>
      </c>
      <c r="N6601" t="b">
        <v>0</v>
      </c>
      <c r="O6601">
        <v>250.58497259000001</v>
      </c>
      <c r="P6601">
        <v>8.8163866346565472E-4</v>
      </c>
      <c r="Q6601">
        <v>3.226509670049313</v>
      </c>
      <c r="R6601">
        <v>808.51483723067713</v>
      </c>
      <c r="S6601">
        <v>0.22092540031882529</v>
      </c>
      <c r="T6601">
        <f t="shared" si="208"/>
        <v>808.51483723067702</v>
      </c>
      <c r="U6601">
        <f t="shared" si="209"/>
        <v>0.22092540031882532</v>
      </c>
    </row>
    <row r="6602" spans="1:21" x14ac:dyDescent="0.35">
      <c r="A6602" t="s">
        <v>73</v>
      </c>
      <c r="B6602" t="s">
        <v>68</v>
      </c>
      <c r="C6602" t="s">
        <v>29</v>
      </c>
      <c r="D6602" t="s">
        <v>30</v>
      </c>
      <c r="E6602" t="s">
        <v>217</v>
      </c>
      <c r="F6602" t="s">
        <v>218</v>
      </c>
      <c r="G6602" t="s">
        <v>128</v>
      </c>
      <c r="H6602" t="s">
        <v>41</v>
      </c>
      <c r="I6602" t="s">
        <v>181</v>
      </c>
      <c r="J6602" t="s">
        <v>145</v>
      </c>
      <c r="L6602" t="s">
        <v>202</v>
      </c>
      <c r="M6602" t="s">
        <v>202</v>
      </c>
      <c r="N6602" t="b">
        <v>0</v>
      </c>
      <c r="O6602">
        <v>250.58497259000001</v>
      </c>
      <c r="P6602">
        <v>2.766785753239845E-3</v>
      </c>
      <c r="Q6602">
        <v>3.613949005322874</v>
      </c>
      <c r="R6602">
        <v>905.60131244049023</v>
      </c>
      <c r="S6602">
        <v>0.69331493213800899</v>
      </c>
      <c r="T6602">
        <f t="shared" si="208"/>
        <v>905.60131244049012</v>
      </c>
      <c r="U6602">
        <f t="shared" si="209"/>
        <v>0.6933149321380091</v>
      </c>
    </row>
    <row r="6603" spans="1:21" x14ac:dyDescent="0.35">
      <c r="A6603" t="s">
        <v>73</v>
      </c>
      <c r="B6603" t="s">
        <v>68</v>
      </c>
      <c r="C6603" t="s">
        <v>39</v>
      </c>
      <c r="D6603" t="s">
        <v>40</v>
      </c>
      <c r="E6603" t="s">
        <v>217</v>
      </c>
      <c r="F6603" t="s">
        <v>218</v>
      </c>
      <c r="G6603" t="s">
        <v>128</v>
      </c>
      <c r="H6603" t="s">
        <v>41</v>
      </c>
      <c r="I6603" t="s">
        <v>181</v>
      </c>
      <c r="J6603" t="s">
        <v>145</v>
      </c>
      <c r="L6603" t="s">
        <v>202</v>
      </c>
      <c r="M6603" t="s">
        <v>202</v>
      </c>
      <c r="N6603" t="b">
        <v>0</v>
      </c>
      <c r="O6603">
        <v>250.58497259000001</v>
      </c>
      <c r="P6603">
        <v>2.9365676442293931E-3</v>
      </c>
      <c r="Q6603">
        <v>10.74687884446344</v>
      </c>
      <c r="R6603">
        <v>2693.0063406679219</v>
      </c>
      <c r="S6603">
        <v>0.73585972263790334</v>
      </c>
      <c r="T6603">
        <f t="shared" si="208"/>
        <v>2693.0063406679219</v>
      </c>
      <c r="U6603">
        <f t="shared" si="209"/>
        <v>0.73585972263790334</v>
      </c>
    </row>
    <row r="6604" spans="1:21" x14ac:dyDescent="0.35">
      <c r="A6604" t="s">
        <v>73</v>
      </c>
      <c r="B6604" t="s">
        <v>68</v>
      </c>
      <c r="C6604" t="s">
        <v>76</v>
      </c>
      <c r="D6604" t="s">
        <v>77</v>
      </c>
      <c r="E6604" t="s">
        <v>217</v>
      </c>
      <c r="F6604" t="s">
        <v>218</v>
      </c>
      <c r="G6604" t="s">
        <v>128</v>
      </c>
      <c r="H6604" t="s">
        <v>41</v>
      </c>
      <c r="I6604" t="s">
        <v>181</v>
      </c>
      <c r="J6604" t="s">
        <v>145</v>
      </c>
      <c r="L6604" t="s">
        <v>202</v>
      </c>
      <c r="M6604" t="s">
        <v>202</v>
      </c>
      <c r="N6604" t="b">
        <v>0</v>
      </c>
      <c r="O6604">
        <v>250.58497259000001</v>
      </c>
      <c r="P6604">
        <v>4.2430607607345386E-3</v>
      </c>
      <c r="Q6604">
        <v>4.0899324950911033</v>
      </c>
      <c r="R6604">
        <v>1024.875622177354</v>
      </c>
      <c r="S6604">
        <v>1.0632472644263691</v>
      </c>
      <c r="T6604">
        <f t="shared" si="208"/>
        <v>1024.8756221773544</v>
      </c>
      <c r="U6604">
        <f t="shared" si="209"/>
        <v>1.0632472644263689</v>
      </c>
    </row>
    <row r="6605" spans="1:21" x14ac:dyDescent="0.35">
      <c r="A6605" t="s">
        <v>73</v>
      </c>
      <c r="B6605" t="s">
        <v>68</v>
      </c>
      <c r="C6605" t="s">
        <v>29</v>
      </c>
      <c r="D6605" t="s">
        <v>30</v>
      </c>
      <c r="E6605" t="s">
        <v>219</v>
      </c>
      <c r="F6605" t="s">
        <v>220</v>
      </c>
      <c r="G6605" t="s">
        <v>128</v>
      </c>
      <c r="H6605" t="s">
        <v>41</v>
      </c>
      <c r="I6605" t="s">
        <v>221</v>
      </c>
      <c r="J6605" t="s">
        <v>36</v>
      </c>
      <c r="L6605" t="s">
        <v>222</v>
      </c>
      <c r="M6605" t="s">
        <v>222</v>
      </c>
      <c r="N6605" t="b">
        <v>0</v>
      </c>
      <c r="O6605">
        <v>0.11</v>
      </c>
      <c r="P6605">
        <v>3.6035476802008162E-3</v>
      </c>
      <c r="Q6605">
        <v>4.7069194061179491</v>
      </c>
      <c r="R6605">
        <v>0.51776113467297435</v>
      </c>
      <c r="S6605">
        <v>3.9639024482208978E-4</v>
      </c>
      <c r="T6605">
        <f t="shared" si="208"/>
        <v>0.51776113467297435</v>
      </c>
      <c r="U6605">
        <f t="shared" si="209"/>
        <v>3.9639024482208978E-4</v>
      </c>
    </row>
    <row r="6606" spans="1:21" x14ac:dyDescent="0.35">
      <c r="A6606" t="s">
        <v>73</v>
      </c>
      <c r="B6606" t="s">
        <v>68</v>
      </c>
      <c r="C6606" t="s">
        <v>29</v>
      </c>
      <c r="D6606" t="s">
        <v>30</v>
      </c>
      <c r="E6606" t="s">
        <v>225</v>
      </c>
      <c r="F6606" t="s">
        <v>226</v>
      </c>
      <c r="G6606" t="s">
        <v>128</v>
      </c>
      <c r="H6606" t="s">
        <v>41</v>
      </c>
      <c r="I6606" t="s">
        <v>221</v>
      </c>
      <c r="J6606" t="s">
        <v>36</v>
      </c>
      <c r="L6606" t="s">
        <v>227</v>
      </c>
      <c r="M6606" t="s">
        <v>227</v>
      </c>
      <c r="N6606" t="b">
        <v>0</v>
      </c>
      <c r="O6606">
        <v>1.26</v>
      </c>
      <c r="P6606">
        <v>1.111927473150244E-2</v>
      </c>
      <c r="Q6606">
        <v>14.52388997188158</v>
      </c>
      <c r="R6606">
        <v>18.300101364570789</v>
      </c>
      <c r="S6606">
        <v>1.4010286161693071E-2</v>
      </c>
      <c r="T6606">
        <f t="shared" si="208"/>
        <v>18.300101364570793</v>
      </c>
      <c r="U6606">
        <f t="shared" si="209"/>
        <v>1.4010286161693074E-2</v>
      </c>
    </row>
    <row r="6607" spans="1:21" x14ac:dyDescent="0.35">
      <c r="A6607" t="s">
        <v>73</v>
      </c>
      <c r="B6607" t="s">
        <v>68</v>
      </c>
      <c r="C6607" t="s">
        <v>29</v>
      </c>
      <c r="D6607" t="s">
        <v>30</v>
      </c>
      <c r="E6607" t="s">
        <v>234</v>
      </c>
      <c r="F6607" t="s">
        <v>235</v>
      </c>
      <c r="G6607" t="s">
        <v>128</v>
      </c>
      <c r="H6607" t="s">
        <v>41</v>
      </c>
      <c r="I6607" t="s">
        <v>221</v>
      </c>
      <c r="J6607" t="s">
        <v>36</v>
      </c>
      <c r="L6607" t="s">
        <v>230</v>
      </c>
      <c r="M6607" t="s">
        <v>230</v>
      </c>
      <c r="N6607" t="b">
        <v>0</v>
      </c>
      <c r="O6607">
        <v>0.77</v>
      </c>
      <c r="P6607">
        <v>3.329573638018606E-3</v>
      </c>
      <c r="Q6607">
        <v>4.3490571408271634</v>
      </c>
      <c r="R6607">
        <v>3.3487739984369158</v>
      </c>
      <c r="S6607">
        <v>2.5637717012743271E-3</v>
      </c>
      <c r="T6607">
        <f t="shared" si="208"/>
        <v>3.3487739984369158</v>
      </c>
      <c r="U6607">
        <f t="shared" si="209"/>
        <v>2.5637717012743266E-3</v>
      </c>
    </row>
    <row r="6608" spans="1:21" x14ac:dyDescent="0.35">
      <c r="A6608" t="s">
        <v>73</v>
      </c>
      <c r="B6608" t="s">
        <v>68</v>
      </c>
      <c r="C6608" t="s">
        <v>29</v>
      </c>
      <c r="D6608" t="s">
        <v>30</v>
      </c>
      <c r="E6608" t="s">
        <v>241</v>
      </c>
      <c r="F6608" t="s">
        <v>242</v>
      </c>
      <c r="G6608" t="s">
        <v>128</v>
      </c>
      <c r="H6608" t="s">
        <v>41</v>
      </c>
      <c r="I6608" t="s">
        <v>221</v>
      </c>
      <c r="J6608" t="s">
        <v>36</v>
      </c>
      <c r="L6608" t="s">
        <v>233</v>
      </c>
      <c r="M6608" t="s">
        <v>233</v>
      </c>
      <c r="N6608" t="b">
        <v>0</v>
      </c>
      <c r="O6608">
        <v>226.35</v>
      </c>
      <c r="P6608">
        <v>1.0180573470513709E-7</v>
      </c>
      <c r="Q6608">
        <v>1.3297767391022881E-4</v>
      </c>
      <c r="R6608">
        <v>3.0099496489580289E-2</v>
      </c>
      <c r="S6608">
        <v>2.3043728050507789E-5</v>
      </c>
      <c r="T6608">
        <f t="shared" si="208"/>
        <v>3.0099496489580289E-2</v>
      </c>
      <c r="U6608">
        <f t="shared" si="209"/>
        <v>2.3043728050507779E-5</v>
      </c>
    </row>
    <row r="6609" spans="1:21" x14ac:dyDescent="0.35">
      <c r="A6609" t="s">
        <v>73</v>
      </c>
      <c r="B6609" t="s">
        <v>68</v>
      </c>
      <c r="C6609" t="s">
        <v>39</v>
      </c>
      <c r="D6609" t="s">
        <v>40</v>
      </c>
      <c r="E6609" t="s">
        <v>243</v>
      </c>
      <c r="F6609" t="s">
        <v>244</v>
      </c>
      <c r="G6609" t="s">
        <v>128</v>
      </c>
      <c r="H6609" t="s">
        <v>41</v>
      </c>
      <c r="I6609" t="s">
        <v>221</v>
      </c>
      <c r="J6609" t="s">
        <v>36</v>
      </c>
      <c r="L6609" t="s">
        <v>233</v>
      </c>
      <c r="M6609" t="s">
        <v>233</v>
      </c>
      <c r="N6609" t="b">
        <v>0</v>
      </c>
      <c r="O6609">
        <v>226.35</v>
      </c>
      <c r="P6609">
        <v>3.1920502284500412E-8</v>
      </c>
      <c r="Q6609">
        <v>1.16818616925123E-4</v>
      </c>
      <c r="R6609">
        <v>2.6441893941001601E-2</v>
      </c>
      <c r="S6609">
        <v>7.2252056920966683E-6</v>
      </c>
      <c r="T6609">
        <f t="shared" si="208"/>
        <v>2.644189394100159E-2</v>
      </c>
      <c r="U6609">
        <f t="shared" si="209"/>
        <v>7.2252056920966683E-6</v>
      </c>
    </row>
    <row r="6610" spans="1:21" x14ac:dyDescent="0.35">
      <c r="A6610" t="s">
        <v>73</v>
      </c>
      <c r="B6610" t="s">
        <v>68</v>
      </c>
      <c r="C6610" t="s">
        <v>29</v>
      </c>
      <c r="D6610" t="s">
        <v>30</v>
      </c>
      <c r="E6610" t="s">
        <v>245</v>
      </c>
      <c r="F6610" t="s">
        <v>246</v>
      </c>
      <c r="G6610" t="s">
        <v>128</v>
      </c>
      <c r="H6610" t="s">
        <v>41</v>
      </c>
      <c r="I6610" t="s">
        <v>221</v>
      </c>
      <c r="J6610" t="s">
        <v>36</v>
      </c>
      <c r="L6610" t="s">
        <v>233</v>
      </c>
      <c r="M6610" t="s">
        <v>233</v>
      </c>
      <c r="N6610" t="b">
        <v>0</v>
      </c>
      <c r="O6610">
        <v>226.35</v>
      </c>
      <c r="P6610">
        <v>1.752877976488096E-4</v>
      </c>
      <c r="Q6610">
        <v>0.22895923951334521</v>
      </c>
      <c r="R6610">
        <v>51.824923863845683</v>
      </c>
      <c r="S6610">
        <v>3.9676392997808042E-2</v>
      </c>
      <c r="T6610">
        <f t="shared" si="208"/>
        <v>51.82492386384569</v>
      </c>
      <c r="U6610">
        <f t="shared" si="209"/>
        <v>3.9676392997808049E-2</v>
      </c>
    </row>
    <row r="6611" spans="1:21" x14ac:dyDescent="0.35">
      <c r="A6611" t="s">
        <v>73</v>
      </c>
      <c r="B6611" t="s">
        <v>68</v>
      </c>
      <c r="C6611" t="s">
        <v>29</v>
      </c>
      <c r="D6611" t="s">
        <v>30</v>
      </c>
      <c r="E6611" t="s">
        <v>247</v>
      </c>
      <c r="F6611" t="s">
        <v>248</v>
      </c>
      <c r="G6611" t="s">
        <v>128</v>
      </c>
      <c r="H6611" t="s">
        <v>41</v>
      </c>
      <c r="I6611" t="s">
        <v>221</v>
      </c>
      <c r="J6611" t="s">
        <v>36</v>
      </c>
      <c r="L6611" t="s">
        <v>233</v>
      </c>
      <c r="M6611" t="s">
        <v>233</v>
      </c>
      <c r="N6611" t="b">
        <v>0</v>
      </c>
      <c r="O6611">
        <v>226.35</v>
      </c>
      <c r="P6611">
        <v>1.6756635726304871E-3</v>
      </c>
      <c r="Q6611">
        <v>2.1887356816380019</v>
      </c>
      <c r="R6611">
        <v>495.4203215387617</v>
      </c>
      <c r="S6611">
        <v>0.37928644966491082</v>
      </c>
      <c r="T6611">
        <f t="shared" si="208"/>
        <v>495.4203215387617</v>
      </c>
      <c r="U6611">
        <f t="shared" si="209"/>
        <v>0.37928644966491076</v>
      </c>
    </row>
    <row r="6612" spans="1:21" x14ac:dyDescent="0.35">
      <c r="A6612" t="s">
        <v>73</v>
      </c>
      <c r="B6612" t="s">
        <v>68</v>
      </c>
      <c r="C6612" t="s">
        <v>39</v>
      </c>
      <c r="D6612" t="s">
        <v>40</v>
      </c>
      <c r="E6612" t="s">
        <v>257</v>
      </c>
      <c r="F6612" t="s">
        <v>258</v>
      </c>
      <c r="G6612" t="s">
        <v>128</v>
      </c>
      <c r="H6612" t="s">
        <v>41</v>
      </c>
      <c r="I6612" t="s">
        <v>221</v>
      </c>
      <c r="J6612" t="s">
        <v>145</v>
      </c>
      <c r="L6612" t="s">
        <v>259</v>
      </c>
      <c r="M6612" t="s">
        <v>259</v>
      </c>
      <c r="N6612" t="b">
        <v>0</v>
      </c>
      <c r="O6612">
        <v>29.001318260000001</v>
      </c>
      <c r="P6612">
        <v>1.279450331231049E-3</v>
      </c>
      <c r="Q6612">
        <v>4.6823704961364756</v>
      </c>
      <c r="R6612">
        <v>135.79491696968799</v>
      </c>
      <c r="S6612">
        <v>3.7105746253894067E-2</v>
      </c>
      <c r="T6612">
        <f t="shared" si="208"/>
        <v>135.79491696968805</v>
      </c>
      <c r="U6612">
        <f t="shared" si="209"/>
        <v>3.7105746253894074E-2</v>
      </c>
    </row>
    <row r="6613" spans="1:21" x14ac:dyDescent="0.35">
      <c r="A6613" t="s">
        <v>73</v>
      </c>
      <c r="B6613" t="s">
        <v>68</v>
      </c>
      <c r="C6613" t="s">
        <v>29</v>
      </c>
      <c r="D6613" t="s">
        <v>30</v>
      </c>
      <c r="E6613" t="s">
        <v>263</v>
      </c>
      <c r="F6613" t="s">
        <v>264</v>
      </c>
      <c r="G6613" t="s">
        <v>128</v>
      </c>
      <c r="H6613" t="s">
        <v>41</v>
      </c>
      <c r="I6613" t="s">
        <v>221</v>
      </c>
      <c r="J6613" t="s">
        <v>145</v>
      </c>
      <c r="L6613" t="s">
        <v>265</v>
      </c>
      <c r="M6613" t="s">
        <v>265</v>
      </c>
      <c r="N6613" t="b">
        <v>0</v>
      </c>
      <c r="O6613">
        <v>11.69139653</v>
      </c>
      <c r="P6613">
        <v>5.4421266399660509E-3</v>
      </c>
      <c r="Q6613">
        <v>7.1084536033612808</v>
      </c>
      <c r="R6613">
        <v>83.107749792004086</v>
      </c>
      <c r="S6613">
        <v>6.3626060514319654E-2</v>
      </c>
      <c r="T6613">
        <f t="shared" si="208"/>
        <v>83.107749792004086</v>
      </c>
      <c r="U6613">
        <f t="shared" si="209"/>
        <v>6.3626060514319654E-2</v>
      </c>
    </row>
    <row r="6614" spans="1:21" x14ac:dyDescent="0.35">
      <c r="A6614" t="s">
        <v>73</v>
      </c>
      <c r="B6614" t="s">
        <v>68</v>
      </c>
      <c r="C6614" t="s">
        <v>39</v>
      </c>
      <c r="D6614" t="s">
        <v>40</v>
      </c>
      <c r="E6614" t="s">
        <v>263</v>
      </c>
      <c r="F6614" t="s">
        <v>264</v>
      </c>
      <c r="G6614" t="s">
        <v>128</v>
      </c>
      <c r="H6614" t="s">
        <v>41</v>
      </c>
      <c r="I6614" t="s">
        <v>221</v>
      </c>
      <c r="J6614" t="s">
        <v>145</v>
      </c>
      <c r="L6614" t="s">
        <v>265</v>
      </c>
      <c r="M6614" t="s">
        <v>265</v>
      </c>
      <c r="N6614" t="b">
        <v>0</v>
      </c>
      <c r="O6614">
        <v>11.69139653</v>
      </c>
      <c r="P6614">
        <v>1.288873946305825E-3</v>
      </c>
      <c r="Q6614">
        <v>4.7168578506792844</v>
      </c>
      <c r="R6614">
        <v>55.146655507935037</v>
      </c>
      <c r="S6614">
        <v>1.506873638344733E-2</v>
      </c>
      <c r="T6614">
        <f t="shared" si="208"/>
        <v>55.146655507935044</v>
      </c>
      <c r="U6614">
        <f t="shared" si="209"/>
        <v>1.5068736383447329E-2</v>
      </c>
    </row>
    <row r="6615" spans="1:21" x14ac:dyDescent="0.35">
      <c r="A6615" t="s">
        <v>73</v>
      </c>
      <c r="B6615" t="s">
        <v>68</v>
      </c>
      <c r="C6615" t="s">
        <v>29</v>
      </c>
      <c r="D6615" t="s">
        <v>30</v>
      </c>
      <c r="E6615" t="s">
        <v>269</v>
      </c>
      <c r="F6615" t="s">
        <v>270</v>
      </c>
      <c r="G6615" t="s">
        <v>128</v>
      </c>
      <c r="H6615" t="s">
        <v>41</v>
      </c>
      <c r="I6615" t="s">
        <v>221</v>
      </c>
      <c r="J6615" t="s">
        <v>145</v>
      </c>
      <c r="L6615" t="s">
        <v>271</v>
      </c>
      <c r="M6615" t="s">
        <v>271</v>
      </c>
      <c r="N6615" t="b">
        <v>0</v>
      </c>
      <c r="O6615">
        <v>11.69139653</v>
      </c>
      <c r="P6615">
        <v>4.2531909558496013E-3</v>
      </c>
      <c r="Q6615">
        <v>5.555477219854132</v>
      </c>
      <c r="R6615">
        <v>64.951287090696653</v>
      </c>
      <c r="S6615">
        <v>4.9725741982647412E-2</v>
      </c>
      <c r="T6615">
        <f t="shared" si="208"/>
        <v>64.951287090696653</v>
      </c>
      <c r="U6615">
        <f t="shared" si="209"/>
        <v>4.9725741982647412E-2</v>
      </c>
    </row>
    <row r="6616" spans="1:21" x14ac:dyDescent="0.35">
      <c r="A6616" t="s">
        <v>73</v>
      </c>
      <c r="B6616" t="s">
        <v>68</v>
      </c>
      <c r="C6616" t="s">
        <v>39</v>
      </c>
      <c r="D6616" t="s">
        <v>40</v>
      </c>
      <c r="E6616" t="s">
        <v>275</v>
      </c>
      <c r="F6616" t="s">
        <v>276</v>
      </c>
      <c r="G6616" t="s">
        <v>128</v>
      </c>
      <c r="H6616" t="s">
        <v>41</v>
      </c>
      <c r="I6616" t="s">
        <v>221</v>
      </c>
      <c r="J6616" t="s">
        <v>145</v>
      </c>
      <c r="L6616" t="s">
        <v>277</v>
      </c>
      <c r="M6616" t="s">
        <v>277</v>
      </c>
      <c r="N6616" t="b">
        <v>0</v>
      </c>
      <c r="O6616">
        <v>3.5359830099999998</v>
      </c>
      <c r="P6616">
        <v>2.144489918874515E-3</v>
      </c>
      <c r="Q6616">
        <v>7.8481329679587466</v>
      </c>
      <c r="R6616">
        <v>27.750864834923</v>
      </c>
      <c r="S6616">
        <v>7.5828799182565644E-3</v>
      </c>
      <c r="T6616">
        <f t="shared" si="208"/>
        <v>27.750864834923</v>
      </c>
      <c r="U6616">
        <f t="shared" si="209"/>
        <v>7.5828799182565626E-3</v>
      </c>
    </row>
    <row r="6617" spans="1:21" x14ac:dyDescent="0.35">
      <c r="A6617" t="s">
        <v>73</v>
      </c>
      <c r="B6617" t="s">
        <v>68</v>
      </c>
      <c r="C6617" t="s">
        <v>39</v>
      </c>
      <c r="D6617" t="s">
        <v>40</v>
      </c>
      <c r="E6617" t="s">
        <v>283</v>
      </c>
      <c r="F6617" t="s">
        <v>284</v>
      </c>
      <c r="G6617" t="s">
        <v>128</v>
      </c>
      <c r="H6617" t="s">
        <v>41</v>
      </c>
      <c r="I6617" t="s">
        <v>221</v>
      </c>
      <c r="J6617" t="s">
        <v>36</v>
      </c>
      <c r="L6617" t="s">
        <v>285</v>
      </c>
      <c r="M6617" t="s">
        <v>285</v>
      </c>
      <c r="N6617" t="b">
        <v>0</v>
      </c>
      <c r="O6617">
        <v>0.44</v>
      </c>
      <c r="P6617">
        <v>3.9867428089168561E-8</v>
      </c>
      <c r="Q6617">
        <v>1.4590177085026289E-4</v>
      </c>
      <c r="R6617">
        <v>6.4196779174115657E-5</v>
      </c>
      <c r="S6617">
        <v>1.754166835923417E-8</v>
      </c>
      <c r="T6617">
        <f t="shared" si="208"/>
        <v>6.419677917411567E-5</v>
      </c>
      <c r="U6617">
        <f t="shared" si="209"/>
        <v>1.7541668359234166E-8</v>
      </c>
    </row>
    <row r="6618" spans="1:21" x14ac:dyDescent="0.35">
      <c r="A6618" t="s">
        <v>73</v>
      </c>
      <c r="B6618" t="s">
        <v>68</v>
      </c>
      <c r="C6618" t="s">
        <v>39</v>
      </c>
      <c r="D6618" t="s">
        <v>40</v>
      </c>
      <c r="E6618" t="s">
        <v>288</v>
      </c>
      <c r="F6618" t="s">
        <v>289</v>
      </c>
      <c r="G6618" t="s">
        <v>128</v>
      </c>
      <c r="H6618" t="s">
        <v>41</v>
      </c>
      <c r="I6618" t="s">
        <v>221</v>
      </c>
      <c r="J6618" t="s">
        <v>36</v>
      </c>
      <c r="L6618" t="s">
        <v>285</v>
      </c>
      <c r="M6618" t="s">
        <v>285</v>
      </c>
      <c r="N6618" t="b">
        <v>0</v>
      </c>
      <c r="O6618">
        <v>0.44</v>
      </c>
      <c r="P6618">
        <v>4.1203456143500459E-8</v>
      </c>
      <c r="Q6618">
        <v>1.5079119734139919E-4</v>
      </c>
      <c r="R6618">
        <v>6.6348126830215651E-5</v>
      </c>
      <c r="S6618">
        <v>1.8129520703140201E-8</v>
      </c>
      <c r="T6618">
        <f t="shared" si="208"/>
        <v>6.6348126830215651E-5</v>
      </c>
      <c r="U6618">
        <f t="shared" si="209"/>
        <v>1.8129520703140201E-8</v>
      </c>
    </row>
    <row r="6619" spans="1:21" x14ac:dyDescent="0.35">
      <c r="A6619" t="s">
        <v>73</v>
      </c>
      <c r="B6619" t="s">
        <v>68</v>
      </c>
      <c r="C6619" t="s">
        <v>29</v>
      </c>
      <c r="D6619" t="s">
        <v>30</v>
      </c>
      <c r="E6619" t="s">
        <v>298</v>
      </c>
      <c r="F6619" t="s">
        <v>299</v>
      </c>
      <c r="G6619" t="s">
        <v>128</v>
      </c>
      <c r="H6619" t="s">
        <v>41</v>
      </c>
      <c r="I6619" t="s">
        <v>221</v>
      </c>
      <c r="J6619" t="s">
        <v>145</v>
      </c>
      <c r="L6619" t="s">
        <v>300</v>
      </c>
      <c r="M6619" t="s">
        <v>300</v>
      </c>
      <c r="N6619" t="b">
        <v>0</v>
      </c>
      <c r="O6619">
        <v>208.84838500999999</v>
      </c>
      <c r="P6619">
        <v>1.7810594070613719E-2</v>
      </c>
      <c r="Q6619">
        <v>23.264027093652661</v>
      </c>
      <c r="R6619">
        <v>4858.6544873382427</v>
      </c>
      <c r="S6619">
        <v>3.719713807716357</v>
      </c>
      <c r="T6619">
        <f t="shared" si="208"/>
        <v>4858.6544873382418</v>
      </c>
      <c r="U6619">
        <f t="shared" si="209"/>
        <v>3.719713807716357</v>
      </c>
    </row>
    <row r="6620" spans="1:21" x14ac:dyDescent="0.35">
      <c r="A6620" t="s">
        <v>73</v>
      </c>
      <c r="B6620" t="s">
        <v>68</v>
      </c>
      <c r="C6620" t="s">
        <v>39</v>
      </c>
      <c r="D6620" t="s">
        <v>40</v>
      </c>
      <c r="E6620" t="s">
        <v>298</v>
      </c>
      <c r="F6620" t="s">
        <v>299</v>
      </c>
      <c r="G6620" t="s">
        <v>128</v>
      </c>
      <c r="H6620" t="s">
        <v>41</v>
      </c>
      <c r="I6620" t="s">
        <v>221</v>
      </c>
      <c r="J6620" t="s">
        <v>145</v>
      </c>
      <c r="L6620" t="s">
        <v>300</v>
      </c>
      <c r="M6620" t="s">
        <v>300</v>
      </c>
      <c r="N6620" t="b">
        <v>0</v>
      </c>
      <c r="O6620">
        <v>208.84838500999999</v>
      </c>
      <c r="P6620">
        <v>8.8184932646918242E-3</v>
      </c>
      <c r="Q6620">
        <v>32.272806278647657</v>
      </c>
      <c r="R6620">
        <v>6740.1234710361496</v>
      </c>
      <c r="S6620">
        <v>1.84172807655245</v>
      </c>
      <c r="T6620">
        <f t="shared" si="208"/>
        <v>6740.1234710361505</v>
      </c>
      <c r="U6620">
        <f t="shared" si="209"/>
        <v>1.8417280765524497</v>
      </c>
    </row>
    <row r="6621" spans="1:21" x14ac:dyDescent="0.35">
      <c r="A6621" t="s">
        <v>73</v>
      </c>
      <c r="B6621" t="s">
        <v>68</v>
      </c>
      <c r="C6621" t="s">
        <v>39</v>
      </c>
      <c r="D6621" t="s">
        <v>40</v>
      </c>
      <c r="E6621" t="s">
        <v>304</v>
      </c>
      <c r="F6621" t="s">
        <v>305</v>
      </c>
      <c r="G6621" t="s">
        <v>128</v>
      </c>
      <c r="H6621" t="s">
        <v>41</v>
      </c>
      <c r="I6621" t="s">
        <v>221</v>
      </c>
      <c r="J6621" t="s">
        <v>145</v>
      </c>
      <c r="L6621" t="s">
        <v>306</v>
      </c>
      <c r="M6621" t="s">
        <v>306</v>
      </c>
      <c r="N6621" t="b">
        <v>0</v>
      </c>
      <c r="O6621">
        <v>250.58497259000001</v>
      </c>
      <c r="P6621">
        <v>8.4892225852574487E-4</v>
      </c>
      <c r="Q6621">
        <v>3.1067783092524519</v>
      </c>
      <c r="R6621">
        <v>778.51195746723238</v>
      </c>
      <c r="S6621">
        <v>0.21272716088371471</v>
      </c>
      <c r="T6621">
        <f t="shared" si="208"/>
        <v>778.51195746723226</v>
      </c>
      <c r="U6621">
        <f t="shared" si="209"/>
        <v>0.21272716088371468</v>
      </c>
    </row>
    <row r="6622" spans="1:21" x14ac:dyDescent="0.35">
      <c r="A6622" t="s">
        <v>73</v>
      </c>
      <c r="B6622" t="s">
        <v>68</v>
      </c>
      <c r="C6622" t="s">
        <v>39</v>
      </c>
      <c r="D6622" t="s">
        <v>40</v>
      </c>
      <c r="E6622" t="s">
        <v>307</v>
      </c>
      <c r="F6622" t="s">
        <v>308</v>
      </c>
      <c r="G6622" t="s">
        <v>128</v>
      </c>
      <c r="H6622" t="s">
        <v>41</v>
      </c>
      <c r="I6622" t="s">
        <v>221</v>
      </c>
      <c r="J6622" t="s">
        <v>36</v>
      </c>
      <c r="L6622" t="s">
        <v>309</v>
      </c>
      <c r="M6622" t="s">
        <v>309</v>
      </c>
      <c r="N6622" t="b">
        <v>0</v>
      </c>
      <c r="O6622">
        <v>140.61000000000001</v>
      </c>
      <c r="P6622">
        <v>7.6107799330392637E-3</v>
      </c>
      <c r="Q6622">
        <v>27.852969780204141</v>
      </c>
      <c r="R6622">
        <v>3916.4060807945052</v>
      </c>
      <c r="S6622">
        <v>1.0701517663846509</v>
      </c>
      <c r="T6622">
        <f t="shared" si="208"/>
        <v>3916.4060807945048</v>
      </c>
      <c r="U6622">
        <f t="shared" si="209"/>
        <v>1.0701517663846509</v>
      </c>
    </row>
    <row r="6623" spans="1:21" x14ac:dyDescent="0.35">
      <c r="A6623" t="s">
        <v>73</v>
      </c>
      <c r="B6623" t="s">
        <v>68</v>
      </c>
      <c r="C6623" t="s">
        <v>29</v>
      </c>
      <c r="D6623" t="s">
        <v>30</v>
      </c>
      <c r="E6623" t="s">
        <v>307</v>
      </c>
      <c r="F6623" t="s">
        <v>308</v>
      </c>
      <c r="G6623" t="s">
        <v>128</v>
      </c>
      <c r="H6623" t="s">
        <v>41</v>
      </c>
      <c r="I6623" t="s">
        <v>221</v>
      </c>
      <c r="J6623" t="s">
        <v>36</v>
      </c>
      <c r="L6623" t="s">
        <v>309</v>
      </c>
      <c r="M6623" t="s">
        <v>309</v>
      </c>
      <c r="N6623" t="b">
        <v>0</v>
      </c>
      <c r="O6623">
        <v>140.61000000000001</v>
      </c>
      <c r="P6623">
        <v>2.3778668547687402E-2</v>
      </c>
      <c r="Q6623">
        <v>31.059468715707158</v>
      </c>
      <c r="R6623">
        <v>4367.2718961155842</v>
      </c>
      <c r="S6623">
        <v>3.3435185844903259</v>
      </c>
      <c r="T6623">
        <f t="shared" si="208"/>
        <v>4367.2718961155842</v>
      </c>
      <c r="U6623">
        <f t="shared" si="209"/>
        <v>3.3435185844903259</v>
      </c>
    </row>
    <row r="6624" spans="1:21" x14ac:dyDescent="0.35">
      <c r="A6624" t="s">
        <v>73</v>
      </c>
      <c r="B6624" t="s">
        <v>68</v>
      </c>
      <c r="C6624" t="s">
        <v>39</v>
      </c>
      <c r="D6624" t="s">
        <v>40</v>
      </c>
      <c r="E6624" t="s">
        <v>1396</v>
      </c>
      <c r="F6624" t="s">
        <v>1397</v>
      </c>
      <c r="G6624" t="s">
        <v>128</v>
      </c>
      <c r="H6624" t="s">
        <v>41</v>
      </c>
      <c r="I6624" t="s">
        <v>221</v>
      </c>
      <c r="J6624" t="s">
        <v>36</v>
      </c>
      <c r="L6624" t="s">
        <v>349</v>
      </c>
      <c r="M6624" t="s">
        <v>349</v>
      </c>
      <c r="N6624" t="b">
        <v>0</v>
      </c>
      <c r="O6624">
        <v>0.31</v>
      </c>
      <c r="P6624">
        <v>1.339918302496056E-3</v>
      </c>
      <c r="Q6624">
        <v>4.9036635293252484</v>
      </c>
      <c r="R6624">
        <v>1.520135694090827</v>
      </c>
      <c r="S6624">
        <v>4.1537467377377742E-4</v>
      </c>
      <c r="T6624">
        <f t="shared" si="208"/>
        <v>1.520135694090827</v>
      </c>
      <c r="U6624">
        <f t="shared" si="209"/>
        <v>4.1537467377377737E-4</v>
      </c>
    </row>
    <row r="6625" spans="1:21" x14ac:dyDescent="0.35">
      <c r="A6625" t="s">
        <v>73</v>
      </c>
      <c r="B6625" t="s">
        <v>68</v>
      </c>
      <c r="C6625" t="s">
        <v>29</v>
      </c>
      <c r="D6625" t="s">
        <v>30</v>
      </c>
      <c r="E6625" t="s">
        <v>1396</v>
      </c>
      <c r="F6625" t="s">
        <v>1397</v>
      </c>
      <c r="G6625" t="s">
        <v>128</v>
      </c>
      <c r="H6625" t="s">
        <v>41</v>
      </c>
      <c r="I6625" t="s">
        <v>221</v>
      </c>
      <c r="J6625" t="s">
        <v>36</v>
      </c>
      <c r="L6625" t="s">
        <v>349</v>
      </c>
      <c r="M6625" t="s">
        <v>349</v>
      </c>
      <c r="N6625" t="b">
        <v>0</v>
      </c>
      <c r="O6625">
        <v>0.31</v>
      </c>
      <c r="P6625">
        <v>3.063154179336241E-3</v>
      </c>
      <c r="Q6625">
        <v>4.0010626000224248</v>
      </c>
      <c r="R6625">
        <v>1.2403294060069521</v>
      </c>
      <c r="S6625">
        <v>9.4957779559423487E-4</v>
      </c>
      <c r="T6625">
        <f t="shared" si="208"/>
        <v>1.2403294060069516</v>
      </c>
      <c r="U6625">
        <f t="shared" si="209"/>
        <v>9.4957779559423465E-4</v>
      </c>
    </row>
    <row r="6626" spans="1:21" x14ac:dyDescent="0.35">
      <c r="A6626" t="s">
        <v>73</v>
      </c>
      <c r="B6626" t="s">
        <v>68</v>
      </c>
      <c r="C6626" t="s">
        <v>29</v>
      </c>
      <c r="D6626" t="s">
        <v>30</v>
      </c>
      <c r="E6626" t="s">
        <v>310</v>
      </c>
      <c r="F6626" t="s">
        <v>311</v>
      </c>
      <c r="G6626" t="s">
        <v>128</v>
      </c>
      <c r="H6626" t="s">
        <v>41</v>
      </c>
      <c r="I6626" t="s">
        <v>221</v>
      </c>
      <c r="J6626" t="s">
        <v>36</v>
      </c>
      <c r="L6626" t="s">
        <v>312</v>
      </c>
      <c r="M6626" t="s">
        <v>312</v>
      </c>
      <c r="N6626" t="b">
        <v>0</v>
      </c>
      <c r="O6626">
        <v>23.09</v>
      </c>
      <c r="P6626">
        <v>8.2910389326870334E-4</v>
      </c>
      <c r="Q6626">
        <v>1.082967550660223</v>
      </c>
      <c r="R6626">
        <v>25.00572074474454</v>
      </c>
      <c r="S6626">
        <v>1.9144008895574358E-2</v>
      </c>
      <c r="T6626">
        <f t="shared" si="208"/>
        <v>25.005720744744547</v>
      </c>
      <c r="U6626">
        <f t="shared" si="209"/>
        <v>1.9144008895574362E-2</v>
      </c>
    </row>
    <row r="6627" spans="1:21" x14ac:dyDescent="0.35">
      <c r="A6627" t="s">
        <v>73</v>
      </c>
      <c r="B6627" t="s">
        <v>68</v>
      </c>
      <c r="C6627" t="s">
        <v>29</v>
      </c>
      <c r="D6627" t="s">
        <v>30</v>
      </c>
      <c r="E6627" t="s">
        <v>313</v>
      </c>
      <c r="F6627" t="s">
        <v>314</v>
      </c>
      <c r="G6627" t="s">
        <v>128</v>
      </c>
      <c r="H6627" t="s">
        <v>41</v>
      </c>
      <c r="I6627" t="s">
        <v>221</v>
      </c>
      <c r="J6627" t="s">
        <v>145</v>
      </c>
      <c r="L6627" t="s">
        <v>315</v>
      </c>
      <c r="M6627" t="s">
        <v>315</v>
      </c>
      <c r="N6627" t="b">
        <v>0</v>
      </c>
      <c r="O6627">
        <v>250.58497259000001</v>
      </c>
      <c r="P6627">
        <v>9.484252581297696E-3</v>
      </c>
      <c r="Q6627">
        <v>12.388239726287351</v>
      </c>
      <c r="R6627">
        <v>3104.3067122500661</v>
      </c>
      <c r="S6627">
        <v>2.3766111731211201</v>
      </c>
      <c r="T6627">
        <f t="shared" si="208"/>
        <v>3104.3067122500652</v>
      </c>
      <c r="U6627">
        <f t="shared" si="209"/>
        <v>2.3766111731211201</v>
      </c>
    </row>
    <row r="6628" spans="1:21" x14ac:dyDescent="0.35">
      <c r="A6628" t="s">
        <v>73</v>
      </c>
      <c r="B6628" t="s">
        <v>68</v>
      </c>
      <c r="C6628" t="s">
        <v>39</v>
      </c>
      <c r="D6628" t="s">
        <v>40</v>
      </c>
      <c r="E6628" t="s">
        <v>313</v>
      </c>
      <c r="F6628" t="s">
        <v>314</v>
      </c>
      <c r="G6628" t="s">
        <v>128</v>
      </c>
      <c r="H6628" t="s">
        <v>41</v>
      </c>
      <c r="I6628" t="s">
        <v>221</v>
      </c>
      <c r="J6628" t="s">
        <v>145</v>
      </c>
      <c r="L6628" t="s">
        <v>315</v>
      </c>
      <c r="M6628" t="s">
        <v>315</v>
      </c>
      <c r="N6628" t="b">
        <v>0</v>
      </c>
      <c r="O6628">
        <v>250.58497259000001</v>
      </c>
      <c r="P6628">
        <v>2.2291298916335932E-3</v>
      </c>
      <c r="Q6628">
        <v>8.1578876349176248</v>
      </c>
      <c r="R6628">
        <v>2044.2440493881329</v>
      </c>
      <c r="S6628">
        <v>0.55858645279455355</v>
      </c>
      <c r="T6628">
        <f t="shared" si="208"/>
        <v>2044.2440493881329</v>
      </c>
      <c r="U6628">
        <f t="shared" si="209"/>
        <v>0.55858645279455366</v>
      </c>
    </row>
    <row r="6629" spans="1:21" x14ac:dyDescent="0.35">
      <c r="A6629" t="s">
        <v>73</v>
      </c>
      <c r="B6629" t="s">
        <v>68</v>
      </c>
      <c r="C6629" t="s">
        <v>39</v>
      </c>
      <c r="D6629" t="s">
        <v>40</v>
      </c>
      <c r="E6629" t="s">
        <v>1398</v>
      </c>
      <c r="F6629" t="s">
        <v>1399</v>
      </c>
      <c r="G6629" t="s">
        <v>128</v>
      </c>
      <c r="H6629" t="s">
        <v>41</v>
      </c>
      <c r="I6629" t="s">
        <v>221</v>
      </c>
      <c r="J6629" t="s">
        <v>145</v>
      </c>
      <c r="L6629" t="s">
        <v>1400</v>
      </c>
      <c r="M6629" t="s">
        <v>1400</v>
      </c>
      <c r="N6629" t="b">
        <v>0</v>
      </c>
      <c r="O6629">
        <v>3.5359830099999998</v>
      </c>
      <c r="P6629">
        <v>4.1050585188650889E-3</v>
      </c>
      <c r="Q6629">
        <v>15.023173955610551</v>
      </c>
      <c r="R6629">
        <v>53.121687863313397</v>
      </c>
      <c r="S6629">
        <v>1.451541717776272E-2</v>
      </c>
      <c r="T6629">
        <f t="shared" si="208"/>
        <v>53.121687863313397</v>
      </c>
      <c r="U6629">
        <f t="shared" si="209"/>
        <v>1.4515417177762719E-2</v>
      </c>
    </row>
    <row r="6630" spans="1:21" x14ac:dyDescent="0.35">
      <c r="A6630" t="s">
        <v>73</v>
      </c>
      <c r="B6630" t="s">
        <v>68</v>
      </c>
      <c r="C6630" t="s">
        <v>29</v>
      </c>
      <c r="D6630" t="s">
        <v>30</v>
      </c>
      <c r="E6630" t="s">
        <v>1398</v>
      </c>
      <c r="F6630" t="s">
        <v>1399</v>
      </c>
      <c r="G6630" t="s">
        <v>128</v>
      </c>
      <c r="H6630" t="s">
        <v>41</v>
      </c>
      <c r="I6630" t="s">
        <v>221</v>
      </c>
      <c r="J6630" t="s">
        <v>145</v>
      </c>
      <c r="L6630" t="s">
        <v>1400</v>
      </c>
      <c r="M6630" t="s">
        <v>1400</v>
      </c>
      <c r="N6630" t="b">
        <v>0</v>
      </c>
      <c r="O6630">
        <v>3.5359830099999998</v>
      </c>
      <c r="P6630">
        <v>7.7806358515679717E-3</v>
      </c>
      <c r="Q6630">
        <v>10.162991899039181</v>
      </c>
      <c r="R6630">
        <v>35.936166685770189</v>
      </c>
      <c r="S6630">
        <v>2.751219617814123E-2</v>
      </c>
      <c r="T6630">
        <f t="shared" si="208"/>
        <v>35.936166685770175</v>
      </c>
      <c r="U6630">
        <f t="shared" si="209"/>
        <v>2.7512196178141227E-2</v>
      </c>
    </row>
    <row r="6631" spans="1:21" x14ac:dyDescent="0.35">
      <c r="A6631" t="s">
        <v>73</v>
      </c>
      <c r="B6631" t="s">
        <v>68</v>
      </c>
      <c r="C6631" t="s">
        <v>29</v>
      </c>
      <c r="D6631" t="s">
        <v>30</v>
      </c>
      <c r="E6631" t="s">
        <v>325</v>
      </c>
      <c r="F6631" t="s">
        <v>326</v>
      </c>
      <c r="G6631" t="s">
        <v>128</v>
      </c>
      <c r="H6631" t="s">
        <v>41</v>
      </c>
      <c r="I6631" t="s">
        <v>221</v>
      </c>
      <c r="J6631" t="s">
        <v>36</v>
      </c>
      <c r="L6631" t="s">
        <v>327</v>
      </c>
      <c r="M6631" t="s">
        <v>327</v>
      </c>
      <c r="N6631" t="b">
        <v>0</v>
      </c>
      <c r="O6631">
        <v>35.74</v>
      </c>
      <c r="P6631">
        <v>1.9234485999296929E-2</v>
      </c>
      <c r="Q6631">
        <v>25.123901069556378</v>
      </c>
      <c r="R6631">
        <v>897.92822422594509</v>
      </c>
      <c r="S6631">
        <v>0.68744052961487223</v>
      </c>
      <c r="T6631">
        <f t="shared" si="208"/>
        <v>897.92822422594497</v>
      </c>
      <c r="U6631">
        <f t="shared" si="209"/>
        <v>0.68744052961487223</v>
      </c>
    </row>
    <row r="6632" spans="1:21" x14ac:dyDescent="0.35">
      <c r="A6632" t="s">
        <v>73</v>
      </c>
      <c r="B6632" t="s">
        <v>68</v>
      </c>
      <c r="C6632" t="s">
        <v>39</v>
      </c>
      <c r="D6632" t="s">
        <v>40</v>
      </c>
      <c r="E6632" t="s">
        <v>325</v>
      </c>
      <c r="F6632" t="s">
        <v>326</v>
      </c>
      <c r="G6632" t="s">
        <v>128</v>
      </c>
      <c r="H6632" t="s">
        <v>41</v>
      </c>
      <c r="I6632" t="s">
        <v>221</v>
      </c>
      <c r="J6632" t="s">
        <v>36</v>
      </c>
      <c r="L6632" t="s">
        <v>327</v>
      </c>
      <c r="M6632" t="s">
        <v>327</v>
      </c>
      <c r="N6632" t="b">
        <v>0</v>
      </c>
      <c r="O6632">
        <v>35.74</v>
      </c>
      <c r="P6632">
        <v>7.2064621052251856E-3</v>
      </c>
      <c r="Q6632">
        <v>26.373298532476159</v>
      </c>
      <c r="R6632">
        <v>942.581689550698</v>
      </c>
      <c r="S6632">
        <v>0.25755895564074821</v>
      </c>
      <c r="T6632">
        <f t="shared" si="208"/>
        <v>942.581689550698</v>
      </c>
      <c r="U6632">
        <f t="shared" si="209"/>
        <v>0.25755895564074816</v>
      </c>
    </row>
    <row r="6633" spans="1:21" x14ac:dyDescent="0.35">
      <c r="A6633" t="s">
        <v>73</v>
      </c>
      <c r="B6633" t="s">
        <v>68</v>
      </c>
      <c r="C6633" t="s">
        <v>39</v>
      </c>
      <c r="D6633" t="s">
        <v>40</v>
      </c>
      <c r="E6633" t="s">
        <v>339</v>
      </c>
      <c r="F6633" t="s">
        <v>340</v>
      </c>
      <c r="G6633" t="s">
        <v>128</v>
      </c>
      <c r="H6633" t="s">
        <v>41</v>
      </c>
      <c r="I6633" t="s">
        <v>221</v>
      </c>
      <c r="J6633" t="s">
        <v>145</v>
      </c>
      <c r="L6633" t="s">
        <v>205</v>
      </c>
      <c r="M6633" t="s">
        <v>205</v>
      </c>
      <c r="N6633" t="b">
        <v>0</v>
      </c>
      <c r="O6633">
        <v>250.58497259000001</v>
      </c>
      <c r="P6633">
        <v>1.4623119618068069E-2</v>
      </c>
      <c r="Q6633">
        <v>53.515843632035171</v>
      </c>
      <c r="R6633">
        <v>13410.26620966426</v>
      </c>
      <c r="S6633">
        <v>3.6643340286738799</v>
      </c>
      <c r="T6633">
        <f t="shared" si="208"/>
        <v>13410.26620966426</v>
      </c>
      <c r="U6633">
        <f t="shared" si="209"/>
        <v>3.6643340286738786</v>
      </c>
    </row>
    <row r="6634" spans="1:21" x14ac:dyDescent="0.35">
      <c r="A6634" t="s">
        <v>73</v>
      </c>
      <c r="B6634" t="s">
        <v>68</v>
      </c>
      <c r="C6634" t="s">
        <v>29</v>
      </c>
      <c r="D6634" t="s">
        <v>30</v>
      </c>
      <c r="E6634" t="s">
        <v>339</v>
      </c>
      <c r="F6634" t="s">
        <v>340</v>
      </c>
      <c r="G6634" t="s">
        <v>128</v>
      </c>
      <c r="H6634" t="s">
        <v>41</v>
      </c>
      <c r="I6634" t="s">
        <v>221</v>
      </c>
      <c r="J6634" t="s">
        <v>145</v>
      </c>
      <c r="L6634" t="s">
        <v>205</v>
      </c>
      <c r="M6634" t="s">
        <v>205</v>
      </c>
      <c r="N6634" t="b">
        <v>0</v>
      </c>
      <c r="O6634">
        <v>250.58497259000001</v>
      </c>
      <c r="P6634">
        <v>1.9614869889584639E-2</v>
      </c>
      <c r="Q6634">
        <v>25.6207548575074</v>
      </c>
      <c r="R6634">
        <v>6420.1761537036009</v>
      </c>
      <c r="S6634">
        <v>4.9151916336379831</v>
      </c>
      <c r="T6634">
        <f t="shared" si="208"/>
        <v>6420.1761537036009</v>
      </c>
      <c r="U6634">
        <f t="shared" si="209"/>
        <v>4.9151916336379831</v>
      </c>
    </row>
    <row r="6635" spans="1:21" x14ac:dyDescent="0.35">
      <c r="A6635" t="s">
        <v>73</v>
      </c>
      <c r="B6635" t="s">
        <v>68</v>
      </c>
      <c r="C6635" t="s">
        <v>29</v>
      </c>
      <c r="D6635" t="s">
        <v>30</v>
      </c>
      <c r="E6635" t="s">
        <v>341</v>
      </c>
      <c r="F6635" t="s">
        <v>342</v>
      </c>
      <c r="G6635" t="s">
        <v>128</v>
      </c>
      <c r="H6635" t="s">
        <v>41</v>
      </c>
      <c r="I6635" t="s">
        <v>221</v>
      </c>
      <c r="J6635" t="s">
        <v>145</v>
      </c>
      <c r="L6635" t="s">
        <v>343</v>
      </c>
      <c r="M6635" t="s">
        <v>343</v>
      </c>
      <c r="N6635" t="b">
        <v>0</v>
      </c>
      <c r="O6635">
        <v>11.69139653</v>
      </c>
      <c r="P6635">
        <v>1.5994731377510841E-3</v>
      </c>
      <c r="Q6635">
        <v>2.0892164665975499</v>
      </c>
      <c r="R6635">
        <v>24.425858147997459</v>
      </c>
      <c r="S6635">
        <v>1.8700074692531241E-2</v>
      </c>
      <c r="T6635">
        <f t="shared" si="208"/>
        <v>24.425858147997456</v>
      </c>
      <c r="U6635">
        <f t="shared" si="209"/>
        <v>1.8700074692531238E-2</v>
      </c>
    </row>
    <row r="6636" spans="1:21" x14ac:dyDescent="0.35">
      <c r="A6636" t="s">
        <v>73</v>
      </c>
      <c r="B6636" t="s">
        <v>68</v>
      </c>
      <c r="C6636" t="s">
        <v>29</v>
      </c>
      <c r="D6636" t="s">
        <v>30</v>
      </c>
      <c r="E6636" t="s">
        <v>350</v>
      </c>
      <c r="F6636" t="s">
        <v>351</v>
      </c>
      <c r="G6636" t="s">
        <v>128</v>
      </c>
      <c r="H6636" t="s">
        <v>41</v>
      </c>
      <c r="I6636" t="s">
        <v>221</v>
      </c>
      <c r="J6636" t="s">
        <v>36</v>
      </c>
      <c r="L6636" t="s">
        <v>352</v>
      </c>
      <c r="M6636" t="s">
        <v>352</v>
      </c>
      <c r="N6636" t="b">
        <v>0</v>
      </c>
      <c r="O6636">
        <v>0.47</v>
      </c>
      <c r="P6636">
        <v>1.196914661752255E-2</v>
      </c>
      <c r="Q6636">
        <v>15.63398447541794</v>
      </c>
      <c r="R6636">
        <v>7.3479727034464339</v>
      </c>
      <c r="S6636">
        <v>5.6254989102355992E-3</v>
      </c>
      <c r="T6636">
        <f t="shared" si="208"/>
        <v>7.3479727034464313</v>
      </c>
      <c r="U6636">
        <f t="shared" si="209"/>
        <v>5.6254989102355983E-3</v>
      </c>
    </row>
    <row r="6637" spans="1:21" x14ac:dyDescent="0.35">
      <c r="A6637" t="s">
        <v>73</v>
      </c>
      <c r="B6637" t="s">
        <v>68</v>
      </c>
      <c r="C6637" t="s">
        <v>39</v>
      </c>
      <c r="D6637" t="s">
        <v>40</v>
      </c>
      <c r="E6637" t="s">
        <v>350</v>
      </c>
      <c r="F6637" t="s">
        <v>351</v>
      </c>
      <c r="G6637" t="s">
        <v>128</v>
      </c>
      <c r="H6637" t="s">
        <v>41</v>
      </c>
      <c r="I6637" t="s">
        <v>221</v>
      </c>
      <c r="J6637" t="s">
        <v>36</v>
      </c>
      <c r="L6637" t="s">
        <v>352</v>
      </c>
      <c r="M6637" t="s">
        <v>352</v>
      </c>
      <c r="N6637" t="b">
        <v>0</v>
      </c>
      <c r="O6637">
        <v>0.47</v>
      </c>
      <c r="P6637">
        <v>1.2658936743923399E-2</v>
      </c>
      <c r="Q6637">
        <v>46.327575580971043</v>
      </c>
      <c r="R6637">
        <v>21.773960523056392</v>
      </c>
      <c r="S6637">
        <v>5.9497002696439968E-3</v>
      </c>
      <c r="T6637">
        <f t="shared" si="208"/>
        <v>21.773960523056388</v>
      </c>
      <c r="U6637">
        <f t="shared" si="209"/>
        <v>5.9497002696439977E-3</v>
      </c>
    </row>
    <row r="6638" spans="1:21" x14ac:dyDescent="0.35">
      <c r="A6638" t="s">
        <v>73</v>
      </c>
      <c r="B6638" t="s">
        <v>68</v>
      </c>
      <c r="C6638" t="s">
        <v>39</v>
      </c>
      <c r="D6638" t="s">
        <v>40</v>
      </c>
      <c r="E6638" t="s">
        <v>353</v>
      </c>
      <c r="F6638" t="s">
        <v>354</v>
      </c>
      <c r="G6638" t="s">
        <v>128</v>
      </c>
      <c r="H6638" t="s">
        <v>41</v>
      </c>
      <c r="I6638" t="s">
        <v>221</v>
      </c>
      <c r="J6638" t="s">
        <v>36</v>
      </c>
      <c r="L6638" t="s">
        <v>355</v>
      </c>
      <c r="M6638" t="s">
        <v>355</v>
      </c>
      <c r="N6638" t="b">
        <v>0</v>
      </c>
      <c r="O6638">
        <v>0.31</v>
      </c>
      <c r="P6638">
        <v>5.831603390144574E-5</v>
      </c>
      <c r="Q6638">
        <v>0.21341764500470789</v>
      </c>
      <c r="R6638">
        <v>6.6159469951459465E-2</v>
      </c>
      <c r="S6638">
        <v>1.807797050944818E-5</v>
      </c>
      <c r="T6638">
        <f t="shared" si="208"/>
        <v>6.6159469951459451E-2</v>
      </c>
      <c r="U6638">
        <f t="shared" si="209"/>
        <v>1.807797050944818E-5</v>
      </c>
    </row>
    <row r="6639" spans="1:21" x14ac:dyDescent="0.35">
      <c r="A6639" t="s">
        <v>73</v>
      </c>
      <c r="B6639" t="s">
        <v>68</v>
      </c>
      <c r="C6639" t="s">
        <v>29</v>
      </c>
      <c r="D6639" t="s">
        <v>30</v>
      </c>
      <c r="E6639" t="s">
        <v>356</v>
      </c>
      <c r="F6639" t="s">
        <v>357</v>
      </c>
      <c r="G6639" t="s">
        <v>128</v>
      </c>
      <c r="H6639" t="s">
        <v>41</v>
      </c>
      <c r="I6639" t="s">
        <v>221</v>
      </c>
      <c r="J6639" t="s">
        <v>36</v>
      </c>
      <c r="L6639" t="s">
        <v>355</v>
      </c>
      <c r="M6639" t="s">
        <v>355</v>
      </c>
      <c r="N6639" t="b">
        <v>0</v>
      </c>
      <c r="O6639">
        <v>0.31</v>
      </c>
      <c r="P6639">
        <v>1.3608465645099151E-4</v>
      </c>
      <c r="Q6639">
        <v>0.1777524726100948</v>
      </c>
      <c r="R6639">
        <v>5.5103266509129403E-2</v>
      </c>
      <c r="S6639">
        <v>4.218624349980738E-5</v>
      </c>
      <c r="T6639">
        <f t="shared" si="208"/>
        <v>5.5103266509129389E-2</v>
      </c>
      <c r="U6639">
        <f t="shared" si="209"/>
        <v>4.2186243499807366E-5</v>
      </c>
    </row>
    <row r="6640" spans="1:21" x14ac:dyDescent="0.35">
      <c r="A6640" t="s">
        <v>73</v>
      </c>
      <c r="B6640" t="s">
        <v>68</v>
      </c>
      <c r="C6640" t="s">
        <v>29</v>
      </c>
      <c r="D6640" t="s">
        <v>30</v>
      </c>
      <c r="E6640" t="s">
        <v>358</v>
      </c>
      <c r="F6640" t="s">
        <v>359</v>
      </c>
      <c r="G6640" t="s">
        <v>128</v>
      </c>
      <c r="H6640" t="s">
        <v>41</v>
      </c>
      <c r="I6640" t="s">
        <v>221</v>
      </c>
      <c r="J6640" t="s">
        <v>145</v>
      </c>
      <c r="L6640" t="s">
        <v>360</v>
      </c>
      <c r="M6640" t="s">
        <v>360</v>
      </c>
      <c r="N6640" t="b">
        <v>0</v>
      </c>
      <c r="O6640">
        <v>3.5359830099999998</v>
      </c>
      <c r="P6640">
        <v>1.2205802364192121E-3</v>
      </c>
      <c r="Q6640">
        <v>1.5943101941155551</v>
      </c>
      <c r="R6640">
        <v>5.6374537590624056</v>
      </c>
      <c r="S6640">
        <v>4.3159509783201166E-3</v>
      </c>
      <c r="T6640">
        <f t="shared" si="208"/>
        <v>5.6374537590624048</v>
      </c>
      <c r="U6640">
        <f t="shared" si="209"/>
        <v>4.3159509783201166E-3</v>
      </c>
    </row>
    <row r="6641" spans="1:21" x14ac:dyDescent="0.35">
      <c r="A6641" t="s">
        <v>73</v>
      </c>
      <c r="B6641" t="s">
        <v>68</v>
      </c>
      <c r="C6641" t="s">
        <v>39</v>
      </c>
      <c r="D6641" t="s">
        <v>40</v>
      </c>
      <c r="E6641" t="s">
        <v>358</v>
      </c>
      <c r="F6641" t="s">
        <v>359</v>
      </c>
      <c r="G6641" t="s">
        <v>128</v>
      </c>
      <c r="H6641" t="s">
        <v>41</v>
      </c>
      <c r="I6641" t="s">
        <v>221</v>
      </c>
      <c r="J6641" t="s">
        <v>145</v>
      </c>
      <c r="L6641" t="s">
        <v>360</v>
      </c>
      <c r="M6641" t="s">
        <v>360</v>
      </c>
      <c r="N6641" t="b">
        <v>0</v>
      </c>
      <c r="O6641">
        <v>3.5359830099999998</v>
      </c>
      <c r="P6641">
        <v>1.3410968513678789E-3</v>
      </c>
      <c r="Q6641">
        <v>4.9079766334223551</v>
      </c>
      <c r="R6641">
        <v>17.354521989258441</v>
      </c>
      <c r="S6641">
        <v>4.7420956812013158E-3</v>
      </c>
      <c r="T6641">
        <f t="shared" si="208"/>
        <v>17.354521989258444</v>
      </c>
      <c r="U6641">
        <f t="shared" si="209"/>
        <v>4.742095681201315E-3</v>
      </c>
    </row>
    <row r="6642" spans="1:21" x14ac:dyDescent="0.35">
      <c r="A6642" t="s">
        <v>73</v>
      </c>
      <c r="B6642" t="s">
        <v>68</v>
      </c>
      <c r="C6642" t="s">
        <v>29</v>
      </c>
      <c r="D6642" t="s">
        <v>30</v>
      </c>
      <c r="E6642" t="s">
        <v>361</v>
      </c>
      <c r="F6642" t="s">
        <v>362</v>
      </c>
      <c r="G6642" t="s">
        <v>128</v>
      </c>
      <c r="H6642" t="s">
        <v>41</v>
      </c>
      <c r="I6642" t="s">
        <v>221</v>
      </c>
      <c r="J6642" t="s">
        <v>145</v>
      </c>
      <c r="L6642" t="s">
        <v>363</v>
      </c>
      <c r="M6642" t="s">
        <v>363</v>
      </c>
      <c r="N6642" t="b">
        <v>0</v>
      </c>
      <c r="O6642">
        <v>3.5359830099999998</v>
      </c>
      <c r="P6642">
        <v>1.1046170424812091E-3</v>
      </c>
      <c r="Q6642">
        <v>1.442840182787223</v>
      </c>
      <c r="R6642">
        <v>5.1018583724809137</v>
      </c>
      <c r="S6642">
        <v>3.905907094770004E-3</v>
      </c>
      <c r="T6642">
        <f t="shared" si="208"/>
        <v>5.1018583724809146</v>
      </c>
      <c r="U6642">
        <f t="shared" si="209"/>
        <v>3.9059070947700036E-3</v>
      </c>
    </row>
    <row r="6643" spans="1:21" x14ac:dyDescent="0.35">
      <c r="A6643" t="s">
        <v>73</v>
      </c>
      <c r="B6643" t="s">
        <v>68</v>
      </c>
      <c r="C6643" t="s">
        <v>39</v>
      </c>
      <c r="D6643" t="s">
        <v>40</v>
      </c>
      <c r="E6643" t="s">
        <v>361</v>
      </c>
      <c r="F6643" t="s">
        <v>362</v>
      </c>
      <c r="G6643" t="s">
        <v>128</v>
      </c>
      <c r="H6643" t="s">
        <v>41</v>
      </c>
      <c r="I6643" t="s">
        <v>221</v>
      </c>
      <c r="J6643" t="s">
        <v>145</v>
      </c>
      <c r="L6643" t="s">
        <v>363</v>
      </c>
      <c r="M6643" t="s">
        <v>363</v>
      </c>
      <c r="N6643" t="b">
        <v>0</v>
      </c>
      <c r="O6643">
        <v>3.5359830099999998</v>
      </c>
      <c r="P6643">
        <v>8.6765136623542772E-4</v>
      </c>
      <c r="Q6643">
        <v>3.1753207287728751</v>
      </c>
      <c r="R6643">
        <v>11.227880148241701</v>
      </c>
      <c r="S6643">
        <v>3.06800048961176E-3</v>
      </c>
      <c r="T6643">
        <f t="shared" si="208"/>
        <v>11.227880148241704</v>
      </c>
      <c r="U6643">
        <f t="shared" si="209"/>
        <v>3.06800048961176E-3</v>
      </c>
    </row>
    <row r="6644" spans="1:21" x14ac:dyDescent="0.35">
      <c r="A6644" t="s">
        <v>73</v>
      </c>
      <c r="B6644" t="s">
        <v>68</v>
      </c>
      <c r="C6644" t="s">
        <v>39</v>
      </c>
      <c r="D6644" t="s">
        <v>40</v>
      </c>
      <c r="E6644" t="s">
        <v>364</v>
      </c>
      <c r="F6644" t="s">
        <v>365</v>
      </c>
      <c r="G6644" t="s">
        <v>128</v>
      </c>
      <c r="H6644" t="s">
        <v>41</v>
      </c>
      <c r="I6644" t="s">
        <v>221</v>
      </c>
      <c r="J6644" t="s">
        <v>145</v>
      </c>
      <c r="L6644" t="s">
        <v>363</v>
      </c>
      <c r="M6644" t="s">
        <v>363</v>
      </c>
      <c r="N6644" t="b">
        <v>0</v>
      </c>
      <c r="O6644">
        <v>3.5359830099999998</v>
      </c>
      <c r="P6644">
        <v>3.4309725678831901E-4</v>
      </c>
      <c r="Q6644">
        <v>1.2556239451243489</v>
      </c>
      <c r="R6644">
        <v>4.4398649369088696</v>
      </c>
      <c r="S6644">
        <v>1.213186070781103E-3</v>
      </c>
      <c r="T6644">
        <f t="shared" si="208"/>
        <v>4.4398649369088696</v>
      </c>
      <c r="U6644">
        <f t="shared" si="209"/>
        <v>1.2131860707811032E-3</v>
      </c>
    </row>
    <row r="6645" spans="1:21" x14ac:dyDescent="0.35">
      <c r="A6645" t="s">
        <v>73</v>
      </c>
      <c r="B6645" t="s">
        <v>68</v>
      </c>
      <c r="C6645" t="s">
        <v>29</v>
      </c>
      <c r="D6645" t="s">
        <v>30</v>
      </c>
      <c r="E6645" t="s">
        <v>364</v>
      </c>
      <c r="F6645" t="s">
        <v>365</v>
      </c>
      <c r="G6645" t="s">
        <v>128</v>
      </c>
      <c r="H6645" t="s">
        <v>41</v>
      </c>
      <c r="I6645" t="s">
        <v>221</v>
      </c>
      <c r="J6645" t="s">
        <v>145</v>
      </c>
      <c r="L6645" t="s">
        <v>363</v>
      </c>
      <c r="M6645" t="s">
        <v>363</v>
      </c>
      <c r="N6645" t="b">
        <v>0</v>
      </c>
      <c r="O6645">
        <v>3.5359830099999998</v>
      </c>
      <c r="P6645">
        <v>9.1878550079957009E-4</v>
      </c>
      <c r="Q6645">
        <v>1.2001088059787499</v>
      </c>
      <c r="R6645">
        <v>4.2435643480922449</v>
      </c>
      <c r="S6645">
        <v>3.2488099206616208E-3</v>
      </c>
      <c r="T6645">
        <f t="shared" si="208"/>
        <v>4.2435643480922458</v>
      </c>
      <c r="U6645">
        <f t="shared" si="209"/>
        <v>3.2488099206616212E-3</v>
      </c>
    </row>
    <row r="6646" spans="1:21" x14ac:dyDescent="0.35">
      <c r="A6646" t="s">
        <v>73</v>
      </c>
      <c r="B6646" t="s">
        <v>68</v>
      </c>
      <c r="C6646" t="s">
        <v>39</v>
      </c>
      <c r="D6646" t="s">
        <v>40</v>
      </c>
      <c r="E6646" t="s">
        <v>366</v>
      </c>
      <c r="F6646" t="s">
        <v>367</v>
      </c>
      <c r="G6646" t="s">
        <v>128</v>
      </c>
      <c r="H6646" t="s">
        <v>41</v>
      </c>
      <c r="I6646" t="s">
        <v>221</v>
      </c>
      <c r="J6646" t="s">
        <v>145</v>
      </c>
      <c r="L6646" t="s">
        <v>368</v>
      </c>
      <c r="M6646" t="s">
        <v>368</v>
      </c>
      <c r="N6646" t="b">
        <v>0</v>
      </c>
      <c r="O6646">
        <v>29.001318260000001</v>
      </c>
      <c r="P6646">
        <v>1.008495698011903E-2</v>
      </c>
      <c r="Q6646">
        <v>36.907650000824837</v>
      </c>
      <c r="R6646">
        <v>1070.3705039026099</v>
      </c>
      <c r="S6646">
        <v>0.29247704701884059</v>
      </c>
      <c r="T6646">
        <f t="shared" si="208"/>
        <v>1070.3705039026104</v>
      </c>
      <c r="U6646">
        <f t="shared" si="209"/>
        <v>0.29247704701884047</v>
      </c>
    </row>
    <row r="6647" spans="1:21" x14ac:dyDescent="0.35">
      <c r="A6647" t="s">
        <v>73</v>
      </c>
      <c r="B6647" t="s">
        <v>68</v>
      </c>
      <c r="C6647" t="s">
        <v>76</v>
      </c>
      <c r="D6647" t="s">
        <v>77</v>
      </c>
      <c r="E6647" t="s">
        <v>366</v>
      </c>
      <c r="F6647" t="s">
        <v>367</v>
      </c>
      <c r="G6647" t="s">
        <v>128</v>
      </c>
      <c r="H6647" t="s">
        <v>41</v>
      </c>
      <c r="I6647" t="s">
        <v>221</v>
      </c>
      <c r="J6647" t="s">
        <v>145</v>
      </c>
      <c r="L6647" t="s">
        <v>368</v>
      </c>
      <c r="M6647" t="s">
        <v>368</v>
      </c>
      <c r="N6647" t="b">
        <v>0</v>
      </c>
      <c r="O6647">
        <v>29.001318260000001</v>
      </c>
      <c r="P6647">
        <v>2.3790276280255761E-3</v>
      </c>
      <c r="Q6647">
        <v>2.2931706499760072</v>
      </c>
      <c r="R6647">
        <v>66.504971844445237</v>
      </c>
      <c r="S6647">
        <v>6.8994937389702637E-2</v>
      </c>
      <c r="T6647">
        <f t="shared" si="208"/>
        <v>66.504971844445251</v>
      </c>
      <c r="U6647">
        <f t="shared" si="209"/>
        <v>6.8994937389702637E-2</v>
      </c>
    </row>
    <row r="6648" spans="1:21" x14ac:dyDescent="0.35">
      <c r="A6648" t="s">
        <v>73</v>
      </c>
      <c r="B6648" t="s">
        <v>68</v>
      </c>
      <c r="C6648" t="s">
        <v>29</v>
      </c>
      <c r="D6648" t="s">
        <v>30</v>
      </c>
      <c r="E6648" t="s">
        <v>366</v>
      </c>
      <c r="F6648" t="s">
        <v>367</v>
      </c>
      <c r="G6648" t="s">
        <v>128</v>
      </c>
      <c r="H6648" t="s">
        <v>41</v>
      </c>
      <c r="I6648" t="s">
        <v>221</v>
      </c>
      <c r="J6648" t="s">
        <v>145</v>
      </c>
      <c r="L6648" t="s">
        <v>368</v>
      </c>
      <c r="M6648" t="s">
        <v>368</v>
      </c>
      <c r="N6648" t="b">
        <v>0</v>
      </c>
      <c r="O6648">
        <v>29.001318260000001</v>
      </c>
      <c r="P6648">
        <v>7.4840451173119648E-3</v>
      </c>
      <c r="Q6648">
        <v>9.7755879275544579</v>
      </c>
      <c r="R6648">
        <v>283.50493666562068</v>
      </c>
      <c r="S6648">
        <v>0.2170471743193633</v>
      </c>
      <c r="T6648">
        <f t="shared" si="208"/>
        <v>283.50493666562068</v>
      </c>
      <c r="U6648">
        <f t="shared" si="209"/>
        <v>0.21704717431936332</v>
      </c>
    </row>
    <row r="6649" spans="1:21" x14ac:dyDescent="0.35">
      <c r="A6649" t="s">
        <v>73</v>
      </c>
      <c r="B6649" t="s">
        <v>68</v>
      </c>
      <c r="C6649" t="s">
        <v>39</v>
      </c>
      <c r="D6649" t="s">
        <v>40</v>
      </c>
      <c r="E6649" t="s">
        <v>369</v>
      </c>
      <c r="F6649" t="s">
        <v>370</v>
      </c>
      <c r="G6649" t="s">
        <v>128</v>
      </c>
      <c r="H6649" t="s">
        <v>41</v>
      </c>
      <c r="I6649" t="s">
        <v>221</v>
      </c>
      <c r="J6649" t="s">
        <v>145</v>
      </c>
      <c r="L6649" t="s">
        <v>274</v>
      </c>
      <c r="M6649" t="s">
        <v>274</v>
      </c>
      <c r="N6649" t="b">
        <v>0</v>
      </c>
      <c r="O6649">
        <v>11.69139653</v>
      </c>
      <c r="P6649">
        <v>1.0276934270488931E-3</v>
      </c>
      <c r="Q6649">
        <v>3.7610224206649092</v>
      </c>
      <c r="R6649">
        <v>43.971604478213919</v>
      </c>
      <c r="S6649">
        <v>1.201517136690324E-2</v>
      </c>
      <c r="T6649">
        <f t="shared" si="208"/>
        <v>43.971604478213919</v>
      </c>
      <c r="U6649">
        <f t="shared" si="209"/>
        <v>1.2015171366903237E-2</v>
      </c>
    </row>
    <row r="6650" spans="1:21" x14ac:dyDescent="0.35">
      <c r="A6650" t="s">
        <v>73</v>
      </c>
      <c r="B6650" t="s">
        <v>68</v>
      </c>
      <c r="C6650" t="s">
        <v>39</v>
      </c>
      <c r="D6650" t="s">
        <v>40</v>
      </c>
      <c r="E6650" t="s">
        <v>376</v>
      </c>
      <c r="F6650" t="s">
        <v>377</v>
      </c>
      <c r="G6650" t="s">
        <v>128</v>
      </c>
      <c r="H6650" t="s">
        <v>41</v>
      </c>
      <c r="I6650" t="s">
        <v>221</v>
      </c>
      <c r="J6650" t="s">
        <v>145</v>
      </c>
      <c r="L6650" t="s">
        <v>378</v>
      </c>
      <c r="M6650" t="s">
        <v>378</v>
      </c>
      <c r="N6650" t="b">
        <v>0</v>
      </c>
      <c r="O6650">
        <v>208.84838500999999</v>
      </c>
      <c r="P6650">
        <v>1.6888437356486129E-4</v>
      </c>
      <c r="Q6650">
        <v>0.61806166971541066</v>
      </c>
      <c r="R6650">
        <v>129.08118155664749</v>
      </c>
      <c r="S6650">
        <v>3.5271228672446822E-2</v>
      </c>
      <c r="T6650">
        <f t="shared" si="208"/>
        <v>129.08118155664752</v>
      </c>
      <c r="U6650">
        <f t="shared" si="209"/>
        <v>3.5271228672446815E-2</v>
      </c>
    </row>
    <row r="6651" spans="1:21" x14ac:dyDescent="0.35">
      <c r="A6651" t="s">
        <v>73</v>
      </c>
      <c r="B6651" t="s">
        <v>68</v>
      </c>
      <c r="C6651" t="s">
        <v>39</v>
      </c>
      <c r="D6651" t="s">
        <v>40</v>
      </c>
      <c r="E6651" t="s">
        <v>379</v>
      </c>
      <c r="F6651" t="s">
        <v>380</v>
      </c>
      <c r="G6651" t="s">
        <v>128</v>
      </c>
      <c r="H6651" t="s">
        <v>41</v>
      </c>
      <c r="I6651" t="s">
        <v>221</v>
      </c>
      <c r="J6651" t="s">
        <v>145</v>
      </c>
      <c r="L6651" t="s">
        <v>378</v>
      </c>
      <c r="M6651" t="s">
        <v>378</v>
      </c>
      <c r="N6651" t="b">
        <v>0</v>
      </c>
      <c r="O6651">
        <v>208.84838500999999</v>
      </c>
      <c r="P6651">
        <v>2.1825326989115941E-5</v>
      </c>
      <c r="Q6651">
        <v>7.9873571226512022E-2</v>
      </c>
      <c r="R6651">
        <v>16.681466355638239</v>
      </c>
      <c r="S6651">
        <v>4.5581842939920294E-3</v>
      </c>
      <c r="T6651">
        <f t="shared" si="208"/>
        <v>16.681466355638239</v>
      </c>
      <c r="U6651">
        <f t="shared" si="209"/>
        <v>4.5581842939920302E-3</v>
      </c>
    </row>
    <row r="6652" spans="1:21" x14ac:dyDescent="0.35">
      <c r="A6652" t="s">
        <v>73</v>
      </c>
      <c r="B6652" t="s">
        <v>68</v>
      </c>
      <c r="C6652" t="s">
        <v>39</v>
      </c>
      <c r="D6652" t="s">
        <v>40</v>
      </c>
      <c r="E6652" t="s">
        <v>381</v>
      </c>
      <c r="F6652" t="s">
        <v>382</v>
      </c>
      <c r="G6652" t="s">
        <v>128</v>
      </c>
      <c r="H6652" t="s">
        <v>41</v>
      </c>
      <c r="I6652" t="s">
        <v>221</v>
      </c>
      <c r="J6652" t="s">
        <v>145</v>
      </c>
      <c r="L6652" t="s">
        <v>268</v>
      </c>
      <c r="M6652" t="s">
        <v>268</v>
      </c>
      <c r="N6652" t="b">
        <v>0</v>
      </c>
      <c r="O6652">
        <v>3.5359830099999998</v>
      </c>
      <c r="P6652">
        <v>8.3386025522910519E-3</v>
      </c>
      <c r="Q6652">
        <v>30.516562946440089</v>
      </c>
      <c r="R6652">
        <v>107.90604810220771</v>
      </c>
      <c r="S6652">
        <v>2.94851569520438E-2</v>
      </c>
      <c r="T6652">
        <f t="shared" si="208"/>
        <v>107.90604810220769</v>
      </c>
      <c r="U6652">
        <f t="shared" si="209"/>
        <v>2.9485156952043796E-2</v>
      </c>
    </row>
    <row r="6653" spans="1:21" x14ac:dyDescent="0.35">
      <c r="A6653" t="s">
        <v>73</v>
      </c>
      <c r="B6653" t="s">
        <v>68</v>
      </c>
      <c r="C6653" t="s">
        <v>29</v>
      </c>
      <c r="D6653" t="s">
        <v>30</v>
      </c>
      <c r="E6653" t="s">
        <v>383</v>
      </c>
      <c r="F6653" t="s">
        <v>384</v>
      </c>
      <c r="G6653" t="s">
        <v>128</v>
      </c>
      <c r="H6653" t="s">
        <v>41</v>
      </c>
      <c r="I6653" t="s">
        <v>221</v>
      </c>
      <c r="J6653" t="s">
        <v>145</v>
      </c>
      <c r="L6653" t="s">
        <v>378</v>
      </c>
      <c r="M6653" t="s">
        <v>378</v>
      </c>
      <c r="N6653" t="b">
        <v>0</v>
      </c>
      <c r="O6653">
        <v>208.84838500999999</v>
      </c>
      <c r="P6653">
        <v>1.2096136694598251E-4</v>
      </c>
      <c r="Q6653">
        <v>0.15799857695704769</v>
      </c>
      <c r="R6653">
        <v>32.997747631357612</v>
      </c>
      <c r="S6653">
        <v>2.5262586135270441E-2</v>
      </c>
      <c r="T6653">
        <f t="shared" si="208"/>
        <v>32.997747631357612</v>
      </c>
      <c r="U6653">
        <f t="shared" si="209"/>
        <v>2.5262586135270441E-2</v>
      </c>
    </row>
    <row r="6654" spans="1:21" x14ac:dyDescent="0.35">
      <c r="A6654" t="s">
        <v>73</v>
      </c>
      <c r="B6654" t="s">
        <v>68</v>
      </c>
      <c r="C6654" t="s">
        <v>29</v>
      </c>
      <c r="D6654" t="s">
        <v>30</v>
      </c>
      <c r="E6654" t="s">
        <v>391</v>
      </c>
      <c r="F6654" t="s">
        <v>392</v>
      </c>
      <c r="G6654" t="s">
        <v>128</v>
      </c>
      <c r="H6654" t="s">
        <v>41</v>
      </c>
      <c r="I6654" t="s">
        <v>221</v>
      </c>
      <c r="J6654" t="s">
        <v>145</v>
      </c>
      <c r="L6654" t="s">
        <v>343</v>
      </c>
      <c r="M6654" t="s">
        <v>343</v>
      </c>
      <c r="N6654" t="b">
        <v>0</v>
      </c>
      <c r="O6654">
        <v>11.69139653</v>
      </c>
      <c r="P6654">
        <v>4.9090318001364991E-3</v>
      </c>
      <c r="Q6654">
        <v>6.4121302382836678</v>
      </c>
      <c r="R6654">
        <v>74.966757217777754</v>
      </c>
      <c r="S6654">
        <v>5.7393437353775521E-2</v>
      </c>
      <c r="T6654">
        <f t="shared" si="208"/>
        <v>74.966757217777754</v>
      </c>
      <c r="U6654">
        <f t="shared" si="209"/>
        <v>5.7393437353775521E-2</v>
      </c>
    </row>
    <row r="6655" spans="1:21" x14ac:dyDescent="0.35">
      <c r="A6655" t="s">
        <v>73</v>
      </c>
      <c r="B6655" t="s">
        <v>68</v>
      </c>
      <c r="C6655" t="s">
        <v>29</v>
      </c>
      <c r="D6655" t="s">
        <v>30</v>
      </c>
      <c r="E6655" t="s">
        <v>393</v>
      </c>
      <c r="F6655" t="s">
        <v>394</v>
      </c>
      <c r="G6655" t="s">
        <v>128</v>
      </c>
      <c r="H6655" t="s">
        <v>41</v>
      </c>
      <c r="I6655" t="s">
        <v>221</v>
      </c>
      <c r="J6655" t="s">
        <v>145</v>
      </c>
      <c r="L6655" t="s">
        <v>395</v>
      </c>
      <c r="M6655" t="s">
        <v>395</v>
      </c>
      <c r="N6655" t="b">
        <v>0</v>
      </c>
      <c r="O6655">
        <v>11.69139653</v>
      </c>
      <c r="P6655">
        <v>1.9691145299104442E-3</v>
      </c>
      <c r="Q6655">
        <v>2.5720385065607858</v>
      </c>
      <c r="R6655">
        <v>30.07072207063116</v>
      </c>
      <c r="S6655">
        <v>2.302169878216755E-2</v>
      </c>
      <c r="T6655">
        <f t="shared" si="208"/>
        <v>30.070722070631156</v>
      </c>
      <c r="U6655">
        <f t="shared" si="209"/>
        <v>2.302169878216755E-2</v>
      </c>
    </row>
    <row r="6656" spans="1:21" x14ac:dyDescent="0.35">
      <c r="A6656" t="s">
        <v>73</v>
      </c>
      <c r="B6656" t="s">
        <v>68</v>
      </c>
      <c r="C6656" t="s">
        <v>39</v>
      </c>
      <c r="D6656" t="s">
        <v>40</v>
      </c>
      <c r="E6656" t="s">
        <v>396</v>
      </c>
      <c r="F6656" t="s">
        <v>397</v>
      </c>
      <c r="G6656" t="s">
        <v>128</v>
      </c>
      <c r="H6656" t="s">
        <v>41</v>
      </c>
      <c r="I6656" t="s">
        <v>221</v>
      </c>
      <c r="J6656" t="s">
        <v>145</v>
      </c>
      <c r="L6656" t="s">
        <v>312</v>
      </c>
      <c r="M6656" t="s">
        <v>312</v>
      </c>
      <c r="N6656" t="b">
        <v>0</v>
      </c>
      <c r="O6656">
        <v>11.69139653</v>
      </c>
      <c r="P6656">
        <v>2.0680522656244338E-3</v>
      </c>
      <c r="Q6656">
        <v>7.5683961125016674</v>
      </c>
      <c r="R6656">
        <v>88.485120047367488</v>
      </c>
      <c r="S6656">
        <v>2.4178419082180151E-2</v>
      </c>
      <c r="T6656">
        <f t="shared" si="208"/>
        <v>88.485120047367488</v>
      </c>
      <c r="U6656">
        <f t="shared" si="209"/>
        <v>2.4178419082180144E-2</v>
      </c>
    </row>
    <row r="6657" spans="1:21" x14ac:dyDescent="0.35">
      <c r="A6657" t="s">
        <v>73</v>
      </c>
      <c r="B6657" t="s">
        <v>68</v>
      </c>
      <c r="C6657" t="s">
        <v>39</v>
      </c>
      <c r="D6657" t="s">
        <v>40</v>
      </c>
      <c r="E6657" t="s">
        <v>400</v>
      </c>
      <c r="F6657" t="s">
        <v>401</v>
      </c>
      <c r="G6657" t="s">
        <v>128</v>
      </c>
      <c r="H6657" t="s">
        <v>41</v>
      </c>
      <c r="I6657" t="s">
        <v>221</v>
      </c>
      <c r="J6657" t="s">
        <v>145</v>
      </c>
      <c r="L6657" t="s">
        <v>312</v>
      </c>
      <c r="M6657" t="s">
        <v>312</v>
      </c>
      <c r="N6657" t="b">
        <v>0</v>
      </c>
      <c r="O6657">
        <v>11.69139653</v>
      </c>
      <c r="P6657">
        <v>5.6231499822357819E-4</v>
      </c>
      <c r="Q6657">
        <v>2.057889308359282</v>
      </c>
      <c r="R6657">
        <v>24.059599918875801</v>
      </c>
      <c r="S6657">
        <v>6.5742476189980994E-3</v>
      </c>
      <c r="T6657">
        <f t="shared" si="208"/>
        <v>24.059599918875811</v>
      </c>
      <c r="U6657">
        <f t="shared" si="209"/>
        <v>6.5742476189980985E-3</v>
      </c>
    </row>
    <row r="6658" spans="1:21" x14ac:dyDescent="0.35">
      <c r="A6658" t="s">
        <v>73</v>
      </c>
      <c r="B6658" t="s">
        <v>68</v>
      </c>
      <c r="C6658" t="s">
        <v>29</v>
      </c>
      <c r="D6658" t="s">
        <v>30</v>
      </c>
      <c r="E6658" t="s">
        <v>400</v>
      </c>
      <c r="F6658" t="s">
        <v>401</v>
      </c>
      <c r="G6658" t="s">
        <v>128</v>
      </c>
      <c r="H6658" t="s">
        <v>41</v>
      </c>
      <c r="I6658" t="s">
        <v>221</v>
      </c>
      <c r="J6658" t="s">
        <v>145</v>
      </c>
      <c r="L6658" t="s">
        <v>312</v>
      </c>
      <c r="M6658" t="s">
        <v>312</v>
      </c>
      <c r="N6658" t="b">
        <v>0</v>
      </c>
      <c r="O6658">
        <v>11.69139653</v>
      </c>
      <c r="P6658">
        <v>3.2010417729983068E-3</v>
      </c>
      <c r="Q6658">
        <v>4.1811700519195831</v>
      </c>
      <c r="R6658">
        <v>48.883717036352543</v>
      </c>
      <c r="S6658">
        <v>3.7424648677217461E-2</v>
      </c>
      <c r="T6658">
        <f t="shared" ref="T6658:T6721" si="210">O6658*Q6658</f>
        <v>48.883717036352536</v>
      </c>
      <c r="U6658">
        <f t="shared" ref="U6658:U6721" si="211">O6658*P6658</f>
        <v>3.7424648677217454E-2</v>
      </c>
    </row>
    <row r="6659" spans="1:21" x14ac:dyDescent="0.35">
      <c r="A6659" t="s">
        <v>73</v>
      </c>
      <c r="B6659" t="s">
        <v>68</v>
      </c>
      <c r="C6659" t="s">
        <v>29</v>
      </c>
      <c r="D6659" t="s">
        <v>30</v>
      </c>
      <c r="E6659" t="s">
        <v>405</v>
      </c>
      <c r="F6659" t="s">
        <v>406</v>
      </c>
      <c r="G6659" t="s">
        <v>128</v>
      </c>
      <c r="H6659" t="s">
        <v>41</v>
      </c>
      <c r="I6659" t="s">
        <v>221</v>
      </c>
      <c r="J6659" t="s">
        <v>145</v>
      </c>
      <c r="L6659" t="s">
        <v>407</v>
      </c>
      <c r="M6659" t="s">
        <v>407</v>
      </c>
      <c r="N6659" t="b">
        <v>0</v>
      </c>
      <c r="O6659">
        <v>3.9577318099999999</v>
      </c>
      <c r="P6659">
        <v>1.6342999834668439E-2</v>
      </c>
      <c r="Q6659">
        <v>21.34706958329922</v>
      </c>
      <c r="R6659">
        <v>84.485976340106774</v>
      </c>
      <c r="S6659">
        <v>6.4681210316492016E-2</v>
      </c>
      <c r="T6659">
        <f t="shared" si="210"/>
        <v>84.48597634010676</v>
      </c>
      <c r="U6659">
        <f t="shared" si="211"/>
        <v>6.4681210316492016E-2</v>
      </c>
    </row>
    <row r="6660" spans="1:21" x14ac:dyDescent="0.35">
      <c r="A6660" t="s">
        <v>73</v>
      </c>
      <c r="B6660" t="s">
        <v>68</v>
      </c>
      <c r="C6660" t="s">
        <v>39</v>
      </c>
      <c r="D6660" t="s">
        <v>40</v>
      </c>
      <c r="E6660" t="s">
        <v>405</v>
      </c>
      <c r="F6660" t="s">
        <v>406</v>
      </c>
      <c r="G6660" t="s">
        <v>128</v>
      </c>
      <c r="H6660" t="s">
        <v>41</v>
      </c>
      <c r="I6660" t="s">
        <v>221</v>
      </c>
      <c r="J6660" t="s">
        <v>145</v>
      </c>
      <c r="L6660" t="s">
        <v>407</v>
      </c>
      <c r="M6660" t="s">
        <v>407</v>
      </c>
      <c r="N6660" t="b">
        <v>0</v>
      </c>
      <c r="O6660">
        <v>3.9577318099999999</v>
      </c>
      <c r="P6660">
        <v>3.5702692178946689E-3</v>
      </c>
      <c r="Q6660">
        <v>13.06601971258184</v>
      </c>
      <c r="R6660">
        <v>51.711801846572193</v>
      </c>
      <c r="S6660">
        <v>1.413016805392555E-2</v>
      </c>
      <c r="T6660">
        <f t="shared" si="210"/>
        <v>51.7118018465722</v>
      </c>
      <c r="U6660">
        <f t="shared" si="211"/>
        <v>1.4130168053925552E-2</v>
      </c>
    </row>
    <row r="6661" spans="1:21" x14ac:dyDescent="0.35">
      <c r="A6661" t="s">
        <v>73</v>
      </c>
      <c r="B6661" t="s">
        <v>68</v>
      </c>
      <c r="C6661" t="s">
        <v>39</v>
      </c>
      <c r="D6661" t="s">
        <v>40</v>
      </c>
      <c r="E6661" t="s">
        <v>408</v>
      </c>
      <c r="F6661" t="s">
        <v>409</v>
      </c>
      <c r="G6661" t="s">
        <v>128</v>
      </c>
      <c r="H6661" t="s">
        <v>41</v>
      </c>
      <c r="I6661" t="s">
        <v>221</v>
      </c>
      <c r="J6661" t="s">
        <v>36</v>
      </c>
      <c r="L6661" t="s">
        <v>410</v>
      </c>
      <c r="M6661" t="s">
        <v>410</v>
      </c>
      <c r="N6661" t="b">
        <v>0</v>
      </c>
      <c r="O6661">
        <v>2.4</v>
      </c>
      <c r="P6661">
        <v>6.0607588797862406E-6</v>
      </c>
      <c r="Q6661">
        <v>2.2180398777655631E-2</v>
      </c>
      <c r="R6661">
        <v>5.3232957066373508E-2</v>
      </c>
      <c r="S6661">
        <v>1.4545821311486979E-5</v>
      </c>
      <c r="T6661">
        <f t="shared" si="210"/>
        <v>5.3232957066373515E-2</v>
      </c>
      <c r="U6661">
        <f t="shared" si="211"/>
        <v>1.4545821311486977E-5</v>
      </c>
    </row>
    <row r="6662" spans="1:21" x14ac:dyDescent="0.35">
      <c r="A6662" t="s">
        <v>73</v>
      </c>
      <c r="B6662" t="s">
        <v>68</v>
      </c>
      <c r="C6662" t="s">
        <v>76</v>
      </c>
      <c r="D6662" t="s">
        <v>77</v>
      </c>
      <c r="E6662" t="s">
        <v>411</v>
      </c>
      <c r="F6662" t="s">
        <v>412</v>
      </c>
      <c r="G6662" t="s">
        <v>128</v>
      </c>
      <c r="H6662" t="s">
        <v>41</v>
      </c>
      <c r="I6662" t="s">
        <v>221</v>
      </c>
      <c r="J6662" t="s">
        <v>145</v>
      </c>
      <c r="L6662" t="s">
        <v>413</v>
      </c>
      <c r="M6662" t="s">
        <v>413</v>
      </c>
      <c r="N6662" t="b">
        <v>0</v>
      </c>
      <c r="O6662">
        <v>250.58497259000001</v>
      </c>
      <c r="P6662">
        <v>7.34489075893169E-6</v>
      </c>
      <c r="Q6662">
        <v>7.0798202245514561E-3</v>
      </c>
      <c r="R6662">
        <v>1.774096556911354</v>
      </c>
      <c r="S6662">
        <v>1.8405192495034421E-3</v>
      </c>
      <c r="T6662">
        <f t="shared" si="210"/>
        <v>1.7740965569113543</v>
      </c>
      <c r="U6662">
        <f t="shared" si="211"/>
        <v>1.8405192495034419E-3</v>
      </c>
    </row>
    <row r="6663" spans="1:21" x14ac:dyDescent="0.35">
      <c r="A6663" t="s">
        <v>73</v>
      </c>
      <c r="B6663" t="s">
        <v>68</v>
      </c>
      <c r="C6663" t="s">
        <v>39</v>
      </c>
      <c r="D6663" t="s">
        <v>40</v>
      </c>
      <c r="E6663" t="s">
        <v>411</v>
      </c>
      <c r="F6663" t="s">
        <v>412</v>
      </c>
      <c r="G6663" t="s">
        <v>128</v>
      </c>
      <c r="H6663" t="s">
        <v>41</v>
      </c>
      <c r="I6663" t="s">
        <v>221</v>
      </c>
      <c r="J6663" t="s">
        <v>145</v>
      </c>
      <c r="L6663" t="s">
        <v>413</v>
      </c>
      <c r="M6663" t="s">
        <v>413</v>
      </c>
      <c r="N6663" t="b">
        <v>0</v>
      </c>
      <c r="O6663">
        <v>250.58497259000001</v>
      </c>
      <c r="P6663">
        <v>3.1181632743161813E-5</v>
      </c>
      <c r="Q6663">
        <v>0.114114595630659</v>
      </c>
      <c r="R6663">
        <v>28.595402818227619</v>
      </c>
      <c r="S6663">
        <v>7.8136485862566486E-3</v>
      </c>
      <c r="T6663">
        <f t="shared" si="210"/>
        <v>28.595402818227619</v>
      </c>
      <c r="U6663">
        <f t="shared" si="211"/>
        <v>7.8136485862566503E-3</v>
      </c>
    </row>
    <row r="6664" spans="1:21" x14ac:dyDescent="0.35">
      <c r="A6664" t="s">
        <v>73</v>
      </c>
      <c r="B6664" t="s">
        <v>68</v>
      </c>
      <c r="C6664" t="s">
        <v>29</v>
      </c>
      <c r="D6664" t="s">
        <v>30</v>
      </c>
      <c r="E6664" t="s">
        <v>411</v>
      </c>
      <c r="F6664" t="s">
        <v>412</v>
      </c>
      <c r="G6664" t="s">
        <v>128</v>
      </c>
      <c r="H6664" t="s">
        <v>41</v>
      </c>
      <c r="I6664" t="s">
        <v>221</v>
      </c>
      <c r="J6664" t="s">
        <v>145</v>
      </c>
      <c r="L6664" t="s">
        <v>413</v>
      </c>
      <c r="M6664" t="s">
        <v>413</v>
      </c>
      <c r="N6664" t="b">
        <v>0</v>
      </c>
      <c r="O6664">
        <v>250.58497259000001</v>
      </c>
      <c r="P6664">
        <v>2.3137104512633159E-5</v>
      </c>
      <c r="Q6664">
        <v>3.0221463928520358E-2</v>
      </c>
      <c r="R6664">
        <v>7.5730447101579479</v>
      </c>
      <c r="S6664">
        <v>5.7978107001101457E-3</v>
      </c>
      <c r="T6664">
        <f t="shared" si="210"/>
        <v>7.5730447101579479</v>
      </c>
      <c r="U6664">
        <f t="shared" si="211"/>
        <v>5.7978107001101457E-3</v>
      </c>
    </row>
    <row r="6665" spans="1:21" x14ac:dyDescent="0.35">
      <c r="A6665" t="s">
        <v>73</v>
      </c>
      <c r="B6665" t="s">
        <v>68</v>
      </c>
      <c r="C6665" t="s">
        <v>76</v>
      </c>
      <c r="D6665" t="s">
        <v>77</v>
      </c>
      <c r="E6665" t="s">
        <v>1405</v>
      </c>
      <c r="F6665" t="s">
        <v>1406</v>
      </c>
      <c r="G6665" t="s">
        <v>128</v>
      </c>
      <c r="H6665" t="s">
        <v>41</v>
      </c>
      <c r="I6665" t="s">
        <v>221</v>
      </c>
      <c r="J6665" t="s">
        <v>145</v>
      </c>
      <c r="L6665" t="s">
        <v>1407</v>
      </c>
      <c r="M6665" t="s">
        <v>1407</v>
      </c>
      <c r="N6665" t="b">
        <v>0</v>
      </c>
      <c r="O6665">
        <v>111.51933579999999</v>
      </c>
      <c r="P6665">
        <v>3.1952431460611379E-2</v>
      </c>
      <c r="Q6665">
        <v>30.799296804154761</v>
      </c>
      <c r="R6665">
        <v>3434.7171227064009</v>
      </c>
      <c r="S6665">
        <v>3.5633139336824051</v>
      </c>
      <c r="T6665">
        <f t="shared" si="210"/>
        <v>3434.7171227064014</v>
      </c>
      <c r="U6665">
        <f t="shared" si="211"/>
        <v>3.5633139336824047</v>
      </c>
    </row>
    <row r="6666" spans="1:21" x14ac:dyDescent="0.35">
      <c r="A6666" t="s">
        <v>73</v>
      </c>
      <c r="B6666" t="s">
        <v>68</v>
      </c>
      <c r="C6666" t="s">
        <v>39</v>
      </c>
      <c r="D6666" t="s">
        <v>40</v>
      </c>
      <c r="E6666" t="s">
        <v>1405</v>
      </c>
      <c r="F6666" t="s">
        <v>1406</v>
      </c>
      <c r="G6666" t="s">
        <v>128</v>
      </c>
      <c r="H6666" t="s">
        <v>41</v>
      </c>
      <c r="I6666" t="s">
        <v>221</v>
      </c>
      <c r="J6666" t="s">
        <v>145</v>
      </c>
      <c r="L6666" t="s">
        <v>1407</v>
      </c>
      <c r="M6666" t="s">
        <v>1407</v>
      </c>
      <c r="N6666" t="b">
        <v>0</v>
      </c>
      <c r="O6666">
        <v>111.51933579999999</v>
      </c>
      <c r="P6666">
        <v>2.1675340131402189E-2</v>
      </c>
      <c r="Q6666">
        <v>79.324668295132611</v>
      </c>
      <c r="R6666">
        <v>8846.2343208285074</v>
      </c>
      <c r="S6666">
        <v>2.4172195346930572</v>
      </c>
      <c r="T6666">
        <f t="shared" si="210"/>
        <v>8846.2343208285074</v>
      </c>
      <c r="U6666">
        <f t="shared" si="211"/>
        <v>2.4172195346930567</v>
      </c>
    </row>
    <row r="6667" spans="1:21" x14ac:dyDescent="0.35">
      <c r="A6667" t="s">
        <v>73</v>
      </c>
      <c r="B6667" t="s">
        <v>68</v>
      </c>
      <c r="C6667" t="s">
        <v>29</v>
      </c>
      <c r="D6667" t="s">
        <v>30</v>
      </c>
      <c r="E6667" t="s">
        <v>418</v>
      </c>
      <c r="F6667" t="s">
        <v>419</v>
      </c>
      <c r="G6667" t="s">
        <v>128</v>
      </c>
      <c r="H6667" t="s">
        <v>41</v>
      </c>
      <c r="I6667" t="s">
        <v>221</v>
      </c>
      <c r="J6667" t="s">
        <v>36</v>
      </c>
      <c r="L6667" t="s">
        <v>420</v>
      </c>
      <c r="M6667" t="s">
        <v>420</v>
      </c>
      <c r="N6667" t="b">
        <v>0</v>
      </c>
      <c r="O6667">
        <v>23.09</v>
      </c>
      <c r="P6667">
        <v>1.524487845782228E-3</v>
      </c>
      <c r="Q6667">
        <v>1.99127139766427</v>
      </c>
      <c r="R6667">
        <v>45.978456572067998</v>
      </c>
      <c r="S6667">
        <v>3.5200424359111658E-2</v>
      </c>
      <c r="T6667">
        <f t="shared" si="210"/>
        <v>45.978456572067991</v>
      </c>
      <c r="U6667">
        <f t="shared" si="211"/>
        <v>3.5200424359111644E-2</v>
      </c>
    </row>
    <row r="6668" spans="1:21" x14ac:dyDescent="0.35">
      <c r="A6668" t="s">
        <v>73</v>
      </c>
      <c r="B6668" t="s">
        <v>68</v>
      </c>
      <c r="C6668" t="s">
        <v>39</v>
      </c>
      <c r="D6668" t="s">
        <v>40</v>
      </c>
      <c r="E6668" t="s">
        <v>418</v>
      </c>
      <c r="F6668" t="s">
        <v>419</v>
      </c>
      <c r="G6668" t="s">
        <v>128</v>
      </c>
      <c r="H6668" t="s">
        <v>41</v>
      </c>
      <c r="I6668" t="s">
        <v>221</v>
      </c>
      <c r="J6668" t="s">
        <v>36</v>
      </c>
      <c r="L6668" t="s">
        <v>420</v>
      </c>
      <c r="M6668" t="s">
        <v>420</v>
      </c>
      <c r="N6668" t="b">
        <v>0</v>
      </c>
      <c r="O6668">
        <v>23.09</v>
      </c>
      <c r="P6668">
        <v>2.0376315934032212E-2</v>
      </c>
      <c r="Q6668">
        <v>74.570663839422224</v>
      </c>
      <c r="R6668">
        <v>1721.8366280522589</v>
      </c>
      <c r="S6668">
        <v>0.47048913491680378</v>
      </c>
      <c r="T6668">
        <f t="shared" si="210"/>
        <v>1721.8366280522591</v>
      </c>
      <c r="U6668">
        <f t="shared" si="211"/>
        <v>0.47048913491680378</v>
      </c>
    </row>
    <row r="6669" spans="1:21" x14ac:dyDescent="0.35">
      <c r="A6669" t="s">
        <v>73</v>
      </c>
      <c r="B6669" t="s">
        <v>68</v>
      </c>
      <c r="C6669" t="s">
        <v>76</v>
      </c>
      <c r="D6669" t="s">
        <v>77</v>
      </c>
      <c r="E6669" t="s">
        <v>418</v>
      </c>
      <c r="F6669" t="s">
        <v>419</v>
      </c>
      <c r="G6669" t="s">
        <v>128</v>
      </c>
      <c r="H6669" t="s">
        <v>41</v>
      </c>
      <c r="I6669" t="s">
        <v>221</v>
      </c>
      <c r="J6669" t="s">
        <v>36</v>
      </c>
      <c r="L6669" t="s">
        <v>420</v>
      </c>
      <c r="M6669" t="s">
        <v>420</v>
      </c>
      <c r="N6669" t="b">
        <v>0</v>
      </c>
      <c r="O6669">
        <v>23.09</v>
      </c>
      <c r="P6669">
        <v>3.7813045395983159E-2</v>
      </c>
      <c r="Q6669">
        <v>36.44840642739554</v>
      </c>
      <c r="R6669">
        <v>841.59370440856299</v>
      </c>
      <c r="S6669">
        <v>0.8731032181932511</v>
      </c>
      <c r="T6669">
        <f t="shared" si="210"/>
        <v>841.59370440856299</v>
      </c>
      <c r="U6669">
        <f t="shared" si="211"/>
        <v>0.8731032181932511</v>
      </c>
    </row>
    <row r="6670" spans="1:21" x14ac:dyDescent="0.35">
      <c r="A6670" t="s">
        <v>73</v>
      </c>
      <c r="B6670" t="s">
        <v>68</v>
      </c>
      <c r="C6670" t="s">
        <v>29</v>
      </c>
      <c r="D6670" t="s">
        <v>30</v>
      </c>
      <c r="E6670" t="s">
        <v>421</v>
      </c>
      <c r="F6670" t="s">
        <v>422</v>
      </c>
      <c r="G6670" t="s">
        <v>128</v>
      </c>
      <c r="H6670" t="s">
        <v>41</v>
      </c>
      <c r="I6670" t="s">
        <v>221</v>
      </c>
      <c r="J6670" t="s">
        <v>145</v>
      </c>
      <c r="L6670" t="s">
        <v>423</v>
      </c>
      <c r="M6670" t="s">
        <v>423</v>
      </c>
      <c r="N6670" t="b">
        <v>0</v>
      </c>
      <c r="O6670">
        <v>3.5359830099999998</v>
      </c>
      <c r="P6670">
        <v>4.0781781263758091E-4</v>
      </c>
      <c r="Q6670">
        <v>0.53268771411328497</v>
      </c>
      <c r="R6670">
        <v>1.883574706740313</v>
      </c>
      <c r="S6670">
        <v>1.4420368566618489E-3</v>
      </c>
      <c r="T6670">
        <f t="shared" si="210"/>
        <v>1.8835747067403128</v>
      </c>
      <c r="U6670">
        <f t="shared" si="211"/>
        <v>1.4420368566618494E-3</v>
      </c>
    </row>
    <row r="6671" spans="1:21" x14ac:dyDescent="0.35">
      <c r="A6671" t="s">
        <v>73</v>
      </c>
      <c r="B6671" t="s">
        <v>68</v>
      </c>
      <c r="C6671" t="s">
        <v>76</v>
      </c>
      <c r="D6671" t="s">
        <v>77</v>
      </c>
      <c r="E6671" t="s">
        <v>421</v>
      </c>
      <c r="F6671" t="s">
        <v>422</v>
      </c>
      <c r="G6671" t="s">
        <v>128</v>
      </c>
      <c r="H6671" t="s">
        <v>41</v>
      </c>
      <c r="I6671" t="s">
        <v>221</v>
      </c>
      <c r="J6671" t="s">
        <v>145</v>
      </c>
      <c r="L6671" t="s">
        <v>423</v>
      </c>
      <c r="M6671" t="s">
        <v>423</v>
      </c>
      <c r="N6671" t="b">
        <v>0</v>
      </c>
      <c r="O6671">
        <v>3.5359830099999998</v>
      </c>
      <c r="P6671">
        <v>1.6208865423543599E-4</v>
      </c>
      <c r="Q6671">
        <v>0.15623901976089841</v>
      </c>
      <c r="R6671">
        <v>0.55245851937359081</v>
      </c>
      <c r="S6671">
        <v>5.7314272749026628E-4</v>
      </c>
      <c r="T6671">
        <f t="shared" si="210"/>
        <v>0.55245851937359103</v>
      </c>
      <c r="U6671">
        <f t="shared" si="211"/>
        <v>5.7314272749026617E-4</v>
      </c>
    </row>
    <row r="6672" spans="1:21" x14ac:dyDescent="0.35">
      <c r="A6672" t="s">
        <v>73</v>
      </c>
      <c r="B6672" t="s">
        <v>68</v>
      </c>
      <c r="C6672" t="s">
        <v>39</v>
      </c>
      <c r="D6672" t="s">
        <v>40</v>
      </c>
      <c r="E6672" t="s">
        <v>424</v>
      </c>
      <c r="F6672" t="s">
        <v>425</v>
      </c>
      <c r="G6672" t="s">
        <v>128</v>
      </c>
      <c r="H6672" t="s">
        <v>41</v>
      </c>
      <c r="I6672" t="s">
        <v>221</v>
      </c>
      <c r="J6672" t="s">
        <v>36</v>
      </c>
      <c r="L6672" t="s">
        <v>426</v>
      </c>
      <c r="M6672" t="s">
        <v>426</v>
      </c>
      <c r="N6672" t="b">
        <v>0</v>
      </c>
      <c r="O6672">
        <v>0.34</v>
      </c>
      <c r="P6672">
        <v>1.424460670071578E-9</v>
      </c>
      <c r="Q6672">
        <v>5.2130609931785456E-6</v>
      </c>
      <c r="R6672">
        <v>1.772440737680706E-6</v>
      </c>
      <c r="S6672">
        <v>4.8431662782433665E-10</v>
      </c>
      <c r="T6672">
        <f t="shared" si="210"/>
        <v>1.7724407376807056E-6</v>
      </c>
      <c r="U6672">
        <f t="shared" si="211"/>
        <v>4.8431662782433654E-10</v>
      </c>
    </row>
    <row r="6673" spans="1:21" x14ac:dyDescent="0.35">
      <c r="A6673" t="s">
        <v>73</v>
      </c>
      <c r="B6673" t="s">
        <v>68</v>
      </c>
      <c r="C6673" t="s">
        <v>29</v>
      </c>
      <c r="D6673" t="s">
        <v>30</v>
      </c>
      <c r="E6673" t="s">
        <v>427</v>
      </c>
      <c r="F6673" t="s">
        <v>428</v>
      </c>
      <c r="G6673" t="s">
        <v>128</v>
      </c>
      <c r="H6673" t="s">
        <v>41</v>
      </c>
      <c r="I6673" t="s">
        <v>221</v>
      </c>
      <c r="J6673" t="s">
        <v>36</v>
      </c>
      <c r="L6673" t="s">
        <v>429</v>
      </c>
      <c r="M6673" t="s">
        <v>430</v>
      </c>
      <c r="N6673" t="b">
        <v>0</v>
      </c>
      <c r="O6673">
        <v>0.47</v>
      </c>
      <c r="P6673">
        <v>3.406040365315229E-3</v>
      </c>
      <c r="Q6673">
        <v>4.4489372463721368</v>
      </c>
      <c r="R6673">
        <v>2.0910005057949039</v>
      </c>
      <c r="S6673">
        <v>1.600838971698158E-3</v>
      </c>
      <c r="T6673">
        <f t="shared" si="210"/>
        <v>2.0910005057949044</v>
      </c>
      <c r="U6673">
        <f t="shared" si="211"/>
        <v>1.6008389716981575E-3</v>
      </c>
    </row>
    <row r="6674" spans="1:21" x14ac:dyDescent="0.35">
      <c r="A6674" t="s">
        <v>73</v>
      </c>
      <c r="B6674" t="s">
        <v>68</v>
      </c>
      <c r="C6674" t="s">
        <v>39</v>
      </c>
      <c r="D6674" t="s">
        <v>40</v>
      </c>
      <c r="E6674" t="s">
        <v>427</v>
      </c>
      <c r="F6674" t="s">
        <v>428</v>
      </c>
      <c r="G6674" t="s">
        <v>128</v>
      </c>
      <c r="H6674" t="s">
        <v>41</v>
      </c>
      <c r="I6674" t="s">
        <v>221</v>
      </c>
      <c r="J6674" t="s">
        <v>36</v>
      </c>
      <c r="L6674" t="s">
        <v>429</v>
      </c>
      <c r="M6674" t="s">
        <v>430</v>
      </c>
      <c r="N6674" t="b">
        <v>0</v>
      </c>
      <c r="O6674">
        <v>0.47</v>
      </c>
      <c r="P6674">
        <v>3.7780117496943127E-2</v>
      </c>
      <c r="Q6674">
        <v>138.26289554987849</v>
      </c>
      <c r="R6674">
        <v>64.983560908442868</v>
      </c>
      <c r="S6674">
        <v>1.7756655223563272E-2</v>
      </c>
      <c r="T6674">
        <f t="shared" si="210"/>
        <v>64.983560908442882</v>
      </c>
      <c r="U6674">
        <f t="shared" si="211"/>
        <v>1.7756655223563268E-2</v>
      </c>
    </row>
    <row r="6675" spans="1:21" x14ac:dyDescent="0.35">
      <c r="A6675" t="s">
        <v>73</v>
      </c>
      <c r="B6675" t="s">
        <v>68</v>
      </c>
      <c r="C6675" t="s">
        <v>76</v>
      </c>
      <c r="D6675" t="s">
        <v>77</v>
      </c>
      <c r="E6675" t="s">
        <v>427</v>
      </c>
      <c r="F6675" t="s">
        <v>428</v>
      </c>
      <c r="G6675" t="s">
        <v>128</v>
      </c>
      <c r="H6675" t="s">
        <v>41</v>
      </c>
      <c r="I6675" t="s">
        <v>221</v>
      </c>
      <c r="J6675" t="s">
        <v>36</v>
      </c>
      <c r="L6675" t="s">
        <v>429</v>
      </c>
      <c r="M6675" t="s">
        <v>430</v>
      </c>
      <c r="N6675" t="b">
        <v>0</v>
      </c>
      <c r="O6675">
        <v>0.47</v>
      </c>
      <c r="P6675">
        <v>7.2011726923269487E-2</v>
      </c>
      <c r="Q6675">
        <v>69.412888143539163</v>
      </c>
      <c r="R6675">
        <v>32.624057427463413</v>
      </c>
      <c r="S6675">
        <v>3.3845511653936657E-2</v>
      </c>
      <c r="T6675">
        <f t="shared" si="210"/>
        <v>32.624057427463406</v>
      </c>
      <c r="U6675">
        <f t="shared" si="211"/>
        <v>3.3845511653936657E-2</v>
      </c>
    </row>
    <row r="6676" spans="1:21" x14ac:dyDescent="0.35">
      <c r="A6676" t="s">
        <v>73</v>
      </c>
      <c r="B6676" t="s">
        <v>68</v>
      </c>
      <c r="C6676" t="s">
        <v>39</v>
      </c>
      <c r="D6676" t="s">
        <v>40</v>
      </c>
      <c r="E6676" t="s">
        <v>1408</v>
      </c>
      <c r="F6676" t="s">
        <v>1409</v>
      </c>
      <c r="G6676" t="s">
        <v>128</v>
      </c>
      <c r="H6676" t="s">
        <v>41</v>
      </c>
      <c r="I6676" t="s">
        <v>221</v>
      </c>
      <c r="J6676" t="s">
        <v>145</v>
      </c>
      <c r="L6676" t="s">
        <v>1410</v>
      </c>
      <c r="M6676" t="s">
        <v>1410</v>
      </c>
      <c r="N6676" t="b">
        <v>0</v>
      </c>
      <c r="O6676">
        <v>29.001318260000001</v>
      </c>
      <c r="P6676">
        <v>2.6281567675071358E-4</v>
      </c>
      <c r="Q6676">
        <v>0.96181957259383055</v>
      </c>
      <c r="R6676">
        <v>27.89403553349085</v>
      </c>
      <c r="S6676">
        <v>7.6220010851647292E-3</v>
      </c>
      <c r="T6676">
        <f t="shared" si="210"/>
        <v>27.894035533490854</v>
      </c>
      <c r="U6676">
        <f t="shared" si="211"/>
        <v>7.6220010851647275E-3</v>
      </c>
    </row>
    <row r="6677" spans="1:21" x14ac:dyDescent="0.35">
      <c r="A6677" t="s">
        <v>73</v>
      </c>
      <c r="B6677" t="s">
        <v>68</v>
      </c>
      <c r="C6677" t="s">
        <v>76</v>
      </c>
      <c r="D6677" t="s">
        <v>77</v>
      </c>
      <c r="E6677" t="s">
        <v>1408</v>
      </c>
      <c r="F6677" t="s">
        <v>1409</v>
      </c>
      <c r="G6677" t="s">
        <v>128</v>
      </c>
      <c r="H6677" t="s">
        <v>41</v>
      </c>
      <c r="I6677" t="s">
        <v>221</v>
      </c>
      <c r="J6677" t="s">
        <v>145</v>
      </c>
      <c r="L6677" t="s">
        <v>1410</v>
      </c>
      <c r="M6677" t="s">
        <v>1410</v>
      </c>
      <c r="N6677" t="b">
        <v>0</v>
      </c>
      <c r="O6677">
        <v>29.001318260000001</v>
      </c>
      <c r="P6677">
        <v>2.11272445582567E-3</v>
      </c>
      <c r="Q6677">
        <v>2.0364781209400369</v>
      </c>
      <c r="R6677">
        <v>59.060550114908793</v>
      </c>
      <c r="S6677">
        <v>6.1271794339085577E-2</v>
      </c>
      <c r="T6677">
        <f t="shared" si="210"/>
        <v>59.060550114908786</v>
      </c>
      <c r="U6677">
        <f t="shared" si="211"/>
        <v>6.127179433908557E-2</v>
      </c>
    </row>
    <row r="6678" spans="1:21" x14ac:dyDescent="0.35">
      <c r="A6678" t="s">
        <v>73</v>
      </c>
      <c r="B6678" t="s">
        <v>68</v>
      </c>
      <c r="C6678" t="s">
        <v>29</v>
      </c>
      <c r="D6678" t="s">
        <v>30</v>
      </c>
      <c r="E6678" t="s">
        <v>1408</v>
      </c>
      <c r="F6678" t="s">
        <v>1409</v>
      </c>
      <c r="G6678" t="s">
        <v>128</v>
      </c>
      <c r="H6678" t="s">
        <v>41</v>
      </c>
      <c r="I6678" t="s">
        <v>221</v>
      </c>
      <c r="J6678" t="s">
        <v>145</v>
      </c>
      <c r="L6678" t="s">
        <v>1410</v>
      </c>
      <c r="M6678" t="s">
        <v>1410</v>
      </c>
      <c r="N6678" t="b">
        <v>0</v>
      </c>
      <c r="O6678">
        <v>29.001318260000001</v>
      </c>
      <c r="P6678">
        <v>8.9634426878161769E-5</v>
      </c>
      <c r="Q6678">
        <v>0.1170796284026325</v>
      </c>
      <c r="R6678">
        <v>3.3954635650672809</v>
      </c>
      <c r="S6678">
        <v>2.5995165409462679E-3</v>
      </c>
      <c r="T6678">
        <f t="shared" si="210"/>
        <v>3.3954635650672809</v>
      </c>
      <c r="U6678">
        <f t="shared" si="211"/>
        <v>2.5995165409462679E-3</v>
      </c>
    </row>
    <row r="6679" spans="1:21" x14ac:dyDescent="0.35">
      <c r="A6679" t="s">
        <v>73</v>
      </c>
      <c r="B6679" t="s">
        <v>68</v>
      </c>
      <c r="C6679" t="s">
        <v>29</v>
      </c>
      <c r="D6679" t="s">
        <v>30</v>
      </c>
      <c r="E6679" t="s">
        <v>431</v>
      </c>
      <c r="F6679" t="s">
        <v>432</v>
      </c>
      <c r="G6679" t="s">
        <v>128</v>
      </c>
      <c r="H6679" t="s">
        <v>41</v>
      </c>
      <c r="I6679" t="s">
        <v>221</v>
      </c>
      <c r="J6679" t="s">
        <v>36</v>
      </c>
      <c r="L6679" t="s">
        <v>433</v>
      </c>
      <c r="M6679" t="s">
        <v>433</v>
      </c>
      <c r="N6679" t="b">
        <v>0</v>
      </c>
      <c r="O6679">
        <v>140.61000000000001</v>
      </c>
      <c r="P6679">
        <v>6.1927369586822593E-4</v>
      </c>
      <c r="Q6679">
        <v>0.80888936000372258</v>
      </c>
      <c r="R6679">
        <v>113.7379329101234</v>
      </c>
      <c r="S6679">
        <v>8.7076074376031251E-2</v>
      </c>
      <c r="T6679">
        <f t="shared" si="210"/>
        <v>113.73793291012345</v>
      </c>
      <c r="U6679">
        <f t="shared" si="211"/>
        <v>8.7076074376031251E-2</v>
      </c>
    </row>
    <row r="6680" spans="1:21" x14ac:dyDescent="0.35">
      <c r="A6680" t="s">
        <v>73</v>
      </c>
      <c r="B6680" t="s">
        <v>68</v>
      </c>
      <c r="C6680" t="s">
        <v>76</v>
      </c>
      <c r="D6680" t="s">
        <v>77</v>
      </c>
      <c r="E6680" t="s">
        <v>431</v>
      </c>
      <c r="F6680" t="s">
        <v>432</v>
      </c>
      <c r="G6680" t="s">
        <v>128</v>
      </c>
      <c r="H6680" t="s">
        <v>41</v>
      </c>
      <c r="I6680" t="s">
        <v>221</v>
      </c>
      <c r="J6680" t="s">
        <v>36</v>
      </c>
      <c r="L6680" t="s">
        <v>433</v>
      </c>
      <c r="M6680" t="s">
        <v>433</v>
      </c>
      <c r="N6680" t="b">
        <v>0</v>
      </c>
      <c r="O6680">
        <v>140.61000000000001</v>
      </c>
      <c r="P6680">
        <v>1.423221215104796E-2</v>
      </c>
      <c r="Q6680">
        <v>13.718584351246641</v>
      </c>
      <c r="R6680">
        <v>1928.9701456287901</v>
      </c>
      <c r="S6680">
        <v>2.001191350558853</v>
      </c>
      <c r="T6680">
        <f t="shared" si="210"/>
        <v>1928.9701456287903</v>
      </c>
      <c r="U6680">
        <f t="shared" si="211"/>
        <v>2.0011913505588539</v>
      </c>
    </row>
    <row r="6681" spans="1:21" x14ac:dyDescent="0.35">
      <c r="A6681" t="s">
        <v>73</v>
      </c>
      <c r="B6681" t="s">
        <v>68</v>
      </c>
      <c r="C6681" t="s">
        <v>39</v>
      </c>
      <c r="D6681" t="s">
        <v>40</v>
      </c>
      <c r="E6681" t="s">
        <v>431</v>
      </c>
      <c r="F6681" t="s">
        <v>432</v>
      </c>
      <c r="G6681" t="s">
        <v>128</v>
      </c>
      <c r="H6681" t="s">
        <v>41</v>
      </c>
      <c r="I6681" t="s">
        <v>221</v>
      </c>
      <c r="J6681" t="s">
        <v>36</v>
      </c>
      <c r="L6681" t="s">
        <v>433</v>
      </c>
      <c r="M6681" t="s">
        <v>433</v>
      </c>
      <c r="N6681" t="b">
        <v>0</v>
      </c>
      <c r="O6681">
        <v>140.61000000000001</v>
      </c>
      <c r="P6681">
        <v>1.8157625495252171E-3</v>
      </c>
      <c r="Q6681">
        <v>6.6450981193666037</v>
      </c>
      <c r="R6681">
        <v>934.36724656413821</v>
      </c>
      <c r="S6681">
        <v>0.2553143720887408</v>
      </c>
      <c r="T6681">
        <f t="shared" si="210"/>
        <v>934.36724656413821</v>
      </c>
      <c r="U6681">
        <f t="shared" si="211"/>
        <v>0.2553143720887408</v>
      </c>
    </row>
    <row r="6682" spans="1:21" x14ac:dyDescent="0.35">
      <c r="A6682" t="s">
        <v>73</v>
      </c>
      <c r="B6682" t="s">
        <v>68</v>
      </c>
      <c r="C6682" t="s">
        <v>29</v>
      </c>
      <c r="D6682" t="s">
        <v>30</v>
      </c>
      <c r="E6682" t="s">
        <v>436</v>
      </c>
      <c r="F6682" t="s">
        <v>437</v>
      </c>
      <c r="G6682" t="s">
        <v>128</v>
      </c>
      <c r="H6682" t="s">
        <v>41</v>
      </c>
      <c r="I6682" t="s">
        <v>221</v>
      </c>
      <c r="J6682" t="s">
        <v>36</v>
      </c>
      <c r="L6682" t="s">
        <v>438</v>
      </c>
      <c r="M6682" t="s">
        <v>438</v>
      </c>
      <c r="N6682" t="b">
        <v>0</v>
      </c>
      <c r="O6682">
        <v>6.24</v>
      </c>
      <c r="P6682">
        <v>8.0208802389335077E-3</v>
      </c>
      <c r="Q6682">
        <v>10.47679681282313</v>
      </c>
      <c r="R6682">
        <v>65.375212112016342</v>
      </c>
      <c r="S6682">
        <v>5.0050292690945089E-2</v>
      </c>
      <c r="T6682">
        <f t="shared" si="210"/>
        <v>65.375212112016328</v>
      </c>
      <c r="U6682">
        <f t="shared" si="211"/>
        <v>5.0050292690945089E-2</v>
      </c>
    </row>
    <row r="6683" spans="1:21" x14ac:dyDescent="0.35">
      <c r="A6683" t="s">
        <v>73</v>
      </c>
      <c r="B6683" t="s">
        <v>68</v>
      </c>
      <c r="C6683" t="s">
        <v>39</v>
      </c>
      <c r="D6683" t="s">
        <v>40</v>
      </c>
      <c r="E6683" t="s">
        <v>436</v>
      </c>
      <c r="F6683" t="s">
        <v>437</v>
      </c>
      <c r="G6683" t="s">
        <v>128</v>
      </c>
      <c r="H6683" t="s">
        <v>41</v>
      </c>
      <c r="I6683" t="s">
        <v>221</v>
      </c>
      <c r="J6683" t="s">
        <v>36</v>
      </c>
      <c r="L6683" t="s">
        <v>438</v>
      </c>
      <c r="M6683" t="s">
        <v>438</v>
      </c>
      <c r="N6683" t="b">
        <v>0</v>
      </c>
      <c r="O6683">
        <v>6.24</v>
      </c>
      <c r="P6683">
        <v>1.062832879574996E-2</v>
      </c>
      <c r="Q6683">
        <v>38.896213445483411</v>
      </c>
      <c r="R6683">
        <v>242.7123718998165</v>
      </c>
      <c r="S6683">
        <v>6.6320771685479757E-2</v>
      </c>
      <c r="T6683">
        <f t="shared" si="210"/>
        <v>242.7123718998165</v>
      </c>
      <c r="U6683">
        <f t="shared" si="211"/>
        <v>6.6320771685479757E-2</v>
      </c>
    </row>
    <row r="6684" spans="1:21" x14ac:dyDescent="0.35">
      <c r="A6684" t="s">
        <v>73</v>
      </c>
      <c r="B6684" t="s">
        <v>68</v>
      </c>
      <c r="C6684" t="s">
        <v>76</v>
      </c>
      <c r="D6684" t="s">
        <v>77</v>
      </c>
      <c r="E6684" t="s">
        <v>436</v>
      </c>
      <c r="F6684" t="s">
        <v>437</v>
      </c>
      <c r="G6684" t="s">
        <v>128</v>
      </c>
      <c r="H6684" t="s">
        <v>41</v>
      </c>
      <c r="I6684" t="s">
        <v>221</v>
      </c>
      <c r="J6684" t="s">
        <v>36</v>
      </c>
      <c r="L6684" t="s">
        <v>438</v>
      </c>
      <c r="M6684" t="s">
        <v>438</v>
      </c>
      <c r="N6684" t="b">
        <v>0</v>
      </c>
      <c r="O6684">
        <v>6.24</v>
      </c>
      <c r="P6684">
        <v>1.2911193094042201E-2</v>
      </c>
      <c r="Q6684">
        <v>12.44523968979825</v>
      </c>
      <c r="R6684">
        <v>77.658295664341097</v>
      </c>
      <c r="S6684">
        <v>8.056584490682335E-2</v>
      </c>
      <c r="T6684">
        <f t="shared" si="210"/>
        <v>77.658295664341082</v>
      </c>
      <c r="U6684">
        <f t="shared" si="211"/>
        <v>8.0565844906823336E-2</v>
      </c>
    </row>
    <row r="6685" spans="1:21" x14ac:dyDescent="0.35">
      <c r="A6685" t="s">
        <v>73</v>
      </c>
      <c r="B6685" t="s">
        <v>68</v>
      </c>
      <c r="C6685" t="s">
        <v>39</v>
      </c>
      <c r="D6685" t="s">
        <v>40</v>
      </c>
      <c r="E6685" t="s">
        <v>439</v>
      </c>
      <c r="F6685" t="s">
        <v>440</v>
      </c>
      <c r="G6685" t="s">
        <v>128</v>
      </c>
      <c r="H6685" t="s">
        <v>41</v>
      </c>
      <c r="I6685" t="s">
        <v>221</v>
      </c>
      <c r="J6685" t="s">
        <v>145</v>
      </c>
      <c r="L6685" t="s">
        <v>441</v>
      </c>
      <c r="M6685" t="s">
        <v>441</v>
      </c>
      <c r="N6685" t="b">
        <v>0</v>
      </c>
      <c r="O6685">
        <v>29.001318260000001</v>
      </c>
      <c r="P6685">
        <v>1.363838845902805E-10</v>
      </c>
      <c r="Q6685">
        <v>4.9912049085920334E-7</v>
      </c>
      <c r="R6685">
        <v>1.4475152205495181E-5</v>
      </c>
      <c r="S6685">
        <v>3.955312442537835E-9</v>
      </c>
      <c r="T6685">
        <f t="shared" si="210"/>
        <v>1.4475152205495177E-5</v>
      </c>
      <c r="U6685">
        <f t="shared" si="211"/>
        <v>3.955312442537835E-9</v>
      </c>
    </row>
    <row r="6686" spans="1:21" x14ac:dyDescent="0.35">
      <c r="A6686" t="s">
        <v>73</v>
      </c>
      <c r="B6686" t="s">
        <v>68</v>
      </c>
      <c r="C6686" t="s">
        <v>76</v>
      </c>
      <c r="D6686" t="s">
        <v>77</v>
      </c>
      <c r="E6686" t="s">
        <v>442</v>
      </c>
      <c r="F6686" t="s">
        <v>443</v>
      </c>
      <c r="G6686" t="s">
        <v>128</v>
      </c>
      <c r="H6686" t="s">
        <v>41</v>
      </c>
      <c r="I6686" t="s">
        <v>221</v>
      </c>
      <c r="J6686" t="s">
        <v>145</v>
      </c>
      <c r="L6686" t="s">
        <v>444</v>
      </c>
      <c r="M6686" t="s">
        <v>444</v>
      </c>
      <c r="N6686" t="b">
        <v>0</v>
      </c>
      <c r="O6686">
        <v>29.001318260000001</v>
      </c>
      <c r="P6686">
        <v>5.4534684406659928E-3</v>
      </c>
      <c r="Q6686">
        <v>5.2566576450751628</v>
      </c>
      <c r="R6686">
        <v>152.4500013486869</v>
      </c>
      <c r="S6686">
        <v>0.1581577738686204</v>
      </c>
      <c r="T6686">
        <f t="shared" si="210"/>
        <v>152.45000134868692</v>
      </c>
      <c r="U6686">
        <f t="shared" si="211"/>
        <v>0.1581577738686204</v>
      </c>
    </row>
    <row r="6687" spans="1:21" x14ac:dyDescent="0.35">
      <c r="A6687" t="s">
        <v>73</v>
      </c>
      <c r="B6687" t="s">
        <v>68</v>
      </c>
      <c r="C6687" t="s">
        <v>39</v>
      </c>
      <c r="D6687" t="s">
        <v>40</v>
      </c>
      <c r="E6687" t="s">
        <v>442</v>
      </c>
      <c r="F6687" t="s">
        <v>443</v>
      </c>
      <c r="G6687" t="s">
        <v>128</v>
      </c>
      <c r="H6687" t="s">
        <v>41</v>
      </c>
      <c r="I6687" t="s">
        <v>221</v>
      </c>
      <c r="J6687" t="s">
        <v>145</v>
      </c>
      <c r="L6687" t="s">
        <v>444</v>
      </c>
      <c r="M6687" t="s">
        <v>444</v>
      </c>
      <c r="N6687" t="b">
        <v>0</v>
      </c>
      <c r="O6687">
        <v>29.001318260000001</v>
      </c>
      <c r="P6687">
        <v>1.2336566595053341E-3</v>
      </c>
      <c r="Q6687">
        <v>4.5147806083821473</v>
      </c>
      <c r="R6687">
        <v>130.9345892977671</v>
      </c>
      <c r="S6687">
        <v>3.5777669405882638E-2</v>
      </c>
      <c r="T6687">
        <f t="shared" si="210"/>
        <v>130.93458929776708</v>
      </c>
      <c r="U6687">
        <f t="shared" si="211"/>
        <v>3.5777669405882652E-2</v>
      </c>
    </row>
    <row r="6688" spans="1:21" x14ac:dyDescent="0.35">
      <c r="A6688" t="s">
        <v>73</v>
      </c>
      <c r="B6688" t="s">
        <v>68</v>
      </c>
      <c r="C6688" t="s">
        <v>29</v>
      </c>
      <c r="D6688" t="s">
        <v>30</v>
      </c>
      <c r="E6688" t="s">
        <v>442</v>
      </c>
      <c r="F6688" t="s">
        <v>443</v>
      </c>
      <c r="G6688" t="s">
        <v>128</v>
      </c>
      <c r="H6688" t="s">
        <v>41</v>
      </c>
      <c r="I6688" t="s">
        <v>221</v>
      </c>
      <c r="J6688" t="s">
        <v>145</v>
      </c>
      <c r="L6688" t="s">
        <v>444</v>
      </c>
      <c r="M6688" t="s">
        <v>444</v>
      </c>
      <c r="N6688" t="b">
        <v>0</v>
      </c>
      <c r="O6688">
        <v>29.001318260000001</v>
      </c>
      <c r="P6688">
        <v>8.7015466051028974E-4</v>
      </c>
      <c r="Q6688">
        <v>1.13658766897504</v>
      </c>
      <c r="R6688">
        <v>32.962540718336669</v>
      </c>
      <c r="S6688">
        <v>2.5235632244881168E-2</v>
      </c>
      <c r="T6688">
        <f t="shared" si="210"/>
        <v>32.962540718336669</v>
      </c>
      <c r="U6688">
        <f t="shared" si="211"/>
        <v>2.5235632244881168E-2</v>
      </c>
    </row>
    <row r="6689" spans="1:21" x14ac:dyDescent="0.35">
      <c r="A6689" t="s">
        <v>73</v>
      </c>
      <c r="B6689" t="s">
        <v>68</v>
      </c>
      <c r="C6689" t="s">
        <v>29</v>
      </c>
      <c r="D6689" t="s">
        <v>30</v>
      </c>
      <c r="E6689" t="s">
        <v>448</v>
      </c>
      <c r="F6689" t="s">
        <v>449</v>
      </c>
      <c r="G6689" t="s">
        <v>128</v>
      </c>
      <c r="H6689" t="s">
        <v>41</v>
      </c>
      <c r="I6689" t="s">
        <v>221</v>
      </c>
      <c r="J6689" t="s">
        <v>145</v>
      </c>
      <c r="L6689" t="s">
        <v>178</v>
      </c>
      <c r="M6689" t="s">
        <v>178</v>
      </c>
      <c r="N6689" t="b">
        <v>0</v>
      </c>
      <c r="O6689">
        <v>207.50297707999999</v>
      </c>
      <c r="P6689">
        <v>2.613555422835086E-9</v>
      </c>
      <c r="Q6689">
        <v>3.4138010178962629E-6</v>
      </c>
      <c r="R6689">
        <v>7.0837387437220896E-4</v>
      </c>
      <c r="S6689">
        <v>5.4232053100185841E-7</v>
      </c>
      <c r="T6689">
        <f t="shared" si="210"/>
        <v>7.0837387437220885E-4</v>
      </c>
      <c r="U6689">
        <f t="shared" si="211"/>
        <v>5.4232053100185852E-7</v>
      </c>
    </row>
    <row r="6690" spans="1:21" x14ac:dyDescent="0.35">
      <c r="A6690" t="s">
        <v>73</v>
      </c>
      <c r="B6690" t="s">
        <v>68</v>
      </c>
      <c r="C6690" t="s">
        <v>76</v>
      </c>
      <c r="D6690" t="s">
        <v>77</v>
      </c>
      <c r="E6690" t="s">
        <v>448</v>
      </c>
      <c r="F6690" t="s">
        <v>449</v>
      </c>
      <c r="G6690" t="s">
        <v>128</v>
      </c>
      <c r="H6690" t="s">
        <v>41</v>
      </c>
      <c r="I6690" t="s">
        <v>221</v>
      </c>
      <c r="J6690" t="s">
        <v>145</v>
      </c>
      <c r="L6690" t="s">
        <v>178</v>
      </c>
      <c r="M6690" t="s">
        <v>178</v>
      </c>
      <c r="N6690" t="b">
        <v>0</v>
      </c>
      <c r="O6690">
        <v>207.50297707999999</v>
      </c>
      <c r="P6690">
        <v>9.5973783302149028E-10</v>
      </c>
      <c r="Q6690">
        <v>9.2510175351893595E-7</v>
      </c>
      <c r="R6690">
        <v>1.9196136795710759E-4</v>
      </c>
      <c r="S6690">
        <v>1.9914845756826709E-7</v>
      </c>
      <c r="T6690">
        <f t="shared" si="210"/>
        <v>1.9196136795710756E-4</v>
      </c>
      <c r="U6690">
        <f t="shared" si="211"/>
        <v>1.9914845756826715E-7</v>
      </c>
    </row>
    <row r="6691" spans="1:21" x14ac:dyDescent="0.35">
      <c r="A6691" t="s">
        <v>73</v>
      </c>
      <c r="B6691" t="s">
        <v>68</v>
      </c>
      <c r="C6691" t="s">
        <v>39</v>
      </c>
      <c r="D6691" t="s">
        <v>40</v>
      </c>
      <c r="E6691" t="s">
        <v>448</v>
      </c>
      <c r="F6691" t="s">
        <v>449</v>
      </c>
      <c r="G6691" t="s">
        <v>128</v>
      </c>
      <c r="H6691" t="s">
        <v>41</v>
      </c>
      <c r="I6691" t="s">
        <v>221</v>
      </c>
      <c r="J6691" t="s">
        <v>145</v>
      </c>
      <c r="L6691" t="s">
        <v>178</v>
      </c>
      <c r="M6691" t="s">
        <v>178</v>
      </c>
      <c r="N6691" t="b">
        <v>0</v>
      </c>
      <c r="O6691">
        <v>207.50297707999999</v>
      </c>
      <c r="P6691">
        <v>2.5523910743930461E-8</v>
      </c>
      <c r="Q6691">
        <v>9.3409180251967648E-5</v>
      </c>
      <c r="R6691">
        <v>1.9382682988885631E-2</v>
      </c>
      <c r="S6691">
        <v>5.2962874660897682E-6</v>
      </c>
      <c r="T6691">
        <f t="shared" si="210"/>
        <v>1.9382682988885631E-2</v>
      </c>
      <c r="U6691">
        <f t="shared" si="211"/>
        <v>5.2962874660897682E-6</v>
      </c>
    </row>
    <row r="6692" spans="1:21" x14ac:dyDescent="0.35">
      <c r="A6692" t="s">
        <v>73</v>
      </c>
      <c r="B6692" t="s">
        <v>68</v>
      </c>
      <c r="C6692" t="s">
        <v>29</v>
      </c>
      <c r="D6692" t="s">
        <v>30</v>
      </c>
      <c r="E6692" t="s">
        <v>455</v>
      </c>
      <c r="F6692" t="s">
        <v>456</v>
      </c>
      <c r="G6692" t="s">
        <v>452</v>
      </c>
      <c r="H6692" t="s">
        <v>41</v>
      </c>
      <c r="I6692" t="s">
        <v>453</v>
      </c>
      <c r="J6692" t="s">
        <v>36</v>
      </c>
      <c r="L6692" t="s">
        <v>457</v>
      </c>
      <c r="M6692" t="s">
        <v>457</v>
      </c>
      <c r="N6692" t="b">
        <v>0</v>
      </c>
      <c r="O6692">
        <v>46.738496959999999</v>
      </c>
      <c r="P6692">
        <v>6.0320765513747357E-3</v>
      </c>
      <c r="Q6692">
        <v>7.8790405174471108</v>
      </c>
      <c r="R6692">
        <v>368.2545112724186</v>
      </c>
      <c r="S6692">
        <v>0.28193019155891541</v>
      </c>
      <c r="T6692">
        <f t="shared" si="210"/>
        <v>368.2545112724186</v>
      </c>
      <c r="U6692">
        <f t="shared" si="211"/>
        <v>0.28193019155891536</v>
      </c>
    </row>
    <row r="6693" spans="1:21" x14ac:dyDescent="0.35">
      <c r="A6693" t="s">
        <v>73</v>
      </c>
      <c r="B6693" t="s">
        <v>68</v>
      </c>
      <c r="C6693" t="s">
        <v>39</v>
      </c>
      <c r="D6693" t="s">
        <v>40</v>
      </c>
      <c r="E6693" t="s">
        <v>467</v>
      </c>
      <c r="F6693" t="s">
        <v>468</v>
      </c>
      <c r="G6693" t="s">
        <v>452</v>
      </c>
      <c r="H6693" t="s">
        <v>41</v>
      </c>
      <c r="I6693" t="s">
        <v>453</v>
      </c>
      <c r="J6693" t="s">
        <v>36</v>
      </c>
      <c r="L6693" t="s">
        <v>469</v>
      </c>
      <c r="M6693" t="s">
        <v>469</v>
      </c>
      <c r="N6693" t="b">
        <v>0</v>
      </c>
      <c r="O6693">
        <v>96.089047769999993</v>
      </c>
      <c r="P6693">
        <v>3.9465313610502666E-3</v>
      </c>
      <c r="Q6693">
        <v>14.44301631410657</v>
      </c>
      <c r="R6693">
        <v>1387.815684549076</v>
      </c>
      <c r="S6693">
        <v>0.37921844047776221</v>
      </c>
      <c r="T6693">
        <f t="shared" si="210"/>
        <v>1387.8156845490755</v>
      </c>
      <c r="U6693">
        <f t="shared" si="211"/>
        <v>0.37921844047776215</v>
      </c>
    </row>
    <row r="6694" spans="1:21" x14ac:dyDescent="0.35">
      <c r="A6694" t="s">
        <v>73</v>
      </c>
      <c r="B6694" t="s">
        <v>68</v>
      </c>
      <c r="C6694" t="s">
        <v>76</v>
      </c>
      <c r="D6694" t="s">
        <v>77</v>
      </c>
      <c r="E6694" t="s">
        <v>467</v>
      </c>
      <c r="F6694" t="s">
        <v>468</v>
      </c>
      <c r="G6694" t="s">
        <v>452</v>
      </c>
      <c r="H6694" t="s">
        <v>41</v>
      </c>
      <c r="I6694" t="s">
        <v>453</v>
      </c>
      <c r="J6694" t="s">
        <v>36</v>
      </c>
      <c r="L6694" t="s">
        <v>469</v>
      </c>
      <c r="M6694" t="s">
        <v>469</v>
      </c>
      <c r="N6694" t="b">
        <v>0</v>
      </c>
      <c r="O6694">
        <v>96.089047769999993</v>
      </c>
      <c r="P6694">
        <v>2.7951351762522201E-2</v>
      </c>
      <c r="Q6694">
        <v>26.942612491712499</v>
      </c>
      <c r="R6694">
        <v>2588.8899787647611</v>
      </c>
      <c r="S6694">
        <v>2.6858187747450688</v>
      </c>
      <c r="T6694">
        <f t="shared" si="210"/>
        <v>2588.8899787647611</v>
      </c>
      <c r="U6694">
        <f t="shared" si="211"/>
        <v>2.6858187747450692</v>
      </c>
    </row>
    <row r="6695" spans="1:21" x14ac:dyDescent="0.35">
      <c r="A6695" t="s">
        <v>73</v>
      </c>
      <c r="B6695" t="s">
        <v>68</v>
      </c>
      <c r="C6695" t="s">
        <v>29</v>
      </c>
      <c r="D6695" t="s">
        <v>30</v>
      </c>
      <c r="E6695" t="s">
        <v>467</v>
      </c>
      <c r="F6695" t="s">
        <v>468</v>
      </c>
      <c r="G6695" t="s">
        <v>452</v>
      </c>
      <c r="H6695" t="s">
        <v>41</v>
      </c>
      <c r="I6695" t="s">
        <v>453</v>
      </c>
      <c r="J6695" t="s">
        <v>36</v>
      </c>
      <c r="L6695" t="s">
        <v>469</v>
      </c>
      <c r="M6695" t="s">
        <v>469</v>
      </c>
      <c r="N6695" t="b">
        <v>0</v>
      </c>
      <c r="O6695">
        <v>96.089047769999993</v>
      </c>
      <c r="P6695">
        <v>1.820669716656791E-2</v>
      </c>
      <c r="Q6695">
        <v>23.781413157229402</v>
      </c>
      <c r="R6695">
        <v>2285.1333449031222</v>
      </c>
      <c r="S6695">
        <v>1.749464193772267</v>
      </c>
      <c r="T6695">
        <f t="shared" si="210"/>
        <v>2285.1333449031222</v>
      </c>
      <c r="U6695">
        <f t="shared" si="211"/>
        <v>1.7494641937722675</v>
      </c>
    </row>
    <row r="6696" spans="1:21" x14ac:dyDescent="0.35">
      <c r="A6696" t="s">
        <v>73</v>
      </c>
      <c r="B6696" t="s">
        <v>68</v>
      </c>
      <c r="C6696" t="s">
        <v>29</v>
      </c>
      <c r="D6696" t="s">
        <v>30</v>
      </c>
      <c r="E6696" t="s">
        <v>476</v>
      </c>
      <c r="F6696" t="s">
        <v>477</v>
      </c>
      <c r="G6696" t="s">
        <v>452</v>
      </c>
      <c r="H6696" t="s">
        <v>41</v>
      </c>
      <c r="I6696" t="s">
        <v>453</v>
      </c>
      <c r="J6696" t="s">
        <v>36</v>
      </c>
      <c r="L6696" t="s">
        <v>478</v>
      </c>
      <c r="M6696" t="s">
        <v>478</v>
      </c>
      <c r="N6696" t="b">
        <v>0</v>
      </c>
      <c r="O6696">
        <v>0.45011048999999997</v>
      </c>
      <c r="P6696">
        <v>1.089247011267003E-7</v>
      </c>
      <c r="Q6696">
        <v>1.4227639954809531E-4</v>
      </c>
      <c r="R6696">
        <v>6.4040099916028959E-5</v>
      </c>
      <c r="S6696">
        <v>4.9028150597242622E-8</v>
      </c>
      <c r="T6696">
        <f t="shared" si="210"/>
        <v>6.4040099916028959E-5</v>
      </c>
      <c r="U6696">
        <f t="shared" si="211"/>
        <v>4.9028150597242622E-8</v>
      </c>
    </row>
    <row r="6697" spans="1:21" x14ac:dyDescent="0.35">
      <c r="A6697" t="s">
        <v>73</v>
      </c>
      <c r="B6697" t="s">
        <v>68</v>
      </c>
      <c r="C6697" t="s">
        <v>39</v>
      </c>
      <c r="D6697" t="s">
        <v>40</v>
      </c>
      <c r="E6697" t="s">
        <v>476</v>
      </c>
      <c r="F6697" t="s">
        <v>477</v>
      </c>
      <c r="G6697" t="s">
        <v>452</v>
      </c>
      <c r="H6697" t="s">
        <v>41</v>
      </c>
      <c r="I6697" t="s">
        <v>453</v>
      </c>
      <c r="J6697" t="s">
        <v>36</v>
      </c>
      <c r="L6697" t="s">
        <v>478</v>
      </c>
      <c r="M6697" t="s">
        <v>478</v>
      </c>
      <c r="N6697" t="b">
        <v>0</v>
      </c>
      <c r="O6697">
        <v>0.45011048999999997</v>
      </c>
      <c r="P6697">
        <v>5.2501121699994483E-8</v>
      </c>
      <c r="Q6697">
        <v>1.9213696480549939E-4</v>
      </c>
      <c r="R6697">
        <v>8.6482863375716084E-5</v>
      </c>
      <c r="S6697">
        <v>2.3631305613934148E-8</v>
      </c>
      <c r="T6697">
        <f t="shared" si="210"/>
        <v>8.6482863375716084E-5</v>
      </c>
      <c r="U6697">
        <f t="shared" si="211"/>
        <v>2.3631305613934148E-8</v>
      </c>
    </row>
    <row r="6698" spans="1:21" x14ac:dyDescent="0.35">
      <c r="A6698" t="s">
        <v>73</v>
      </c>
      <c r="B6698" t="s">
        <v>68</v>
      </c>
      <c r="C6698" t="s">
        <v>29</v>
      </c>
      <c r="D6698" t="s">
        <v>30</v>
      </c>
      <c r="E6698" t="s">
        <v>491</v>
      </c>
      <c r="F6698" t="s">
        <v>492</v>
      </c>
      <c r="G6698" t="s">
        <v>452</v>
      </c>
      <c r="H6698" t="s">
        <v>41</v>
      </c>
      <c r="I6698" t="s">
        <v>453</v>
      </c>
      <c r="J6698" t="s">
        <v>36</v>
      </c>
      <c r="L6698" t="s">
        <v>493</v>
      </c>
      <c r="M6698" t="s">
        <v>493</v>
      </c>
      <c r="N6698" t="b">
        <v>0</v>
      </c>
      <c r="O6698">
        <v>68.497267890000003</v>
      </c>
      <c r="P6698">
        <v>3.694075892706998E-3</v>
      </c>
      <c r="Q6698">
        <v>4.8251664887325934</v>
      </c>
      <c r="R6698">
        <v>330.51072159256711</v>
      </c>
      <c r="S6698">
        <v>0.2530341060287421</v>
      </c>
      <c r="T6698">
        <f t="shared" si="210"/>
        <v>330.51072159256711</v>
      </c>
      <c r="U6698">
        <f t="shared" si="211"/>
        <v>0.25303410602874216</v>
      </c>
    </row>
    <row r="6699" spans="1:21" x14ac:dyDescent="0.35">
      <c r="A6699" t="s">
        <v>73</v>
      </c>
      <c r="B6699" t="s">
        <v>68</v>
      </c>
      <c r="C6699" t="s">
        <v>29</v>
      </c>
      <c r="D6699" t="s">
        <v>30</v>
      </c>
      <c r="E6699" t="s">
        <v>1428</v>
      </c>
      <c r="F6699" t="s">
        <v>1429</v>
      </c>
      <c r="G6699" t="s">
        <v>452</v>
      </c>
      <c r="H6699" t="s">
        <v>41</v>
      </c>
      <c r="I6699" t="s">
        <v>453</v>
      </c>
      <c r="J6699" t="s">
        <v>36</v>
      </c>
      <c r="L6699" t="s">
        <v>506</v>
      </c>
      <c r="M6699" t="s">
        <v>506</v>
      </c>
      <c r="N6699" t="b">
        <v>0</v>
      </c>
      <c r="O6699">
        <v>1.5282003</v>
      </c>
      <c r="P6699">
        <v>1.3617683712089901E-6</v>
      </c>
      <c r="Q6699">
        <v>1.7787287811671269E-3</v>
      </c>
      <c r="R6699">
        <v>2.7182538569982379E-3</v>
      </c>
      <c r="S6699">
        <v>2.0810548334120898E-6</v>
      </c>
      <c r="T6699">
        <f t="shared" si="210"/>
        <v>2.7182538569982375E-3</v>
      </c>
      <c r="U6699">
        <f t="shared" si="211"/>
        <v>2.0810548334120898E-6</v>
      </c>
    </row>
    <row r="6700" spans="1:21" x14ac:dyDescent="0.35">
      <c r="A6700" t="s">
        <v>73</v>
      </c>
      <c r="B6700" t="s">
        <v>68</v>
      </c>
      <c r="C6700" t="s">
        <v>39</v>
      </c>
      <c r="D6700" t="s">
        <v>40</v>
      </c>
      <c r="E6700" t="s">
        <v>1428</v>
      </c>
      <c r="F6700" t="s">
        <v>1429</v>
      </c>
      <c r="G6700" t="s">
        <v>452</v>
      </c>
      <c r="H6700" t="s">
        <v>41</v>
      </c>
      <c r="I6700" t="s">
        <v>453</v>
      </c>
      <c r="J6700" t="s">
        <v>36</v>
      </c>
      <c r="L6700" t="s">
        <v>506</v>
      </c>
      <c r="M6700" t="s">
        <v>506</v>
      </c>
      <c r="N6700" t="b">
        <v>0</v>
      </c>
      <c r="O6700">
        <v>1.5282003</v>
      </c>
      <c r="P6700">
        <v>4.1904663565236797E-8</v>
      </c>
      <c r="Q6700">
        <v>1.5335738757408379E-4</v>
      </c>
      <c r="R6700">
        <v>2.343608056979312E-4</v>
      </c>
      <c r="S6700">
        <v>6.4038719431793939E-8</v>
      </c>
      <c r="T6700">
        <f t="shared" si="210"/>
        <v>2.3436080569793111E-4</v>
      </c>
      <c r="U6700">
        <f t="shared" si="211"/>
        <v>6.4038719431793939E-8</v>
      </c>
    </row>
    <row r="6701" spans="1:21" x14ac:dyDescent="0.35">
      <c r="A6701" t="s">
        <v>73</v>
      </c>
      <c r="B6701" t="s">
        <v>68</v>
      </c>
      <c r="C6701" t="s">
        <v>29</v>
      </c>
      <c r="D6701" t="s">
        <v>30</v>
      </c>
      <c r="E6701" t="s">
        <v>531</v>
      </c>
      <c r="F6701" t="s">
        <v>532</v>
      </c>
      <c r="G6701" t="s">
        <v>452</v>
      </c>
      <c r="H6701" t="s">
        <v>41</v>
      </c>
      <c r="I6701" t="s">
        <v>453</v>
      </c>
      <c r="J6701" t="s">
        <v>145</v>
      </c>
      <c r="L6701" t="s">
        <v>530</v>
      </c>
      <c r="M6701" t="s">
        <v>530</v>
      </c>
      <c r="N6701" t="b">
        <v>0</v>
      </c>
      <c r="O6701">
        <v>111.51933579999999</v>
      </c>
      <c r="P6701">
        <v>3.1420030420991688E-2</v>
      </c>
      <c r="Q6701">
        <v>41.040542280584027</v>
      </c>
      <c r="R6701">
        <v>4576.8140160025487</v>
      </c>
      <c r="S6701">
        <v>3.5039409233647878</v>
      </c>
      <c r="T6701">
        <f t="shared" si="210"/>
        <v>4576.8140160025478</v>
      </c>
      <c r="U6701">
        <f t="shared" si="211"/>
        <v>3.5039409233647874</v>
      </c>
    </row>
    <row r="6702" spans="1:21" x14ac:dyDescent="0.35">
      <c r="A6702" t="s">
        <v>73</v>
      </c>
      <c r="B6702" t="s">
        <v>68</v>
      </c>
      <c r="C6702" t="s">
        <v>39</v>
      </c>
      <c r="D6702" t="s">
        <v>40</v>
      </c>
      <c r="E6702" t="s">
        <v>531</v>
      </c>
      <c r="F6702" t="s">
        <v>532</v>
      </c>
      <c r="G6702" t="s">
        <v>452</v>
      </c>
      <c r="H6702" t="s">
        <v>41</v>
      </c>
      <c r="I6702" t="s">
        <v>453</v>
      </c>
      <c r="J6702" t="s">
        <v>145</v>
      </c>
      <c r="L6702" t="s">
        <v>530</v>
      </c>
      <c r="M6702" t="s">
        <v>530</v>
      </c>
      <c r="N6702" t="b">
        <v>0</v>
      </c>
      <c r="O6702">
        <v>111.51933579999999</v>
      </c>
      <c r="P6702">
        <v>1.266732248665065E-2</v>
      </c>
      <c r="Q6702">
        <v>46.358264661567468</v>
      </c>
      <c r="R6702">
        <v>5169.8428838986156</v>
      </c>
      <c r="S6702">
        <v>1.412651390075685</v>
      </c>
      <c r="T6702">
        <f t="shared" si="210"/>
        <v>5169.8428838986156</v>
      </c>
      <c r="U6702">
        <f t="shared" si="211"/>
        <v>1.4126513900756847</v>
      </c>
    </row>
    <row r="6703" spans="1:21" x14ac:dyDescent="0.35">
      <c r="A6703" t="s">
        <v>73</v>
      </c>
      <c r="B6703" t="s">
        <v>68</v>
      </c>
      <c r="C6703" t="s">
        <v>29</v>
      </c>
      <c r="D6703" t="s">
        <v>30</v>
      </c>
      <c r="E6703" t="s">
        <v>539</v>
      </c>
      <c r="F6703" t="s">
        <v>540</v>
      </c>
      <c r="G6703" t="s">
        <v>452</v>
      </c>
      <c r="H6703" t="s">
        <v>41</v>
      </c>
      <c r="I6703" t="s">
        <v>453</v>
      </c>
      <c r="J6703" t="s">
        <v>36</v>
      </c>
      <c r="L6703" t="s">
        <v>541</v>
      </c>
      <c r="M6703" t="s">
        <v>541</v>
      </c>
      <c r="N6703" t="b">
        <v>0</v>
      </c>
      <c r="O6703">
        <v>272.80299449</v>
      </c>
      <c r="P6703">
        <v>1.336661294664343E-2</v>
      </c>
      <c r="Q6703">
        <v>17.459341586710249</v>
      </c>
      <c r="R6703">
        <v>4762.9606666783448</v>
      </c>
      <c r="S6703">
        <v>3.64645203803313</v>
      </c>
      <c r="T6703">
        <f t="shared" si="210"/>
        <v>4762.9606666783438</v>
      </c>
      <c r="U6703">
        <f t="shared" si="211"/>
        <v>3.6464520380331304</v>
      </c>
    </row>
    <row r="6704" spans="1:21" x14ac:dyDescent="0.35">
      <c r="A6704" t="s">
        <v>73</v>
      </c>
      <c r="B6704" t="s">
        <v>68</v>
      </c>
      <c r="C6704" t="s">
        <v>29</v>
      </c>
      <c r="D6704" t="s">
        <v>30</v>
      </c>
      <c r="E6704" t="s">
        <v>1436</v>
      </c>
      <c r="F6704" t="s">
        <v>1437</v>
      </c>
      <c r="G6704" t="s">
        <v>452</v>
      </c>
      <c r="H6704" t="s">
        <v>41</v>
      </c>
      <c r="I6704" t="s">
        <v>453</v>
      </c>
      <c r="J6704" t="s">
        <v>36</v>
      </c>
      <c r="L6704" t="s">
        <v>1438</v>
      </c>
      <c r="M6704" t="s">
        <v>1438</v>
      </c>
      <c r="N6704" t="b">
        <v>0</v>
      </c>
      <c r="O6704">
        <v>4.1506001000000001</v>
      </c>
      <c r="P6704">
        <v>3.9147422681317023E-3</v>
      </c>
      <c r="Q6704">
        <v>5.1133987911580654</v>
      </c>
      <c r="R6704">
        <v>21.22367353392055</v>
      </c>
      <c r="S6704">
        <v>1.6248529649581671E-2</v>
      </c>
      <c r="T6704">
        <f t="shared" si="210"/>
        <v>21.223673533920547</v>
      </c>
      <c r="U6704">
        <f t="shared" si="211"/>
        <v>1.6248529649581671E-2</v>
      </c>
    </row>
    <row r="6705" spans="1:21" x14ac:dyDescent="0.35">
      <c r="A6705" t="s">
        <v>73</v>
      </c>
      <c r="B6705" t="s">
        <v>68</v>
      </c>
      <c r="C6705" t="s">
        <v>29</v>
      </c>
      <c r="D6705" t="s">
        <v>30</v>
      </c>
      <c r="E6705" t="s">
        <v>1442</v>
      </c>
      <c r="F6705" t="s">
        <v>1443</v>
      </c>
      <c r="G6705" t="s">
        <v>452</v>
      </c>
      <c r="H6705" t="s">
        <v>41</v>
      </c>
      <c r="I6705" t="s">
        <v>453</v>
      </c>
      <c r="J6705" t="s">
        <v>145</v>
      </c>
      <c r="L6705" t="s">
        <v>1444</v>
      </c>
      <c r="M6705" t="s">
        <v>1444</v>
      </c>
      <c r="N6705" t="b">
        <v>0</v>
      </c>
      <c r="O6705">
        <v>91.455062609999999</v>
      </c>
      <c r="P6705">
        <v>3.7717091136723782E-3</v>
      </c>
      <c r="Q6705">
        <v>4.9265702571159293</v>
      </c>
      <c r="R6705">
        <v>450.55979131710109</v>
      </c>
      <c r="S6705">
        <v>0.34494189313761497</v>
      </c>
      <c r="T6705">
        <f t="shared" si="210"/>
        <v>450.55979131710109</v>
      </c>
      <c r="U6705">
        <f t="shared" si="211"/>
        <v>0.34494189313761497</v>
      </c>
    </row>
    <row r="6706" spans="1:21" x14ac:dyDescent="0.35">
      <c r="A6706" t="s">
        <v>73</v>
      </c>
      <c r="B6706" t="s">
        <v>68</v>
      </c>
      <c r="C6706" t="s">
        <v>39</v>
      </c>
      <c r="D6706" t="s">
        <v>40</v>
      </c>
      <c r="E6706" t="s">
        <v>1442</v>
      </c>
      <c r="F6706" t="s">
        <v>1443</v>
      </c>
      <c r="G6706" t="s">
        <v>452</v>
      </c>
      <c r="H6706" t="s">
        <v>41</v>
      </c>
      <c r="I6706" t="s">
        <v>453</v>
      </c>
      <c r="J6706" t="s">
        <v>145</v>
      </c>
      <c r="L6706" t="s">
        <v>1444</v>
      </c>
      <c r="M6706" t="s">
        <v>1444</v>
      </c>
      <c r="N6706" t="b">
        <v>0</v>
      </c>
      <c r="O6706">
        <v>91.455062609999999</v>
      </c>
      <c r="P6706">
        <v>1.372649521233033E-3</v>
      </c>
      <c r="Q6706">
        <v>5.0234491037829514</v>
      </c>
      <c r="R6706">
        <v>459.41985230461819</v>
      </c>
      <c r="S6706">
        <v>0.12553574790595359</v>
      </c>
      <c r="T6706">
        <f t="shared" si="210"/>
        <v>459.41985230461819</v>
      </c>
      <c r="U6706">
        <f t="shared" si="211"/>
        <v>0.12553574790595357</v>
      </c>
    </row>
    <row r="6707" spans="1:21" x14ac:dyDescent="0.35">
      <c r="A6707" t="s">
        <v>73</v>
      </c>
      <c r="B6707" t="s">
        <v>68</v>
      </c>
      <c r="C6707" t="s">
        <v>29</v>
      </c>
      <c r="D6707" t="s">
        <v>30</v>
      </c>
      <c r="E6707" t="s">
        <v>559</v>
      </c>
      <c r="F6707" t="s">
        <v>560</v>
      </c>
      <c r="G6707" t="s">
        <v>452</v>
      </c>
      <c r="H6707" t="s">
        <v>41</v>
      </c>
      <c r="I6707" t="s">
        <v>453</v>
      </c>
      <c r="J6707" t="s">
        <v>36</v>
      </c>
      <c r="L6707" t="s">
        <v>561</v>
      </c>
      <c r="M6707" t="s">
        <v>561</v>
      </c>
      <c r="N6707" t="b">
        <v>0</v>
      </c>
      <c r="O6707">
        <v>399.68306785999999</v>
      </c>
      <c r="P6707">
        <v>3.0010207005972098E-2</v>
      </c>
      <c r="Q6707">
        <v>39.19904446224924</v>
      </c>
      <c r="R6707">
        <v>15667.194347852321</v>
      </c>
      <c r="S6707">
        <v>11.99457160326059</v>
      </c>
      <c r="T6707">
        <f t="shared" si="210"/>
        <v>15667.194347852321</v>
      </c>
      <c r="U6707">
        <f t="shared" si="211"/>
        <v>11.994571603260594</v>
      </c>
    </row>
    <row r="6708" spans="1:21" x14ac:dyDescent="0.35">
      <c r="A6708" t="s">
        <v>73</v>
      </c>
      <c r="B6708" t="s">
        <v>68</v>
      </c>
      <c r="C6708" t="s">
        <v>39</v>
      </c>
      <c r="D6708" t="s">
        <v>40</v>
      </c>
      <c r="E6708" t="s">
        <v>559</v>
      </c>
      <c r="F6708" t="s">
        <v>560</v>
      </c>
      <c r="G6708" t="s">
        <v>452</v>
      </c>
      <c r="H6708" t="s">
        <v>41</v>
      </c>
      <c r="I6708" t="s">
        <v>453</v>
      </c>
      <c r="J6708" t="s">
        <v>36</v>
      </c>
      <c r="L6708" t="s">
        <v>561</v>
      </c>
      <c r="M6708" t="s">
        <v>561</v>
      </c>
      <c r="N6708" t="b">
        <v>0</v>
      </c>
      <c r="O6708">
        <v>399.68306785999999</v>
      </c>
      <c r="P6708">
        <v>1.9018308384545931E-3</v>
      </c>
      <c r="Q6708">
        <v>6.9600799571907439</v>
      </c>
      <c r="R6708">
        <v>2781.8261098408939</v>
      </c>
      <c r="S6708">
        <v>0.76012958406428788</v>
      </c>
      <c r="T6708">
        <f t="shared" si="210"/>
        <v>2781.8261098408939</v>
      </c>
      <c r="U6708">
        <f t="shared" si="211"/>
        <v>0.76012958406428777</v>
      </c>
    </row>
    <row r="6709" spans="1:21" x14ac:dyDescent="0.35">
      <c r="A6709" t="s">
        <v>73</v>
      </c>
      <c r="B6709" t="s">
        <v>68</v>
      </c>
      <c r="C6709" t="s">
        <v>39</v>
      </c>
      <c r="D6709" t="s">
        <v>40</v>
      </c>
      <c r="E6709" t="s">
        <v>562</v>
      </c>
      <c r="F6709" t="s">
        <v>563</v>
      </c>
      <c r="G6709" t="s">
        <v>452</v>
      </c>
      <c r="H6709" t="s">
        <v>41</v>
      </c>
      <c r="I6709" t="s">
        <v>453</v>
      </c>
      <c r="J6709" t="s">
        <v>36</v>
      </c>
      <c r="L6709" t="s">
        <v>564</v>
      </c>
      <c r="M6709" t="s">
        <v>564</v>
      </c>
      <c r="N6709" t="b">
        <v>0</v>
      </c>
      <c r="O6709">
        <v>42.062857780000002</v>
      </c>
      <c r="P6709">
        <v>8.0996363397226427E-3</v>
      </c>
      <c r="Q6709">
        <v>29.642024626357589</v>
      </c>
      <c r="R6709">
        <v>1246.8282661697369</v>
      </c>
      <c r="S6709">
        <v>0.34069385142747333</v>
      </c>
      <c r="T6709">
        <f t="shared" si="210"/>
        <v>1246.8282661697369</v>
      </c>
      <c r="U6709">
        <f t="shared" si="211"/>
        <v>0.34069385142747327</v>
      </c>
    </row>
    <row r="6710" spans="1:21" x14ac:dyDescent="0.35">
      <c r="A6710" t="s">
        <v>73</v>
      </c>
      <c r="B6710" t="s">
        <v>68</v>
      </c>
      <c r="C6710" t="s">
        <v>29</v>
      </c>
      <c r="D6710" t="s">
        <v>30</v>
      </c>
      <c r="E6710" t="s">
        <v>562</v>
      </c>
      <c r="F6710" t="s">
        <v>563</v>
      </c>
      <c r="G6710" t="s">
        <v>452</v>
      </c>
      <c r="H6710" t="s">
        <v>41</v>
      </c>
      <c r="I6710" t="s">
        <v>453</v>
      </c>
      <c r="J6710" t="s">
        <v>36</v>
      </c>
      <c r="L6710" t="s">
        <v>564</v>
      </c>
      <c r="M6710" t="s">
        <v>564</v>
      </c>
      <c r="N6710" t="b">
        <v>0</v>
      </c>
      <c r="O6710">
        <v>42.062857780000002</v>
      </c>
      <c r="P6710">
        <v>3.9674084090154389E-2</v>
      </c>
      <c r="Q6710">
        <v>51.821907990820968</v>
      </c>
      <c r="R6710">
        <v>2179.777545706148</v>
      </c>
      <c r="S6710">
        <v>1.6688053566359251</v>
      </c>
      <c r="T6710">
        <f t="shared" si="210"/>
        <v>2179.777545706148</v>
      </c>
      <c r="U6710">
        <f t="shared" si="211"/>
        <v>1.6688053566359249</v>
      </c>
    </row>
    <row r="6711" spans="1:21" x14ac:dyDescent="0.35">
      <c r="A6711" t="s">
        <v>73</v>
      </c>
      <c r="B6711" t="s">
        <v>68</v>
      </c>
      <c r="C6711" t="s">
        <v>29</v>
      </c>
      <c r="D6711" t="s">
        <v>30</v>
      </c>
      <c r="E6711" t="s">
        <v>586</v>
      </c>
      <c r="F6711" t="s">
        <v>468</v>
      </c>
      <c r="G6711" t="s">
        <v>452</v>
      </c>
      <c r="H6711" t="s">
        <v>41</v>
      </c>
      <c r="I6711" t="s">
        <v>453</v>
      </c>
      <c r="J6711" t="s">
        <v>36</v>
      </c>
      <c r="L6711" t="s">
        <v>587</v>
      </c>
      <c r="M6711" t="s">
        <v>587</v>
      </c>
      <c r="N6711" t="b">
        <v>0</v>
      </c>
      <c r="O6711">
        <v>96.089047769999993</v>
      </c>
      <c r="P6711">
        <v>1.6611756626699149E-2</v>
      </c>
      <c r="Q6711">
        <v>21.698117126498332</v>
      </c>
      <c r="R6711">
        <v>2084.951413087153</v>
      </c>
      <c r="S6711">
        <v>1.596207876046509</v>
      </c>
      <c r="T6711">
        <f t="shared" si="210"/>
        <v>2084.951413087153</v>
      </c>
      <c r="U6711">
        <f t="shared" si="211"/>
        <v>1.5962078760465086</v>
      </c>
    </row>
    <row r="6712" spans="1:21" x14ac:dyDescent="0.35">
      <c r="A6712" t="s">
        <v>73</v>
      </c>
      <c r="B6712" t="s">
        <v>68</v>
      </c>
      <c r="C6712" t="s">
        <v>39</v>
      </c>
      <c r="D6712" t="s">
        <v>40</v>
      </c>
      <c r="E6712" t="s">
        <v>586</v>
      </c>
      <c r="F6712" t="s">
        <v>468</v>
      </c>
      <c r="G6712" t="s">
        <v>452</v>
      </c>
      <c r="H6712" t="s">
        <v>41</v>
      </c>
      <c r="I6712" t="s">
        <v>453</v>
      </c>
      <c r="J6712" t="s">
        <v>36</v>
      </c>
      <c r="L6712" t="s">
        <v>587</v>
      </c>
      <c r="M6712" t="s">
        <v>587</v>
      </c>
      <c r="N6712" t="b">
        <v>0</v>
      </c>
      <c r="O6712">
        <v>96.089047769999993</v>
      </c>
      <c r="P6712">
        <v>7.3944363936382937E-3</v>
      </c>
      <c r="Q6712">
        <v>27.061223058042479</v>
      </c>
      <c r="R6712">
        <v>2600.2871551388689</v>
      </c>
      <c r="S6712">
        <v>0.71052435186053653</v>
      </c>
      <c r="T6712">
        <f t="shared" si="210"/>
        <v>2600.2871551388689</v>
      </c>
      <c r="U6712">
        <f t="shared" si="211"/>
        <v>0.71052435186053653</v>
      </c>
    </row>
    <row r="6713" spans="1:21" x14ac:dyDescent="0.35">
      <c r="A6713" t="s">
        <v>73</v>
      </c>
      <c r="B6713" t="s">
        <v>68</v>
      </c>
      <c r="C6713" t="s">
        <v>29</v>
      </c>
      <c r="D6713" t="s">
        <v>30</v>
      </c>
      <c r="E6713" t="s">
        <v>588</v>
      </c>
      <c r="F6713" t="s">
        <v>589</v>
      </c>
      <c r="G6713" t="s">
        <v>452</v>
      </c>
      <c r="H6713" t="s">
        <v>41</v>
      </c>
      <c r="I6713" t="s">
        <v>453</v>
      </c>
      <c r="J6713" t="s">
        <v>145</v>
      </c>
      <c r="L6713" t="s">
        <v>590</v>
      </c>
      <c r="M6713" t="s">
        <v>590</v>
      </c>
      <c r="N6713" t="b">
        <v>0</v>
      </c>
      <c r="O6713">
        <v>54.427446869999997</v>
      </c>
      <c r="P6713">
        <v>3.3703266134198829E-3</v>
      </c>
      <c r="Q6713">
        <v>4.4022882862972921</v>
      </c>
      <c r="R6713">
        <v>239.6053118088692</v>
      </c>
      <c r="S6713">
        <v>0.18343827268645771</v>
      </c>
      <c r="T6713">
        <f t="shared" si="210"/>
        <v>239.6053118088692</v>
      </c>
      <c r="U6713">
        <f t="shared" si="211"/>
        <v>0.18343827268645771</v>
      </c>
    </row>
    <row r="6714" spans="1:21" x14ac:dyDescent="0.35">
      <c r="A6714" t="s">
        <v>73</v>
      </c>
      <c r="B6714" t="s">
        <v>68</v>
      </c>
      <c r="C6714" t="s">
        <v>39</v>
      </c>
      <c r="D6714" t="s">
        <v>40</v>
      </c>
      <c r="E6714" t="s">
        <v>588</v>
      </c>
      <c r="F6714" t="s">
        <v>589</v>
      </c>
      <c r="G6714" t="s">
        <v>452</v>
      </c>
      <c r="H6714" t="s">
        <v>41</v>
      </c>
      <c r="I6714" t="s">
        <v>453</v>
      </c>
      <c r="J6714" t="s">
        <v>145</v>
      </c>
      <c r="L6714" t="s">
        <v>590</v>
      </c>
      <c r="M6714" t="s">
        <v>590</v>
      </c>
      <c r="N6714" t="b">
        <v>0</v>
      </c>
      <c r="O6714">
        <v>54.427446869999997</v>
      </c>
      <c r="P6714">
        <v>2.510550680137461E-3</v>
      </c>
      <c r="Q6714">
        <v>9.1877958423133013</v>
      </c>
      <c r="R6714">
        <v>500.06827005991408</v>
      </c>
      <c r="S6714">
        <v>0.13664286375762399</v>
      </c>
      <c r="T6714">
        <f t="shared" si="210"/>
        <v>500.06827005991408</v>
      </c>
      <c r="U6714">
        <f t="shared" si="211"/>
        <v>0.13664286375762402</v>
      </c>
    </row>
    <row r="6715" spans="1:21" x14ac:dyDescent="0.35">
      <c r="A6715" t="s">
        <v>73</v>
      </c>
      <c r="B6715" t="s">
        <v>68</v>
      </c>
      <c r="C6715" t="s">
        <v>39</v>
      </c>
      <c r="D6715" t="s">
        <v>40</v>
      </c>
      <c r="E6715" t="s">
        <v>591</v>
      </c>
      <c r="G6715" t="s">
        <v>452</v>
      </c>
      <c r="H6715" t="s">
        <v>41</v>
      </c>
      <c r="I6715" t="s">
        <v>453</v>
      </c>
      <c r="J6715" t="s">
        <v>145</v>
      </c>
      <c r="L6715" t="s">
        <v>592</v>
      </c>
      <c r="M6715" t="s">
        <v>592</v>
      </c>
      <c r="N6715" t="b">
        <v>0</v>
      </c>
      <c r="O6715">
        <v>54.427446869999997</v>
      </c>
      <c r="P6715">
        <v>8.2100977970291013E-4</v>
      </c>
      <c r="Q6715">
        <v>3.0046277496536891</v>
      </c>
      <c r="R6715">
        <v>163.53421720840379</v>
      </c>
      <c r="S6715">
        <v>4.4685466164530542E-2</v>
      </c>
      <c r="T6715">
        <f t="shared" si="210"/>
        <v>163.53421720840382</v>
      </c>
      <c r="U6715">
        <f t="shared" si="211"/>
        <v>4.4685466164530542E-2</v>
      </c>
    </row>
    <row r="6716" spans="1:21" x14ac:dyDescent="0.35">
      <c r="A6716" t="s">
        <v>73</v>
      </c>
      <c r="B6716" t="s">
        <v>68</v>
      </c>
      <c r="C6716" t="s">
        <v>29</v>
      </c>
      <c r="D6716" t="s">
        <v>30</v>
      </c>
      <c r="E6716" t="s">
        <v>591</v>
      </c>
      <c r="G6716" t="s">
        <v>452</v>
      </c>
      <c r="H6716" t="s">
        <v>41</v>
      </c>
      <c r="I6716" t="s">
        <v>453</v>
      </c>
      <c r="J6716" t="s">
        <v>145</v>
      </c>
      <c r="L6716" t="s">
        <v>592</v>
      </c>
      <c r="M6716" t="s">
        <v>592</v>
      </c>
      <c r="N6716" t="b">
        <v>0</v>
      </c>
      <c r="O6716">
        <v>54.427446869999997</v>
      </c>
      <c r="P6716">
        <v>7.322288111995018E-3</v>
      </c>
      <c r="Q6716">
        <v>9.5643024791655993</v>
      </c>
      <c r="R6716">
        <v>520.56056503339494</v>
      </c>
      <c r="S6716">
        <v>0.39853344718244138</v>
      </c>
      <c r="T6716">
        <f t="shared" si="210"/>
        <v>520.56056503339494</v>
      </c>
      <c r="U6716">
        <f t="shared" si="211"/>
        <v>0.39853344718244144</v>
      </c>
    </row>
    <row r="6717" spans="1:21" x14ac:dyDescent="0.35">
      <c r="A6717" t="s">
        <v>73</v>
      </c>
      <c r="B6717" t="s">
        <v>68</v>
      </c>
      <c r="C6717" t="s">
        <v>39</v>
      </c>
      <c r="D6717" t="s">
        <v>40</v>
      </c>
      <c r="E6717" t="s">
        <v>593</v>
      </c>
      <c r="G6717" t="s">
        <v>452</v>
      </c>
      <c r="H6717" t="s">
        <v>41</v>
      </c>
      <c r="I6717" t="s">
        <v>453</v>
      </c>
      <c r="J6717" t="s">
        <v>145</v>
      </c>
      <c r="L6717" t="s">
        <v>594</v>
      </c>
      <c r="M6717" t="s">
        <v>595</v>
      </c>
      <c r="N6717" t="b">
        <v>0</v>
      </c>
      <c r="O6717">
        <v>54.427446869999997</v>
      </c>
      <c r="P6717">
        <v>5.5812884487114042E-3</v>
      </c>
      <c r="Q6717">
        <v>20.425693537887138</v>
      </c>
      <c r="R6717">
        <v>1111.718349816254</v>
      </c>
      <c r="S6717">
        <v>0.30377528050838459</v>
      </c>
      <c r="T6717">
        <f t="shared" si="210"/>
        <v>1111.7183498162544</v>
      </c>
      <c r="U6717">
        <f t="shared" si="211"/>
        <v>0.30377528050838465</v>
      </c>
    </row>
    <row r="6718" spans="1:21" x14ac:dyDescent="0.35">
      <c r="A6718" t="s">
        <v>73</v>
      </c>
      <c r="B6718" t="s">
        <v>68</v>
      </c>
      <c r="C6718" t="s">
        <v>29</v>
      </c>
      <c r="D6718" t="s">
        <v>30</v>
      </c>
      <c r="E6718" t="s">
        <v>593</v>
      </c>
      <c r="G6718" t="s">
        <v>452</v>
      </c>
      <c r="H6718" t="s">
        <v>41</v>
      </c>
      <c r="I6718" t="s">
        <v>453</v>
      </c>
      <c r="J6718" t="s">
        <v>145</v>
      </c>
      <c r="L6718" t="s">
        <v>594</v>
      </c>
      <c r="M6718" t="s">
        <v>595</v>
      </c>
      <c r="N6718" t="b">
        <v>0</v>
      </c>
      <c r="O6718">
        <v>54.427446869999997</v>
      </c>
      <c r="P6718">
        <v>6.1933966798707763E-3</v>
      </c>
      <c r="Q6718">
        <v>8.0897553215240592</v>
      </c>
      <c r="R6718">
        <v>440.30472795355053</v>
      </c>
      <c r="S6718">
        <v>0.33709076873850108</v>
      </c>
      <c r="T6718">
        <f t="shared" si="210"/>
        <v>440.30472795355047</v>
      </c>
      <c r="U6718">
        <f t="shared" si="211"/>
        <v>0.33709076873850108</v>
      </c>
    </row>
    <row r="6719" spans="1:21" x14ac:dyDescent="0.35">
      <c r="A6719" t="s">
        <v>73</v>
      </c>
      <c r="B6719" t="s">
        <v>68</v>
      </c>
      <c r="C6719" t="s">
        <v>39</v>
      </c>
      <c r="D6719" t="s">
        <v>40</v>
      </c>
      <c r="E6719" t="s">
        <v>596</v>
      </c>
      <c r="F6719" t="s">
        <v>597</v>
      </c>
      <c r="G6719" t="s">
        <v>452</v>
      </c>
      <c r="H6719" t="s">
        <v>41</v>
      </c>
      <c r="I6719" t="s">
        <v>453</v>
      </c>
      <c r="J6719" t="s">
        <v>145</v>
      </c>
      <c r="L6719" t="s">
        <v>598</v>
      </c>
      <c r="M6719" t="s">
        <v>598</v>
      </c>
      <c r="N6719" t="b">
        <v>0</v>
      </c>
      <c r="O6719">
        <v>54.427446869999997</v>
      </c>
      <c r="P6719">
        <v>7.2550479125481994E-5</v>
      </c>
      <c r="Q6719">
        <v>0.26551106724937501</v>
      </c>
      <c r="R6719">
        <v>14.45108950611235</v>
      </c>
      <c r="S6719">
        <v>3.948737347995215E-3</v>
      </c>
      <c r="T6719">
        <f t="shared" si="210"/>
        <v>14.451089506112355</v>
      </c>
      <c r="U6719">
        <f t="shared" si="211"/>
        <v>3.948737347995215E-3</v>
      </c>
    </row>
    <row r="6720" spans="1:21" x14ac:dyDescent="0.35">
      <c r="A6720" t="s">
        <v>73</v>
      </c>
      <c r="B6720" t="s">
        <v>68</v>
      </c>
      <c r="C6720" t="s">
        <v>39</v>
      </c>
      <c r="D6720" t="s">
        <v>40</v>
      </c>
      <c r="E6720" t="s">
        <v>599</v>
      </c>
      <c r="F6720" t="s">
        <v>600</v>
      </c>
      <c r="G6720" t="s">
        <v>452</v>
      </c>
      <c r="H6720" t="s">
        <v>41</v>
      </c>
      <c r="I6720" t="s">
        <v>453</v>
      </c>
      <c r="J6720" t="s">
        <v>145</v>
      </c>
      <c r="L6720" t="s">
        <v>601</v>
      </c>
      <c r="M6720" t="s">
        <v>601</v>
      </c>
      <c r="N6720" t="b">
        <v>0</v>
      </c>
      <c r="O6720">
        <v>111.51933579999999</v>
      </c>
      <c r="P6720">
        <v>1.1660633802626949E-2</v>
      </c>
      <c r="Q6720">
        <v>42.674112742726152</v>
      </c>
      <c r="R6720">
        <v>4758.9887089231361</v>
      </c>
      <c r="S6720">
        <v>1.3003861366759859</v>
      </c>
      <c r="T6720">
        <f t="shared" si="210"/>
        <v>4758.9887089231361</v>
      </c>
      <c r="U6720">
        <f t="shared" si="211"/>
        <v>1.3003861366759857</v>
      </c>
    </row>
    <row r="6721" spans="1:21" x14ac:dyDescent="0.35">
      <c r="A6721" t="s">
        <v>73</v>
      </c>
      <c r="B6721" t="s">
        <v>68</v>
      </c>
      <c r="C6721" t="s">
        <v>29</v>
      </c>
      <c r="D6721" t="s">
        <v>30</v>
      </c>
      <c r="E6721" t="s">
        <v>599</v>
      </c>
      <c r="F6721" t="s">
        <v>600</v>
      </c>
      <c r="G6721" t="s">
        <v>452</v>
      </c>
      <c r="H6721" t="s">
        <v>41</v>
      </c>
      <c r="I6721" t="s">
        <v>453</v>
      </c>
      <c r="J6721" t="s">
        <v>145</v>
      </c>
      <c r="L6721" t="s">
        <v>601</v>
      </c>
      <c r="M6721" t="s">
        <v>601</v>
      </c>
      <c r="N6721" t="b">
        <v>0</v>
      </c>
      <c r="O6721">
        <v>111.51933579999999</v>
      </c>
      <c r="P6721">
        <v>1.6297708444771981E-2</v>
      </c>
      <c r="Q6721">
        <v>21.287910404358701</v>
      </c>
      <c r="R6721">
        <v>2374.013628863991</v>
      </c>
      <c r="S6721">
        <v>1.8175096208230219</v>
      </c>
      <c r="T6721">
        <f t="shared" si="210"/>
        <v>2374.0136288639915</v>
      </c>
      <c r="U6721">
        <f t="shared" si="211"/>
        <v>1.8175096208230221</v>
      </c>
    </row>
    <row r="6722" spans="1:21" x14ac:dyDescent="0.35">
      <c r="A6722" t="s">
        <v>73</v>
      </c>
      <c r="B6722" t="s">
        <v>68</v>
      </c>
      <c r="C6722" t="s">
        <v>29</v>
      </c>
      <c r="D6722" t="s">
        <v>30</v>
      </c>
      <c r="E6722" t="s">
        <v>611</v>
      </c>
      <c r="F6722" t="s">
        <v>612</v>
      </c>
      <c r="G6722" t="s">
        <v>452</v>
      </c>
      <c r="H6722" t="s">
        <v>41</v>
      </c>
      <c r="I6722" t="s">
        <v>453</v>
      </c>
      <c r="J6722" t="s">
        <v>36</v>
      </c>
      <c r="L6722" t="s">
        <v>613</v>
      </c>
      <c r="M6722" t="s">
        <v>613</v>
      </c>
      <c r="N6722" t="b">
        <v>0</v>
      </c>
      <c r="O6722">
        <v>714.01535258000001</v>
      </c>
      <c r="P6722">
        <v>3.2807886257951048E-8</v>
      </c>
      <c r="Q6722">
        <v>4.285334625922157E-5</v>
      </c>
      <c r="R6722">
        <v>3.0597947138510911E-2</v>
      </c>
      <c r="S6722">
        <v>2.3425334473875459E-5</v>
      </c>
      <c r="T6722">
        <f t="shared" ref="T6722:T6785" si="212">O6722*Q6722</f>
        <v>3.0597947138510915E-2</v>
      </c>
      <c r="U6722">
        <f t="shared" ref="U6722:U6785" si="213">O6722*P6722</f>
        <v>2.3425334473875456E-5</v>
      </c>
    </row>
    <row r="6723" spans="1:21" x14ac:dyDescent="0.35">
      <c r="A6723" t="s">
        <v>73</v>
      </c>
      <c r="B6723" t="s">
        <v>68</v>
      </c>
      <c r="C6723" t="s">
        <v>29</v>
      </c>
      <c r="D6723" t="s">
        <v>30</v>
      </c>
      <c r="E6723" t="s">
        <v>614</v>
      </c>
      <c r="F6723" t="s">
        <v>615</v>
      </c>
      <c r="G6723" t="s">
        <v>452</v>
      </c>
      <c r="H6723" t="s">
        <v>41</v>
      </c>
      <c r="I6723" t="s">
        <v>453</v>
      </c>
      <c r="J6723" t="s">
        <v>36</v>
      </c>
      <c r="L6723" t="s">
        <v>616</v>
      </c>
      <c r="M6723" t="s">
        <v>616</v>
      </c>
      <c r="N6723" t="b">
        <v>0</v>
      </c>
      <c r="O6723">
        <v>0.45680324</v>
      </c>
      <c r="P6723">
        <v>4.2642896908941172E-3</v>
      </c>
      <c r="Q6723">
        <v>5.5699742810839377</v>
      </c>
      <c r="R6723">
        <v>2.544382298315814</v>
      </c>
      <c r="S6723">
        <v>1.9479413470990311E-3</v>
      </c>
      <c r="T6723">
        <f t="shared" si="212"/>
        <v>2.5443822983158135</v>
      </c>
      <c r="U6723">
        <f t="shared" si="213"/>
        <v>1.9479413470990313E-3</v>
      </c>
    </row>
    <row r="6724" spans="1:21" x14ac:dyDescent="0.35">
      <c r="A6724" t="s">
        <v>73</v>
      </c>
      <c r="B6724" t="s">
        <v>68</v>
      </c>
      <c r="C6724" t="s">
        <v>39</v>
      </c>
      <c r="D6724" t="s">
        <v>40</v>
      </c>
      <c r="E6724" t="s">
        <v>614</v>
      </c>
      <c r="F6724" t="s">
        <v>615</v>
      </c>
      <c r="G6724" t="s">
        <v>452</v>
      </c>
      <c r="H6724" t="s">
        <v>41</v>
      </c>
      <c r="I6724" t="s">
        <v>453</v>
      </c>
      <c r="J6724" t="s">
        <v>36</v>
      </c>
      <c r="L6724" t="s">
        <v>616</v>
      </c>
      <c r="M6724" t="s">
        <v>616</v>
      </c>
      <c r="N6724" t="b">
        <v>0</v>
      </c>
      <c r="O6724">
        <v>0.45680324</v>
      </c>
      <c r="P6724">
        <v>3.8505041442022511E-3</v>
      </c>
      <c r="Q6724">
        <v>14.09158805150053</v>
      </c>
      <c r="R6724">
        <v>6.4370830786707298</v>
      </c>
      <c r="S6724">
        <v>1.758922768705015E-3</v>
      </c>
      <c r="T6724">
        <f t="shared" si="212"/>
        <v>6.4370830786707289</v>
      </c>
      <c r="U6724">
        <f t="shared" si="213"/>
        <v>1.7589227687050154E-3</v>
      </c>
    </row>
    <row r="6725" spans="1:21" x14ac:dyDescent="0.35">
      <c r="A6725" t="s">
        <v>73</v>
      </c>
      <c r="B6725" t="s">
        <v>68</v>
      </c>
      <c r="C6725" t="s">
        <v>29</v>
      </c>
      <c r="D6725" t="s">
        <v>30</v>
      </c>
      <c r="E6725" t="s">
        <v>620</v>
      </c>
      <c r="F6725" t="s">
        <v>621</v>
      </c>
      <c r="G6725" t="s">
        <v>452</v>
      </c>
      <c r="H6725" t="s">
        <v>41</v>
      </c>
      <c r="I6725" t="s">
        <v>453</v>
      </c>
      <c r="J6725" t="s">
        <v>36</v>
      </c>
      <c r="L6725" t="s">
        <v>622</v>
      </c>
      <c r="M6725" t="s">
        <v>622</v>
      </c>
      <c r="N6725" t="b">
        <v>0</v>
      </c>
      <c r="O6725">
        <v>91.262107009999994</v>
      </c>
      <c r="P6725">
        <v>2.547228097786813E-2</v>
      </c>
      <c r="Q6725">
        <v>33.271649022869347</v>
      </c>
      <c r="R6725">
        <v>3036.4407935242639</v>
      </c>
      <c r="S6725">
        <v>2.3246540323909888</v>
      </c>
      <c r="T6725">
        <f t="shared" si="212"/>
        <v>3036.4407935242643</v>
      </c>
      <c r="U6725">
        <f t="shared" si="213"/>
        <v>2.3246540323909888</v>
      </c>
    </row>
    <row r="6726" spans="1:21" x14ac:dyDescent="0.35">
      <c r="A6726" t="s">
        <v>73</v>
      </c>
      <c r="B6726" t="s">
        <v>68</v>
      </c>
      <c r="C6726" t="s">
        <v>39</v>
      </c>
      <c r="D6726" t="s">
        <v>40</v>
      </c>
      <c r="E6726" t="s">
        <v>620</v>
      </c>
      <c r="F6726" t="s">
        <v>621</v>
      </c>
      <c r="G6726" t="s">
        <v>452</v>
      </c>
      <c r="H6726" t="s">
        <v>41</v>
      </c>
      <c r="I6726" t="s">
        <v>453</v>
      </c>
      <c r="J6726" t="s">
        <v>36</v>
      </c>
      <c r="L6726" t="s">
        <v>622</v>
      </c>
      <c r="M6726" t="s">
        <v>622</v>
      </c>
      <c r="N6726" t="b">
        <v>0</v>
      </c>
      <c r="O6726">
        <v>91.262107009999994</v>
      </c>
      <c r="P6726">
        <v>1.288259984426419E-3</v>
      </c>
      <c r="Q6726">
        <v>4.7146109506475211</v>
      </c>
      <c r="R6726">
        <v>430.26532908851192</v>
      </c>
      <c r="S6726">
        <v>0.11756932055542479</v>
      </c>
      <c r="T6726">
        <f t="shared" si="212"/>
        <v>430.26532908851186</v>
      </c>
      <c r="U6726">
        <f t="shared" si="213"/>
        <v>0.11756932055542478</v>
      </c>
    </row>
    <row r="6727" spans="1:21" x14ac:dyDescent="0.35">
      <c r="A6727" t="s">
        <v>73</v>
      </c>
      <c r="B6727" t="s">
        <v>68</v>
      </c>
      <c r="C6727" t="s">
        <v>29</v>
      </c>
      <c r="D6727" t="s">
        <v>30</v>
      </c>
      <c r="E6727" t="s">
        <v>1450</v>
      </c>
      <c r="F6727" t="s">
        <v>1451</v>
      </c>
      <c r="G6727" t="s">
        <v>452</v>
      </c>
      <c r="H6727" t="s">
        <v>41</v>
      </c>
      <c r="I6727" t="s">
        <v>453</v>
      </c>
      <c r="J6727" t="s">
        <v>145</v>
      </c>
      <c r="L6727" t="s">
        <v>1452</v>
      </c>
      <c r="M6727" t="s">
        <v>1452</v>
      </c>
      <c r="N6727" t="b">
        <v>0</v>
      </c>
      <c r="O6727">
        <v>111.51933579999999</v>
      </c>
      <c r="P6727">
        <v>3.1211407159563768E-2</v>
      </c>
      <c r="Q6727">
        <v>40.768040578115112</v>
      </c>
      <c r="R6727">
        <v>4546.4248071388447</v>
      </c>
      <c r="S6727">
        <v>3.480675395817916</v>
      </c>
      <c r="T6727">
        <f t="shared" si="212"/>
        <v>4546.4248071388447</v>
      </c>
      <c r="U6727">
        <f t="shared" si="213"/>
        <v>3.480675395817916</v>
      </c>
    </row>
    <row r="6728" spans="1:21" x14ac:dyDescent="0.35">
      <c r="A6728" t="s">
        <v>73</v>
      </c>
      <c r="B6728" t="s">
        <v>68</v>
      </c>
      <c r="C6728" t="s">
        <v>39</v>
      </c>
      <c r="D6728" t="s">
        <v>40</v>
      </c>
      <c r="E6728" t="s">
        <v>627</v>
      </c>
      <c r="G6728" t="s">
        <v>452</v>
      </c>
      <c r="H6728" t="s">
        <v>41</v>
      </c>
      <c r="I6728" t="s">
        <v>453</v>
      </c>
      <c r="J6728" t="s">
        <v>145</v>
      </c>
      <c r="L6728" t="s">
        <v>628</v>
      </c>
      <c r="M6728" t="s">
        <v>628</v>
      </c>
      <c r="N6728" t="b">
        <v>0</v>
      </c>
      <c r="O6728">
        <v>54.427446869999997</v>
      </c>
      <c r="P6728">
        <v>5.6279267747683078E-3</v>
      </c>
      <c r="Q6728">
        <v>20.596374584730061</v>
      </c>
      <c r="R6728">
        <v>1121.008083425013</v>
      </c>
      <c r="S6728">
        <v>0.30631368552195248</v>
      </c>
      <c r="T6728">
        <f t="shared" si="212"/>
        <v>1121.0080834250136</v>
      </c>
      <c r="U6728">
        <f t="shared" si="213"/>
        <v>0.30631368552195254</v>
      </c>
    </row>
    <row r="6729" spans="1:21" x14ac:dyDescent="0.35">
      <c r="A6729" t="s">
        <v>73</v>
      </c>
      <c r="B6729" t="s">
        <v>68</v>
      </c>
      <c r="C6729" t="s">
        <v>29</v>
      </c>
      <c r="D6729" t="s">
        <v>30</v>
      </c>
      <c r="E6729" t="s">
        <v>627</v>
      </c>
      <c r="G6729" t="s">
        <v>452</v>
      </c>
      <c r="H6729" t="s">
        <v>41</v>
      </c>
      <c r="I6729" t="s">
        <v>453</v>
      </c>
      <c r="J6729" t="s">
        <v>145</v>
      </c>
      <c r="L6729" t="s">
        <v>628</v>
      </c>
      <c r="M6729" t="s">
        <v>628</v>
      </c>
      <c r="N6729" t="b">
        <v>0</v>
      </c>
      <c r="O6729">
        <v>54.427446869999997</v>
      </c>
      <c r="P6729">
        <v>6.3886385864841766E-3</v>
      </c>
      <c r="Q6729">
        <v>8.3447784267199001</v>
      </c>
      <c r="R6729">
        <v>454.18498446221952</v>
      </c>
      <c r="S6729">
        <v>0.3477172872374994</v>
      </c>
      <c r="T6729">
        <f t="shared" si="212"/>
        <v>454.18498446221952</v>
      </c>
      <c r="U6729">
        <f t="shared" si="213"/>
        <v>0.3477172872374994</v>
      </c>
    </row>
    <row r="6730" spans="1:21" x14ac:dyDescent="0.35">
      <c r="A6730" t="s">
        <v>73</v>
      </c>
      <c r="B6730" t="s">
        <v>68</v>
      </c>
      <c r="C6730" t="s">
        <v>29</v>
      </c>
      <c r="D6730" t="s">
        <v>30</v>
      </c>
      <c r="E6730" t="s">
        <v>629</v>
      </c>
      <c r="F6730" t="s">
        <v>630</v>
      </c>
      <c r="G6730" t="s">
        <v>452</v>
      </c>
      <c r="H6730" t="s">
        <v>41</v>
      </c>
      <c r="I6730" t="s">
        <v>453</v>
      </c>
      <c r="J6730" t="s">
        <v>36</v>
      </c>
      <c r="L6730" t="s">
        <v>631</v>
      </c>
      <c r="M6730" t="s">
        <v>631</v>
      </c>
      <c r="N6730" t="b">
        <v>0</v>
      </c>
      <c r="O6730">
        <v>20.496116310000001</v>
      </c>
      <c r="P6730">
        <v>8.6711891731148082E-3</v>
      </c>
      <c r="Q6730">
        <v>11.32622410334791</v>
      </c>
      <c r="R6730">
        <v>232.14360657534431</v>
      </c>
      <c r="S6730">
        <v>0.17772570183817379</v>
      </c>
      <c r="T6730">
        <f t="shared" si="212"/>
        <v>232.14360657534422</v>
      </c>
      <c r="U6730">
        <f t="shared" si="213"/>
        <v>0.17772570183817385</v>
      </c>
    </row>
    <row r="6731" spans="1:21" x14ac:dyDescent="0.35">
      <c r="A6731" t="s">
        <v>73</v>
      </c>
      <c r="B6731" t="s">
        <v>68</v>
      </c>
      <c r="C6731" t="s">
        <v>39</v>
      </c>
      <c r="D6731" t="s">
        <v>40</v>
      </c>
      <c r="E6731" t="s">
        <v>629</v>
      </c>
      <c r="F6731" t="s">
        <v>630</v>
      </c>
      <c r="G6731" t="s">
        <v>452</v>
      </c>
      <c r="H6731" t="s">
        <v>41</v>
      </c>
      <c r="I6731" t="s">
        <v>453</v>
      </c>
      <c r="J6731" t="s">
        <v>36</v>
      </c>
      <c r="L6731" t="s">
        <v>631</v>
      </c>
      <c r="M6731" t="s">
        <v>631</v>
      </c>
      <c r="N6731" t="b">
        <v>0</v>
      </c>
      <c r="O6731">
        <v>20.496116310000001</v>
      </c>
      <c r="P6731">
        <v>4.5567993139533532E-3</v>
      </c>
      <c r="Q6731">
        <v>16.676397780866299</v>
      </c>
      <c r="R6731">
        <v>341.80138854846149</v>
      </c>
      <c r="S6731">
        <v>9.3396688740116141E-2</v>
      </c>
      <c r="T6731">
        <f t="shared" si="212"/>
        <v>341.8013885484616</v>
      </c>
      <c r="U6731">
        <f t="shared" si="213"/>
        <v>9.3396688740116141E-2</v>
      </c>
    </row>
    <row r="6732" spans="1:21" x14ac:dyDescent="0.35">
      <c r="A6732" t="s">
        <v>73</v>
      </c>
      <c r="B6732" t="s">
        <v>68</v>
      </c>
      <c r="C6732" t="s">
        <v>39</v>
      </c>
      <c r="D6732" t="s">
        <v>40</v>
      </c>
      <c r="E6732" t="s">
        <v>632</v>
      </c>
      <c r="G6732" t="s">
        <v>452</v>
      </c>
      <c r="H6732" t="s">
        <v>41</v>
      </c>
      <c r="I6732" t="s">
        <v>453</v>
      </c>
      <c r="J6732" t="s">
        <v>145</v>
      </c>
      <c r="L6732" t="s">
        <v>633</v>
      </c>
      <c r="M6732" t="s">
        <v>633</v>
      </c>
      <c r="N6732" t="b">
        <v>0</v>
      </c>
      <c r="O6732">
        <v>54.427446869999997</v>
      </c>
      <c r="P6732">
        <v>2.9516478358771578E-3</v>
      </c>
      <c r="Q6732">
        <v>10.802067422498849</v>
      </c>
      <c r="R6732">
        <v>587.92895072421413</v>
      </c>
      <c r="S6732">
        <v>0.1606506557661545</v>
      </c>
      <c r="T6732">
        <f t="shared" si="212"/>
        <v>587.92895072421391</v>
      </c>
      <c r="U6732">
        <f t="shared" si="213"/>
        <v>0.16065065576615448</v>
      </c>
    </row>
    <row r="6733" spans="1:21" x14ac:dyDescent="0.35">
      <c r="A6733" t="s">
        <v>73</v>
      </c>
      <c r="B6733" t="s">
        <v>68</v>
      </c>
      <c r="C6733" t="s">
        <v>29</v>
      </c>
      <c r="D6733" t="s">
        <v>30</v>
      </c>
      <c r="E6733" t="s">
        <v>632</v>
      </c>
      <c r="G6733" t="s">
        <v>452</v>
      </c>
      <c r="H6733" t="s">
        <v>41</v>
      </c>
      <c r="I6733" t="s">
        <v>453</v>
      </c>
      <c r="J6733" t="s">
        <v>145</v>
      </c>
      <c r="L6733" t="s">
        <v>633</v>
      </c>
      <c r="M6733" t="s">
        <v>633</v>
      </c>
      <c r="N6733" t="b">
        <v>0</v>
      </c>
      <c r="O6733">
        <v>54.427446869999997</v>
      </c>
      <c r="P6733">
        <v>3.2753602210437711E-3</v>
      </c>
      <c r="Q6733">
        <v>4.2782440957180734</v>
      </c>
      <c r="R6733">
        <v>232.85390321658659</v>
      </c>
      <c r="S6733">
        <v>0.17826949441097131</v>
      </c>
      <c r="T6733">
        <f t="shared" si="212"/>
        <v>232.85390321658662</v>
      </c>
      <c r="U6733">
        <f t="shared" si="213"/>
        <v>0.17826949441097131</v>
      </c>
    </row>
    <row r="6734" spans="1:21" x14ac:dyDescent="0.35">
      <c r="A6734" t="s">
        <v>73</v>
      </c>
      <c r="B6734" t="s">
        <v>68</v>
      </c>
      <c r="C6734" t="s">
        <v>29</v>
      </c>
      <c r="D6734" t="s">
        <v>30</v>
      </c>
      <c r="E6734" t="s">
        <v>647</v>
      </c>
      <c r="F6734" t="s">
        <v>648</v>
      </c>
      <c r="G6734" t="s">
        <v>452</v>
      </c>
      <c r="H6734" t="s">
        <v>41</v>
      </c>
      <c r="I6734" t="s">
        <v>645</v>
      </c>
      <c r="J6734" t="s">
        <v>36</v>
      </c>
      <c r="L6734" t="s">
        <v>649</v>
      </c>
      <c r="M6734" t="s">
        <v>649</v>
      </c>
      <c r="N6734" t="b">
        <v>0</v>
      </c>
      <c r="O6734">
        <v>43.80628574</v>
      </c>
      <c r="P6734">
        <v>6.197134898180521E-11</v>
      </c>
      <c r="Q6734">
        <v>8.0946381464144086E-8</v>
      </c>
      <c r="R6734">
        <v>3.545960316037336E-6</v>
      </c>
      <c r="S6734">
        <v>2.714734621190217E-9</v>
      </c>
      <c r="T6734">
        <f t="shared" si="212"/>
        <v>3.5459603160373356E-6</v>
      </c>
      <c r="U6734">
        <f t="shared" si="213"/>
        <v>2.714734621190217E-9</v>
      </c>
    </row>
    <row r="6735" spans="1:21" x14ac:dyDescent="0.35">
      <c r="A6735" t="s">
        <v>73</v>
      </c>
      <c r="B6735" t="s">
        <v>68</v>
      </c>
      <c r="C6735" t="s">
        <v>76</v>
      </c>
      <c r="D6735" t="s">
        <v>77</v>
      </c>
      <c r="E6735" t="s">
        <v>647</v>
      </c>
      <c r="F6735" t="s">
        <v>648</v>
      </c>
      <c r="G6735" t="s">
        <v>452</v>
      </c>
      <c r="H6735" t="s">
        <v>41</v>
      </c>
      <c r="I6735" t="s">
        <v>645</v>
      </c>
      <c r="J6735" t="s">
        <v>36</v>
      </c>
      <c r="L6735" t="s">
        <v>649</v>
      </c>
      <c r="M6735" t="s">
        <v>649</v>
      </c>
      <c r="N6735" t="b">
        <v>0</v>
      </c>
      <c r="O6735">
        <v>43.80628574</v>
      </c>
      <c r="P6735">
        <v>5.9530437326050657E-2</v>
      </c>
      <c r="Q6735">
        <v>57.382037118094338</v>
      </c>
      <c r="R6735">
        <v>2513.6939143385271</v>
      </c>
      <c r="S6735">
        <v>2.6078073477321371</v>
      </c>
      <c r="T6735">
        <f t="shared" si="212"/>
        <v>2513.6939143385266</v>
      </c>
      <c r="U6735">
        <f t="shared" si="213"/>
        <v>2.6078073477321366</v>
      </c>
    </row>
    <row r="6736" spans="1:21" x14ac:dyDescent="0.35">
      <c r="A6736" t="s">
        <v>73</v>
      </c>
      <c r="B6736" t="s">
        <v>68</v>
      </c>
      <c r="C6736" t="s">
        <v>39</v>
      </c>
      <c r="D6736" t="s">
        <v>40</v>
      </c>
      <c r="E6736" t="s">
        <v>647</v>
      </c>
      <c r="F6736" t="s">
        <v>648</v>
      </c>
      <c r="G6736" t="s">
        <v>452</v>
      </c>
      <c r="H6736" t="s">
        <v>41</v>
      </c>
      <c r="I6736" t="s">
        <v>645</v>
      </c>
      <c r="J6736" t="s">
        <v>36</v>
      </c>
      <c r="L6736" t="s">
        <v>649</v>
      </c>
      <c r="M6736" t="s">
        <v>649</v>
      </c>
      <c r="N6736" t="b">
        <v>0</v>
      </c>
      <c r="O6736">
        <v>43.80628574</v>
      </c>
      <c r="P6736">
        <v>4.4048931579768393E-2</v>
      </c>
      <c r="Q6736">
        <v>161.20470844459501</v>
      </c>
      <c r="R6736">
        <v>7061.7795207573199</v>
      </c>
      <c r="S6736">
        <v>1.9296200833250441</v>
      </c>
      <c r="T6736">
        <f t="shared" si="212"/>
        <v>7061.7795207573199</v>
      </c>
      <c r="U6736">
        <f t="shared" si="213"/>
        <v>1.9296200833250439</v>
      </c>
    </row>
    <row r="6737" spans="1:21" x14ac:dyDescent="0.35">
      <c r="A6737" t="s">
        <v>73</v>
      </c>
      <c r="B6737" t="s">
        <v>68</v>
      </c>
      <c r="C6737" t="s">
        <v>39</v>
      </c>
      <c r="D6737" t="s">
        <v>40</v>
      </c>
      <c r="E6737" t="s">
        <v>1267</v>
      </c>
      <c r="F6737" t="s">
        <v>1268</v>
      </c>
      <c r="G6737" t="s">
        <v>452</v>
      </c>
      <c r="H6737" t="s">
        <v>41</v>
      </c>
      <c r="I6737" t="s">
        <v>645</v>
      </c>
      <c r="J6737" t="s">
        <v>36</v>
      </c>
      <c r="L6737" t="s">
        <v>1269</v>
      </c>
      <c r="M6737" t="s">
        <v>1269</v>
      </c>
      <c r="N6737" t="b">
        <v>0</v>
      </c>
      <c r="O6737">
        <v>25.523464279999999</v>
      </c>
      <c r="P6737">
        <v>3.397563442983003E-2</v>
      </c>
      <c r="Q6737">
        <v>124.33972961551891</v>
      </c>
      <c r="R6737">
        <v>3173.5806474265551</v>
      </c>
      <c r="S6737">
        <v>0.8671758917601049</v>
      </c>
      <c r="T6737">
        <f t="shared" si="212"/>
        <v>3173.5806474265546</v>
      </c>
      <c r="U6737">
        <f t="shared" si="213"/>
        <v>0.8671758917601049</v>
      </c>
    </row>
    <row r="6738" spans="1:21" x14ac:dyDescent="0.35">
      <c r="A6738" t="s">
        <v>73</v>
      </c>
      <c r="B6738" t="s">
        <v>68</v>
      </c>
      <c r="C6738" t="s">
        <v>76</v>
      </c>
      <c r="D6738" t="s">
        <v>77</v>
      </c>
      <c r="E6738" t="s">
        <v>1267</v>
      </c>
      <c r="F6738" t="s">
        <v>1268</v>
      </c>
      <c r="G6738" t="s">
        <v>452</v>
      </c>
      <c r="H6738" t="s">
        <v>41</v>
      </c>
      <c r="I6738" t="s">
        <v>645</v>
      </c>
      <c r="J6738" t="s">
        <v>36</v>
      </c>
      <c r="L6738" t="s">
        <v>1269</v>
      </c>
      <c r="M6738" t="s">
        <v>1269</v>
      </c>
      <c r="N6738" t="b">
        <v>0</v>
      </c>
      <c r="O6738">
        <v>25.523464279999999</v>
      </c>
      <c r="P6738">
        <v>4.5454700385166608E-2</v>
      </c>
      <c r="Q6738">
        <v>43.814280926710019</v>
      </c>
      <c r="R6738">
        <v>1118.2922341867679</v>
      </c>
      <c r="S6738">
        <v>1.160161421638902</v>
      </c>
      <c r="T6738">
        <f t="shared" si="212"/>
        <v>1118.2922341867684</v>
      </c>
      <c r="U6738">
        <f t="shared" si="213"/>
        <v>1.160161421638902</v>
      </c>
    </row>
    <row r="6739" spans="1:21" x14ac:dyDescent="0.35">
      <c r="A6739" t="s">
        <v>73</v>
      </c>
      <c r="B6739" t="s">
        <v>68</v>
      </c>
      <c r="C6739" t="s">
        <v>29</v>
      </c>
      <c r="D6739" t="s">
        <v>30</v>
      </c>
      <c r="E6739" t="s">
        <v>643</v>
      </c>
      <c r="F6739" t="s">
        <v>644</v>
      </c>
      <c r="G6739" t="s">
        <v>452</v>
      </c>
      <c r="H6739" t="s">
        <v>41</v>
      </c>
      <c r="I6739" t="s">
        <v>645</v>
      </c>
      <c r="J6739" t="s">
        <v>36</v>
      </c>
      <c r="L6739" t="s">
        <v>646</v>
      </c>
      <c r="M6739" t="s">
        <v>646</v>
      </c>
      <c r="N6739" t="b">
        <v>0</v>
      </c>
      <c r="O6739">
        <v>5.8048353300000004</v>
      </c>
      <c r="P6739">
        <v>7.1013261526496115E-8</v>
      </c>
      <c r="Q6739">
        <v>9.2756840878588471E-5</v>
      </c>
      <c r="R6739">
        <v>5.3843818703121866E-4</v>
      </c>
      <c r="S6739">
        <v>4.122202894075344E-7</v>
      </c>
      <c r="T6739">
        <f t="shared" si="212"/>
        <v>5.3843818703121866E-4</v>
      </c>
      <c r="U6739">
        <f t="shared" si="213"/>
        <v>4.122202894075344E-7</v>
      </c>
    </row>
    <row r="6740" spans="1:21" x14ac:dyDescent="0.35">
      <c r="A6740" t="s">
        <v>73</v>
      </c>
      <c r="B6740" t="s">
        <v>68</v>
      </c>
      <c r="C6740" t="s">
        <v>29</v>
      </c>
      <c r="D6740" t="s">
        <v>30</v>
      </c>
      <c r="E6740" t="s">
        <v>695</v>
      </c>
      <c r="F6740" t="s">
        <v>696</v>
      </c>
      <c r="G6740" t="s">
        <v>452</v>
      </c>
      <c r="H6740" t="s">
        <v>41</v>
      </c>
      <c r="I6740" t="s">
        <v>645</v>
      </c>
      <c r="J6740" t="s">
        <v>36</v>
      </c>
      <c r="L6740" t="s">
        <v>697</v>
      </c>
      <c r="M6740" t="s">
        <v>697</v>
      </c>
      <c r="N6740" t="b">
        <v>0</v>
      </c>
      <c r="O6740">
        <v>161.70025175999999</v>
      </c>
      <c r="P6740">
        <v>4.2556205102729319E-10</v>
      </c>
      <c r="Q6740">
        <v>5.5586506805318495E-7</v>
      </c>
      <c r="R6740">
        <v>8.9883521448789536E-5</v>
      </c>
      <c r="S6740">
        <v>6.8813490790615272E-8</v>
      </c>
      <c r="T6740">
        <f t="shared" si="212"/>
        <v>8.9883521448789536E-5</v>
      </c>
      <c r="U6740">
        <f t="shared" si="213"/>
        <v>6.8813490790615272E-8</v>
      </c>
    </row>
    <row r="6741" spans="1:21" x14ac:dyDescent="0.35">
      <c r="A6741" t="s">
        <v>73</v>
      </c>
      <c r="B6741" t="s">
        <v>68</v>
      </c>
      <c r="C6741" t="s">
        <v>76</v>
      </c>
      <c r="D6741" t="s">
        <v>77</v>
      </c>
      <c r="E6741" t="s">
        <v>739</v>
      </c>
      <c r="F6741" t="s">
        <v>740</v>
      </c>
      <c r="G6741" t="s">
        <v>452</v>
      </c>
      <c r="H6741" t="s">
        <v>41</v>
      </c>
      <c r="I6741" t="s">
        <v>645</v>
      </c>
      <c r="J6741" t="s">
        <v>36</v>
      </c>
      <c r="L6741" t="s">
        <v>741</v>
      </c>
      <c r="M6741" t="s">
        <v>741</v>
      </c>
      <c r="N6741" t="b">
        <v>0</v>
      </c>
      <c r="O6741">
        <v>19.010430289999999</v>
      </c>
      <c r="P6741">
        <v>1.290369383322223E-2</v>
      </c>
      <c r="Q6741">
        <v>12.43801107059001</v>
      </c>
      <c r="R6741">
        <v>236.45194240369969</v>
      </c>
      <c r="S6741">
        <v>0.24530477209997409</v>
      </c>
      <c r="T6741">
        <f t="shared" si="212"/>
        <v>236.45194240369963</v>
      </c>
      <c r="U6741">
        <f t="shared" si="213"/>
        <v>0.24530477209997406</v>
      </c>
    </row>
    <row r="6742" spans="1:21" x14ac:dyDescent="0.35">
      <c r="A6742" t="s">
        <v>73</v>
      </c>
      <c r="B6742" t="s">
        <v>68</v>
      </c>
      <c r="C6742" t="s">
        <v>39</v>
      </c>
      <c r="D6742" t="s">
        <v>40</v>
      </c>
      <c r="E6742" t="s">
        <v>739</v>
      </c>
      <c r="F6742" t="s">
        <v>740</v>
      </c>
      <c r="G6742" t="s">
        <v>452</v>
      </c>
      <c r="H6742" t="s">
        <v>41</v>
      </c>
      <c r="I6742" t="s">
        <v>645</v>
      </c>
      <c r="J6742" t="s">
        <v>36</v>
      </c>
      <c r="L6742" t="s">
        <v>741</v>
      </c>
      <c r="M6742" t="s">
        <v>741</v>
      </c>
      <c r="N6742" t="b">
        <v>0</v>
      </c>
      <c r="O6742">
        <v>19.010430289999999</v>
      </c>
      <c r="P6742">
        <v>4.2622906874704106E-3</v>
      </c>
      <c r="Q6742">
        <v>15.598592359397079</v>
      </c>
      <c r="R6742">
        <v>296.53595267044477</v>
      </c>
      <c r="S6742">
        <v>8.1027979989872406E-2</v>
      </c>
      <c r="T6742">
        <f t="shared" si="212"/>
        <v>296.53595267044477</v>
      </c>
      <c r="U6742">
        <f t="shared" si="213"/>
        <v>8.1027979989872406E-2</v>
      </c>
    </row>
    <row r="6743" spans="1:21" x14ac:dyDescent="0.35">
      <c r="A6743" t="s">
        <v>73</v>
      </c>
      <c r="B6743" t="s">
        <v>68</v>
      </c>
      <c r="C6743" t="s">
        <v>29</v>
      </c>
      <c r="D6743" t="s">
        <v>30</v>
      </c>
      <c r="E6743" t="s">
        <v>739</v>
      </c>
      <c r="F6743" t="s">
        <v>740</v>
      </c>
      <c r="G6743" t="s">
        <v>452</v>
      </c>
      <c r="H6743" t="s">
        <v>41</v>
      </c>
      <c r="I6743" t="s">
        <v>645</v>
      </c>
      <c r="J6743" t="s">
        <v>36</v>
      </c>
      <c r="L6743" t="s">
        <v>741</v>
      </c>
      <c r="M6743" t="s">
        <v>741</v>
      </c>
      <c r="N6743" t="b">
        <v>0</v>
      </c>
      <c r="O6743">
        <v>19.010430289999999</v>
      </c>
      <c r="P6743">
        <v>2.0314826858632259E-4</v>
      </c>
      <c r="Q6743">
        <v>0.26535031934833092</v>
      </c>
      <c r="R6743">
        <v>5.044423748400682</v>
      </c>
      <c r="S6743">
        <v>3.8619359984944832E-3</v>
      </c>
      <c r="T6743">
        <f t="shared" si="212"/>
        <v>5.0444237484006829</v>
      </c>
      <c r="U6743">
        <f t="shared" si="213"/>
        <v>3.8619359984944823E-3</v>
      </c>
    </row>
    <row r="6744" spans="1:21" x14ac:dyDescent="0.35">
      <c r="A6744" t="s">
        <v>73</v>
      </c>
      <c r="B6744" t="s">
        <v>68</v>
      </c>
      <c r="C6744" t="s">
        <v>76</v>
      </c>
      <c r="D6744" t="s">
        <v>77</v>
      </c>
      <c r="E6744" t="s">
        <v>748</v>
      </c>
      <c r="F6744" t="s">
        <v>749</v>
      </c>
      <c r="G6744" t="s">
        <v>452</v>
      </c>
      <c r="H6744" t="s">
        <v>41</v>
      </c>
      <c r="I6744" t="s">
        <v>645</v>
      </c>
      <c r="J6744" t="s">
        <v>36</v>
      </c>
      <c r="L6744" t="s">
        <v>750</v>
      </c>
      <c r="M6744" t="s">
        <v>750</v>
      </c>
      <c r="N6744" t="b">
        <v>0</v>
      </c>
      <c r="O6744">
        <v>106.23905766</v>
      </c>
      <c r="P6744">
        <v>1.125748500702001E-9</v>
      </c>
      <c r="Q6744">
        <v>1.0851212447695749E-6</v>
      </c>
      <c r="R6744">
        <v>1.152822584911659E-4</v>
      </c>
      <c r="S6744">
        <v>1.1959845987673851E-7</v>
      </c>
      <c r="T6744">
        <f t="shared" si="212"/>
        <v>1.1528225849116585E-4</v>
      </c>
      <c r="U6744">
        <f t="shared" si="213"/>
        <v>1.1959845987673843E-7</v>
      </c>
    </row>
    <row r="6745" spans="1:21" x14ac:dyDescent="0.35">
      <c r="A6745" t="s">
        <v>73</v>
      </c>
      <c r="B6745" t="s">
        <v>68</v>
      </c>
      <c r="C6745" t="s">
        <v>76</v>
      </c>
      <c r="D6745" t="s">
        <v>77</v>
      </c>
      <c r="E6745" t="s">
        <v>763</v>
      </c>
      <c r="F6745" t="s">
        <v>764</v>
      </c>
      <c r="G6745" t="s">
        <v>452</v>
      </c>
      <c r="H6745" t="s">
        <v>41</v>
      </c>
      <c r="I6745" t="s">
        <v>645</v>
      </c>
      <c r="J6745" t="s">
        <v>36</v>
      </c>
      <c r="L6745" t="s">
        <v>765</v>
      </c>
      <c r="M6745" t="s">
        <v>765</v>
      </c>
      <c r="N6745" t="b">
        <v>0</v>
      </c>
      <c r="O6745">
        <v>58.279284670000003</v>
      </c>
      <c r="P6745">
        <v>3.132921864903604E-6</v>
      </c>
      <c r="Q6745">
        <v>3.019857518522186E-3</v>
      </c>
      <c r="R6745">
        <v>0.1759951359847943</v>
      </c>
      <c r="S6745">
        <v>1.8258444521358441E-4</v>
      </c>
      <c r="T6745">
        <f t="shared" si="212"/>
        <v>0.1759951359847943</v>
      </c>
      <c r="U6745">
        <f t="shared" si="213"/>
        <v>1.8258444521358444E-4</v>
      </c>
    </row>
    <row r="6746" spans="1:21" x14ac:dyDescent="0.35">
      <c r="A6746" t="s">
        <v>73</v>
      </c>
      <c r="B6746" t="s">
        <v>68</v>
      </c>
      <c r="C6746" t="s">
        <v>76</v>
      </c>
      <c r="D6746" t="s">
        <v>77</v>
      </c>
      <c r="E6746" t="s">
        <v>796</v>
      </c>
      <c r="F6746" t="s">
        <v>797</v>
      </c>
      <c r="G6746" t="s">
        <v>452</v>
      </c>
      <c r="H6746" t="s">
        <v>41</v>
      </c>
      <c r="I6746" t="s">
        <v>645</v>
      </c>
      <c r="J6746" t="s">
        <v>36</v>
      </c>
      <c r="L6746" t="s">
        <v>798</v>
      </c>
      <c r="M6746" t="s">
        <v>798</v>
      </c>
      <c r="N6746" t="b">
        <v>0</v>
      </c>
      <c r="O6746">
        <v>7.0654771800000002</v>
      </c>
      <c r="P6746">
        <v>5.432370115269048E-2</v>
      </c>
      <c r="Q6746">
        <v>52.363207393604227</v>
      </c>
      <c r="R6746">
        <v>369.97104691111798</v>
      </c>
      <c r="S6746">
        <v>0.38382287082747429</v>
      </c>
      <c r="T6746">
        <f t="shared" si="212"/>
        <v>369.97104691111798</v>
      </c>
      <c r="U6746">
        <f t="shared" si="213"/>
        <v>0.38382287082747429</v>
      </c>
    </row>
    <row r="6747" spans="1:21" x14ac:dyDescent="0.35">
      <c r="A6747" t="s">
        <v>73</v>
      </c>
      <c r="B6747" t="s">
        <v>68</v>
      </c>
      <c r="C6747" t="s">
        <v>39</v>
      </c>
      <c r="D6747" t="s">
        <v>40</v>
      </c>
      <c r="E6747" t="s">
        <v>796</v>
      </c>
      <c r="F6747" t="s">
        <v>797</v>
      </c>
      <c r="G6747" t="s">
        <v>452</v>
      </c>
      <c r="H6747" t="s">
        <v>41</v>
      </c>
      <c r="I6747" t="s">
        <v>645</v>
      </c>
      <c r="J6747" t="s">
        <v>36</v>
      </c>
      <c r="L6747" t="s">
        <v>798</v>
      </c>
      <c r="M6747" t="s">
        <v>798</v>
      </c>
      <c r="N6747" t="b">
        <v>0</v>
      </c>
      <c r="O6747">
        <v>7.0654771800000002</v>
      </c>
      <c r="P6747">
        <v>2.491846259726916E-2</v>
      </c>
      <c r="Q6747">
        <v>91.193437702477922</v>
      </c>
      <c r="R6747">
        <v>644.32515305260938</v>
      </c>
      <c r="S6747">
        <v>0.1760608288416888</v>
      </c>
      <c r="T6747">
        <f t="shared" si="212"/>
        <v>644.32515305260938</v>
      </c>
      <c r="U6747">
        <f t="shared" si="213"/>
        <v>0.17606082884168878</v>
      </c>
    </row>
    <row r="6748" spans="1:21" x14ac:dyDescent="0.35">
      <c r="A6748" t="s">
        <v>73</v>
      </c>
      <c r="B6748" t="s">
        <v>68</v>
      </c>
      <c r="C6748" t="s">
        <v>29</v>
      </c>
      <c r="D6748" t="s">
        <v>30</v>
      </c>
      <c r="E6748" t="s">
        <v>799</v>
      </c>
      <c r="F6748" t="s">
        <v>800</v>
      </c>
      <c r="G6748" t="s">
        <v>452</v>
      </c>
      <c r="H6748" t="s">
        <v>41</v>
      </c>
      <c r="I6748" t="s">
        <v>645</v>
      </c>
      <c r="J6748" t="s">
        <v>36</v>
      </c>
      <c r="L6748" t="s">
        <v>801</v>
      </c>
      <c r="M6748" t="s">
        <v>801</v>
      </c>
      <c r="N6748" t="b">
        <v>0</v>
      </c>
      <c r="O6748">
        <v>9.9673169999999995</v>
      </c>
      <c r="P6748">
        <v>3.8694007027759887E-2</v>
      </c>
      <c r="Q6748">
        <v>50.541740735140699</v>
      </c>
      <c r="R6748">
        <v>503.76555163896029</v>
      </c>
      <c r="S6748">
        <v>0.38567543404591059</v>
      </c>
      <c r="T6748">
        <f t="shared" si="212"/>
        <v>503.76555163896035</v>
      </c>
      <c r="U6748">
        <f t="shared" si="213"/>
        <v>0.38567543404591059</v>
      </c>
    </row>
    <row r="6749" spans="1:21" x14ac:dyDescent="0.35">
      <c r="A6749" t="s">
        <v>73</v>
      </c>
      <c r="B6749" t="s">
        <v>68</v>
      </c>
      <c r="C6749" t="s">
        <v>39</v>
      </c>
      <c r="D6749" t="s">
        <v>40</v>
      </c>
      <c r="E6749" t="s">
        <v>799</v>
      </c>
      <c r="F6749" t="s">
        <v>800</v>
      </c>
      <c r="G6749" t="s">
        <v>452</v>
      </c>
      <c r="H6749" t="s">
        <v>41</v>
      </c>
      <c r="I6749" t="s">
        <v>645</v>
      </c>
      <c r="J6749" t="s">
        <v>36</v>
      </c>
      <c r="L6749" t="s">
        <v>801</v>
      </c>
      <c r="M6749" t="s">
        <v>801</v>
      </c>
      <c r="N6749" t="b">
        <v>0</v>
      </c>
      <c r="O6749">
        <v>9.9673169999999995</v>
      </c>
      <c r="P6749">
        <v>3.8394299726072958E-2</v>
      </c>
      <c r="Q6749">
        <v>140.51060198969139</v>
      </c>
      <c r="R6749">
        <v>1400.513711892085</v>
      </c>
      <c r="S6749">
        <v>0.38268815636278231</v>
      </c>
      <c r="T6749">
        <f t="shared" si="212"/>
        <v>1400.5137118920848</v>
      </c>
      <c r="U6749">
        <f t="shared" si="213"/>
        <v>0.38268815636278231</v>
      </c>
    </row>
    <row r="6750" spans="1:21" x14ac:dyDescent="0.35">
      <c r="A6750" t="s">
        <v>73</v>
      </c>
      <c r="B6750" t="s">
        <v>68</v>
      </c>
      <c r="C6750" t="s">
        <v>76</v>
      </c>
      <c r="D6750" t="s">
        <v>77</v>
      </c>
      <c r="E6750" t="s">
        <v>799</v>
      </c>
      <c r="F6750" t="s">
        <v>800</v>
      </c>
      <c r="G6750" t="s">
        <v>452</v>
      </c>
      <c r="H6750" t="s">
        <v>41</v>
      </c>
      <c r="I6750" t="s">
        <v>645</v>
      </c>
      <c r="J6750" t="s">
        <v>36</v>
      </c>
      <c r="L6750" t="s">
        <v>801</v>
      </c>
      <c r="M6750" t="s">
        <v>801</v>
      </c>
      <c r="N6750" t="b">
        <v>0</v>
      </c>
      <c r="O6750">
        <v>9.9673169999999995</v>
      </c>
      <c r="P6750">
        <v>6.2616172123830749E-2</v>
      </c>
      <c r="Q6750">
        <v>60.356410508516717</v>
      </c>
      <c r="R6750">
        <v>601.5914765205174</v>
      </c>
      <c r="S6750">
        <v>0.62411523688478432</v>
      </c>
      <c r="T6750">
        <f t="shared" si="212"/>
        <v>601.59147652051729</v>
      </c>
      <c r="U6750">
        <f t="shared" si="213"/>
        <v>0.62411523688478432</v>
      </c>
    </row>
    <row r="6751" spans="1:21" x14ac:dyDescent="0.35">
      <c r="A6751" t="s">
        <v>73</v>
      </c>
      <c r="B6751" t="s">
        <v>68</v>
      </c>
      <c r="C6751" t="s">
        <v>39</v>
      </c>
      <c r="D6751" t="s">
        <v>40</v>
      </c>
      <c r="E6751" t="s">
        <v>1460</v>
      </c>
      <c r="F6751" t="s">
        <v>1461</v>
      </c>
      <c r="G6751" t="s">
        <v>452</v>
      </c>
      <c r="H6751" t="s">
        <v>41</v>
      </c>
      <c r="I6751" t="s">
        <v>645</v>
      </c>
      <c r="J6751" t="s">
        <v>36</v>
      </c>
      <c r="L6751" t="s">
        <v>1462</v>
      </c>
      <c r="M6751" t="s">
        <v>1462</v>
      </c>
      <c r="N6751" t="b">
        <v>0</v>
      </c>
      <c r="O6751">
        <v>1.00644914</v>
      </c>
      <c r="P6751">
        <v>5.3698214999281938E-3</v>
      </c>
      <c r="Q6751">
        <v>19.651793545272501</v>
      </c>
      <c r="R6751">
        <v>19.778530713097059</v>
      </c>
      <c r="S6751">
        <v>5.4044522305562396E-3</v>
      </c>
      <c r="T6751">
        <f t="shared" si="212"/>
        <v>19.778530713097059</v>
      </c>
      <c r="U6751">
        <f t="shared" si="213"/>
        <v>5.4044522305562405E-3</v>
      </c>
    </row>
    <row r="6752" spans="1:21" x14ac:dyDescent="0.35">
      <c r="A6752" t="s">
        <v>73</v>
      </c>
      <c r="B6752" t="s">
        <v>68</v>
      </c>
      <c r="C6752" t="s">
        <v>76</v>
      </c>
      <c r="D6752" t="s">
        <v>77</v>
      </c>
      <c r="E6752" t="s">
        <v>1460</v>
      </c>
      <c r="F6752" t="s">
        <v>1461</v>
      </c>
      <c r="G6752" t="s">
        <v>452</v>
      </c>
      <c r="H6752" t="s">
        <v>41</v>
      </c>
      <c r="I6752" t="s">
        <v>645</v>
      </c>
      <c r="J6752" t="s">
        <v>36</v>
      </c>
      <c r="L6752" t="s">
        <v>1462</v>
      </c>
      <c r="M6752" t="s">
        <v>1462</v>
      </c>
      <c r="N6752" t="b">
        <v>0</v>
      </c>
      <c r="O6752">
        <v>1.00644914</v>
      </c>
      <c r="P6752">
        <v>1.163146199796136E-2</v>
      </c>
      <c r="Q6752">
        <v>11.21169294371453</v>
      </c>
      <c r="R6752">
        <v>11.28399872114556</v>
      </c>
      <c r="S6752">
        <v>1.1706474924790889E-2</v>
      </c>
      <c r="T6752">
        <f t="shared" si="212"/>
        <v>11.283998721145556</v>
      </c>
      <c r="U6752">
        <f t="shared" si="213"/>
        <v>1.1706474924790893E-2</v>
      </c>
    </row>
    <row r="6753" spans="1:21" x14ac:dyDescent="0.35">
      <c r="A6753" t="s">
        <v>73</v>
      </c>
      <c r="B6753" t="s">
        <v>68</v>
      </c>
      <c r="C6753" t="s">
        <v>39</v>
      </c>
      <c r="D6753" t="s">
        <v>40</v>
      </c>
      <c r="E6753" t="s">
        <v>838</v>
      </c>
      <c r="F6753" t="s">
        <v>839</v>
      </c>
      <c r="G6753" t="s">
        <v>452</v>
      </c>
      <c r="H6753" t="s">
        <v>41</v>
      </c>
      <c r="I6753" t="s">
        <v>645</v>
      </c>
      <c r="J6753" t="s">
        <v>36</v>
      </c>
      <c r="L6753" t="s">
        <v>840</v>
      </c>
      <c r="M6753" t="s">
        <v>840</v>
      </c>
      <c r="N6753" t="b">
        <v>0</v>
      </c>
      <c r="O6753">
        <v>6.8848396200000002</v>
      </c>
      <c r="P6753">
        <v>9.0391865184810839E-3</v>
      </c>
      <c r="Q6753">
        <v>33.080471535371537</v>
      </c>
      <c r="R6753">
        <v>227.75374107500821</v>
      </c>
      <c r="S6753">
        <v>6.2233349475008429E-2</v>
      </c>
      <c r="T6753">
        <f t="shared" si="212"/>
        <v>227.75374107500818</v>
      </c>
      <c r="U6753">
        <f t="shared" si="213"/>
        <v>6.2233349475008429E-2</v>
      </c>
    </row>
    <row r="6754" spans="1:21" x14ac:dyDescent="0.35">
      <c r="A6754" t="s">
        <v>73</v>
      </c>
      <c r="B6754" t="s">
        <v>68</v>
      </c>
      <c r="C6754" t="s">
        <v>76</v>
      </c>
      <c r="D6754" t="s">
        <v>77</v>
      </c>
      <c r="E6754" t="s">
        <v>838</v>
      </c>
      <c r="F6754" t="s">
        <v>839</v>
      </c>
      <c r="G6754" t="s">
        <v>452</v>
      </c>
      <c r="H6754" t="s">
        <v>41</v>
      </c>
      <c r="I6754" t="s">
        <v>645</v>
      </c>
      <c r="J6754" t="s">
        <v>36</v>
      </c>
      <c r="L6754" t="s">
        <v>840</v>
      </c>
      <c r="M6754" t="s">
        <v>840</v>
      </c>
      <c r="N6754" t="b">
        <v>0</v>
      </c>
      <c r="O6754">
        <v>6.8848396200000002</v>
      </c>
      <c r="P6754">
        <v>2.6596763688624309E-2</v>
      </c>
      <c r="Q6754">
        <v>25.636910289149942</v>
      </c>
      <c r="R6754">
        <v>176.50601569312519</v>
      </c>
      <c r="S6754">
        <v>0.18311445240721799</v>
      </c>
      <c r="T6754">
        <f t="shared" si="212"/>
        <v>176.50601569312519</v>
      </c>
      <c r="U6754">
        <f t="shared" si="213"/>
        <v>0.18311445240721799</v>
      </c>
    </row>
    <row r="6755" spans="1:21" x14ac:dyDescent="0.35">
      <c r="A6755" t="s">
        <v>73</v>
      </c>
      <c r="B6755" t="s">
        <v>68</v>
      </c>
      <c r="C6755" t="s">
        <v>39</v>
      </c>
      <c r="D6755" t="s">
        <v>40</v>
      </c>
      <c r="E6755" t="s">
        <v>844</v>
      </c>
      <c r="F6755" t="s">
        <v>845</v>
      </c>
      <c r="G6755" t="s">
        <v>452</v>
      </c>
      <c r="H6755" t="s">
        <v>41</v>
      </c>
      <c r="I6755" t="s">
        <v>645</v>
      </c>
      <c r="J6755" t="s">
        <v>36</v>
      </c>
      <c r="L6755" t="s">
        <v>846</v>
      </c>
      <c r="M6755" t="s">
        <v>846</v>
      </c>
      <c r="N6755" t="b">
        <v>0</v>
      </c>
      <c r="O6755">
        <v>35.208965880000001</v>
      </c>
      <c r="P6755">
        <v>2.5993421770062969E-8</v>
      </c>
      <c r="Q6755">
        <v>9.5127437321203284E-5</v>
      </c>
      <c r="R6755">
        <v>3.3493386948940849E-3</v>
      </c>
      <c r="S6755">
        <v>9.152015002065964E-7</v>
      </c>
      <c r="T6755">
        <f t="shared" si="212"/>
        <v>3.3493386948940853E-3</v>
      </c>
      <c r="U6755">
        <f t="shared" si="213"/>
        <v>9.1520150020659629E-7</v>
      </c>
    </row>
    <row r="6756" spans="1:21" x14ac:dyDescent="0.35">
      <c r="A6756" t="s">
        <v>73</v>
      </c>
      <c r="B6756" t="s">
        <v>68</v>
      </c>
      <c r="C6756" t="s">
        <v>76</v>
      </c>
      <c r="D6756" t="s">
        <v>77</v>
      </c>
      <c r="E6756" t="s">
        <v>844</v>
      </c>
      <c r="F6756" t="s">
        <v>845</v>
      </c>
      <c r="G6756" t="s">
        <v>452</v>
      </c>
      <c r="H6756" t="s">
        <v>41</v>
      </c>
      <c r="I6756" t="s">
        <v>645</v>
      </c>
      <c r="J6756" t="s">
        <v>36</v>
      </c>
      <c r="L6756" t="s">
        <v>846</v>
      </c>
      <c r="M6756" t="s">
        <v>846</v>
      </c>
      <c r="N6756" t="b">
        <v>0</v>
      </c>
      <c r="O6756">
        <v>35.208965880000001</v>
      </c>
      <c r="P6756">
        <v>8.5435711271679024E-8</v>
      </c>
      <c r="Q6756">
        <v>8.2352412910243175E-5</v>
      </c>
      <c r="R6756">
        <v>2.899543296292423E-3</v>
      </c>
      <c r="S6756">
        <v>3.0081030430980781E-6</v>
      </c>
      <c r="T6756">
        <f t="shared" si="212"/>
        <v>2.8995432962924234E-3</v>
      </c>
      <c r="U6756">
        <f t="shared" si="213"/>
        <v>3.0081030430980781E-6</v>
      </c>
    </row>
    <row r="6757" spans="1:21" x14ac:dyDescent="0.35">
      <c r="A6757" t="s">
        <v>73</v>
      </c>
      <c r="B6757" t="s">
        <v>68</v>
      </c>
      <c r="C6757" t="s">
        <v>39</v>
      </c>
      <c r="D6757" t="s">
        <v>40</v>
      </c>
      <c r="E6757" t="s">
        <v>853</v>
      </c>
      <c r="F6757" t="s">
        <v>854</v>
      </c>
      <c r="G6757" t="s">
        <v>452</v>
      </c>
      <c r="H6757" t="s">
        <v>41</v>
      </c>
      <c r="I6757" t="s">
        <v>645</v>
      </c>
      <c r="J6757" t="s">
        <v>36</v>
      </c>
      <c r="L6757" t="s">
        <v>855</v>
      </c>
      <c r="M6757" t="s">
        <v>855</v>
      </c>
      <c r="N6757" t="b">
        <v>0</v>
      </c>
      <c r="O6757">
        <v>21.488529920000001</v>
      </c>
      <c r="P6757">
        <v>7.4213873517248374E-3</v>
      </c>
      <c r="Q6757">
        <v>27.15985476566463</v>
      </c>
      <c r="R6757">
        <v>583.6253517548389</v>
      </c>
      <c r="S6757">
        <v>0.1594747041554487</v>
      </c>
      <c r="T6757">
        <f t="shared" si="212"/>
        <v>583.62535175483902</v>
      </c>
      <c r="U6757">
        <f t="shared" si="213"/>
        <v>0.15947470415544873</v>
      </c>
    </row>
    <row r="6758" spans="1:21" x14ac:dyDescent="0.35">
      <c r="A6758" t="s">
        <v>73</v>
      </c>
      <c r="B6758" t="s">
        <v>68</v>
      </c>
      <c r="C6758" t="s">
        <v>76</v>
      </c>
      <c r="D6758" t="s">
        <v>77</v>
      </c>
      <c r="E6758" t="s">
        <v>880</v>
      </c>
      <c r="F6758" t="s">
        <v>881</v>
      </c>
      <c r="G6758" t="s">
        <v>452</v>
      </c>
      <c r="H6758" t="s">
        <v>41</v>
      </c>
      <c r="I6758" t="s">
        <v>645</v>
      </c>
      <c r="J6758" t="s">
        <v>36</v>
      </c>
      <c r="L6758" t="s">
        <v>882</v>
      </c>
      <c r="M6758" t="s">
        <v>882</v>
      </c>
      <c r="N6758" t="b">
        <v>0</v>
      </c>
      <c r="O6758">
        <v>58.290238330000001</v>
      </c>
      <c r="P6758">
        <v>9.6768952134117472E-2</v>
      </c>
      <c r="Q6758">
        <v>93.276647252330946</v>
      </c>
      <c r="R6758">
        <v>5437.1179989617103</v>
      </c>
      <c r="S6758">
        <v>5.6406852828420693</v>
      </c>
      <c r="T6758">
        <f t="shared" si="212"/>
        <v>5437.1179989617103</v>
      </c>
      <c r="U6758">
        <f t="shared" si="213"/>
        <v>5.6406852828420693</v>
      </c>
    </row>
    <row r="6759" spans="1:21" x14ac:dyDescent="0.35">
      <c r="A6759" t="s">
        <v>73</v>
      </c>
      <c r="B6759" t="s">
        <v>68</v>
      </c>
      <c r="C6759" t="s">
        <v>39</v>
      </c>
      <c r="D6759" t="s">
        <v>40</v>
      </c>
      <c r="E6759" t="s">
        <v>880</v>
      </c>
      <c r="F6759" t="s">
        <v>881</v>
      </c>
      <c r="G6759" t="s">
        <v>452</v>
      </c>
      <c r="H6759" t="s">
        <v>41</v>
      </c>
      <c r="I6759" t="s">
        <v>645</v>
      </c>
      <c r="J6759" t="s">
        <v>36</v>
      </c>
      <c r="L6759" t="s">
        <v>882</v>
      </c>
      <c r="M6759" t="s">
        <v>882</v>
      </c>
      <c r="N6759" t="b">
        <v>0</v>
      </c>
      <c r="O6759">
        <v>58.290238330000001</v>
      </c>
      <c r="P6759">
        <v>5.2508196323087647E-2</v>
      </c>
      <c r="Q6759">
        <v>192.1628556162907</v>
      </c>
      <c r="R6759">
        <v>11201.21865204696</v>
      </c>
      <c r="S6759">
        <v>3.0607152779512088</v>
      </c>
      <c r="T6759">
        <f t="shared" si="212"/>
        <v>11201.218652046964</v>
      </c>
      <c r="U6759">
        <f t="shared" si="213"/>
        <v>3.0607152779512088</v>
      </c>
    </row>
    <row r="6760" spans="1:21" x14ac:dyDescent="0.35">
      <c r="A6760" t="s">
        <v>73</v>
      </c>
      <c r="B6760" t="s">
        <v>68</v>
      </c>
      <c r="C6760" t="s">
        <v>29</v>
      </c>
      <c r="D6760" t="s">
        <v>30</v>
      </c>
      <c r="E6760" t="s">
        <v>880</v>
      </c>
      <c r="F6760" t="s">
        <v>881</v>
      </c>
      <c r="G6760" t="s">
        <v>452</v>
      </c>
      <c r="H6760" t="s">
        <v>41</v>
      </c>
      <c r="I6760" t="s">
        <v>645</v>
      </c>
      <c r="J6760" t="s">
        <v>36</v>
      </c>
      <c r="L6760" t="s">
        <v>882</v>
      </c>
      <c r="M6760" t="s">
        <v>882</v>
      </c>
      <c r="N6760" t="b">
        <v>0</v>
      </c>
      <c r="O6760">
        <v>58.290238330000001</v>
      </c>
      <c r="P6760">
        <v>7.0497643172586187E-3</v>
      </c>
      <c r="Q6760">
        <v>9.2083345131743233</v>
      </c>
      <c r="R6760">
        <v>536.75601339529589</v>
      </c>
      <c r="S6760">
        <v>0.41093244222333458</v>
      </c>
      <c r="T6760">
        <f t="shared" si="212"/>
        <v>536.75601339529589</v>
      </c>
      <c r="U6760">
        <f t="shared" si="213"/>
        <v>0.41093244222333464</v>
      </c>
    </row>
    <row r="6761" spans="1:21" x14ac:dyDescent="0.35">
      <c r="A6761" t="s">
        <v>73</v>
      </c>
      <c r="B6761" t="s">
        <v>68</v>
      </c>
      <c r="C6761" t="s">
        <v>39</v>
      </c>
      <c r="D6761" t="s">
        <v>40</v>
      </c>
      <c r="E6761" t="s">
        <v>1475</v>
      </c>
      <c r="F6761" t="s">
        <v>1476</v>
      </c>
      <c r="G6761" t="s">
        <v>452</v>
      </c>
      <c r="H6761" t="s">
        <v>41</v>
      </c>
      <c r="I6761" t="s">
        <v>645</v>
      </c>
      <c r="J6761" t="s">
        <v>36</v>
      </c>
      <c r="L6761" t="s">
        <v>1477</v>
      </c>
      <c r="M6761" t="s">
        <v>1477</v>
      </c>
      <c r="N6761" t="b">
        <v>0</v>
      </c>
      <c r="O6761">
        <v>84.86340337</v>
      </c>
      <c r="P6761">
        <v>3.8518924021041551E-3</v>
      </c>
      <c r="Q6761">
        <v>14.096668622181729</v>
      </c>
      <c r="R6761">
        <v>1196.2912754574299</v>
      </c>
      <c r="S6761">
        <v>0.32688469865760322</v>
      </c>
      <c r="T6761">
        <f t="shared" si="212"/>
        <v>1196.2912754574302</v>
      </c>
      <c r="U6761">
        <f t="shared" si="213"/>
        <v>0.32688469865760317</v>
      </c>
    </row>
    <row r="6762" spans="1:21" x14ac:dyDescent="0.35">
      <c r="A6762" t="s">
        <v>73</v>
      </c>
      <c r="B6762" t="s">
        <v>68</v>
      </c>
      <c r="C6762" t="s">
        <v>76</v>
      </c>
      <c r="D6762" t="s">
        <v>77</v>
      </c>
      <c r="E6762" t="s">
        <v>1475</v>
      </c>
      <c r="F6762" t="s">
        <v>1476</v>
      </c>
      <c r="G6762" t="s">
        <v>452</v>
      </c>
      <c r="H6762" t="s">
        <v>41</v>
      </c>
      <c r="I6762" t="s">
        <v>645</v>
      </c>
      <c r="J6762" t="s">
        <v>36</v>
      </c>
      <c r="L6762" t="s">
        <v>1477</v>
      </c>
      <c r="M6762" t="s">
        <v>1477</v>
      </c>
      <c r="N6762" t="b">
        <v>0</v>
      </c>
      <c r="O6762">
        <v>84.86340337</v>
      </c>
      <c r="P6762">
        <v>6.9449822494055636E-3</v>
      </c>
      <c r="Q6762">
        <v>6.6943440552469156</v>
      </c>
      <c r="R6762">
        <v>568.1048198579806</v>
      </c>
      <c r="S6762">
        <v>0.58937483002879432</v>
      </c>
      <c r="T6762">
        <f t="shared" si="212"/>
        <v>568.1048198579806</v>
      </c>
      <c r="U6762">
        <f t="shared" si="213"/>
        <v>0.58937483002879432</v>
      </c>
    </row>
    <row r="6763" spans="1:21" x14ac:dyDescent="0.35">
      <c r="A6763" t="s">
        <v>73</v>
      </c>
      <c r="B6763" t="s">
        <v>68</v>
      </c>
      <c r="C6763" t="s">
        <v>29</v>
      </c>
      <c r="D6763" t="s">
        <v>30</v>
      </c>
      <c r="E6763" t="s">
        <v>889</v>
      </c>
      <c r="F6763" t="s">
        <v>890</v>
      </c>
      <c r="G6763" t="s">
        <v>452</v>
      </c>
      <c r="H6763" t="s">
        <v>41</v>
      </c>
      <c r="I6763" t="s">
        <v>645</v>
      </c>
      <c r="J6763" t="s">
        <v>145</v>
      </c>
      <c r="L6763" t="s">
        <v>891</v>
      </c>
      <c r="M6763" t="s">
        <v>891</v>
      </c>
      <c r="N6763" t="b">
        <v>0</v>
      </c>
      <c r="O6763">
        <v>111.51933579999999</v>
      </c>
      <c r="P6763">
        <v>1.565878288418022E-3</v>
      </c>
      <c r="Q6763">
        <v>2.0453351967200311</v>
      </c>
      <c r="R6763">
        <v>228.09442262658021</v>
      </c>
      <c r="S6763">
        <v>0.1746257066680186</v>
      </c>
      <c r="T6763">
        <f t="shared" si="212"/>
        <v>228.09442262658018</v>
      </c>
      <c r="U6763">
        <f t="shared" si="213"/>
        <v>0.17462570666801863</v>
      </c>
    </row>
    <row r="6764" spans="1:21" x14ac:dyDescent="0.35">
      <c r="A6764" t="s">
        <v>73</v>
      </c>
      <c r="B6764" t="s">
        <v>68</v>
      </c>
      <c r="C6764" t="s">
        <v>76</v>
      </c>
      <c r="D6764" t="s">
        <v>77</v>
      </c>
      <c r="E6764" t="s">
        <v>889</v>
      </c>
      <c r="F6764" t="s">
        <v>890</v>
      </c>
      <c r="G6764" t="s">
        <v>452</v>
      </c>
      <c r="H6764" t="s">
        <v>41</v>
      </c>
      <c r="I6764" t="s">
        <v>645</v>
      </c>
      <c r="J6764" t="s">
        <v>145</v>
      </c>
      <c r="L6764" t="s">
        <v>891</v>
      </c>
      <c r="M6764" t="s">
        <v>891</v>
      </c>
      <c r="N6764" t="b">
        <v>0</v>
      </c>
      <c r="O6764">
        <v>111.51933579999999</v>
      </c>
      <c r="P6764">
        <v>1.7192367727424399E-2</v>
      </c>
      <c r="Q6764">
        <v>16.571910561982129</v>
      </c>
      <c r="R6764">
        <v>1848.088458809252</v>
      </c>
      <c r="S6764">
        <v>1.9172814297917249</v>
      </c>
      <c r="T6764">
        <f t="shared" si="212"/>
        <v>1848.0884588092517</v>
      </c>
      <c r="U6764">
        <f t="shared" si="213"/>
        <v>1.9172814297917242</v>
      </c>
    </row>
    <row r="6765" spans="1:21" x14ac:dyDescent="0.35">
      <c r="A6765" t="s">
        <v>73</v>
      </c>
      <c r="B6765" t="s">
        <v>68</v>
      </c>
      <c r="C6765" t="s">
        <v>39</v>
      </c>
      <c r="D6765" t="s">
        <v>40</v>
      </c>
      <c r="E6765" t="s">
        <v>889</v>
      </c>
      <c r="F6765" t="s">
        <v>890</v>
      </c>
      <c r="G6765" t="s">
        <v>452</v>
      </c>
      <c r="H6765" t="s">
        <v>41</v>
      </c>
      <c r="I6765" t="s">
        <v>645</v>
      </c>
      <c r="J6765" t="s">
        <v>145</v>
      </c>
      <c r="L6765" t="s">
        <v>891</v>
      </c>
      <c r="M6765" t="s">
        <v>891</v>
      </c>
      <c r="N6765" t="b">
        <v>0</v>
      </c>
      <c r="O6765">
        <v>111.51933579999999</v>
      </c>
      <c r="P6765">
        <v>1.4269769270080441E-2</v>
      </c>
      <c r="Q6765">
        <v>52.222696720560357</v>
      </c>
      <c r="R6765">
        <v>5823.8404519617297</v>
      </c>
      <c r="S6765">
        <v>1.591355191018621</v>
      </c>
      <c r="T6765">
        <f t="shared" si="212"/>
        <v>5823.8404519617288</v>
      </c>
      <c r="U6765">
        <f t="shared" si="213"/>
        <v>1.5913551910186214</v>
      </c>
    </row>
    <row r="6766" spans="1:21" x14ac:dyDescent="0.35">
      <c r="A6766" t="s">
        <v>73</v>
      </c>
      <c r="B6766" t="s">
        <v>68</v>
      </c>
      <c r="C6766" t="s">
        <v>29</v>
      </c>
      <c r="D6766" t="s">
        <v>30</v>
      </c>
      <c r="E6766" t="s">
        <v>898</v>
      </c>
      <c r="F6766" t="s">
        <v>899</v>
      </c>
      <c r="G6766" t="s">
        <v>452</v>
      </c>
      <c r="H6766" t="s">
        <v>41</v>
      </c>
      <c r="I6766" t="s">
        <v>645</v>
      </c>
      <c r="J6766" t="s">
        <v>36</v>
      </c>
      <c r="L6766" t="s">
        <v>900</v>
      </c>
      <c r="M6766" t="s">
        <v>900</v>
      </c>
      <c r="N6766" t="b">
        <v>0</v>
      </c>
      <c r="O6766">
        <v>126.37977892000001</v>
      </c>
      <c r="P6766">
        <v>1.024644293563854E-7</v>
      </c>
      <c r="Q6766">
        <v>1.3383805454393079E-4</v>
      </c>
      <c r="R6766">
        <v>1.6914423744344879E-2</v>
      </c>
      <c r="S6766">
        <v>1.2949431929223951E-5</v>
      </c>
      <c r="T6766">
        <f t="shared" si="212"/>
        <v>1.6914423744344875E-2</v>
      </c>
      <c r="U6766">
        <f t="shared" si="213"/>
        <v>1.2949431929223946E-5</v>
      </c>
    </row>
    <row r="6767" spans="1:21" x14ac:dyDescent="0.35">
      <c r="A6767" t="s">
        <v>73</v>
      </c>
      <c r="B6767" t="s">
        <v>68</v>
      </c>
      <c r="C6767" t="s">
        <v>39</v>
      </c>
      <c r="D6767" t="s">
        <v>40</v>
      </c>
      <c r="E6767" t="s">
        <v>898</v>
      </c>
      <c r="F6767" t="s">
        <v>899</v>
      </c>
      <c r="G6767" t="s">
        <v>452</v>
      </c>
      <c r="H6767" t="s">
        <v>41</v>
      </c>
      <c r="I6767" t="s">
        <v>645</v>
      </c>
      <c r="J6767" t="s">
        <v>36</v>
      </c>
      <c r="L6767" t="s">
        <v>900</v>
      </c>
      <c r="M6767" t="s">
        <v>900</v>
      </c>
      <c r="N6767" t="b">
        <v>0</v>
      </c>
      <c r="O6767">
        <v>126.37977892000001</v>
      </c>
      <c r="P6767">
        <v>3.0879376426673618E-3</v>
      </c>
      <c r="Q6767">
        <v>11.30084361932439</v>
      </c>
      <c r="R6767">
        <v>1428.1981182197089</v>
      </c>
      <c r="S6767">
        <v>0.39025287659904723</v>
      </c>
      <c r="T6767">
        <f t="shared" si="212"/>
        <v>1428.1981182197092</v>
      </c>
      <c r="U6767">
        <f t="shared" si="213"/>
        <v>0.39025287659904717</v>
      </c>
    </row>
    <row r="6768" spans="1:21" x14ac:dyDescent="0.35">
      <c r="A6768" t="s">
        <v>73</v>
      </c>
      <c r="B6768" t="s">
        <v>68</v>
      </c>
      <c r="C6768" t="s">
        <v>76</v>
      </c>
      <c r="D6768" t="s">
        <v>77</v>
      </c>
      <c r="E6768" t="s">
        <v>898</v>
      </c>
      <c r="F6768" t="s">
        <v>899</v>
      </c>
      <c r="G6768" t="s">
        <v>452</v>
      </c>
      <c r="H6768" t="s">
        <v>41</v>
      </c>
      <c r="I6768" t="s">
        <v>645</v>
      </c>
      <c r="J6768" t="s">
        <v>36</v>
      </c>
      <c r="L6768" t="s">
        <v>900</v>
      </c>
      <c r="M6768" t="s">
        <v>900</v>
      </c>
      <c r="N6768" t="b">
        <v>0</v>
      </c>
      <c r="O6768">
        <v>126.37977892000001</v>
      </c>
      <c r="P6768">
        <v>5.7154332217893731E-3</v>
      </c>
      <c r="Q6768">
        <v>5.5091683516860339</v>
      </c>
      <c r="R6768">
        <v>696.24747831914181</v>
      </c>
      <c r="S6768">
        <v>0.72231518700176434</v>
      </c>
      <c r="T6768">
        <f t="shared" si="212"/>
        <v>696.24747831914181</v>
      </c>
      <c r="U6768">
        <f t="shared" si="213"/>
        <v>0.72231518700176434</v>
      </c>
    </row>
    <row r="6769" spans="1:21" x14ac:dyDescent="0.35">
      <c r="A6769" t="s">
        <v>73</v>
      </c>
      <c r="B6769" t="s">
        <v>68</v>
      </c>
      <c r="C6769" t="s">
        <v>29</v>
      </c>
      <c r="D6769" t="s">
        <v>30</v>
      </c>
      <c r="E6769" t="s">
        <v>901</v>
      </c>
      <c r="F6769" t="s">
        <v>630</v>
      </c>
      <c r="G6769" t="s">
        <v>452</v>
      </c>
      <c r="H6769" t="s">
        <v>41</v>
      </c>
      <c r="I6769" t="s">
        <v>645</v>
      </c>
      <c r="J6769" t="s">
        <v>36</v>
      </c>
      <c r="L6769" t="s">
        <v>902</v>
      </c>
      <c r="M6769" t="s">
        <v>902</v>
      </c>
      <c r="N6769" t="b">
        <v>0</v>
      </c>
      <c r="O6769">
        <v>20.496116310000001</v>
      </c>
      <c r="P6769">
        <v>1.778273207432601E-2</v>
      </c>
      <c r="Q6769">
        <v>23.227634021419881</v>
      </c>
      <c r="R6769">
        <v>476.07628850913488</v>
      </c>
      <c r="S6769">
        <v>0.36447694490495341</v>
      </c>
      <c r="T6769">
        <f t="shared" si="212"/>
        <v>476.07628850913494</v>
      </c>
      <c r="U6769">
        <f t="shared" si="213"/>
        <v>0.36447694490495347</v>
      </c>
    </row>
    <row r="6770" spans="1:21" x14ac:dyDescent="0.35">
      <c r="A6770" t="s">
        <v>73</v>
      </c>
      <c r="B6770" t="s">
        <v>68</v>
      </c>
      <c r="C6770" t="s">
        <v>39</v>
      </c>
      <c r="D6770" t="s">
        <v>40</v>
      </c>
      <c r="E6770" t="s">
        <v>901</v>
      </c>
      <c r="F6770" t="s">
        <v>630</v>
      </c>
      <c r="G6770" t="s">
        <v>452</v>
      </c>
      <c r="H6770" t="s">
        <v>41</v>
      </c>
      <c r="I6770" t="s">
        <v>645</v>
      </c>
      <c r="J6770" t="s">
        <v>36</v>
      </c>
      <c r="L6770" t="s">
        <v>902</v>
      </c>
      <c r="M6770" t="s">
        <v>902</v>
      </c>
      <c r="N6770" t="b">
        <v>0</v>
      </c>
      <c r="O6770">
        <v>20.496116310000001</v>
      </c>
      <c r="P6770">
        <v>3.561564202209612E-2</v>
      </c>
      <c r="Q6770">
        <v>130.3416219719638</v>
      </c>
      <c r="R6770">
        <v>2671.497043971422</v>
      </c>
      <c r="S6770">
        <v>0.72998234134020568</v>
      </c>
      <c r="T6770">
        <f t="shared" si="212"/>
        <v>2671.497043971422</v>
      </c>
      <c r="U6770">
        <f t="shared" si="213"/>
        <v>0.72998234134020568</v>
      </c>
    </row>
    <row r="6771" spans="1:21" x14ac:dyDescent="0.35">
      <c r="A6771" t="s">
        <v>73</v>
      </c>
      <c r="B6771" t="s">
        <v>68</v>
      </c>
      <c r="C6771" t="s">
        <v>76</v>
      </c>
      <c r="D6771" t="s">
        <v>77</v>
      </c>
      <c r="E6771" t="s">
        <v>901</v>
      </c>
      <c r="F6771" t="s">
        <v>630</v>
      </c>
      <c r="G6771" t="s">
        <v>452</v>
      </c>
      <c r="H6771" t="s">
        <v>41</v>
      </c>
      <c r="I6771" t="s">
        <v>645</v>
      </c>
      <c r="J6771" t="s">
        <v>36</v>
      </c>
      <c r="L6771" t="s">
        <v>902</v>
      </c>
      <c r="M6771" t="s">
        <v>902</v>
      </c>
      <c r="N6771" t="b">
        <v>0</v>
      </c>
      <c r="O6771">
        <v>20.496116310000001</v>
      </c>
      <c r="P6771">
        <v>7.7749179218457934E-2</v>
      </c>
      <c r="Q6771">
        <v>74.943280919970675</v>
      </c>
      <c r="R6771">
        <v>1536.046202388723</v>
      </c>
      <c r="S6771">
        <v>1.5935562202685489</v>
      </c>
      <c r="T6771">
        <f t="shared" si="212"/>
        <v>1536.0462023887228</v>
      </c>
      <c r="U6771">
        <f t="shared" si="213"/>
        <v>1.5935562202685489</v>
      </c>
    </row>
    <row r="6772" spans="1:21" x14ac:dyDescent="0.35">
      <c r="A6772" t="s">
        <v>73</v>
      </c>
      <c r="B6772" t="s">
        <v>68</v>
      </c>
      <c r="C6772" t="s">
        <v>76</v>
      </c>
      <c r="D6772" t="s">
        <v>77</v>
      </c>
      <c r="E6772" t="s">
        <v>903</v>
      </c>
      <c r="F6772" t="s">
        <v>904</v>
      </c>
      <c r="G6772" t="s">
        <v>452</v>
      </c>
      <c r="H6772" t="s">
        <v>41</v>
      </c>
      <c r="I6772" t="s">
        <v>645</v>
      </c>
      <c r="J6772" t="s">
        <v>36</v>
      </c>
      <c r="L6772" t="s">
        <v>905</v>
      </c>
      <c r="M6772" t="s">
        <v>905</v>
      </c>
      <c r="N6772" t="b">
        <v>0</v>
      </c>
      <c r="O6772">
        <v>73.482587359999997</v>
      </c>
      <c r="P6772">
        <v>1.5668127757935461E-2</v>
      </c>
      <c r="Q6772">
        <v>15.10267904891507</v>
      </c>
      <c r="R6772">
        <v>1109.783932581943</v>
      </c>
      <c r="S6772">
        <v>1.151334566740134</v>
      </c>
      <c r="T6772">
        <f t="shared" si="212"/>
        <v>1109.7839325819432</v>
      </c>
      <c r="U6772">
        <f t="shared" si="213"/>
        <v>1.1513345667401333</v>
      </c>
    </row>
    <row r="6773" spans="1:21" x14ac:dyDescent="0.35">
      <c r="A6773" t="s">
        <v>73</v>
      </c>
      <c r="B6773" t="s">
        <v>68</v>
      </c>
      <c r="C6773" t="s">
        <v>39</v>
      </c>
      <c r="D6773" t="s">
        <v>40</v>
      </c>
      <c r="E6773" t="s">
        <v>903</v>
      </c>
      <c r="F6773" t="s">
        <v>904</v>
      </c>
      <c r="G6773" t="s">
        <v>452</v>
      </c>
      <c r="H6773" t="s">
        <v>41</v>
      </c>
      <c r="I6773" t="s">
        <v>645</v>
      </c>
      <c r="J6773" t="s">
        <v>36</v>
      </c>
      <c r="L6773" t="s">
        <v>905</v>
      </c>
      <c r="M6773" t="s">
        <v>905</v>
      </c>
      <c r="N6773" t="b">
        <v>0</v>
      </c>
      <c r="O6773">
        <v>73.482587359999997</v>
      </c>
      <c r="P6773">
        <v>3.9557363263004741E-3</v>
      </c>
      <c r="Q6773">
        <v>14.476703481676459</v>
      </c>
      <c r="R6773">
        <v>1063.785628277107</v>
      </c>
      <c r="S6773">
        <v>0.29067774017050002</v>
      </c>
      <c r="T6773">
        <f t="shared" si="212"/>
        <v>1063.7856282771065</v>
      </c>
      <c r="U6773">
        <f t="shared" si="213"/>
        <v>0.29067774017050002</v>
      </c>
    </row>
    <row r="6774" spans="1:21" x14ac:dyDescent="0.35">
      <c r="A6774" t="s">
        <v>73</v>
      </c>
      <c r="B6774" t="s">
        <v>68</v>
      </c>
      <c r="C6774" t="s">
        <v>39</v>
      </c>
      <c r="D6774" t="s">
        <v>40</v>
      </c>
      <c r="E6774" t="s">
        <v>912</v>
      </c>
      <c r="F6774" t="s">
        <v>913</v>
      </c>
      <c r="G6774" t="s">
        <v>452</v>
      </c>
      <c r="H6774" t="s">
        <v>41</v>
      </c>
      <c r="I6774" t="s">
        <v>645</v>
      </c>
      <c r="J6774" t="s">
        <v>36</v>
      </c>
      <c r="L6774" t="s">
        <v>914</v>
      </c>
      <c r="M6774" t="s">
        <v>914</v>
      </c>
      <c r="N6774" t="b">
        <v>0</v>
      </c>
      <c r="O6774">
        <v>243.5435075</v>
      </c>
      <c r="P6774">
        <v>2.8262902967940682E-8</v>
      </c>
      <c r="Q6774">
        <v>1.0343299756304129E-4</v>
      </c>
      <c r="R6774">
        <v>2.5190435017742031E-2</v>
      </c>
      <c r="S6774">
        <v>6.883246520944433E-6</v>
      </c>
      <c r="T6774">
        <f t="shared" si="212"/>
        <v>2.5190435017742031E-2</v>
      </c>
      <c r="U6774">
        <f t="shared" si="213"/>
        <v>6.8832465209444339E-6</v>
      </c>
    </row>
    <row r="6775" spans="1:21" x14ac:dyDescent="0.35">
      <c r="A6775" t="s">
        <v>73</v>
      </c>
      <c r="B6775" t="s">
        <v>68</v>
      </c>
      <c r="C6775" t="s">
        <v>39</v>
      </c>
      <c r="D6775" t="s">
        <v>40</v>
      </c>
      <c r="E6775" t="s">
        <v>943</v>
      </c>
      <c r="G6775" t="s">
        <v>920</v>
      </c>
      <c r="H6775" t="s">
        <v>41</v>
      </c>
      <c r="I6775" t="s">
        <v>921</v>
      </c>
      <c r="J6775" t="s">
        <v>145</v>
      </c>
      <c r="L6775" t="s">
        <v>944</v>
      </c>
      <c r="M6775" t="s">
        <v>944</v>
      </c>
      <c r="N6775" t="b">
        <v>0</v>
      </c>
      <c r="O6775">
        <v>33.993810140000001</v>
      </c>
      <c r="P6775">
        <v>1.7943522558715432E-2</v>
      </c>
      <c r="Q6775">
        <v>65.667434346473271</v>
      </c>
      <c r="R6775">
        <v>2232.2862955549281</v>
      </c>
      <c r="S6775">
        <v>0.60996869910377927</v>
      </c>
      <c r="T6775">
        <f t="shared" si="212"/>
        <v>2232.2862955549276</v>
      </c>
      <c r="U6775">
        <f t="shared" si="213"/>
        <v>0.60996869910377938</v>
      </c>
    </row>
    <row r="6776" spans="1:21" x14ac:dyDescent="0.35">
      <c r="A6776" t="s">
        <v>73</v>
      </c>
      <c r="B6776" t="s">
        <v>68</v>
      </c>
      <c r="C6776" t="s">
        <v>39</v>
      </c>
      <c r="D6776" t="s">
        <v>40</v>
      </c>
      <c r="E6776" t="s">
        <v>918</v>
      </c>
      <c r="F6776" t="s">
        <v>919</v>
      </c>
      <c r="G6776" t="s">
        <v>920</v>
      </c>
      <c r="H6776" t="s">
        <v>41</v>
      </c>
      <c r="I6776" t="s">
        <v>921</v>
      </c>
      <c r="J6776" t="s">
        <v>145</v>
      </c>
      <c r="L6776" t="s">
        <v>922</v>
      </c>
      <c r="M6776" t="s">
        <v>922</v>
      </c>
      <c r="N6776" t="b">
        <v>0</v>
      </c>
      <c r="O6776">
        <v>54.427446869999997</v>
      </c>
      <c r="P6776">
        <v>2.203682003137098E-3</v>
      </c>
      <c r="Q6776">
        <v>8.0647566712714571</v>
      </c>
      <c r="R6776">
        <v>438.94411524510531</v>
      </c>
      <c r="S6776">
        <v>0.1199407851441196</v>
      </c>
      <c r="T6776">
        <f t="shared" si="212"/>
        <v>438.94411524510525</v>
      </c>
      <c r="U6776">
        <f t="shared" si="213"/>
        <v>0.11994078514411957</v>
      </c>
    </row>
    <row r="6777" spans="1:21" x14ac:dyDescent="0.35">
      <c r="A6777" t="s">
        <v>73</v>
      </c>
      <c r="B6777" t="s">
        <v>68</v>
      </c>
      <c r="C6777" t="s">
        <v>76</v>
      </c>
      <c r="D6777" t="s">
        <v>77</v>
      </c>
      <c r="E6777" t="s">
        <v>918</v>
      </c>
      <c r="F6777" t="s">
        <v>919</v>
      </c>
      <c r="G6777" t="s">
        <v>920</v>
      </c>
      <c r="H6777" t="s">
        <v>41</v>
      </c>
      <c r="I6777" t="s">
        <v>921</v>
      </c>
      <c r="J6777" t="s">
        <v>145</v>
      </c>
      <c r="L6777" t="s">
        <v>922</v>
      </c>
      <c r="M6777" t="s">
        <v>922</v>
      </c>
      <c r="N6777" t="b">
        <v>0</v>
      </c>
      <c r="O6777">
        <v>54.427446869999997</v>
      </c>
      <c r="P6777">
        <v>3.580013112737986E-3</v>
      </c>
      <c r="Q6777">
        <v>3.4508136433343419</v>
      </c>
      <c r="R6777">
        <v>187.81897623085101</v>
      </c>
      <c r="S6777">
        <v>0.19485097348745009</v>
      </c>
      <c r="T6777">
        <f t="shared" si="212"/>
        <v>187.81897623085101</v>
      </c>
      <c r="U6777">
        <f t="shared" si="213"/>
        <v>0.19485097348745004</v>
      </c>
    </row>
    <row r="6778" spans="1:21" x14ac:dyDescent="0.35">
      <c r="A6778" t="s">
        <v>73</v>
      </c>
      <c r="B6778" t="s">
        <v>68</v>
      </c>
      <c r="C6778" t="s">
        <v>39</v>
      </c>
      <c r="D6778" t="s">
        <v>40</v>
      </c>
      <c r="E6778" t="s">
        <v>954</v>
      </c>
      <c r="G6778" t="s">
        <v>920</v>
      </c>
      <c r="H6778" t="s">
        <v>41</v>
      </c>
      <c r="I6778" t="s">
        <v>921</v>
      </c>
      <c r="J6778" t="s">
        <v>145</v>
      </c>
      <c r="L6778" t="s">
        <v>955</v>
      </c>
      <c r="M6778" t="s">
        <v>955</v>
      </c>
      <c r="N6778" t="b">
        <v>0</v>
      </c>
      <c r="O6778">
        <v>94.323511679999996</v>
      </c>
      <c r="P6778">
        <v>2.4993502924037961E-3</v>
      </c>
      <c r="Q6778">
        <v>9.1468060799214008</v>
      </c>
      <c r="R6778">
        <v>862.75887011416125</v>
      </c>
      <c r="S6778">
        <v>0.2357474964979609</v>
      </c>
      <c r="T6778">
        <f t="shared" si="212"/>
        <v>862.75887011416125</v>
      </c>
      <c r="U6778">
        <f t="shared" si="213"/>
        <v>0.23574749649796087</v>
      </c>
    </row>
    <row r="6779" spans="1:21" x14ac:dyDescent="0.35">
      <c r="A6779" t="s">
        <v>73</v>
      </c>
      <c r="B6779" t="s">
        <v>68</v>
      </c>
      <c r="C6779" t="s">
        <v>39</v>
      </c>
      <c r="D6779" t="s">
        <v>40</v>
      </c>
      <c r="E6779" t="s">
        <v>958</v>
      </c>
      <c r="G6779" t="s">
        <v>920</v>
      </c>
      <c r="H6779" t="s">
        <v>41</v>
      </c>
      <c r="I6779" t="s">
        <v>921</v>
      </c>
      <c r="J6779" t="s">
        <v>145</v>
      </c>
      <c r="L6779" t="s">
        <v>959</v>
      </c>
      <c r="M6779" t="s">
        <v>959</v>
      </c>
      <c r="N6779" t="b">
        <v>0</v>
      </c>
      <c r="O6779">
        <v>91.455062609999999</v>
      </c>
      <c r="P6779">
        <v>6.3820496056163582E-3</v>
      </c>
      <c r="Q6779">
        <v>23.356217938890062</v>
      </c>
      <c r="R6779">
        <v>2136.0443739339962</v>
      </c>
      <c r="S6779">
        <v>0.58367074626176985</v>
      </c>
      <c r="T6779">
        <f t="shared" si="212"/>
        <v>2136.0443739339958</v>
      </c>
      <c r="U6779">
        <f t="shared" si="213"/>
        <v>0.58367074626176985</v>
      </c>
    </row>
    <row r="6780" spans="1:21" x14ac:dyDescent="0.35">
      <c r="A6780" t="s">
        <v>73</v>
      </c>
      <c r="B6780" t="s">
        <v>68</v>
      </c>
      <c r="C6780" t="s">
        <v>76</v>
      </c>
      <c r="D6780" t="s">
        <v>77</v>
      </c>
      <c r="E6780" t="s">
        <v>958</v>
      </c>
      <c r="G6780" t="s">
        <v>920</v>
      </c>
      <c r="H6780" t="s">
        <v>41</v>
      </c>
      <c r="I6780" t="s">
        <v>921</v>
      </c>
      <c r="J6780" t="s">
        <v>145</v>
      </c>
      <c r="L6780" t="s">
        <v>959</v>
      </c>
      <c r="M6780" t="s">
        <v>959</v>
      </c>
      <c r="N6780" t="b">
        <v>0</v>
      </c>
      <c r="O6780">
        <v>91.455062609999999</v>
      </c>
      <c r="P6780">
        <v>2.9999789166330029E-3</v>
      </c>
      <c r="Q6780">
        <v>2.891712362281007</v>
      </c>
      <c r="R6780">
        <v>264.46173514252052</v>
      </c>
      <c r="S6780">
        <v>0.27436325964935132</v>
      </c>
      <c r="T6780">
        <f t="shared" si="212"/>
        <v>264.46173514252052</v>
      </c>
      <c r="U6780">
        <f t="shared" si="213"/>
        <v>0.27436325964935127</v>
      </c>
    </row>
    <row r="6781" spans="1:21" x14ac:dyDescent="0.35">
      <c r="A6781" t="s">
        <v>73</v>
      </c>
      <c r="B6781" t="s">
        <v>68</v>
      </c>
      <c r="C6781" t="s">
        <v>76</v>
      </c>
      <c r="D6781" t="s">
        <v>77</v>
      </c>
      <c r="E6781" t="s">
        <v>962</v>
      </c>
      <c r="G6781" t="s">
        <v>920</v>
      </c>
      <c r="H6781" t="s">
        <v>41</v>
      </c>
      <c r="I6781" t="s">
        <v>921</v>
      </c>
      <c r="J6781" t="s">
        <v>145</v>
      </c>
      <c r="L6781" t="s">
        <v>963</v>
      </c>
      <c r="M6781" t="s">
        <v>963</v>
      </c>
      <c r="N6781" t="b">
        <v>0</v>
      </c>
      <c r="O6781">
        <v>33.993810140000001</v>
      </c>
      <c r="P6781">
        <v>9.7355696730455187E-4</v>
      </c>
      <c r="Q6781">
        <v>0.93842216761277908</v>
      </c>
      <c r="R6781">
        <v>31.900544996996071</v>
      </c>
      <c r="S6781">
        <v>3.3094910707025117E-2</v>
      </c>
      <c r="T6781">
        <f t="shared" si="212"/>
        <v>31.900544996996071</v>
      </c>
      <c r="U6781">
        <f t="shared" si="213"/>
        <v>3.3094910707025124E-2</v>
      </c>
    </row>
    <row r="6782" spans="1:21" x14ac:dyDescent="0.35">
      <c r="A6782" t="s">
        <v>73</v>
      </c>
      <c r="B6782" t="s">
        <v>68</v>
      </c>
      <c r="C6782" t="s">
        <v>39</v>
      </c>
      <c r="D6782" t="s">
        <v>40</v>
      </c>
      <c r="E6782" t="s">
        <v>962</v>
      </c>
      <c r="G6782" t="s">
        <v>920</v>
      </c>
      <c r="H6782" t="s">
        <v>41</v>
      </c>
      <c r="I6782" t="s">
        <v>921</v>
      </c>
      <c r="J6782" t="s">
        <v>145</v>
      </c>
      <c r="L6782" t="s">
        <v>963</v>
      </c>
      <c r="M6782" t="s">
        <v>963</v>
      </c>
      <c r="N6782" t="b">
        <v>0</v>
      </c>
      <c r="O6782">
        <v>33.993810140000001</v>
      </c>
      <c r="P6782">
        <v>2.5683184036799178E-4</v>
      </c>
      <c r="Q6782">
        <v>0.93992068504170001</v>
      </c>
      <c r="R6782">
        <v>31.951485313966291</v>
      </c>
      <c r="S6782">
        <v>8.7306928193763012E-3</v>
      </c>
      <c r="T6782">
        <f t="shared" si="212"/>
        <v>31.951485313966288</v>
      </c>
      <c r="U6782">
        <f t="shared" si="213"/>
        <v>8.7306928193763012E-3</v>
      </c>
    </row>
    <row r="6783" spans="1:21" x14ac:dyDescent="0.35">
      <c r="A6783" t="s">
        <v>73</v>
      </c>
      <c r="B6783" t="s">
        <v>68</v>
      </c>
      <c r="C6783" t="s">
        <v>39</v>
      </c>
      <c r="D6783" t="s">
        <v>40</v>
      </c>
      <c r="E6783" t="s">
        <v>964</v>
      </c>
      <c r="G6783" t="s">
        <v>920</v>
      </c>
      <c r="H6783" t="s">
        <v>41</v>
      </c>
      <c r="I6783" t="s">
        <v>921</v>
      </c>
      <c r="J6783" t="s">
        <v>145</v>
      </c>
      <c r="L6783" t="s">
        <v>965</v>
      </c>
      <c r="M6783" t="s">
        <v>965</v>
      </c>
      <c r="N6783" t="b">
        <v>0</v>
      </c>
      <c r="O6783">
        <v>7.0978034900000004</v>
      </c>
      <c r="P6783">
        <v>9.3683520355316591E-3</v>
      </c>
      <c r="Q6783">
        <v>34.285109861503472</v>
      </c>
      <c r="R6783">
        <v>243.34897243001279</v>
      </c>
      <c r="S6783">
        <v>6.6494721773345214E-2</v>
      </c>
      <c r="T6783">
        <f t="shared" si="212"/>
        <v>243.34897243001276</v>
      </c>
      <c r="U6783">
        <f t="shared" si="213"/>
        <v>6.6494721773345214E-2</v>
      </c>
    </row>
    <row r="6784" spans="1:21" x14ac:dyDescent="0.35">
      <c r="A6784" t="s">
        <v>73</v>
      </c>
      <c r="B6784" t="s">
        <v>68</v>
      </c>
      <c r="C6784" t="s">
        <v>39</v>
      </c>
      <c r="D6784" t="s">
        <v>40</v>
      </c>
      <c r="E6784" t="s">
        <v>969</v>
      </c>
      <c r="G6784" t="s">
        <v>920</v>
      </c>
      <c r="H6784" t="s">
        <v>41</v>
      </c>
      <c r="I6784" t="s">
        <v>921</v>
      </c>
      <c r="J6784" t="s">
        <v>145</v>
      </c>
      <c r="L6784" t="s">
        <v>970</v>
      </c>
      <c r="M6784" t="s">
        <v>970</v>
      </c>
      <c r="N6784" t="b">
        <v>0</v>
      </c>
      <c r="O6784">
        <v>33.993810140000001</v>
      </c>
      <c r="P6784">
        <v>3.333679730295636E-3</v>
      </c>
      <c r="Q6784">
        <v>12.20017942993181</v>
      </c>
      <c r="R6784">
        <v>414.73058321503538</v>
      </c>
      <c r="S6784">
        <v>0.1133244758192362</v>
      </c>
      <c r="T6784">
        <f t="shared" si="212"/>
        <v>414.73058321503538</v>
      </c>
      <c r="U6784">
        <f t="shared" si="213"/>
        <v>0.11332447581923626</v>
      </c>
    </row>
    <row r="6785" spans="1:21" x14ac:dyDescent="0.35">
      <c r="A6785" t="s">
        <v>73</v>
      </c>
      <c r="B6785" t="s">
        <v>68</v>
      </c>
      <c r="C6785" t="s">
        <v>76</v>
      </c>
      <c r="D6785" t="s">
        <v>77</v>
      </c>
      <c r="E6785" t="s">
        <v>969</v>
      </c>
      <c r="G6785" t="s">
        <v>920</v>
      </c>
      <c r="H6785" t="s">
        <v>41</v>
      </c>
      <c r="I6785" t="s">
        <v>921</v>
      </c>
      <c r="J6785" t="s">
        <v>145</v>
      </c>
      <c r="L6785" t="s">
        <v>970</v>
      </c>
      <c r="M6785" t="s">
        <v>970</v>
      </c>
      <c r="N6785" t="b">
        <v>0</v>
      </c>
      <c r="O6785">
        <v>33.993810140000001</v>
      </c>
      <c r="P6785">
        <v>1.263677869356482E-2</v>
      </c>
      <c r="Q6785">
        <v>12.18072865945442</v>
      </c>
      <c r="R6785">
        <v>414.06937741635022</v>
      </c>
      <c r="S6785">
        <v>0.42957225569023982</v>
      </c>
      <c r="T6785">
        <f t="shared" si="212"/>
        <v>414.06937741635028</v>
      </c>
      <c r="U6785">
        <f t="shared" si="213"/>
        <v>0.42957225569023971</v>
      </c>
    </row>
    <row r="6786" spans="1:21" x14ac:dyDescent="0.35">
      <c r="A6786" t="s">
        <v>73</v>
      </c>
      <c r="B6786" t="s">
        <v>68</v>
      </c>
      <c r="C6786" t="s">
        <v>76</v>
      </c>
      <c r="D6786" t="s">
        <v>77</v>
      </c>
      <c r="E6786" t="s">
        <v>971</v>
      </c>
      <c r="F6786" t="s">
        <v>972</v>
      </c>
      <c r="G6786" t="s">
        <v>920</v>
      </c>
      <c r="H6786" t="s">
        <v>41</v>
      </c>
      <c r="I6786" t="s">
        <v>921</v>
      </c>
      <c r="J6786" t="s">
        <v>145</v>
      </c>
      <c r="L6786" t="s">
        <v>973</v>
      </c>
      <c r="M6786" t="s">
        <v>973</v>
      </c>
      <c r="N6786" t="b">
        <v>0</v>
      </c>
      <c r="O6786">
        <v>33.993810140000001</v>
      </c>
      <c r="P6786">
        <v>8.2743357940602482E-4</v>
      </c>
      <c r="Q6786">
        <v>0.79757224201437016</v>
      </c>
      <c r="R6786">
        <v>27.112519367970631</v>
      </c>
      <c r="S6786">
        <v>2.8127620001789019E-2</v>
      </c>
      <c r="T6786">
        <f t="shared" ref="T6786:T6849" si="214">O6786*Q6786</f>
        <v>27.112519367970631</v>
      </c>
      <c r="U6786">
        <f t="shared" ref="U6786:U6849" si="215">O6786*P6786</f>
        <v>2.8127620001789023E-2</v>
      </c>
    </row>
    <row r="6787" spans="1:21" x14ac:dyDescent="0.35">
      <c r="A6787" t="s">
        <v>73</v>
      </c>
      <c r="B6787" t="s">
        <v>68</v>
      </c>
      <c r="C6787" t="s">
        <v>39</v>
      </c>
      <c r="D6787" t="s">
        <v>40</v>
      </c>
      <c r="E6787" t="s">
        <v>971</v>
      </c>
      <c r="F6787" t="s">
        <v>972</v>
      </c>
      <c r="G6787" t="s">
        <v>920</v>
      </c>
      <c r="H6787" t="s">
        <v>41</v>
      </c>
      <c r="I6787" t="s">
        <v>921</v>
      </c>
      <c r="J6787" t="s">
        <v>145</v>
      </c>
      <c r="L6787" t="s">
        <v>973</v>
      </c>
      <c r="M6787" t="s">
        <v>973</v>
      </c>
      <c r="N6787" t="b">
        <v>0</v>
      </c>
      <c r="O6787">
        <v>33.993810140000001</v>
      </c>
      <c r="P6787">
        <v>4.4280340817470369E-4</v>
      </c>
      <c r="Q6787">
        <v>1.620515907038748</v>
      </c>
      <c r="R6787">
        <v>55.087510072725067</v>
      </c>
      <c r="S6787">
        <v>1.50525749868358E-2</v>
      </c>
      <c r="T6787">
        <f t="shared" si="214"/>
        <v>55.087510072725088</v>
      </c>
      <c r="U6787">
        <f t="shared" si="215"/>
        <v>1.5052574986835801E-2</v>
      </c>
    </row>
    <row r="6788" spans="1:21" x14ac:dyDescent="0.35">
      <c r="A6788" t="s">
        <v>73</v>
      </c>
      <c r="B6788" t="s">
        <v>68</v>
      </c>
      <c r="C6788" t="s">
        <v>76</v>
      </c>
      <c r="D6788" t="s">
        <v>77</v>
      </c>
      <c r="E6788" t="s">
        <v>974</v>
      </c>
      <c r="F6788" t="s">
        <v>975</v>
      </c>
      <c r="G6788" t="s">
        <v>920</v>
      </c>
      <c r="H6788" t="s">
        <v>41</v>
      </c>
      <c r="I6788" t="s">
        <v>921</v>
      </c>
      <c r="J6788" t="s">
        <v>145</v>
      </c>
      <c r="L6788" t="s">
        <v>976</v>
      </c>
      <c r="M6788" t="s">
        <v>976</v>
      </c>
      <c r="N6788" t="b">
        <v>0</v>
      </c>
      <c r="O6788">
        <v>22.262271330000001</v>
      </c>
      <c r="P6788">
        <v>3.5842266147873833E-4</v>
      </c>
      <c r="Q6788">
        <v>0.34548750838655351</v>
      </c>
      <c r="R6788">
        <v>7.6913366528271041</v>
      </c>
      <c r="S6788">
        <v>7.9793025406604112E-3</v>
      </c>
      <c r="T6788">
        <f t="shared" si="214"/>
        <v>7.691336652827105</v>
      </c>
      <c r="U6788">
        <f t="shared" si="215"/>
        <v>7.9793025406604112E-3</v>
      </c>
    </row>
    <row r="6789" spans="1:21" x14ac:dyDescent="0.35">
      <c r="A6789" t="s">
        <v>73</v>
      </c>
      <c r="B6789" t="s">
        <v>68</v>
      </c>
      <c r="C6789" t="s">
        <v>39</v>
      </c>
      <c r="D6789" t="s">
        <v>40</v>
      </c>
      <c r="E6789" t="s">
        <v>974</v>
      </c>
      <c r="F6789" t="s">
        <v>975</v>
      </c>
      <c r="G6789" t="s">
        <v>920</v>
      </c>
      <c r="H6789" t="s">
        <v>41</v>
      </c>
      <c r="I6789" t="s">
        <v>921</v>
      </c>
      <c r="J6789" t="s">
        <v>145</v>
      </c>
      <c r="L6789" t="s">
        <v>976</v>
      </c>
      <c r="M6789" t="s">
        <v>976</v>
      </c>
      <c r="N6789" t="b">
        <v>0</v>
      </c>
      <c r="O6789">
        <v>22.262271330000001</v>
      </c>
      <c r="P6789">
        <v>3.782234569294601E-4</v>
      </c>
      <c r="Q6789">
        <v>1.3841743696054709</v>
      </c>
      <c r="R6789">
        <v>30.81486538418871</v>
      </c>
      <c r="S6789">
        <v>8.4201132215342093E-3</v>
      </c>
      <c r="T6789">
        <f t="shared" si="214"/>
        <v>30.8148653841887</v>
      </c>
      <c r="U6789">
        <f t="shared" si="215"/>
        <v>8.4201132215342093E-3</v>
      </c>
    </row>
    <row r="6790" spans="1:21" x14ac:dyDescent="0.35">
      <c r="A6790" t="s">
        <v>73</v>
      </c>
      <c r="B6790" t="s">
        <v>68</v>
      </c>
      <c r="C6790" t="s">
        <v>39</v>
      </c>
      <c r="D6790" t="s">
        <v>40</v>
      </c>
      <c r="E6790" t="s">
        <v>977</v>
      </c>
      <c r="F6790" t="s">
        <v>978</v>
      </c>
      <c r="G6790" t="s">
        <v>920</v>
      </c>
      <c r="H6790" t="s">
        <v>41</v>
      </c>
      <c r="I6790" t="s">
        <v>921</v>
      </c>
      <c r="J6790" t="s">
        <v>145</v>
      </c>
      <c r="L6790" t="s">
        <v>979</v>
      </c>
      <c r="M6790" t="s">
        <v>979</v>
      </c>
      <c r="N6790" t="b">
        <v>0</v>
      </c>
      <c r="O6790">
        <v>33.993810140000001</v>
      </c>
      <c r="P6790">
        <v>4.1422513421747622E-4</v>
      </c>
      <c r="Q6790">
        <v>1.5159287546175391</v>
      </c>
      <c r="R6790">
        <v>51.532194270235273</v>
      </c>
      <c r="S6790">
        <v>1.40810905678049E-2</v>
      </c>
      <c r="T6790">
        <f t="shared" si="214"/>
        <v>51.532194270235273</v>
      </c>
      <c r="U6790">
        <f t="shared" si="215"/>
        <v>1.4081090567804905E-2</v>
      </c>
    </row>
    <row r="6791" spans="1:21" x14ac:dyDescent="0.35">
      <c r="A6791" t="s">
        <v>73</v>
      </c>
      <c r="B6791" t="s">
        <v>68</v>
      </c>
      <c r="C6791" t="s">
        <v>76</v>
      </c>
      <c r="D6791" t="s">
        <v>77</v>
      </c>
      <c r="E6791" t="s">
        <v>977</v>
      </c>
      <c r="F6791" t="s">
        <v>978</v>
      </c>
      <c r="G6791" t="s">
        <v>920</v>
      </c>
      <c r="H6791" t="s">
        <v>41</v>
      </c>
      <c r="I6791" t="s">
        <v>921</v>
      </c>
      <c r="J6791" t="s">
        <v>145</v>
      </c>
      <c r="L6791" t="s">
        <v>979</v>
      </c>
      <c r="M6791" t="s">
        <v>979</v>
      </c>
      <c r="N6791" t="b">
        <v>0</v>
      </c>
      <c r="O6791">
        <v>33.993810140000001</v>
      </c>
      <c r="P6791">
        <v>3.9261581984781103E-4</v>
      </c>
      <c r="Q6791">
        <v>0.37844666627032059</v>
      </c>
      <c r="R6791">
        <v>12.86484412130922</v>
      </c>
      <c r="S6791">
        <v>1.334650763786693E-2</v>
      </c>
      <c r="T6791">
        <f t="shared" si="214"/>
        <v>12.86484412130922</v>
      </c>
      <c r="U6791">
        <f t="shared" si="215"/>
        <v>1.3346507637866932E-2</v>
      </c>
    </row>
    <row r="6792" spans="1:21" x14ac:dyDescent="0.35">
      <c r="A6792" t="s">
        <v>73</v>
      </c>
      <c r="B6792" t="s">
        <v>68</v>
      </c>
      <c r="C6792" t="s">
        <v>39</v>
      </c>
      <c r="D6792" t="s">
        <v>40</v>
      </c>
      <c r="E6792" t="s">
        <v>980</v>
      </c>
      <c r="F6792" t="s">
        <v>981</v>
      </c>
      <c r="G6792" t="s">
        <v>920</v>
      </c>
      <c r="H6792" t="s">
        <v>41</v>
      </c>
      <c r="I6792" t="s">
        <v>921</v>
      </c>
      <c r="J6792" t="s">
        <v>145</v>
      </c>
      <c r="L6792" t="s">
        <v>982</v>
      </c>
      <c r="M6792" t="s">
        <v>982</v>
      </c>
      <c r="N6792" t="b">
        <v>0</v>
      </c>
      <c r="O6792">
        <v>33.993810140000001</v>
      </c>
      <c r="P6792">
        <v>3.6592093378079319E-4</v>
      </c>
      <c r="Q6792">
        <v>1.3391511514208869</v>
      </c>
      <c r="R6792">
        <v>45.522849990164033</v>
      </c>
      <c r="S6792">
        <v>1.24390467491958E-2</v>
      </c>
      <c r="T6792">
        <f t="shared" si="214"/>
        <v>45.522849990164019</v>
      </c>
      <c r="U6792">
        <f t="shared" si="215"/>
        <v>1.2439046749195796E-2</v>
      </c>
    </row>
    <row r="6793" spans="1:21" x14ac:dyDescent="0.35">
      <c r="A6793" t="s">
        <v>73</v>
      </c>
      <c r="B6793" t="s">
        <v>68</v>
      </c>
      <c r="C6793" t="s">
        <v>76</v>
      </c>
      <c r="D6793" t="s">
        <v>77</v>
      </c>
      <c r="E6793" t="s">
        <v>980</v>
      </c>
      <c r="F6793" t="s">
        <v>981</v>
      </c>
      <c r="G6793" t="s">
        <v>920</v>
      </c>
      <c r="H6793" t="s">
        <v>41</v>
      </c>
      <c r="I6793" t="s">
        <v>921</v>
      </c>
      <c r="J6793" t="s">
        <v>145</v>
      </c>
      <c r="L6793" t="s">
        <v>982</v>
      </c>
      <c r="M6793" t="s">
        <v>982</v>
      </c>
      <c r="N6793" t="b">
        <v>0</v>
      </c>
      <c r="O6793">
        <v>33.993810140000001</v>
      </c>
      <c r="P6793">
        <v>6.6686260310436761E-4</v>
      </c>
      <c r="Q6793">
        <v>0.64279612854882506</v>
      </c>
      <c r="R6793">
        <v>21.85108955261579</v>
      </c>
      <c r="S6793">
        <v>2.266920071939605E-2</v>
      </c>
      <c r="T6793">
        <f t="shared" si="214"/>
        <v>21.851089552615793</v>
      </c>
      <c r="U6793">
        <f t="shared" si="215"/>
        <v>2.2669200719396047E-2</v>
      </c>
    </row>
    <row r="6794" spans="1:21" x14ac:dyDescent="0.35">
      <c r="A6794" t="s">
        <v>73</v>
      </c>
      <c r="B6794" t="s">
        <v>68</v>
      </c>
      <c r="C6794" t="s">
        <v>76</v>
      </c>
      <c r="D6794" t="s">
        <v>77</v>
      </c>
      <c r="E6794" t="s">
        <v>986</v>
      </c>
      <c r="G6794" t="s">
        <v>920</v>
      </c>
      <c r="H6794" t="s">
        <v>41</v>
      </c>
      <c r="I6794" t="s">
        <v>921</v>
      </c>
      <c r="J6794" t="s">
        <v>145</v>
      </c>
      <c r="L6794" t="s">
        <v>987</v>
      </c>
      <c r="M6794" t="s">
        <v>987</v>
      </c>
      <c r="N6794" t="b">
        <v>0</v>
      </c>
      <c r="O6794">
        <v>33.993810140000001</v>
      </c>
      <c r="P6794">
        <v>2.0477707507076469E-2</v>
      </c>
      <c r="Q6794">
        <v>19.73868536911176</v>
      </c>
      <c r="R6794">
        <v>670.99312285078111</v>
      </c>
      <c r="S6794">
        <v>0.69611530109801034</v>
      </c>
      <c r="T6794">
        <f t="shared" si="214"/>
        <v>670.99312285078099</v>
      </c>
      <c r="U6794">
        <f t="shared" si="215"/>
        <v>0.69611530109801023</v>
      </c>
    </row>
    <row r="6795" spans="1:21" x14ac:dyDescent="0.35">
      <c r="A6795" t="s">
        <v>73</v>
      </c>
      <c r="B6795" t="s">
        <v>68</v>
      </c>
      <c r="C6795" t="s">
        <v>39</v>
      </c>
      <c r="D6795" t="s">
        <v>40</v>
      </c>
      <c r="E6795" t="s">
        <v>986</v>
      </c>
      <c r="G6795" t="s">
        <v>920</v>
      </c>
      <c r="H6795" t="s">
        <v>41</v>
      </c>
      <c r="I6795" t="s">
        <v>921</v>
      </c>
      <c r="J6795" t="s">
        <v>145</v>
      </c>
      <c r="L6795" t="s">
        <v>987</v>
      </c>
      <c r="M6795" t="s">
        <v>987</v>
      </c>
      <c r="N6795" t="b">
        <v>0</v>
      </c>
      <c r="O6795">
        <v>33.993810140000001</v>
      </c>
      <c r="P6795">
        <v>5.4021772553497173E-3</v>
      </c>
      <c r="Q6795">
        <v>19.77020504657726</v>
      </c>
      <c r="R6795">
        <v>672.06459678221734</v>
      </c>
      <c r="S6795">
        <v>0.18364058796098459</v>
      </c>
      <c r="T6795">
        <f t="shared" si="214"/>
        <v>672.06459678221722</v>
      </c>
      <c r="U6795">
        <f t="shared" si="215"/>
        <v>0.18364058796098459</v>
      </c>
    </row>
    <row r="6796" spans="1:21" x14ac:dyDescent="0.35">
      <c r="A6796" t="s">
        <v>73</v>
      </c>
      <c r="B6796" t="s">
        <v>68</v>
      </c>
      <c r="C6796" t="s">
        <v>39</v>
      </c>
      <c r="D6796" t="s">
        <v>40</v>
      </c>
      <c r="E6796" t="s">
        <v>998</v>
      </c>
      <c r="G6796" t="s">
        <v>920</v>
      </c>
      <c r="H6796" t="s">
        <v>41</v>
      </c>
      <c r="I6796" t="s">
        <v>921</v>
      </c>
      <c r="J6796" t="s">
        <v>145</v>
      </c>
      <c r="L6796" t="s">
        <v>999</v>
      </c>
      <c r="M6796" t="s">
        <v>999</v>
      </c>
      <c r="N6796" t="b">
        <v>0</v>
      </c>
      <c r="O6796">
        <v>22.262271330000001</v>
      </c>
      <c r="P6796">
        <v>5.8784211167761304E-3</v>
      </c>
      <c r="Q6796">
        <v>21.513102094846069</v>
      </c>
      <c r="R6796">
        <v>478.93051598545458</v>
      </c>
      <c r="S6796">
        <v>0.13086700589367181</v>
      </c>
      <c r="T6796">
        <f t="shared" si="214"/>
        <v>478.93051598545458</v>
      </c>
      <c r="U6796">
        <f t="shared" si="215"/>
        <v>0.13086700589367184</v>
      </c>
    </row>
    <row r="6797" spans="1:21" x14ac:dyDescent="0.35">
      <c r="A6797" t="s">
        <v>73</v>
      </c>
      <c r="B6797" t="s">
        <v>68</v>
      </c>
      <c r="C6797" t="s">
        <v>39</v>
      </c>
      <c r="D6797" t="s">
        <v>40</v>
      </c>
      <c r="E6797" t="s">
        <v>1000</v>
      </c>
      <c r="F6797" t="s">
        <v>1001</v>
      </c>
      <c r="G6797" t="s">
        <v>920</v>
      </c>
      <c r="H6797" t="s">
        <v>41</v>
      </c>
      <c r="I6797" t="s">
        <v>921</v>
      </c>
      <c r="J6797" t="s">
        <v>145</v>
      </c>
      <c r="L6797" t="s">
        <v>1002</v>
      </c>
      <c r="M6797" t="s">
        <v>1002</v>
      </c>
      <c r="N6797" t="b">
        <v>0</v>
      </c>
      <c r="O6797">
        <v>33.993810140000001</v>
      </c>
      <c r="P6797">
        <v>5.6075764138922646E-3</v>
      </c>
      <c r="Q6797">
        <v>20.521898907929049</v>
      </c>
      <c r="R6797">
        <v>697.61753518841351</v>
      </c>
      <c r="S6797">
        <v>0.19062288795939569</v>
      </c>
      <c r="T6797">
        <f t="shared" si="214"/>
        <v>697.61753518841351</v>
      </c>
      <c r="U6797">
        <f t="shared" si="215"/>
        <v>0.19062288795939569</v>
      </c>
    </row>
    <row r="6798" spans="1:21" x14ac:dyDescent="0.35">
      <c r="A6798" t="s">
        <v>73</v>
      </c>
      <c r="B6798" t="s">
        <v>68</v>
      </c>
      <c r="C6798" t="s">
        <v>76</v>
      </c>
      <c r="D6798" t="s">
        <v>77</v>
      </c>
      <c r="E6798" t="s">
        <v>1000</v>
      </c>
      <c r="F6798" t="s">
        <v>1001</v>
      </c>
      <c r="G6798" t="s">
        <v>920</v>
      </c>
      <c r="H6798" t="s">
        <v>41</v>
      </c>
      <c r="I6798" t="s">
        <v>921</v>
      </c>
      <c r="J6798" t="s">
        <v>145</v>
      </c>
      <c r="L6798" t="s">
        <v>1002</v>
      </c>
      <c r="M6798" t="s">
        <v>1002</v>
      </c>
      <c r="N6798" t="b">
        <v>0</v>
      </c>
      <c r="O6798">
        <v>33.993810140000001</v>
      </c>
      <c r="P6798">
        <v>5.3140752578882408E-3</v>
      </c>
      <c r="Q6798">
        <v>5.1222950375177341</v>
      </c>
      <c r="R6798">
        <v>174.126324986442</v>
      </c>
      <c r="S6798">
        <v>0.1806456653863244</v>
      </c>
      <c r="T6798">
        <f t="shared" si="214"/>
        <v>174.12632498644203</v>
      </c>
      <c r="U6798">
        <f t="shared" si="215"/>
        <v>0.1806456653863244</v>
      </c>
    </row>
    <row r="6799" spans="1:21" x14ac:dyDescent="0.35">
      <c r="A6799" t="s">
        <v>73</v>
      </c>
      <c r="B6799" t="s">
        <v>68</v>
      </c>
      <c r="C6799" t="s">
        <v>76</v>
      </c>
      <c r="D6799" t="s">
        <v>77</v>
      </c>
      <c r="E6799" t="s">
        <v>1006</v>
      </c>
      <c r="F6799" t="s">
        <v>1007</v>
      </c>
      <c r="G6799" t="s">
        <v>920</v>
      </c>
      <c r="H6799" t="s">
        <v>41</v>
      </c>
      <c r="I6799" t="s">
        <v>921</v>
      </c>
      <c r="J6799" t="s">
        <v>145</v>
      </c>
      <c r="L6799" t="s">
        <v>1008</v>
      </c>
      <c r="M6799" t="s">
        <v>1008</v>
      </c>
      <c r="N6799" t="b">
        <v>0</v>
      </c>
      <c r="O6799">
        <v>111.51933579999999</v>
      </c>
      <c r="P6799">
        <v>2.7428594731214841E-3</v>
      </c>
      <c r="Q6799">
        <v>2.6438721293837881</v>
      </c>
      <c r="R6799">
        <v>294.8428638090117</v>
      </c>
      <c r="S6799">
        <v>0.30588186663524591</v>
      </c>
      <c r="T6799">
        <f t="shared" si="214"/>
        <v>294.8428638090117</v>
      </c>
      <c r="U6799">
        <f t="shared" si="215"/>
        <v>0.30588186663524586</v>
      </c>
    </row>
    <row r="6800" spans="1:21" x14ac:dyDescent="0.35">
      <c r="A6800" t="s">
        <v>73</v>
      </c>
      <c r="B6800" t="s">
        <v>68</v>
      </c>
      <c r="C6800" t="s">
        <v>39</v>
      </c>
      <c r="D6800" t="s">
        <v>40</v>
      </c>
      <c r="E6800" t="s">
        <v>1006</v>
      </c>
      <c r="F6800" t="s">
        <v>1007</v>
      </c>
      <c r="G6800" t="s">
        <v>920</v>
      </c>
      <c r="H6800" t="s">
        <v>41</v>
      </c>
      <c r="I6800" t="s">
        <v>921</v>
      </c>
      <c r="J6800" t="s">
        <v>145</v>
      </c>
      <c r="L6800" t="s">
        <v>1008</v>
      </c>
      <c r="M6800" t="s">
        <v>1008</v>
      </c>
      <c r="N6800" t="b">
        <v>0</v>
      </c>
      <c r="O6800">
        <v>111.51933579999999</v>
      </c>
      <c r="P6800">
        <v>2.2258172941151361E-3</v>
      </c>
      <c r="Q6800">
        <v>8.1457646095000822</v>
      </c>
      <c r="R6800">
        <v>908.41025883459542</v>
      </c>
      <c r="S6800">
        <v>0.2482216662518732</v>
      </c>
      <c r="T6800">
        <f t="shared" si="214"/>
        <v>908.41025883459542</v>
      </c>
      <c r="U6800">
        <f t="shared" si="215"/>
        <v>0.2482216662518732</v>
      </c>
    </row>
    <row r="6801" spans="1:21" x14ac:dyDescent="0.35">
      <c r="A6801" t="s">
        <v>73</v>
      </c>
      <c r="B6801" t="s">
        <v>68</v>
      </c>
      <c r="C6801" t="s">
        <v>39</v>
      </c>
      <c r="D6801" t="s">
        <v>40</v>
      </c>
      <c r="E6801" t="s">
        <v>1015</v>
      </c>
      <c r="F6801" t="s">
        <v>1016</v>
      </c>
      <c r="G6801" t="s">
        <v>920</v>
      </c>
      <c r="H6801" t="s">
        <v>41</v>
      </c>
      <c r="I6801" t="s">
        <v>921</v>
      </c>
      <c r="J6801" t="s">
        <v>145</v>
      </c>
      <c r="L6801" t="s">
        <v>1017</v>
      </c>
      <c r="M6801" t="s">
        <v>1017</v>
      </c>
      <c r="N6801" t="b">
        <v>0</v>
      </c>
      <c r="O6801">
        <v>33.993810140000001</v>
      </c>
      <c r="P6801">
        <v>4.1930241029901272E-5</v>
      </c>
      <c r="Q6801">
        <v>0.1534509927442006</v>
      </c>
      <c r="R6801">
        <v>5.2163839131408736</v>
      </c>
      <c r="S6801">
        <v>1.425368652694902E-3</v>
      </c>
      <c r="T6801">
        <f t="shared" si="214"/>
        <v>5.2163839131408727</v>
      </c>
      <c r="U6801">
        <f t="shared" si="215"/>
        <v>1.425368652694902E-3</v>
      </c>
    </row>
    <row r="6802" spans="1:21" x14ac:dyDescent="0.35">
      <c r="A6802" t="s">
        <v>73</v>
      </c>
      <c r="B6802" t="s">
        <v>68</v>
      </c>
      <c r="C6802" t="s">
        <v>76</v>
      </c>
      <c r="D6802" t="s">
        <v>77</v>
      </c>
      <c r="E6802" t="s">
        <v>1015</v>
      </c>
      <c r="F6802" t="s">
        <v>1016</v>
      </c>
      <c r="G6802" t="s">
        <v>920</v>
      </c>
      <c r="H6802" t="s">
        <v>41</v>
      </c>
      <c r="I6802" t="s">
        <v>921</v>
      </c>
      <c r="J6802" t="s">
        <v>145</v>
      </c>
      <c r="L6802" t="s">
        <v>1017</v>
      </c>
      <c r="M6802" t="s">
        <v>1017</v>
      </c>
      <c r="N6802" t="b">
        <v>0</v>
      </c>
      <c r="O6802">
        <v>33.993810140000001</v>
      </c>
      <c r="P6802">
        <v>6.6923130664238038E-5</v>
      </c>
      <c r="Q6802">
        <v>6.4507934769595751E-2</v>
      </c>
      <c r="R6802">
        <v>2.1928704870811431</v>
      </c>
      <c r="S6802">
        <v>2.27497219777452E-3</v>
      </c>
      <c r="T6802">
        <f t="shared" si="214"/>
        <v>2.1928704870811426</v>
      </c>
      <c r="U6802">
        <f t="shared" si="215"/>
        <v>2.27497219777452E-3</v>
      </c>
    </row>
    <row r="6803" spans="1:21" x14ac:dyDescent="0.35">
      <c r="A6803" t="s">
        <v>73</v>
      </c>
      <c r="B6803" t="s">
        <v>68</v>
      </c>
      <c r="C6803" t="s">
        <v>39</v>
      </c>
      <c r="D6803" t="s">
        <v>40</v>
      </c>
      <c r="E6803" t="s">
        <v>1018</v>
      </c>
      <c r="G6803" t="s">
        <v>920</v>
      </c>
      <c r="H6803" t="s">
        <v>41</v>
      </c>
      <c r="I6803" t="s">
        <v>921</v>
      </c>
      <c r="J6803" t="s">
        <v>145</v>
      </c>
      <c r="L6803" t="s">
        <v>1019</v>
      </c>
      <c r="M6803" t="s">
        <v>1019</v>
      </c>
      <c r="N6803" t="b">
        <v>0</v>
      </c>
      <c r="O6803">
        <v>33.993810140000001</v>
      </c>
      <c r="P6803">
        <v>1.418185024336662E-2</v>
      </c>
      <c r="Q6803">
        <v>51.900941786675823</v>
      </c>
      <c r="R6803">
        <v>1764.31076118345</v>
      </c>
      <c r="S6803">
        <v>0.48209512460691778</v>
      </c>
      <c r="T6803">
        <f t="shared" si="214"/>
        <v>1764.3107611834503</v>
      </c>
      <c r="U6803">
        <f t="shared" si="215"/>
        <v>0.48209512460691767</v>
      </c>
    </row>
    <row r="6804" spans="1:21" x14ac:dyDescent="0.35">
      <c r="A6804" t="s">
        <v>73</v>
      </c>
      <c r="B6804" t="s">
        <v>68</v>
      </c>
      <c r="C6804" t="s">
        <v>39</v>
      </c>
      <c r="D6804" t="s">
        <v>40</v>
      </c>
      <c r="E6804" t="s">
        <v>1020</v>
      </c>
      <c r="F6804" t="s">
        <v>1021</v>
      </c>
      <c r="G6804" t="s">
        <v>920</v>
      </c>
      <c r="H6804" t="s">
        <v>41</v>
      </c>
      <c r="I6804" t="s">
        <v>921</v>
      </c>
      <c r="J6804" t="s">
        <v>145</v>
      </c>
      <c r="L6804" t="s">
        <v>1022</v>
      </c>
      <c r="M6804" t="s">
        <v>1022</v>
      </c>
      <c r="N6804" t="b">
        <v>0</v>
      </c>
      <c r="O6804">
        <v>33.993810140000001</v>
      </c>
      <c r="P6804">
        <v>1.748091344550554E-5</v>
      </c>
      <c r="Q6804">
        <v>6.3974436025191275E-2</v>
      </c>
      <c r="R6804">
        <v>2.1747348320539279</v>
      </c>
      <c r="S6804">
        <v>5.9424285274028846E-4</v>
      </c>
      <c r="T6804">
        <f t="shared" si="214"/>
        <v>2.1747348320539284</v>
      </c>
      <c r="U6804">
        <f t="shared" si="215"/>
        <v>5.9424285274028857E-4</v>
      </c>
    </row>
    <row r="6805" spans="1:21" x14ac:dyDescent="0.35">
      <c r="A6805" t="s">
        <v>73</v>
      </c>
      <c r="B6805" t="s">
        <v>68</v>
      </c>
      <c r="C6805" t="s">
        <v>76</v>
      </c>
      <c r="D6805" t="s">
        <v>77</v>
      </c>
      <c r="E6805" t="s">
        <v>1020</v>
      </c>
      <c r="F6805" t="s">
        <v>1021</v>
      </c>
      <c r="G6805" t="s">
        <v>920</v>
      </c>
      <c r="H6805" t="s">
        <v>41</v>
      </c>
      <c r="I6805" t="s">
        <v>921</v>
      </c>
      <c r="J6805" t="s">
        <v>145</v>
      </c>
      <c r="L6805" t="s">
        <v>1022</v>
      </c>
      <c r="M6805" t="s">
        <v>1022</v>
      </c>
      <c r="N6805" t="b">
        <v>0</v>
      </c>
      <c r="O6805">
        <v>33.993810140000001</v>
      </c>
      <c r="P6805">
        <v>1.868941171249033E-5</v>
      </c>
      <c r="Q6805">
        <v>1.80149275693657E-2</v>
      </c>
      <c r="R6805">
        <v>0.61239602747886934</v>
      </c>
      <c r="S6805">
        <v>6.3532431338268844E-4</v>
      </c>
      <c r="T6805">
        <f t="shared" si="214"/>
        <v>0.61239602747886934</v>
      </c>
      <c r="U6805">
        <f t="shared" si="215"/>
        <v>6.3532431338268855E-4</v>
      </c>
    </row>
    <row r="6806" spans="1:21" x14ac:dyDescent="0.35">
      <c r="A6806" t="s">
        <v>73</v>
      </c>
      <c r="B6806" t="s">
        <v>68</v>
      </c>
      <c r="C6806" t="s">
        <v>39</v>
      </c>
      <c r="D6806" t="s">
        <v>40</v>
      </c>
      <c r="E6806" t="s">
        <v>1023</v>
      </c>
      <c r="F6806" t="s">
        <v>1024</v>
      </c>
      <c r="G6806" t="s">
        <v>920</v>
      </c>
      <c r="H6806" t="s">
        <v>41</v>
      </c>
      <c r="I6806" t="s">
        <v>921</v>
      </c>
      <c r="J6806" t="s">
        <v>145</v>
      </c>
      <c r="L6806" t="s">
        <v>1025</v>
      </c>
      <c r="M6806" t="s">
        <v>1025</v>
      </c>
      <c r="N6806" t="b">
        <v>0</v>
      </c>
      <c r="O6806">
        <v>33.993810140000001</v>
      </c>
      <c r="P6806">
        <v>2.233188517608868E-4</v>
      </c>
      <c r="Q6806">
        <v>0.81727408809230373</v>
      </c>
      <c r="R6806">
        <v>27.782260182951411</v>
      </c>
      <c r="S6806">
        <v>7.5914586474423911E-3</v>
      </c>
      <c r="T6806">
        <f t="shared" si="214"/>
        <v>27.782260182951408</v>
      </c>
      <c r="U6806">
        <f t="shared" si="215"/>
        <v>7.5914586474423911E-3</v>
      </c>
    </row>
    <row r="6807" spans="1:21" x14ac:dyDescent="0.35">
      <c r="A6807" t="s">
        <v>73</v>
      </c>
      <c r="B6807" t="s">
        <v>68</v>
      </c>
      <c r="C6807" t="s">
        <v>76</v>
      </c>
      <c r="D6807" t="s">
        <v>77</v>
      </c>
      <c r="E6807" t="s">
        <v>1023</v>
      </c>
      <c r="F6807" t="s">
        <v>1024</v>
      </c>
      <c r="G6807" t="s">
        <v>920</v>
      </c>
      <c r="H6807" t="s">
        <v>41</v>
      </c>
      <c r="I6807" t="s">
        <v>921</v>
      </c>
      <c r="J6807" t="s">
        <v>145</v>
      </c>
      <c r="L6807" t="s">
        <v>1025</v>
      </c>
      <c r="M6807" t="s">
        <v>1025</v>
      </c>
      <c r="N6807" t="b">
        <v>0</v>
      </c>
      <c r="O6807">
        <v>33.993810140000001</v>
      </c>
      <c r="P6807">
        <v>2.1163032688193109E-4</v>
      </c>
      <c r="Q6807">
        <v>0.20399277777754979</v>
      </c>
      <c r="R6807">
        <v>6.9344917577012408</v>
      </c>
      <c r="S6807">
        <v>7.1941211518905058E-3</v>
      </c>
      <c r="T6807">
        <f t="shared" si="214"/>
        <v>6.934491757701239</v>
      </c>
      <c r="U6807">
        <f t="shared" si="215"/>
        <v>7.194121151890504E-3</v>
      </c>
    </row>
    <row r="6808" spans="1:21" x14ac:dyDescent="0.35">
      <c r="A6808" t="s">
        <v>73</v>
      </c>
      <c r="B6808" t="s">
        <v>68</v>
      </c>
      <c r="C6808" t="s">
        <v>39</v>
      </c>
      <c r="D6808" t="s">
        <v>40</v>
      </c>
      <c r="E6808" t="s">
        <v>1029</v>
      </c>
      <c r="F6808" t="s">
        <v>1030</v>
      </c>
      <c r="G6808" t="s">
        <v>920</v>
      </c>
      <c r="H6808" t="s">
        <v>41</v>
      </c>
      <c r="I6808" t="s">
        <v>921</v>
      </c>
      <c r="J6808" t="s">
        <v>145</v>
      </c>
      <c r="L6808" t="s">
        <v>1031</v>
      </c>
      <c r="M6808" t="s">
        <v>1031</v>
      </c>
      <c r="N6808" t="b">
        <v>0</v>
      </c>
      <c r="O6808">
        <v>138.32673435000001</v>
      </c>
      <c r="P6808">
        <v>1.750008689615853E-4</v>
      </c>
      <c r="Q6808">
        <v>0.64044604594814691</v>
      </c>
      <c r="R6808">
        <v>88.590810063377219</v>
      </c>
      <c r="S6808">
        <v>2.4207298711868368E-2</v>
      </c>
      <c r="T6808">
        <f t="shared" si="214"/>
        <v>88.590810063377219</v>
      </c>
      <c r="U6808">
        <f t="shared" si="215"/>
        <v>2.4207298711868372E-2</v>
      </c>
    </row>
    <row r="6809" spans="1:21" x14ac:dyDescent="0.35">
      <c r="A6809" t="s">
        <v>73</v>
      </c>
      <c r="B6809" t="s">
        <v>68</v>
      </c>
      <c r="C6809" t="s">
        <v>76</v>
      </c>
      <c r="D6809" t="s">
        <v>77</v>
      </c>
      <c r="E6809" t="s">
        <v>1029</v>
      </c>
      <c r="F6809" t="s">
        <v>1030</v>
      </c>
      <c r="G6809" t="s">
        <v>920</v>
      </c>
      <c r="H6809" t="s">
        <v>41</v>
      </c>
      <c r="I6809" t="s">
        <v>921</v>
      </c>
      <c r="J6809" t="s">
        <v>145</v>
      </c>
      <c r="L6809" t="s">
        <v>1031</v>
      </c>
      <c r="M6809" t="s">
        <v>1031</v>
      </c>
      <c r="N6809" t="b">
        <v>0</v>
      </c>
      <c r="O6809">
        <v>138.32673435000001</v>
      </c>
      <c r="P6809">
        <v>1.659098818552312E-4</v>
      </c>
      <c r="Q6809">
        <v>0.15992234269559849</v>
      </c>
      <c r="R6809">
        <v>22.12153541468372</v>
      </c>
      <c r="S6809">
        <v>2.2949772153428461E-2</v>
      </c>
      <c r="T6809">
        <f t="shared" si="214"/>
        <v>22.121535414683716</v>
      </c>
      <c r="U6809">
        <f t="shared" si="215"/>
        <v>2.2949772153428454E-2</v>
      </c>
    </row>
    <row r="6810" spans="1:21" x14ac:dyDescent="0.35">
      <c r="A6810" t="s">
        <v>73</v>
      </c>
      <c r="B6810" t="s">
        <v>68</v>
      </c>
      <c r="C6810" t="s">
        <v>76</v>
      </c>
      <c r="D6810" t="s">
        <v>77</v>
      </c>
      <c r="E6810" t="s">
        <v>1032</v>
      </c>
      <c r="F6810" t="s">
        <v>1033</v>
      </c>
      <c r="G6810" t="s">
        <v>920</v>
      </c>
      <c r="H6810" t="s">
        <v>41</v>
      </c>
      <c r="I6810" t="s">
        <v>921</v>
      </c>
      <c r="J6810" t="s">
        <v>145</v>
      </c>
      <c r="L6810" t="s">
        <v>1034</v>
      </c>
      <c r="M6810" t="s">
        <v>1034</v>
      </c>
      <c r="N6810" t="b">
        <v>0</v>
      </c>
      <c r="O6810">
        <v>33.993810140000001</v>
      </c>
      <c r="P6810">
        <v>9.5428843780730904E-4</v>
      </c>
      <c r="Q6810">
        <v>0.91984902210124686</v>
      </c>
      <c r="R6810">
        <v>31.269173014774449</v>
      </c>
      <c r="S6810">
        <v>3.243989997361886E-2</v>
      </c>
      <c r="T6810">
        <f t="shared" si="214"/>
        <v>31.269173014774449</v>
      </c>
      <c r="U6810">
        <f t="shared" si="215"/>
        <v>3.243989997361886E-2</v>
      </c>
    </row>
    <row r="6811" spans="1:21" x14ac:dyDescent="0.35">
      <c r="A6811" t="s">
        <v>73</v>
      </c>
      <c r="B6811" t="s">
        <v>68</v>
      </c>
      <c r="C6811" t="s">
        <v>39</v>
      </c>
      <c r="D6811" t="s">
        <v>40</v>
      </c>
      <c r="E6811" t="s">
        <v>1032</v>
      </c>
      <c r="F6811" t="s">
        <v>1033</v>
      </c>
      <c r="G6811" t="s">
        <v>920</v>
      </c>
      <c r="H6811" t="s">
        <v>41</v>
      </c>
      <c r="I6811" t="s">
        <v>921</v>
      </c>
      <c r="J6811" t="s">
        <v>145</v>
      </c>
      <c r="L6811" t="s">
        <v>1034</v>
      </c>
      <c r="M6811" t="s">
        <v>1034</v>
      </c>
      <c r="N6811" t="b">
        <v>0</v>
      </c>
      <c r="O6811">
        <v>33.993810140000001</v>
      </c>
      <c r="P6811">
        <v>7.5524596220929898E-4</v>
      </c>
      <c r="Q6811">
        <v>2.763953648261174</v>
      </c>
      <c r="R6811">
        <v>93.957315554750679</v>
      </c>
      <c r="S6811">
        <v>2.567368784834452E-2</v>
      </c>
      <c r="T6811">
        <f t="shared" si="214"/>
        <v>93.957315554750693</v>
      </c>
      <c r="U6811">
        <f t="shared" si="215"/>
        <v>2.5673687848344524E-2</v>
      </c>
    </row>
    <row r="6812" spans="1:21" x14ac:dyDescent="0.35">
      <c r="A6812" t="s">
        <v>73</v>
      </c>
      <c r="B6812" t="s">
        <v>68</v>
      </c>
      <c r="C6812" t="s">
        <v>76</v>
      </c>
      <c r="D6812" t="s">
        <v>77</v>
      </c>
      <c r="E6812" t="s">
        <v>1035</v>
      </c>
      <c r="F6812" t="s">
        <v>1036</v>
      </c>
      <c r="G6812" t="s">
        <v>920</v>
      </c>
      <c r="H6812" t="s">
        <v>41</v>
      </c>
      <c r="I6812" t="s">
        <v>921</v>
      </c>
      <c r="J6812" t="s">
        <v>145</v>
      </c>
      <c r="L6812" t="s">
        <v>1037</v>
      </c>
      <c r="M6812" t="s">
        <v>1037</v>
      </c>
      <c r="N6812" t="b">
        <v>0</v>
      </c>
      <c r="O6812">
        <v>33.993810140000001</v>
      </c>
      <c r="P6812">
        <v>2.9887820916980781E-3</v>
      </c>
      <c r="Q6812">
        <v>2.880919620737691</v>
      </c>
      <c r="R6812">
        <v>97.933434615957879</v>
      </c>
      <c r="S6812">
        <v>0.1016000909750165</v>
      </c>
      <c r="T6812">
        <f t="shared" si="214"/>
        <v>97.933434615957879</v>
      </c>
      <c r="U6812">
        <f t="shared" si="215"/>
        <v>0.10160009097501654</v>
      </c>
    </row>
    <row r="6813" spans="1:21" x14ac:dyDescent="0.35">
      <c r="A6813" t="s">
        <v>73</v>
      </c>
      <c r="B6813" t="s">
        <v>68</v>
      </c>
      <c r="C6813" t="s">
        <v>39</v>
      </c>
      <c r="D6813" t="s">
        <v>40</v>
      </c>
      <c r="E6813" t="s">
        <v>1035</v>
      </c>
      <c r="F6813" t="s">
        <v>1036</v>
      </c>
      <c r="G6813" t="s">
        <v>920</v>
      </c>
      <c r="H6813" t="s">
        <v>41</v>
      </c>
      <c r="I6813" t="s">
        <v>921</v>
      </c>
      <c r="J6813" t="s">
        <v>145</v>
      </c>
      <c r="L6813" t="s">
        <v>1037</v>
      </c>
      <c r="M6813" t="s">
        <v>1037</v>
      </c>
      <c r="N6813" t="b">
        <v>0</v>
      </c>
      <c r="O6813">
        <v>33.993810140000001</v>
      </c>
      <c r="P6813">
        <v>4.8884753490339569E-3</v>
      </c>
      <c r="Q6813">
        <v>17.8902237833518</v>
      </c>
      <c r="R6813">
        <v>608.15687065337374</v>
      </c>
      <c r="S6813">
        <v>0.16617790288913059</v>
      </c>
      <c r="T6813">
        <f t="shared" si="214"/>
        <v>608.15687065337363</v>
      </c>
      <c r="U6813">
        <f t="shared" si="215"/>
        <v>0.16617790288913056</v>
      </c>
    </row>
    <row r="6814" spans="1:21" x14ac:dyDescent="0.35">
      <c r="A6814" t="s">
        <v>73</v>
      </c>
      <c r="B6814" t="s">
        <v>68</v>
      </c>
      <c r="C6814" t="s">
        <v>39</v>
      </c>
      <c r="D6814" t="s">
        <v>40</v>
      </c>
      <c r="E6814" t="s">
        <v>1038</v>
      </c>
      <c r="F6814" t="s">
        <v>1039</v>
      </c>
      <c r="G6814" t="s">
        <v>920</v>
      </c>
      <c r="H6814" t="s">
        <v>41</v>
      </c>
      <c r="I6814" t="s">
        <v>921</v>
      </c>
      <c r="J6814" t="s">
        <v>145</v>
      </c>
      <c r="L6814" t="s">
        <v>1037</v>
      </c>
      <c r="M6814" t="s">
        <v>1037</v>
      </c>
      <c r="N6814" t="b">
        <v>0</v>
      </c>
      <c r="O6814">
        <v>33.993810140000001</v>
      </c>
      <c r="P6814">
        <v>6.911128152091597E-3</v>
      </c>
      <c r="Q6814">
        <v>25.292472684919019</v>
      </c>
      <c r="R6814">
        <v>859.78751442227303</v>
      </c>
      <c r="S6814">
        <v>0.23493557825541081</v>
      </c>
      <c r="T6814">
        <f t="shared" si="214"/>
        <v>859.78751442227326</v>
      </c>
      <c r="U6814">
        <f t="shared" si="215"/>
        <v>0.23493557825541081</v>
      </c>
    </row>
    <row r="6815" spans="1:21" x14ac:dyDescent="0.35">
      <c r="A6815" t="s">
        <v>73</v>
      </c>
      <c r="B6815" t="s">
        <v>68</v>
      </c>
      <c r="C6815" t="s">
        <v>76</v>
      </c>
      <c r="D6815" t="s">
        <v>77</v>
      </c>
      <c r="E6815" t="s">
        <v>1038</v>
      </c>
      <c r="F6815" t="s">
        <v>1039</v>
      </c>
      <c r="G6815" t="s">
        <v>920</v>
      </c>
      <c r="H6815" t="s">
        <v>41</v>
      </c>
      <c r="I6815" t="s">
        <v>921</v>
      </c>
      <c r="J6815" t="s">
        <v>145</v>
      </c>
      <c r="L6815" t="s">
        <v>1037</v>
      </c>
      <c r="M6815" t="s">
        <v>1037</v>
      </c>
      <c r="N6815" t="b">
        <v>0</v>
      </c>
      <c r="O6815">
        <v>33.993810140000001</v>
      </c>
      <c r="P6815">
        <v>4.2254188564545816E-3</v>
      </c>
      <c r="Q6815">
        <v>4.0729272713484681</v>
      </c>
      <c r="R6815">
        <v>138.4543163762481</v>
      </c>
      <c r="S6815">
        <v>0.14363808636829301</v>
      </c>
      <c r="T6815">
        <f t="shared" si="214"/>
        <v>138.4543163762481</v>
      </c>
      <c r="U6815">
        <f t="shared" si="215"/>
        <v>0.14363808636829298</v>
      </c>
    </row>
    <row r="6816" spans="1:21" x14ac:dyDescent="0.35">
      <c r="A6816" t="s">
        <v>73</v>
      </c>
      <c r="B6816" t="s">
        <v>68</v>
      </c>
      <c r="C6816" t="s">
        <v>39</v>
      </c>
      <c r="D6816" t="s">
        <v>40</v>
      </c>
      <c r="E6816" t="s">
        <v>1043</v>
      </c>
      <c r="G6816" t="s">
        <v>920</v>
      </c>
      <c r="H6816" t="s">
        <v>41</v>
      </c>
      <c r="I6816" t="s">
        <v>921</v>
      </c>
      <c r="J6816" t="s">
        <v>145</v>
      </c>
      <c r="L6816" t="s">
        <v>1044</v>
      </c>
      <c r="M6816" t="s">
        <v>1044</v>
      </c>
      <c r="N6816" t="b">
        <v>0</v>
      </c>
      <c r="O6816">
        <v>33.993810140000001</v>
      </c>
      <c r="P6816">
        <v>3.5453702739338751E-3</v>
      </c>
      <c r="Q6816">
        <v>12.974897706716391</v>
      </c>
      <c r="R6816">
        <v>441.06620922803847</v>
      </c>
      <c r="S6816">
        <v>0.1205206439681079</v>
      </c>
      <c r="T6816">
        <f t="shared" si="214"/>
        <v>441.06620922803842</v>
      </c>
      <c r="U6816">
        <f t="shared" si="215"/>
        <v>0.12052064396810794</v>
      </c>
    </row>
    <row r="6817" spans="1:21" x14ac:dyDescent="0.35">
      <c r="A6817" t="s">
        <v>73</v>
      </c>
      <c r="B6817" t="s">
        <v>68</v>
      </c>
      <c r="C6817" t="s">
        <v>76</v>
      </c>
      <c r="D6817" t="s">
        <v>77</v>
      </c>
      <c r="E6817" t="s">
        <v>1043</v>
      </c>
      <c r="G6817" t="s">
        <v>920</v>
      </c>
      <c r="H6817" t="s">
        <v>41</v>
      </c>
      <c r="I6817" t="s">
        <v>921</v>
      </c>
      <c r="J6817" t="s">
        <v>145</v>
      </c>
      <c r="L6817" t="s">
        <v>1044</v>
      </c>
      <c r="M6817" t="s">
        <v>1044</v>
      </c>
      <c r="N6817" t="b">
        <v>0</v>
      </c>
      <c r="O6817">
        <v>33.993810140000001</v>
      </c>
      <c r="P6817">
        <v>1.3439221269906531E-2</v>
      </c>
      <c r="Q6817">
        <v>12.95421180134004</v>
      </c>
      <c r="R6817">
        <v>440.36301648810081</v>
      </c>
      <c r="S6817">
        <v>0.45685033627865218</v>
      </c>
      <c r="T6817">
        <f t="shared" si="214"/>
        <v>440.36301648810075</v>
      </c>
      <c r="U6817">
        <f t="shared" si="215"/>
        <v>0.45685033627865229</v>
      </c>
    </row>
    <row r="6818" spans="1:21" x14ac:dyDescent="0.35">
      <c r="A6818" t="s">
        <v>73</v>
      </c>
      <c r="B6818" t="s">
        <v>68</v>
      </c>
      <c r="C6818" t="s">
        <v>39</v>
      </c>
      <c r="D6818" t="s">
        <v>40</v>
      </c>
      <c r="E6818" t="s">
        <v>1045</v>
      </c>
      <c r="G6818" t="s">
        <v>920</v>
      </c>
      <c r="H6818" t="s">
        <v>41</v>
      </c>
      <c r="I6818" t="s">
        <v>921</v>
      </c>
      <c r="J6818" t="s">
        <v>145</v>
      </c>
      <c r="L6818" t="s">
        <v>1046</v>
      </c>
      <c r="M6818" t="s">
        <v>1046</v>
      </c>
      <c r="N6818" t="b">
        <v>0</v>
      </c>
      <c r="O6818">
        <v>33.993810140000001</v>
      </c>
      <c r="P6818">
        <v>8.9040646008664761E-3</v>
      </c>
      <c r="Q6818">
        <v>32.585969431635107</v>
      </c>
      <c r="R6818">
        <v>1107.7212580868479</v>
      </c>
      <c r="S6818">
        <v>0.30268308151614992</v>
      </c>
      <c r="T6818">
        <f t="shared" si="214"/>
        <v>1107.7212580868475</v>
      </c>
      <c r="U6818">
        <f t="shared" si="215"/>
        <v>0.30268308151614987</v>
      </c>
    </row>
    <row r="6819" spans="1:21" x14ac:dyDescent="0.35">
      <c r="A6819" t="s">
        <v>73</v>
      </c>
      <c r="B6819" t="s">
        <v>68</v>
      </c>
      <c r="C6819" t="s">
        <v>39</v>
      </c>
      <c r="D6819" t="s">
        <v>40</v>
      </c>
      <c r="E6819" t="s">
        <v>1053</v>
      </c>
      <c r="F6819" t="s">
        <v>1054</v>
      </c>
      <c r="G6819" t="s">
        <v>920</v>
      </c>
      <c r="H6819" t="s">
        <v>41</v>
      </c>
      <c r="I6819" t="s">
        <v>921</v>
      </c>
      <c r="J6819" t="s">
        <v>145</v>
      </c>
      <c r="L6819" t="s">
        <v>1055</v>
      </c>
      <c r="M6819" t="s">
        <v>1055</v>
      </c>
      <c r="N6819" t="b">
        <v>0</v>
      </c>
      <c r="O6819">
        <v>33.993810140000001</v>
      </c>
      <c r="P6819">
        <v>2.532256439714112E-3</v>
      </c>
      <c r="Q6819">
        <v>9.2672318358466761</v>
      </c>
      <c r="R6819">
        <v>315.02851955113562</v>
      </c>
      <c r="S6819">
        <v>8.6081044637433893E-2</v>
      </c>
      <c r="T6819">
        <f t="shared" si="214"/>
        <v>315.02851955113556</v>
      </c>
      <c r="U6819">
        <f t="shared" si="215"/>
        <v>8.6081044637433879E-2</v>
      </c>
    </row>
    <row r="6820" spans="1:21" x14ac:dyDescent="0.35">
      <c r="A6820" t="s">
        <v>73</v>
      </c>
      <c r="B6820" t="s">
        <v>68</v>
      </c>
      <c r="C6820" t="s">
        <v>76</v>
      </c>
      <c r="D6820" t="s">
        <v>77</v>
      </c>
      <c r="E6820" t="s">
        <v>1053</v>
      </c>
      <c r="F6820" t="s">
        <v>1054</v>
      </c>
      <c r="G6820" t="s">
        <v>920</v>
      </c>
      <c r="H6820" t="s">
        <v>41</v>
      </c>
      <c r="I6820" t="s">
        <v>921</v>
      </c>
      <c r="J6820" t="s">
        <v>145</v>
      </c>
      <c r="L6820" t="s">
        <v>1055</v>
      </c>
      <c r="M6820" t="s">
        <v>1055</v>
      </c>
      <c r="N6820" t="b">
        <v>0</v>
      </c>
      <c r="O6820">
        <v>33.993810140000001</v>
      </c>
      <c r="P6820">
        <v>4.7994362736261554E-3</v>
      </c>
      <c r="Q6820">
        <v>4.626228913635547</v>
      </c>
      <c r="R6820">
        <v>157.2631473543052</v>
      </c>
      <c r="S6820">
        <v>0.16315112546467661</v>
      </c>
      <c r="T6820">
        <f t="shared" si="214"/>
        <v>157.26314735430523</v>
      </c>
      <c r="U6820">
        <f t="shared" si="215"/>
        <v>0.16315112546467661</v>
      </c>
    </row>
    <row r="6821" spans="1:21" x14ac:dyDescent="0.35">
      <c r="A6821" t="s">
        <v>73</v>
      </c>
      <c r="B6821" t="s">
        <v>68</v>
      </c>
      <c r="C6821" t="s">
        <v>76</v>
      </c>
      <c r="D6821" t="s">
        <v>77</v>
      </c>
      <c r="E6821" t="s">
        <v>1056</v>
      </c>
      <c r="G6821" t="s">
        <v>920</v>
      </c>
      <c r="H6821" t="s">
        <v>41</v>
      </c>
      <c r="I6821" t="s">
        <v>921</v>
      </c>
      <c r="J6821" t="s">
        <v>145</v>
      </c>
      <c r="L6821" t="s">
        <v>1057</v>
      </c>
      <c r="M6821" t="s">
        <v>1057</v>
      </c>
      <c r="N6821" t="b">
        <v>0</v>
      </c>
      <c r="O6821">
        <v>33.993810140000001</v>
      </c>
      <c r="P6821">
        <v>9.735006357992319E-3</v>
      </c>
      <c r="Q6821">
        <v>9.3836786906107363</v>
      </c>
      <c r="R6821">
        <v>318.98699182338521</v>
      </c>
      <c r="S6821">
        <v>0.33092995784528378</v>
      </c>
      <c r="T6821">
        <f t="shared" si="214"/>
        <v>318.98699182338515</v>
      </c>
      <c r="U6821">
        <f t="shared" si="215"/>
        <v>0.33092995784528378</v>
      </c>
    </row>
    <row r="6822" spans="1:21" x14ac:dyDescent="0.35">
      <c r="A6822" t="s">
        <v>73</v>
      </c>
      <c r="B6822" t="s">
        <v>68</v>
      </c>
      <c r="C6822" t="s">
        <v>39</v>
      </c>
      <c r="D6822" t="s">
        <v>40</v>
      </c>
      <c r="E6822" t="s">
        <v>1056</v>
      </c>
      <c r="G6822" t="s">
        <v>920</v>
      </c>
      <c r="H6822" t="s">
        <v>41</v>
      </c>
      <c r="I6822" t="s">
        <v>921</v>
      </c>
      <c r="J6822" t="s">
        <v>145</v>
      </c>
      <c r="L6822" t="s">
        <v>1057</v>
      </c>
      <c r="M6822" t="s">
        <v>1057</v>
      </c>
      <c r="N6822" t="b">
        <v>0</v>
      </c>
      <c r="O6822">
        <v>33.993810140000001</v>
      </c>
      <c r="P6822">
        <v>2.5681697968221021E-3</v>
      </c>
      <c r="Q6822">
        <v>9.3986629978347036</v>
      </c>
      <c r="R6822">
        <v>319.49636551823608</v>
      </c>
      <c r="S6822">
        <v>8.73018764804529E-2</v>
      </c>
      <c r="T6822">
        <f t="shared" si="214"/>
        <v>319.49636551823613</v>
      </c>
      <c r="U6822">
        <f t="shared" si="215"/>
        <v>8.7301876480452914E-2</v>
      </c>
    </row>
    <row r="6823" spans="1:21" x14ac:dyDescent="0.35">
      <c r="A6823" t="s">
        <v>73</v>
      </c>
      <c r="B6823" t="s">
        <v>68</v>
      </c>
      <c r="C6823" t="s">
        <v>39</v>
      </c>
      <c r="D6823" t="s">
        <v>40</v>
      </c>
      <c r="E6823" t="s">
        <v>1067</v>
      </c>
      <c r="F6823" t="s">
        <v>1068</v>
      </c>
      <c r="G6823" t="s">
        <v>920</v>
      </c>
      <c r="H6823" t="s">
        <v>41</v>
      </c>
      <c r="I6823" t="s">
        <v>921</v>
      </c>
      <c r="J6823" t="s">
        <v>145</v>
      </c>
      <c r="L6823" t="s">
        <v>1069</v>
      </c>
      <c r="M6823" t="s">
        <v>1069</v>
      </c>
      <c r="N6823" t="b">
        <v>0</v>
      </c>
      <c r="O6823">
        <v>22.262271330000001</v>
      </c>
      <c r="P6823">
        <v>2.3329640036713731E-2</v>
      </c>
      <c r="Q6823">
        <v>85.378865851155851</v>
      </c>
      <c r="R6823">
        <v>1900.727477426103</v>
      </c>
      <c r="S6823">
        <v>0.51937077652855224</v>
      </c>
      <c r="T6823">
        <f t="shared" si="214"/>
        <v>1900.727477426103</v>
      </c>
      <c r="U6823">
        <f t="shared" si="215"/>
        <v>0.51937077652855224</v>
      </c>
    </row>
    <row r="6824" spans="1:21" x14ac:dyDescent="0.35">
      <c r="A6824" t="s">
        <v>73</v>
      </c>
      <c r="B6824" t="s">
        <v>68</v>
      </c>
      <c r="C6824" t="s">
        <v>39</v>
      </c>
      <c r="D6824" t="s">
        <v>40</v>
      </c>
      <c r="E6824" t="s">
        <v>1072</v>
      </c>
      <c r="F6824" t="s">
        <v>1073</v>
      </c>
      <c r="G6824" t="s">
        <v>920</v>
      </c>
      <c r="H6824" t="s">
        <v>41</v>
      </c>
      <c r="I6824" t="s">
        <v>921</v>
      </c>
      <c r="J6824" t="s">
        <v>145</v>
      </c>
      <c r="L6824" t="s">
        <v>1074</v>
      </c>
      <c r="M6824" t="s">
        <v>1074</v>
      </c>
      <c r="N6824" t="b">
        <v>0</v>
      </c>
      <c r="O6824">
        <v>22.262271330000001</v>
      </c>
      <c r="P6824">
        <v>1.5801683197443239E-2</v>
      </c>
      <c r="Q6824">
        <v>57.829001553982472</v>
      </c>
      <c r="R6824">
        <v>1287.4049233377491</v>
      </c>
      <c r="S6824">
        <v>0.35178135881218342</v>
      </c>
      <c r="T6824">
        <f t="shared" si="214"/>
        <v>1287.4049233377496</v>
      </c>
      <c r="U6824">
        <f t="shared" si="215"/>
        <v>0.35178135881218336</v>
      </c>
    </row>
    <row r="6825" spans="1:21" x14ac:dyDescent="0.35">
      <c r="A6825" t="s">
        <v>73</v>
      </c>
      <c r="B6825" t="s">
        <v>68</v>
      </c>
      <c r="C6825" t="s">
        <v>39</v>
      </c>
      <c r="D6825" t="s">
        <v>40</v>
      </c>
      <c r="E6825" t="s">
        <v>1064</v>
      </c>
      <c r="F6825" t="s">
        <v>1065</v>
      </c>
      <c r="G6825" t="s">
        <v>920</v>
      </c>
      <c r="H6825" t="s">
        <v>41</v>
      </c>
      <c r="I6825" t="s">
        <v>921</v>
      </c>
      <c r="J6825" t="s">
        <v>145</v>
      </c>
      <c r="L6825" t="s">
        <v>1066</v>
      </c>
      <c r="M6825" t="s">
        <v>1066</v>
      </c>
      <c r="N6825" t="b">
        <v>0</v>
      </c>
      <c r="O6825">
        <v>22.262271330000001</v>
      </c>
      <c r="P6825">
        <v>3.9094627977619752E-3</v>
      </c>
      <c r="Q6825">
        <v>14.307357474651459</v>
      </c>
      <c r="R6825">
        <v>318.51427411599428</v>
      </c>
      <c r="S6825">
        <v>8.7033521558318019E-2</v>
      </c>
      <c r="T6825">
        <f t="shared" si="214"/>
        <v>318.5142741159944</v>
      </c>
      <c r="U6825">
        <f t="shared" si="215"/>
        <v>8.7033521558318019E-2</v>
      </c>
    </row>
    <row r="6826" spans="1:21" x14ac:dyDescent="0.35">
      <c r="A6826" t="s">
        <v>73</v>
      </c>
      <c r="B6826" t="s">
        <v>68</v>
      </c>
      <c r="C6826" t="s">
        <v>39</v>
      </c>
      <c r="D6826" t="s">
        <v>40</v>
      </c>
      <c r="E6826" t="s">
        <v>1084</v>
      </c>
      <c r="F6826" t="s">
        <v>1085</v>
      </c>
      <c r="G6826" t="s">
        <v>920</v>
      </c>
      <c r="H6826" t="s">
        <v>41</v>
      </c>
      <c r="I6826" t="s">
        <v>921</v>
      </c>
      <c r="J6826" t="s">
        <v>145</v>
      </c>
      <c r="L6826" t="s">
        <v>1085</v>
      </c>
      <c r="M6826" t="s">
        <v>1085</v>
      </c>
      <c r="N6826" t="b">
        <v>0</v>
      </c>
      <c r="O6826">
        <v>33.993810140000001</v>
      </c>
      <c r="P6826">
        <v>1.188749454464608E-2</v>
      </c>
      <c r="Q6826">
        <v>43.504348992803898</v>
      </c>
      <c r="R6826">
        <v>1478.8785799256759</v>
      </c>
      <c r="S6826">
        <v>0.40410123259098463</v>
      </c>
      <c r="T6826">
        <f t="shared" si="214"/>
        <v>1478.8785799256759</v>
      </c>
      <c r="U6826">
        <f t="shared" si="215"/>
        <v>0.40410123259098463</v>
      </c>
    </row>
    <row r="6827" spans="1:21" x14ac:dyDescent="0.35">
      <c r="A6827" t="s">
        <v>73</v>
      </c>
      <c r="B6827" t="s">
        <v>68</v>
      </c>
      <c r="C6827" t="s">
        <v>39</v>
      </c>
      <c r="D6827" t="s">
        <v>40</v>
      </c>
      <c r="E6827" t="s">
        <v>1088</v>
      </c>
      <c r="F6827" t="s">
        <v>1089</v>
      </c>
      <c r="G6827" t="s">
        <v>920</v>
      </c>
      <c r="H6827" t="s">
        <v>41</v>
      </c>
      <c r="I6827" t="s">
        <v>921</v>
      </c>
      <c r="J6827" t="s">
        <v>145</v>
      </c>
      <c r="L6827" t="s">
        <v>1090</v>
      </c>
      <c r="M6827" t="s">
        <v>1090</v>
      </c>
      <c r="N6827" t="b">
        <v>0</v>
      </c>
      <c r="O6827">
        <v>33.993810140000001</v>
      </c>
      <c r="P6827">
        <v>3.1127790078886763E-5</v>
      </c>
      <c r="Q6827">
        <v>0.1139175490580169</v>
      </c>
      <c r="R6827">
        <v>3.8724915342923629</v>
      </c>
      <c r="S6827">
        <v>1.0581521860194519E-3</v>
      </c>
      <c r="T6827">
        <f t="shared" si="214"/>
        <v>3.8724915342923625</v>
      </c>
      <c r="U6827">
        <f t="shared" si="215"/>
        <v>1.0581521860194524E-3</v>
      </c>
    </row>
    <row r="6828" spans="1:21" x14ac:dyDescent="0.35">
      <c r="A6828" t="s">
        <v>73</v>
      </c>
      <c r="B6828" t="s">
        <v>68</v>
      </c>
      <c r="C6828" t="s">
        <v>76</v>
      </c>
      <c r="D6828" t="s">
        <v>77</v>
      </c>
      <c r="E6828" t="s">
        <v>1088</v>
      </c>
      <c r="F6828" t="s">
        <v>1089</v>
      </c>
      <c r="G6828" t="s">
        <v>920</v>
      </c>
      <c r="H6828" t="s">
        <v>41</v>
      </c>
      <c r="I6828" t="s">
        <v>921</v>
      </c>
      <c r="J6828" t="s">
        <v>145</v>
      </c>
      <c r="L6828" t="s">
        <v>1090</v>
      </c>
      <c r="M6828" t="s">
        <v>1090</v>
      </c>
      <c r="N6828" t="b">
        <v>0</v>
      </c>
      <c r="O6828">
        <v>33.993810140000001</v>
      </c>
      <c r="P6828">
        <v>5.6813573145658463E-5</v>
      </c>
      <c r="Q6828">
        <v>5.4763222134589007E-2</v>
      </c>
      <c r="R6828">
        <v>1.8616105758978641</v>
      </c>
      <c r="S6828">
        <v>1.931309818888516E-3</v>
      </c>
      <c r="T6828">
        <f t="shared" si="214"/>
        <v>1.8616105758978643</v>
      </c>
      <c r="U6828">
        <f t="shared" si="215"/>
        <v>1.9313098188885164E-3</v>
      </c>
    </row>
    <row r="6829" spans="1:21" x14ac:dyDescent="0.35">
      <c r="A6829" t="s">
        <v>73</v>
      </c>
      <c r="B6829" t="s">
        <v>68</v>
      </c>
      <c r="C6829" t="s">
        <v>76</v>
      </c>
      <c r="D6829" t="s">
        <v>77</v>
      </c>
      <c r="E6829" t="s">
        <v>1091</v>
      </c>
      <c r="F6829" t="s">
        <v>1092</v>
      </c>
      <c r="G6829" t="s">
        <v>920</v>
      </c>
      <c r="H6829" t="s">
        <v>41</v>
      </c>
      <c r="I6829" t="s">
        <v>921</v>
      </c>
      <c r="J6829" t="s">
        <v>145</v>
      </c>
      <c r="L6829" t="s">
        <v>1093</v>
      </c>
      <c r="M6829" t="s">
        <v>1093</v>
      </c>
      <c r="N6829" t="b">
        <v>0</v>
      </c>
      <c r="O6829">
        <v>33.993810140000001</v>
      </c>
      <c r="P6829">
        <v>1.157821968721295E-5</v>
      </c>
      <c r="Q6829">
        <v>1.116037210031328E-2</v>
      </c>
      <c r="R6829">
        <v>0.37938357026980257</v>
      </c>
      <c r="S6829">
        <v>3.935878018063271E-4</v>
      </c>
      <c r="T6829">
        <f t="shared" si="214"/>
        <v>0.37938357026980268</v>
      </c>
      <c r="U6829">
        <f t="shared" si="215"/>
        <v>3.9358780180632721E-4</v>
      </c>
    </row>
    <row r="6830" spans="1:21" x14ac:dyDescent="0.35">
      <c r="A6830" t="s">
        <v>73</v>
      </c>
      <c r="B6830" t="s">
        <v>68</v>
      </c>
      <c r="C6830" t="s">
        <v>39</v>
      </c>
      <c r="D6830" t="s">
        <v>40</v>
      </c>
      <c r="E6830" t="s">
        <v>1091</v>
      </c>
      <c r="F6830" t="s">
        <v>1092</v>
      </c>
      <c r="G6830" t="s">
        <v>920</v>
      </c>
      <c r="H6830" t="s">
        <v>41</v>
      </c>
      <c r="I6830" t="s">
        <v>921</v>
      </c>
      <c r="J6830" t="s">
        <v>145</v>
      </c>
      <c r="L6830" t="s">
        <v>1093</v>
      </c>
      <c r="M6830" t="s">
        <v>1093</v>
      </c>
      <c r="N6830" t="b">
        <v>0</v>
      </c>
      <c r="O6830">
        <v>33.993810140000001</v>
      </c>
      <c r="P6830">
        <v>2.7484859053970489E-5</v>
      </c>
      <c r="Q6830">
        <v>0.10058561085443241</v>
      </c>
      <c r="R6830">
        <v>3.419288158201498</v>
      </c>
      <c r="S6830">
        <v>9.3431508040533301E-4</v>
      </c>
      <c r="T6830">
        <f t="shared" si="214"/>
        <v>3.4192881582014985</v>
      </c>
      <c r="U6830">
        <f t="shared" si="215"/>
        <v>9.343150804053328E-4</v>
      </c>
    </row>
    <row r="6831" spans="1:21" x14ac:dyDescent="0.35">
      <c r="A6831" t="s">
        <v>73</v>
      </c>
      <c r="B6831" t="s">
        <v>68</v>
      </c>
      <c r="C6831" t="s">
        <v>39</v>
      </c>
      <c r="D6831" t="s">
        <v>40</v>
      </c>
      <c r="E6831" t="s">
        <v>1097</v>
      </c>
      <c r="F6831" t="s">
        <v>1098</v>
      </c>
      <c r="G6831" t="s">
        <v>920</v>
      </c>
      <c r="H6831" t="s">
        <v>41</v>
      </c>
      <c r="I6831" t="s">
        <v>921</v>
      </c>
      <c r="J6831" t="s">
        <v>145</v>
      </c>
      <c r="L6831" t="s">
        <v>1099</v>
      </c>
      <c r="M6831" t="s">
        <v>1099</v>
      </c>
      <c r="N6831" t="b">
        <v>0</v>
      </c>
      <c r="O6831">
        <v>33.993810140000001</v>
      </c>
      <c r="P6831">
        <v>4.113860993476735E-5</v>
      </c>
      <c r="Q6831">
        <v>0.15055388138848841</v>
      </c>
      <c r="R6831">
        <v>5.1179000597603537</v>
      </c>
      <c r="S6831">
        <v>1.3984580955459991E-3</v>
      </c>
      <c r="T6831">
        <f t="shared" si="214"/>
        <v>5.1179000597603546</v>
      </c>
      <c r="U6831">
        <f t="shared" si="215"/>
        <v>1.3984580955459991E-3</v>
      </c>
    </row>
    <row r="6832" spans="1:21" x14ac:dyDescent="0.35">
      <c r="A6832" t="s">
        <v>73</v>
      </c>
      <c r="B6832" t="s">
        <v>68</v>
      </c>
      <c r="C6832" t="s">
        <v>76</v>
      </c>
      <c r="D6832" t="s">
        <v>77</v>
      </c>
      <c r="E6832" t="s">
        <v>1097</v>
      </c>
      <c r="F6832" t="s">
        <v>1098</v>
      </c>
      <c r="G6832" t="s">
        <v>920</v>
      </c>
      <c r="H6832" t="s">
        <v>41</v>
      </c>
      <c r="I6832" t="s">
        <v>921</v>
      </c>
      <c r="J6832" t="s">
        <v>145</v>
      </c>
      <c r="L6832" t="s">
        <v>1099</v>
      </c>
      <c r="M6832" t="s">
        <v>1099</v>
      </c>
      <c r="N6832" t="b">
        <v>0</v>
      </c>
      <c r="O6832">
        <v>33.993810140000001</v>
      </c>
      <c r="P6832">
        <v>1.113851002624808E-4</v>
      </c>
      <c r="Q6832">
        <v>0.10736531167506461</v>
      </c>
      <c r="R6832">
        <v>3.6497560207040731</v>
      </c>
      <c r="S6832">
        <v>3.7864039507476358E-3</v>
      </c>
      <c r="T6832">
        <f t="shared" si="214"/>
        <v>3.6497560207040718</v>
      </c>
      <c r="U6832">
        <f t="shared" si="215"/>
        <v>3.7864039507476367E-3</v>
      </c>
    </row>
    <row r="6833" spans="1:21" x14ac:dyDescent="0.35">
      <c r="A6833" t="s">
        <v>73</v>
      </c>
      <c r="B6833" t="s">
        <v>68</v>
      </c>
      <c r="C6833" t="s">
        <v>76</v>
      </c>
      <c r="D6833" t="s">
        <v>77</v>
      </c>
      <c r="E6833" t="s">
        <v>1100</v>
      </c>
      <c r="F6833" t="s">
        <v>1101</v>
      </c>
      <c r="G6833" t="s">
        <v>920</v>
      </c>
      <c r="H6833" t="s">
        <v>41</v>
      </c>
      <c r="I6833" t="s">
        <v>921</v>
      </c>
      <c r="J6833" t="s">
        <v>145</v>
      </c>
      <c r="L6833" t="s">
        <v>1102</v>
      </c>
      <c r="M6833" t="s">
        <v>1102</v>
      </c>
      <c r="N6833" t="b">
        <v>0</v>
      </c>
      <c r="O6833">
        <v>33.993810140000001</v>
      </c>
      <c r="P6833">
        <v>1.334093612764368E-2</v>
      </c>
      <c r="Q6833">
        <v>12.85947368190385</v>
      </c>
      <c r="R6833">
        <v>437.14250684296638</v>
      </c>
      <c r="S6833">
        <v>0.45350924981298613</v>
      </c>
      <c r="T6833">
        <f t="shared" si="214"/>
        <v>437.14250684296627</v>
      </c>
      <c r="U6833">
        <f t="shared" si="215"/>
        <v>0.45350924981298607</v>
      </c>
    </row>
    <row r="6834" spans="1:21" x14ac:dyDescent="0.35">
      <c r="A6834" t="s">
        <v>73</v>
      </c>
      <c r="B6834" t="s">
        <v>68</v>
      </c>
      <c r="C6834" t="s">
        <v>39</v>
      </c>
      <c r="D6834" t="s">
        <v>40</v>
      </c>
      <c r="E6834" t="s">
        <v>1100</v>
      </c>
      <c r="F6834" t="s">
        <v>1101</v>
      </c>
      <c r="G6834" t="s">
        <v>920</v>
      </c>
      <c r="H6834" t="s">
        <v>41</v>
      </c>
      <c r="I6834" t="s">
        <v>921</v>
      </c>
      <c r="J6834" t="s">
        <v>145</v>
      </c>
      <c r="L6834" t="s">
        <v>1102</v>
      </c>
      <c r="M6834" t="s">
        <v>1102</v>
      </c>
      <c r="N6834" t="b">
        <v>0</v>
      </c>
      <c r="O6834">
        <v>33.993810140000001</v>
      </c>
      <c r="P6834">
        <v>5.2791633781056691E-3</v>
      </c>
      <c r="Q6834">
        <v>19.320014417552471</v>
      </c>
      <c r="R6834">
        <v>656.76090201234138</v>
      </c>
      <c r="S6834">
        <v>0.17945887757336509</v>
      </c>
      <c r="T6834">
        <f t="shared" si="214"/>
        <v>656.76090201234138</v>
      </c>
      <c r="U6834">
        <f t="shared" si="215"/>
        <v>0.17945887757336515</v>
      </c>
    </row>
    <row r="6835" spans="1:21" x14ac:dyDescent="0.35">
      <c r="A6835" t="s">
        <v>73</v>
      </c>
      <c r="B6835" t="s">
        <v>68</v>
      </c>
      <c r="C6835" t="s">
        <v>39</v>
      </c>
      <c r="D6835" t="s">
        <v>40</v>
      </c>
      <c r="E6835" t="s">
        <v>1106</v>
      </c>
      <c r="G6835" t="s">
        <v>920</v>
      </c>
      <c r="H6835" t="s">
        <v>41</v>
      </c>
      <c r="I6835" t="s">
        <v>921</v>
      </c>
      <c r="J6835" t="s">
        <v>145</v>
      </c>
      <c r="L6835" t="s">
        <v>1107</v>
      </c>
      <c r="M6835" t="s">
        <v>1107</v>
      </c>
      <c r="N6835" t="b">
        <v>0</v>
      </c>
      <c r="O6835">
        <v>33.993810140000001</v>
      </c>
      <c r="P6835">
        <v>3.2633112439137469E-3</v>
      </c>
      <c r="Q6835">
        <v>11.942653743744909</v>
      </c>
      <c r="R6835">
        <v>405.9763039326246</v>
      </c>
      <c r="S6835">
        <v>0.11093238285333119</v>
      </c>
      <c r="T6835">
        <f t="shared" si="214"/>
        <v>405.97630393262466</v>
      </c>
      <c r="U6835">
        <f t="shared" si="215"/>
        <v>0.11093238285333115</v>
      </c>
    </row>
    <row r="6836" spans="1:21" x14ac:dyDescent="0.35">
      <c r="A6836" t="s">
        <v>73</v>
      </c>
      <c r="B6836" t="s">
        <v>68</v>
      </c>
      <c r="C6836" t="s">
        <v>39</v>
      </c>
      <c r="D6836" t="s">
        <v>40</v>
      </c>
      <c r="E6836" t="s">
        <v>1125</v>
      </c>
      <c r="G6836" t="s">
        <v>920</v>
      </c>
      <c r="H6836" t="s">
        <v>41</v>
      </c>
      <c r="I6836" t="s">
        <v>921</v>
      </c>
      <c r="J6836" t="s">
        <v>145</v>
      </c>
      <c r="L6836" t="s">
        <v>1126</v>
      </c>
      <c r="M6836" t="s">
        <v>1126</v>
      </c>
      <c r="N6836" t="b">
        <v>0</v>
      </c>
      <c r="O6836">
        <v>7.0978034900000004</v>
      </c>
      <c r="P6836">
        <v>6.7001863242144681E-3</v>
      </c>
      <c r="Q6836">
        <v>24.520494463378661</v>
      </c>
      <c r="R6836">
        <v>174.04165117869471</v>
      </c>
      <c r="S6836">
        <v>4.7556605875659727E-2</v>
      </c>
      <c r="T6836">
        <f t="shared" si="214"/>
        <v>174.04165117869474</v>
      </c>
      <c r="U6836">
        <f t="shared" si="215"/>
        <v>4.7556605875659727E-2</v>
      </c>
    </row>
    <row r="6837" spans="1:21" x14ac:dyDescent="0.35">
      <c r="A6837" t="s">
        <v>73</v>
      </c>
      <c r="B6837" t="s">
        <v>68</v>
      </c>
      <c r="C6837" t="s">
        <v>76</v>
      </c>
      <c r="D6837" t="s">
        <v>77</v>
      </c>
      <c r="E6837" t="s">
        <v>1125</v>
      </c>
      <c r="G6837" t="s">
        <v>920</v>
      </c>
      <c r="H6837" t="s">
        <v>41</v>
      </c>
      <c r="I6837" t="s">
        <v>921</v>
      </c>
      <c r="J6837" t="s">
        <v>145</v>
      </c>
      <c r="L6837" t="s">
        <v>1126</v>
      </c>
      <c r="M6837" t="s">
        <v>1126</v>
      </c>
      <c r="N6837" t="b">
        <v>0</v>
      </c>
      <c r="O6837">
        <v>7.0978034900000004</v>
      </c>
      <c r="P6837">
        <v>8.4659977198334388E-3</v>
      </c>
      <c r="Q6837">
        <v>8.1604674385383493</v>
      </c>
      <c r="R6837">
        <v>57.92139426528886</v>
      </c>
      <c r="S6837">
        <v>6.0089988162165833E-2</v>
      </c>
      <c r="T6837">
        <f t="shared" si="214"/>
        <v>57.92139426528886</v>
      </c>
      <c r="U6837">
        <f t="shared" si="215"/>
        <v>6.0089988162165826E-2</v>
      </c>
    </row>
    <row r="6838" spans="1:21" x14ac:dyDescent="0.35">
      <c r="A6838" t="s">
        <v>73</v>
      </c>
      <c r="B6838" t="s">
        <v>68</v>
      </c>
      <c r="C6838" t="s">
        <v>29</v>
      </c>
      <c r="D6838" t="s">
        <v>30</v>
      </c>
      <c r="E6838" t="s">
        <v>1135</v>
      </c>
      <c r="F6838" t="s">
        <v>1136</v>
      </c>
      <c r="G6838" t="s">
        <v>920</v>
      </c>
      <c r="H6838" t="s">
        <v>41</v>
      </c>
      <c r="I6838" t="s">
        <v>921</v>
      </c>
      <c r="J6838" t="s">
        <v>145</v>
      </c>
      <c r="L6838" t="s">
        <v>1137</v>
      </c>
      <c r="M6838" t="s">
        <v>1137</v>
      </c>
      <c r="N6838" t="b">
        <v>0</v>
      </c>
      <c r="O6838">
        <v>54.427446869999997</v>
      </c>
      <c r="P6838">
        <v>2.655510054861826E-6</v>
      </c>
      <c r="Q6838">
        <v>3.4686017557214381E-3</v>
      </c>
      <c r="R6838">
        <v>0.1887871377727173</v>
      </c>
      <c r="S6838">
        <v>1.445326324237428E-4</v>
      </c>
      <c r="T6838">
        <f t="shared" si="214"/>
        <v>0.18878713777271727</v>
      </c>
      <c r="U6838">
        <f t="shared" si="215"/>
        <v>1.445326324237428E-4</v>
      </c>
    </row>
    <row r="6839" spans="1:21" x14ac:dyDescent="0.35">
      <c r="A6839" t="s">
        <v>73</v>
      </c>
      <c r="B6839" t="s">
        <v>68</v>
      </c>
      <c r="C6839" t="s">
        <v>76</v>
      </c>
      <c r="D6839" t="s">
        <v>77</v>
      </c>
      <c r="E6839" t="s">
        <v>1135</v>
      </c>
      <c r="F6839" t="s">
        <v>1136</v>
      </c>
      <c r="G6839" t="s">
        <v>920</v>
      </c>
      <c r="H6839" t="s">
        <v>41</v>
      </c>
      <c r="I6839" t="s">
        <v>921</v>
      </c>
      <c r="J6839" t="s">
        <v>145</v>
      </c>
      <c r="L6839" t="s">
        <v>1137</v>
      </c>
      <c r="M6839" t="s">
        <v>1137</v>
      </c>
      <c r="N6839" t="b">
        <v>0</v>
      </c>
      <c r="O6839">
        <v>54.427446869999997</v>
      </c>
      <c r="P6839">
        <v>2.0102939320009469E-4</v>
      </c>
      <c r="Q6839">
        <v>0.1937744223052745</v>
      </c>
      <c r="R6839">
        <v>10.54664707478527</v>
      </c>
      <c r="S6839">
        <v>1.094151661770649E-2</v>
      </c>
      <c r="T6839">
        <f t="shared" si="214"/>
        <v>10.54664707478527</v>
      </c>
      <c r="U6839">
        <f t="shared" si="215"/>
        <v>1.0941516617706492E-2</v>
      </c>
    </row>
    <row r="6840" spans="1:21" x14ac:dyDescent="0.35">
      <c r="A6840" t="s">
        <v>73</v>
      </c>
      <c r="B6840" t="s">
        <v>68</v>
      </c>
      <c r="C6840" t="s">
        <v>39</v>
      </c>
      <c r="D6840" t="s">
        <v>40</v>
      </c>
      <c r="E6840" t="s">
        <v>1135</v>
      </c>
      <c r="F6840" t="s">
        <v>1136</v>
      </c>
      <c r="G6840" t="s">
        <v>920</v>
      </c>
      <c r="H6840" t="s">
        <v>41</v>
      </c>
      <c r="I6840" t="s">
        <v>921</v>
      </c>
      <c r="J6840" t="s">
        <v>145</v>
      </c>
      <c r="L6840" t="s">
        <v>1137</v>
      </c>
      <c r="M6840" t="s">
        <v>1137</v>
      </c>
      <c r="N6840" t="b">
        <v>0</v>
      </c>
      <c r="O6840">
        <v>54.427446869999997</v>
      </c>
      <c r="P6840">
        <v>1.1426744098208699E-3</v>
      </c>
      <c r="Q6840">
        <v>4.1818152785089993</v>
      </c>
      <c r="R6840">
        <v>227.60552889120279</v>
      </c>
      <c r="S6840">
        <v>6.2192850730233999E-2</v>
      </c>
      <c r="T6840">
        <f t="shared" si="214"/>
        <v>227.60552889120279</v>
      </c>
      <c r="U6840">
        <f t="shared" si="215"/>
        <v>6.2192850730233999E-2</v>
      </c>
    </row>
    <row r="6841" spans="1:21" x14ac:dyDescent="0.35">
      <c r="A6841" t="s">
        <v>73</v>
      </c>
      <c r="B6841" t="s">
        <v>68</v>
      </c>
      <c r="C6841" t="s">
        <v>76</v>
      </c>
      <c r="D6841" t="s">
        <v>77</v>
      </c>
      <c r="E6841" t="s">
        <v>1138</v>
      </c>
      <c r="F6841" t="s">
        <v>1139</v>
      </c>
      <c r="G6841" t="s">
        <v>920</v>
      </c>
      <c r="H6841" t="s">
        <v>41</v>
      </c>
      <c r="I6841" t="s">
        <v>921</v>
      </c>
      <c r="J6841" t="s">
        <v>145</v>
      </c>
      <c r="L6841" t="s">
        <v>1140</v>
      </c>
      <c r="M6841" t="s">
        <v>1140</v>
      </c>
      <c r="N6841" t="b">
        <v>0</v>
      </c>
      <c r="O6841">
        <v>54.427446869999997</v>
      </c>
      <c r="P6841">
        <v>5.0579826188386291E-4</v>
      </c>
      <c r="Q6841">
        <v>0.48754445526283019</v>
      </c>
      <c r="R6841">
        <v>26.53579993558078</v>
      </c>
      <c r="S6841">
        <v>2.7529308025622291E-2</v>
      </c>
      <c r="T6841">
        <f t="shared" si="214"/>
        <v>26.53579993558078</v>
      </c>
      <c r="U6841">
        <f t="shared" si="215"/>
        <v>2.7529308025622295E-2</v>
      </c>
    </row>
    <row r="6842" spans="1:21" x14ac:dyDescent="0.35">
      <c r="A6842" t="s">
        <v>73</v>
      </c>
      <c r="B6842" t="s">
        <v>68</v>
      </c>
      <c r="C6842" t="s">
        <v>39</v>
      </c>
      <c r="D6842" t="s">
        <v>40</v>
      </c>
      <c r="E6842" t="s">
        <v>1138</v>
      </c>
      <c r="F6842" t="s">
        <v>1139</v>
      </c>
      <c r="G6842" t="s">
        <v>920</v>
      </c>
      <c r="H6842" t="s">
        <v>41</v>
      </c>
      <c r="I6842" t="s">
        <v>921</v>
      </c>
      <c r="J6842" t="s">
        <v>145</v>
      </c>
      <c r="L6842" t="s">
        <v>1140</v>
      </c>
      <c r="M6842" t="s">
        <v>1140</v>
      </c>
      <c r="N6842" t="b">
        <v>0</v>
      </c>
      <c r="O6842">
        <v>54.427446869999997</v>
      </c>
      <c r="P6842">
        <v>3.3007230363068981E-4</v>
      </c>
      <c r="Q6842">
        <v>1.207956868966604</v>
      </c>
      <c r="R6842">
        <v>65.746008306931358</v>
      </c>
      <c r="S6842">
        <v>1.7964992769117869E-2</v>
      </c>
      <c r="T6842">
        <f t="shared" si="214"/>
        <v>65.746008306931387</v>
      </c>
      <c r="U6842">
        <f t="shared" si="215"/>
        <v>1.7964992769117876E-2</v>
      </c>
    </row>
    <row r="6843" spans="1:21" x14ac:dyDescent="0.35">
      <c r="A6843" t="s">
        <v>73</v>
      </c>
      <c r="B6843" t="s">
        <v>68</v>
      </c>
      <c r="C6843" t="s">
        <v>39</v>
      </c>
      <c r="D6843" t="s">
        <v>40</v>
      </c>
      <c r="E6843" t="s">
        <v>1144</v>
      </c>
      <c r="F6843" t="s">
        <v>1145</v>
      </c>
      <c r="G6843" t="s">
        <v>920</v>
      </c>
      <c r="H6843" t="s">
        <v>41</v>
      </c>
      <c r="I6843" t="s">
        <v>921</v>
      </c>
      <c r="J6843" t="s">
        <v>145</v>
      </c>
      <c r="L6843" t="s">
        <v>1146</v>
      </c>
      <c r="M6843" t="s">
        <v>1146</v>
      </c>
      <c r="N6843" t="b">
        <v>0</v>
      </c>
      <c r="O6843">
        <v>91.455062609999999</v>
      </c>
      <c r="P6843">
        <v>8.6236801006822031E-4</v>
      </c>
      <c r="Q6843">
        <v>3.1559853701160749</v>
      </c>
      <c r="R6843">
        <v>288.63083962020971</v>
      </c>
      <c r="S6843">
        <v>7.88679203536502E-2</v>
      </c>
      <c r="T6843">
        <f t="shared" si="214"/>
        <v>288.63083962020966</v>
      </c>
      <c r="U6843">
        <f t="shared" si="215"/>
        <v>7.88679203536502E-2</v>
      </c>
    </row>
    <row r="6844" spans="1:21" x14ac:dyDescent="0.35">
      <c r="A6844" t="s">
        <v>73</v>
      </c>
      <c r="B6844" t="s">
        <v>68</v>
      </c>
      <c r="C6844" t="s">
        <v>76</v>
      </c>
      <c r="D6844" t="s">
        <v>77</v>
      </c>
      <c r="E6844" t="s">
        <v>1144</v>
      </c>
      <c r="F6844" t="s">
        <v>1145</v>
      </c>
      <c r="G6844" t="s">
        <v>920</v>
      </c>
      <c r="H6844" t="s">
        <v>41</v>
      </c>
      <c r="I6844" t="s">
        <v>921</v>
      </c>
      <c r="J6844" t="s">
        <v>145</v>
      </c>
      <c r="L6844" t="s">
        <v>1146</v>
      </c>
      <c r="M6844" t="s">
        <v>1146</v>
      </c>
      <c r="N6844" t="b">
        <v>0</v>
      </c>
      <c r="O6844">
        <v>91.455062609999999</v>
      </c>
      <c r="P6844">
        <v>1.239923353812223E-3</v>
      </c>
      <c r="Q6844">
        <v>1.195175629608719</v>
      </c>
      <c r="R6844">
        <v>109.3048620358116</v>
      </c>
      <c r="S6844">
        <v>0.113397267954498</v>
      </c>
      <c r="T6844">
        <f t="shared" si="214"/>
        <v>109.30486203581157</v>
      </c>
      <c r="U6844">
        <f t="shared" si="215"/>
        <v>0.11339726795449803</v>
      </c>
    </row>
    <row r="6845" spans="1:21" x14ac:dyDescent="0.35">
      <c r="A6845" t="s">
        <v>73</v>
      </c>
      <c r="B6845" t="s">
        <v>68</v>
      </c>
      <c r="C6845" t="s">
        <v>39</v>
      </c>
      <c r="D6845" t="s">
        <v>40</v>
      </c>
      <c r="E6845" t="s">
        <v>1147</v>
      </c>
      <c r="F6845" t="s">
        <v>1148</v>
      </c>
      <c r="G6845" t="s">
        <v>920</v>
      </c>
      <c r="H6845" t="s">
        <v>41</v>
      </c>
      <c r="I6845" t="s">
        <v>921</v>
      </c>
      <c r="J6845" t="s">
        <v>145</v>
      </c>
      <c r="L6845" t="s">
        <v>1149</v>
      </c>
      <c r="M6845" t="s">
        <v>1149</v>
      </c>
      <c r="N6845" t="b">
        <v>0</v>
      </c>
      <c r="O6845">
        <v>111.51933579999999</v>
      </c>
      <c r="P6845">
        <v>2.3928205229770019E-4</v>
      </c>
      <c r="Q6845">
        <v>0.87569419037604534</v>
      </c>
      <c r="R6845">
        <v>97.656834474655327</v>
      </c>
      <c r="S6845">
        <v>2.6684575541100389E-2</v>
      </c>
      <c r="T6845">
        <f t="shared" si="214"/>
        <v>97.656834474655327</v>
      </c>
      <c r="U6845">
        <f t="shared" si="215"/>
        <v>2.6684575541100389E-2</v>
      </c>
    </row>
    <row r="6846" spans="1:21" x14ac:dyDescent="0.35">
      <c r="A6846" t="s">
        <v>73</v>
      </c>
      <c r="B6846" t="s">
        <v>68</v>
      </c>
      <c r="C6846" t="s">
        <v>76</v>
      </c>
      <c r="D6846" t="s">
        <v>77</v>
      </c>
      <c r="E6846" t="s">
        <v>1147</v>
      </c>
      <c r="F6846" t="s">
        <v>1148</v>
      </c>
      <c r="G6846" t="s">
        <v>920</v>
      </c>
      <c r="H6846" t="s">
        <v>41</v>
      </c>
      <c r="I6846" t="s">
        <v>921</v>
      </c>
      <c r="J6846" t="s">
        <v>145</v>
      </c>
      <c r="L6846" t="s">
        <v>1149</v>
      </c>
      <c r="M6846" t="s">
        <v>1149</v>
      </c>
      <c r="N6846" t="b">
        <v>0</v>
      </c>
      <c r="O6846">
        <v>111.51933579999999</v>
      </c>
      <c r="P6846">
        <v>9.0703204412497266E-4</v>
      </c>
      <c r="Q6846">
        <v>0.87429806937608578</v>
      </c>
      <c r="R6846">
        <v>97.501139988043406</v>
      </c>
      <c r="S6846">
        <v>0.1011516111101332</v>
      </c>
      <c r="T6846">
        <f t="shared" si="214"/>
        <v>97.501139988043406</v>
      </c>
      <c r="U6846">
        <f t="shared" si="215"/>
        <v>0.10115161111013324</v>
      </c>
    </row>
    <row r="6847" spans="1:21" x14ac:dyDescent="0.35">
      <c r="A6847" t="s">
        <v>73</v>
      </c>
      <c r="B6847" t="s">
        <v>68</v>
      </c>
      <c r="C6847" t="s">
        <v>76</v>
      </c>
      <c r="D6847" t="s">
        <v>77</v>
      </c>
      <c r="E6847" t="s">
        <v>1150</v>
      </c>
      <c r="F6847" t="s">
        <v>1150</v>
      </c>
      <c r="G6847" t="s">
        <v>920</v>
      </c>
      <c r="H6847" t="s">
        <v>41</v>
      </c>
      <c r="I6847" t="s">
        <v>921</v>
      </c>
      <c r="J6847" t="s">
        <v>145</v>
      </c>
      <c r="L6847" t="s">
        <v>1151</v>
      </c>
      <c r="M6847" t="s">
        <v>1151</v>
      </c>
      <c r="N6847" t="b">
        <v>0</v>
      </c>
      <c r="O6847">
        <v>54.427446869999997</v>
      </c>
      <c r="P6847">
        <v>1.376534816520896E-3</v>
      </c>
      <c r="Q6847">
        <v>1.3268569068849381</v>
      </c>
      <c r="R6847">
        <v>72.21743380357249</v>
      </c>
      <c r="S6847">
        <v>7.4921275590896258E-2</v>
      </c>
      <c r="T6847">
        <f t="shared" si="214"/>
        <v>72.217433803572504</v>
      </c>
      <c r="U6847">
        <f t="shared" si="215"/>
        <v>7.4921275590896258E-2</v>
      </c>
    </row>
    <row r="6848" spans="1:21" x14ac:dyDescent="0.35">
      <c r="A6848" t="s">
        <v>73</v>
      </c>
      <c r="B6848" t="s">
        <v>68</v>
      </c>
      <c r="C6848" t="s">
        <v>39</v>
      </c>
      <c r="D6848" t="s">
        <v>40</v>
      </c>
      <c r="E6848" t="s">
        <v>1150</v>
      </c>
      <c r="F6848" t="s">
        <v>1150</v>
      </c>
      <c r="G6848" t="s">
        <v>920</v>
      </c>
      <c r="H6848" t="s">
        <v>41</v>
      </c>
      <c r="I6848" t="s">
        <v>921</v>
      </c>
      <c r="J6848" t="s">
        <v>145</v>
      </c>
      <c r="L6848" t="s">
        <v>1151</v>
      </c>
      <c r="M6848" t="s">
        <v>1151</v>
      </c>
      <c r="N6848" t="b">
        <v>0</v>
      </c>
      <c r="O6848">
        <v>54.427446869999997</v>
      </c>
      <c r="P6848">
        <v>1.001230253760604E-3</v>
      </c>
      <c r="Q6848">
        <v>3.6641758461519238</v>
      </c>
      <c r="R6848">
        <v>199.43173618877111</v>
      </c>
      <c r="S6848">
        <v>5.4494406441191891E-2</v>
      </c>
      <c r="T6848">
        <f t="shared" si="214"/>
        <v>199.43173618877111</v>
      </c>
      <c r="U6848">
        <f t="shared" si="215"/>
        <v>5.4494406441191891E-2</v>
      </c>
    </row>
    <row r="6849" spans="1:21" x14ac:dyDescent="0.35">
      <c r="A6849" t="s">
        <v>73</v>
      </c>
      <c r="B6849" t="s">
        <v>68</v>
      </c>
      <c r="C6849" t="s">
        <v>76</v>
      </c>
      <c r="D6849" t="s">
        <v>77</v>
      </c>
      <c r="E6849" t="s">
        <v>1155</v>
      </c>
      <c r="F6849" t="s">
        <v>1156</v>
      </c>
      <c r="G6849" t="s">
        <v>920</v>
      </c>
      <c r="H6849" t="s">
        <v>41</v>
      </c>
      <c r="I6849" t="s">
        <v>921</v>
      </c>
      <c r="J6849" t="s">
        <v>145</v>
      </c>
      <c r="L6849" t="s">
        <v>1157</v>
      </c>
      <c r="M6849" t="s">
        <v>1157</v>
      </c>
      <c r="N6849" t="b">
        <v>0</v>
      </c>
      <c r="O6849">
        <v>54.427446869999997</v>
      </c>
      <c r="P6849">
        <v>6.7051493375836749E-4</v>
      </c>
      <c r="Q6849">
        <v>0.6463166498580758</v>
      </c>
      <c r="R6849">
        <v>35.17736512134681</v>
      </c>
      <c r="S6849">
        <v>3.6494415932675113E-2</v>
      </c>
      <c r="T6849">
        <f t="shared" si="214"/>
        <v>35.17736512134681</v>
      </c>
      <c r="U6849">
        <f t="shared" si="215"/>
        <v>3.6494415932675113E-2</v>
      </c>
    </row>
    <row r="6850" spans="1:21" x14ac:dyDescent="0.35">
      <c r="A6850" t="s">
        <v>73</v>
      </c>
      <c r="B6850" t="s">
        <v>68</v>
      </c>
      <c r="C6850" t="s">
        <v>39</v>
      </c>
      <c r="D6850" t="s">
        <v>40</v>
      </c>
      <c r="E6850" t="s">
        <v>1155</v>
      </c>
      <c r="F6850" t="s">
        <v>1156</v>
      </c>
      <c r="G6850" t="s">
        <v>920</v>
      </c>
      <c r="H6850" t="s">
        <v>41</v>
      </c>
      <c r="I6850" t="s">
        <v>921</v>
      </c>
      <c r="J6850" t="s">
        <v>145</v>
      </c>
      <c r="L6850" t="s">
        <v>1157</v>
      </c>
      <c r="M6850" t="s">
        <v>1157</v>
      </c>
      <c r="N6850" t="b">
        <v>0</v>
      </c>
      <c r="O6850">
        <v>54.427446869999997</v>
      </c>
      <c r="P6850">
        <v>5.3066104053933587E-4</v>
      </c>
      <c r="Q6850">
        <v>1.9420461576493659</v>
      </c>
      <c r="R6850">
        <v>105.7006140645485</v>
      </c>
      <c r="S6850">
        <v>2.8882525589933618E-2</v>
      </c>
      <c r="T6850">
        <f t="shared" ref="T6850:T6913" si="216">O6850*Q6850</f>
        <v>105.7006140645485</v>
      </c>
      <c r="U6850">
        <f t="shared" ref="U6850:U6913" si="217">O6850*P6850</f>
        <v>2.8882525589933618E-2</v>
      </c>
    </row>
    <row r="6851" spans="1:21" x14ac:dyDescent="0.35">
      <c r="A6851" t="s">
        <v>73</v>
      </c>
      <c r="B6851" t="s">
        <v>68</v>
      </c>
      <c r="C6851" t="s">
        <v>76</v>
      </c>
      <c r="D6851" t="s">
        <v>77</v>
      </c>
      <c r="E6851" t="s">
        <v>1158</v>
      </c>
      <c r="F6851" t="s">
        <v>1159</v>
      </c>
      <c r="G6851" t="s">
        <v>920</v>
      </c>
      <c r="H6851" t="s">
        <v>41</v>
      </c>
      <c r="I6851" t="s">
        <v>921</v>
      </c>
      <c r="J6851" t="s">
        <v>145</v>
      </c>
      <c r="L6851" t="s">
        <v>1160</v>
      </c>
      <c r="M6851" t="s">
        <v>1160</v>
      </c>
      <c r="N6851" t="b">
        <v>0</v>
      </c>
      <c r="O6851">
        <v>54.427446869999997</v>
      </c>
      <c r="P6851">
        <v>6.7051493375836749E-4</v>
      </c>
      <c r="Q6851">
        <v>0.6463166498580758</v>
      </c>
      <c r="R6851">
        <v>35.17736512134681</v>
      </c>
      <c r="S6851">
        <v>3.6494415932675113E-2</v>
      </c>
      <c r="T6851">
        <f t="shared" si="216"/>
        <v>35.17736512134681</v>
      </c>
      <c r="U6851">
        <f t="shared" si="217"/>
        <v>3.6494415932675113E-2</v>
      </c>
    </row>
    <row r="6852" spans="1:21" x14ac:dyDescent="0.35">
      <c r="A6852" t="s">
        <v>73</v>
      </c>
      <c r="B6852" t="s">
        <v>68</v>
      </c>
      <c r="C6852" t="s">
        <v>39</v>
      </c>
      <c r="D6852" t="s">
        <v>40</v>
      </c>
      <c r="E6852" t="s">
        <v>1158</v>
      </c>
      <c r="F6852" t="s">
        <v>1159</v>
      </c>
      <c r="G6852" t="s">
        <v>920</v>
      </c>
      <c r="H6852" t="s">
        <v>41</v>
      </c>
      <c r="I6852" t="s">
        <v>921</v>
      </c>
      <c r="J6852" t="s">
        <v>145</v>
      </c>
      <c r="L6852" t="s">
        <v>1160</v>
      </c>
      <c r="M6852" t="s">
        <v>1160</v>
      </c>
      <c r="N6852" t="b">
        <v>0</v>
      </c>
      <c r="O6852">
        <v>54.427446869999997</v>
      </c>
      <c r="P6852">
        <v>5.3066104053933587E-4</v>
      </c>
      <c r="Q6852">
        <v>1.9420461576493659</v>
      </c>
      <c r="R6852">
        <v>105.7006140645485</v>
      </c>
      <c r="S6852">
        <v>2.8882525589933618E-2</v>
      </c>
      <c r="T6852">
        <f t="shared" si="216"/>
        <v>105.7006140645485</v>
      </c>
      <c r="U6852">
        <f t="shared" si="217"/>
        <v>2.8882525589933618E-2</v>
      </c>
    </row>
    <row r="6853" spans="1:21" x14ac:dyDescent="0.35">
      <c r="A6853" t="s">
        <v>73</v>
      </c>
      <c r="B6853" t="s">
        <v>68</v>
      </c>
      <c r="C6853" t="s">
        <v>39</v>
      </c>
      <c r="D6853" t="s">
        <v>40</v>
      </c>
      <c r="E6853" t="s">
        <v>1161</v>
      </c>
      <c r="F6853" t="s">
        <v>1162</v>
      </c>
      <c r="G6853" t="s">
        <v>920</v>
      </c>
      <c r="H6853" t="s">
        <v>41</v>
      </c>
      <c r="I6853" t="s">
        <v>921</v>
      </c>
      <c r="J6853" t="s">
        <v>145</v>
      </c>
      <c r="L6853" t="s">
        <v>1163</v>
      </c>
      <c r="M6853" t="s">
        <v>1163</v>
      </c>
      <c r="N6853" t="b">
        <v>0</v>
      </c>
      <c r="O6853">
        <v>6.7813413599999999</v>
      </c>
      <c r="P6853">
        <v>1.010124061584073E-3</v>
      </c>
      <c r="Q6853">
        <v>3.6967242791269261</v>
      </c>
      <c r="R6853">
        <v>25.068749250559609</v>
      </c>
      <c r="S6853">
        <v>6.8499960775512594E-3</v>
      </c>
      <c r="T6853">
        <f t="shared" si="216"/>
        <v>25.068749250559609</v>
      </c>
      <c r="U6853">
        <f t="shared" si="217"/>
        <v>6.8499960775512611E-3</v>
      </c>
    </row>
    <row r="6854" spans="1:21" x14ac:dyDescent="0.35">
      <c r="A6854" t="s">
        <v>73</v>
      </c>
      <c r="B6854" t="s">
        <v>68</v>
      </c>
      <c r="C6854" t="s">
        <v>76</v>
      </c>
      <c r="D6854" t="s">
        <v>77</v>
      </c>
      <c r="E6854" t="s">
        <v>1161</v>
      </c>
      <c r="F6854" t="s">
        <v>1162</v>
      </c>
      <c r="G6854" t="s">
        <v>920</v>
      </c>
      <c r="H6854" t="s">
        <v>41</v>
      </c>
      <c r="I6854" t="s">
        <v>921</v>
      </c>
      <c r="J6854" t="s">
        <v>145</v>
      </c>
      <c r="L6854" t="s">
        <v>1163</v>
      </c>
      <c r="M6854" t="s">
        <v>1163</v>
      </c>
      <c r="N6854" t="b">
        <v>0</v>
      </c>
      <c r="O6854">
        <v>6.7813413599999999</v>
      </c>
      <c r="P6854">
        <v>1.914508178947163E-3</v>
      </c>
      <c r="Q6854">
        <v>1.8454152921058249</v>
      </c>
      <c r="R6854">
        <v>12.51439104673371</v>
      </c>
      <c r="S6854">
        <v>1.2982933497952679E-2</v>
      </c>
      <c r="T6854">
        <f t="shared" si="216"/>
        <v>12.514391046733712</v>
      </c>
      <c r="U6854">
        <f t="shared" si="217"/>
        <v>1.2982933497952678E-2</v>
      </c>
    </row>
    <row r="6855" spans="1:21" x14ac:dyDescent="0.35">
      <c r="A6855" t="s">
        <v>73</v>
      </c>
      <c r="B6855" t="s">
        <v>68</v>
      </c>
      <c r="C6855" t="s">
        <v>39</v>
      </c>
      <c r="D6855" t="s">
        <v>40</v>
      </c>
      <c r="E6855" t="s">
        <v>1164</v>
      </c>
      <c r="F6855" t="s">
        <v>1164</v>
      </c>
      <c r="G6855" t="s">
        <v>920</v>
      </c>
      <c r="H6855" t="s">
        <v>41</v>
      </c>
      <c r="I6855" t="s">
        <v>921</v>
      </c>
      <c r="J6855" t="s">
        <v>145</v>
      </c>
      <c r="L6855" t="s">
        <v>1165</v>
      </c>
      <c r="M6855" t="s">
        <v>1165</v>
      </c>
      <c r="N6855" t="b">
        <v>0</v>
      </c>
      <c r="O6855">
        <v>6.7813413599999999</v>
      </c>
      <c r="P6855">
        <v>7.6624231036951014E-4</v>
      </c>
      <c r="Q6855">
        <v>2.8041966924292701</v>
      </c>
      <c r="R6855">
        <v>19.01621501194581</v>
      </c>
      <c r="S6855">
        <v>5.1961506710907161E-3</v>
      </c>
      <c r="T6855">
        <f t="shared" si="216"/>
        <v>19.016215011945807</v>
      </c>
      <c r="U6855">
        <f t="shared" si="217"/>
        <v>5.1961506710907161E-3</v>
      </c>
    </row>
    <row r="6856" spans="1:21" x14ac:dyDescent="0.35">
      <c r="A6856" t="s">
        <v>73</v>
      </c>
      <c r="B6856" t="s">
        <v>68</v>
      </c>
      <c r="C6856" t="s">
        <v>76</v>
      </c>
      <c r="D6856" t="s">
        <v>77</v>
      </c>
      <c r="E6856" t="s">
        <v>1164</v>
      </c>
      <c r="F6856" t="s">
        <v>1164</v>
      </c>
      <c r="G6856" t="s">
        <v>920</v>
      </c>
      <c r="H6856" t="s">
        <v>41</v>
      </c>
      <c r="I6856" t="s">
        <v>921</v>
      </c>
      <c r="J6856" t="s">
        <v>145</v>
      </c>
      <c r="L6856" t="s">
        <v>1165</v>
      </c>
      <c r="M6856" t="s">
        <v>1165</v>
      </c>
      <c r="N6856" t="b">
        <v>0</v>
      </c>
      <c r="O6856">
        <v>6.7813413599999999</v>
      </c>
      <c r="P6856">
        <v>3.2272714526666299E-4</v>
      </c>
      <c r="Q6856">
        <v>0.31108021140984349</v>
      </c>
      <c r="R6856">
        <v>2.1095411039111158</v>
      </c>
      <c r="S6856">
        <v>2.1885229381915501E-3</v>
      </c>
      <c r="T6856">
        <f t="shared" si="216"/>
        <v>2.1095411039111154</v>
      </c>
      <c r="U6856">
        <f t="shared" si="217"/>
        <v>2.1885229381915501E-3</v>
      </c>
    </row>
    <row r="6857" spans="1:21" x14ac:dyDescent="0.35">
      <c r="A6857" t="s">
        <v>73</v>
      </c>
      <c r="B6857" t="s">
        <v>68</v>
      </c>
      <c r="C6857" t="s">
        <v>76</v>
      </c>
      <c r="D6857" t="s">
        <v>77</v>
      </c>
      <c r="E6857" t="s">
        <v>1166</v>
      </c>
      <c r="F6857" t="s">
        <v>1116</v>
      </c>
      <c r="G6857" t="s">
        <v>920</v>
      </c>
      <c r="H6857" t="s">
        <v>41</v>
      </c>
      <c r="I6857" t="s">
        <v>921</v>
      </c>
      <c r="J6857" t="s">
        <v>145</v>
      </c>
      <c r="L6857" t="s">
        <v>1167</v>
      </c>
      <c r="M6857" t="s">
        <v>1167</v>
      </c>
      <c r="N6857" t="b">
        <v>0</v>
      </c>
      <c r="O6857">
        <v>7.0978034900000004</v>
      </c>
      <c r="P6857">
        <v>2.673922193672928E-3</v>
      </c>
      <c r="Q6857">
        <v>2.5774227346569929</v>
      </c>
      <c r="R6857">
        <v>18.294040081253751</v>
      </c>
      <c r="S6857">
        <v>1.897897427824017E-2</v>
      </c>
      <c r="T6857">
        <f t="shared" si="216"/>
        <v>18.294040081253748</v>
      </c>
      <c r="U6857">
        <f t="shared" si="217"/>
        <v>1.8978974278240166E-2</v>
      </c>
    </row>
    <row r="6858" spans="1:21" x14ac:dyDescent="0.35">
      <c r="A6858" t="s">
        <v>73</v>
      </c>
      <c r="B6858" t="s">
        <v>68</v>
      </c>
      <c r="C6858" t="s">
        <v>39</v>
      </c>
      <c r="D6858" t="s">
        <v>40</v>
      </c>
      <c r="E6858" t="s">
        <v>1166</v>
      </c>
      <c r="F6858" t="s">
        <v>1116</v>
      </c>
      <c r="G6858" t="s">
        <v>920</v>
      </c>
      <c r="H6858" t="s">
        <v>41</v>
      </c>
      <c r="I6858" t="s">
        <v>921</v>
      </c>
      <c r="J6858" t="s">
        <v>145</v>
      </c>
      <c r="L6858" t="s">
        <v>1167</v>
      </c>
      <c r="M6858" t="s">
        <v>1167</v>
      </c>
      <c r="N6858" t="b">
        <v>0</v>
      </c>
      <c r="O6858">
        <v>7.0978034900000004</v>
      </c>
      <c r="P6858">
        <v>1.6049861217905671E-3</v>
      </c>
      <c r="Q6858">
        <v>5.8737252083477207</v>
      </c>
      <c r="R6858">
        <v>41.690547283111442</v>
      </c>
      <c r="S6858">
        <v>1.1391876096646649E-2</v>
      </c>
      <c r="T6858">
        <f t="shared" si="216"/>
        <v>41.690547283111435</v>
      </c>
      <c r="U6858">
        <f t="shared" si="217"/>
        <v>1.1391876096646653E-2</v>
      </c>
    </row>
    <row r="6859" spans="1:21" x14ac:dyDescent="0.35">
      <c r="A6859" t="s">
        <v>73</v>
      </c>
      <c r="B6859" t="s">
        <v>68</v>
      </c>
      <c r="C6859" t="s">
        <v>39</v>
      </c>
      <c r="D6859" t="s">
        <v>40</v>
      </c>
      <c r="E6859" t="s">
        <v>1168</v>
      </c>
      <c r="F6859" t="s">
        <v>1169</v>
      </c>
      <c r="G6859" t="s">
        <v>920</v>
      </c>
      <c r="H6859" t="s">
        <v>41</v>
      </c>
      <c r="I6859" t="s">
        <v>921</v>
      </c>
      <c r="J6859" t="s">
        <v>145</v>
      </c>
      <c r="L6859" t="s">
        <v>1170</v>
      </c>
      <c r="M6859" t="s">
        <v>1170</v>
      </c>
      <c r="N6859" t="b">
        <v>0</v>
      </c>
      <c r="O6859">
        <v>7.0978034900000004</v>
      </c>
      <c r="P6859">
        <v>3.3923807328795838E-3</v>
      </c>
      <c r="Q6859">
        <v>12.41500593462953</v>
      </c>
      <c r="R6859">
        <v>88.119272451184216</v>
      </c>
      <c r="S6859">
        <v>2.4078451805241471E-2</v>
      </c>
      <c r="T6859">
        <f t="shared" si="216"/>
        <v>88.119272451184202</v>
      </c>
      <c r="U6859">
        <f t="shared" si="217"/>
        <v>2.4078451805241468E-2</v>
      </c>
    </row>
    <row r="6860" spans="1:21" x14ac:dyDescent="0.35">
      <c r="A6860" t="s">
        <v>73</v>
      </c>
      <c r="B6860" t="s">
        <v>68</v>
      </c>
      <c r="C6860" t="s">
        <v>76</v>
      </c>
      <c r="D6860" t="s">
        <v>77</v>
      </c>
      <c r="E6860" t="s">
        <v>1171</v>
      </c>
      <c r="F6860" t="s">
        <v>1172</v>
      </c>
      <c r="G6860" t="s">
        <v>920</v>
      </c>
      <c r="H6860" t="s">
        <v>41</v>
      </c>
      <c r="I6860" t="s">
        <v>921</v>
      </c>
      <c r="J6860" t="s">
        <v>145</v>
      </c>
      <c r="L6860" t="s">
        <v>1173</v>
      </c>
      <c r="M6860" t="s">
        <v>1173</v>
      </c>
      <c r="N6860" t="b">
        <v>0</v>
      </c>
      <c r="O6860">
        <v>6.7813413599999999</v>
      </c>
      <c r="P6860">
        <v>5.7017292770148906E-4</v>
      </c>
      <c r="Q6860">
        <v>0.54959589700144917</v>
      </c>
      <c r="R6860">
        <v>3.7269973876222271</v>
      </c>
      <c r="S6860">
        <v>3.8665372569743968E-3</v>
      </c>
      <c r="T6860">
        <f t="shared" si="216"/>
        <v>3.7269973876222271</v>
      </c>
      <c r="U6860">
        <f t="shared" si="217"/>
        <v>3.8665372569743972E-3</v>
      </c>
    </row>
    <row r="6861" spans="1:21" x14ac:dyDescent="0.35">
      <c r="A6861" t="s">
        <v>73</v>
      </c>
      <c r="B6861" t="s">
        <v>68</v>
      </c>
      <c r="C6861" t="s">
        <v>39</v>
      </c>
      <c r="D6861" t="s">
        <v>40</v>
      </c>
      <c r="E6861" t="s">
        <v>1171</v>
      </c>
      <c r="F6861" t="s">
        <v>1172</v>
      </c>
      <c r="G6861" t="s">
        <v>920</v>
      </c>
      <c r="H6861" t="s">
        <v>41</v>
      </c>
      <c r="I6861" t="s">
        <v>921</v>
      </c>
      <c r="J6861" t="s">
        <v>145</v>
      </c>
      <c r="L6861" t="s">
        <v>1173</v>
      </c>
      <c r="M6861" t="s">
        <v>1173</v>
      </c>
      <c r="N6861" t="b">
        <v>0</v>
      </c>
      <c r="O6861">
        <v>6.7813413599999999</v>
      </c>
      <c r="P6861">
        <v>5.2645606311314645E-4</v>
      </c>
      <c r="Q6861">
        <v>1.926657313114569</v>
      </c>
      <c r="R6861">
        <v>13.065320923970299</v>
      </c>
      <c r="S6861">
        <v>3.5700782750119498E-3</v>
      </c>
      <c r="T6861">
        <f t="shared" si="216"/>
        <v>13.065320923970297</v>
      </c>
      <c r="U6861">
        <f t="shared" si="217"/>
        <v>3.5700782750119502E-3</v>
      </c>
    </row>
    <row r="6862" spans="1:21" x14ac:dyDescent="0.35">
      <c r="A6862" t="s">
        <v>73</v>
      </c>
      <c r="B6862" t="s">
        <v>68</v>
      </c>
      <c r="C6862" t="s">
        <v>39</v>
      </c>
      <c r="D6862" t="s">
        <v>40</v>
      </c>
      <c r="E6862" t="s">
        <v>1174</v>
      </c>
      <c r="F6862" t="s">
        <v>1175</v>
      </c>
      <c r="G6862" t="s">
        <v>920</v>
      </c>
      <c r="H6862" t="s">
        <v>41</v>
      </c>
      <c r="I6862" t="s">
        <v>921</v>
      </c>
      <c r="J6862" t="s">
        <v>145</v>
      </c>
      <c r="L6862" t="s">
        <v>1176</v>
      </c>
      <c r="M6862" t="s">
        <v>1176</v>
      </c>
      <c r="N6862" t="b">
        <v>0</v>
      </c>
      <c r="O6862">
        <v>54.427446869999997</v>
      </c>
      <c r="P6862">
        <v>7.3413791491954019E-5</v>
      </c>
      <c r="Q6862">
        <v>0.26867050865561459</v>
      </c>
      <c r="R6862">
        <v>14.62304983538934</v>
      </c>
      <c r="S6862">
        <v>3.9957252359535851E-3</v>
      </c>
      <c r="T6862">
        <f t="shared" si="216"/>
        <v>14.623049835389338</v>
      </c>
      <c r="U6862">
        <f t="shared" si="217"/>
        <v>3.9957252359535851E-3</v>
      </c>
    </row>
    <row r="6863" spans="1:21" x14ac:dyDescent="0.35">
      <c r="A6863" t="s">
        <v>73</v>
      </c>
      <c r="B6863" t="s">
        <v>68</v>
      </c>
      <c r="C6863" t="s">
        <v>76</v>
      </c>
      <c r="D6863" t="s">
        <v>77</v>
      </c>
      <c r="E6863" t="s">
        <v>1174</v>
      </c>
      <c r="F6863" t="s">
        <v>1175</v>
      </c>
      <c r="G6863" t="s">
        <v>920</v>
      </c>
      <c r="H6863" t="s">
        <v>41</v>
      </c>
      <c r="I6863" t="s">
        <v>921</v>
      </c>
      <c r="J6863" t="s">
        <v>145</v>
      </c>
      <c r="L6863" t="s">
        <v>1176</v>
      </c>
      <c r="M6863" t="s">
        <v>1176</v>
      </c>
      <c r="N6863" t="b">
        <v>0</v>
      </c>
      <c r="O6863">
        <v>54.427446869999997</v>
      </c>
      <c r="P6863">
        <v>2.0871399054146571E-4</v>
      </c>
      <c r="Q6863">
        <v>0.20118168940571621</v>
      </c>
      <c r="R6863">
        <v>10.94980571134646</v>
      </c>
      <c r="S6863">
        <v>1.13597696312213E-2</v>
      </c>
      <c r="T6863">
        <f t="shared" si="216"/>
        <v>10.94980571134646</v>
      </c>
      <c r="U6863">
        <f t="shared" si="217"/>
        <v>1.1359769631221307E-2</v>
      </c>
    </row>
    <row r="6864" spans="1:21" x14ac:dyDescent="0.35">
      <c r="A6864" t="s">
        <v>73</v>
      </c>
      <c r="B6864" t="s">
        <v>68</v>
      </c>
      <c r="C6864" t="s">
        <v>29</v>
      </c>
      <c r="D6864" t="s">
        <v>30</v>
      </c>
      <c r="E6864" t="s">
        <v>455</v>
      </c>
      <c r="F6864" t="s">
        <v>456</v>
      </c>
      <c r="G6864" t="s">
        <v>452</v>
      </c>
      <c r="H6864" t="s">
        <v>46</v>
      </c>
      <c r="J6864" t="s">
        <v>36</v>
      </c>
      <c r="L6864" t="s">
        <v>457</v>
      </c>
      <c r="M6864" t="s">
        <v>457</v>
      </c>
      <c r="N6864" t="b">
        <v>0</v>
      </c>
      <c r="O6864">
        <v>46.738496959999999</v>
      </c>
      <c r="P6864">
        <v>6.0320765513747357E-3</v>
      </c>
      <c r="Q6864">
        <v>7.8790405174471108</v>
      </c>
      <c r="R6864">
        <v>368.2545112724186</v>
      </c>
      <c r="S6864">
        <v>0.28193019155891541</v>
      </c>
      <c r="T6864">
        <f t="shared" si="216"/>
        <v>368.2545112724186</v>
      </c>
      <c r="U6864">
        <f t="shared" si="217"/>
        <v>0.28193019155891536</v>
      </c>
    </row>
    <row r="6865" spans="1:21" x14ac:dyDescent="0.35">
      <c r="A6865" t="s">
        <v>73</v>
      </c>
      <c r="B6865" t="s">
        <v>68</v>
      </c>
      <c r="C6865" t="s">
        <v>39</v>
      </c>
      <c r="D6865" t="s">
        <v>40</v>
      </c>
      <c r="E6865" t="s">
        <v>467</v>
      </c>
      <c r="F6865" t="s">
        <v>468</v>
      </c>
      <c r="G6865" t="s">
        <v>452</v>
      </c>
      <c r="H6865" t="s">
        <v>46</v>
      </c>
      <c r="J6865" t="s">
        <v>36</v>
      </c>
      <c r="L6865" t="s">
        <v>469</v>
      </c>
      <c r="M6865" t="s">
        <v>469</v>
      </c>
      <c r="N6865" t="b">
        <v>0</v>
      </c>
      <c r="O6865">
        <v>96.089047769999993</v>
      </c>
      <c r="P6865">
        <v>3.9465313610502666E-3</v>
      </c>
      <c r="Q6865">
        <v>14.44301631410657</v>
      </c>
      <c r="R6865">
        <v>1387.815684549076</v>
      </c>
      <c r="S6865">
        <v>0.37921844047776221</v>
      </c>
      <c r="T6865">
        <f t="shared" si="216"/>
        <v>1387.8156845490755</v>
      </c>
      <c r="U6865">
        <f t="shared" si="217"/>
        <v>0.37921844047776215</v>
      </c>
    </row>
    <row r="6866" spans="1:21" x14ac:dyDescent="0.35">
      <c r="A6866" t="s">
        <v>73</v>
      </c>
      <c r="B6866" t="s">
        <v>68</v>
      </c>
      <c r="C6866" t="s">
        <v>76</v>
      </c>
      <c r="D6866" t="s">
        <v>77</v>
      </c>
      <c r="E6866" t="s">
        <v>467</v>
      </c>
      <c r="F6866" t="s">
        <v>468</v>
      </c>
      <c r="G6866" t="s">
        <v>452</v>
      </c>
      <c r="H6866" t="s">
        <v>46</v>
      </c>
      <c r="J6866" t="s">
        <v>36</v>
      </c>
      <c r="L6866" t="s">
        <v>469</v>
      </c>
      <c r="M6866" t="s">
        <v>469</v>
      </c>
      <c r="N6866" t="b">
        <v>0</v>
      </c>
      <c r="O6866">
        <v>96.089047769999993</v>
      </c>
      <c r="P6866">
        <v>2.7951351762522201E-2</v>
      </c>
      <c r="Q6866">
        <v>26.942612491712499</v>
      </c>
      <c r="R6866">
        <v>2588.8899787647611</v>
      </c>
      <c r="S6866">
        <v>2.6858187747450688</v>
      </c>
      <c r="T6866">
        <f t="shared" si="216"/>
        <v>2588.8899787647611</v>
      </c>
      <c r="U6866">
        <f t="shared" si="217"/>
        <v>2.6858187747450692</v>
      </c>
    </row>
    <row r="6867" spans="1:21" x14ac:dyDescent="0.35">
      <c r="A6867" t="s">
        <v>73</v>
      </c>
      <c r="B6867" t="s">
        <v>68</v>
      </c>
      <c r="C6867" t="s">
        <v>29</v>
      </c>
      <c r="D6867" t="s">
        <v>30</v>
      </c>
      <c r="E6867" t="s">
        <v>467</v>
      </c>
      <c r="F6867" t="s">
        <v>468</v>
      </c>
      <c r="G6867" t="s">
        <v>452</v>
      </c>
      <c r="H6867" t="s">
        <v>46</v>
      </c>
      <c r="J6867" t="s">
        <v>36</v>
      </c>
      <c r="L6867" t="s">
        <v>469</v>
      </c>
      <c r="M6867" t="s">
        <v>469</v>
      </c>
      <c r="N6867" t="b">
        <v>0</v>
      </c>
      <c r="O6867">
        <v>96.089047769999993</v>
      </c>
      <c r="P6867">
        <v>1.820669716656791E-2</v>
      </c>
      <c r="Q6867">
        <v>23.781413157229402</v>
      </c>
      <c r="R6867">
        <v>2285.1333449031222</v>
      </c>
      <c r="S6867">
        <v>1.749464193772267</v>
      </c>
      <c r="T6867">
        <f t="shared" si="216"/>
        <v>2285.1333449031222</v>
      </c>
      <c r="U6867">
        <f t="shared" si="217"/>
        <v>1.7494641937722675</v>
      </c>
    </row>
    <row r="6868" spans="1:21" x14ac:dyDescent="0.35">
      <c r="A6868" t="s">
        <v>73</v>
      </c>
      <c r="B6868" t="s">
        <v>68</v>
      </c>
      <c r="C6868" t="s">
        <v>29</v>
      </c>
      <c r="D6868" t="s">
        <v>30</v>
      </c>
      <c r="E6868" t="s">
        <v>476</v>
      </c>
      <c r="F6868" t="s">
        <v>477</v>
      </c>
      <c r="G6868" t="s">
        <v>452</v>
      </c>
      <c r="H6868" t="s">
        <v>46</v>
      </c>
      <c r="J6868" t="s">
        <v>36</v>
      </c>
      <c r="L6868" t="s">
        <v>478</v>
      </c>
      <c r="M6868" t="s">
        <v>478</v>
      </c>
      <c r="N6868" t="b">
        <v>0</v>
      </c>
      <c r="O6868">
        <v>0.45011048999999997</v>
      </c>
      <c r="P6868">
        <v>1.089247011267003E-7</v>
      </c>
      <c r="Q6868">
        <v>1.4227639954809531E-4</v>
      </c>
      <c r="R6868">
        <v>6.4040099916028959E-5</v>
      </c>
      <c r="S6868">
        <v>4.9028150597242622E-8</v>
      </c>
      <c r="T6868">
        <f t="shared" si="216"/>
        <v>6.4040099916028959E-5</v>
      </c>
      <c r="U6868">
        <f t="shared" si="217"/>
        <v>4.9028150597242622E-8</v>
      </c>
    </row>
    <row r="6869" spans="1:21" x14ac:dyDescent="0.35">
      <c r="A6869" t="s">
        <v>73</v>
      </c>
      <c r="B6869" t="s">
        <v>68</v>
      </c>
      <c r="C6869" t="s">
        <v>39</v>
      </c>
      <c r="D6869" t="s">
        <v>40</v>
      </c>
      <c r="E6869" t="s">
        <v>476</v>
      </c>
      <c r="F6869" t="s">
        <v>477</v>
      </c>
      <c r="G6869" t="s">
        <v>452</v>
      </c>
      <c r="H6869" t="s">
        <v>46</v>
      </c>
      <c r="J6869" t="s">
        <v>36</v>
      </c>
      <c r="L6869" t="s">
        <v>478</v>
      </c>
      <c r="M6869" t="s">
        <v>478</v>
      </c>
      <c r="N6869" t="b">
        <v>0</v>
      </c>
      <c r="O6869">
        <v>0.45011048999999997</v>
      </c>
      <c r="P6869">
        <v>5.2501121699994483E-8</v>
      </c>
      <c r="Q6869">
        <v>1.9213696480549939E-4</v>
      </c>
      <c r="R6869">
        <v>8.6482863375716084E-5</v>
      </c>
      <c r="S6869">
        <v>2.3631305613934148E-8</v>
      </c>
      <c r="T6869">
        <f t="shared" si="216"/>
        <v>8.6482863375716084E-5</v>
      </c>
      <c r="U6869">
        <f t="shared" si="217"/>
        <v>2.3631305613934148E-8</v>
      </c>
    </row>
    <row r="6870" spans="1:21" x14ac:dyDescent="0.35">
      <c r="A6870" t="s">
        <v>73</v>
      </c>
      <c r="B6870" t="s">
        <v>68</v>
      </c>
      <c r="C6870" t="s">
        <v>29</v>
      </c>
      <c r="D6870" t="s">
        <v>30</v>
      </c>
      <c r="E6870" t="s">
        <v>491</v>
      </c>
      <c r="F6870" t="s">
        <v>492</v>
      </c>
      <c r="G6870" t="s">
        <v>452</v>
      </c>
      <c r="H6870" t="s">
        <v>46</v>
      </c>
      <c r="J6870" t="s">
        <v>36</v>
      </c>
      <c r="L6870" t="s">
        <v>493</v>
      </c>
      <c r="M6870" t="s">
        <v>493</v>
      </c>
      <c r="N6870" t="b">
        <v>0</v>
      </c>
      <c r="O6870">
        <v>68.497267890000003</v>
      </c>
      <c r="P6870">
        <v>3.694075892706998E-3</v>
      </c>
      <c r="Q6870">
        <v>4.8251664887325934</v>
      </c>
      <c r="R6870">
        <v>330.51072159256711</v>
      </c>
      <c r="S6870">
        <v>0.2530341060287421</v>
      </c>
      <c r="T6870">
        <f t="shared" si="216"/>
        <v>330.51072159256711</v>
      </c>
      <c r="U6870">
        <f t="shared" si="217"/>
        <v>0.25303410602874216</v>
      </c>
    </row>
    <row r="6871" spans="1:21" x14ac:dyDescent="0.35">
      <c r="A6871" t="s">
        <v>73</v>
      </c>
      <c r="B6871" t="s">
        <v>68</v>
      </c>
      <c r="C6871" t="s">
        <v>29</v>
      </c>
      <c r="D6871" t="s">
        <v>30</v>
      </c>
      <c r="E6871" t="s">
        <v>1428</v>
      </c>
      <c r="F6871" t="s">
        <v>1429</v>
      </c>
      <c r="G6871" t="s">
        <v>452</v>
      </c>
      <c r="H6871" t="s">
        <v>46</v>
      </c>
      <c r="J6871" t="s">
        <v>36</v>
      </c>
      <c r="L6871" t="s">
        <v>506</v>
      </c>
      <c r="M6871" t="s">
        <v>506</v>
      </c>
      <c r="N6871" t="b">
        <v>0</v>
      </c>
      <c r="O6871">
        <v>1.5282003</v>
      </c>
      <c r="P6871">
        <v>1.3617683712089901E-6</v>
      </c>
      <c r="Q6871">
        <v>1.7787287811671269E-3</v>
      </c>
      <c r="R6871">
        <v>2.7182538569982379E-3</v>
      </c>
      <c r="S6871">
        <v>2.0810548334120898E-6</v>
      </c>
      <c r="T6871">
        <f t="shared" si="216"/>
        <v>2.7182538569982375E-3</v>
      </c>
      <c r="U6871">
        <f t="shared" si="217"/>
        <v>2.0810548334120898E-6</v>
      </c>
    </row>
    <row r="6872" spans="1:21" x14ac:dyDescent="0.35">
      <c r="A6872" t="s">
        <v>73</v>
      </c>
      <c r="B6872" t="s">
        <v>68</v>
      </c>
      <c r="C6872" t="s">
        <v>39</v>
      </c>
      <c r="D6872" t="s">
        <v>40</v>
      </c>
      <c r="E6872" t="s">
        <v>1428</v>
      </c>
      <c r="F6872" t="s">
        <v>1429</v>
      </c>
      <c r="G6872" t="s">
        <v>452</v>
      </c>
      <c r="H6872" t="s">
        <v>46</v>
      </c>
      <c r="J6872" t="s">
        <v>36</v>
      </c>
      <c r="L6872" t="s">
        <v>506</v>
      </c>
      <c r="M6872" t="s">
        <v>506</v>
      </c>
      <c r="N6872" t="b">
        <v>0</v>
      </c>
      <c r="O6872">
        <v>1.5282003</v>
      </c>
      <c r="P6872">
        <v>4.1904663565236797E-8</v>
      </c>
      <c r="Q6872">
        <v>1.5335738757408379E-4</v>
      </c>
      <c r="R6872">
        <v>2.343608056979312E-4</v>
      </c>
      <c r="S6872">
        <v>6.4038719431793939E-8</v>
      </c>
      <c r="T6872">
        <f t="shared" si="216"/>
        <v>2.3436080569793111E-4</v>
      </c>
      <c r="U6872">
        <f t="shared" si="217"/>
        <v>6.4038719431793939E-8</v>
      </c>
    </row>
    <row r="6873" spans="1:21" x14ac:dyDescent="0.35">
      <c r="A6873" t="s">
        <v>73</v>
      </c>
      <c r="B6873" t="s">
        <v>68</v>
      </c>
      <c r="C6873" t="s">
        <v>29</v>
      </c>
      <c r="D6873" t="s">
        <v>30</v>
      </c>
      <c r="E6873" t="s">
        <v>539</v>
      </c>
      <c r="F6873" t="s">
        <v>540</v>
      </c>
      <c r="G6873" t="s">
        <v>452</v>
      </c>
      <c r="H6873" t="s">
        <v>46</v>
      </c>
      <c r="J6873" t="s">
        <v>36</v>
      </c>
      <c r="L6873" t="s">
        <v>541</v>
      </c>
      <c r="M6873" t="s">
        <v>541</v>
      </c>
      <c r="N6873" t="b">
        <v>0</v>
      </c>
      <c r="O6873">
        <v>272.80299449</v>
      </c>
      <c r="P6873">
        <v>1.336661294664343E-2</v>
      </c>
      <c r="Q6873">
        <v>17.459341586710249</v>
      </c>
      <c r="R6873">
        <v>4762.9606666783448</v>
      </c>
      <c r="S6873">
        <v>3.64645203803313</v>
      </c>
      <c r="T6873">
        <f t="shared" si="216"/>
        <v>4762.9606666783438</v>
      </c>
      <c r="U6873">
        <f t="shared" si="217"/>
        <v>3.6464520380331304</v>
      </c>
    </row>
    <row r="6874" spans="1:21" x14ac:dyDescent="0.35">
      <c r="A6874" t="s">
        <v>73</v>
      </c>
      <c r="B6874" t="s">
        <v>68</v>
      </c>
      <c r="C6874" t="s">
        <v>29</v>
      </c>
      <c r="D6874" t="s">
        <v>30</v>
      </c>
      <c r="E6874" t="s">
        <v>1436</v>
      </c>
      <c r="F6874" t="s">
        <v>1437</v>
      </c>
      <c r="G6874" t="s">
        <v>452</v>
      </c>
      <c r="H6874" t="s">
        <v>46</v>
      </c>
      <c r="J6874" t="s">
        <v>36</v>
      </c>
      <c r="L6874" t="s">
        <v>1438</v>
      </c>
      <c r="M6874" t="s">
        <v>1438</v>
      </c>
      <c r="N6874" t="b">
        <v>0</v>
      </c>
      <c r="O6874">
        <v>4.1506001000000001</v>
      </c>
      <c r="P6874">
        <v>3.9147422681317023E-3</v>
      </c>
      <c r="Q6874">
        <v>5.1133987911580654</v>
      </c>
      <c r="R6874">
        <v>21.22367353392055</v>
      </c>
      <c r="S6874">
        <v>1.6248529649581671E-2</v>
      </c>
      <c r="T6874">
        <f t="shared" si="216"/>
        <v>21.223673533920547</v>
      </c>
      <c r="U6874">
        <f t="shared" si="217"/>
        <v>1.6248529649581671E-2</v>
      </c>
    </row>
    <row r="6875" spans="1:21" x14ac:dyDescent="0.35">
      <c r="A6875" t="s">
        <v>73</v>
      </c>
      <c r="B6875" t="s">
        <v>68</v>
      </c>
      <c r="C6875" t="s">
        <v>29</v>
      </c>
      <c r="D6875" t="s">
        <v>30</v>
      </c>
      <c r="E6875" t="s">
        <v>559</v>
      </c>
      <c r="F6875" t="s">
        <v>560</v>
      </c>
      <c r="G6875" t="s">
        <v>452</v>
      </c>
      <c r="H6875" t="s">
        <v>46</v>
      </c>
      <c r="J6875" t="s">
        <v>36</v>
      </c>
      <c r="L6875" t="s">
        <v>561</v>
      </c>
      <c r="M6875" t="s">
        <v>561</v>
      </c>
      <c r="N6875" t="b">
        <v>0</v>
      </c>
      <c r="O6875">
        <v>399.68306785999999</v>
      </c>
      <c r="P6875">
        <v>3.0010207005972098E-2</v>
      </c>
      <c r="Q6875">
        <v>39.19904446224924</v>
      </c>
      <c r="R6875">
        <v>15667.194347852321</v>
      </c>
      <c r="S6875">
        <v>11.99457160326059</v>
      </c>
      <c r="T6875">
        <f t="shared" si="216"/>
        <v>15667.194347852321</v>
      </c>
      <c r="U6875">
        <f t="shared" si="217"/>
        <v>11.994571603260594</v>
      </c>
    </row>
    <row r="6876" spans="1:21" x14ac:dyDescent="0.35">
      <c r="A6876" t="s">
        <v>73</v>
      </c>
      <c r="B6876" t="s">
        <v>68</v>
      </c>
      <c r="C6876" t="s">
        <v>39</v>
      </c>
      <c r="D6876" t="s">
        <v>40</v>
      </c>
      <c r="E6876" t="s">
        <v>559</v>
      </c>
      <c r="F6876" t="s">
        <v>560</v>
      </c>
      <c r="G6876" t="s">
        <v>452</v>
      </c>
      <c r="H6876" t="s">
        <v>46</v>
      </c>
      <c r="J6876" t="s">
        <v>36</v>
      </c>
      <c r="L6876" t="s">
        <v>561</v>
      </c>
      <c r="M6876" t="s">
        <v>561</v>
      </c>
      <c r="N6876" t="b">
        <v>0</v>
      </c>
      <c r="O6876">
        <v>399.68306785999999</v>
      </c>
      <c r="P6876">
        <v>1.9018308384545931E-3</v>
      </c>
      <c r="Q6876">
        <v>6.9600799571907439</v>
      </c>
      <c r="R6876">
        <v>2781.8261098408939</v>
      </c>
      <c r="S6876">
        <v>0.76012958406428788</v>
      </c>
      <c r="T6876">
        <f t="shared" si="216"/>
        <v>2781.8261098408939</v>
      </c>
      <c r="U6876">
        <f t="shared" si="217"/>
        <v>0.76012958406428777</v>
      </c>
    </row>
    <row r="6877" spans="1:21" x14ac:dyDescent="0.35">
      <c r="A6877" t="s">
        <v>73</v>
      </c>
      <c r="B6877" t="s">
        <v>68</v>
      </c>
      <c r="C6877" t="s">
        <v>39</v>
      </c>
      <c r="D6877" t="s">
        <v>40</v>
      </c>
      <c r="E6877" t="s">
        <v>562</v>
      </c>
      <c r="F6877" t="s">
        <v>563</v>
      </c>
      <c r="G6877" t="s">
        <v>452</v>
      </c>
      <c r="H6877" t="s">
        <v>46</v>
      </c>
      <c r="J6877" t="s">
        <v>36</v>
      </c>
      <c r="L6877" t="s">
        <v>564</v>
      </c>
      <c r="M6877" t="s">
        <v>564</v>
      </c>
      <c r="N6877" t="b">
        <v>0</v>
      </c>
      <c r="O6877">
        <v>42.062857780000002</v>
      </c>
      <c r="P6877">
        <v>8.0996363397226427E-3</v>
      </c>
      <c r="Q6877">
        <v>29.642024626357589</v>
      </c>
      <c r="R6877">
        <v>1246.8282661697369</v>
      </c>
      <c r="S6877">
        <v>0.34069385142747333</v>
      </c>
      <c r="T6877">
        <f t="shared" si="216"/>
        <v>1246.8282661697369</v>
      </c>
      <c r="U6877">
        <f t="shared" si="217"/>
        <v>0.34069385142747327</v>
      </c>
    </row>
    <row r="6878" spans="1:21" x14ac:dyDescent="0.35">
      <c r="A6878" t="s">
        <v>73</v>
      </c>
      <c r="B6878" t="s">
        <v>68</v>
      </c>
      <c r="C6878" t="s">
        <v>29</v>
      </c>
      <c r="D6878" t="s">
        <v>30</v>
      </c>
      <c r="E6878" t="s">
        <v>562</v>
      </c>
      <c r="F6878" t="s">
        <v>563</v>
      </c>
      <c r="G6878" t="s">
        <v>452</v>
      </c>
      <c r="H6878" t="s">
        <v>46</v>
      </c>
      <c r="J6878" t="s">
        <v>36</v>
      </c>
      <c r="L6878" t="s">
        <v>564</v>
      </c>
      <c r="M6878" t="s">
        <v>564</v>
      </c>
      <c r="N6878" t="b">
        <v>0</v>
      </c>
      <c r="O6878">
        <v>42.062857780000002</v>
      </c>
      <c r="P6878">
        <v>3.9674084090154389E-2</v>
      </c>
      <c r="Q6878">
        <v>51.821907990820968</v>
      </c>
      <c r="R6878">
        <v>2179.777545706148</v>
      </c>
      <c r="S6878">
        <v>1.6688053566359251</v>
      </c>
      <c r="T6878">
        <f t="shared" si="216"/>
        <v>2179.777545706148</v>
      </c>
      <c r="U6878">
        <f t="shared" si="217"/>
        <v>1.6688053566359249</v>
      </c>
    </row>
    <row r="6879" spans="1:21" x14ac:dyDescent="0.35">
      <c r="A6879" t="s">
        <v>73</v>
      </c>
      <c r="B6879" t="s">
        <v>68</v>
      </c>
      <c r="C6879" t="s">
        <v>29</v>
      </c>
      <c r="D6879" t="s">
        <v>30</v>
      </c>
      <c r="E6879" t="s">
        <v>586</v>
      </c>
      <c r="F6879" t="s">
        <v>468</v>
      </c>
      <c r="G6879" t="s">
        <v>452</v>
      </c>
      <c r="H6879" t="s">
        <v>46</v>
      </c>
      <c r="J6879" t="s">
        <v>36</v>
      </c>
      <c r="L6879" t="s">
        <v>587</v>
      </c>
      <c r="M6879" t="s">
        <v>587</v>
      </c>
      <c r="N6879" t="b">
        <v>0</v>
      </c>
      <c r="O6879">
        <v>96.089047769999993</v>
      </c>
      <c r="P6879">
        <v>1.6611756626699149E-2</v>
      </c>
      <c r="Q6879">
        <v>21.698117126498332</v>
      </c>
      <c r="R6879">
        <v>2084.951413087153</v>
      </c>
      <c r="S6879">
        <v>1.596207876046509</v>
      </c>
      <c r="T6879">
        <f t="shared" si="216"/>
        <v>2084.951413087153</v>
      </c>
      <c r="U6879">
        <f t="shared" si="217"/>
        <v>1.5962078760465086</v>
      </c>
    </row>
    <row r="6880" spans="1:21" x14ac:dyDescent="0.35">
      <c r="A6880" t="s">
        <v>73</v>
      </c>
      <c r="B6880" t="s">
        <v>68</v>
      </c>
      <c r="C6880" t="s">
        <v>39</v>
      </c>
      <c r="D6880" t="s">
        <v>40</v>
      </c>
      <c r="E6880" t="s">
        <v>586</v>
      </c>
      <c r="F6880" t="s">
        <v>468</v>
      </c>
      <c r="G6880" t="s">
        <v>452</v>
      </c>
      <c r="H6880" t="s">
        <v>46</v>
      </c>
      <c r="J6880" t="s">
        <v>36</v>
      </c>
      <c r="L6880" t="s">
        <v>587</v>
      </c>
      <c r="M6880" t="s">
        <v>587</v>
      </c>
      <c r="N6880" t="b">
        <v>0</v>
      </c>
      <c r="O6880">
        <v>96.089047769999993</v>
      </c>
      <c r="P6880">
        <v>7.3944363936382937E-3</v>
      </c>
      <c r="Q6880">
        <v>27.061223058042479</v>
      </c>
      <c r="R6880">
        <v>2600.2871551388689</v>
      </c>
      <c r="S6880">
        <v>0.71052435186053653</v>
      </c>
      <c r="T6880">
        <f t="shared" si="216"/>
        <v>2600.2871551388689</v>
      </c>
      <c r="U6880">
        <f t="shared" si="217"/>
        <v>0.71052435186053653</v>
      </c>
    </row>
    <row r="6881" spans="1:21" x14ac:dyDescent="0.35">
      <c r="A6881" t="s">
        <v>73</v>
      </c>
      <c r="B6881" t="s">
        <v>68</v>
      </c>
      <c r="C6881" t="s">
        <v>29</v>
      </c>
      <c r="D6881" t="s">
        <v>30</v>
      </c>
      <c r="E6881" t="s">
        <v>611</v>
      </c>
      <c r="F6881" t="s">
        <v>612</v>
      </c>
      <c r="G6881" t="s">
        <v>452</v>
      </c>
      <c r="H6881" t="s">
        <v>46</v>
      </c>
      <c r="J6881" t="s">
        <v>36</v>
      </c>
      <c r="L6881" t="s">
        <v>613</v>
      </c>
      <c r="M6881" t="s">
        <v>613</v>
      </c>
      <c r="N6881" t="b">
        <v>0</v>
      </c>
      <c r="O6881">
        <v>714.01535258000001</v>
      </c>
      <c r="P6881">
        <v>3.2807886257951048E-8</v>
      </c>
      <c r="Q6881">
        <v>4.285334625922157E-5</v>
      </c>
      <c r="R6881">
        <v>3.0597947138510911E-2</v>
      </c>
      <c r="S6881">
        <v>2.3425334473875459E-5</v>
      </c>
      <c r="T6881">
        <f t="shared" si="216"/>
        <v>3.0597947138510915E-2</v>
      </c>
      <c r="U6881">
        <f t="shared" si="217"/>
        <v>2.3425334473875456E-5</v>
      </c>
    </row>
    <row r="6882" spans="1:21" x14ac:dyDescent="0.35">
      <c r="A6882" t="s">
        <v>73</v>
      </c>
      <c r="B6882" t="s">
        <v>68</v>
      </c>
      <c r="C6882" t="s">
        <v>29</v>
      </c>
      <c r="D6882" t="s">
        <v>30</v>
      </c>
      <c r="E6882" t="s">
        <v>614</v>
      </c>
      <c r="F6882" t="s">
        <v>615</v>
      </c>
      <c r="G6882" t="s">
        <v>452</v>
      </c>
      <c r="H6882" t="s">
        <v>46</v>
      </c>
      <c r="J6882" t="s">
        <v>36</v>
      </c>
      <c r="L6882" t="s">
        <v>616</v>
      </c>
      <c r="M6882" t="s">
        <v>616</v>
      </c>
      <c r="N6882" t="b">
        <v>0</v>
      </c>
      <c r="O6882">
        <v>0.45680324</v>
      </c>
      <c r="P6882">
        <v>4.2642896908941172E-3</v>
      </c>
      <c r="Q6882">
        <v>5.5699742810839377</v>
      </c>
      <c r="R6882">
        <v>2.544382298315814</v>
      </c>
      <c r="S6882">
        <v>1.9479413470990311E-3</v>
      </c>
      <c r="T6882">
        <f t="shared" si="216"/>
        <v>2.5443822983158135</v>
      </c>
      <c r="U6882">
        <f t="shared" si="217"/>
        <v>1.9479413470990313E-3</v>
      </c>
    </row>
    <row r="6883" spans="1:21" x14ac:dyDescent="0.35">
      <c r="A6883" t="s">
        <v>73</v>
      </c>
      <c r="B6883" t="s">
        <v>68</v>
      </c>
      <c r="C6883" t="s">
        <v>39</v>
      </c>
      <c r="D6883" t="s">
        <v>40</v>
      </c>
      <c r="E6883" t="s">
        <v>614</v>
      </c>
      <c r="F6883" t="s">
        <v>615</v>
      </c>
      <c r="G6883" t="s">
        <v>452</v>
      </c>
      <c r="H6883" t="s">
        <v>46</v>
      </c>
      <c r="J6883" t="s">
        <v>36</v>
      </c>
      <c r="L6883" t="s">
        <v>616</v>
      </c>
      <c r="M6883" t="s">
        <v>616</v>
      </c>
      <c r="N6883" t="b">
        <v>0</v>
      </c>
      <c r="O6883">
        <v>0.45680324</v>
      </c>
      <c r="P6883">
        <v>3.8505041442022511E-3</v>
      </c>
      <c r="Q6883">
        <v>14.09158805150053</v>
      </c>
      <c r="R6883">
        <v>6.4370830786707298</v>
      </c>
      <c r="S6883">
        <v>1.758922768705015E-3</v>
      </c>
      <c r="T6883">
        <f t="shared" si="216"/>
        <v>6.4370830786707289</v>
      </c>
      <c r="U6883">
        <f t="shared" si="217"/>
        <v>1.7589227687050154E-3</v>
      </c>
    </row>
    <row r="6884" spans="1:21" x14ac:dyDescent="0.35">
      <c r="A6884" t="s">
        <v>73</v>
      </c>
      <c r="B6884" t="s">
        <v>68</v>
      </c>
      <c r="C6884" t="s">
        <v>29</v>
      </c>
      <c r="D6884" t="s">
        <v>30</v>
      </c>
      <c r="E6884" t="s">
        <v>620</v>
      </c>
      <c r="F6884" t="s">
        <v>621</v>
      </c>
      <c r="G6884" t="s">
        <v>452</v>
      </c>
      <c r="H6884" t="s">
        <v>46</v>
      </c>
      <c r="J6884" t="s">
        <v>36</v>
      </c>
      <c r="L6884" t="s">
        <v>622</v>
      </c>
      <c r="M6884" t="s">
        <v>622</v>
      </c>
      <c r="N6884" t="b">
        <v>0</v>
      </c>
      <c r="O6884">
        <v>91.262107009999994</v>
      </c>
      <c r="P6884">
        <v>2.547228097786813E-2</v>
      </c>
      <c r="Q6884">
        <v>33.271649022869347</v>
      </c>
      <c r="R6884">
        <v>3036.4407935242639</v>
      </c>
      <c r="S6884">
        <v>2.3246540323909888</v>
      </c>
      <c r="T6884">
        <f t="shared" si="216"/>
        <v>3036.4407935242643</v>
      </c>
      <c r="U6884">
        <f t="shared" si="217"/>
        <v>2.3246540323909888</v>
      </c>
    </row>
    <row r="6885" spans="1:21" x14ac:dyDescent="0.35">
      <c r="A6885" t="s">
        <v>73</v>
      </c>
      <c r="B6885" t="s">
        <v>68</v>
      </c>
      <c r="C6885" t="s">
        <v>39</v>
      </c>
      <c r="D6885" t="s">
        <v>40</v>
      </c>
      <c r="E6885" t="s">
        <v>620</v>
      </c>
      <c r="F6885" t="s">
        <v>621</v>
      </c>
      <c r="G6885" t="s">
        <v>452</v>
      </c>
      <c r="H6885" t="s">
        <v>46</v>
      </c>
      <c r="J6885" t="s">
        <v>36</v>
      </c>
      <c r="L6885" t="s">
        <v>622</v>
      </c>
      <c r="M6885" t="s">
        <v>622</v>
      </c>
      <c r="N6885" t="b">
        <v>0</v>
      </c>
      <c r="O6885">
        <v>91.262107009999994</v>
      </c>
      <c r="P6885">
        <v>1.288259984426419E-3</v>
      </c>
      <c r="Q6885">
        <v>4.7146109506475211</v>
      </c>
      <c r="R6885">
        <v>430.26532908851192</v>
      </c>
      <c r="S6885">
        <v>0.11756932055542479</v>
      </c>
      <c r="T6885">
        <f t="shared" si="216"/>
        <v>430.26532908851186</v>
      </c>
      <c r="U6885">
        <f t="shared" si="217"/>
        <v>0.11756932055542478</v>
      </c>
    </row>
    <row r="6886" spans="1:21" x14ac:dyDescent="0.35">
      <c r="A6886" t="s">
        <v>73</v>
      </c>
      <c r="B6886" t="s">
        <v>68</v>
      </c>
      <c r="C6886" t="s">
        <v>29</v>
      </c>
      <c r="D6886" t="s">
        <v>30</v>
      </c>
      <c r="E6886" t="s">
        <v>629</v>
      </c>
      <c r="F6886" t="s">
        <v>630</v>
      </c>
      <c r="G6886" t="s">
        <v>452</v>
      </c>
      <c r="H6886" t="s">
        <v>46</v>
      </c>
      <c r="J6886" t="s">
        <v>36</v>
      </c>
      <c r="L6886" t="s">
        <v>631</v>
      </c>
      <c r="M6886" t="s">
        <v>631</v>
      </c>
      <c r="N6886" t="b">
        <v>0</v>
      </c>
      <c r="O6886">
        <v>20.496116310000001</v>
      </c>
      <c r="P6886">
        <v>8.6711891731148082E-3</v>
      </c>
      <c r="Q6886">
        <v>11.32622410334791</v>
      </c>
      <c r="R6886">
        <v>232.14360657534431</v>
      </c>
      <c r="S6886">
        <v>0.17772570183817379</v>
      </c>
      <c r="T6886">
        <f t="shared" si="216"/>
        <v>232.14360657534422</v>
      </c>
      <c r="U6886">
        <f t="shared" si="217"/>
        <v>0.17772570183817385</v>
      </c>
    </row>
    <row r="6887" spans="1:21" x14ac:dyDescent="0.35">
      <c r="A6887" t="s">
        <v>73</v>
      </c>
      <c r="B6887" t="s">
        <v>68</v>
      </c>
      <c r="C6887" t="s">
        <v>39</v>
      </c>
      <c r="D6887" t="s">
        <v>40</v>
      </c>
      <c r="E6887" t="s">
        <v>629</v>
      </c>
      <c r="F6887" t="s">
        <v>630</v>
      </c>
      <c r="G6887" t="s">
        <v>452</v>
      </c>
      <c r="H6887" t="s">
        <v>46</v>
      </c>
      <c r="J6887" t="s">
        <v>36</v>
      </c>
      <c r="L6887" t="s">
        <v>631</v>
      </c>
      <c r="M6887" t="s">
        <v>631</v>
      </c>
      <c r="N6887" t="b">
        <v>0</v>
      </c>
      <c r="O6887">
        <v>20.496116310000001</v>
      </c>
      <c r="P6887">
        <v>4.5567993139533532E-3</v>
      </c>
      <c r="Q6887">
        <v>16.676397780866299</v>
      </c>
      <c r="R6887">
        <v>341.80138854846149</v>
      </c>
      <c r="S6887">
        <v>9.3396688740116141E-2</v>
      </c>
      <c r="T6887">
        <f t="shared" si="216"/>
        <v>341.8013885484616</v>
      </c>
      <c r="U6887">
        <f t="shared" si="217"/>
        <v>9.3396688740116141E-2</v>
      </c>
    </row>
    <row r="6888" spans="1:21" x14ac:dyDescent="0.35">
      <c r="A6888" t="s">
        <v>73</v>
      </c>
      <c r="B6888" t="s">
        <v>68</v>
      </c>
      <c r="C6888" t="s">
        <v>29</v>
      </c>
      <c r="D6888" t="s">
        <v>30</v>
      </c>
      <c r="E6888" t="s">
        <v>647</v>
      </c>
      <c r="F6888" t="s">
        <v>648</v>
      </c>
      <c r="G6888" t="s">
        <v>452</v>
      </c>
      <c r="H6888" t="s">
        <v>46</v>
      </c>
      <c r="J6888" t="s">
        <v>36</v>
      </c>
      <c r="L6888" t="s">
        <v>649</v>
      </c>
      <c r="M6888" t="s">
        <v>649</v>
      </c>
      <c r="N6888" t="b">
        <v>0</v>
      </c>
      <c r="O6888">
        <v>43.80628574</v>
      </c>
      <c r="P6888">
        <v>6.197134898180521E-11</v>
      </c>
      <c r="Q6888">
        <v>8.0946381464144086E-8</v>
      </c>
      <c r="R6888">
        <v>3.545960316037336E-6</v>
      </c>
      <c r="S6888">
        <v>2.714734621190217E-9</v>
      </c>
      <c r="T6888">
        <f t="shared" si="216"/>
        <v>3.5459603160373356E-6</v>
      </c>
      <c r="U6888">
        <f t="shared" si="217"/>
        <v>2.714734621190217E-9</v>
      </c>
    </row>
    <row r="6889" spans="1:21" x14ac:dyDescent="0.35">
      <c r="A6889" t="s">
        <v>73</v>
      </c>
      <c r="B6889" t="s">
        <v>68</v>
      </c>
      <c r="C6889" t="s">
        <v>76</v>
      </c>
      <c r="D6889" t="s">
        <v>77</v>
      </c>
      <c r="E6889" t="s">
        <v>647</v>
      </c>
      <c r="F6889" t="s">
        <v>648</v>
      </c>
      <c r="G6889" t="s">
        <v>452</v>
      </c>
      <c r="H6889" t="s">
        <v>46</v>
      </c>
      <c r="J6889" t="s">
        <v>36</v>
      </c>
      <c r="L6889" t="s">
        <v>649</v>
      </c>
      <c r="M6889" t="s">
        <v>649</v>
      </c>
      <c r="N6889" t="b">
        <v>0</v>
      </c>
      <c r="O6889">
        <v>43.80628574</v>
      </c>
      <c r="P6889">
        <v>5.9530437326050657E-2</v>
      </c>
      <c r="Q6889">
        <v>57.382037118094338</v>
      </c>
      <c r="R6889">
        <v>2513.6939143385271</v>
      </c>
      <c r="S6889">
        <v>2.6078073477321371</v>
      </c>
      <c r="T6889">
        <f t="shared" si="216"/>
        <v>2513.6939143385266</v>
      </c>
      <c r="U6889">
        <f t="shared" si="217"/>
        <v>2.6078073477321366</v>
      </c>
    </row>
    <row r="6890" spans="1:21" x14ac:dyDescent="0.35">
      <c r="A6890" t="s">
        <v>73</v>
      </c>
      <c r="B6890" t="s">
        <v>68</v>
      </c>
      <c r="C6890" t="s">
        <v>39</v>
      </c>
      <c r="D6890" t="s">
        <v>40</v>
      </c>
      <c r="E6890" t="s">
        <v>647</v>
      </c>
      <c r="F6890" t="s">
        <v>648</v>
      </c>
      <c r="G6890" t="s">
        <v>452</v>
      </c>
      <c r="H6890" t="s">
        <v>46</v>
      </c>
      <c r="J6890" t="s">
        <v>36</v>
      </c>
      <c r="L6890" t="s">
        <v>649</v>
      </c>
      <c r="M6890" t="s">
        <v>649</v>
      </c>
      <c r="N6890" t="b">
        <v>0</v>
      </c>
      <c r="O6890">
        <v>43.80628574</v>
      </c>
      <c r="P6890">
        <v>4.4048931579768393E-2</v>
      </c>
      <c r="Q6890">
        <v>161.20470844459501</v>
      </c>
      <c r="R6890">
        <v>7061.7795207573199</v>
      </c>
      <c r="S6890">
        <v>1.9296200833250441</v>
      </c>
      <c r="T6890">
        <f t="shared" si="216"/>
        <v>7061.7795207573199</v>
      </c>
      <c r="U6890">
        <f t="shared" si="217"/>
        <v>1.9296200833250439</v>
      </c>
    </row>
    <row r="6891" spans="1:21" x14ac:dyDescent="0.35">
      <c r="A6891" t="s">
        <v>73</v>
      </c>
      <c r="B6891" t="s">
        <v>68</v>
      </c>
      <c r="C6891" t="s">
        <v>39</v>
      </c>
      <c r="D6891" t="s">
        <v>40</v>
      </c>
      <c r="E6891" t="s">
        <v>1267</v>
      </c>
      <c r="F6891" t="s">
        <v>1268</v>
      </c>
      <c r="G6891" t="s">
        <v>452</v>
      </c>
      <c r="H6891" t="s">
        <v>46</v>
      </c>
      <c r="J6891" t="s">
        <v>36</v>
      </c>
      <c r="L6891" t="s">
        <v>1269</v>
      </c>
      <c r="M6891" t="s">
        <v>1269</v>
      </c>
      <c r="N6891" t="b">
        <v>0</v>
      </c>
      <c r="O6891">
        <v>25.523464279999999</v>
      </c>
      <c r="P6891">
        <v>3.397563442983003E-2</v>
      </c>
      <c r="Q6891">
        <v>124.33972961551891</v>
      </c>
      <c r="R6891">
        <v>3173.5806474265551</v>
      </c>
      <c r="S6891">
        <v>0.8671758917601049</v>
      </c>
      <c r="T6891">
        <f t="shared" si="216"/>
        <v>3173.5806474265546</v>
      </c>
      <c r="U6891">
        <f t="shared" si="217"/>
        <v>0.8671758917601049</v>
      </c>
    </row>
    <row r="6892" spans="1:21" x14ac:dyDescent="0.35">
      <c r="A6892" t="s">
        <v>73</v>
      </c>
      <c r="B6892" t="s">
        <v>68</v>
      </c>
      <c r="C6892" t="s">
        <v>76</v>
      </c>
      <c r="D6892" t="s">
        <v>77</v>
      </c>
      <c r="E6892" t="s">
        <v>1267</v>
      </c>
      <c r="F6892" t="s">
        <v>1268</v>
      </c>
      <c r="G6892" t="s">
        <v>452</v>
      </c>
      <c r="H6892" t="s">
        <v>46</v>
      </c>
      <c r="J6892" t="s">
        <v>36</v>
      </c>
      <c r="L6892" t="s">
        <v>1269</v>
      </c>
      <c r="M6892" t="s">
        <v>1269</v>
      </c>
      <c r="N6892" t="b">
        <v>0</v>
      </c>
      <c r="O6892">
        <v>25.523464279999999</v>
      </c>
      <c r="P6892">
        <v>4.5454700385166608E-2</v>
      </c>
      <c r="Q6892">
        <v>43.814280926710019</v>
      </c>
      <c r="R6892">
        <v>1118.2922341867679</v>
      </c>
      <c r="S6892">
        <v>1.160161421638902</v>
      </c>
      <c r="T6892">
        <f t="shared" si="216"/>
        <v>1118.2922341867684</v>
      </c>
      <c r="U6892">
        <f t="shared" si="217"/>
        <v>1.160161421638902</v>
      </c>
    </row>
    <row r="6893" spans="1:21" x14ac:dyDescent="0.35">
      <c r="A6893" t="s">
        <v>73</v>
      </c>
      <c r="B6893" t="s">
        <v>68</v>
      </c>
      <c r="C6893" t="s">
        <v>29</v>
      </c>
      <c r="D6893" t="s">
        <v>30</v>
      </c>
      <c r="E6893" t="s">
        <v>643</v>
      </c>
      <c r="F6893" t="s">
        <v>644</v>
      </c>
      <c r="G6893" t="s">
        <v>452</v>
      </c>
      <c r="H6893" t="s">
        <v>46</v>
      </c>
      <c r="J6893" t="s">
        <v>36</v>
      </c>
      <c r="L6893" t="s">
        <v>646</v>
      </c>
      <c r="M6893" t="s">
        <v>646</v>
      </c>
      <c r="N6893" t="b">
        <v>0</v>
      </c>
      <c r="O6893">
        <v>5.8048353300000004</v>
      </c>
      <c r="P6893">
        <v>7.1013261526496115E-8</v>
      </c>
      <c r="Q6893">
        <v>9.2756840878588471E-5</v>
      </c>
      <c r="R6893">
        <v>5.3843818703121866E-4</v>
      </c>
      <c r="S6893">
        <v>4.122202894075344E-7</v>
      </c>
      <c r="T6893">
        <f t="shared" si="216"/>
        <v>5.3843818703121866E-4</v>
      </c>
      <c r="U6893">
        <f t="shared" si="217"/>
        <v>4.122202894075344E-7</v>
      </c>
    </row>
    <row r="6894" spans="1:21" x14ac:dyDescent="0.35">
      <c r="A6894" t="s">
        <v>73</v>
      </c>
      <c r="B6894" t="s">
        <v>68</v>
      </c>
      <c r="C6894" t="s">
        <v>29</v>
      </c>
      <c r="D6894" t="s">
        <v>30</v>
      </c>
      <c r="E6894" t="s">
        <v>695</v>
      </c>
      <c r="F6894" t="s">
        <v>696</v>
      </c>
      <c r="G6894" t="s">
        <v>452</v>
      </c>
      <c r="H6894" t="s">
        <v>46</v>
      </c>
      <c r="J6894" t="s">
        <v>36</v>
      </c>
      <c r="L6894" t="s">
        <v>697</v>
      </c>
      <c r="M6894" t="s">
        <v>697</v>
      </c>
      <c r="N6894" t="b">
        <v>0</v>
      </c>
      <c r="O6894">
        <v>161.70025175999999</v>
      </c>
      <c r="P6894">
        <v>4.2556205102729319E-10</v>
      </c>
      <c r="Q6894">
        <v>5.5586506805318495E-7</v>
      </c>
      <c r="R6894">
        <v>8.9883521448789536E-5</v>
      </c>
      <c r="S6894">
        <v>6.8813490790615272E-8</v>
      </c>
      <c r="T6894">
        <f t="shared" si="216"/>
        <v>8.9883521448789536E-5</v>
      </c>
      <c r="U6894">
        <f t="shared" si="217"/>
        <v>6.8813490790615272E-8</v>
      </c>
    </row>
    <row r="6895" spans="1:21" x14ac:dyDescent="0.35">
      <c r="A6895" t="s">
        <v>73</v>
      </c>
      <c r="B6895" t="s">
        <v>68</v>
      </c>
      <c r="C6895" t="s">
        <v>76</v>
      </c>
      <c r="D6895" t="s">
        <v>77</v>
      </c>
      <c r="E6895" t="s">
        <v>739</v>
      </c>
      <c r="F6895" t="s">
        <v>740</v>
      </c>
      <c r="G6895" t="s">
        <v>452</v>
      </c>
      <c r="H6895" t="s">
        <v>46</v>
      </c>
      <c r="J6895" t="s">
        <v>36</v>
      </c>
      <c r="L6895" t="s">
        <v>741</v>
      </c>
      <c r="M6895" t="s">
        <v>741</v>
      </c>
      <c r="N6895" t="b">
        <v>0</v>
      </c>
      <c r="O6895">
        <v>19.010430289999999</v>
      </c>
      <c r="P6895">
        <v>1.290369383322223E-2</v>
      </c>
      <c r="Q6895">
        <v>12.43801107059001</v>
      </c>
      <c r="R6895">
        <v>236.45194240369969</v>
      </c>
      <c r="S6895">
        <v>0.24530477209997409</v>
      </c>
      <c r="T6895">
        <f t="shared" si="216"/>
        <v>236.45194240369963</v>
      </c>
      <c r="U6895">
        <f t="shared" si="217"/>
        <v>0.24530477209997406</v>
      </c>
    </row>
    <row r="6896" spans="1:21" x14ac:dyDescent="0.35">
      <c r="A6896" t="s">
        <v>73</v>
      </c>
      <c r="B6896" t="s">
        <v>68</v>
      </c>
      <c r="C6896" t="s">
        <v>39</v>
      </c>
      <c r="D6896" t="s">
        <v>40</v>
      </c>
      <c r="E6896" t="s">
        <v>739</v>
      </c>
      <c r="F6896" t="s">
        <v>740</v>
      </c>
      <c r="G6896" t="s">
        <v>452</v>
      </c>
      <c r="H6896" t="s">
        <v>46</v>
      </c>
      <c r="J6896" t="s">
        <v>36</v>
      </c>
      <c r="L6896" t="s">
        <v>741</v>
      </c>
      <c r="M6896" t="s">
        <v>741</v>
      </c>
      <c r="N6896" t="b">
        <v>0</v>
      </c>
      <c r="O6896">
        <v>19.010430289999999</v>
      </c>
      <c r="P6896">
        <v>4.2622906874704106E-3</v>
      </c>
      <c r="Q6896">
        <v>15.598592359397079</v>
      </c>
      <c r="R6896">
        <v>296.53595267044477</v>
      </c>
      <c r="S6896">
        <v>8.1027979989872406E-2</v>
      </c>
      <c r="T6896">
        <f t="shared" si="216"/>
        <v>296.53595267044477</v>
      </c>
      <c r="U6896">
        <f t="shared" si="217"/>
        <v>8.1027979989872406E-2</v>
      </c>
    </row>
    <row r="6897" spans="1:21" x14ac:dyDescent="0.35">
      <c r="A6897" t="s">
        <v>73</v>
      </c>
      <c r="B6897" t="s">
        <v>68</v>
      </c>
      <c r="C6897" t="s">
        <v>29</v>
      </c>
      <c r="D6897" t="s">
        <v>30</v>
      </c>
      <c r="E6897" t="s">
        <v>739</v>
      </c>
      <c r="F6897" t="s">
        <v>740</v>
      </c>
      <c r="G6897" t="s">
        <v>452</v>
      </c>
      <c r="H6897" t="s">
        <v>46</v>
      </c>
      <c r="J6897" t="s">
        <v>36</v>
      </c>
      <c r="L6897" t="s">
        <v>741</v>
      </c>
      <c r="M6897" t="s">
        <v>741</v>
      </c>
      <c r="N6897" t="b">
        <v>0</v>
      </c>
      <c r="O6897">
        <v>19.010430289999999</v>
      </c>
      <c r="P6897">
        <v>2.0314826858632259E-4</v>
      </c>
      <c r="Q6897">
        <v>0.26535031934833092</v>
      </c>
      <c r="R6897">
        <v>5.044423748400682</v>
      </c>
      <c r="S6897">
        <v>3.8619359984944832E-3</v>
      </c>
      <c r="T6897">
        <f t="shared" si="216"/>
        <v>5.0444237484006829</v>
      </c>
      <c r="U6897">
        <f t="shared" si="217"/>
        <v>3.8619359984944823E-3</v>
      </c>
    </row>
    <row r="6898" spans="1:21" x14ac:dyDescent="0.35">
      <c r="A6898" t="s">
        <v>73</v>
      </c>
      <c r="B6898" t="s">
        <v>68</v>
      </c>
      <c r="C6898" t="s">
        <v>76</v>
      </c>
      <c r="D6898" t="s">
        <v>77</v>
      </c>
      <c r="E6898" t="s">
        <v>748</v>
      </c>
      <c r="F6898" t="s">
        <v>749</v>
      </c>
      <c r="G6898" t="s">
        <v>452</v>
      </c>
      <c r="H6898" t="s">
        <v>46</v>
      </c>
      <c r="J6898" t="s">
        <v>36</v>
      </c>
      <c r="L6898" t="s">
        <v>750</v>
      </c>
      <c r="M6898" t="s">
        <v>750</v>
      </c>
      <c r="N6898" t="b">
        <v>0</v>
      </c>
      <c r="O6898">
        <v>106.23905766</v>
      </c>
      <c r="P6898">
        <v>1.125748500702001E-9</v>
      </c>
      <c r="Q6898">
        <v>1.0851212447695749E-6</v>
      </c>
      <c r="R6898">
        <v>1.152822584911659E-4</v>
      </c>
      <c r="S6898">
        <v>1.1959845987673851E-7</v>
      </c>
      <c r="T6898">
        <f t="shared" si="216"/>
        <v>1.1528225849116585E-4</v>
      </c>
      <c r="U6898">
        <f t="shared" si="217"/>
        <v>1.1959845987673843E-7</v>
      </c>
    </row>
    <row r="6899" spans="1:21" x14ac:dyDescent="0.35">
      <c r="A6899" t="s">
        <v>73</v>
      </c>
      <c r="B6899" t="s">
        <v>68</v>
      </c>
      <c r="C6899" t="s">
        <v>76</v>
      </c>
      <c r="D6899" t="s">
        <v>77</v>
      </c>
      <c r="E6899" t="s">
        <v>763</v>
      </c>
      <c r="F6899" t="s">
        <v>764</v>
      </c>
      <c r="G6899" t="s">
        <v>452</v>
      </c>
      <c r="H6899" t="s">
        <v>46</v>
      </c>
      <c r="J6899" t="s">
        <v>36</v>
      </c>
      <c r="L6899" t="s">
        <v>765</v>
      </c>
      <c r="M6899" t="s">
        <v>765</v>
      </c>
      <c r="N6899" t="b">
        <v>0</v>
      </c>
      <c r="O6899">
        <v>58.279284670000003</v>
      </c>
      <c r="P6899">
        <v>3.132921864903604E-6</v>
      </c>
      <c r="Q6899">
        <v>3.019857518522186E-3</v>
      </c>
      <c r="R6899">
        <v>0.1759951359847943</v>
      </c>
      <c r="S6899">
        <v>1.8258444521358441E-4</v>
      </c>
      <c r="T6899">
        <f t="shared" si="216"/>
        <v>0.1759951359847943</v>
      </c>
      <c r="U6899">
        <f t="shared" si="217"/>
        <v>1.8258444521358444E-4</v>
      </c>
    </row>
    <row r="6900" spans="1:21" x14ac:dyDescent="0.35">
      <c r="A6900" t="s">
        <v>73</v>
      </c>
      <c r="B6900" t="s">
        <v>68</v>
      </c>
      <c r="C6900" t="s">
        <v>76</v>
      </c>
      <c r="D6900" t="s">
        <v>77</v>
      </c>
      <c r="E6900" t="s">
        <v>796</v>
      </c>
      <c r="F6900" t="s">
        <v>797</v>
      </c>
      <c r="G6900" t="s">
        <v>452</v>
      </c>
      <c r="H6900" t="s">
        <v>46</v>
      </c>
      <c r="J6900" t="s">
        <v>36</v>
      </c>
      <c r="L6900" t="s">
        <v>798</v>
      </c>
      <c r="M6900" t="s">
        <v>798</v>
      </c>
      <c r="N6900" t="b">
        <v>0</v>
      </c>
      <c r="O6900">
        <v>7.0654771800000002</v>
      </c>
      <c r="P6900">
        <v>5.432370115269048E-2</v>
      </c>
      <c r="Q6900">
        <v>52.363207393604227</v>
      </c>
      <c r="R6900">
        <v>369.97104691111798</v>
      </c>
      <c r="S6900">
        <v>0.38382287082747429</v>
      </c>
      <c r="T6900">
        <f t="shared" si="216"/>
        <v>369.97104691111798</v>
      </c>
      <c r="U6900">
        <f t="shared" si="217"/>
        <v>0.38382287082747429</v>
      </c>
    </row>
    <row r="6901" spans="1:21" x14ac:dyDescent="0.35">
      <c r="A6901" t="s">
        <v>73</v>
      </c>
      <c r="B6901" t="s">
        <v>68</v>
      </c>
      <c r="C6901" t="s">
        <v>39</v>
      </c>
      <c r="D6901" t="s">
        <v>40</v>
      </c>
      <c r="E6901" t="s">
        <v>796</v>
      </c>
      <c r="F6901" t="s">
        <v>797</v>
      </c>
      <c r="G6901" t="s">
        <v>452</v>
      </c>
      <c r="H6901" t="s">
        <v>46</v>
      </c>
      <c r="J6901" t="s">
        <v>36</v>
      </c>
      <c r="L6901" t="s">
        <v>798</v>
      </c>
      <c r="M6901" t="s">
        <v>798</v>
      </c>
      <c r="N6901" t="b">
        <v>0</v>
      </c>
      <c r="O6901">
        <v>7.0654771800000002</v>
      </c>
      <c r="P6901">
        <v>2.491846259726916E-2</v>
      </c>
      <c r="Q6901">
        <v>91.193437702477922</v>
      </c>
      <c r="R6901">
        <v>644.32515305260938</v>
      </c>
      <c r="S6901">
        <v>0.1760608288416888</v>
      </c>
      <c r="T6901">
        <f t="shared" si="216"/>
        <v>644.32515305260938</v>
      </c>
      <c r="U6901">
        <f t="shared" si="217"/>
        <v>0.17606082884168878</v>
      </c>
    </row>
    <row r="6902" spans="1:21" x14ac:dyDescent="0.35">
      <c r="A6902" t="s">
        <v>73</v>
      </c>
      <c r="B6902" t="s">
        <v>68</v>
      </c>
      <c r="C6902" t="s">
        <v>29</v>
      </c>
      <c r="D6902" t="s">
        <v>30</v>
      </c>
      <c r="E6902" t="s">
        <v>799</v>
      </c>
      <c r="F6902" t="s">
        <v>800</v>
      </c>
      <c r="G6902" t="s">
        <v>452</v>
      </c>
      <c r="H6902" t="s">
        <v>46</v>
      </c>
      <c r="J6902" t="s">
        <v>36</v>
      </c>
      <c r="L6902" t="s">
        <v>801</v>
      </c>
      <c r="M6902" t="s">
        <v>801</v>
      </c>
      <c r="N6902" t="b">
        <v>0</v>
      </c>
      <c r="O6902">
        <v>9.9673169999999995</v>
      </c>
      <c r="P6902">
        <v>3.8694007027759887E-2</v>
      </c>
      <c r="Q6902">
        <v>50.541740735140699</v>
      </c>
      <c r="R6902">
        <v>503.76555163896029</v>
      </c>
      <c r="S6902">
        <v>0.38567543404591059</v>
      </c>
      <c r="T6902">
        <f t="shared" si="216"/>
        <v>503.76555163896035</v>
      </c>
      <c r="U6902">
        <f t="shared" si="217"/>
        <v>0.38567543404591059</v>
      </c>
    </row>
    <row r="6903" spans="1:21" x14ac:dyDescent="0.35">
      <c r="A6903" t="s">
        <v>73</v>
      </c>
      <c r="B6903" t="s">
        <v>68</v>
      </c>
      <c r="C6903" t="s">
        <v>39</v>
      </c>
      <c r="D6903" t="s">
        <v>40</v>
      </c>
      <c r="E6903" t="s">
        <v>799</v>
      </c>
      <c r="F6903" t="s">
        <v>800</v>
      </c>
      <c r="G6903" t="s">
        <v>452</v>
      </c>
      <c r="H6903" t="s">
        <v>46</v>
      </c>
      <c r="J6903" t="s">
        <v>36</v>
      </c>
      <c r="L6903" t="s">
        <v>801</v>
      </c>
      <c r="M6903" t="s">
        <v>801</v>
      </c>
      <c r="N6903" t="b">
        <v>0</v>
      </c>
      <c r="O6903">
        <v>9.9673169999999995</v>
      </c>
      <c r="P6903">
        <v>3.8394299726072958E-2</v>
      </c>
      <c r="Q6903">
        <v>140.51060198969139</v>
      </c>
      <c r="R6903">
        <v>1400.513711892085</v>
      </c>
      <c r="S6903">
        <v>0.38268815636278231</v>
      </c>
      <c r="T6903">
        <f t="shared" si="216"/>
        <v>1400.5137118920848</v>
      </c>
      <c r="U6903">
        <f t="shared" si="217"/>
        <v>0.38268815636278231</v>
      </c>
    </row>
    <row r="6904" spans="1:21" x14ac:dyDescent="0.35">
      <c r="A6904" t="s">
        <v>73</v>
      </c>
      <c r="B6904" t="s">
        <v>68</v>
      </c>
      <c r="C6904" t="s">
        <v>76</v>
      </c>
      <c r="D6904" t="s">
        <v>77</v>
      </c>
      <c r="E6904" t="s">
        <v>799</v>
      </c>
      <c r="F6904" t="s">
        <v>800</v>
      </c>
      <c r="G6904" t="s">
        <v>452</v>
      </c>
      <c r="H6904" t="s">
        <v>46</v>
      </c>
      <c r="J6904" t="s">
        <v>36</v>
      </c>
      <c r="L6904" t="s">
        <v>801</v>
      </c>
      <c r="M6904" t="s">
        <v>801</v>
      </c>
      <c r="N6904" t="b">
        <v>0</v>
      </c>
      <c r="O6904">
        <v>9.9673169999999995</v>
      </c>
      <c r="P6904">
        <v>6.2616172123830749E-2</v>
      </c>
      <c r="Q6904">
        <v>60.356410508516717</v>
      </c>
      <c r="R6904">
        <v>601.5914765205174</v>
      </c>
      <c r="S6904">
        <v>0.62411523688478432</v>
      </c>
      <c r="T6904">
        <f t="shared" si="216"/>
        <v>601.59147652051729</v>
      </c>
      <c r="U6904">
        <f t="shared" si="217"/>
        <v>0.62411523688478432</v>
      </c>
    </row>
    <row r="6905" spans="1:21" x14ac:dyDescent="0.35">
      <c r="A6905" t="s">
        <v>73</v>
      </c>
      <c r="B6905" t="s">
        <v>68</v>
      </c>
      <c r="C6905" t="s">
        <v>39</v>
      </c>
      <c r="D6905" t="s">
        <v>40</v>
      </c>
      <c r="E6905" t="s">
        <v>1460</v>
      </c>
      <c r="F6905" t="s">
        <v>1461</v>
      </c>
      <c r="G6905" t="s">
        <v>452</v>
      </c>
      <c r="H6905" t="s">
        <v>46</v>
      </c>
      <c r="J6905" t="s">
        <v>36</v>
      </c>
      <c r="L6905" t="s">
        <v>1462</v>
      </c>
      <c r="M6905" t="s">
        <v>1462</v>
      </c>
      <c r="N6905" t="b">
        <v>0</v>
      </c>
      <c r="O6905">
        <v>1.00644914</v>
      </c>
      <c r="P6905">
        <v>5.3698214999281938E-3</v>
      </c>
      <c r="Q6905">
        <v>19.651793545272501</v>
      </c>
      <c r="R6905">
        <v>19.778530713097059</v>
      </c>
      <c r="S6905">
        <v>5.4044522305562396E-3</v>
      </c>
      <c r="T6905">
        <f t="shared" si="216"/>
        <v>19.778530713097059</v>
      </c>
      <c r="U6905">
        <f t="shared" si="217"/>
        <v>5.4044522305562405E-3</v>
      </c>
    </row>
    <row r="6906" spans="1:21" x14ac:dyDescent="0.35">
      <c r="A6906" t="s">
        <v>73</v>
      </c>
      <c r="B6906" t="s">
        <v>68</v>
      </c>
      <c r="C6906" t="s">
        <v>76</v>
      </c>
      <c r="D6906" t="s">
        <v>77</v>
      </c>
      <c r="E6906" t="s">
        <v>1460</v>
      </c>
      <c r="F6906" t="s">
        <v>1461</v>
      </c>
      <c r="G6906" t="s">
        <v>452</v>
      </c>
      <c r="H6906" t="s">
        <v>46</v>
      </c>
      <c r="J6906" t="s">
        <v>36</v>
      </c>
      <c r="L6906" t="s">
        <v>1462</v>
      </c>
      <c r="M6906" t="s">
        <v>1462</v>
      </c>
      <c r="N6906" t="b">
        <v>0</v>
      </c>
      <c r="O6906">
        <v>1.00644914</v>
      </c>
      <c r="P6906">
        <v>1.163146199796136E-2</v>
      </c>
      <c r="Q6906">
        <v>11.21169294371453</v>
      </c>
      <c r="R6906">
        <v>11.28399872114556</v>
      </c>
      <c r="S6906">
        <v>1.1706474924790889E-2</v>
      </c>
      <c r="T6906">
        <f t="shared" si="216"/>
        <v>11.283998721145556</v>
      </c>
      <c r="U6906">
        <f t="shared" si="217"/>
        <v>1.1706474924790893E-2</v>
      </c>
    </row>
    <row r="6907" spans="1:21" x14ac:dyDescent="0.35">
      <c r="A6907" t="s">
        <v>73</v>
      </c>
      <c r="B6907" t="s">
        <v>68</v>
      </c>
      <c r="C6907" t="s">
        <v>39</v>
      </c>
      <c r="D6907" t="s">
        <v>40</v>
      </c>
      <c r="E6907" t="s">
        <v>838</v>
      </c>
      <c r="F6907" t="s">
        <v>839</v>
      </c>
      <c r="G6907" t="s">
        <v>452</v>
      </c>
      <c r="H6907" t="s">
        <v>46</v>
      </c>
      <c r="J6907" t="s">
        <v>36</v>
      </c>
      <c r="L6907" t="s">
        <v>840</v>
      </c>
      <c r="M6907" t="s">
        <v>840</v>
      </c>
      <c r="N6907" t="b">
        <v>0</v>
      </c>
      <c r="O6907">
        <v>6.8848396200000002</v>
      </c>
      <c r="P6907">
        <v>9.0391865184810839E-3</v>
      </c>
      <c r="Q6907">
        <v>33.080471535371537</v>
      </c>
      <c r="R6907">
        <v>227.75374107500821</v>
      </c>
      <c r="S6907">
        <v>6.2233349475008429E-2</v>
      </c>
      <c r="T6907">
        <f t="shared" si="216"/>
        <v>227.75374107500818</v>
      </c>
      <c r="U6907">
        <f t="shared" si="217"/>
        <v>6.2233349475008429E-2</v>
      </c>
    </row>
    <row r="6908" spans="1:21" x14ac:dyDescent="0.35">
      <c r="A6908" t="s">
        <v>73</v>
      </c>
      <c r="B6908" t="s">
        <v>68</v>
      </c>
      <c r="C6908" t="s">
        <v>76</v>
      </c>
      <c r="D6908" t="s">
        <v>77</v>
      </c>
      <c r="E6908" t="s">
        <v>838</v>
      </c>
      <c r="F6908" t="s">
        <v>839</v>
      </c>
      <c r="G6908" t="s">
        <v>452</v>
      </c>
      <c r="H6908" t="s">
        <v>46</v>
      </c>
      <c r="J6908" t="s">
        <v>36</v>
      </c>
      <c r="L6908" t="s">
        <v>840</v>
      </c>
      <c r="M6908" t="s">
        <v>840</v>
      </c>
      <c r="N6908" t="b">
        <v>0</v>
      </c>
      <c r="O6908">
        <v>6.8848396200000002</v>
      </c>
      <c r="P6908">
        <v>2.6596763688624309E-2</v>
      </c>
      <c r="Q6908">
        <v>25.636910289149942</v>
      </c>
      <c r="R6908">
        <v>176.50601569312519</v>
      </c>
      <c r="S6908">
        <v>0.18311445240721799</v>
      </c>
      <c r="T6908">
        <f t="shared" si="216"/>
        <v>176.50601569312519</v>
      </c>
      <c r="U6908">
        <f t="shared" si="217"/>
        <v>0.18311445240721799</v>
      </c>
    </row>
    <row r="6909" spans="1:21" x14ac:dyDescent="0.35">
      <c r="A6909" t="s">
        <v>73</v>
      </c>
      <c r="B6909" t="s">
        <v>68</v>
      </c>
      <c r="C6909" t="s">
        <v>39</v>
      </c>
      <c r="D6909" t="s">
        <v>40</v>
      </c>
      <c r="E6909" t="s">
        <v>844</v>
      </c>
      <c r="F6909" t="s">
        <v>845</v>
      </c>
      <c r="G6909" t="s">
        <v>452</v>
      </c>
      <c r="H6909" t="s">
        <v>46</v>
      </c>
      <c r="J6909" t="s">
        <v>36</v>
      </c>
      <c r="L6909" t="s">
        <v>846</v>
      </c>
      <c r="M6909" t="s">
        <v>846</v>
      </c>
      <c r="N6909" t="b">
        <v>0</v>
      </c>
      <c r="O6909">
        <v>35.208965880000001</v>
      </c>
      <c r="P6909">
        <v>2.5993421770062969E-8</v>
      </c>
      <c r="Q6909">
        <v>9.5127437321203284E-5</v>
      </c>
      <c r="R6909">
        <v>3.3493386948940849E-3</v>
      </c>
      <c r="S6909">
        <v>9.152015002065964E-7</v>
      </c>
      <c r="T6909">
        <f t="shared" si="216"/>
        <v>3.3493386948940853E-3</v>
      </c>
      <c r="U6909">
        <f t="shared" si="217"/>
        <v>9.1520150020659629E-7</v>
      </c>
    </row>
    <row r="6910" spans="1:21" x14ac:dyDescent="0.35">
      <c r="A6910" t="s">
        <v>73</v>
      </c>
      <c r="B6910" t="s">
        <v>68</v>
      </c>
      <c r="C6910" t="s">
        <v>76</v>
      </c>
      <c r="D6910" t="s">
        <v>77</v>
      </c>
      <c r="E6910" t="s">
        <v>844</v>
      </c>
      <c r="F6910" t="s">
        <v>845</v>
      </c>
      <c r="G6910" t="s">
        <v>452</v>
      </c>
      <c r="H6910" t="s">
        <v>46</v>
      </c>
      <c r="J6910" t="s">
        <v>36</v>
      </c>
      <c r="L6910" t="s">
        <v>846</v>
      </c>
      <c r="M6910" t="s">
        <v>846</v>
      </c>
      <c r="N6910" t="b">
        <v>0</v>
      </c>
      <c r="O6910">
        <v>35.208965880000001</v>
      </c>
      <c r="P6910">
        <v>8.5435711271679024E-8</v>
      </c>
      <c r="Q6910">
        <v>8.2352412910243175E-5</v>
      </c>
      <c r="R6910">
        <v>2.899543296292423E-3</v>
      </c>
      <c r="S6910">
        <v>3.0081030430980781E-6</v>
      </c>
      <c r="T6910">
        <f t="shared" si="216"/>
        <v>2.8995432962924234E-3</v>
      </c>
      <c r="U6910">
        <f t="shared" si="217"/>
        <v>3.0081030430980781E-6</v>
      </c>
    </row>
    <row r="6911" spans="1:21" x14ac:dyDescent="0.35">
      <c r="A6911" t="s">
        <v>73</v>
      </c>
      <c r="B6911" t="s">
        <v>68</v>
      </c>
      <c r="C6911" t="s">
        <v>39</v>
      </c>
      <c r="D6911" t="s">
        <v>40</v>
      </c>
      <c r="E6911" t="s">
        <v>853</v>
      </c>
      <c r="F6911" t="s">
        <v>854</v>
      </c>
      <c r="G6911" t="s">
        <v>452</v>
      </c>
      <c r="H6911" t="s">
        <v>46</v>
      </c>
      <c r="J6911" t="s">
        <v>36</v>
      </c>
      <c r="L6911" t="s">
        <v>855</v>
      </c>
      <c r="M6911" t="s">
        <v>855</v>
      </c>
      <c r="N6911" t="b">
        <v>0</v>
      </c>
      <c r="O6911">
        <v>21.488529920000001</v>
      </c>
      <c r="P6911">
        <v>7.4213873517248374E-3</v>
      </c>
      <c r="Q6911">
        <v>27.15985476566463</v>
      </c>
      <c r="R6911">
        <v>583.6253517548389</v>
      </c>
      <c r="S6911">
        <v>0.1594747041554487</v>
      </c>
      <c r="T6911">
        <f t="shared" si="216"/>
        <v>583.62535175483902</v>
      </c>
      <c r="U6911">
        <f t="shared" si="217"/>
        <v>0.15947470415544873</v>
      </c>
    </row>
    <row r="6912" spans="1:21" x14ac:dyDescent="0.35">
      <c r="A6912" t="s">
        <v>73</v>
      </c>
      <c r="B6912" t="s">
        <v>68</v>
      </c>
      <c r="C6912" t="s">
        <v>76</v>
      </c>
      <c r="D6912" t="s">
        <v>77</v>
      </c>
      <c r="E6912" t="s">
        <v>880</v>
      </c>
      <c r="F6912" t="s">
        <v>881</v>
      </c>
      <c r="G6912" t="s">
        <v>452</v>
      </c>
      <c r="H6912" t="s">
        <v>46</v>
      </c>
      <c r="J6912" t="s">
        <v>36</v>
      </c>
      <c r="L6912" t="s">
        <v>882</v>
      </c>
      <c r="M6912" t="s">
        <v>882</v>
      </c>
      <c r="N6912" t="b">
        <v>0</v>
      </c>
      <c r="O6912">
        <v>58.290238330000001</v>
      </c>
      <c r="P6912">
        <v>9.6768952134117472E-2</v>
      </c>
      <c r="Q6912">
        <v>93.276647252330946</v>
      </c>
      <c r="R6912">
        <v>5437.1179989617103</v>
      </c>
      <c r="S6912">
        <v>5.6406852828420693</v>
      </c>
      <c r="T6912">
        <f t="shared" si="216"/>
        <v>5437.1179989617103</v>
      </c>
      <c r="U6912">
        <f t="shared" si="217"/>
        <v>5.6406852828420693</v>
      </c>
    </row>
    <row r="6913" spans="1:21" x14ac:dyDescent="0.35">
      <c r="A6913" t="s">
        <v>73</v>
      </c>
      <c r="B6913" t="s">
        <v>68</v>
      </c>
      <c r="C6913" t="s">
        <v>39</v>
      </c>
      <c r="D6913" t="s">
        <v>40</v>
      </c>
      <c r="E6913" t="s">
        <v>880</v>
      </c>
      <c r="F6913" t="s">
        <v>881</v>
      </c>
      <c r="G6913" t="s">
        <v>452</v>
      </c>
      <c r="H6913" t="s">
        <v>46</v>
      </c>
      <c r="J6913" t="s">
        <v>36</v>
      </c>
      <c r="L6913" t="s">
        <v>882</v>
      </c>
      <c r="M6913" t="s">
        <v>882</v>
      </c>
      <c r="N6913" t="b">
        <v>0</v>
      </c>
      <c r="O6913">
        <v>58.290238330000001</v>
      </c>
      <c r="P6913">
        <v>5.2508196323087647E-2</v>
      </c>
      <c r="Q6913">
        <v>192.1628556162907</v>
      </c>
      <c r="R6913">
        <v>11201.21865204696</v>
      </c>
      <c r="S6913">
        <v>3.0607152779512088</v>
      </c>
      <c r="T6913">
        <f t="shared" si="216"/>
        <v>11201.218652046964</v>
      </c>
      <c r="U6913">
        <f t="shared" si="217"/>
        <v>3.0607152779512088</v>
      </c>
    </row>
    <row r="6914" spans="1:21" x14ac:dyDescent="0.35">
      <c r="A6914" t="s">
        <v>73</v>
      </c>
      <c r="B6914" t="s">
        <v>68</v>
      </c>
      <c r="C6914" t="s">
        <v>29</v>
      </c>
      <c r="D6914" t="s">
        <v>30</v>
      </c>
      <c r="E6914" t="s">
        <v>880</v>
      </c>
      <c r="F6914" t="s">
        <v>881</v>
      </c>
      <c r="G6914" t="s">
        <v>452</v>
      </c>
      <c r="H6914" t="s">
        <v>46</v>
      </c>
      <c r="J6914" t="s">
        <v>36</v>
      </c>
      <c r="L6914" t="s">
        <v>882</v>
      </c>
      <c r="M6914" t="s">
        <v>882</v>
      </c>
      <c r="N6914" t="b">
        <v>0</v>
      </c>
      <c r="O6914">
        <v>58.290238330000001</v>
      </c>
      <c r="P6914">
        <v>7.0497643172586187E-3</v>
      </c>
      <c r="Q6914">
        <v>9.2083345131743233</v>
      </c>
      <c r="R6914">
        <v>536.75601339529589</v>
      </c>
      <c r="S6914">
        <v>0.41093244222333458</v>
      </c>
      <c r="T6914">
        <f t="shared" ref="T6914:T6977" si="218">O6914*Q6914</f>
        <v>536.75601339529589</v>
      </c>
      <c r="U6914">
        <f t="shared" ref="U6914:U6977" si="219">O6914*P6914</f>
        <v>0.41093244222333464</v>
      </c>
    </row>
    <row r="6915" spans="1:21" x14ac:dyDescent="0.35">
      <c r="A6915" t="s">
        <v>73</v>
      </c>
      <c r="B6915" t="s">
        <v>68</v>
      </c>
      <c r="C6915" t="s">
        <v>39</v>
      </c>
      <c r="D6915" t="s">
        <v>40</v>
      </c>
      <c r="E6915" t="s">
        <v>1475</v>
      </c>
      <c r="F6915" t="s">
        <v>1476</v>
      </c>
      <c r="G6915" t="s">
        <v>452</v>
      </c>
      <c r="H6915" t="s">
        <v>46</v>
      </c>
      <c r="J6915" t="s">
        <v>36</v>
      </c>
      <c r="L6915" t="s">
        <v>1477</v>
      </c>
      <c r="M6915" t="s">
        <v>1477</v>
      </c>
      <c r="N6915" t="b">
        <v>0</v>
      </c>
      <c r="O6915">
        <v>84.86340337</v>
      </c>
      <c r="P6915">
        <v>3.8518924021041551E-3</v>
      </c>
      <c r="Q6915">
        <v>14.096668622181729</v>
      </c>
      <c r="R6915">
        <v>1196.2912754574299</v>
      </c>
      <c r="S6915">
        <v>0.32688469865760322</v>
      </c>
      <c r="T6915">
        <f t="shared" si="218"/>
        <v>1196.2912754574302</v>
      </c>
      <c r="U6915">
        <f t="shared" si="219"/>
        <v>0.32688469865760317</v>
      </c>
    </row>
    <row r="6916" spans="1:21" x14ac:dyDescent="0.35">
      <c r="A6916" t="s">
        <v>73</v>
      </c>
      <c r="B6916" t="s">
        <v>68</v>
      </c>
      <c r="C6916" t="s">
        <v>76</v>
      </c>
      <c r="D6916" t="s">
        <v>77</v>
      </c>
      <c r="E6916" t="s">
        <v>1475</v>
      </c>
      <c r="F6916" t="s">
        <v>1476</v>
      </c>
      <c r="G6916" t="s">
        <v>452</v>
      </c>
      <c r="H6916" t="s">
        <v>46</v>
      </c>
      <c r="J6916" t="s">
        <v>36</v>
      </c>
      <c r="L6916" t="s">
        <v>1477</v>
      </c>
      <c r="M6916" t="s">
        <v>1477</v>
      </c>
      <c r="N6916" t="b">
        <v>0</v>
      </c>
      <c r="O6916">
        <v>84.86340337</v>
      </c>
      <c r="P6916">
        <v>6.9449822494055636E-3</v>
      </c>
      <c r="Q6916">
        <v>6.6943440552469156</v>
      </c>
      <c r="R6916">
        <v>568.1048198579806</v>
      </c>
      <c r="S6916">
        <v>0.58937483002879432</v>
      </c>
      <c r="T6916">
        <f t="shared" si="218"/>
        <v>568.1048198579806</v>
      </c>
      <c r="U6916">
        <f t="shared" si="219"/>
        <v>0.58937483002879432</v>
      </c>
    </row>
    <row r="6917" spans="1:21" x14ac:dyDescent="0.35">
      <c r="A6917" t="s">
        <v>73</v>
      </c>
      <c r="B6917" t="s">
        <v>68</v>
      </c>
      <c r="C6917" t="s">
        <v>29</v>
      </c>
      <c r="D6917" t="s">
        <v>30</v>
      </c>
      <c r="E6917" t="s">
        <v>898</v>
      </c>
      <c r="F6917" t="s">
        <v>899</v>
      </c>
      <c r="G6917" t="s">
        <v>452</v>
      </c>
      <c r="H6917" t="s">
        <v>46</v>
      </c>
      <c r="J6917" t="s">
        <v>36</v>
      </c>
      <c r="L6917" t="s">
        <v>900</v>
      </c>
      <c r="M6917" t="s">
        <v>900</v>
      </c>
      <c r="N6917" t="b">
        <v>0</v>
      </c>
      <c r="O6917">
        <v>126.37977892000001</v>
      </c>
      <c r="P6917">
        <v>1.024644293563854E-7</v>
      </c>
      <c r="Q6917">
        <v>1.3383805454393079E-4</v>
      </c>
      <c r="R6917">
        <v>1.6914423744344879E-2</v>
      </c>
      <c r="S6917">
        <v>1.2949431929223951E-5</v>
      </c>
      <c r="T6917">
        <f t="shared" si="218"/>
        <v>1.6914423744344875E-2</v>
      </c>
      <c r="U6917">
        <f t="shared" si="219"/>
        <v>1.2949431929223946E-5</v>
      </c>
    </row>
    <row r="6918" spans="1:21" x14ac:dyDescent="0.35">
      <c r="A6918" t="s">
        <v>73</v>
      </c>
      <c r="B6918" t="s">
        <v>68</v>
      </c>
      <c r="C6918" t="s">
        <v>39</v>
      </c>
      <c r="D6918" t="s">
        <v>40</v>
      </c>
      <c r="E6918" t="s">
        <v>898</v>
      </c>
      <c r="F6918" t="s">
        <v>899</v>
      </c>
      <c r="G6918" t="s">
        <v>452</v>
      </c>
      <c r="H6918" t="s">
        <v>46</v>
      </c>
      <c r="J6918" t="s">
        <v>36</v>
      </c>
      <c r="L6918" t="s">
        <v>900</v>
      </c>
      <c r="M6918" t="s">
        <v>900</v>
      </c>
      <c r="N6918" t="b">
        <v>0</v>
      </c>
      <c r="O6918">
        <v>126.37977892000001</v>
      </c>
      <c r="P6918">
        <v>3.0879376426673618E-3</v>
      </c>
      <c r="Q6918">
        <v>11.30084361932439</v>
      </c>
      <c r="R6918">
        <v>1428.1981182197089</v>
      </c>
      <c r="S6918">
        <v>0.39025287659904723</v>
      </c>
      <c r="T6918">
        <f t="shared" si="218"/>
        <v>1428.1981182197092</v>
      </c>
      <c r="U6918">
        <f t="shared" si="219"/>
        <v>0.39025287659904717</v>
      </c>
    </row>
    <row r="6919" spans="1:21" x14ac:dyDescent="0.35">
      <c r="A6919" t="s">
        <v>73</v>
      </c>
      <c r="B6919" t="s">
        <v>68</v>
      </c>
      <c r="C6919" t="s">
        <v>76</v>
      </c>
      <c r="D6919" t="s">
        <v>77</v>
      </c>
      <c r="E6919" t="s">
        <v>898</v>
      </c>
      <c r="F6919" t="s">
        <v>899</v>
      </c>
      <c r="G6919" t="s">
        <v>452</v>
      </c>
      <c r="H6919" t="s">
        <v>46</v>
      </c>
      <c r="J6919" t="s">
        <v>36</v>
      </c>
      <c r="L6919" t="s">
        <v>900</v>
      </c>
      <c r="M6919" t="s">
        <v>900</v>
      </c>
      <c r="N6919" t="b">
        <v>0</v>
      </c>
      <c r="O6919">
        <v>126.37977892000001</v>
      </c>
      <c r="P6919">
        <v>5.7154332217893731E-3</v>
      </c>
      <c r="Q6919">
        <v>5.5091683516860339</v>
      </c>
      <c r="R6919">
        <v>696.24747831914181</v>
      </c>
      <c r="S6919">
        <v>0.72231518700176434</v>
      </c>
      <c r="T6919">
        <f t="shared" si="218"/>
        <v>696.24747831914181</v>
      </c>
      <c r="U6919">
        <f t="shared" si="219"/>
        <v>0.72231518700176434</v>
      </c>
    </row>
    <row r="6920" spans="1:21" x14ac:dyDescent="0.35">
      <c r="A6920" t="s">
        <v>73</v>
      </c>
      <c r="B6920" t="s">
        <v>68</v>
      </c>
      <c r="C6920" t="s">
        <v>29</v>
      </c>
      <c r="D6920" t="s">
        <v>30</v>
      </c>
      <c r="E6920" t="s">
        <v>901</v>
      </c>
      <c r="F6920" t="s">
        <v>630</v>
      </c>
      <c r="G6920" t="s">
        <v>452</v>
      </c>
      <c r="H6920" t="s">
        <v>46</v>
      </c>
      <c r="J6920" t="s">
        <v>36</v>
      </c>
      <c r="L6920" t="s">
        <v>902</v>
      </c>
      <c r="M6920" t="s">
        <v>902</v>
      </c>
      <c r="N6920" t="b">
        <v>0</v>
      </c>
      <c r="O6920">
        <v>20.496116310000001</v>
      </c>
      <c r="P6920">
        <v>1.778273207432601E-2</v>
      </c>
      <c r="Q6920">
        <v>23.227634021419881</v>
      </c>
      <c r="R6920">
        <v>476.07628850913488</v>
      </c>
      <c r="S6920">
        <v>0.36447694490495341</v>
      </c>
      <c r="T6920">
        <f t="shared" si="218"/>
        <v>476.07628850913494</v>
      </c>
      <c r="U6920">
        <f t="shared" si="219"/>
        <v>0.36447694490495347</v>
      </c>
    </row>
    <row r="6921" spans="1:21" x14ac:dyDescent="0.35">
      <c r="A6921" t="s">
        <v>73</v>
      </c>
      <c r="B6921" t="s">
        <v>68</v>
      </c>
      <c r="C6921" t="s">
        <v>39</v>
      </c>
      <c r="D6921" t="s">
        <v>40</v>
      </c>
      <c r="E6921" t="s">
        <v>901</v>
      </c>
      <c r="F6921" t="s">
        <v>630</v>
      </c>
      <c r="G6921" t="s">
        <v>452</v>
      </c>
      <c r="H6921" t="s">
        <v>46</v>
      </c>
      <c r="J6921" t="s">
        <v>36</v>
      </c>
      <c r="L6921" t="s">
        <v>902</v>
      </c>
      <c r="M6921" t="s">
        <v>902</v>
      </c>
      <c r="N6921" t="b">
        <v>0</v>
      </c>
      <c r="O6921">
        <v>20.496116310000001</v>
      </c>
      <c r="P6921">
        <v>3.561564202209612E-2</v>
      </c>
      <c r="Q6921">
        <v>130.3416219719638</v>
      </c>
      <c r="R6921">
        <v>2671.497043971422</v>
      </c>
      <c r="S6921">
        <v>0.72998234134020568</v>
      </c>
      <c r="T6921">
        <f t="shared" si="218"/>
        <v>2671.497043971422</v>
      </c>
      <c r="U6921">
        <f t="shared" si="219"/>
        <v>0.72998234134020568</v>
      </c>
    </row>
    <row r="6922" spans="1:21" x14ac:dyDescent="0.35">
      <c r="A6922" t="s">
        <v>73</v>
      </c>
      <c r="B6922" t="s">
        <v>68</v>
      </c>
      <c r="C6922" t="s">
        <v>76</v>
      </c>
      <c r="D6922" t="s">
        <v>77</v>
      </c>
      <c r="E6922" t="s">
        <v>901</v>
      </c>
      <c r="F6922" t="s">
        <v>630</v>
      </c>
      <c r="G6922" t="s">
        <v>452</v>
      </c>
      <c r="H6922" t="s">
        <v>46</v>
      </c>
      <c r="J6922" t="s">
        <v>36</v>
      </c>
      <c r="L6922" t="s">
        <v>902</v>
      </c>
      <c r="M6922" t="s">
        <v>902</v>
      </c>
      <c r="N6922" t="b">
        <v>0</v>
      </c>
      <c r="O6922">
        <v>20.496116310000001</v>
      </c>
      <c r="P6922">
        <v>7.7749179218457934E-2</v>
      </c>
      <c r="Q6922">
        <v>74.943280919970675</v>
      </c>
      <c r="R6922">
        <v>1536.046202388723</v>
      </c>
      <c r="S6922">
        <v>1.5935562202685489</v>
      </c>
      <c r="T6922">
        <f t="shared" si="218"/>
        <v>1536.0462023887228</v>
      </c>
      <c r="U6922">
        <f t="shared" si="219"/>
        <v>1.5935562202685489</v>
      </c>
    </row>
    <row r="6923" spans="1:21" x14ac:dyDescent="0.35">
      <c r="A6923" t="s">
        <v>73</v>
      </c>
      <c r="B6923" t="s">
        <v>68</v>
      </c>
      <c r="C6923" t="s">
        <v>76</v>
      </c>
      <c r="D6923" t="s">
        <v>77</v>
      </c>
      <c r="E6923" t="s">
        <v>903</v>
      </c>
      <c r="F6923" t="s">
        <v>904</v>
      </c>
      <c r="G6923" t="s">
        <v>452</v>
      </c>
      <c r="H6923" t="s">
        <v>46</v>
      </c>
      <c r="J6923" t="s">
        <v>36</v>
      </c>
      <c r="L6923" t="s">
        <v>905</v>
      </c>
      <c r="M6923" t="s">
        <v>905</v>
      </c>
      <c r="N6923" t="b">
        <v>0</v>
      </c>
      <c r="O6923">
        <v>73.482587359999997</v>
      </c>
      <c r="P6923">
        <v>1.5668127757935461E-2</v>
      </c>
      <c r="Q6923">
        <v>15.10267904891507</v>
      </c>
      <c r="R6923">
        <v>1109.783932581943</v>
      </c>
      <c r="S6923">
        <v>1.151334566740134</v>
      </c>
      <c r="T6923">
        <f t="shared" si="218"/>
        <v>1109.7839325819432</v>
      </c>
      <c r="U6923">
        <f t="shared" si="219"/>
        <v>1.1513345667401333</v>
      </c>
    </row>
    <row r="6924" spans="1:21" x14ac:dyDescent="0.35">
      <c r="A6924" t="s">
        <v>73</v>
      </c>
      <c r="B6924" t="s">
        <v>68</v>
      </c>
      <c r="C6924" t="s">
        <v>39</v>
      </c>
      <c r="D6924" t="s">
        <v>40</v>
      </c>
      <c r="E6924" t="s">
        <v>903</v>
      </c>
      <c r="F6924" t="s">
        <v>904</v>
      </c>
      <c r="G6924" t="s">
        <v>452</v>
      </c>
      <c r="H6924" t="s">
        <v>46</v>
      </c>
      <c r="J6924" t="s">
        <v>36</v>
      </c>
      <c r="L6924" t="s">
        <v>905</v>
      </c>
      <c r="M6924" t="s">
        <v>905</v>
      </c>
      <c r="N6924" t="b">
        <v>0</v>
      </c>
      <c r="O6924">
        <v>73.482587359999997</v>
      </c>
      <c r="P6924">
        <v>3.9557363263004741E-3</v>
      </c>
      <c r="Q6924">
        <v>14.476703481676459</v>
      </c>
      <c r="R6924">
        <v>1063.785628277107</v>
      </c>
      <c r="S6924">
        <v>0.29067774017050002</v>
      </c>
      <c r="T6924">
        <f t="shared" si="218"/>
        <v>1063.7856282771065</v>
      </c>
      <c r="U6924">
        <f t="shared" si="219"/>
        <v>0.29067774017050002</v>
      </c>
    </row>
    <row r="6925" spans="1:21" x14ac:dyDescent="0.35">
      <c r="A6925" t="s">
        <v>73</v>
      </c>
      <c r="B6925" t="s">
        <v>68</v>
      </c>
      <c r="C6925" t="s">
        <v>39</v>
      </c>
      <c r="D6925" t="s">
        <v>40</v>
      </c>
      <c r="E6925" t="s">
        <v>912</v>
      </c>
      <c r="F6925" t="s">
        <v>913</v>
      </c>
      <c r="G6925" t="s">
        <v>452</v>
      </c>
      <c r="H6925" t="s">
        <v>46</v>
      </c>
      <c r="J6925" t="s">
        <v>36</v>
      </c>
      <c r="L6925" t="s">
        <v>914</v>
      </c>
      <c r="M6925" t="s">
        <v>914</v>
      </c>
      <c r="N6925" t="b">
        <v>0</v>
      </c>
      <c r="O6925">
        <v>243.5435075</v>
      </c>
      <c r="P6925">
        <v>2.8262902967940682E-8</v>
      </c>
      <c r="Q6925">
        <v>1.0343299756304129E-4</v>
      </c>
      <c r="R6925">
        <v>2.5190435017742031E-2</v>
      </c>
      <c r="S6925">
        <v>6.883246520944433E-6</v>
      </c>
      <c r="T6925">
        <f t="shared" si="218"/>
        <v>2.5190435017742031E-2</v>
      </c>
      <c r="U6925">
        <f t="shared" si="219"/>
        <v>6.8832465209444339E-6</v>
      </c>
    </row>
    <row r="6926" spans="1:21" x14ac:dyDescent="0.35">
      <c r="A6926" t="s">
        <v>73</v>
      </c>
      <c r="B6926" t="s">
        <v>68</v>
      </c>
      <c r="C6926" t="s">
        <v>29</v>
      </c>
      <c r="D6926" t="s">
        <v>30</v>
      </c>
      <c r="E6926" t="s">
        <v>219</v>
      </c>
      <c r="F6926" t="s">
        <v>220</v>
      </c>
      <c r="G6926" t="s">
        <v>128</v>
      </c>
      <c r="H6926" t="s">
        <v>46</v>
      </c>
      <c r="J6926" t="s">
        <v>36</v>
      </c>
      <c r="L6926" t="s">
        <v>222</v>
      </c>
      <c r="M6926" t="s">
        <v>222</v>
      </c>
      <c r="N6926" t="b">
        <v>0</v>
      </c>
      <c r="O6926">
        <v>0.11</v>
      </c>
      <c r="P6926">
        <v>3.6035476802008162E-3</v>
      </c>
      <c r="Q6926">
        <v>4.7069194061179491</v>
      </c>
      <c r="R6926">
        <v>0.51776113467297435</v>
      </c>
      <c r="S6926">
        <v>3.9639024482208978E-4</v>
      </c>
      <c r="T6926">
        <f t="shared" si="218"/>
        <v>0.51776113467297435</v>
      </c>
      <c r="U6926">
        <f t="shared" si="219"/>
        <v>3.9639024482208978E-4</v>
      </c>
    </row>
    <row r="6927" spans="1:21" x14ac:dyDescent="0.35">
      <c r="A6927" t="s">
        <v>73</v>
      </c>
      <c r="B6927" t="s">
        <v>68</v>
      </c>
      <c r="C6927" t="s">
        <v>29</v>
      </c>
      <c r="D6927" t="s">
        <v>30</v>
      </c>
      <c r="E6927" t="s">
        <v>225</v>
      </c>
      <c r="F6927" t="s">
        <v>226</v>
      </c>
      <c r="G6927" t="s">
        <v>128</v>
      </c>
      <c r="H6927" t="s">
        <v>46</v>
      </c>
      <c r="J6927" t="s">
        <v>36</v>
      </c>
      <c r="L6927" t="s">
        <v>227</v>
      </c>
      <c r="M6927" t="s">
        <v>227</v>
      </c>
      <c r="N6927" t="b">
        <v>0</v>
      </c>
      <c r="O6927">
        <v>1.26</v>
      </c>
      <c r="P6927">
        <v>1.111927473150244E-2</v>
      </c>
      <c r="Q6927">
        <v>14.52388997188158</v>
      </c>
      <c r="R6927">
        <v>18.300101364570789</v>
      </c>
      <c r="S6927">
        <v>1.4010286161693071E-2</v>
      </c>
      <c r="T6927">
        <f t="shared" si="218"/>
        <v>18.300101364570793</v>
      </c>
      <c r="U6927">
        <f t="shared" si="219"/>
        <v>1.4010286161693074E-2</v>
      </c>
    </row>
    <row r="6928" spans="1:21" x14ac:dyDescent="0.35">
      <c r="A6928" t="s">
        <v>73</v>
      </c>
      <c r="B6928" t="s">
        <v>68</v>
      </c>
      <c r="C6928" t="s">
        <v>29</v>
      </c>
      <c r="D6928" t="s">
        <v>30</v>
      </c>
      <c r="E6928" t="s">
        <v>234</v>
      </c>
      <c r="F6928" t="s">
        <v>235</v>
      </c>
      <c r="G6928" t="s">
        <v>128</v>
      </c>
      <c r="H6928" t="s">
        <v>46</v>
      </c>
      <c r="J6928" t="s">
        <v>36</v>
      </c>
      <c r="L6928" t="s">
        <v>230</v>
      </c>
      <c r="M6928" t="s">
        <v>230</v>
      </c>
      <c r="N6928" t="b">
        <v>0</v>
      </c>
      <c r="O6928">
        <v>0.77</v>
      </c>
      <c r="P6928">
        <v>3.329573638018606E-3</v>
      </c>
      <c r="Q6928">
        <v>4.3490571408271634</v>
      </c>
      <c r="R6928">
        <v>3.3487739984369158</v>
      </c>
      <c r="S6928">
        <v>2.5637717012743271E-3</v>
      </c>
      <c r="T6928">
        <f t="shared" si="218"/>
        <v>3.3487739984369158</v>
      </c>
      <c r="U6928">
        <f t="shared" si="219"/>
        <v>2.5637717012743266E-3</v>
      </c>
    </row>
    <row r="6929" spans="1:21" x14ac:dyDescent="0.35">
      <c r="A6929" t="s">
        <v>73</v>
      </c>
      <c r="B6929" t="s">
        <v>68</v>
      </c>
      <c r="C6929" t="s">
        <v>29</v>
      </c>
      <c r="D6929" t="s">
        <v>30</v>
      </c>
      <c r="E6929" t="s">
        <v>241</v>
      </c>
      <c r="F6929" t="s">
        <v>242</v>
      </c>
      <c r="G6929" t="s">
        <v>128</v>
      </c>
      <c r="H6929" t="s">
        <v>46</v>
      </c>
      <c r="J6929" t="s">
        <v>36</v>
      </c>
      <c r="L6929" t="s">
        <v>233</v>
      </c>
      <c r="M6929" t="s">
        <v>233</v>
      </c>
      <c r="N6929" t="b">
        <v>0</v>
      </c>
      <c r="O6929">
        <v>226.35</v>
      </c>
      <c r="P6929">
        <v>1.0180573470513709E-7</v>
      </c>
      <c r="Q6929">
        <v>1.3297767391022881E-4</v>
      </c>
      <c r="R6929">
        <v>3.0099496489580289E-2</v>
      </c>
      <c r="S6929">
        <v>2.3043728050507789E-5</v>
      </c>
      <c r="T6929">
        <f t="shared" si="218"/>
        <v>3.0099496489580289E-2</v>
      </c>
      <c r="U6929">
        <f t="shared" si="219"/>
        <v>2.3043728050507779E-5</v>
      </c>
    </row>
    <row r="6930" spans="1:21" x14ac:dyDescent="0.35">
      <c r="A6930" t="s">
        <v>73</v>
      </c>
      <c r="B6930" t="s">
        <v>68</v>
      </c>
      <c r="C6930" t="s">
        <v>39</v>
      </c>
      <c r="D6930" t="s">
        <v>40</v>
      </c>
      <c r="E6930" t="s">
        <v>243</v>
      </c>
      <c r="F6930" t="s">
        <v>244</v>
      </c>
      <c r="G6930" t="s">
        <v>128</v>
      </c>
      <c r="H6930" t="s">
        <v>46</v>
      </c>
      <c r="J6930" t="s">
        <v>36</v>
      </c>
      <c r="L6930" t="s">
        <v>233</v>
      </c>
      <c r="M6930" t="s">
        <v>233</v>
      </c>
      <c r="N6930" t="b">
        <v>0</v>
      </c>
      <c r="O6930">
        <v>226.35</v>
      </c>
      <c r="P6930">
        <v>3.1920502284500412E-8</v>
      </c>
      <c r="Q6930">
        <v>1.16818616925123E-4</v>
      </c>
      <c r="R6930">
        <v>2.6441893941001601E-2</v>
      </c>
      <c r="S6930">
        <v>7.2252056920966683E-6</v>
      </c>
      <c r="T6930">
        <f t="shared" si="218"/>
        <v>2.644189394100159E-2</v>
      </c>
      <c r="U6930">
        <f t="shared" si="219"/>
        <v>7.2252056920966683E-6</v>
      </c>
    </row>
    <row r="6931" spans="1:21" x14ac:dyDescent="0.35">
      <c r="A6931" t="s">
        <v>73</v>
      </c>
      <c r="B6931" t="s">
        <v>68</v>
      </c>
      <c r="C6931" t="s">
        <v>29</v>
      </c>
      <c r="D6931" t="s">
        <v>30</v>
      </c>
      <c r="E6931" t="s">
        <v>245</v>
      </c>
      <c r="F6931" t="s">
        <v>246</v>
      </c>
      <c r="G6931" t="s">
        <v>128</v>
      </c>
      <c r="H6931" t="s">
        <v>46</v>
      </c>
      <c r="J6931" t="s">
        <v>36</v>
      </c>
      <c r="L6931" t="s">
        <v>233</v>
      </c>
      <c r="M6931" t="s">
        <v>233</v>
      </c>
      <c r="N6931" t="b">
        <v>0</v>
      </c>
      <c r="O6931">
        <v>226.35</v>
      </c>
      <c r="P6931">
        <v>1.752877976488096E-4</v>
      </c>
      <c r="Q6931">
        <v>0.22895923951334521</v>
      </c>
      <c r="R6931">
        <v>51.824923863845683</v>
      </c>
      <c r="S6931">
        <v>3.9676392997808042E-2</v>
      </c>
      <c r="T6931">
        <f t="shared" si="218"/>
        <v>51.82492386384569</v>
      </c>
      <c r="U6931">
        <f t="shared" si="219"/>
        <v>3.9676392997808049E-2</v>
      </c>
    </row>
    <row r="6932" spans="1:21" x14ac:dyDescent="0.35">
      <c r="A6932" t="s">
        <v>73</v>
      </c>
      <c r="B6932" t="s">
        <v>68</v>
      </c>
      <c r="C6932" t="s">
        <v>29</v>
      </c>
      <c r="D6932" t="s">
        <v>30</v>
      </c>
      <c r="E6932" t="s">
        <v>247</v>
      </c>
      <c r="F6932" t="s">
        <v>248</v>
      </c>
      <c r="G6932" t="s">
        <v>128</v>
      </c>
      <c r="H6932" t="s">
        <v>46</v>
      </c>
      <c r="J6932" t="s">
        <v>36</v>
      </c>
      <c r="L6932" t="s">
        <v>233</v>
      </c>
      <c r="M6932" t="s">
        <v>233</v>
      </c>
      <c r="N6932" t="b">
        <v>0</v>
      </c>
      <c r="O6932">
        <v>226.35</v>
      </c>
      <c r="P6932">
        <v>1.6756635726304871E-3</v>
      </c>
      <c r="Q6932">
        <v>2.1887356816380019</v>
      </c>
      <c r="R6932">
        <v>495.4203215387617</v>
      </c>
      <c r="S6932">
        <v>0.37928644966491082</v>
      </c>
      <c r="T6932">
        <f t="shared" si="218"/>
        <v>495.4203215387617</v>
      </c>
      <c r="U6932">
        <f t="shared" si="219"/>
        <v>0.37928644966491076</v>
      </c>
    </row>
    <row r="6933" spans="1:21" x14ac:dyDescent="0.35">
      <c r="A6933" t="s">
        <v>73</v>
      </c>
      <c r="B6933" t="s">
        <v>68</v>
      </c>
      <c r="C6933" t="s">
        <v>39</v>
      </c>
      <c r="D6933" t="s">
        <v>40</v>
      </c>
      <c r="E6933" t="s">
        <v>283</v>
      </c>
      <c r="F6933" t="s">
        <v>284</v>
      </c>
      <c r="G6933" t="s">
        <v>128</v>
      </c>
      <c r="H6933" t="s">
        <v>46</v>
      </c>
      <c r="J6933" t="s">
        <v>36</v>
      </c>
      <c r="L6933" t="s">
        <v>285</v>
      </c>
      <c r="M6933" t="s">
        <v>285</v>
      </c>
      <c r="N6933" t="b">
        <v>0</v>
      </c>
      <c r="O6933">
        <v>0.44</v>
      </c>
      <c r="P6933">
        <v>3.9867428089168561E-8</v>
      </c>
      <c r="Q6933">
        <v>1.4590177085026289E-4</v>
      </c>
      <c r="R6933">
        <v>6.4196779174115657E-5</v>
      </c>
      <c r="S6933">
        <v>1.754166835923417E-8</v>
      </c>
      <c r="T6933">
        <f t="shared" si="218"/>
        <v>6.419677917411567E-5</v>
      </c>
      <c r="U6933">
        <f t="shared" si="219"/>
        <v>1.7541668359234166E-8</v>
      </c>
    </row>
    <row r="6934" spans="1:21" x14ac:dyDescent="0.35">
      <c r="A6934" t="s">
        <v>73</v>
      </c>
      <c r="B6934" t="s">
        <v>68</v>
      </c>
      <c r="C6934" t="s">
        <v>39</v>
      </c>
      <c r="D6934" t="s">
        <v>40</v>
      </c>
      <c r="E6934" t="s">
        <v>288</v>
      </c>
      <c r="F6934" t="s">
        <v>289</v>
      </c>
      <c r="G6934" t="s">
        <v>128</v>
      </c>
      <c r="H6934" t="s">
        <v>46</v>
      </c>
      <c r="J6934" t="s">
        <v>36</v>
      </c>
      <c r="L6934" t="s">
        <v>285</v>
      </c>
      <c r="M6934" t="s">
        <v>285</v>
      </c>
      <c r="N6934" t="b">
        <v>0</v>
      </c>
      <c r="O6934">
        <v>0.44</v>
      </c>
      <c r="P6934">
        <v>4.1203456143500459E-8</v>
      </c>
      <c r="Q6934">
        <v>1.5079119734139919E-4</v>
      </c>
      <c r="R6934">
        <v>6.6348126830215651E-5</v>
      </c>
      <c r="S6934">
        <v>1.8129520703140201E-8</v>
      </c>
      <c r="T6934">
        <f t="shared" si="218"/>
        <v>6.6348126830215651E-5</v>
      </c>
      <c r="U6934">
        <f t="shared" si="219"/>
        <v>1.8129520703140201E-8</v>
      </c>
    </row>
    <row r="6935" spans="1:21" x14ac:dyDescent="0.35">
      <c r="A6935" t="s">
        <v>73</v>
      </c>
      <c r="B6935" t="s">
        <v>68</v>
      </c>
      <c r="C6935" t="s">
        <v>39</v>
      </c>
      <c r="D6935" t="s">
        <v>40</v>
      </c>
      <c r="E6935" t="s">
        <v>134</v>
      </c>
      <c r="F6935" t="s">
        <v>135</v>
      </c>
      <c r="G6935" t="s">
        <v>128</v>
      </c>
      <c r="H6935" t="s">
        <v>46</v>
      </c>
      <c r="J6935" t="s">
        <v>36</v>
      </c>
      <c r="L6935" t="s">
        <v>136</v>
      </c>
      <c r="M6935" t="s">
        <v>136</v>
      </c>
      <c r="N6935" t="b">
        <v>0</v>
      </c>
      <c r="O6935">
        <v>32.130000000000003</v>
      </c>
      <c r="P6935">
        <v>1.7298848001913851E-3</v>
      </c>
      <c r="Q6935">
        <v>6.3308135942546064</v>
      </c>
      <c r="R6935">
        <v>203.40904078340051</v>
      </c>
      <c r="S6935">
        <v>5.5581198630149223E-2</v>
      </c>
      <c r="T6935">
        <f t="shared" si="218"/>
        <v>203.40904078340051</v>
      </c>
      <c r="U6935">
        <f t="shared" si="219"/>
        <v>5.5581198630149209E-2</v>
      </c>
    </row>
    <row r="6936" spans="1:21" x14ac:dyDescent="0.35">
      <c r="A6936" t="s">
        <v>73</v>
      </c>
      <c r="B6936" t="s">
        <v>68</v>
      </c>
      <c r="C6936" t="s">
        <v>29</v>
      </c>
      <c r="D6936" t="s">
        <v>30</v>
      </c>
      <c r="E6936" t="s">
        <v>134</v>
      </c>
      <c r="F6936" t="s">
        <v>135</v>
      </c>
      <c r="G6936" t="s">
        <v>128</v>
      </c>
      <c r="H6936" t="s">
        <v>46</v>
      </c>
      <c r="J6936" t="s">
        <v>36</v>
      </c>
      <c r="L6936" t="s">
        <v>136</v>
      </c>
      <c r="M6936" t="s">
        <v>136</v>
      </c>
      <c r="N6936" t="b">
        <v>0</v>
      </c>
      <c r="O6936">
        <v>32.130000000000003</v>
      </c>
      <c r="P6936">
        <v>1.1426053450552391E-2</v>
      </c>
      <c r="Q6936">
        <v>14.924601391356889</v>
      </c>
      <c r="R6936">
        <v>479.52744270429702</v>
      </c>
      <c r="S6936">
        <v>0.36711909736624831</v>
      </c>
      <c r="T6936">
        <f t="shared" si="218"/>
        <v>479.5274427042969</v>
      </c>
      <c r="U6936">
        <f t="shared" si="219"/>
        <v>0.36711909736624837</v>
      </c>
    </row>
    <row r="6937" spans="1:21" x14ac:dyDescent="0.35">
      <c r="A6937" t="s">
        <v>73</v>
      </c>
      <c r="B6937" t="s">
        <v>68</v>
      </c>
      <c r="C6937" t="s">
        <v>39</v>
      </c>
      <c r="D6937" t="s">
        <v>40</v>
      </c>
      <c r="E6937" t="s">
        <v>307</v>
      </c>
      <c r="F6937" t="s">
        <v>308</v>
      </c>
      <c r="G6937" t="s">
        <v>128</v>
      </c>
      <c r="H6937" t="s">
        <v>46</v>
      </c>
      <c r="J6937" t="s">
        <v>36</v>
      </c>
      <c r="L6937" t="s">
        <v>309</v>
      </c>
      <c r="M6937" t="s">
        <v>309</v>
      </c>
      <c r="N6937" t="b">
        <v>0</v>
      </c>
      <c r="O6937">
        <v>140.61000000000001</v>
      </c>
      <c r="P6937">
        <v>7.6107799330392637E-3</v>
      </c>
      <c r="Q6937">
        <v>27.852969780204141</v>
      </c>
      <c r="R6937">
        <v>3916.4060807945052</v>
      </c>
      <c r="S6937">
        <v>1.0701517663846509</v>
      </c>
      <c r="T6937">
        <f t="shared" si="218"/>
        <v>3916.4060807945048</v>
      </c>
      <c r="U6937">
        <f t="shared" si="219"/>
        <v>1.0701517663846509</v>
      </c>
    </row>
    <row r="6938" spans="1:21" x14ac:dyDescent="0.35">
      <c r="A6938" t="s">
        <v>73</v>
      </c>
      <c r="B6938" t="s">
        <v>68</v>
      </c>
      <c r="C6938" t="s">
        <v>29</v>
      </c>
      <c r="D6938" t="s">
        <v>30</v>
      </c>
      <c r="E6938" t="s">
        <v>307</v>
      </c>
      <c r="F6938" t="s">
        <v>308</v>
      </c>
      <c r="G6938" t="s">
        <v>128</v>
      </c>
      <c r="H6938" t="s">
        <v>46</v>
      </c>
      <c r="J6938" t="s">
        <v>36</v>
      </c>
      <c r="L6938" t="s">
        <v>309</v>
      </c>
      <c r="M6938" t="s">
        <v>309</v>
      </c>
      <c r="N6938" t="b">
        <v>0</v>
      </c>
      <c r="O6938">
        <v>140.61000000000001</v>
      </c>
      <c r="P6938">
        <v>2.3778668547687402E-2</v>
      </c>
      <c r="Q6938">
        <v>31.059468715707158</v>
      </c>
      <c r="R6938">
        <v>4367.2718961155842</v>
      </c>
      <c r="S6938">
        <v>3.3435185844903259</v>
      </c>
      <c r="T6938">
        <f t="shared" si="218"/>
        <v>4367.2718961155842</v>
      </c>
      <c r="U6938">
        <f t="shared" si="219"/>
        <v>3.3435185844903259</v>
      </c>
    </row>
    <row r="6939" spans="1:21" x14ac:dyDescent="0.35">
      <c r="A6939" t="s">
        <v>73</v>
      </c>
      <c r="B6939" t="s">
        <v>68</v>
      </c>
      <c r="C6939" t="s">
        <v>39</v>
      </c>
      <c r="D6939" t="s">
        <v>40</v>
      </c>
      <c r="E6939" t="s">
        <v>1396</v>
      </c>
      <c r="F6939" t="s">
        <v>1397</v>
      </c>
      <c r="G6939" t="s">
        <v>128</v>
      </c>
      <c r="H6939" t="s">
        <v>46</v>
      </c>
      <c r="J6939" t="s">
        <v>36</v>
      </c>
      <c r="L6939" t="s">
        <v>349</v>
      </c>
      <c r="M6939" t="s">
        <v>349</v>
      </c>
      <c r="N6939" t="b">
        <v>0</v>
      </c>
      <c r="O6939">
        <v>0.31</v>
      </c>
      <c r="P6939">
        <v>1.339918302496056E-3</v>
      </c>
      <c r="Q6939">
        <v>4.9036635293252484</v>
      </c>
      <c r="R6939">
        <v>1.520135694090827</v>
      </c>
      <c r="S6939">
        <v>4.1537467377377742E-4</v>
      </c>
      <c r="T6939">
        <f t="shared" si="218"/>
        <v>1.520135694090827</v>
      </c>
      <c r="U6939">
        <f t="shared" si="219"/>
        <v>4.1537467377377737E-4</v>
      </c>
    </row>
    <row r="6940" spans="1:21" x14ac:dyDescent="0.35">
      <c r="A6940" t="s">
        <v>73</v>
      </c>
      <c r="B6940" t="s">
        <v>68</v>
      </c>
      <c r="C6940" t="s">
        <v>29</v>
      </c>
      <c r="D6940" t="s">
        <v>30</v>
      </c>
      <c r="E6940" t="s">
        <v>1396</v>
      </c>
      <c r="F6940" t="s">
        <v>1397</v>
      </c>
      <c r="G6940" t="s">
        <v>128</v>
      </c>
      <c r="H6940" t="s">
        <v>46</v>
      </c>
      <c r="J6940" t="s">
        <v>36</v>
      </c>
      <c r="L6940" t="s">
        <v>349</v>
      </c>
      <c r="M6940" t="s">
        <v>349</v>
      </c>
      <c r="N6940" t="b">
        <v>0</v>
      </c>
      <c r="O6940">
        <v>0.31</v>
      </c>
      <c r="P6940">
        <v>3.063154179336241E-3</v>
      </c>
      <c r="Q6940">
        <v>4.0010626000224248</v>
      </c>
      <c r="R6940">
        <v>1.2403294060069521</v>
      </c>
      <c r="S6940">
        <v>9.4957779559423487E-4</v>
      </c>
      <c r="T6940">
        <f t="shared" si="218"/>
        <v>1.2403294060069516</v>
      </c>
      <c r="U6940">
        <f t="shared" si="219"/>
        <v>9.4957779559423465E-4</v>
      </c>
    </row>
    <row r="6941" spans="1:21" x14ac:dyDescent="0.35">
      <c r="A6941" t="s">
        <v>73</v>
      </c>
      <c r="B6941" t="s">
        <v>68</v>
      </c>
      <c r="C6941" t="s">
        <v>29</v>
      </c>
      <c r="D6941" t="s">
        <v>30</v>
      </c>
      <c r="E6941" t="s">
        <v>310</v>
      </c>
      <c r="F6941" t="s">
        <v>311</v>
      </c>
      <c r="G6941" t="s">
        <v>128</v>
      </c>
      <c r="H6941" t="s">
        <v>46</v>
      </c>
      <c r="J6941" t="s">
        <v>36</v>
      </c>
      <c r="L6941" t="s">
        <v>312</v>
      </c>
      <c r="M6941" t="s">
        <v>312</v>
      </c>
      <c r="N6941" t="b">
        <v>0</v>
      </c>
      <c r="O6941">
        <v>23.09</v>
      </c>
      <c r="P6941">
        <v>8.2910389326870334E-4</v>
      </c>
      <c r="Q6941">
        <v>1.082967550660223</v>
      </c>
      <c r="R6941">
        <v>25.00572074474454</v>
      </c>
      <c r="S6941">
        <v>1.9144008895574358E-2</v>
      </c>
      <c r="T6941">
        <f t="shared" si="218"/>
        <v>25.005720744744547</v>
      </c>
      <c r="U6941">
        <f t="shared" si="219"/>
        <v>1.9144008895574362E-2</v>
      </c>
    </row>
    <row r="6942" spans="1:21" x14ac:dyDescent="0.35">
      <c r="A6942" t="s">
        <v>73</v>
      </c>
      <c r="B6942" t="s">
        <v>68</v>
      </c>
      <c r="C6942" t="s">
        <v>39</v>
      </c>
      <c r="D6942" t="s">
        <v>40</v>
      </c>
      <c r="E6942" t="s">
        <v>319</v>
      </c>
      <c r="F6942" t="s">
        <v>320</v>
      </c>
      <c r="G6942" t="s">
        <v>128</v>
      </c>
      <c r="H6942" t="s">
        <v>46</v>
      </c>
      <c r="J6942" t="s">
        <v>36</v>
      </c>
      <c r="L6942" t="s">
        <v>321</v>
      </c>
      <c r="M6942" t="s">
        <v>321</v>
      </c>
      <c r="N6942" t="b">
        <v>0</v>
      </c>
      <c r="O6942">
        <v>113.85</v>
      </c>
      <c r="P6942">
        <v>5.1941081821230096E-3</v>
      </c>
      <c r="Q6942">
        <v>19.008740169157761</v>
      </c>
      <c r="R6942">
        <v>2164.145068258611</v>
      </c>
      <c r="S6942">
        <v>0.59134921653470462</v>
      </c>
      <c r="T6942">
        <f t="shared" si="218"/>
        <v>2164.145068258611</v>
      </c>
      <c r="U6942">
        <f t="shared" si="219"/>
        <v>0.59134921653470462</v>
      </c>
    </row>
    <row r="6943" spans="1:21" x14ac:dyDescent="0.35">
      <c r="A6943" t="s">
        <v>73</v>
      </c>
      <c r="B6943" t="s">
        <v>68</v>
      </c>
      <c r="C6943" t="s">
        <v>29</v>
      </c>
      <c r="D6943" t="s">
        <v>30</v>
      </c>
      <c r="E6943" t="s">
        <v>319</v>
      </c>
      <c r="F6943" t="s">
        <v>320</v>
      </c>
      <c r="G6943" t="s">
        <v>128</v>
      </c>
      <c r="H6943" t="s">
        <v>46</v>
      </c>
      <c r="J6943" t="s">
        <v>36</v>
      </c>
      <c r="L6943" t="s">
        <v>321</v>
      </c>
      <c r="M6943" t="s">
        <v>321</v>
      </c>
      <c r="N6943" t="b">
        <v>0</v>
      </c>
      <c r="O6943">
        <v>113.85</v>
      </c>
      <c r="P6943">
        <v>1.097823422195065E-2</v>
      </c>
      <c r="Q6943">
        <v>14.3396642114995</v>
      </c>
      <c r="R6943">
        <v>1632.570770479218</v>
      </c>
      <c r="S6943">
        <v>1.2498719661690809</v>
      </c>
      <c r="T6943">
        <f t="shared" si="218"/>
        <v>1632.570770479218</v>
      </c>
      <c r="U6943">
        <f t="shared" si="219"/>
        <v>1.2498719661690816</v>
      </c>
    </row>
    <row r="6944" spans="1:21" x14ac:dyDescent="0.35">
      <c r="A6944" t="s">
        <v>73</v>
      </c>
      <c r="B6944" t="s">
        <v>68</v>
      </c>
      <c r="C6944" t="s">
        <v>29</v>
      </c>
      <c r="D6944" t="s">
        <v>30</v>
      </c>
      <c r="E6944" t="s">
        <v>189</v>
      </c>
      <c r="F6944" t="s">
        <v>190</v>
      </c>
      <c r="G6944" t="s">
        <v>128</v>
      </c>
      <c r="H6944" t="s">
        <v>46</v>
      </c>
      <c r="J6944" t="s">
        <v>36</v>
      </c>
      <c r="L6944" t="s">
        <v>191</v>
      </c>
      <c r="M6944" t="s">
        <v>191</v>
      </c>
      <c r="N6944" t="b">
        <v>0</v>
      </c>
      <c r="O6944">
        <v>32.630000000000003</v>
      </c>
      <c r="P6944">
        <v>1.1587759836491019E-4</v>
      </c>
      <c r="Q6944">
        <v>0.1513582072119945</v>
      </c>
      <c r="R6944">
        <v>4.9388183013273821</v>
      </c>
      <c r="S6944">
        <v>3.78108603464702E-3</v>
      </c>
      <c r="T6944">
        <f t="shared" si="218"/>
        <v>4.9388183013273812</v>
      </c>
      <c r="U6944">
        <f t="shared" si="219"/>
        <v>3.78108603464702E-3</v>
      </c>
    </row>
    <row r="6945" spans="1:21" x14ac:dyDescent="0.35">
      <c r="A6945" t="s">
        <v>73</v>
      </c>
      <c r="B6945" t="s">
        <v>68</v>
      </c>
      <c r="C6945" t="s">
        <v>39</v>
      </c>
      <c r="D6945" t="s">
        <v>40</v>
      </c>
      <c r="E6945" t="s">
        <v>189</v>
      </c>
      <c r="F6945" t="s">
        <v>190</v>
      </c>
      <c r="G6945" t="s">
        <v>128</v>
      </c>
      <c r="H6945" t="s">
        <v>46</v>
      </c>
      <c r="J6945" t="s">
        <v>36</v>
      </c>
      <c r="L6945" t="s">
        <v>191</v>
      </c>
      <c r="M6945" t="s">
        <v>191</v>
      </c>
      <c r="N6945" t="b">
        <v>0</v>
      </c>
      <c r="O6945">
        <v>32.630000000000003</v>
      </c>
      <c r="P6945">
        <v>3.3366021521878028E-5</v>
      </c>
      <c r="Q6945">
        <v>0.1221087453994205</v>
      </c>
      <c r="R6945">
        <v>3.9844083623830899</v>
      </c>
      <c r="S6945">
        <v>1.08873328225888E-3</v>
      </c>
      <c r="T6945">
        <f t="shared" si="218"/>
        <v>3.9844083623830913</v>
      </c>
      <c r="U6945">
        <f t="shared" si="219"/>
        <v>1.08873328225888E-3</v>
      </c>
    </row>
    <row r="6946" spans="1:21" x14ac:dyDescent="0.35">
      <c r="A6946" t="s">
        <v>73</v>
      </c>
      <c r="B6946" t="s">
        <v>68</v>
      </c>
      <c r="C6946" t="s">
        <v>29</v>
      </c>
      <c r="D6946" t="s">
        <v>30</v>
      </c>
      <c r="E6946" t="s">
        <v>325</v>
      </c>
      <c r="F6946" t="s">
        <v>326</v>
      </c>
      <c r="G6946" t="s">
        <v>128</v>
      </c>
      <c r="H6946" t="s">
        <v>46</v>
      </c>
      <c r="J6946" t="s">
        <v>36</v>
      </c>
      <c r="L6946" t="s">
        <v>327</v>
      </c>
      <c r="M6946" t="s">
        <v>327</v>
      </c>
      <c r="N6946" t="b">
        <v>0</v>
      </c>
      <c r="O6946">
        <v>35.74</v>
      </c>
      <c r="P6946">
        <v>1.9234485999296929E-2</v>
      </c>
      <c r="Q6946">
        <v>25.123901069556378</v>
      </c>
      <c r="R6946">
        <v>897.92822422594509</v>
      </c>
      <c r="S6946">
        <v>0.68744052961487223</v>
      </c>
      <c r="T6946">
        <f t="shared" si="218"/>
        <v>897.92822422594497</v>
      </c>
      <c r="U6946">
        <f t="shared" si="219"/>
        <v>0.68744052961487223</v>
      </c>
    </row>
    <row r="6947" spans="1:21" x14ac:dyDescent="0.35">
      <c r="A6947" t="s">
        <v>73</v>
      </c>
      <c r="B6947" t="s">
        <v>68</v>
      </c>
      <c r="C6947" t="s">
        <v>39</v>
      </c>
      <c r="D6947" t="s">
        <v>40</v>
      </c>
      <c r="E6947" t="s">
        <v>325</v>
      </c>
      <c r="F6947" t="s">
        <v>326</v>
      </c>
      <c r="G6947" t="s">
        <v>128</v>
      </c>
      <c r="H6947" t="s">
        <v>46</v>
      </c>
      <c r="J6947" t="s">
        <v>36</v>
      </c>
      <c r="L6947" t="s">
        <v>327</v>
      </c>
      <c r="M6947" t="s">
        <v>327</v>
      </c>
      <c r="N6947" t="b">
        <v>0</v>
      </c>
      <c r="O6947">
        <v>35.74</v>
      </c>
      <c r="P6947">
        <v>7.2064621052251856E-3</v>
      </c>
      <c r="Q6947">
        <v>26.373298532476159</v>
      </c>
      <c r="R6947">
        <v>942.581689550698</v>
      </c>
      <c r="S6947">
        <v>0.25755895564074821</v>
      </c>
      <c r="T6947">
        <f t="shared" si="218"/>
        <v>942.581689550698</v>
      </c>
      <c r="U6947">
        <f t="shared" si="219"/>
        <v>0.25755895564074816</v>
      </c>
    </row>
    <row r="6948" spans="1:21" x14ac:dyDescent="0.35">
      <c r="A6948" t="s">
        <v>73</v>
      </c>
      <c r="B6948" t="s">
        <v>68</v>
      </c>
      <c r="C6948" t="s">
        <v>29</v>
      </c>
      <c r="D6948" t="s">
        <v>30</v>
      </c>
      <c r="E6948" t="s">
        <v>350</v>
      </c>
      <c r="F6948" t="s">
        <v>351</v>
      </c>
      <c r="G6948" t="s">
        <v>128</v>
      </c>
      <c r="H6948" t="s">
        <v>46</v>
      </c>
      <c r="J6948" t="s">
        <v>36</v>
      </c>
      <c r="L6948" t="s">
        <v>352</v>
      </c>
      <c r="M6948" t="s">
        <v>352</v>
      </c>
      <c r="N6948" t="b">
        <v>0</v>
      </c>
      <c r="O6948">
        <v>0.47</v>
      </c>
      <c r="P6948">
        <v>1.196914661752255E-2</v>
      </c>
      <c r="Q6948">
        <v>15.63398447541794</v>
      </c>
      <c r="R6948">
        <v>7.3479727034464339</v>
      </c>
      <c r="S6948">
        <v>5.6254989102355992E-3</v>
      </c>
      <c r="T6948">
        <f t="shared" si="218"/>
        <v>7.3479727034464313</v>
      </c>
      <c r="U6948">
        <f t="shared" si="219"/>
        <v>5.6254989102355983E-3</v>
      </c>
    </row>
    <row r="6949" spans="1:21" x14ac:dyDescent="0.35">
      <c r="A6949" t="s">
        <v>73</v>
      </c>
      <c r="B6949" t="s">
        <v>68</v>
      </c>
      <c r="C6949" t="s">
        <v>39</v>
      </c>
      <c r="D6949" t="s">
        <v>40</v>
      </c>
      <c r="E6949" t="s">
        <v>350</v>
      </c>
      <c r="F6949" t="s">
        <v>351</v>
      </c>
      <c r="G6949" t="s">
        <v>128</v>
      </c>
      <c r="H6949" t="s">
        <v>46</v>
      </c>
      <c r="J6949" t="s">
        <v>36</v>
      </c>
      <c r="L6949" t="s">
        <v>352</v>
      </c>
      <c r="M6949" t="s">
        <v>352</v>
      </c>
      <c r="N6949" t="b">
        <v>0</v>
      </c>
      <c r="O6949">
        <v>0.47</v>
      </c>
      <c r="P6949">
        <v>1.2658936743923399E-2</v>
      </c>
      <c r="Q6949">
        <v>46.327575580971043</v>
      </c>
      <c r="R6949">
        <v>21.773960523056392</v>
      </c>
      <c r="S6949">
        <v>5.9497002696439968E-3</v>
      </c>
      <c r="T6949">
        <f t="shared" si="218"/>
        <v>21.773960523056388</v>
      </c>
      <c r="U6949">
        <f t="shared" si="219"/>
        <v>5.9497002696439977E-3</v>
      </c>
    </row>
    <row r="6950" spans="1:21" x14ac:dyDescent="0.35">
      <c r="A6950" t="s">
        <v>73</v>
      </c>
      <c r="B6950" t="s">
        <v>68</v>
      </c>
      <c r="C6950" t="s">
        <v>39</v>
      </c>
      <c r="D6950" t="s">
        <v>40</v>
      </c>
      <c r="E6950" t="s">
        <v>353</v>
      </c>
      <c r="F6950" t="s">
        <v>354</v>
      </c>
      <c r="G6950" t="s">
        <v>128</v>
      </c>
      <c r="H6950" t="s">
        <v>46</v>
      </c>
      <c r="J6950" t="s">
        <v>36</v>
      </c>
      <c r="L6950" t="s">
        <v>355</v>
      </c>
      <c r="M6950" t="s">
        <v>355</v>
      </c>
      <c r="N6950" t="b">
        <v>0</v>
      </c>
      <c r="O6950">
        <v>0.31</v>
      </c>
      <c r="P6950">
        <v>5.831603390144574E-5</v>
      </c>
      <c r="Q6950">
        <v>0.21341764500470789</v>
      </c>
      <c r="R6950">
        <v>6.6159469951459465E-2</v>
      </c>
      <c r="S6950">
        <v>1.807797050944818E-5</v>
      </c>
      <c r="T6950">
        <f t="shared" si="218"/>
        <v>6.6159469951459451E-2</v>
      </c>
      <c r="U6950">
        <f t="shared" si="219"/>
        <v>1.807797050944818E-5</v>
      </c>
    </row>
    <row r="6951" spans="1:21" x14ac:dyDescent="0.35">
      <c r="A6951" t="s">
        <v>73</v>
      </c>
      <c r="B6951" t="s">
        <v>68</v>
      </c>
      <c r="C6951" t="s">
        <v>29</v>
      </c>
      <c r="D6951" t="s">
        <v>30</v>
      </c>
      <c r="E6951" t="s">
        <v>356</v>
      </c>
      <c r="F6951" t="s">
        <v>357</v>
      </c>
      <c r="G6951" t="s">
        <v>128</v>
      </c>
      <c r="H6951" t="s">
        <v>46</v>
      </c>
      <c r="J6951" t="s">
        <v>36</v>
      </c>
      <c r="L6951" t="s">
        <v>355</v>
      </c>
      <c r="M6951" t="s">
        <v>355</v>
      </c>
      <c r="N6951" t="b">
        <v>0</v>
      </c>
      <c r="O6951">
        <v>0.31</v>
      </c>
      <c r="P6951">
        <v>1.3608465645099151E-4</v>
      </c>
      <c r="Q6951">
        <v>0.1777524726100948</v>
      </c>
      <c r="R6951">
        <v>5.5103266509129403E-2</v>
      </c>
      <c r="S6951">
        <v>4.218624349980738E-5</v>
      </c>
      <c r="T6951">
        <f t="shared" si="218"/>
        <v>5.5103266509129389E-2</v>
      </c>
      <c r="U6951">
        <f t="shared" si="219"/>
        <v>4.2186243499807366E-5</v>
      </c>
    </row>
    <row r="6952" spans="1:21" x14ac:dyDescent="0.35">
      <c r="A6952" t="s">
        <v>73</v>
      </c>
      <c r="B6952" t="s">
        <v>68</v>
      </c>
      <c r="C6952" t="s">
        <v>39</v>
      </c>
      <c r="D6952" t="s">
        <v>40</v>
      </c>
      <c r="E6952" t="s">
        <v>408</v>
      </c>
      <c r="F6952" t="s">
        <v>409</v>
      </c>
      <c r="G6952" t="s">
        <v>128</v>
      </c>
      <c r="H6952" t="s">
        <v>46</v>
      </c>
      <c r="J6952" t="s">
        <v>36</v>
      </c>
      <c r="L6952" t="s">
        <v>410</v>
      </c>
      <c r="M6952" t="s">
        <v>410</v>
      </c>
      <c r="N6952" t="b">
        <v>0</v>
      </c>
      <c r="O6952">
        <v>2.4</v>
      </c>
      <c r="P6952">
        <v>6.0607588797862406E-6</v>
      </c>
      <c r="Q6952">
        <v>2.2180398777655631E-2</v>
      </c>
      <c r="R6952">
        <v>5.3232957066373508E-2</v>
      </c>
      <c r="S6952">
        <v>1.4545821311486979E-5</v>
      </c>
      <c r="T6952">
        <f t="shared" si="218"/>
        <v>5.3232957066373515E-2</v>
      </c>
      <c r="U6952">
        <f t="shared" si="219"/>
        <v>1.4545821311486977E-5</v>
      </c>
    </row>
    <row r="6953" spans="1:21" x14ac:dyDescent="0.35">
      <c r="A6953" t="s">
        <v>73</v>
      </c>
      <c r="B6953" t="s">
        <v>68</v>
      </c>
      <c r="C6953" t="s">
        <v>29</v>
      </c>
      <c r="D6953" t="s">
        <v>30</v>
      </c>
      <c r="E6953" t="s">
        <v>418</v>
      </c>
      <c r="F6953" t="s">
        <v>419</v>
      </c>
      <c r="G6953" t="s">
        <v>128</v>
      </c>
      <c r="H6953" t="s">
        <v>46</v>
      </c>
      <c r="J6953" t="s">
        <v>36</v>
      </c>
      <c r="L6953" t="s">
        <v>420</v>
      </c>
      <c r="M6953" t="s">
        <v>420</v>
      </c>
      <c r="N6953" t="b">
        <v>0</v>
      </c>
      <c r="O6953">
        <v>23.09</v>
      </c>
      <c r="P6953">
        <v>1.524487845782228E-3</v>
      </c>
      <c r="Q6953">
        <v>1.99127139766427</v>
      </c>
      <c r="R6953">
        <v>45.978456572067998</v>
      </c>
      <c r="S6953">
        <v>3.5200424359111658E-2</v>
      </c>
      <c r="T6953">
        <f t="shared" si="218"/>
        <v>45.978456572067991</v>
      </c>
      <c r="U6953">
        <f t="shared" si="219"/>
        <v>3.5200424359111644E-2</v>
      </c>
    </row>
    <row r="6954" spans="1:21" x14ac:dyDescent="0.35">
      <c r="A6954" t="s">
        <v>73</v>
      </c>
      <c r="B6954" t="s">
        <v>68</v>
      </c>
      <c r="C6954" t="s">
        <v>39</v>
      </c>
      <c r="D6954" t="s">
        <v>40</v>
      </c>
      <c r="E6954" t="s">
        <v>418</v>
      </c>
      <c r="F6954" t="s">
        <v>419</v>
      </c>
      <c r="G6954" t="s">
        <v>128</v>
      </c>
      <c r="H6954" t="s">
        <v>46</v>
      </c>
      <c r="J6954" t="s">
        <v>36</v>
      </c>
      <c r="L6954" t="s">
        <v>420</v>
      </c>
      <c r="M6954" t="s">
        <v>420</v>
      </c>
      <c r="N6954" t="b">
        <v>0</v>
      </c>
      <c r="O6954">
        <v>23.09</v>
      </c>
      <c r="P6954">
        <v>2.0376315934032212E-2</v>
      </c>
      <c r="Q6954">
        <v>74.570663839422224</v>
      </c>
      <c r="R6954">
        <v>1721.8366280522589</v>
      </c>
      <c r="S6954">
        <v>0.47048913491680378</v>
      </c>
      <c r="T6954">
        <f t="shared" si="218"/>
        <v>1721.8366280522591</v>
      </c>
      <c r="U6954">
        <f t="shared" si="219"/>
        <v>0.47048913491680378</v>
      </c>
    </row>
    <row r="6955" spans="1:21" x14ac:dyDescent="0.35">
      <c r="A6955" t="s">
        <v>73</v>
      </c>
      <c r="B6955" t="s">
        <v>68</v>
      </c>
      <c r="C6955" t="s">
        <v>76</v>
      </c>
      <c r="D6955" t="s">
        <v>77</v>
      </c>
      <c r="E6955" t="s">
        <v>418</v>
      </c>
      <c r="F6955" t="s">
        <v>419</v>
      </c>
      <c r="G6955" t="s">
        <v>128</v>
      </c>
      <c r="H6955" t="s">
        <v>46</v>
      </c>
      <c r="J6955" t="s">
        <v>36</v>
      </c>
      <c r="L6955" t="s">
        <v>420</v>
      </c>
      <c r="M6955" t="s">
        <v>420</v>
      </c>
      <c r="N6955" t="b">
        <v>0</v>
      </c>
      <c r="O6955">
        <v>23.09</v>
      </c>
      <c r="P6955">
        <v>3.7813045395983159E-2</v>
      </c>
      <c r="Q6955">
        <v>36.44840642739554</v>
      </c>
      <c r="R6955">
        <v>841.59370440856299</v>
      </c>
      <c r="S6955">
        <v>0.8731032181932511</v>
      </c>
      <c r="T6955">
        <f t="shared" si="218"/>
        <v>841.59370440856299</v>
      </c>
      <c r="U6955">
        <f t="shared" si="219"/>
        <v>0.8731032181932511</v>
      </c>
    </row>
    <row r="6956" spans="1:21" x14ac:dyDescent="0.35">
      <c r="A6956" t="s">
        <v>73</v>
      </c>
      <c r="B6956" t="s">
        <v>68</v>
      </c>
      <c r="C6956" t="s">
        <v>39</v>
      </c>
      <c r="D6956" t="s">
        <v>40</v>
      </c>
      <c r="E6956" t="s">
        <v>424</v>
      </c>
      <c r="F6956" t="s">
        <v>425</v>
      </c>
      <c r="G6956" t="s">
        <v>128</v>
      </c>
      <c r="H6956" t="s">
        <v>46</v>
      </c>
      <c r="J6956" t="s">
        <v>36</v>
      </c>
      <c r="L6956" t="s">
        <v>426</v>
      </c>
      <c r="M6956" t="s">
        <v>426</v>
      </c>
      <c r="N6956" t="b">
        <v>0</v>
      </c>
      <c r="O6956">
        <v>0.34</v>
      </c>
      <c r="P6956">
        <v>1.424460670071578E-9</v>
      </c>
      <c r="Q6956">
        <v>5.2130609931785456E-6</v>
      </c>
      <c r="R6956">
        <v>1.772440737680706E-6</v>
      </c>
      <c r="S6956">
        <v>4.8431662782433665E-10</v>
      </c>
      <c r="T6956">
        <f t="shared" si="218"/>
        <v>1.7724407376807056E-6</v>
      </c>
      <c r="U6956">
        <f t="shared" si="219"/>
        <v>4.8431662782433654E-10</v>
      </c>
    </row>
    <row r="6957" spans="1:21" x14ac:dyDescent="0.35">
      <c r="A6957" t="s">
        <v>73</v>
      </c>
      <c r="B6957" t="s">
        <v>68</v>
      </c>
      <c r="C6957" t="s">
        <v>29</v>
      </c>
      <c r="D6957" t="s">
        <v>30</v>
      </c>
      <c r="E6957" t="s">
        <v>427</v>
      </c>
      <c r="F6957" t="s">
        <v>428</v>
      </c>
      <c r="G6957" t="s">
        <v>128</v>
      </c>
      <c r="H6957" t="s">
        <v>46</v>
      </c>
      <c r="J6957" t="s">
        <v>36</v>
      </c>
      <c r="L6957" t="s">
        <v>429</v>
      </c>
      <c r="M6957" t="s">
        <v>430</v>
      </c>
      <c r="N6957" t="b">
        <v>0</v>
      </c>
      <c r="O6957">
        <v>0.47</v>
      </c>
      <c r="P6957">
        <v>3.406040365315229E-3</v>
      </c>
      <c r="Q6957">
        <v>4.4489372463721368</v>
      </c>
      <c r="R6957">
        <v>2.0910005057949039</v>
      </c>
      <c r="S6957">
        <v>1.600838971698158E-3</v>
      </c>
      <c r="T6957">
        <f t="shared" si="218"/>
        <v>2.0910005057949044</v>
      </c>
      <c r="U6957">
        <f t="shared" si="219"/>
        <v>1.6008389716981575E-3</v>
      </c>
    </row>
    <row r="6958" spans="1:21" x14ac:dyDescent="0.35">
      <c r="A6958" t="s">
        <v>73</v>
      </c>
      <c r="B6958" t="s">
        <v>68</v>
      </c>
      <c r="C6958" t="s">
        <v>39</v>
      </c>
      <c r="D6958" t="s">
        <v>40</v>
      </c>
      <c r="E6958" t="s">
        <v>427</v>
      </c>
      <c r="F6958" t="s">
        <v>428</v>
      </c>
      <c r="G6958" t="s">
        <v>128</v>
      </c>
      <c r="H6958" t="s">
        <v>46</v>
      </c>
      <c r="J6958" t="s">
        <v>36</v>
      </c>
      <c r="L6958" t="s">
        <v>429</v>
      </c>
      <c r="M6958" t="s">
        <v>430</v>
      </c>
      <c r="N6958" t="b">
        <v>0</v>
      </c>
      <c r="O6958">
        <v>0.47</v>
      </c>
      <c r="P6958">
        <v>3.7780117496943127E-2</v>
      </c>
      <c r="Q6958">
        <v>138.26289554987849</v>
      </c>
      <c r="R6958">
        <v>64.983560908442868</v>
      </c>
      <c r="S6958">
        <v>1.7756655223563272E-2</v>
      </c>
      <c r="T6958">
        <f t="shared" si="218"/>
        <v>64.983560908442882</v>
      </c>
      <c r="U6958">
        <f t="shared" si="219"/>
        <v>1.7756655223563268E-2</v>
      </c>
    </row>
    <row r="6959" spans="1:21" x14ac:dyDescent="0.35">
      <c r="A6959" t="s">
        <v>73</v>
      </c>
      <c r="B6959" t="s">
        <v>68</v>
      </c>
      <c r="C6959" t="s">
        <v>76</v>
      </c>
      <c r="D6959" t="s">
        <v>77</v>
      </c>
      <c r="E6959" t="s">
        <v>427</v>
      </c>
      <c r="F6959" t="s">
        <v>428</v>
      </c>
      <c r="G6959" t="s">
        <v>128</v>
      </c>
      <c r="H6959" t="s">
        <v>46</v>
      </c>
      <c r="J6959" t="s">
        <v>36</v>
      </c>
      <c r="L6959" t="s">
        <v>429</v>
      </c>
      <c r="M6959" t="s">
        <v>430</v>
      </c>
      <c r="N6959" t="b">
        <v>0</v>
      </c>
      <c r="O6959">
        <v>0.47</v>
      </c>
      <c r="P6959">
        <v>7.2011726923269487E-2</v>
      </c>
      <c r="Q6959">
        <v>69.412888143539163</v>
      </c>
      <c r="R6959">
        <v>32.624057427463413</v>
      </c>
      <c r="S6959">
        <v>3.3845511653936657E-2</v>
      </c>
      <c r="T6959">
        <f t="shared" si="218"/>
        <v>32.624057427463406</v>
      </c>
      <c r="U6959">
        <f t="shared" si="219"/>
        <v>3.3845511653936657E-2</v>
      </c>
    </row>
    <row r="6960" spans="1:21" x14ac:dyDescent="0.35">
      <c r="A6960" t="s">
        <v>73</v>
      </c>
      <c r="B6960" t="s">
        <v>68</v>
      </c>
      <c r="C6960" t="s">
        <v>29</v>
      </c>
      <c r="D6960" t="s">
        <v>30</v>
      </c>
      <c r="E6960" t="s">
        <v>431</v>
      </c>
      <c r="F6960" t="s">
        <v>432</v>
      </c>
      <c r="G6960" t="s">
        <v>128</v>
      </c>
      <c r="H6960" t="s">
        <v>46</v>
      </c>
      <c r="J6960" t="s">
        <v>36</v>
      </c>
      <c r="L6960" t="s">
        <v>433</v>
      </c>
      <c r="M6960" t="s">
        <v>433</v>
      </c>
      <c r="N6960" t="b">
        <v>0</v>
      </c>
      <c r="O6960">
        <v>140.61000000000001</v>
      </c>
      <c r="P6960">
        <v>6.1927369586822593E-4</v>
      </c>
      <c r="Q6960">
        <v>0.80888936000372258</v>
      </c>
      <c r="R6960">
        <v>113.7379329101234</v>
      </c>
      <c r="S6960">
        <v>8.7076074376031251E-2</v>
      </c>
      <c r="T6960">
        <f t="shared" si="218"/>
        <v>113.73793291012345</v>
      </c>
      <c r="U6960">
        <f t="shared" si="219"/>
        <v>8.7076074376031251E-2</v>
      </c>
    </row>
    <row r="6961" spans="1:21" x14ac:dyDescent="0.35">
      <c r="A6961" t="s">
        <v>73</v>
      </c>
      <c r="B6961" t="s">
        <v>68</v>
      </c>
      <c r="C6961" t="s">
        <v>76</v>
      </c>
      <c r="D6961" t="s">
        <v>77</v>
      </c>
      <c r="E6961" t="s">
        <v>431</v>
      </c>
      <c r="F6961" t="s">
        <v>432</v>
      </c>
      <c r="G6961" t="s">
        <v>128</v>
      </c>
      <c r="H6961" t="s">
        <v>46</v>
      </c>
      <c r="J6961" t="s">
        <v>36</v>
      </c>
      <c r="L6961" t="s">
        <v>433</v>
      </c>
      <c r="M6961" t="s">
        <v>433</v>
      </c>
      <c r="N6961" t="b">
        <v>0</v>
      </c>
      <c r="O6961">
        <v>140.61000000000001</v>
      </c>
      <c r="P6961">
        <v>1.423221215104796E-2</v>
      </c>
      <c r="Q6961">
        <v>13.718584351246641</v>
      </c>
      <c r="R6961">
        <v>1928.9701456287901</v>
      </c>
      <c r="S6961">
        <v>2.001191350558853</v>
      </c>
      <c r="T6961">
        <f t="shared" si="218"/>
        <v>1928.9701456287903</v>
      </c>
      <c r="U6961">
        <f t="shared" si="219"/>
        <v>2.0011913505588539</v>
      </c>
    </row>
    <row r="6962" spans="1:21" x14ac:dyDescent="0.35">
      <c r="A6962" t="s">
        <v>73</v>
      </c>
      <c r="B6962" t="s">
        <v>68</v>
      </c>
      <c r="C6962" t="s">
        <v>39</v>
      </c>
      <c r="D6962" t="s">
        <v>40</v>
      </c>
      <c r="E6962" t="s">
        <v>431</v>
      </c>
      <c r="F6962" t="s">
        <v>432</v>
      </c>
      <c r="G6962" t="s">
        <v>128</v>
      </c>
      <c r="H6962" t="s">
        <v>46</v>
      </c>
      <c r="J6962" t="s">
        <v>36</v>
      </c>
      <c r="L6962" t="s">
        <v>433</v>
      </c>
      <c r="M6962" t="s">
        <v>433</v>
      </c>
      <c r="N6962" t="b">
        <v>0</v>
      </c>
      <c r="O6962">
        <v>140.61000000000001</v>
      </c>
      <c r="P6962">
        <v>1.8157625495252171E-3</v>
      </c>
      <c r="Q6962">
        <v>6.6450981193666037</v>
      </c>
      <c r="R6962">
        <v>934.36724656413821</v>
      </c>
      <c r="S6962">
        <v>0.2553143720887408</v>
      </c>
      <c r="T6962">
        <f t="shared" si="218"/>
        <v>934.36724656413821</v>
      </c>
      <c r="U6962">
        <f t="shared" si="219"/>
        <v>0.2553143720887408</v>
      </c>
    </row>
    <row r="6963" spans="1:21" x14ac:dyDescent="0.35">
      <c r="A6963" t="s">
        <v>73</v>
      </c>
      <c r="B6963" t="s">
        <v>68</v>
      </c>
      <c r="C6963" t="s">
        <v>29</v>
      </c>
      <c r="D6963" t="s">
        <v>30</v>
      </c>
      <c r="E6963" t="s">
        <v>436</v>
      </c>
      <c r="F6963" t="s">
        <v>437</v>
      </c>
      <c r="G6963" t="s">
        <v>128</v>
      </c>
      <c r="H6963" t="s">
        <v>46</v>
      </c>
      <c r="J6963" t="s">
        <v>36</v>
      </c>
      <c r="L6963" t="s">
        <v>438</v>
      </c>
      <c r="M6963" t="s">
        <v>438</v>
      </c>
      <c r="N6963" t="b">
        <v>0</v>
      </c>
      <c r="O6963">
        <v>6.24</v>
      </c>
      <c r="P6963">
        <v>8.0208802389335077E-3</v>
      </c>
      <c r="Q6963">
        <v>10.47679681282313</v>
      </c>
      <c r="R6963">
        <v>65.375212112016342</v>
      </c>
      <c r="S6963">
        <v>5.0050292690945089E-2</v>
      </c>
      <c r="T6963">
        <f t="shared" si="218"/>
        <v>65.375212112016328</v>
      </c>
      <c r="U6963">
        <f t="shared" si="219"/>
        <v>5.0050292690945089E-2</v>
      </c>
    </row>
    <row r="6964" spans="1:21" x14ac:dyDescent="0.35">
      <c r="A6964" t="s">
        <v>73</v>
      </c>
      <c r="B6964" t="s">
        <v>68</v>
      </c>
      <c r="C6964" t="s">
        <v>39</v>
      </c>
      <c r="D6964" t="s">
        <v>40</v>
      </c>
      <c r="E6964" t="s">
        <v>436</v>
      </c>
      <c r="F6964" t="s">
        <v>437</v>
      </c>
      <c r="G6964" t="s">
        <v>128</v>
      </c>
      <c r="H6964" t="s">
        <v>46</v>
      </c>
      <c r="J6964" t="s">
        <v>36</v>
      </c>
      <c r="L6964" t="s">
        <v>438</v>
      </c>
      <c r="M6964" t="s">
        <v>438</v>
      </c>
      <c r="N6964" t="b">
        <v>0</v>
      </c>
      <c r="O6964">
        <v>6.24</v>
      </c>
      <c r="P6964">
        <v>1.062832879574996E-2</v>
      </c>
      <c r="Q6964">
        <v>38.896213445483411</v>
      </c>
      <c r="R6964">
        <v>242.7123718998165</v>
      </c>
      <c r="S6964">
        <v>6.6320771685479757E-2</v>
      </c>
      <c r="T6964">
        <f t="shared" si="218"/>
        <v>242.7123718998165</v>
      </c>
      <c r="U6964">
        <f t="shared" si="219"/>
        <v>6.6320771685479757E-2</v>
      </c>
    </row>
    <row r="6965" spans="1:21" x14ac:dyDescent="0.35">
      <c r="A6965" t="s">
        <v>73</v>
      </c>
      <c r="B6965" t="s">
        <v>68</v>
      </c>
      <c r="C6965" t="s">
        <v>76</v>
      </c>
      <c r="D6965" t="s">
        <v>77</v>
      </c>
      <c r="E6965" t="s">
        <v>436</v>
      </c>
      <c r="F6965" t="s">
        <v>437</v>
      </c>
      <c r="G6965" t="s">
        <v>128</v>
      </c>
      <c r="H6965" t="s">
        <v>46</v>
      </c>
      <c r="J6965" t="s">
        <v>36</v>
      </c>
      <c r="L6965" t="s">
        <v>438</v>
      </c>
      <c r="M6965" t="s">
        <v>438</v>
      </c>
      <c r="N6965" t="b">
        <v>0</v>
      </c>
      <c r="O6965">
        <v>6.24</v>
      </c>
      <c r="P6965">
        <v>1.2911193094042201E-2</v>
      </c>
      <c r="Q6965">
        <v>12.44523968979825</v>
      </c>
      <c r="R6965">
        <v>77.658295664341097</v>
      </c>
      <c r="S6965">
        <v>8.056584490682335E-2</v>
      </c>
      <c r="T6965">
        <f t="shared" si="218"/>
        <v>77.658295664341082</v>
      </c>
      <c r="U6965">
        <f t="shared" si="219"/>
        <v>8.0565844906823336E-2</v>
      </c>
    </row>
    <row r="6966" spans="1:21" x14ac:dyDescent="0.35">
      <c r="A6966" t="s">
        <v>73</v>
      </c>
      <c r="B6966" t="s">
        <v>68</v>
      </c>
      <c r="C6966" t="s">
        <v>76</v>
      </c>
      <c r="D6966" t="s">
        <v>77</v>
      </c>
      <c r="E6966" t="s">
        <v>1390</v>
      </c>
      <c r="F6966" t="s">
        <v>1391</v>
      </c>
      <c r="G6966" t="s">
        <v>128</v>
      </c>
      <c r="H6966" t="s">
        <v>46</v>
      </c>
      <c r="J6966" t="s">
        <v>36</v>
      </c>
      <c r="L6966" t="s">
        <v>1392</v>
      </c>
      <c r="M6966" t="s">
        <v>1392</v>
      </c>
      <c r="N6966" t="b">
        <v>0</v>
      </c>
      <c r="O6966">
        <v>46.98</v>
      </c>
      <c r="P6966">
        <v>4.4484644788669902E-4</v>
      </c>
      <c r="Q6966">
        <v>0.42879233768566077</v>
      </c>
      <c r="R6966">
        <v>20.144664024472341</v>
      </c>
      <c r="S6966">
        <v>2.0898886121717121E-2</v>
      </c>
      <c r="T6966">
        <f t="shared" si="218"/>
        <v>20.144664024472341</v>
      </c>
      <c r="U6966">
        <f t="shared" si="219"/>
        <v>2.0898886121717117E-2</v>
      </c>
    </row>
    <row r="6967" spans="1:21" x14ac:dyDescent="0.35">
      <c r="A6967" t="s">
        <v>73</v>
      </c>
      <c r="B6967" t="s">
        <v>68</v>
      </c>
      <c r="C6967" t="s">
        <v>39</v>
      </c>
      <c r="D6967" t="s">
        <v>40</v>
      </c>
      <c r="E6967" t="s">
        <v>153</v>
      </c>
      <c r="F6967" t="s">
        <v>154</v>
      </c>
      <c r="G6967" t="s">
        <v>128</v>
      </c>
      <c r="H6967" t="s">
        <v>46</v>
      </c>
      <c r="J6967" t="s">
        <v>36</v>
      </c>
      <c r="L6967" t="s">
        <v>155</v>
      </c>
      <c r="M6967" t="s">
        <v>156</v>
      </c>
      <c r="N6967" t="b">
        <v>0</v>
      </c>
      <c r="O6967">
        <v>113.85</v>
      </c>
      <c r="P6967">
        <v>1.520993778972556E-10</v>
      </c>
      <c r="Q6967">
        <v>5.5663406555343026E-7</v>
      </c>
      <c r="R6967">
        <v>6.3372788363258033E-5</v>
      </c>
      <c r="S6967">
        <v>1.7316514173602549E-8</v>
      </c>
      <c r="T6967">
        <f t="shared" si="218"/>
        <v>6.3372788363258033E-5</v>
      </c>
      <c r="U6967">
        <f t="shared" si="219"/>
        <v>1.7316514173602549E-8</v>
      </c>
    </row>
    <row r="6968" spans="1:21" x14ac:dyDescent="0.35">
      <c r="A6968" t="s">
        <v>73</v>
      </c>
      <c r="B6968" t="s">
        <v>68</v>
      </c>
      <c r="C6968" t="s">
        <v>76</v>
      </c>
      <c r="D6968" t="s">
        <v>77</v>
      </c>
      <c r="E6968" t="s">
        <v>159</v>
      </c>
      <c r="F6968" t="s">
        <v>160</v>
      </c>
      <c r="G6968" t="s">
        <v>128</v>
      </c>
      <c r="H6968" t="s">
        <v>46</v>
      </c>
      <c r="J6968" t="s">
        <v>36</v>
      </c>
      <c r="L6968" t="s">
        <v>161</v>
      </c>
      <c r="M6968" t="s">
        <v>161</v>
      </c>
      <c r="N6968" t="b">
        <v>0</v>
      </c>
      <c r="O6968">
        <v>167.61</v>
      </c>
      <c r="P6968">
        <v>2.5973540159249399E-4</v>
      </c>
      <c r="Q6968">
        <v>0.25036178339213272</v>
      </c>
      <c r="R6968">
        <v>41.963138514355371</v>
      </c>
      <c r="S6968">
        <v>4.3534250660917921E-2</v>
      </c>
      <c r="T6968">
        <f t="shared" si="218"/>
        <v>41.963138514355371</v>
      </c>
      <c r="U6968">
        <f t="shared" si="219"/>
        <v>4.3534250660917921E-2</v>
      </c>
    </row>
    <row r="6969" spans="1:21" x14ac:dyDescent="0.35">
      <c r="A6969" t="s">
        <v>73</v>
      </c>
      <c r="B6969" t="s">
        <v>68</v>
      </c>
      <c r="C6969" t="s">
        <v>39</v>
      </c>
      <c r="D6969" t="s">
        <v>40</v>
      </c>
      <c r="E6969" t="s">
        <v>162</v>
      </c>
      <c r="F6969" t="s">
        <v>163</v>
      </c>
      <c r="G6969" t="s">
        <v>128</v>
      </c>
      <c r="H6969" t="s">
        <v>46</v>
      </c>
      <c r="J6969" t="s">
        <v>36</v>
      </c>
      <c r="L6969" t="s">
        <v>139</v>
      </c>
      <c r="M6969" t="s">
        <v>139</v>
      </c>
      <c r="N6969" t="b">
        <v>0</v>
      </c>
      <c r="O6969">
        <v>116.89</v>
      </c>
      <c r="P6969">
        <v>2.3021278931933481E-2</v>
      </c>
      <c r="Q6969">
        <v>84.250364881688881</v>
      </c>
      <c r="R6969">
        <v>9848.0251510206126</v>
      </c>
      <c r="S6969">
        <v>2.690957294353705</v>
      </c>
      <c r="T6969">
        <f t="shared" si="218"/>
        <v>9848.0251510206126</v>
      </c>
      <c r="U6969">
        <f t="shared" si="219"/>
        <v>2.6909572943537046</v>
      </c>
    </row>
    <row r="6970" spans="1:21" x14ac:dyDescent="0.35">
      <c r="A6970" t="s">
        <v>73</v>
      </c>
      <c r="B6970" t="s">
        <v>68</v>
      </c>
      <c r="C6970" t="s">
        <v>76</v>
      </c>
      <c r="D6970" t="s">
        <v>77</v>
      </c>
      <c r="E6970" t="s">
        <v>162</v>
      </c>
      <c r="F6970" t="s">
        <v>163</v>
      </c>
      <c r="G6970" t="s">
        <v>128</v>
      </c>
      <c r="H6970" t="s">
        <v>46</v>
      </c>
      <c r="J6970" t="s">
        <v>36</v>
      </c>
      <c r="L6970" t="s">
        <v>139</v>
      </c>
      <c r="M6970" t="s">
        <v>139</v>
      </c>
      <c r="N6970" t="b">
        <v>0</v>
      </c>
      <c r="O6970">
        <v>116.89</v>
      </c>
      <c r="P6970">
        <v>5.062686036028597E-2</v>
      </c>
      <c r="Q6970">
        <v>48.799782277010777</v>
      </c>
      <c r="R6970">
        <v>5704.2065503597914</v>
      </c>
      <c r="S6970">
        <v>5.9177737075138266</v>
      </c>
      <c r="T6970">
        <f t="shared" si="218"/>
        <v>5704.2065503597896</v>
      </c>
      <c r="U6970">
        <f t="shared" si="219"/>
        <v>5.9177737075138275</v>
      </c>
    </row>
    <row r="6971" spans="1:21" x14ac:dyDescent="0.35">
      <c r="A6971" t="s">
        <v>73</v>
      </c>
      <c r="B6971" t="s">
        <v>68</v>
      </c>
      <c r="C6971" t="s">
        <v>29</v>
      </c>
      <c r="D6971" t="s">
        <v>30</v>
      </c>
      <c r="E6971" t="s">
        <v>162</v>
      </c>
      <c r="F6971" t="s">
        <v>163</v>
      </c>
      <c r="G6971" t="s">
        <v>128</v>
      </c>
      <c r="H6971" t="s">
        <v>46</v>
      </c>
      <c r="J6971" t="s">
        <v>36</v>
      </c>
      <c r="L6971" t="s">
        <v>139</v>
      </c>
      <c r="M6971" t="s">
        <v>139</v>
      </c>
      <c r="N6971" t="b">
        <v>0</v>
      </c>
      <c r="O6971">
        <v>116.89</v>
      </c>
      <c r="P6971">
        <v>6.2095485486802554E-3</v>
      </c>
      <c r="Q6971">
        <v>8.1108527375960353</v>
      </c>
      <c r="R6971">
        <v>948.0775764976006</v>
      </c>
      <c r="S6971">
        <v>0.72583412985523499</v>
      </c>
      <c r="T6971">
        <f t="shared" si="218"/>
        <v>948.0775764976006</v>
      </c>
      <c r="U6971">
        <f t="shared" si="219"/>
        <v>0.7258341298552351</v>
      </c>
    </row>
    <row r="6972" spans="1:21" x14ac:dyDescent="0.35">
      <c r="A6972" t="s">
        <v>73</v>
      </c>
      <c r="B6972" t="s">
        <v>68</v>
      </c>
      <c r="C6972" t="s">
        <v>29</v>
      </c>
      <c r="D6972" t="s">
        <v>30</v>
      </c>
      <c r="E6972" t="s">
        <v>170</v>
      </c>
      <c r="F6972" t="s">
        <v>171</v>
      </c>
      <c r="G6972" t="s">
        <v>128</v>
      </c>
      <c r="H6972" t="s">
        <v>46</v>
      </c>
      <c r="J6972" t="s">
        <v>36</v>
      </c>
      <c r="L6972" t="s">
        <v>172</v>
      </c>
      <c r="M6972" t="s">
        <v>172</v>
      </c>
      <c r="N6972" t="b">
        <v>0</v>
      </c>
      <c r="O6972">
        <v>31.79</v>
      </c>
      <c r="P6972">
        <v>2.732022096379801E-3</v>
      </c>
      <c r="Q6972">
        <v>3.5685410502675809</v>
      </c>
      <c r="R6972">
        <v>113.4439199880064</v>
      </c>
      <c r="S6972">
        <v>8.6850982443913871E-2</v>
      </c>
      <c r="T6972">
        <f t="shared" si="218"/>
        <v>113.4439199880064</v>
      </c>
      <c r="U6972">
        <f t="shared" si="219"/>
        <v>8.6850982443913871E-2</v>
      </c>
    </row>
    <row r="6973" spans="1:21" x14ac:dyDescent="0.35">
      <c r="A6973" t="s">
        <v>73</v>
      </c>
      <c r="B6973" t="s">
        <v>68</v>
      </c>
      <c r="C6973" t="s">
        <v>39</v>
      </c>
      <c r="D6973" t="s">
        <v>40</v>
      </c>
      <c r="E6973" t="s">
        <v>170</v>
      </c>
      <c r="F6973" t="s">
        <v>171</v>
      </c>
      <c r="G6973" t="s">
        <v>128</v>
      </c>
      <c r="H6973" t="s">
        <v>46</v>
      </c>
      <c r="J6973" t="s">
        <v>36</v>
      </c>
      <c r="L6973" t="s">
        <v>172</v>
      </c>
      <c r="M6973" t="s">
        <v>172</v>
      </c>
      <c r="N6973" t="b">
        <v>0</v>
      </c>
      <c r="O6973">
        <v>31.79</v>
      </c>
      <c r="P6973">
        <v>1.126766213477905E-2</v>
      </c>
      <c r="Q6973">
        <v>41.23596473616923</v>
      </c>
      <c r="R6973">
        <v>1310.8913189628199</v>
      </c>
      <c r="S6973">
        <v>0.35819897926462613</v>
      </c>
      <c r="T6973">
        <f t="shared" si="218"/>
        <v>1310.8913189628197</v>
      </c>
      <c r="U6973">
        <f t="shared" si="219"/>
        <v>0.35819897926462602</v>
      </c>
    </row>
    <row r="6974" spans="1:21" x14ac:dyDescent="0.35">
      <c r="A6974" t="s">
        <v>73</v>
      </c>
      <c r="B6974" t="s">
        <v>68</v>
      </c>
      <c r="C6974" t="s">
        <v>76</v>
      </c>
      <c r="D6974" t="s">
        <v>77</v>
      </c>
      <c r="E6974" t="s">
        <v>170</v>
      </c>
      <c r="F6974" t="s">
        <v>171</v>
      </c>
      <c r="G6974" t="s">
        <v>128</v>
      </c>
      <c r="H6974" t="s">
        <v>46</v>
      </c>
      <c r="J6974" t="s">
        <v>36</v>
      </c>
      <c r="L6974" t="s">
        <v>172</v>
      </c>
      <c r="M6974" t="s">
        <v>172</v>
      </c>
      <c r="N6974" t="b">
        <v>0</v>
      </c>
      <c r="O6974">
        <v>31.79</v>
      </c>
      <c r="P6974">
        <v>2.532767344893172E-2</v>
      </c>
      <c r="Q6974">
        <v>24.413620380470171</v>
      </c>
      <c r="R6974">
        <v>776.10899189514669</v>
      </c>
      <c r="S6974">
        <v>0.80516673894153945</v>
      </c>
      <c r="T6974">
        <f t="shared" si="218"/>
        <v>776.10899189514669</v>
      </c>
      <c r="U6974">
        <f t="shared" si="219"/>
        <v>0.80516673894153934</v>
      </c>
    </row>
    <row r="6975" spans="1:21" x14ac:dyDescent="0.35">
      <c r="A6975" t="s">
        <v>73</v>
      </c>
      <c r="B6975" t="s">
        <v>68</v>
      </c>
      <c r="C6975" t="s">
        <v>29</v>
      </c>
      <c r="D6975" t="s">
        <v>30</v>
      </c>
      <c r="E6975" t="s">
        <v>173</v>
      </c>
      <c r="F6975" t="s">
        <v>174</v>
      </c>
      <c r="G6975" t="s">
        <v>128</v>
      </c>
      <c r="H6975" t="s">
        <v>46</v>
      </c>
      <c r="J6975" t="s">
        <v>36</v>
      </c>
      <c r="L6975" t="s">
        <v>175</v>
      </c>
      <c r="M6975" t="s">
        <v>136</v>
      </c>
      <c r="N6975" t="b">
        <v>0</v>
      </c>
      <c r="O6975">
        <v>32.130000000000003</v>
      </c>
      <c r="P6975">
        <v>1.0298122097318731E-3</v>
      </c>
      <c r="Q6975">
        <v>1.345130827955088</v>
      </c>
      <c r="R6975">
        <v>43.219053502196992</v>
      </c>
      <c r="S6975">
        <v>3.3087866298685077E-2</v>
      </c>
      <c r="T6975">
        <f t="shared" si="218"/>
        <v>43.219053502196978</v>
      </c>
      <c r="U6975">
        <f t="shared" si="219"/>
        <v>3.3087866298685084E-2</v>
      </c>
    </row>
    <row r="6976" spans="1:21" x14ac:dyDescent="0.35">
      <c r="A6976" t="s">
        <v>73</v>
      </c>
      <c r="B6976" t="s">
        <v>68</v>
      </c>
      <c r="C6976" t="s">
        <v>39</v>
      </c>
      <c r="D6976" t="s">
        <v>40</v>
      </c>
      <c r="E6976" t="s">
        <v>173</v>
      </c>
      <c r="F6976" t="s">
        <v>174</v>
      </c>
      <c r="G6976" t="s">
        <v>128</v>
      </c>
      <c r="H6976" t="s">
        <v>46</v>
      </c>
      <c r="J6976" t="s">
        <v>36</v>
      </c>
      <c r="L6976" t="s">
        <v>175</v>
      </c>
      <c r="M6976" t="s">
        <v>136</v>
      </c>
      <c r="N6976" t="b">
        <v>0</v>
      </c>
      <c r="O6976">
        <v>32.130000000000003</v>
      </c>
      <c r="P6976">
        <v>1.4499060130464141E-2</v>
      </c>
      <c r="Q6976">
        <v>53.061826410465088</v>
      </c>
      <c r="R6976">
        <v>1704.876482568244</v>
      </c>
      <c r="S6976">
        <v>0.46585480199181301</v>
      </c>
      <c r="T6976">
        <f t="shared" si="218"/>
        <v>1704.8764825682433</v>
      </c>
      <c r="U6976">
        <f t="shared" si="219"/>
        <v>0.46585480199181289</v>
      </c>
    </row>
    <row r="6977" spans="1:21" x14ac:dyDescent="0.35">
      <c r="A6977" t="s">
        <v>73</v>
      </c>
      <c r="B6977" t="s">
        <v>68</v>
      </c>
      <c r="C6977" t="s">
        <v>76</v>
      </c>
      <c r="D6977" t="s">
        <v>77</v>
      </c>
      <c r="E6977" t="s">
        <v>173</v>
      </c>
      <c r="F6977" t="s">
        <v>174</v>
      </c>
      <c r="G6977" t="s">
        <v>128</v>
      </c>
      <c r="H6977" t="s">
        <v>46</v>
      </c>
      <c r="J6977" t="s">
        <v>36</v>
      </c>
      <c r="L6977" t="s">
        <v>175</v>
      </c>
      <c r="M6977" t="s">
        <v>136</v>
      </c>
      <c r="N6977" t="b">
        <v>0</v>
      </c>
      <c r="O6977">
        <v>32.130000000000003</v>
      </c>
      <c r="P6977">
        <v>4.5282488484944407E-2</v>
      </c>
      <c r="Q6977">
        <v>43.648283999850499</v>
      </c>
      <c r="R6977">
        <v>1402.4193649151971</v>
      </c>
      <c r="S6977">
        <v>1.4549263550212641</v>
      </c>
      <c r="T6977">
        <f t="shared" si="218"/>
        <v>1402.4193649151966</v>
      </c>
      <c r="U6977">
        <f t="shared" si="219"/>
        <v>1.4549263550212639</v>
      </c>
    </row>
  </sheetData>
  <autoFilter ref="A1:U6977" xr:uid="{00000000-0001-0000-0000-000000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3584"/>
  <sheetViews>
    <sheetView tabSelected="1" topLeftCell="T1" workbookViewId="0">
      <selection activeCell="AA11" sqref="AA11"/>
    </sheetView>
  </sheetViews>
  <sheetFormatPr defaultRowHeight="14.5" x14ac:dyDescent="0.35"/>
  <cols>
    <col min="10" max="10" width="17.1796875" style="7" bestFit="1" customWidth="1"/>
    <col min="14" max="14" width="14.6328125" bestFit="1" customWidth="1"/>
    <col min="19" max="19" width="48.26953125" customWidth="1"/>
    <col min="28" max="28" width="16.08984375" bestFit="1" customWidth="1"/>
    <col min="29" max="29" width="17.179687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1622</v>
      </c>
      <c r="H1" t="s">
        <v>1623</v>
      </c>
      <c r="I1" t="s">
        <v>1624</v>
      </c>
      <c r="J1" s="7" t="s">
        <v>1625</v>
      </c>
      <c r="K1" t="s">
        <v>1626</v>
      </c>
      <c r="L1" t="s">
        <v>1627</v>
      </c>
      <c r="M1" t="s">
        <v>1628</v>
      </c>
      <c r="N1" t="s">
        <v>1629</v>
      </c>
      <c r="O1" t="s">
        <v>16</v>
      </c>
      <c r="P1" t="s">
        <v>1630</v>
      </c>
      <c r="Q1" t="s">
        <v>1631</v>
      </c>
      <c r="R1" t="s">
        <v>1632</v>
      </c>
      <c r="S1" t="s">
        <v>1633</v>
      </c>
      <c r="U1" t="s">
        <v>0</v>
      </c>
      <c r="V1" t="s">
        <v>1</v>
      </c>
      <c r="W1" t="s">
        <v>2</v>
      </c>
      <c r="X1" t="s">
        <v>1634</v>
      </c>
      <c r="Y1" t="s">
        <v>1635</v>
      </c>
      <c r="AB1" s="4">
        <f>SUMIFS(N:N,R:R,"ALT",B:B,"Integra")</f>
        <v>5996980848.8792076</v>
      </c>
      <c r="AC1" s="4">
        <f>SUMIFS(N:N,B:B,"Integra",D:D,"Multifondos")</f>
        <v>39538125889.20002</v>
      </c>
    </row>
    <row r="2" spans="1:30" x14ac:dyDescent="0.35">
      <c r="A2" t="s">
        <v>73</v>
      </c>
      <c r="B2" t="s">
        <v>28</v>
      </c>
      <c r="C2" t="s">
        <v>1636</v>
      </c>
      <c r="D2" t="s">
        <v>1636</v>
      </c>
      <c r="E2" t="s">
        <v>104</v>
      </c>
      <c r="F2" t="s">
        <v>105</v>
      </c>
      <c r="G2" t="s">
        <v>62</v>
      </c>
      <c r="H2" t="s">
        <v>33</v>
      </c>
      <c r="I2" s="3">
        <v>2.4793108117984421E-4</v>
      </c>
      <c r="J2" s="7">
        <v>77667255073.279999</v>
      </c>
      <c r="K2">
        <v>3.6555</v>
      </c>
      <c r="L2" s="3">
        <f t="shared" ref="L2:L65" si="0">SUMIFS($I$2:$I$3582,$A$2:$A$3582,$A2,$B$2:$B$3582,$B2,$C$2:$C$3582,$C2)</f>
        <v>0.98147894975986816</v>
      </c>
      <c r="M2" s="3">
        <f t="shared" ref="M2:M65" si="1">IF(L2=0,0,I2/L2)</f>
        <v>2.5260967771188964E-4</v>
      </c>
      <c r="N2">
        <f t="shared" ref="N2:N65" si="2">M2*J2</f>
        <v>19619500.272828385</v>
      </c>
      <c r="O2">
        <f t="shared" ref="O2:O65" si="3">IF(K2=0,"",N2/K2/1000000)</f>
        <v>5.3671181159426578</v>
      </c>
      <c r="P2" s="3">
        <f t="shared" ref="P2:P65" si="4">IF(J2=0,0,N2/J2)</f>
        <v>2.5260967771188964E-4</v>
      </c>
      <c r="Q2" t="s">
        <v>1637</v>
      </c>
      <c r="U2" t="s">
        <v>73</v>
      </c>
      <c r="V2" t="s">
        <v>28</v>
      </c>
      <c r="W2" t="s">
        <v>1636</v>
      </c>
      <c r="X2" s="3">
        <f>SUMIFS($I$2:$I$3582,$A$2:$A$3582,"202606",$B$2:$B$3582,"Ex_Integra",$C$2:$C$3582,"Multifondos")</f>
        <v>0.98147894975986816</v>
      </c>
      <c r="Y2" s="3">
        <f>SUMIFS($M$2:$M$3582,$A$2:$A$3582,"202606",$B$2:$B$3582,"Ex_Integra",$C$2:$C$3582,"Multifondos")</f>
        <v>1.0000000000000007</v>
      </c>
      <c r="AB2" s="5">
        <f>AB1/AC1</f>
        <v>0.15167590051397212</v>
      </c>
    </row>
    <row r="3" spans="1:30" x14ac:dyDescent="0.35">
      <c r="A3" t="s">
        <v>73</v>
      </c>
      <c r="B3" t="s">
        <v>28</v>
      </c>
      <c r="C3" t="s">
        <v>39</v>
      </c>
      <c r="D3" t="s">
        <v>40</v>
      </c>
      <c r="E3" t="s">
        <v>923</v>
      </c>
      <c r="F3" t="s">
        <v>924</v>
      </c>
      <c r="H3" t="s">
        <v>128</v>
      </c>
      <c r="I3" s="3">
        <v>3.4405781994445799E-3</v>
      </c>
      <c r="J3" s="7">
        <v>51098761913.120003</v>
      </c>
      <c r="K3">
        <v>3.6555</v>
      </c>
      <c r="L3" s="3">
        <f t="shared" si="0"/>
        <v>0.98550243623972755</v>
      </c>
      <c r="M3" s="3">
        <f t="shared" si="1"/>
        <v>3.491191977741235E-3</v>
      </c>
      <c r="N3">
        <f t="shared" si="2"/>
        <v>178395587.66359392</v>
      </c>
      <c r="O3">
        <f t="shared" si="3"/>
        <v>48.801966260044843</v>
      </c>
      <c r="P3" s="3">
        <f t="shared" si="4"/>
        <v>3.491191977741235E-3</v>
      </c>
      <c r="Q3" t="s">
        <v>1638</v>
      </c>
      <c r="R3" t="s">
        <v>920</v>
      </c>
      <c r="S3" t="s">
        <v>925</v>
      </c>
      <c r="U3" t="s">
        <v>73</v>
      </c>
      <c r="V3" t="s">
        <v>28</v>
      </c>
      <c r="W3" t="s">
        <v>39</v>
      </c>
      <c r="X3" s="3">
        <f>SUMIFS($I$2:$I$3582,$A$2:$A$3582,"202606",$B$2:$B$3582,"Ex_Integra",$C$2:$C$3582,"F2")</f>
        <v>0.98550243623972755</v>
      </c>
      <c r="Y3" s="3">
        <f>SUMIFS($M$2:$M$3582,$A$2:$A$3582,"202606",$B$2:$B$3582,"Ex_Integra",$C$2:$C$3582,"F2")</f>
        <v>0.99999999999999933</v>
      </c>
      <c r="AB3" t="s">
        <v>1675</v>
      </c>
    </row>
    <row r="4" spans="1:30" x14ac:dyDescent="0.35">
      <c r="A4" t="s">
        <v>73</v>
      </c>
      <c r="B4" t="s">
        <v>28</v>
      </c>
      <c r="C4" t="s">
        <v>1636</v>
      </c>
      <c r="D4" t="s">
        <v>1636</v>
      </c>
      <c r="E4" t="s">
        <v>106</v>
      </c>
      <c r="F4" t="s">
        <v>107</v>
      </c>
      <c r="G4" t="s">
        <v>62</v>
      </c>
      <c r="H4" t="s">
        <v>33</v>
      </c>
      <c r="I4" s="3">
        <v>2.8499692563589431E-3</v>
      </c>
      <c r="J4" s="7">
        <v>77667255073.279999</v>
      </c>
      <c r="K4">
        <v>3.6555</v>
      </c>
      <c r="L4" s="3">
        <f t="shared" si="0"/>
        <v>0.98147894975986816</v>
      </c>
      <c r="M4" s="3">
        <f t="shared" si="1"/>
        <v>2.9037497513891928E-3</v>
      </c>
      <c r="N4">
        <f t="shared" si="2"/>
        <v>225526272.61011782</v>
      </c>
      <c r="O4">
        <f t="shared" si="3"/>
        <v>61.695054742201563</v>
      </c>
      <c r="P4" s="3">
        <f t="shared" si="4"/>
        <v>2.9037497513891928E-3</v>
      </c>
      <c r="Q4" t="s">
        <v>1637</v>
      </c>
      <c r="U4" t="s">
        <v>73</v>
      </c>
      <c r="V4" t="s">
        <v>28</v>
      </c>
      <c r="W4" t="s">
        <v>29</v>
      </c>
      <c r="X4" s="3">
        <f>SUMIFS($I$2:$I$3582,$A$2:$A$3582,"202606",$B$2:$B$3582,"Ex_Integra",$C$2:$C$3582,"F1")</f>
        <v>0.98169211961567404</v>
      </c>
      <c r="Y4" s="3">
        <f>SUMIFS($M$2:$M$3582,$A$2:$A$3582,"202606",$B$2:$B$3582,"Ex_Integra",$C$2:$C$3582,"F1")</f>
        <v>1.0000000000000002</v>
      </c>
      <c r="AB4" s="4">
        <f>SUMIFS(N:N,R:R,"ALT",B:B,"Integra",C:C,"F2")</f>
        <v>5455821979.8231745</v>
      </c>
      <c r="AC4" s="4">
        <f>SUMIFS(N:N,B:B,"Integra",C:C,"F2")</f>
        <v>28142052356.250027</v>
      </c>
    </row>
    <row r="5" spans="1:30" x14ac:dyDescent="0.35">
      <c r="A5" t="s">
        <v>73</v>
      </c>
      <c r="B5" t="s">
        <v>28</v>
      </c>
      <c r="C5" t="s">
        <v>39</v>
      </c>
      <c r="D5" t="s">
        <v>40</v>
      </c>
      <c r="E5" t="s">
        <v>1368</v>
      </c>
      <c r="F5" t="s">
        <v>1369</v>
      </c>
      <c r="G5" t="s">
        <v>1371</v>
      </c>
      <c r="H5" t="s">
        <v>33</v>
      </c>
      <c r="I5" s="3">
        <v>6.6680714049170502E-4</v>
      </c>
      <c r="J5" s="7">
        <v>51098761913.120003</v>
      </c>
      <c r="K5">
        <v>3.6555</v>
      </c>
      <c r="L5" s="3">
        <f t="shared" si="0"/>
        <v>0.98550243623972755</v>
      </c>
      <c r="M5" s="3">
        <f t="shared" si="1"/>
        <v>6.7661643033168663E-4</v>
      </c>
      <c r="N5">
        <f t="shared" si="2"/>
        <v>34574261.880024001</v>
      </c>
      <c r="O5">
        <f t="shared" si="3"/>
        <v>9.4581485104702505</v>
      </c>
      <c r="P5" s="3">
        <f t="shared" si="4"/>
        <v>6.7661643033168663E-4</v>
      </c>
      <c r="Q5" t="s">
        <v>1638</v>
      </c>
      <c r="R5" t="s">
        <v>33</v>
      </c>
      <c r="S5" t="s">
        <v>1371</v>
      </c>
      <c r="U5" t="s">
        <v>73</v>
      </c>
      <c r="V5" t="s">
        <v>28</v>
      </c>
      <c r="W5" t="s">
        <v>76</v>
      </c>
      <c r="X5" s="3">
        <f>SUMIFS($I$2:$I$3582,$A$2:$A$3582,"202606",$B$2:$B$3582,"Ex_Integra",$C$2:$C$3582,"F3")</f>
        <v>0.96546898107770229</v>
      </c>
      <c r="Y5" s="3">
        <f>SUMIFS($M$2:$M$3582,$A$2:$A$3582,"202606",$B$2:$B$3582,"Ex_Integra",$C$2:$C$3582,"F3")</f>
        <v>1</v>
      </c>
      <c r="AB5" s="5">
        <f>AB4/AC4</f>
        <v>0.19386723863483607</v>
      </c>
    </row>
    <row r="6" spans="1:30" x14ac:dyDescent="0.35">
      <c r="A6" t="s">
        <v>73</v>
      </c>
      <c r="B6" t="s">
        <v>28</v>
      </c>
      <c r="C6" t="s">
        <v>39</v>
      </c>
      <c r="D6" t="s">
        <v>40</v>
      </c>
      <c r="E6" t="s">
        <v>918</v>
      </c>
      <c r="F6" t="s">
        <v>919</v>
      </c>
      <c r="G6" t="s">
        <v>922</v>
      </c>
      <c r="H6" t="s">
        <v>452</v>
      </c>
      <c r="I6" s="3">
        <v>1.123759342256633E-3</v>
      </c>
      <c r="J6" s="7">
        <v>51098761913.120003</v>
      </c>
      <c r="K6">
        <v>3.6555</v>
      </c>
      <c r="L6" s="3">
        <f t="shared" si="0"/>
        <v>0.98550243623972755</v>
      </c>
      <c r="M6" s="3">
        <f t="shared" si="1"/>
        <v>1.1402907805529501E-3</v>
      </c>
      <c r="N6">
        <f t="shared" si="2"/>
        <v>58267447.107200965</v>
      </c>
      <c r="O6">
        <f t="shared" si="3"/>
        <v>15.939665464970856</v>
      </c>
      <c r="P6" s="3">
        <f t="shared" si="4"/>
        <v>1.1402907805529501E-3</v>
      </c>
      <c r="Q6" t="s">
        <v>1638</v>
      </c>
      <c r="R6" t="s">
        <v>920</v>
      </c>
      <c r="S6" t="s">
        <v>922</v>
      </c>
      <c r="U6" t="s">
        <v>73</v>
      </c>
      <c r="V6" t="s">
        <v>47</v>
      </c>
      <c r="W6" t="s">
        <v>1636</v>
      </c>
      <c r="X6" s="3">
        <f>SUMIFS($I$2:$I$3582,$A$2:$A$3582,"202606",$B$2:$B$3582,"Habitat",$C$2:$C$3582,"Multifondos")</f>
        <v>0.99970282647741204</v>
      </c>
      <c r="Y6" s="3">
        <f>SUMIFS($M$2:$M$3582,$A$2:$A$3582,"202606",$B$2:$B$3582,"Habitat",$C$2:$C$3582,"Multifondos")</f>
        <v>0.99999999999999944</v>
      </c>
    </row>
    <row r="7" spans="1:30" x14ac:dyDescent="0.35">
      <c r="A7" t="s">
        <v>73</v>
      </c>
      <c r="B7" t="s">
        <v>28</v>
      </c>
      <c r="C7" t="s">
        <v>1636</v>
      </c>
      <c r="D7" t="s">
        <v>1636</v>
      </c>
      <c r="E7" t="s">
        <v>108</v>
      </c>
      <c r="F7" t="s">
        <v>109</v>
      </c>
      <c r="G7" t="s">
        <v>62</v>
      </c>
      <c r="H7" t="s">
        <v>33</v>
      </c>
      <c r="I7" s="3">
        <v>1.21332036288192E-3</v>
      </c>
      <c r="J7" s="7">
        <v>77667255073.279999</v>
      </c>
      <c r="K7">
        <v>3.6555</v>
      </c>
      <c r="L7" s="3">
        <f t="shared" si="0"/>
        <v>0.98147894975986816</v>
      </c>
      <c r="M7" s="3">
        <f t="shared" si="1"/>
        <v>1.2362163887251732E-3</v>
      </c>
      <c r="N7">
        <f t="shared" si="2"/>
        <v>96013533.588887081</v>
      </c>
      <c r="O7">
        <f t="shared" si="3"/>
        <v>26.265499545585303</v>
      </c>
      <c r="P7" s="3">
        <f t="shared" si="4"/>
        <v>1.2362163887251732E-3</v>
      </c>
      <c r="Q7" t="s">
        <v>1637</v>
      </c>
      <c r="U7" t="s">
        <v>73</v>
      </c>
      <c r="V7" t="s">
        <v>47</v>
      </c>
      <c r="W7" t="s">
        <v>39</v>
      </c>
      <c r="X7" s="3">
        <f>SUMIFS($I$2:$I$3582,$A$2:$A$3582,"202606",$B$2:$B$3582,"Habitat",$C$2:$C$3582,"F2")</f>
        <v>1.0080673690871489</v>
      </c>
      <c r="Y7" s="3">
        <f>SUMIFS($M$2:$M$3582,$A$2:$A$3582,"202606",$B$2:$B$3582,"Habitat",$C$2:$C$3582,"F2")</f>
        <v>0.99999999999999944</v>
      </c>
      <c r="AA7" t="s">
        <v>52</v>
      </c>
      <c r="AB7" t="s">
        <v>1677</v>
      </c>
      <c r="AC7" t="s">
        <v>1676</v>
      </c>
      <c r="AD7" t="s">
        <v>1678</v>
      </c>
    </row>
    <row r="8" spans="1:30" x14ac:dyDescent="0.35">
      <c r="A8" t="s">
        <v>73</v>
      </c>
      <c r="B8" t="s">
        <v>28</v>
      </c>
      <c r="C8" t="s">
        <v>1636</v>
      </c>
      <c r="D8" t="s">
        <v>1636</v>
      </c>
      <c r="E8" t="s">
        <v>122</v>
      </c>
      <c r="F8" t="s">
        <v>123</v>
      </c>
      <c r="G8" t="s">
        <v>62</v>
      </c>
      <c r="H8" t="s">
        <v>33</v>
      </c>
      <c r="I8" s="3">
        <v>5.8283762363832052E-3</v>
      </c>
      <c r="J8" s="7">
        <v>77667255073.279999</v>
      </c>
      <c r="K8">
        <v>3.6555</v>
      </c>
      <c r="L8" s="3">
        <f t="shared" si="0"/>
        <v>0.98147894975986816</v>
      </c>
      <c r="M8" s="3">
        <f t="shared" si="1"/>
        <v>5.9383609172761111E-3</v>
      </c>
      <c r="N8">
        <f t="shared" si="2"/>
        <v>461216192.07928073</v>
      </c>
      <c r="O8">
        <f t="shared" si="3"/>
        <v>126.17048066729059</v>
      </c>
      <c r="P8" s="3">
        <f t="shared" si="4"/>
        <v>5.9383609172761111E-3</v>
      </c>
      <c r="Q8" t="s">
        <v>1637</v>
      </c>
      <c r="U8" t="s">
        <v>73</v>
      </c>
      <c r="V8" t="s">
        <v>47</v>
      </c>
      <c r="W8" t="s">
        <v>29</v>
      </c>
      <c r="X8" s="3">
        <f>SUMIFS($I$2:$I$3582,$A$2:$A$3582,"202606",$B$2:$B$3582,"Habitat",$C$2:$C$3582,"F1")</f>
        <v>1.025168952068912</v>
      </c>
      <c r="Y8" s="3">
        <f>SUMIFS($M$2:$M$3582,$A$2:$A$3582,"202606",$B$2:$B$3582,"Habitat",$C$2:$C$3582,"F1")</f>
        <v>0.99999999999999967</v>
      </c>
      <c r="AA8" t="s">
        <v>76</v>
      </c>
      <c r="AB8" s="5">
        <f>SUMIFS(I:I,R:R,"ALT",B:B,$AA$7,C:C,$AA8)</f>
        <v>0.15438043314688563</v>
      </c>
      <c r="AC8" s="5">
        <v>0.15120331700129677</v>
      </c>
      <c r="AD8" s="3">
        <f>AB8-AC8</f>
        <v>3.1771161455888541E-3</v>
      </c>
    </row>
    <row r="9" spans="1:30" x14ac:dyDescent="0.35">
      <c r="A9" t="s">
        <v>73</v>
      </c>
      <c r="B9" t="s">
        <v>28</v>
      </c>
      <c r="C9" t="s">
        <v>29</v>
      </c>
      <c r="D9" t="s">
        <v>30</v>
      </c>
      <c r="E9" t="s">
        <v>1372</v>
      </c>
      <c r="F9" t="s">
        <v>1373</v>
      </c>
      <c r="G9" t="s">
        <v>38</v>
      </c>
      <c r="H9" t="s">
        <v>33</v>
      </c>
      <c r="I9" s="3">
        <v>3.3110856148818499E-3</v>
      </c>
      <c r="J9" s="7">
        <v>13546427235.219999</v>
      </c>
      <c r="K9">
        <v>3.6555</v>
      </c>
      <c r="L9" s="3">
        <f t="shared" si="0"/>
        <v>0.98169211961567404</v>
      </c>
      <c r="M9" s="3">
        <f t="shared" si="1"/>
        <v>3.3728350760094906E-3</v>
      </c>
      <c r="N9">
        <f t="shared" si="2"/>
        <v>45689864.933560282</v>
      </c>
      <c r="O9">
        <f t="shared" si="3"/>
        <v>12.498937199715575</v>
      </c>
      <c r="P9" s="3">
        <f t="shared" si="4"/>
        <v>3.3728350760094906E-3</v>
      </c>
      <c r="Q9" t="s">
        <v>1638</v>
      </c>
      <c r="R9" t="s">
        <v>33</v>
      </c>
      <c r="S9" t="s">
        <v>38</v>
      </c>
      <c r="U9" t="s">
        <v>73</v>
      </c>
      <c r="V9" t="s">
        <v>47</v>
      </c>
      <c r="W9" t="s">
        <v>76</v>
      </c>
      <c r="X9" s="3">
        <f>SUMIFS($I$2:$I$3582,$A$2:$A$3582,"202606",$B$2:$B$3582,"Habitat",$C$2:$C$3582,"F3")</f>
        <v>0.97263275839549324</v>
      </c>
      <c r="Y9" s="3">
        <f>SUMIFS($M$2:$M$3582,$A$2:$A$3582,"202606",$B$2:$B$3582,"Habitat",$C$2:$C$3582,"F3")</f>
        <v>1</v>
      </c>
      <c r="AA9" t="s">
        <v>39</v>
      </c>
      <c r="AB9" s="5">
        <f>SUMIFS(I:I,R:R,"ALT",B:B,$AA$7,C:C,$AA9)</f>
        <v>0.19111284729761349</v>
      </c>
      <c r="AC9" s="5">
        <v>0.18891590840967895</v>
      </c>
      <c r="AD9" s="3">
        <f>AB9-AC9</f>
        <v>2.1969388879345408E-3</v>
      </c>
    </row>
    <row r="10" spans="1:30" x14ac:dyDescent="0.35">
      <c r="A10" t="s">
        <v>73</v>
      </c>
      <c r="B10" t="s">
        <v>28</v>
      </c>
      <c r="C10" t="s">
        <v>76</v>
      </c>
      <c r="D10" t="s">
        <v>77</v>
      </c>
      <c r="E10" t="s">
        <v>918</v>
      </c>
      <c r="F10" t="s">
        <v>919</v>
      </c>
      <c r="G10" t="s">
        <v>922</v>
      </c>
      <c r="H10" t="s">
        <v>452</v>
      </c>
      <c r="I10" s="3">
        <v>3.1463370093541402E-3</v>
      </c>
      <c r="J10" s="7">
        <v>13022065924.940001</v>
      </c>
      <c r="K10">
        <v>3.6555</v>
      </c>
      <c r="L10" s="3">
        <f t="shared" si="0"/>
        <v>0.96546898107770229</v>
      </c>
      <c r="M10" s="3">
        <f t="shared" si="1"/>
        <v>3.2588690791930464E-3</v>
      </c>
      <c r="N10">
        <f t="shared" si="2"/>
        <v>42437207.990000367</v>
      </c>
      <c r="O10">
        <f t="shared" si="3"/>
        <v>11.609139102722027</v>
      </c>
      <c r="P10" s="3">
        <f t="shared" si="4"/>
        <v>3.2588690791930464E-3</v>
      </c>
      <c r="Q10" t="s">
        <v>1638</v>
      </c>
      <c r="R10" t="s">
        <v>920</v>
      </c>
      <c r="S10" t="s">
        <v>922</v>
      </c>
      <c r="U10" t="s">
        <v>73</v>
      </c>
      <c r="V10" t="s">
        <v>52</v>
      </c>
      <c r="W10" t="s">
        <v>39</v>
      </c>
      <c r="X10" s="3">
        <f>SUMIFS($I$2:$I$3582,$A$2:$A$3582,"202606",$B$2:$B$3582,"Integra",$C$2:$C$3582,"F2")</f>
        <v>0.98579238371259348</v>
      </c>
      <c r="Y10" s="3">
        <f>SUMIFS($M$2:$M$3582,$A$2:$A$3582,"202606",$B$2:$B$3582,"Integra",$C$2:$C$3582,"F2")</f>
        <v>1.0000000000000011</v>
      </c>
    </row>
    <row r="11" spans="1:30" x14ac:dyDescent="0.35">
      <c r="A11" t="s">
        <v>73</v>
      </c>
      <c r="B11" t="s">
        <v>28</v>
      </c>
      <c r="C11" t="s">
        <v>1636</v>
      </c>
      <c r="D11" t="s">
        <v>1636</v>
      </c>
      <c r="E11" t="s">
        <v>102</v>
      </c>
      <c r="F11" t="s">
        <v>103</v>
      </c>
      <c r="G11" t="s">
        <v>62</v>
      </c>
      <c r="H11" t="s">
        <v>33</v>
      </c>
      <c r="I11" s="3">
        <v>1.9515587032984411E-2</v>
      </c>
      <c r="J11" s="7">
        <v>77667255073.279999</v>
      </c>
      <c r="K11">
        <v>3.6555</v>
      </c>
      <c r="L11" s="3">
        <f t="shared" si="0"/>
        <v>0.98147894975986816</v>
      </c>
      <c r="M11" s="3">
        <f t="shared" si="1"/>
        <v>1.9883856946457341E-2</v>
      </c>
      <c r="N11">
        <f t="shared" si="2"/>
        <v>1544324589.3011127</v>
      </c>
      <c r="O11">
        <f t="shared" si="3"/>
        <v>422.46603455098148</v>
      </c>
      <c r="P11" s="3">
        <f t="shared" si="4"/>
        <v>1.9883856946457341E-2</v>
      </c>
      <c r="Q11" t="s">
        <v>1637</v>
      </c>
      <c r="U11" t="s">
        <v>73</v>
      </c>
      <c r="V11" t="s">
        <v>52</v>
      </c>
      <c r="W11" t="s">
        <v>1636</v>
      </c>
      <c r="X11" s="3">
        <f>SUMIFS($I$2:$I$3582,$A$2:$A$3582,"202606",$B$2:$B$3582,"Integra",$C$2:$C$3582,"Multifondos")</f>
        <v>0.98032677884323649</v>
      </c>
      <c r="Y11" s="3">
        <f>SUMIFS($M$2:$M$3582,$A$2:$A$3582,"202606",$B$2:$B$3582,"Integra",$C$2:$C$3582,"Multifondos")</f>
        <v>1</v>
      </c>
    </row>
    <row r="12" spans="1:30" x14ac:dyDescent="0.35">
      <c r="A12" t="s">
        <v>73</v>
      </c>
      <c r="B12" t="s">
        <v>28</v>
      </c>
      <c r="C12" t="s">
        <v>76</v>
      </c>
      <c r="D12" t="s">
        <v>77</v>
      </c>
      <c r="E12" t="s">
        <v>923</v>
      </c>
      <c r="F12" t="s">
        <v>924</v>
      </c>
      <c r="H12" t="s">
        <v>128</v>
      </c>
      <c r="I12" s="3">
        <v>4.7666937784574103E-3</v>
      </c>
      <c r="J12" s="7">
        <v>13022065924.940001</v>
      </c>
      <c r="K12">
        <v>3.6555</v>
      </c>
      <c r="L12" s="3">
        <f t="shared" si="0"/>
        <v>0.96546898107770229</v>
      </c>
      <c r="M12" s="3">
        <f t="shared" si="1"/>
        <v>4.9371796213862826E-3</v>
      </c>
      <c r="N12">
        <f t="shared" si="2"/>
        <v>64292278.512962483</v>
      </c>
      <c r="O12">
        <f t="shared" si="3"/>
        <v>17.587820684711389</v>
      </c>
      <c r="P12" s="3">
        <f t="shared" si="4"/>
        <v>4.9371796213862826E-3</v>
      </c>
      <c r="Q12" t="s">
        <v>1638</v>
      </c>
      <c r="R12" t="s">
        <v>920</v>
      </c>
      <c r="S12" t="s">
        <v>925</v>
      </c>
      <c r="U12" t="s">
        <v>73</v>
      </c>
      <c r="V12" t="s">
        <v>52</v>
      </c>
      <c r="W12" t="s">
        <v>29</v>
      </c>
      <c r="X12" s="3">
        <f>SUMIFS($I$2:$I$3582,$A$2:$A$3582,"202606",$B$2:$B$3582,"Integra",$C$2:$C$3582,"F1")</f>
        <v>0.95735713154437951</v>
      </c>
      <c r="Y12" s="3">
        <f>SUMIFS($M$2:$M$3582,$A$2:$A$3582,"202606",$B$2:$B$3582,"Integra",$C$2:$C$3582,"F1")</f>
        <v>0.99999999999999944</v>
      </c>
    </row>
    <row r="13" spans="1:30" x14ac:dyDescent="0.35">
      <c r="A13" t="s">
        <v>73</v>
      </c>
      <c r="B13" t="s">
        <v>28</v>
      </c>
      <c r="C13" t="s">
        <v>1636</v>
      </c>
      <c r="D13" t="s">
        <v>1636</v>
      </c>
      <c r="E13" t="s">
        <v>110</v>
      </c>
      <c r="F13" t="s">
        <v>111</v>
      </c>
      <c r="G13" t="s">
        <v>62</v>
      </c>
      <c r="H13" t="s">
        <v>33</v>
      </c>
      <c r="I13" s="3">
        <v>2.4105541153022068E-2</v>
      </c>
      <c r="J13" s="7">
        <v>77667255073.279999</v>
      </c>
      <c r="K13">
        <v>3.6555</v>
      </c>
      <c r="L13" s="3">
        <f t="shared" si="0"/>
        <v>0.98147894975986816</v>
      </c>
      <c r="M13" s="3">
        <f t="shared" si="1"/>
        <v>2.456042603758319E-2</v>
      </c>
      <c r="N13">
        <f t="shared" si="2"/>
        <v>1907540873.7694011</v>
      </c>
      <c r="O13">
        <f t="shared" si="3"/>
        <v>521.82762242358115</v>
      </c>
      <c r="P13" s="3">
        <f t="shared" si="4"/>
        <v>2.456042603758319E-2</v>
      </c>
      <c r="Q13" t="s">
        <v>1637</v>
      </c>
      <c r="U13" t="s">
        <v>73</v>
      </c>
      <c r="V13" t="s">
        <v>52</v>
      </c>
      <c r="W13" t="s">
        <v>76</v>
      </c>
      <c r="X13" s="3">
        <f>SUMIFS($I$2:$I$3582,$A$2:$A$3582,"202606",$B$2:$B$3582,"Integra",$C$2:$C$3582,"F3")</f>
        <v>0.98851089210213039</v>
      </c>
      <c r="Y13" s="3">
        <f>SUMIFS($M$2:$M$3582,$A$2:$A$3582,"202606",$B$2:$B$3582,"Integra",$C$2:$C$3582,"F3")</f>
        <v>1.0000000000000007</v>
      </c>
    </row>
    <row r="14" spans="1:30" x14ac:dyDescent="0.35">
      <c r="A14" t="s">
        <v>73</v>
      </c>
      <c r="B14" t="s">
        <v>28</v>
      </c>
      <c r="C14" t="s">
        <v>39</v>
      </c>
      <c r="D14" t="s">
        <v>40</v>
      </c>
      <c r="E14" t="s">
        <v>926</v>
      </c>
      <c r="H14" t="s">
        <v>128</v>
      </c>
      <c r="I14" s="3">
        <v>4.9763413509342101E-3</v>
      </c>
      <c r="J14" s="7">
        <v>51098761913.120003</v>
      </c>
      <c r="K14">
        <v>3.6555</v>
      </c>
      <c r="L14" s="3">
        <f t="shared" si="0"/>
        <v>0.98550243623972755</v>
      </c>
      <c r="M14" s="3">
        <f t="shared" si="1"/>
        <v>5.0495474875961593E-3</v>
      </c>
      <c r="N14">
        <f t="shared" si="2"/>
        <v>258025624.83766943</v>
      </c>
      <c r="O14">
        <f t="shared" si="3"/>
        <v>70.58559016213087</v>
      </c>
      <c r="P14" s="3">
        <f t="shared" si="4"/>
        <v>5.0495474875961593E-3</v>
      </c>
      <c r="Q14" t="s">
        <v>1638</v>
      </c>
      <c r="R14" t="s">
        <v>920</v>
      </c>
      <c r="S14" t="s">
        <v>927</v>
      </c>
      <c r="U14" t="s">
        <v>73</v>
      </c>
      <c r="V14" t="s">
        <v>63</v>
      </c>
      <c r="W14" t="s">
        <v>39</v>
      </c>
      <c r="X14" s="3">
        <f>SUMIFS($I$2:$I$3582,$A$2:$A$3582,"202606",$B$2:$B$3582,"Prima",$C$2:$C$3582,"F2")</f>
        <v>0.96577315585011125</v>
      </c>
      <c r="Y14" s="3">
        <f>SUMIFS($M$2:$M$3582,$A$2:$A$3582,"202606",$B$2:$B$3582,"Prima",$C$2:$C$3582,"F2")</f>
        <v>1.0000000000000009</v>
      </c>
    </row>
    <row r="15" spans="1:30" x14ac:dyDescent="0.35">
      <c r="A15" t="s">
        <v>73</v>
      </c>
      <c r="B15" t="s">
        <v>28</v>
      </c>
      <c r="C15" t="s">
        <v>1636</v>
      </c>
      <c r="D15" t="s">
        <v>1636</v>
      </c>
      <c r="E15" t="s">
        <v>112</v>
      </c>
      <c r="F15" t="s">
        <v>113</v>
      </c>
      <c r="G15" t="s">
        <v>62</v>
      </c>
      <c r="H15" t="s">
        <v>33</v>
      </c>
      <c r="I15" s="3">
        <v>2.953648312630814E-2</v>
      </c>
      <c r="J15" s="7">
        <v>77667255073.279999</v>
      </c>
      <c r="K15">
        <v>3.6555</v>
      </c>
      <c r="L15" s="3">
        <f t="shared" si="0"/>
        <v>0.98147894975986816</v>
      </c>
      <c r="M15" s="3">
        <f t="shared" si="1"/>
        <v>3.0093852887557733E-2</v>
      </c>
      <c r="N15">
        <f t="shared" si="2"/>
        <v>2337306948.3557105</v>
      </c>
      <c r="O15">
        <f t="shared" si="3"/>
        <v>639.39459673251554</v>
      </c>
      <c r="P15" s="3">
        <f t="shared" si="4"/>
        <v>3.0093852887557736E-2</v>
      </c>
      <c r="Q15" t="s">
        <v>1637</v>
      </c>
      <c r="U15" t="s">
        <v>73</v>
      </c>
      <c r="V15" t="s">
        <v>63</v>
      </c>
      <c r="W15" t="s">
        <v>1636</v>
      </c>
      <c r="X15" s="3">
        <f>SUMIFS($I$2:$I$3582,$A$2:$A$3582,"202606",$B$2:$B$3582,"Prima",$C$2:$C$3582,"Multifondos")</f>
        <v>0.96454549144090851</v>
      </c>
      <c r="Y15" s="3">
        <f>SUMIFS($M$2:$M$3582,$A$2:$A$3582,"202606",$B$2:$B$3582,"Prima",$C$2:$C$3582,"Multifondos")</f>
        <v>0.99999999999999889</v>
      </c>
    </row>
    <row r="16" spans="1:30" x14ac:dyDescent="0.35">
      <c r="A16" t="s">
        <v>73</v>
      </c>
      <c r="B16" t="s">
        <v>28</v>
      </c>
      <c r="C16" t="s">
        <v>1636</v>
      </c>
      <c r="D16" t="s">
        <v>1636</v>
      </c>
      <c r="E16" t="s">
        <v>114</v>
      </c>
      <c r="F16" t="s">
        <v>115</v>
      </c>
      <c r="G16" t="s">
        <v>62</v>
      </c>
      <c r="H16" t="s">
        <v>33</v>
      </c>
      <c r="I16" s="3">
        <v>4.2786357409581033E-2</v>
      </c>
      <c r="J16" s="7">
        <v>77667255073.279999</v>
      </c>
      <c r="K16">
        <v>3.6555</v>
      </c>
      <c r="L16" s="3">
        <f t="shared" si="0"/>
        <v>0.98147894975986816</v>
      </c>
      <c r="M16" s="3">
        <f t="shared" si="1"/>
        <v>4.3593759621690598E-2</v>
      </c>
      <c r="N16">
        <f t="shared" si="2"/>
        <v>3385807648.141098</v>
      </c>
      <c r="O16">
        <f t="shared" si="3"/>
        <v>926.22285546193348</v>
      </c>
      <c r="P16" s="3">
        <f t="shared" si="4"/>
        <v>4.3593759621690598E-2</v>
      </c>
      <c r="Q16" t="s">
        <v>1637</v>
      </c>
      <c r="U16" t="s">
        <v>73</v>
      </c>
      <c r="V16" t="s">
        <v>63</v>
      </c>
      <c r="W16" t="s">
        <v>29</v>
      </c>
      <c r="X16" s="3">
        <f>SUMIFS($I$2:$I$3582,$A$2:$A$3582,"202606",$B$2:$B$3582,"Prima",$C$2:$C$3582,"F1")</f>
        <v>0.96566069792042464</v>
      </c>
      <c r="Y16" s="3">
        <f>SUMIFS($M$2:$M$3582,$A$2:$A$3582,"202606",$B$2:$B$3582,"Prima",$C$2:$C$3582,"F1")</f>
        <v>0.99999999999999967</v>
      </c>
    </row>
    <row r="17" spans="1:25" x14ac:dyDescent="0.35">
      <c r="A17" t="s">
        <v>73</v>
      </c>
      <c r="B17" t="s">
        <v>28</v>
      </c>
      <c r="C17" t="s">
        <v>39</v>
      </c>
      <c r="D17" t="s">
        <v>40</v>
      </c>
      <c r="E17" t="s">
        <v>1372</v>
      </c>
      <c r="F17" t="s">
        <v>1373</v>
      </c>
      <c r="G17" t="s">
        <v>38</v>
      </c>
      <c r="H17" t="s">
        <v>33</v>
      </c>
      <c r="I17" s="3">
        <v>8.9650212395174804E-4</v>
      </c>
      <c r="J17" s="7">
        <v>51098761913.120003</v>
      </c>
      <c r="K17">
        <v>3.6555</v>
      </c>
      <c r="L17" s="3">
        <f t="shared" si="0"/>
        <v>0.98550243623972755</v>
      </c>
      <c r="M17" s="3">
        <f t="shared" si="1"/>
        <v>9.09690418800416E-4</v>
      </c>
      <c r="N17">
        <f t="shared" si="2"/>
        <v>46484054.124928884</v>
      </c>
      <c r="O17">
        <f t="shared" si="3"/>
        <v>12.716195903413729</v>
      </c>
      <c r="P17" s="3">
        <f t="shared" si="4"/>
        <v>9.09690418800416E-4</v>
      </c>
      <c r="Q17" t="s">
        <v>1638</v>
      </c>
      <c r="R17" t="s">
        <v>33</v>
      </c>
      <c r="S17" t="s">
        <v>38</v>
      </c>
      <c r="U17" t="s">
        <v>73</v>
      </c>
      <c r="V17" t="s">
        <v>63</v>
      </c>
      <c r="W17" t="s">
        <v>76</v>
      </c>
      <c r="X17" s="3">
        <f>SUMIFS($I$2:$I$3582,$A$2:$A$3582,"202606",$B$2:$B$3582,"Prima",$C$2:$C$3582,"F3")</f>
        <v>0.95314382706178991</v>
      </c>
      <c r="Y17" s="3">
        <f>SUMIFS($M$2:$M$3582,$A$2:$A$3582,"202606",$B$2:$B$3582,"Prima",$C$2:$C$3582,"F3")</f>
        <v>1</v>
      </c>
    </row>
    <row r="18" spans="1:25" x14ac:dyDescent="0.35">
      <c r="A18" t="s">
        <v>73</v>
      </c>
      <c r="B18" t="s">
        <v>28</v>
      </c>
      <c r="C18" t="s">
        <v>29</v>
      </c>
      <c r="D18" t="s">
        <v>30</v>
      </c>
      <c r="E18" t="s">
        <v>450</v>
      </c>
      <c r="F18" t="s">
        <v>451</v>
      </c>
      <c r="G18" t="s">
        <v>454</v>
      </c>
      <c r="H18" t="s">
        <v>452</v>
      </c>
      <c r="I18" s="3">
        <v>1.2180993467862499E-3</v>
      </c>
      <c r="J18" s="7">
        <v>13546427235.219999</v>
      </c>
      <c r="K18">
        <v>3.6555</v>
      </c>
      <c r="L18" s="3">
        <f t="shared" si="0"/>
        <v>0.98169211961567404</v>
      </c>
      <c r="M18" s="3">
        <f t="shared" si="1"/>
        <v>1.2408160587691463E-3</v>
      </c>
      <c r="N18">
        <f t="shared" si="2"/>
        <v>16808624.452408701</v>
      </c>
      <c r="O18">
        <f t="shared" si="3"/>
        <v>4.5981738346077696</v>
      </c>
      <c r="P18" s="3">
        <f t="shared" si="4"/>
        <v>1.2408160587691463E-3</v>
      </c>
      <c r="Q18" t="s">
        <v>1638</v>
      </c>
      <c r="R18" t="s">
        <v>452</v>
      </c>
      <c r="S18" t="s">
        <v>454</v>
      </c>
      <c r="U18" t="s">
        <v>73</v>
      </c>
      <c r="V18" t="s">
        <v>68</v>
      </c>
      <c r="W18" t="s">
        <v>39</v>
      </c>
      <c r="X18" s="3">
        <f>SUMIFS($I$2:$I$3582,$A$2:$A$3582,"202606",$B$2:$B$3582,"Profuturo",$C$2:$C$3582,"F2")</f>
        <v>0.99383417865528345</v>
      </c>
      <c r="Y18" s="3">
        <f>SUMIFS($M$2:$M$3582,$A$2:$A$3582,"202606",$B$2:$B$3582,"Profuturo",$C$2:$C$3582,"F2")</f>
        <v>1.0000000000000002</v>
      </c>
    </row>
    <row r="19" spans="1:25" x14ac:dyDescent="0.35">
      <c r="A19" t="s">
        <v>73</v>
      </c>
      <c r="B19" t="s">
        <v>28</v>
      </c>
      <c r="C19" t="s">
        <v>1636</v>
      </c>
      <c r="D19" t="s">
        <v>1636</v>
      </c>
      <c r="E19" t="s">
        <v>116</v>
      </c>
      <c r="F19" t="s">
        <v>117</v>
      </c>
      <c r="G19" t="s">
        <v>62</v>
      </c>
      <c r="H19" t="s">
        <v>33</v>
      </c>
      <c r="I19" s="3">
        <v>3.7074932107655792E-2</v>
      </c>
      <c r="J19" s="7">
        <v>77667255073.279999</v>
      </c>
      <c r="K19">
        <v>3.6555</v>
      </c>
      <c r="L19" s="3">
        <f t="shared" si="0"/>
        <v>0.98147894975986816</v>
      </c>
      <c r="M19" s="3">
        <f t="shared" si="1"/>
        <v>3.7774556567643829E-2</v>
      </c>
      <c r="N19">
        <f t="shared" si="2"/>
        <v>2933846120.2192373</v>
      </c>
      <c r="O19">
        <f t="shared" si="3"/>
        <v>802.58408431657438</v>
      </c>
      <c r="P19" s="3">
        <f t="shared" si="4"/>
        <v>3.7774556567643829E-2</v>
      </c>
      <c r="Q19" t="s">
        <v>1637</v>
      </c>
      <c r="U19" t="s">
        <v>73</v>
      </c>
      <c r="V19" t="s">
        <v>68</v>
      </c>
      <c r="W19" t="s">
        <v>1636</v>
      </c>
      <c r="X19" s="3">
        <f>SUMIFS($I$2:$I$3582,$A$2:$A$3582,"202606",$B$2:$B$3582,"Profuturo",$C$2:$C$3582,"Multifondos")</f>
        <v>0.98764704500475498</v>
      </c>
      <c r="Y19" s="3">
        <f>SUMIFS($M$2:$M$3582,$A$2:$A$3582,"202606",$B$2:$B$3582,"Profuturo",$C$2:$C$3582,"Multifondos")</f>
        <v>1.0000000000000007</v>
      </c>
    </row>
    <row r="20" spans="1:25" x14ac:dyDescent="0.35">
      <c r="A20" t="s">
        <v>73</v>
      </c>
      <c r="B20" t="s">
        <v>28</v>
      </c>
      <c r="C20" t="s">
        <v>39</v>
      </c>
      <c r="D20" t="s">
        <v>40</v>
      </c>
      <c r="E20" t="s">
        <v>928</v>
      </c>
      <c r="H20" t="s">
        <v>128</v>
      </c>
      <c r="I20" s="3">
        <v>4.06734783632722E-3</v>
      </c>
      <c r="J20" s="7">
        <v>51098761913.120003</v>
      </c>
      <c r="K20">
        <v>3.6555</v>
      </c>
      <c r="L20" s="3">
        <f t="shared" si="0"/>
        <v>0.98550243623972755</v>
      </c>
      <c r="M20" s="3">
        <f t="shared" si="1"/>
        <v>4.1271819193532877E-3</v>
      </c>
      <c r="N20">
        <f t="shared" si="2"/>
        <v>210893886.26916727</v>
      </c>
      <c r="O20">
        <f t="shared" si="3"/>
        <v>57.692213450736503</v>
      </c>
      <c r="P20" s="3">
        <f t="shared" si="4"/>
        <v>4.1271819193532877E-3</v>
      </c>
      <c r="Q20" t="s">
        <v>1638</v>
      </c>
      <c r="R20" t="s">
        <v>920</v>
      </c>
      <c r="S20" t="s">
        <v>929</v>
      </c>
      <c r="U20" t="s">
        <v>73</v>
      </c>
      <c r="V20" t="s">
        <v>68</v>
      </c>
      <c r="W20" t="s">
        <v>29</v>
      </c>
      <c r="X20" s="3">
        <f>SUMIFS($I$2:$I$3582,$A$2:$A$3582,"202606",$B$2:$B$3582,"Profuturo",$C$2:$C$3582,"F1")</f>
        <v>0.98755954466773221</v>
      </c>
      <c r="Y20" s="3">
        <f>SUMIFS($M$2:$M$3582,$A$2:$A$3582,"202606",$B$2:$B$3582,"Profuturo",$C$2:$C$3582,"F1")</f>
        <v>1</v>
      </c>
    </row>
    <row r="21" spans="1:25" x14ac:dyDescent="0.35">
      <c r="A21" t="s">
        <v>73</v>
      </c>
      <c r="B21" t="s">
        <v>28</v>
      </c>
      <c r="C21" t="s">
        <v>1636</v>
      </c>
      <c r="D21" t="s">
        <v>1636</v>
      </c>
      <c r="E21" t="s">
        <v>118</v>
      </c>
      <c r="F21" t="s">
        <v>119</v>
      </c>
      <c r="G21" t="s">
        <v>62</v>
      </c>
      <c r="H21" t="s">
        <v>33</v>
      </c>
      <c r="I21" s="3">
        <v>2.318011046120054E-2</v>
      </c>
      <c r="J21" s="7">
        <v>77667255073.279999</v>
      </c>
      <c r="K21">
        <v>3.6555</v>
      </c>
      <c r="L21" s="3">
        <f t="shared" si="0"/>
        <v>0.98147894975986816</v>
      </c>
      <c r="M21" s="3">
        <f t="shared" si="1"/>
        <v>2.3617531957126396E-2</v>
      </c>
      <c r="N21">
        <f t="shared" si="2"/>
        <v>1834308878.7154777</v>
      </c>
      <c r="O21">
        <f t="shared" si="3"/>
        <v>501.79424940924025</v>
      </c>
      <c r="P21" s="3">
        <f t="shared" si="4"/>
        <v>2.3617531957126396E-2</v>
      </c>
      <c r="Q21" t="s">
        <v>1637</v>
      </c>
      <c r="U21" t="s">
        <v>73</v>
      </c>
      <c r="V21" t="s">
        <v>68</v>
      </c>
      <c r="W21" t="s">
        <v>76</v>
      </c>
      <c r="X21" s="3">
        <f>SUMIFS($I$2:$I$3582,$A$2:$A$3582,"202606",$B$2:$B$3582,"Profuturo",$C$2:$C$3582,"F3")</f>
        <v>0.96427497067965462</v>
      </c>
      <c r="Y21" s="3">
        <f>SUMIFS($M$2:$M$3582,$A$2:$A$3582,"202606",$B$2:$B$3582,"Profuturo",$C$2:$C$3582,"F3")</f>
        <v>0.99999999999999944</v>
      </c>
    </row>
    <row r="22" spans="1:25" x14ac:dyDescent="0.35">
      <c r="A22" t="s">
        <v>73</v>
      </c>
      <c r="B22" t="s">
        <v>28</v>
      </c>
      <c r="C22" t="s">
        <v>1636</v>
      </c>
      <c r="D22" t="s">
        <v>1636</v>
      </c>
      <c r="E22" t="s">
        <v>120</v>
      </c>
      <c r="F22" t="s">
        <v>121</v>
      </c>
      <c r="G22" t="s">
        <v>62</v>
      </c>
      <c r="H22" t="s">
        <v>33</v>
      </c>
      <c r="I22" s="3">
        <v>7.5710617212035853E-5</v>
      </c>
      <c r="J22" s="7">
        <v>77667255073.279999</v>
      </c>
      <c r="K22">
        <v>3.6555</v>
      </c>
      <c r="L22" s="3">
        <f t="shared" si="0"/>
        <v>0.98147894975986816</v>
      </c>
      <c r="M22" s="3">
        <f t="shared" si="1"/>
        <v>7.7139318403679936E-5</v>
      </c>
      <c r="N22">
        <f t="shared" si="2"/>
        <v>5991199.118637572</v>
      </c>
      <c r="O22">
        <f t="shared" si="3"/>
        <v>1.6389547582102508</v>
      </c>
      <c r="P22" s="3">
        <f t="shared" si="4"/>
        <v>7.7139318403679936E-5</v>
      </c>
      <c r="Q22" t="s">
        <v>1637</v>
      </c>
    </row>
    <row r="23" spans="1:25" x14ac:dyDescent="0.35">
      <c r="A23" t="s">
        <v>73</v>
      </c>
      <c r="B23" t="s">
        <v>28</v>
      </c>
      <c r="C23" t="s">
        <v>29</v>
      </c>
      <c r="D23" t="s">
        <v>30</v>
      </c>
      <c r="E23" t="s">
        <v>455</v>
      </c>
      <c r="F23" t="s">
        <v>456</v>
      </c>
      <c r="G23" t="s">
        <v>457</v>
      </c>
      <c r="H23" t="s">
        <v>452</v>
      </c>
      <c r="I23" s="3">
        <v>2.1177136175482602E-3</v>
      </c>
      <c r="J23" s="7">
        <v>13546427235.219999</v>
      </c>
      <c r="K23">
        <v>3.6555</v>
      </c>
      <c r="L23" s="3">
        <f t="shared" si="0"/>
        <v>0.98169211961567404</v>
      </c>
      <c r="M23" s="3">
        <f t="shared" si="1"/>
        <v>2.1572075146913993E-3</v>
      </c>
      <c r="N23">
        <f t="shared" si="2"/>
        <v>29222454.629036818</v>
      </c>
      <c r="O23">
        <f t="shared" si="3"/>
        <v>7.9941060399498882</v>
      </c>
      <c r="P23" s="3">
        <f t="shared" si="4"/>
        <v>2.1572075146913993E-3</v>
      </c>
      <c r="Q23" t="s">
        <v>1638</v>
      </c>
      <c r="R23" t="s">
        <v>452</v>
      </c>
      <c r="S23" t="s">
        <v>457</v>
      </c>
    </row>
    <row r="24" spans="1:25" x14ac:dyDescent="0.35">
      <c r="A24" t="s">
        <v>73</v>
      </c>
      <c r="B24" t="s">
        <v>28</v>
      </c>
      <c r="C24" t="s">
        <v>1636</v>
      </c>
      <c r="D24" t="s">
        <v>1636</v>
      </c>
      <c r="E24" t="s">
        <v>1379</v>
      </c>
      <c r="F24" t="s">
        <v>1380</v>
      </c>
      <c r="G24" t="s">
        <v>62</v>
      </c>
      <c r="H24" t="s">
        <v>33</v>
      </c>
      <c r="I24" s="3">
        <v>3.9512532319971088E-7</v>
      </c>
      <c r="J24" s="7">
        <v>77667255073.279999</v>
      </c>
      <c r="K24">
        <v>3.6555</v>
      </c>
      <c r="L24" s="3">
        <f t="shared" si="0"/>
        <v>0.98147894975986816</v>
      </c>
      <c r="M24" s="3">
        <f t="shared" si="1"/>
        <v>4.0258155643214104E-7</v>
      </c>
      <c r="N24">
        <f t="shared" si="2"/>
        <v>31267.404431213166</v>
      </c>
      <c r="O24">
        <f t="shared" si="3"/>
        <v>8.5535233022057643E-3</v>
      </c>
      <c r="P24" s="3">
        <f t="shared" si="4"/>
        <v>4.0258155643214104E-7</v>
      </c>
      <c r="Q24" t="s">
        <v>1637</v>
      </c>
    </row>
    <row r="25" spans="1:25" x14ac:dyDescent="0.35">
      <c r="A25" t="s">
        <v>73</v>
      </c>
      <c r="B25" t="s">
        <v>28</v>
      </c>
      <c r="C25" t="s">
        <v>29</v>
      </c>
      <c r="D25" t="s">
        <v>30</v>
      </c>
      <c r="E25" t="s">
        <v>1374</v>
      </c>
      <c r="F25" t="s">
        <v>1375</v>
      </c>
      <c r="G25" t="s">
        <v>1376</v>
      </c>
      <c r="H25" t="s">
        <v>33</v>
      </c>
      <c r="I25" s="3">
        <v>3.2229476580439599E-3</v>
      </c>
      <c r="J25" s="7">
        <v>13546427235.219999</v>
      </c>
      <c r="K25">
        <v>3.6555</v>
      </c>
      <c r="L25" s="3">
        <f t="shared" si="0"/>
        <v>0.98169211961567404</v>
      </c>
      <c r="M25" s="3">
        <f t="shared" si="1"/>
        <v>3.2830534071168083E-3</v>
      </c>
      <c r="N25">
        <f t="shared" si="2"/>
        <v>44473644.088848941</v>
      </c>
      <c r="O25">
        <f t="shared" si="3"/>
        <v>12.166227352988356</v>
      </c>
      <c r="P25" s="3">
        <f t="shared" si="4"/>
        <v>3.2830534071168079E-3</v>
      </c>
      <c r="Q25" t="s">
        <v>1638</v>
      </c>
      <c r="R25" t="s">
        <v>33</v>
      </c>
      <c r="S25" t="s">
        <v>1376</v>
      </c>
    </row>
    <row r="26" spans="1:25" x14ac:dyDescent="0.35">
      <c r="A26" t="s">
        <v>73</v>
      </c>
      <c r="B26" t="s">
        <v>28</v>
      </c>
      <c r="C26" t="s">
        <v>76</v>
      </c>
      <c r="D26" t="s">
        <v>77</v>
      </c>
      <c r="E26" t="s">
        <v>1228</v>
      </c>
      <c r="F26" t="s">
        <v>1229</v>
      </c>
      <c r="G26" t="s">
        <v>1230</v>
      </c>
      <c r="H26" t="s">
        <v>452</v>
      </c>
      <c r="I26" s="3">
        <v>4.55232064201367E-3</v>
      </c>
      <c r="J26" s="7">
        <v>13022065924.940001</v>
      </c>
      <c r="K26">
        <v>3.6555</v>
      </c>
      <c r="L26" s="3">
        <f t="shared" si="0"/>
        <v>0.96546898107770229</v>
      </c>
      <c r="M26" s="3">
        <f t="shared" si="1"/>
        <v>4.7151392030556523E-3</v>
      </c>
      <c r="N26">
        <f t="shared" si="2"/>
        <v>61400853.547459759</v>
      </c>
      <c r="O26">
        <f t="shared" si="3"/>
        <v>16.796841347957805</v>
      </c>
      <c r="P26" s="3">
        <f t="shared" si="4"/>
        <v>4.7151392030556523E-3</v>
      </c>
      <c r="Q26" t="s">
        <v>1638</v>
      </c>
      <c r="R26" t="s">
        <v>452</v>
      </c>
      <c r="S26" t="s">
        <v>1230</v>
      </c>
    </row>
    <row r="27" spans="1:25" x14ac:dyDescent="0.35">
      <c r="A27" t="s">
        <v>73</v>
      </c>
      <c r="B27" t="s">
        <v>28</v>
      </c>
      <c r="C27" t="s">
        <v>1636</v>
      </c>
      <c r="D27" t="s">
        <v>1636</v>
      </c>
      <c r="E27" t="s">
        <v>64</v>
      </c>
      <c r="F27" t="s">
        <v>65</v>
      </c>
      <c r="G27" t="s">
        <v>62</v>
      </c>
      <c r="H27" t="s">
        <v>33</v>
      </c>
      <c r="I27" s="3">
        <v>1.002889395607762E-7</v>
      </c>
      <c r="J27" s="7">
        <v>77667255073.279999</v>
      </c>
      <c r="K27">
        <v>3.6555</v>
      </c>
      <c r="L27" s="3">
        <f t="shared" si="0"/>
        <v>0.98147894975986816</v>
      </c>
      <c r="M27" s="3">
        <f t="shared" si="1"/>
        <v>1.0218144727944824E-7</v>
      </c>
      <c r="N27">
        <f t="shared" si="2"/>
        <v>7936.1525296098189</v>
      </c>
      <c r="O27">
        <f t="shared" si="3"/>
        <v>2.1710169688441577E-3</v>
      </c>
      <c r="P27" s="3">
        <f t="shared" si="4"/>
        <v>1.0218144727944824E-7</v>
      </c>
      <c r="Q27" t="s">
        <v>1637</v>
      </c>
    </row>
    <row r="28" spans="1:25" x14ac:dyDescent="0.35">
      <c r="A28" t="s">
        <v>73</v>
      </c>
      <c r="B28" t="s">
        <v>28</v>
      </c>
      <c r="C28" t="s">
        <v>39</v>
      </c>
      <c r="D28" t="s">
        <v>40</v>
      </c>
      <c r="E28" t="s">
        <v>1374</v>
      </c>
      <c r="F28" t="s">
        <v>1375</v>
      </c>
      <c r="G28" t="s">
        <v>1376</v>
      </c>
      <c r="H28" t="s">
        <v>33</v>
      </c>
      <c r="I28" s="3">
        <v>1.58858949284274E-3</v>
      </c>
      <c r="J28" s="7">
        <v>51098761913.120003</v>
      </c>
      <c r="K28">
        <v>3.6555</v>
      </c>
      <c r="L28" s="3">
        <f t="shared" si="0"/>
        <v>0.98550243623972755</v>
      </c>
      <c r="M28" s="3">
        <f t="shared" si="1"/>
        <v>1.6119589708008687E-3</v>
      </c>
      <c r="N28">
        <f t="shared" si="2"/>
        <v>82369107.662671551</v>
      </c>
      <c r="O28">
        <f t="shared" si="3"/>
        <v>22.532925088954059</v>
      </c>
      <c r="P28" s="3">
        <f t="shared" si="4"/>
        <v>1.6119589708008687E-3</v>
      </c>
      <c r="Q28" t="s">
        <v>1638</v>
      </c>
      <c r="R28" t="s">
        <v>33</v>
      </c>
      <c r="S28" t="s">
        <v>1376</v>
      </c>
    </row>
    <row r="29" spans="1:25" x14ac:dyDescent="0.35">
      <c r="A29" t="s">
        <v>73</v>
      </c>
      <c r="B29" t="s">
        <v>28</v>
      </c>
      <c r="C29" t="s">
        <v>1636</v>
      </c>
      <c r="D29" t="s">
        <v>1636</v>
      </c>
      <c r="E29" t="s">
        <v>124</v>
      </c>
      <c r="F29" t="s">
        <v>125</v>
      </c>
      <c r="G29" t="s">
        <v>62</v>
      </c>
      <c r="H29" t="s">
        <v>33</v>
      </c>
      <c r="I29" s="3">
        <v>2.354748957950731E-4</v>
      </c>
      <c r="J29" s="7">
        <v>77667255073.279999</v>
      </c>
      <c r="K29">
        <v>3.6555</v>
      </c>
      <c r="L29" s="3">
        <f t="shared" si="0"/>
        <v>0.98147894975986816</v>
      </c>
      <c r="M29" s="3">
        <f t="shared" si="1"/>
        <v>2.3991843722444089E-4</v>
      </c>
      <c r="N29">
        <f t="shared" si="2"/>
        <v>18633806.460693367</v>
      </c>
      <c r="O29">
        <f t="shared" si="3"/>
        <v>5.0974713337965714</v>
      </c>
      <c r="P29" s="3">
        <f t="shared" si="4"/>
        <v>2.3991843722444091E-4</v>
      </c>
      <c r="Q29" t="s">
        <v>1637</v>
      </c>
    </row>
    <row r="30" spans="1:25" x14ac:dyDescent="0.35">
      <c r="A30" t="s">
        <v>73</v>
      </c>
      <c r="B30" t="s">
        <v>28</v>
      </c>
      <c r="C30" t="s">
        <v>1636</v>
      </c>
      <c r="D30" t="s">
        <v>1636</v>
      </c>
      <c r="E30" t="s">
        <v>1368</v>
      </c>
      <c r="F30" t="s">
        <v>1369</v>
      </c>
      <c r="G30" t="s">
        <v>1371</v>
      </c>
      <c r="H30" t="s">
        <v>33</v>
      </c>
      <c r="I30" s="3">
        <v>4.3870507953198149E-4</v>
      </c>
      <c r="J30" s="7">
        <v>77667255073.279999</v>
      </c>
      <c r="K30">
        <v>3.6555</v>
      </c>
      <c r="L30" s="3">
        <f t="shared" si="0"/>
        <v>0.98147894975986816</v>
      </c>
      <c r="M30" s="3">
        <f t="shared" si="1"/>
        <v>4.4698368685269969E-4</v>
      </c>
      <c r="N30">
        <f t="shared" si="2"/>
        <v>34715996.020383738</v>
      </c>
      <c r="O30">
        <f t="shared" si="3"/>
        <v>9.4969213569645028</v>
      </c>
      <c r="P30" s="3">
        <f t="shared" si="4"/>
        <v>4.4698368685269969E-4</v>
      </c>
      <c r="Q30" t="s">
        <v>1637</v>
      </c>
    </row>
    <row r="31" spans="1:25" x14ac:dyDescent="0.35">
      <c r="A31" t="s">
        <v>73</v>
      </c>
      <c r="B31" t="s">
        <v>28</v>
      </c>
      <c r="C31" t="s">
        <v>76</v>
      </c>
      <c r="D31" t="s">
        <v>77</v>
      </c>
      <c r="E31" t="s">
        <v>928</v>
      </c>
      <c r="H31" t="s">
        <v>128</v>
      </c>
      <c r="I31" s="3">
        <v>4.4532182158656701E-3</v>
      </c>
      <c r="J31" s="7">
        <v>13022065924.940001</v>
      </c>
      <c r="K31">
        <v>3.6555</v>
      </c>
      <c r="L31" s="3">
        <f t="shared" si="0"/>
        <v>0.96546898107770229</v>
      </c>
      <c r="M31" s="3">
        <f t="shared" si="1"/>
        <v>4.6124922738530411E-3</v>
      </c>
      <c r="N31">
        <f t="shared" si="2"/>
        <v>60064178.468390711</v>
      </c>
      <c r="O31">
        <f t="shared" si="3"/>
        <v>16.431179994088556</v>
      </c>
      <c r="P31" s="3">
        <f t="shared" si="4"/>
        <v>4.6124922738530411E-3</v>
      </c>
      <c r="Q31" t="s">
        <v>1638</v>
      </c>
      <c r="R31" t="s">
        <v>920</v>
      </c>
      <c r="S31" t="s">
        <v>929</v>
      </c>
    </row>
    <row r="32" spans="1:25" x14ac:dyDescent="0.35">
      <c r="A32" t="s">
        <v>73</v>
      </c>
      <c r="B32" t="s">
        <v>28</v>
      </c>
      <c r="C32" t="s">
        <v>39</v>
      </c>
      <c r="D32" t="s">
        <v>40</v>
      </c>
      <c r="E32" t="s">
        <v>1228</v>
      </c>
      <c r="F32" t="s">
        <v>1229</v>
      </c>
      <c r="G32" t="s">
        <v>1230</v>
      </c>
      <c r="H32" t="s">
        <v>452</v>
      </c>
      <c r="I32" s="3">
        <v>9.2440372778015908E-3</v>
      </c>
      <c r="J32" s="7">
        <v>51098761913.120003</v>
      </c>
      <c r="K32">
        <v>3.6555</v>
      </c>
      <c r="L32" s="3">
        <f t="shared" si="0"/>
        <v>0.98550243623972755</v>
      </c>
      <c r="M32" s="3">
        <f t="shared" si="1"/>
        <v>9.3800247851979334E-3</v>
      </c>
      <c r="N32">
        <f t="shared" si="2"/>
        <v>479307653.23799378</v>
      </c>
      <c r="O32">
        <f t="shared" si="3"/>
        <v>131.11958780960026</v>
      </c>
      <c r="P32" s="3">
        <f t="shared" si="4"/>
        <v>9.3800247851979334E-3</v>
      </c>
      <c r="Q32" t="s">
        <v>1638</v>
      </c>
      <c r="R32" t="s">
        <v>452</v>
      </c>
      <c r="S32" t="s">
        <v>1230</v>
      </c>
    </row>
    <row r="33" spans="1:19" x14ac:dyDescent="0.35">
      <c r="A33" t="s">
        <v>73</v>
      </c>
      <c r="B33" t="s">
        <v>28</v>
      </c>
      <c r="C33" t="s">
        <v>1636</v>
      </c>
      <c r="D33" t="s">
        <v>1636</v>
      </c>
      <c r="E33" t="s">
        <v>1372</v>
      </c>
      <c r="F33" t="s">
        <v>1373</v>
      </c>
      <c r="G33" t="s">
        <v>38</v>
      </c>
      <c r="H33" t="s">
        <v>33</v>
      </c>
      <c r="I33" s="3">
        <v>1.167332730536895E-3</v>
      </c>
      <c r="J33" s="7">
        <v>77667255073.279999</v>
      </c>
      <c r="K33">
        <v>3.6555</v>
      </c>
      <c r="L33" s="3">
        <f t="shared" si="0"/>
        <v>0.98147894975986816</v>
      </c>
      <c r="M33" s="3">
        <f t="shared" si="1"/>
        <v>1.1893609443406794E-3</v>
      </c>
      <c r="N33">
        <f t="shared" si="2"/>
        <v>92374399.838304728</v>
      </c>
      <c r="O33">
        <f t="shared" si="3"/>
        <v>25.269976703133562</v>
      </c>
      <c r="P33" s="3">
        <f t="shared" si="4"/>
        <v>1.1893609443406794E-3</v>
      </c>
      <c r="Q33" t="s">
        <v>1637</v>
      </c>
    </row>
    <row r="34" spans="1:19" x14ac:dyDescent="0.35">
      <c r="A34" t="s">
        <v>73</v>
      </c>
      <c r="B34" t="s">
        <v>28</v>
      </c>
      <c r="C34" t="s">
        <v>1636</v>
      </c>
      <c r="D34" t="s">
        <v>1636</v>
      </c>
      <c r="E34" t="s">
        <v>78</v>
      </c>
      <c r="F34" t="s">
        <v>79</v>
      </c>
      <c r="G34" t="s">
        <v>38</v>
      </c>
      <c r="H34" t="s">
        <v>33</v>
      </c>
      <c r="I34" s="3">
        <v>3.3425698197031492E-3</v>
      </c>
      <c r="J34" s="7">
        <v>77667255073.279999</v>
      </c>
      <c r="K34">
        <v>3.6555</v>
      </c>
      <c r="L34" s="3">
        <f t="shared" si="0"/>
        <v>0.98147894975986816</v>
      </c>
      <c r="M34" s="3">
        <f t="shared" si="1"/>
        <v>3.405645959621399E-3</v>
      </c>
      <c r="N34">
        <f t="shared" si="2"/>
        <v>264507173.43520063</v>
      </c>
      <c r="O34">
        <f t="shared" si="3"/>
        <v>72.358685114266351</v>
      </c>
      <c r="P34" s="3">
        <f t="shared" si="4"/>
        <v>3.405645959621399E-3</v>
      </c>
      <c r="Q34" t="s">
        <v>1637</v>
      </c>
    </row>
    <row r="35" spans="1:19" x14ac:dyDescent="0.35">
      <c r="A35" t="s">
        <v>73</v>
      </c>
      <c r="B35" t="s">
        <v>28</v>
      </c>
      <c r="C35" t="s">
        <v>39</v>
      </c>
      <c r="D35" t="s">
        <v>40</v>
      </c>
      <c r="E35" t="s">
        <v>1377</v>
      </c>
      <c r="F35" t="s">
        <v>1378</v>
      </c>
      <c r="G35" t="s">
        <v>58</v>
      </c>
      <c r="H35" t="s">
        <v>33</v>
      </c>
      <c r="I35" s="3">
        <v>4.9224082868592903E-4</v>
      </c>
      <c r="J35" s="7">
        <v>51098761913.120003</v>
      </c>
      <c r="K35">
        <v>3.6555</v>
      </c>
      <c r="L35" s="3">
        <f t="shared" si="0"/>
        <v>0.98550243623972755</v>
      </c>
      <c r="M35" s="3">
        <f t="shared" si="1"/>
        <v>4.994821023113021E-4</v>
      </c>
      <c r="N35">
        <f t="shared" si="2"/>
        <v>25522917.025869872</v>
      </c>
      <c r="O35">
        <f t="shared" si="3"/>
        <v>6.9820590961208788</v>
      </c>
      <c r="P35" s="3">
        <f t="shared" si="4"/>
        <v>4.994821023113021E-4</v>
      </c>
      <c r="Q35" t="s">
        <v>1638</v>
      </c>
      <c r="R35" t="s">
        <v>33</v>
      </c>
      <c r="S35" t="s">
        <v>58</v>
      </c>
    </row>
    <row r="36" spans="1:19" x14ac:dyDescent="0.35">
      <c r="A36" t="s">
        <v>73</v>
      </c>
      <c r="B36" t="s">
        <v>28</v>
      </c>
      <c r="C36" t="s">
        <v>76</v>
      </c>
      <c r="D36" t="s">
        <v>77</v>
      </c>
      <c r="E36" t="s">
        <v>930</v>
      </c>
      <c r="F36" t="s">
        <v>931</v>
      </c>
      <c r="H36" t="s">
        <v>128</v>
      </c>
      <c r="I36" s="3">
        <v>3.41523418722428E-3</v>
      </c>
      <c r="J36" s="7">
        <v>13022065924.940001</v>
      </c>
      <c r="K36">
        <v>3.6555</v>
      </c>
      <c r="L36" s="3">
        <f t="shared" si="0"/>
        <v>0.96546898107770229</v>
      </c>
      <c r="M36" s="3">
        <f t="shared" si="1"/>
        <v>3.5373836489412985E-3</v>
      </c>
      <c r="N36">
        <f t="shared" si="2"/>
        <v>46064043.078318402</v>
      </c>
      <c r="O36">
        <f t="shared" si="3"/>
        <v>12.601297518347257</v>
      </c>
      <c r="P36" s="3">
        <f t="shared" si="4"/>
        <v>3.5373836489412981E-3</v>
      </c>
      <c r="Q36" t="s">
        <v>1638</v>
      </c>
      <c r="R36" t="s">
        <v>920</v>
      </c>
      <c r="S36" t="s">
        <v>932</v>
      </c>
    </row>
    <row r="37" spans="1:19" x14ac:dyDescent="0.35">
      <c r="A37" t="s">
        <v>73</v>
      </c>
      <c r="B37" t="s">
        <v>28</v>
      </c>
      <c r="C37" t="s">
        <v>1636</v>
      </c>
      <c r="D37" t="s">
        <v>1636</v>
      </c>
      <c r="E37" t="s">
        <v>80</v>
      </c>
      <c r="F37" t="s">
        <v>81</v>
      </c>
      <c r="G37" t="s">
        <v>38</v>
      </c>
      <c r="H37" t="s">
        <v>33</v>
      </c>
      <c r="I37" s="3">
        <v>4.5970961763915656E-3</v>
      </c>
      <c r="J37" s="7">
        <v>77667255073.279999</v>
      </c>
      <c r="K37">
        <v>3.6555</v>
      </c>
      <c r="L37" s="3">
        <f t="shared" si="0"/>
        <v>0.98147894975986816</v>
      </c>
      <c r="M37" s="3">
        <f t="shared" si="1"/>
        <v>4.6838459220305299E-3</v>
      </c>
      <c r="N37">
        <f t="shared" si="2"/>
        <v>363781455.95028752</v>
      </c>
      <c r="O37">
        <f t="shared" si="3"/>
        <v>99.516196402759547</v>
      </c>
      <c r="P37" s="3">
        <f t="shared" si="4"/>
        <v>4.6838459220305299E-3</v>
      </c>
      <c r="Q37" t="s">
        <v>1637</v>
      </c>
    </row>
    <row r="38" spans="1:19" x14ac:dyDescent="0.35">
      <c r="A38" t="s">
        <v>73</v>
      </c>
      <c r="B38" t="s">
        <v>28</v>
      </c>
      <c r="C38" t="s">
        <v>1636</v>
      </c>
      <c r="D38" t="s">
        <v>1636</v>
      </c>
      <c r="E38" t="s">
        <v>71</v>
      </c>
      <c r="F38" t="s">
        <v>72</v>
      </c>
      <c r="G38" t="s">
        <v>38</v>
      </c>
      <c r="H38" t="s">
        <v>33</v>
      </c>
      <c r="I38" s="3">
        <v>2.4615720080172652E-3</v>
      </c>
      <c r="J38" s="7">
        <v>77667255073.279999</v>
      </c>
      <c r="K38">
        <v>3.6555</v>
      </c>
      <c r="L38" s="3">
        <f t="shared" si="0"/>
        <v>0.98147894975986816</v>
      </c>
      <c r="M38" s="3">
        <f t="shared" si="1"/>
        <v>2.5080232323062266E-3</v>
      </c>
      <c r="N38">
        <f t="shared" si="2"/>
        <v>194791280.11323988</v>
      </c>
      <c r="O38">
        <f t="shared" si="3"/>
        <v>53.287178255571021</v>
      </c>
      <c r="P38" s="3">
        <f t="shared" si="4"/>
        <v>2.5080232323062266E-3</v>
      </c>
      <c r="Q38" t="s">
        <v>1637</v>
      </c>
    </row>
    <row r="39" spans="1:19" x14ac:dyDescent="0.35">
      <c r="A39" t="s">
        <v>73</v>
      </c>
      <c r="B39" t="s">
        <v>28</v>
      </c>
      <c r="C39" t="s">
        <v>39</v>
      </c>
      <c r="D39" t="s">
        <v>40</v>
      </c>
      <c r="E39" t="s">
        <v>930</v>
      </c>
      <c r="F39" t="s">
        <v>931</v>
      </c>
      <c r="H39" t="s">
        <v>128</v>
      </c>
      <c r="I39" s="3">
        <v>3.3640844579397901E-3</v>
      </c>
      <c r="J39" s="7">
        <v>51098761913.120003</v>
      </c>
      <c r="K39">
        <v>3.6555</v>
      </c>
      <c r="L39" s="3">
        <f t="shared" si="0"/>
        <v>0.98550243623972755</v>
      </c>
      <c r="M39" s="3">
        <f t="shared" si="1"/>
        <v>3.4135729494244116E-3</v>
      </c>
      <c r="N39">
        <f t="shared" si="2"/>
        <v>174429351.41570485</v>
      </c>
      <c r="O39">
        <f t="shared" si="3"/>
        <v>47.716961131365025</v>
      </c>
      <c r="P39" s="3">
        <f t="shared" si="4"/>
        <v>3.4135729494244116E-3</v>
      </c>
      <c r="Q39" t="s">
        <v>1638</v>
      </c>
      <c r="R39" t="s">
        <v>920</v>
      </c>
      <c r="S39" t="s">
        <v>932</v>
      </c>
    </row>
    <row r="40" spans="1:19" x14ac:dyDescent="0.35">
      <c r="A40" t="s">
        <v>73</v>
      </c>
      <c r="B40" t="s">
        <v>28</v>
      </c>
      <c r="C40" t="s">
        <v>1636</v>
      </c>
      <c r="D40" t="s">
        <v>1636</v>
      </c>
      <c r="E40" t="s">
        <v>69</v>
      </c>
      <c r="F40" t="s">
        <v>70</v>
      </c>
      <c r="G40" t="s">
        <v>38</v>
      </c>
      <c r="H40" t="s">
        <v>33</v>
      </c>
      <c r="I40" s="3">
        <v>8.0469888237943692E-3</v>
      </c>
      <c r="J40" s="7">
        <v>77667255073.279999</v>
      </c>
      <c r="K40">
        <v>3.6555</v>
      </c>
      <c r="L40" s="3">
        <f t="shared" si="0"/>
        <v>0.98147894975986816</v>
      </c>
      <c r="M40" s="3">
        <f t="shared" si="1"/>
        <v>8.1988399504270282E-3</v>
      </c>
      <c r="N40">
        <f t="shared" si="2"/>
        <v>636781393.73481429</v>
      </c>
      <c r="O40">
        <f t="shared" si="3"/>
        <v>174.19816543149071</v>
      </c>
      <c r="P40" s="3">
        <f t="shared" si="4"/>
        <v>8.1988399504270282E-3</v>
      </c>
      <c r="Q40" t="s">
        <v>1637</v>
      </c>
    </row>
    <row r="41" spans="1:19" x14ac:dyDescent="0.35">
      <c r="A41" t="s">
        <v>73</v>
      </c>
      <c r="B41" t="s">
        <v>28</v>
      </c>
      <c r="C41" t="s">
        <v>29</v>
      </c>
      <c r="D41" t="s">
        <v>30</v>
      </c>
      <c r="E41" t="s">
        <v>1377</v>
      </c>
      <c r="F41" t="s">
        <v>1378</v>
      </c>
      <c r="G41" t="s">
        <v>58</v>
      </c>
      <c r="H41" t="s">
        <v>33</v>
      </c>
      <c r="I41" s="3">
        <v>1.8180118968766899E-3</v>
      </c>
      <c r="J41" s="7">
        <v>13546427235.219999</v>
      </c>
      <c r="K41">
        <v>3.6555</v>
      </c>
      <c r="L41" s="3">
        <f t="shared" si="0"/>
        <v>0.98169211961567404</v>
      </c>
      <c r="M41" s="3">
        <f t="shared" si="1"/>
        <v>1.8519165638086507E-3</v>
      </c>
      <c r="N41">
        <f t="shared" si="2"/>
        <v>25086852.97733254</v>
      </c>
      <c r="O41">
        <f t="shared" si="3"/>
        <v>6.8627692456114184</v>
      </c>
      <c r="P41" s="3">
        <f t="shared" si="4"/>
        <v>1.8519165638086505E-3</v>
      </c>
      <c r="Q41" t="s">
        <v>1638</v>
      </c>
      <c r="R41" t="s">
        <v>33</v>
      </c>
      <c r="S41" t="s">
        <v>58</v>
      </c>
    </row>
    <row r="42" spans="1:19" x14ac:dyDescent="0.35">
      <c r="A42" t="s">
        <v>73</v>
      </c>
      <c r="B42" t="s">
        <v>28</v>
      </c>
      <c r="C42" t="s">
        <v>1636</v>
      </c>
      <c r="D42" t="s">
        <v>1636</v>
      </c>
      <c r="E42" t="s">
        <v>1381</v>
      </c>
      <c r="F42" t="s">
        <v>1382</v>
      </c>
      <c r="G42" t="s">
        <v>38</v>
      </c>
      <c r="H42" t="s">
        <v>33</v>
      </c>
      <c r="I42" s="3">
        <v>5.5258805338462876E-4</v>
      </c>
      <c r="J42" s="7">
        <v>77667255073.279999</v>
      </c>
      <c r="K42">
        <v>3.6555</v>
      </c>
      <c r="L42" s="3">
        <f t="shared" si="0"/>
        <v>0.98147894975986816</v>
      </c>
      <c r="M42" s="3">
        <f t="shared" si="1"/>
        <v>5.630156953644566E-4</v>
      </c>
      <c r="N42">
        <f t="shared" si="2"/>
        <v>43727883.622131355</v>
      </c>
      <c r="O42">
        <f t="shared" si="3"/>
        <v>11.962216830018152</v>
      </c>
      <c r="P42" s="3">
        <f t="shared" si="4"/>
        <v>5.630156953644566E-4</v>
      </c>
      <c r="Q42" t="s">
        <v>1637</v>
      </c>
    </row>
    <row r="43" spans="1:19" x14ac:dyDescent="0.35">
      <c r="A43" t="s">
        <v>73</v>
      </c>
      <c r="B43" t="s">
        <v>28</v>
      </c>
      <c r="C43" t="s">
        <v>29</v>
      </c>
      <c r="D43" t="s">
        <v>30</v>
      </c>
      <c r="E43" t="s">
        <v>1411</v>
      </c>
      <c r="F43" t="s">
        <v>1412</v>
      </c>
      <c r="G43" t="s">
        <v>1413</v>
      </c>
      <c r="H43" t="s">
        <v>452</v>
      </c>
      <c r="I43" s="3">
        <v>1.32619644438563E-3</v>
      </c>
      <c r="J43" s="7">
        <v>13546427235.219999</v>
      </c>
      <c r="K43">
        <v>3.6555</v>
      </c>
      <c r="L43" s="3">
        <f t="shared" si="0"/>
        <v>0.98169211961567404</v>
      </c>
      <c r="M43" s="3">
        <f t="shared" si="1"/>
        <v>1.3509290926210422E-3</v>
      </c>
      <c r="N43">
        <f t="shared" si="2"/>
        <v>18300262.653132726</v>
      </c>
      <c r="O43">
        <f t="shared" si="3"/>
        <v>5.0062269602332723</v>
      </c>
      <c r="P43" s="3">
        <f t="shared" si="4"/>
        <v>1.3509290926210422E-3</v>
      </c>
      <c r="Q43" t="s">
        <v>1638</v>
      </c>
      <c r="R43" t="s">
        <v>452</v>
      </c>
      <c r="S43" t="s">
        <v>1413</v>
      </c>
    </row>
    <row r="44" spans="1:19" x14ac:dyDescent="0.35">
      <c r="A44" t="s">
        <v>73</v>
      </c>
      <c r="B44" t="s">
        <v>28</v>
      </c>
      <c r="C44" t="s">
        <v>76</v>
      </c>
      <c r="D44" t="s">
        <v>77</v>
      </c>
      <c r="E44" t="s">
        <v>933</v>
      </c>
      <c r="F44" t="s">
        <v>934</v>
      </c>
      <c r="H44" t="s">
        <v>128</v>
      </c>
      <c r="I44" s="3">
        <v>1.4756665089639799E-3</v>
      </c>
      <c r="J44" s="7">
        <v>13022065924.940001</v>
      </c>
      <c r="K44">
        <v>3.6555</v>
      </c>
      <c r="L44" s="3">
        <f t="shared" si="0"/>
        <v>0.96546898107770229</v>
      </c>
      <c r="M44" s="3">
        <f t="shared" si="1"/>
        <v>1.5284452819155007E-3</v>
      </c>
      <c r="N44">
        <f t="shared" si="2"/>
        <v>19903515.223767154</v>
      </c>
      <c r="O44">
        <f t="shared" si="3"/>
        <v>5.4448133562487087</v>
      </c>
      <c r="P44" s="3">
        <f t="shared" si="4"/>
        <v>1.5284452819155007E-3</v>
      </c>
      <c r="Q44" t="s">
        <v>1638</v>
      </c>
      <c r="R44" t="s">
        <v>920</v>
      </c>
      <c r="S44" t="s">
        <v>935</v>
      </c>
    </row>
    <row r="45" spans="1:19" x14ac:dyDescent="0.35">
      <c r="A45" t="s">
        <v>73</v>
      </c>
      <c r="B45" t="s">
        <v>28</v>
      </c>
      <c r="C45" t="s">
        <v>1636</v>
      </c>
      <c r="D45" t="s">
        <v>1636</v>
      </c>
      <c r="E45" t="s">
        <v>94</v>
      </c>
      <c r="F45" t="s">
        <v>95</v>
      </c>
      <c r="G45" t="s">
        <v>45</v>
      </c>
      <c r="H45" t="s">
        <v>33</v>
      </c>
      <c r="I45" s="3">
        <v>1.1763725894153269E-9</v>
      </c>
      <c r="J45" s="7">
        <v>77667255073.279999</v>
      </c>
      <c r="K45">
        <v>3.6555</v>
      </c>
      <c r="L45" s="3">
        <f t="shared" si="0"/>
        <v>0.98147894975986816</v>
      </c>
      <c r="M45" s="3">
        <f t="shared" si="1"/>
        <v>1.1985713903524289E-9</v>
      </c>
      <c r="N45">
        <f t="shared" si="2"/>
        <v>93.089749898037951</v>
      </c>
      <c r="O45">
        <f t="shared" si="3"/>
        <v>2.5465668143356025E-5</v>
      </c>
      <c r="P45" s="3">
        <f t="shared" si="4"/>
        <v>1.1985713903524289E-9</v>
      </c>
      <c r="Q45" t="s">
        <v>1637</v>
      </c>
    </row>
    <row r="46" spans="1:19" x14ac:dyDescent="0.35">
      <c r="A46" t="s">
        <v>73</v>
      </c>
      <c r="B46" t="s">
        <v>28</v>
      </c>
      <c r="C46" t="s">
        <v>1636</v>
      </c>
      <c r="D46" t="s">
        <v>1636</v>
      </c>
      <c r="E46" t="s">
        <v>96</v>
      </c>
      <c r="F46" t="s">
        <v>97</v>
      </c>
      <c r="G46" t="s">
        <v>45</v>
      </c>
      <c r="H46" t="s">
        <v>33</v>
      </c>
      <c r="I46" s="3">
        <v>5.8652314945651937E-3</v>
      </c>
      <c r="J46" s="7">
        <v>77667255073.279999</v>
      </c>
      <c r="K46">
        <v>3.6555</v>
      </c>
      <c r="L46" s="3">
        <f t="shared" si="0"/>
        <v>0.98147894975986816</v>
      </c>
      <c r="M46" s="3">
        <f t="shared" si="1"/>
        <v>5.9759116545496978E-3</v>
      </c>
      <c r="N46">
        <f t="shared" si="2"/>
        <v>464132654.76929808</v>
      </c>
      <c r="O46">
        <f t="shared" si="3"/>
        <v>126.96830933368844</v>
      </c>
      <c r="P46" s="3">
        <f t="shared" si="4"/>
        <v>5.9759116545496978E-3</v>
      </c>
      <c r="Q46" t="s">
        <v>1637</v>
      </c>
    </row>
    <row r="47" spans="1:19" x14ac:dyDescent="0.35">
      <c r="A47" t="s">
        <v>73</v>
      </c>
      <c r="B47" t="s">
        <v>28</v>
      </c>
      <c r="C47" t="s">
        <v>39</v>
      </c>
      <c r="D47" t="s">
        <v>40</v>
      </c>
      <c r="E47" t="s">
        <v>1379</v>
      </c>
      <c r="F47" t="s">
        <v>1380</v>
      </c>
      <c r="G47" t="s">
        <v>62</v>
      </c>
      <c r="H47" t="s">
        <v>33</v>
      </c>
      <c r="I47" s="3">
        <v>6.0056835261569596E-7</v>
      </c>
      <c r="J47" s="7">
        <v>51098761913.120003</v>
      </c>
      <c r="K47">
        <v>3.6555</v>
      </c>
      <c r="L47" s="3">
        <f t="shared" si="0"/>
        <v>0.98550243623972755</v>
      </c>
      <c r="M47" s="3">
        <f t="shared" si="1"/>
        <v>6.0940321457470778E-7</v>
      </c>
      <c r="N47">
        <f t="shared" si="2"/>
        <v>31139.749770642975</v>
      </c>
      <c r="O47">
        <f t="shared" si="3"/>
        <v>8.5186020436719932E-3</v>
      </c>
      <c r="P47" s="3">
        <f t="shared" si="4"/>
        <v>6.0940321457470778E-7</v>
      </c>
      <c r="Q47" t="s">
        <v>1638</v>
      </c>
      <c r="R47" t="s">
        <v>33</v>
      </c>
      <c r="S47" t="s">
        <v>62</v>
      </c>
    </row>
    <row r="48" spans="1:19" x14ac:dyDescent="0.35">
      <c r="A48" t="s">
        <v>73</v>
      </c>
      <c r="B48" t="s">
        <v>28</v>
      </c>
      <c r="C48" t="s">
        <v>1636</v>
      </c>
      <c r="D48" t="s">
        <v>1636</v>
      </c>
      <c r="E48" t="s">
        <v>1383</v>
      </c>
      <c r="F48" t="s">
        <v>1384</v>
      </c>
      <c r="G48" t="s">
        <v>45</v>
      </c>
      <c r="H48" t="s">
        <v>33</v>
      </c>
      <c r="I48" s="3">
        <v>1.9215507121624949E-3</v>
      </c>
      <c r="J48" s="7">
        <v>77667255073.279999</v>
      </c>
      <c r="K48">
        <v>3.6555</v>
      </c>
      <c r="L48" s="3">
        <f t="shared" si="0"/>
        <v>0.98147894975986816</v>
      </c>
      <c r="M48" s="3">
        <f t="shared" si="1"/>
        <v>1.9578114361317967E-3</v>
      </c>
      <c r="N48">
        <f t="shared" si="2"/>
        <v>152057840.1954329</v>
      </c>
      <c r="O48">
        <f t="shared" si="3"/>
        <v>41.597001831605226</v>
      </c>
      <c r="P48" s="3">
        <f t="shared" si="4"/>
        <v>1.9578114361317967E-3</v>
      </c>
      <c r="Q48" t="s">
        <v>1637</v>
      </c>
    </row>
    <row r="49" spans="1:19" x14ac:dyDescent="0.35">
      <c r="A49" t="s">
        <v>73</v>
      </c>
      <c r="B49" t="s">
        <v>28</v>
      </c>
      <c r="C49" t="s">
        <v>39</v>
      </c>
      <c r="D49" t="s">
        <v>40</v>
      </c>
      <c r="E49" t="s">
        <v>1411</v>
      </c>
      <c r="F49" t="s">
        <v>1412</v>
      </c>
      <c r="G49" t="s">
        <v>1413</v>
      </c>
      <c r="H49" t="s">
        <v>452</v>
      </c>
      <c r="I49" s="3">
        <v>7.1815595696181496E-4</v>
      </c>
      <c r="J49" s="7">
        <v>51098761913.120003</v>
      </c>
      <c r="K49">
        <v>3.6555</v>
      </c>
      <c r="L49" s="3">
        <f t="shared" si="0"/>
        <v>0.98550243623972755</v>
      </c>
      <c r="M49" s="3">
        <f t="shared" si="1"/>
        <v>7.2872063076982643E-4</v>
      </c>
      <c r="N49">
        <f t="shared" si="2"/>
        <v>37236722.012885988</v>
      </c>
      <c r="O49">
        <f t="shared" si="3"/>
        <v>10.186492138663928</v>
      </c>
      <c r="P49" s="3">
        <f t="shared" si="4"/>
        <v>7.2872063076982632E-4</v>
      </c>
      <c r="Q49" t="s">
        <v>1638</v>
      </c>
      <c r="R49" t="s">
        <v>452</v>
      </c>
      <c r="S49" t="s">
        <v>1413</v>
      </c>
    </row>
    <row r="50" spans="1:19" x14ac:dyDescent="0.35">
      <c r="A50" t="s">
        <v>73</v>
      </c>
      <c r="B50" t="s">
        <v>28</v>
      </c>
      <c r="C50" t="s">
        <v>29</v>
      </c>
      <c r="D50" t="s">
        <v>30</v>
      </c>
      <c r="E50" t="s">
        <v>458</v>
      </c>
      <c r="F50" t="s">
        <v>459</v>
      </c>
      <c r="G50" t="s">
        <v>460</v>
      </c>
      <c r="H50" t="s">
        <v>452</v>
      </c>
      <c r="I50" s="3">
        <v>6.0334332410557159E-4</v>
      </c>
      <c r="J50" s="7">
        <v>13546427235.219999</v>
      </c>
      <c r="K50">
        <v>3.6555</v>
      </c>
      <c r="L50" s="3">
        <f t="shared" si="0"/>
        <v>0.98169211961567404</v>
      </c>
      <c r="M50" s="3">
        <f t="shared" si="1"/>
        <v>6.145952606218093E-4</v>
      </c>
      <c r="N50">
        <f t="shared" si="2"/>
        <v>8325569.9771244107</v>
      </c>
      <c r="O50">
        <f t="shared" si="3"/>
        <v>2.2775461570576971</v>
      </c>
      <c r="P50" s="3">
        <f t="shared" si="4"/>
        <v>6.145952606218093E-4</v>
      </c>
      <c r="Q50" t="s">
        <v>1638</v>
      </c>
      <c r="R50" t="s">
        <v>452</v>
      </c>
      <c r="S50" t="s">
        <v>460</v>
      </c>
    </row>
    <row r="51" spans="1:19" x14ac:dyDescent="0.35">
      <c r="A51" t="s">
        <v>73</v>
      </c>
      <c r="B51" t="s">
        <v>28</v>
      </c>
      <c r="C51" t="s">
        <v>1636</v>
      </c>
      <c r="D51" t="s">
        <v>1636</v>
      </c>
      <c r="E51" t="s">
        <v>90</v>
      </c>
      <c r="F51" t="s">
        <v>91</v>
      </c>
      <c r="G51" t="s">
        <v>45</v>
      </c>
      <c r="H51" t="s">
        <v>33</v>
      </c>
      <c r="I51" s="3">
        <v>1.2111170999807479E-3</v>
      </c>
      <c r="J51" s="7">
        <v>77667255073.279999</v>
      </c>
      <c r="K51">
        <v>3.6555</v>
      </c>
      <c r="L51" s="3">
        <f t="shared" si="0"/>
        <v>0.98147894975986816</v>
      </c>
      <c r="M51" s="3">
        <f t="shared" si="1"/>
        <v>1.2339715490353245E-3</v>
      </c>
      <c r="N51">
        <f t="shared" si="2"/>
        <v>95839183.052096993</v>
      </c>
      <c r="O51">
        <f t="shared" si="3"/>
        <v>26.217804145013542</v>
      </c>
      <c r="P51" s="3">
        <f t="shared" si="4"/>
        <v>1.2339715490353245E-3</v>
      </c>
      <c r="Q51" t="s">
        <v>1637</v>
      </c>
    </row>
    <row r="52" spans="1:19" x14ac:dyDescent="0.35">
      <c r="A52" t="s">
        <v>73</v>
      </c>
      <c r="B52" t="s">
        <v>28</v>
      </c>
      <c r="C52" t="s">
        <v>29</v>
      </c>
      <c r="D52" t="s">
        <v>30</v>
      </c>
      <c r="E52" t="s">
        <v>64</v>
      </c>
      <c r="F52" t="s">
        <v>65</v>
      </c>
      <c r="G52" t="s">
        <v>62</v>
      </c>
      <c r="H52" t="s">
        <v>33</v>
      </c>
      <c r="I52" s="3">
        <v>5.7499785844965396E-7</v>
      </c>
      <c r="J52" s="7">
        <v>13546427235.219999</v>
      </c>
      <c r="K52">
        <v>3.6555</v>
      </c>
      <c r="L52" s="3">
        <f t="shared" si="0"/>
        <v>0.98169211961567404</v>
      </c>
      <c r="M52" s="3">
        <f t="shared" si="1"/>
        <v>5.8572117159783436E-7</v>
      </c>
      <c r="N52">
        <f t="shared" si="2"/>
        <v>7934.42923117787</v>
      </c>
      <c r="O52">
        <f t="shared" si="3"/>
        <v>2.1705455426556885E-3</v>
      </c>
      <c r="P52" s="3">
        <f t="shared" si="4"/>
        <v>5.8572117159783436E-7</v>
      </c>
      <c r="Q52" t="s">
        <v>1638</v>
      </c>
      <c r="R52" t="s">
        <v>33</v>
      </c>
      <c r="S52" t="s">
        <v>62</v>
      </c>
    </row>
    <row r="53" spans="1:19" x14ac:dyDescent="0.35">
      <c r="A53" t="s">
        <v>73</v>
      </c>
      <c r="B53" t="s">
        <v>28</v>
      </c>
      <c r="C53" t="s">
        <v>1636</v>
      </c>
      <c r="D53" t="s">
        <v>1636</v>
      </c>
      <c r="E53" t="s">
        <v>88</v>
      </c>
      <c r="F53" t="s">
        <v>89</v>
      </c>
      <c r="G53" t="s">
        <v>45</v>
      </c>
      <c r="H53" t="s">
        <v>33</v>
      </c>
      <c r="I53" s="3">
        <v>1.546971301743917E-3</v>
      </c>
      <c r="J53" s="7">
        <v>77667255073.279999</v>
      </c>
      <c r="K53">
        <v>3.6555</v>
      </c>
      <c r="L53" s="3">
        <f t="shared" si="0"/>
        <v>0.98147894975986816</v>
      </c>
      <c r="M53" s="3">
        <f t="shared" si="1"/>
        <v>1.5761635052105845E-3</v>
      </c>
      <c r="N53">
        <f t="shared" si="2"/>
        <v>122416292.99638556</v>
      </c>
      <c r="O53">
        <f t="shared" si="3"/>
        <v>33.488248665404342</v>
      </c>
      <c r="P53" s="3">
        <f t="shared" si="4"/>
        <v>1.5761635052105845E-3</v>
      </c>
      <c r="Q53" t="s">
        <v>1637</v>
      </c>
    </row>
    <row r="54" spans="1:19" x14ac:dyDescent="0.35">
      <c r="A54" t="s">
        <v>73</v>
      </c>
      <c r="B54" t="s">
        <v>28</v>
      </c>
      <c r="C54" t="s">
        <v>76</v>
      </c>
      <c r="D54" t="s">
        <v>77</v>
      </c>
      <c r="E54" t="s">
        <v>936</v>
      </c>
      <c r="F54" t="s">
        <v>937</v>
      </c>
      <c r="H54" t="s">
        <v>128</v>
      </c>
      <c r="I54" s="3">
        <v>1.16756805385007E-4</v>
      </c>
      <c r="J54" s="7">
        <v>13022065924.940001</v>
      </c>
      <c r="K54">
        <v>3.6555</v>
      </c>
      <c r="L54" s="3">
        <f t="shared" si="0"/>
        <v>0.96546898107770229</v>
      </c>
      <c r="M54" s="3">
        <f t="shared" si="1"/>
        <v>1.2093273597943821E-4</v>
      </c>
      <c r="N54">
        <f t="shared" si="2"/>
        <v>1574794.060407608</v>
      </c>
      <c r="O54">
        <f t="shared" si="3"/>
        <v>0.43080127490291564</v>
      </c>
      <c r="P54" s="3">
        <f t="shared" si="4"/>
        <v>1.2093273597943821E-4</v>
      </c>
      <c r="Q54" t="s">
        <v>1638</v>
      </c>
      <c r="R54" t="s">
        <v>920</v>
      </c>
      <c r="S54" t="s">
        <v>938</v>
      </c>
    </row>
    <row r="55" spans="1:19" x14ac:dyDescent="0.35">
      <c r="A55" t="s">
        <v>73</v>
      </c>
      <c r="B55" t="s">
        <v>28</v>
      </c>
      <c r="C55" t="s">
        <v>1636</v>
      </c>
      <c r="D55" t="s">
        <v>1636</v>
      </c>
      <c r="E55" t="s">
        <v>1183</v>
      </c>
      <c r="F55" t="s">
        <v>1184</v>
      </c>
      <c r="G55" t="s">
        <v>45</v>
      </c>
      <c r="H55" t="s">
        <v>33</v>
      </c>
      <c r="I55" s="3">
        <v>2.5140108788225799E-3</v>
      </c>
      <c r="J55" s="7">
        <v>77667255073.279999</v>
      </c>
      <c r="K55">
        <v>3.6555</v>
      </c>
      <c r="L55" s="3">
        <f t="shared" si="0"/>
        <v>0.98147894975986816</v>
      </c>
      <c r="M55" s="3">
        <f t="shared" si="1"/>
        <v>2.5614516535863211E-3</v>
      </c>
      <c r="N55">
        <f t="shared" si="2"/>
        <v>198940918.93696365</v>
      </c>
      <c r="O55">
        <f t="shared" si="3"/>
        <v>54.422355064139971</v>
      </c>
      <c r="P55" s="3">
        <f t="shared" si="4"/>
        <v>2.5614516535863211E-3</v>
      </c>
      <c r="Q55" t="s">
        <v>1637</v>
      </c>
    </row>
    <row r="56" spans="1:19" x14ac:dyDescent="0.35">
      <c r="A56" t="s">
        <v>73</v>
      </c>
      <c r="B56" t="s">
        <v>28</v>
      </c>
      <c r="C56" t="s">
        <v>39</v>
      </c>
      <c r="D56" t="s">
        <v>40</v>
      </c>
      <c r="E56" t="s">
        <v>1414</v>
      </c>
      <c r="F56" t="s">
        <v>1415</v>
      </c>
      <c r="G56" t="s">
        <v>1416</v>
      </c>
      <c r="H56" t="s">
        <v>452</v>
      </c>
      <c r="I56" s="3">
        <v>8.5764920279391603E-4</v>
      </c>
      <c r="J56" s="7">
        <v>51098761913.120003</v>
      </c>
      <c r="K56">
        <v>3.6555</v>
      </c>
      <c r="L56" s="3">
        <f t="shared" si="0"/>
        <v>0.98550243623972755</v>
      </c>
      <c r="M56" s="3">
        <f t="shared" si="1"/>
        <v>8.7026593872903358E-4</v>
      </c>
      <c r="N56">
        <f t="shared" si="2"/>
        <v>44469512.004212767</v>
      </c>
      <c r="O56">
        <f t="shared" si="3"/>
        <v>12.165096978310153</v>
      </c>
      <c r="P56" s="3">
        <f t="shared" si="4"/>
        <v>8.7026593872903358E-4</v>
      </c>
      <c r="Q56" t="s">
        <v>1638</v>
      </c>
      <c r="R56" t="s">
        <v>452</v>
      </c>
      <c r="S56" t="s">
        <v>1416</v>
      </c>
    </row>
    <row r="57" spans="1:19" x14ac:dyDescent="0.35">
      <c r="A57" t="s">
        <v>73</v>
      </c>
      <c r="B57" t="s">
        <v>28</v>
      </c>
      <c r="C57" t="s">
        <v>1636</v>
      </c>
      <c r="D57" t="s">
        <v>1636</v>
      </c>
      <c r="E57" t="s">
        <v>1374</v>
      </c>
      <c r="F57" t="s">
        <v>1375</v>
      </c>
      <c r="G57" t="s">
        <v>1376</v>
      </c>
      <c r="H57" t="s">
        <v>33</v>
      </c>
      <c r="I57" s="3">
        <v>1.607297465158099E-3</v>
      </c>
      <c r="J57" s="7">
        <v>77667255073.279999</v>
      </c>
      <c r="K57">
        <v>3.6555</v>
      </c>
      <c r="L57" s="3">
        <f t="shared" si="0"/>
        <v>0.98147894975986816</v>
      </c>
      <c r="M57" s="3">
        <f t="shared" si="1"/>
        <v>1.6376280566703398E-3</v>
      </c>
      <c r="N57">
        <f t="shared" si="2"/>
        <v>127190075.99257511</v>
      </c>
      <c r="O57">
        <f t="shared" si="3"/>
        <v>34.794166596245418</v>
      </c>
      <c r="P57" s="3">
        <f t="shared" si="4"/>
        <v>1.6376280566703398E-3</v>
      </c>
      <c r="Q57" t="s">
        <v>1637</v>
      </c>
    </row>
    <row r="58" spans="1:19" x14ac:dyDescent="0.35">
      <c r="A58" t="s">
        <v>73</v>
      </c>
      <c r="B58" t="s">
        <v>28</v>
      </c>
      <c r="C58" t="s">
        <v>1636</v>
      </c>
      <c r="D58" t="s">
        <v>1636</v>
      </c>
      <c r="E58" t="s">
        <v>1377</v>
      </c>
      <c r="F58" t="s">
        <v>1378</v>
      </c>
      <c r="G58" t="s">
        <v>58</v>
      </c>
      <c r="H58" t="s">
        <v>33</v>
      </c>
      <c r="I58" s="3">
        <v>6.4094530875045182E-4</v>
      </c>
      <c r="J58" s="7">
        <v>77667255073.279999</v>
      </c>
      <c r="K58">
        <v>3.6555</v>
      </c>
      <c r="L58" s="3">
        <f t="shared" si="0"/>
        <v>0.98147894975986816</v>
      </c>
      <c r="M58" s="3">
        <f t="shared" si="1"/>
        <v>6.5304030097361498E-4</v>
      </c>
      <c r="N58">
        <f t="shared" si="2"/>
        <v>50719847.628849298</v>
      </c>
      <c r="O58">
        <f t="shared" si="3"/>
        <v>13.874941219764546</v>
      </c>
      <c r="P58" s="3">
        <f t="shared" si="4"/>
        <v>6.5304030097361498E-4</v>
      </c>
      <c r="Q58" t="s">
        <v>1637</v>
      </c>
    </row>
    <row r="59" spans="1:19" x14ac:dyDescent="0.35">
      <c r="A59" t="s">
        <v>73</v>
      </c>
      <c r="B59" t="s">
        <v>28</v>
      </c>
      <c r="C59" t="s">
        <v>29</v>
      </c>
      <c r="D59" t="s">
        <v>30</v>
      </c>
      <c r="E59" t="s">
        <v>69</v>
      </c>
      <c r="F59" t="s">
        <v>70</v>
      </c>
      <c r="G59" t="s">
        <v>38</v>
      </c>
      <c r="H59" t="s">
        <v>33</v>
      </c>
      <c r="I59" s="3">
        <v>4.6136706210220202E-2</v>
      </c>
      <c r="J59" s="7">
        <v>13546427235.219999</v>
      </c>
      <c r="K59">
        <v>3.6555</v>
      </c>
      <c r="L59" s="3">
        <f t="shared" si="0"/>
        <v>0.98169211961567404</v>
      </c>
      <c r="M59" s="3">
        <f t="shared" si="1"/>
        <v>4.6997123933603967E-2</v>
      </c>
      <c r="N59">
        <f t="shared" si="2"/>
        <v>636643119.63118243</v>
      </c>
      <c r="O59">
        <f t="shared" si="3"/>
        <v>174.16033911398782</v>
      </c>
      <c r="P59" s="3">
        <f t="shared" si="4"/>
        <v>4.6997123933603967E-2</v>
      </c>
      <c r="Q59" t="s">
        <v>1638</v>
      </c>
      <c r="R59" t="s">
        <v>33</v>
      </c>
      <c r="S59" t="s">
        <v>38</v>
      </c>
    </row>
    <row r="60" spans="1:19" x14ac:dyDescent="0.35">
      <c r="A60" t="s">
        <v>73</v>
      </c>
      <c r="B60" t="s">
        <v>28</v>
      </c>
      <c r="C60" t="s">
        <v>1636</v>
      </c>
      <c r="D60" t="s">
        <v>1636</v>
      </c>
      <c r="E60" t="s">
        <v>98</v>
      </c>
      <c r="F60" t="s">
        <v>99</v>
      </c>
      <c r="G60" t="s">
        <v>58</v>
      </c>
      <c r="H60" t="s">
        <v>33</v>
      </c>
      <c r="I60" s="3">
        <v>2.1444976519498339E-3</v>
      </c>
      <c r="J60" s="7">
        <v>77667255073.279999</v>
      </c>
      <c r="K60">
        <v>3.6555</v>
      </c>
      <c r="L60" s="3">
        <f t="shared" si="0"/>
        <v>0.98147894975986816</v>
      </c>
      <c r="M60" s="3">
        <f t="shared" si="1"/>
        <v>2.184965507894503E-3</v>
      </c>
      <c r="N60">
        <f t="shared" si="2"/>
        <v>169700273.42796114</v>
      </c>
      <c r="O60">
        <f t="shared" si="3"/>
        <v>46.423272720000313</v>
      </c>
      <c r="P60" s="3">
        <f t="shared" si="4"/>
        <v>2.184965507894503E-3</v>
      </c>
      <c r="Q60" t="s">
        <v>1637</v>
      </c>
    </row>
    <row r="61" spans="1:19" x14ac:dyDescent="0.35">
      <c r="A61" t="s">
        <v>73</v>
      </c>
      <c r="B61" t="s">
        <v>28</v>
      </c>
      <c r="C61" t="s">
        <v>39</v>
      </c>
      <c r="D61" t="s">
        <v>40</v>
      </c>
      <c r="E61" t="s">
        <v>939</v>
      </c>
      <c r="H61" t="s">
        <v>128</v>
      </c>
      <c r="I61" s="3">
        <v>1.8971860957002499E-3</v>
      </c>
      <c r="J61" s="7">
        <v>51098761913.120003</v>
      </c>
      <c r="K61">
        <v>3.6555</v>
      </c>
      <c r="L61" s="3">
        <f t="shared" si="0"/>
        <v>0.98550243623972755</v>
      </c>
      <c r="M61" s="3">
        <f t="shared" si="1"/>
        <v>1.9250952873735481E-3</v>
      </c>
      <c r="N61">
        <f t="shared" si="2"/>
        <v>98369985.749570265</v>
      </c>
      <c r="O61">
        <f t="shared" si="3"/>
        <v>26.910131514039193</v>
      </c>
      <c r="P61" s="3">
        <f t="shared" si="4"/>
        <v>1.9250952873735481E-3</v>
      </c>
      <c r="Q61" t="s">
        <v>1638</v>
      </c>
      <c r="R61" t="s">
        <v>920</v>
      </c>
      <c r="S61" t="s">
        <v>940</v>
      </c>
    </row>
    <row r="62" spans="1:19" x14ac:dyDescent="0.35">
      <c r="A62" t="s">
        <v>73</v>
      </c>
      <c r="B62" t="s">
        <v>28</v>
      </c>
      <c r="C62" t="s">
        <v>76</v>
      </c>
      <c r="D62" t="s">
        <v>77</v>
      </c>
      <c r="E62" t="s">
        <v>941</v>
      </c>
      <c r="H62" t="s">
        <v>128</v>
      </c>
      <c r="I62" s="3">
        <v>8.0703229093941303E-4</v>
      </c>
      <c r="J62" s="7">
        <v>13022065924.940001</v>
      </c>
      <c r="K62">
        <v>3.6555</v>
      </c>
      <c r="L62" s="3">
        <f t="shared" si="0"/>
        <v>0.96546898107770229</v>
      </c>
      <c r="M62" s="3">
        <f t="shared" si="1"/>
        <v>8.3589665411991311E-4</v>
      </c>
      <c r="N62">
        <f t="shared" si="2"/>
        <v>10885101.336386278</v>
      </c>
      <c r="O62">
        <f t="shared" si="3"/>
        <v>2.9777325499620511</v>
      </c>
      <c r="P62" s="3">
        <f t="shared" si="4"/>
        <v>8.3589665411991311E-4</v>
      </c>
      <c r="Q62" t="s">
        <v>1638</v>
      </c>
      <c r="R62" t="s">
        <v>920</v>
      </c>
      <c r="S62" t="s">
        <v>942</v>
      </c>
    </row>
    <row r="63" spans="1:19" x14ac:dyDescent="0.35">
      <c r="A63" t="s">
        <v>73</v>
      </c>
      <c r="B63" t="s">
        <v>28</v>
      </c>
      <c r="C63" t="s">
        <v>1636</v>
      </c>
      <c r="D63" t="s">
        <v>1636</v>
      </c>
      <c r="E63" t="s">
        <v>100</v>
      </c>
      <c r="F63" t="s">
        <v>101</v>
      </c>
      <c r="G63" t="s">
        <v>58</v>
      </c>
      <c r="H63" t="s">
        <v>33</v>
      </c>
      <c r="I63" s="3">
        <v>4.2957074330872858E-4</v>
      </c>
      <c r="J63" s="7">
        <v>77667255073.279999</v>
      </c>
      <c r="K63">
        <v>3.6555</v>
      </c>
      <c r="L63" s="3">
        <f t="shared" si="0"/>
        <v>0.98147894975986816</v>
      </c>
      <c r="M63" s="3">
        <f t="shared" si="1"/>
        <v>4.3767698065641525E-4</v>
      </c>
      <c r="N63">
        <f t="shared" si="2"/>
        <v>33993169.696344838</v>
      </c>
      <c r="O63">
        <f t="shared" si="3"/>
        <v>9.299184706974378</v>
      </c>
      <c r="P63" s="3">
        <f t="shared" si="4"/>
        <v>4.3767698065641525E-4</v>
      </c>
      <c r="Q63" t="s">
        <v>1637</v>
      </c>
    </row>
    <row r="64" spans="1:19" x14ac:dyDescent="0.35">
      <c r="A64" t="s">
        <v>73</v>
      </c>
      <c r="B64" t="s">
        <v>28</v>
      </c>
      <c r="C64" t="s">
        <v>29</v>
      </c>
      <c r="D64" t="s">
        <v>30</v>
      </c>
      <c r="E64" t="s">
        <v>1381</v>
      </c>
      <c r="F64" t="s">
        <v>1382</v>
      </c>
      <c r="G64" t="s">
        <v>38</v>
      </c>
      <c r="H64" t="s">
        <v>33</v>
      </c>
      <c r="I64" s="3">
        <v>3.168215245794602E-3</v>
      </c>
      <c r="J64" s="7">
        <v>13546427235.219999</v>
      </c>
      <c r="K64">
        <v>3.6555</v>
      </c>
      <c r="L64" s="3">
        <f t="shared" si="0"/>
        <v>0.98169211961567404</v>
      </c>
      <c r="M64" s="3">
        <f t="shared" si="1"/>
        <v>3.2273002731599163E-3</v>
      </c>
      <c r="N64">
        <f t="shared" si="2"/>
        <v>43718388.316566437</v>
      </c>
      <c r="O64">
        <f t="shared" si="3"/>
        <v>11.959619290539308</v>
      </c>
      <c r="P64" s="3">
        <f t="shared" si="4"/>
        <v>3.2273002731599168E-3</v>
      </c>
      <c r="Q64" t="s">
        <v>1638</v>
      </c>
      <c r="R64" t="s">
        <v>33</v>
      </c>
      <c r="S64" t="s">
        <v>38</v>
      </c>
    </row>
    <row r="65" spans="1:19" x14ac:dyDescent="0.35">
      <c r="A65" t="s">
        <v>73</v>
      </c>
      <c r="B65" t="s">
        <v>28</v>
      </c>
      <c r="C65" t="s">
        <v>1636</v>
      </c>
      <c r="D65" t="s">
        <v>1636</v>
      </c>
      <c r="E65" t="s">
        <v>1385</v>
      </c>
      <c r="F65" t="s">
        <v>1386</v>
      </c>
      <c r="G65" t="s">
        <v>1376</v>
      </c>
      <c r="H65" t="s">
        <v>33</v>
      </c>
      <c r="I65" s="3">
        <v>1.8881854068816481E-4</v>
      </c>
      <c r="J65" s="7">
        <v>77667255073.279999</v>
      </c>
      <c r="K65">
        <v>3.6555</v>
      </c>
      <c r="L65" s="3">
        <f t="shared" si="0"/>
        <v>0.98147894975986816</v>
      </c>
      <c r="M65" s="3">
        <f t="shared" si="1"/>
        <v>1.9238165090994746E-4</v>
      </c>
      <c r="N65">
        <f t="shared" si="2"/>
        <v>14941754.752641598</v>
      </c>
      <c r="O65">
        <f t="shared" si="3"/>
        <v>4.0874722343432079</v>
      </c>
      <c r="P65" s="3">
        <f t="shared" si="4"/>
        <v>1.9238165090994746E-4</v>
      </c>
      <c r="Q65" t="s">
        <v>1637</v>
      </c>
    </row>
    <row r="66" spans="1:19" x14ac:dyDescent="0.35">
      <c r="A66" t="s">
        <v>73</v>
      </c>
      <c r="B66" t="s">
        <v>28</v>
      </c>
      <c r="C66" t="s">
        <v>29</v>
      </c>
      <c r="D66" t="s">
        <v>30</v>
      </c>
      <c r="E66" t="s">
        <v>1417</v>
      </c>
      <c r="F66" t="s">
        <v>1418</v>
      </c>
      <c r="G66" t="s">
        <v>1419</v>
      </c>
      <c r="H66" t="s">
        <v>452</v>
      </c>
      <c r="I66" s="3">
        <v>1.1062740005899299E-8</v>
      </c>
      <c r="J66" s="7">
        <v>13546427235.219999</v>
      </c>
      <c r="K66">
        <v>3.6555</v>
      </c>
      <c r="L66" s="3">
        <f t="shared" ref="L66:L129" si="5">SUMIFS($I$2:$I$3582,$A$2:$A$3582,$A66,$B$2:$B$3582,$B66,$C$2:$C$3582,$C66)</f>
        <v>0.98169211961567404</v>
      </c>
      <c r="M66" s="3">
        <f t="shared" ref="M66:M129" si="6">IF(L66=0,0,I66/L66)</f>
        <v>1.1269052470575285E-8</v>
      </c>
      <c r="N66">
        <f t="shared" ref="N66:N129" si="7">M66*J66</f>
        <v>152.65539930252424</v>
      </c>
      <c r="O66">
        <f t="shared" ref="O66:O129" si="8">IF(K66=0,"",N66/K66/1000000)</f>
        <v>4.1760470333066405E-5</v>
      </c>
      <c r="P66" s="3">
        <f t="shared" ref="P66:P129" si="9">IF(J66=0,0,N66/J66)</f>
        <v>1.1269052470575283E-8</v>
      </c>
      <c r="Q66" t="s">
        <v>1638</v>
      </c>
      <c r="R66" t="s">
        <v>452</v>
      </c>
      <c r="S66" t="s">
        <v>1419</v>
      </c>
    </row>
    <row r="67" spans="1:19" x14ac:dyDescent="0.35">
      <c r="A67" t="s">
        <v>73</v>
      </c>
      <c r="B67" t="s">
        <v>28</v>
      </c>
      <c r="C67" t="s">
        <v>1636</v>
      </c>
      <c r="D67" t="s">
        <v>1636</v>
      </c>
      <c r="E67" t="s">
        <v>86</v>
      </c>
      <c r="F67" t="s">
        <v>87</v>
      </c>
      <c r="G67" t="s">
        <v>85</v>
      </c>
      <c r="H67" t="s">
        <v>33</v>
      </c>
      <c r="I67" s="3">
        <v>4.6674581078735384E-3</v>
      </c>
      <c r="J67" s="7">
        <v>77667255073.279999</v>
      </c>
      <c r="K67">
        <v>3.6555</v>
      </c>
      <c r="L67" s="3">
        <f t="shared" si="5"/>
        <v>0.98147894975986816</v>
      </c>
      <c r="M67" s="3">
        <f t="shared" si="6"/>
        <v>4.7555356220482306E-3</v>
      </c>
      <c r="N67">
        <f t="shared" si="7"/>
        <v>369349398.1676892</v>
      </c>
      <c r="O67">
        <f t="shared" si="8"/>
        <v>101.03936483865114</v>
      </c>
      <c r="P67" s="3">
        <f t="shared" si="9"/>
        <v>4.7555356220482306E-3</v>
      </c>
      <c r="Q67" t="s">
        <v>1637</v>
      </c>
    </row>
    <row r="68" spans="1:19" x14ac:dyDescent="0.35">
      <c r="A68" t="s">
        <v>73</v>
      </c>
      <c r="B68" t="s">
        <v>28</v>
      </c>
      <c r="C68" t="s">
        <v>1636</v>
      </c>
      <c r="D68" t="s">
        <v>1636</v>
      </c>
      <c r="E68" t="s">
        <v>254</v>
      </c>
      <c r="F68" t="s">
        <v>255</v>
      </c>
      <c r="H68" t="s">
        <v>128</v>
      </c>
      <c r="I68" s="3">
        <v>1.3744393937403061E-3</v>
      </c>
      <c r="J68" s="7">
        <v>77667255073.279999</v>
      </c>
      <c r="K68">
        <v>3.6555</v>
      </c>
      <c r="L68" s="3">
        <f t="shared" si="5"/>
        <v>0.98147894975986816</v>
      </c>
      <c r="M68" s="3">
        <f t="shared" si="6"/>
        <v>1.4003758247454832E-3</v>
      </c>
      <c r="N68">
        <f t="shared" si="7"/>
        <v>108763346.37896229</v>
      </c>
      <c r="O68">
        <f t="shared" si="8"/>
        <v>29.753343285176388</v>
      </c>
      <c r="P68" s="3">
        <f t="shared" si="9"/>
        <v>1.4003758247454832E-3</v>
      </c>
      <c r="Q68" t="s">
        <v>1637</v>
      </c>
    </row>
    <row r="69" spans="1:19" x14ac:dyDescent="0.35">
      <c r="A69" t="s">
        <v>73</v>
      </c>
      <c r="B69" t="s">
        <v>28</v>
      </c>
      <c r="C69" t="s">
        <v>39</v>
      </c>
      <c r="D69" t="s">
        <v>40</v>
      </c>
      <c r="E69" t="s">
        <v>941</v>
      </c>
      <c r="H69" t="s">
        <v>128</v>
      </c>
      <c r="I69" s="3">
        <v>1.8349080438037899E-3</v>
      </c>
      <c r="J69" s="7">
        <v>51098761913.120003</v>
      </c>
      <c r="K69">
        <v>3.6555</v>
      </c>
      <c r="L69" s="3">
        <f t="shared" si="5"/>
        <v>0.98550243623972755</v>
      </c>
      <c r="M69" s="3">
        <f t="shared" si="6"/>
        <v>1.8619010733297071E-3</v>
      </c>
      <c r="N69">
        <f t="shared" si="7"/>
        <v>95140839.651857287</v>
      </c>
      <c r="O69">
        <f t="shared" si="8"/>
        <v>26.026765053168454</v>
      </c>
      <c r="P69" s="3">
        <f t="shared" si="9"/>
        <v>1.8619010733297071E-3</v>
      </c>
      <c r="Q69" t="s">
        <v>1638</v>
      </c>
      <c r="R69" t="s">
        <v>920</v>
      </c>
      <c r="S69" t="s">
        <v>942</v>
      </c>
    </row>
    <row r="70" spans="1:19" x14ac:dyDescent="0.35">
      <c r="A70" t="s">
        <v>73</v>
      </c>
      <c r="B70" t="s">
        <v>28</v>
      </c>
      <c r="C70" t="s">
        <v>1636</v>
      </c>
      <c r="D70" t="s">
        <v>1636</v>
      </c>
      <c r="E70" t="s">
        <v>1201</v>
      </c>
      <c r="F70" t="s">
        <v>1202</v>
      </c>
      <c r="H70" t="s">
        <v>128</v>
      </c>
      <c r="I70" s="3">
        <v>2.366735786903476E-3</v>
      </c>
      <c r="J70" s="7">
        <v>77667255073.279999</v>
      </c>
      <c r="K70">
        <v>3.6555</v>
      </c>
      <c r="L70" s="3">
        <f t="shared" si="5"/>
        <v>0.98147894975986816</v>
      </c>
      <c r="M70" s="3">
        <f t="shared" si="6"/>
        <v>2.4113973992845486E-3</v>
      </c>
      <c r="N70">
        <f t="shared" si="7"/>
        <v>187286616.89327705</v>
      </c>
      <c r="O70">
        <f t="shared" si="8"/>
        <v>51.234199669888397</v>
      </c>
      <c r="P70" s="3">
        <f t="shared" si="9"/>
        <v>2.4113973992845486E-3</v>
      </c>
      <c r="Q70" t="s">
        <v>1637</v>
      </c>
    </row>
    <row r="71" spans="1:19" x14ac:dyDescent="0.35">
      <c r="A71" t="s">
        <v>73</v>
      </c>
      <c r="B71" t="s">
        <v>28</v>
      </c>
      <c r="C71" t="s">
        <v>29</v>
      </c>
      <c r="D71" t="s">
        <v>30</v>
      </c>
      <c r="E71" t="s">
        <v>461</v>
      </c>
      <c r="F71" t="s">
        <v>462</v>
      </c>
      <c r="G71" t="s">
        <v>463</v>
      </c>
      <c r="H71" t="s">
        <v>452</v>
      </c>
      <c r="I71" s="3">
        <v>3.6179169718412603E-5</v>
      </c>
      <c r="J71" s="7">
        <v>13546427235.219999</v>
      </c>
      <c r="K71">
        <v>3.6555</v>
      </c>
      <c r="L71" s="3">
        <f t="shared" si="5"/>
        <v>0.98169211961567404</v>
      </c>
      <c r="M71" s="3">
        <f t="shared" si="6"/>
        <v>3.685388625975373E-5</v>
      </c>
      <c r="N71">
        <f t="shared" si="7"/>
        <v>499238.48855282803</v>
      </c>
      <c r="O71">
        <f t="shared" si="8"/>
        <v>0.13657187486057393</v>
      </c>
      <c r="P71" s="3">
        <f t="shared" si="9"/>
        <v>3.685388625975373E-5</v>
      </c>
      <c r="Q71" t="s">
        <v>1638</v>
      </c>
      <c r="R71" t="s">
        <v>452</v>
      </c>
      <c r="S71" t="s">
        <v>463</v>
      </c>
    </row>
    <row r="72" spans="1:19" x14ac:dyDescent="0.35">
      <c r="A72" t="s">
        <v>73</v>
      </c>
      <c r="B72" t="s">
        <v>28</v>
      </c>
      <c r="C72" t="s">
        <v>29</v>
      </c>
      <c r="D72" t="s">
        <v>30</v>
      </c>
      <c r="E72" t="s">
        <v>71</v>
      </c>
      <c r="F72" t="s">
        <v>72</v>
      </c>
      <c r="G72" t="s">
        <v>38</v>
      </c>
      <c r="H72" t="s">
        <v>33</v>
      </c>
      <c r="I72" s="3">
        <v>1.18222199268331E-2</v>
      </c>
      <c r="J72" s="7">
        <v>13546427235.219999</v>
      </c>
      <c r="K72">
        <v>3.6555</v>
      </c>
      <c r="L72" s="3">
        <f t="shared" si="5"/>
        <v>0.98169211961567404</v>
      </c>
      <c r="M72" s="3">
        <f t="shared" si="6"/>
        <v>1.2042696167777553E-2</v>
      </c>
      <c r="N72">
        <f t="shared" si="7"/>
        <v>163135507.35266134</v>
      </c>
      <c r="O72">
        <f t="shared" si="8"/>
        <v>44.627412762320162</v>
      </c>
      <c r="P72" s="3">
        <f t="shared" si="9"/>
        <v>1.2042696167777553E-2</v>
      </c>
      <c r="Q72" t="s">
        <v>1638</v>
      </c>
      <c r="R72" t="s">
        <v>33</v>
      </c>
      <c r="S72" t="s">
        <v>38</v>
      </c>
    </row>
    <row r="73" spans="1:19" x14ac:dyDescent="0.35">
      <c r="A73" t="s">
        <v>73</v>
      </c>
      <c r="B73" t="s">
        <v>28</v>
      </c>
      <c r="C73" t="s">
        <v>1636</v>
      </c>
      <c r="D73" t="s">
        <v>1636</v>
      </c>
      <c r="E73" t="s">
        <v>238</v>
      </c>
      <c r="F73" t="s">
        <v>239</v>
      </c>
      <c r="H73" t="s">
        <v>128</v>
      </c>
      <c r="I73" s="3">
        <v>3.4606197422049339E-4</v>
      </c>
      <c r="J73" s="7">
        <v>77667255073.279999</v>
      </c>
      <c r="K73">
        <v>3.6555</v>
      </c>
      <c r="L73" s="3">
        <f t="shared" si="5"/>
        <v>0.98147894975986816</v>
      </c>
      <c r="M73" s="3">
        <f t="shared" si="6"/>
        <v>3.525923549406353E-4</v>
      </c>
      <c r="N73">
        <f t="shared" si="7"/>
        <v>27384880.368062798</v>
      </c>
      <c r="O73">
        <f t="shared" si="8"/>
        <v>7.4914185113015455</v>
      </c>
      <c r="P73" s="3">
        <f t="shared" si="9"/>
        <v>3.525923549406353E-4</v>
      </c>
      <c r="Q73" t="s">
        <v>1637</v>
      </c>
    </row>
    <row r="74" spans="1:19" x14ac:dyDescent="0.35">
      <c r="A74" t="s">
        <v>73</v>
      </c>
      <c r="B74" t="s">
        <v>28</v>
      </c>
      <c r="C74" t="s">
        <v>1636</v>
      </c>
      <c r="D74" t="s">
        <v>1636</v>
      </c>
      <c r="E74" t="s">
        <v>225</v>
      </c>
      <c r="F74" t="s">
        <v>226</v>
      </c>
      <c r="H74" t="s">
        <v>128</v>
      </c>
      <c r="I74" s="3">
        <v>2.8536717435836698E-3</v>
      </c>
      <c r="J74" s="7">
        <v>77667255073.279999</v>
      </c>
      <c r="K74">
        <v>3.6555</v>
      </c>
      <c r="L74" s="3">
        <f t="shared" si="5"/>
        <v>0.98147894975986816</v>
      </c>
      <c r="M74" s="3">
        <f t="shared" si="6"/>
        <v>2.9075221065941949E-3</v>
      </c>
      <c r="N74">
        <f t="shared" si="7"/>
        <v>225819261.08405173</v>
      </c>
      <c r="O74">
        <f t="shared" si="8"/>
        <v>61.775204782943987</v>
      </c>
      <c r="P74" s="3">
        <f t="shared" si="9"/>
        <v>2.9075221065941949E-3</v>
      </c>
      <c r="Q74" t="s">
        <v>1637</v>
      </c>
    </row>
    <row r="75" spans="1:19" x14ac:dyDescent="0.35">
      <c r="A75" t="s">
        <v>73</v>
      </c>
      <c r="B75" t="s">
        <v>28</v>
      </c>
      <c r="C75" t="s">
        <v>29</v>
      </c>
      <c r="D75" t="s">
        <v>30</v>
      </c>
      <c r="E75" t="s">
        <v>1420</v>
      </c>
      <c r="F75" t="s">
        <v>1421</v>
      </c>
      <c r="G75" t="s">
        <v>1422</v>
      </c>
      <c r="H75" t="s">
        <v>452</v>
      </c>
      <c r="I75" s="3">
        <v>1.60655177286443E-7</v>
      </c>
      <c r="J75" s="7">
        <v>13546427235.219999</v>
      </c>
      <c r="K75">
        <v>3.6555</v>
      </c>
      <c r="L75" s="3">
        <f t="shared" si="5"/>
        <v>0.98169211961567404</v>
      </c>
      <c r="M75" s="3">
        <f t="shared" si="6"/>
        <v>1.6365128544511331E-7</v>
      </c>
      <c r="N75">
        <f t="shared" si="7"/>
        <v>2216.8902302324454</v>
      </c>
      <c r="O75">
        <f t="shared" si="8"/>
        <v>6.0645335254614838E-4</v>
      </c>
      <c r="P75" s="3">
        <f t="shared" si="9"/>
        <v>1.6365128544511331E-7</v>
      </c>
      <c r="Q75" t="s">
        <v>1638</v>
      </c>
      <c r="R75" t="s">
        <v>452</v>
      </c>
      <c r="S75" t="s">
        <v>1422</v>
      </c>
    </row>
    <row r="76" spans="1:19" x14ac:dyDescent="0.35">
      <c r="A76" t="s">
        <v>73</v>
      </c>
      <c r="B76" t="s">
        <v>28</v>
      </c>
      <c r="C76" t="s">
        <v>39</v>
      </c>
      <c r="D76" t="s">
        <v>40</v>
      </c>
      <c r="E76" t="s">
        <v>943</v>
      </c>
      <c r="H76" t="s">
        <v>128</v>
      </c>
      <c r="I76" s="3">
        <v>6.0614705474987297E-3</v>
      </c>
      <c r="J76" s="7">
        <v>51098761913.120003</v>
      </c>
      <c r="K76">
        <v>3.6555</v>
      </c>
      <c r="L76" s="3">
        <f t="shared" si="5"/>
        <v>0.98550243623972755</v>
      </c>
      <c r="M76" s="3">
        <f t="shared" si="6"/>
        <v>6.1506398407565697E-3</v>
      </c>
      <c r="N76">
        <f t="shared" si="7"/>
        <v>314290080.83617026</v>
      </c>
      <c r="O76">
        <f t="shared" si="8"/>
        <v>85.977316601332305</v>
      </c>
      <c r="P76" s="3">
        <f t="shared" si="9"/>
        <v>6.1506398407565688E-3</v>
      </c>
      <c r="Q76" t="s">
        <v>1638</v>
      </c>
      <c r="R76" t="s">
        <v>920</v>
      </c>
      <c r="S76" t="s">
        <v>944</v>
      </c>
    </row>
    <row r="77" spans="1:19" x14ac:dyDescent="0.35">
      <c r="A77" t="s">
        <v>73</v>
      </c>
      <c r="B77" t="s">
        <v>28</v>
      </c>
      <c r="C77" t="s">
        <v>1636</v>
      </c>
      <c r="D77" t="s">
        <v>1636</v>
      </c>
      <c r="E77" t="s">
        <v>219</v>
      </c>
      <c r="F77" t="s">
        <v>220</v>
      </c>
      <c r="H77" t="s">
        <v>128</v>
      </c>
      <c r="I77" s="3">
        <v>2.2065722929579299E-4</v>
      </c>
      <c r="J77" s="7">
        <v>77667255073.279999</v>
      </c>
      <c r="K77">
        <v>3.6555</v>
      </c>
      <c r="L77" s="3">
        <f t="shared" si="5"/>
        <v>0.98147894975986816</v>
      </c>
      <c r="M77" s="3">
        <f t="shared" si="6"/>
        <v>2.2482115316867438E-4</v>
      </c>
      <c r="N77">
        <f t="shared" si="7"/>
        <v>17461241.849020384</v>
      </c>
      <c r="O77">
        <f t="shared" si="8"/>
        <v>4.7767041031378428</v>
      </c>
      <c r="P77" s="3">
        <f t="shared" si="9"/>
        <v>2.2482115316867438E-4</v>
      </c>
      <c r="Q77" t="s">
        <v>1637</v>
      </c>
    </row>
    <row r="78" spans="1:19" x14ac:dyDescent="0.35">
      <c r="A78" t="s">
        <v>73</v>
      </c>
      <c r="B78" t="s">
        <v>28</v>
      </c>
      <c r="C78" t="s">
        <v>1636</v>
      </c>
      <c r="D78" t="s">
        <v>1636</v>
      </c>
      <c r="E78" t="s">
        <v>223</v>
      </c>
      <c r="F78" t="s">
        <v>224</v>
      </c>
      <c r="H78" t="s">
        <v>128</v>
      </c>
      <c r="I78" s="3">
        <v>6.780177262391148E-4</v>
      </c>
      <c r="J78" s="7">
        <v>77667255073.279999</v>
      </c>
      <c r="K78">
        <v>3.6555</v>
      </c>
      <c r="L78" s="3">
        <f t="shared" si="5"/>
        <v>0.98147894975986816</v>
      </c>
      <c r="M78" s="3">
        <f t="shared" si="6"/>
        <v>6.9081229547001571E-4</v>
      </c>
      <c r="N78">
        <f t="shared" si="7"/>
        <v>53653494.760027781</v>
      </c>
      <c r="O78">
        <f t="shared" si="8"/>
        <v>14.677470868561834</v>
      </c>
      <c r="P78" s="3">
        <f t="shared" si="9"/>
        <v>6.9081229547001571E-4</v>
      </c>
      <c r="Q78" t="s">
        <v>1637</v>
      </c>
    </row>
    <row r="79" spans="1:19" x14ac:dyDescent="0.35">
      <c r="A79" t="s">
        <v>73</v>
      </c>
      <c r="B79" t="s">
        <v>28</v>
      </c>
      <c r="C79" t="s">
        <v>76</v>
      </c>
      <c r="D79" t="s">
        <v>77</v>
      </c>
      <c r="E79" t="s">
        <v>71</v>
      </c>
      <c r="F79" t="s">
        <v>72</v>
      </c>
      <c r="G79" t="s">
        <v>38</v>
      </c>
      <c r="H79" t="s">
        <v>33</v>
      </c>
      <c r="I79" s="3">
        <v>2.3832392808634498E-3</v>
      </c>
      <c r="J79" s="7">
        <v>13022065924.940001</v>
      </c>
      <c r="K79">
        <v>3.6555</v>
      </c>
      <c r="L79" s="3">
        <f t="shared" si="5"/>
        <v>0.96546898107770229</v>
      </c>
      <c r="M79" s="3">
        <f t="shared" si="6"/>
        <v>2.4684783536009255E-3</v>
      </c>
      <c r="N79">
        <f t="shared" si="7"/>
        <v>32144687.854878604</v>
      </c>
      <c r="O79">
        <f t="shared" si="8"/>
        <v>8.793513296369472</v>
      </c>
      <c r="P79" s="3">
        <f t="shared" si="9"/>
        <v>2.4684783536009255E-3</v>
      </c>
      <c r="Q79" t="s">
        <v>1638</v>
      </c>
      <c r="R79" t="s">
        <v>33</v>
      </c>
      <c r="S79" t="s">
        <v>38</v>
      </c>
    </row>
    <row r="80" spans="1:19" x14ac:dyDescent="0.35">
      <c r="A80" t="s">
        <v>73</v>
      </c>
      <c r="B80" t="s">
        <v>28</v>
      </c>
      <c r="C80" t="s">
        <v>29</v>
      </c>
      <c r="D80" t="s">
        <v>30</v>
      </c>
      <c r="E80" t="s">
        <v>78</v>
      </c>
      <c r="F80" t="s">
        <v>79</v>
      </c>
      <c r="G80" t="s">
        <v>38</v>
      </c>
      <c r="H80" t="s">
        <v>33</v>
      </c>
      <c r="I80" s="3">
        <v>3.07750434903418E-3</v>
      </c>
      <c r="J80" s="7">
        <v>13546427235.219999</v>
      </c>
      <c r="K80">
        <v>3.6555</v>
      </c>
      <c r="L80" s="3">
        <f t="shared" si="5"/>
        <v>0.98169211961567404</v>
      </c>
      <c r="M80" s="3">
        <f t="shared" si="6"/>
        <v>3.1348976807912062E-3</v>
      </c>
      <c r="N80">
        <f t="shared" si="7"/>
        <v>42466663.322698005</v>
      </c>
      <c r="O80">
        <f t="shared" si="8"/>
        <v>11.617196914976885</v>
      </c>
      <c r="P80" s="3">
        <f t="shared" si="9"/>
        <v>3.1348976807912062E-3</v>
      </c>
      <c r="Q80" t="s">
        <v>1638</v>
      </c>
      <c r="R80" t="s">
        <v>33</v>
      </c>
      <c r="S80" t="s">
        <v>38</v>
      </c>
    </row>
    <row r="81" spans="1:19" x14ac:dyDescent="0.35">
      <c r="A81" t="s">
        <v>73</v>
      </c>
      <c r="B81" t="s">
        <v>28</v>
      </c>
      <c r="C81" t="s">
        <v>1636</v>
      </c>
      <c r="D81" t="s">
        <v>1636</v>
      </c>
      <c r="E81" t="s">
        <v>1196</v>
      </c>
      <c r="F81" t="s">
        <v>1197</v>
      </c>
      <c r="G81" t="s">
        <v>230</v>
      </c>
      <c r="H81" t="s">
        <v>128</v>
      </c>
      <c r="I81" s="3">
        <v>6.0964636422102393E-4</v>
      </c>
      <c r="J81" s="7">
        <v>77667255073.279999</v>
      </c>
      <c r="K81">
        <v>3.6555</v>
      </c>
      <c r="L81" s="3">
        <f t="shared" si="5"/>
        <v>0.98147894975986816</v>
      </c>
      <c r="M81" s="3">
        <f t="shared" si="6"/>
        <v>6.2115072806215765E-4</v>
      </c>
      <c r="N81">
        <f t="shared" si="7"/>
        <v>48243072.035357177</v>
      </c>
      <c r="O81">
        <f t="shared" si="8"/>
        <v>13.197393526291117</v>
      </c>
      <c r="P81" s="3">
        <f t="shared" si="9"/>
        <v>6.2115072806215765E-4</v>
      </c>
      <c r="Q81" t="s">
        <v>1637</v>
      </c>
    </row>
    <row r="82" spans="1:19" x14ac:dyDescent="0.35">
      <c r="A82" t="s">
        <v>73</v>
      </c>
      <c r="B82" t="s">
        <v>28</v>
      </c>
      <c r="C82" t="s">
        <v>1636</v>
      </c>
      <c r="D82" t="s">
        <v>1636</v>
      </c>
      <c r="E82" t="s">
        <v>228</v>
      </c>
      <c r="F82" t="s">
        <v>229</v>
      </c>
      <c r="G82" t="s">
        <v>230</v>
      </c>
      <c r="H82" t="s">
        <v>128</v>
      </c>
      <c r="I82" s="3">
        <v>1.1395998864804761E-3</v>
      </c>
      <c r="J82" s="7">
        <v>77667255073.279999</v>
      </c>
      <c r="K82">
        <v>3.6555</v>
      </c>
      <c r="L82" s="3">
        <f t="shared" si="5"/>
        <v>0.98147894975986816</v>
      </c>
      <c r="M82" s="3">
        <f t="shared" si="6"/>
        <v>1.1611047661891213E-3</v>
      </c>
      <c r="N82">
        <f t="shared" si="7"/>
        <v>90179820.042411625</v>
      </c>
      <c r="O82">
        <f t="shared" si="8"/>
        <v>24.669626601671901</v>
      </c>
      <c r="P82" s="3">
        <f t="shared" si="9"/>
        <v>1.1611047661891213E-3</v>
      </c>
      <c r="Q82" t="s">
        <v>1637</v>
      </c>
    </row>
    <row r="83" spans="1:19" x14ac:dyDescent="0.35">
      <c r="A83" t="s">
        <v>73</v>
      </c>
      <c r="B83" t="s">
        <v>28</v>
      </c>
      <c r="C83" t="s">
        <v>76</v>
      </c>
      <c r="D83" t="s">
        <v>77</v>
      </c>
      <c r="E83" t="s">
        <v>943</v>
      </c>
      <c r="H83" t="s">
        <v>128</v>
      </c>
      <c r="I83" s="3">
        <v>7.4207077360058501E-4</v>
      </c>
      <c r="J83" s="7">
        <v>13022065924.940001</v>
      </c>
      <c r="K83">
        <v>3.6555</v>
      </c>
      <c r="L83" s="3">
        <f t="shared" si="5"/>
        <v>0.96546898107770229</v>
      </c>
      <c r="M83" s="3">
        <f t="shared" si="6"/>
        <v>7.6861171942805499E-4</v>
      </c>
      <c r="N83">
        <f t="shared" si="7"/>
        <v>10008912.48107362</v>
      </c>
      <c r="O83">
        <f t="shared" si="8"/>
        <v>2.7380419863421199</v>
      </c>
      <c r="P83" s="3">
        <f t="shared" si="9"/>
        <v>7.686117194280551E-4</v>
      </c>
      <c r="Q83" t="s">
        <v>1638</v>
      </c>
      <c r="R83" t="s">
        <v>920</v>
      </c>
      <c r="S83" t="s">
        <v>944</v>
      </c>
    </row>
    <row r="84" spans="1:19" x14ac:dyDescent="0.35">
      <c r="A84" t="s">
        <v>73</v>
      </c>
      <c r="B84" t="s">
        <v>28</v>
      </c>
      <c r="C84" t="s">
        <v>1636</v>
      </c>
      <c r="D84" t="s">
        <v>1636</v>
      </c>
      <c r="E84" t="s">
        <v>236</v>
      </c>
      <c r="F84" t="s">
        <v>237</v>
      </c>
      <c r="G84" t="s">
        <v>230</v>
      </c>
      <c r="H84" t="s">
        <v>128</v>
      </c>
      <c r="I84" s="3">
        <v>1.669133098872257E-4</v>
      </c>
      <c r="J84" s="7">
        <v>77667255073.279999</v>
      </c>
      <c r="K84">
        <v>3.6555</v>
      </c>
      <c r="L84" s="3">
        <f t="shared" si="5"/>
        <v>0.98147894975986816</v>
      </c>
      <c r="M84" s="3">
        <f t="shared" si="6"/>
        <v>1.7006305629689079E-4</v>
      </c>
      <c r="N84">
        <f t="shared" si="7"/>
        <v>13208330.771952193</v>
      </c>
      <c r="O84">
        <f t="shared" si="8"/>
        <v>3.6132760968272994</v>
      </c>
      <c r="P84" s="3">
        <f t="shared" si="9"/>
        <v>1.7006305629689079E-4</v>
      </c>
      <c r="Q84" t="s">
        <v>1637</v>
      </c>
    </row>
    <row r="85" spans="1:19" x14ac:dyDescent="0.35">
      <c r="A85" t="s">
        <v>73</v>
      </c>
      <c r="B85" t="s">
        <v>28</v>
      </c>
      <c r="C85" t="s">
        <v>29</v>
      </c>
      <c r="D85" t="s">
        <v>30</v>
      </c>
      <c r="E85" t="s">
        <v>1423</v>
      </c>
      <c r="F85" t="s">
        <v>1424</v>
      </c>
      <c r="G85" t="s">
        <v>1425</v>
      </c>
      <c r="H85" t="s">
        <v>452</v>
      </c>
      <c r="I85" s="3">
        <v>1.08483676746633E-7</v>
      </c>
      <c r="J85" s="7">
        <v>13546427235.219999</v>
      </c>
      <c r="K85">
        <v>3.6555</v>
      </c>
      <c r="L85" s="3">
        <f t="shared" si="5"/>
        <v>0.98169211961567404</v>
      </c>
      <c r="M85" s="3">
        <f t="shared" si="6"/>
        <v>1.1050682243339555E-7</v>
      </c>
      <c r="N85">
        <f t="shared" si="7"/>
        <v>1496.97262908937</v>
      </c>
      <c r="O85">
        <f t="shared" si="8"/>
        <v>4.0951241392131585E-4</v>
      </c>
      <c r="P85" s="3">
        <f t="shared" si="9"/>
        <v>1.1050682243339557E-7</v>
      </c>
      <c r="Q85" t="s">
        <v>1638</v>
      </c>
      <c r="R85" t="s">
        <v>452</v>
      </c>
      <c r="S85" t="s">
        <v>1425</v>
      </c>
    </row>
    <row r="86" spans="1:19" x14ac:dyDescent="0.35">
      <c r="A86" t="s">
        <v>73</v>
      </c>
      <c r="B86" t="s">
        <v>28</v>
      </c>
      <c r="C86" t="s">
        <v>1636</v>
      </c>
      <c r="D86" t="s">
        <v>1636</v>
      </c>
      <c r="E86" t="s">
        <v>234</v>
      </c>
      <c r="F86" t="s">
        <v>235</v>
      </c>
      <c r="H86" t="s">
        <v>128</v>
      </c>
      <c r="I86" s="3">
        <v>1.237624664309777E-3</v>
      </c>
      <c r="J86" s="7">
        <v>77667255073.279999</v>
      </c>
      <c r="K86">
        <v>3.6555</v>
      </c>
      <c r="L86" s="3">
        <f t="shared" si="5"/>
        <v>0.98147894975986816</v>
      </c>
      <c r="M86" s="3">
        <f t="shared" si="6"/>
        <v>1.2609793257538312E-3</v>
      </c>
      <c r="N86">
        <f t="shared" si="7"/>
        <v>97936802.935455441</v>
      </c>
      <c r="O86">
        <f t="shared" si="8"/>
        <v>26.791629855137586</v>
      </c>
      <c r="P86" s="3">
        <f t="shared" si="9"/>
        <v>1.2609793257538312E-3</v>
      </c>
      <c r="Q86" t="s">
        <v>1637</v>
      </c>
    </row>
    <row r="87" spans="1:19" x14ac:dyDescent="0.35">
      <c r="A87" t="s">
        <v>73</v>
      </c>
      <c r="B87" t="s">
        <v>28</v>
      </c>
      <c r="C87" t="s">
        <v>39</v>
      </c>
      <c r="D87" t="s">
        <v>40</v>
      </c>
      <c r="E87" t="s">
        <v>464</v>
      </c>
      <c r="F87" t="s">
        <v>465</v>
      </c>
      <c r="G87" t="s">
        <v>466</v>
      </c>
      <c r="H87" t="s">
        <v>452</v>
      </c>
      <c r="I87" s="3">
        <v>6.5890454595731601E-4</v>
      </c>
      <c r="J87" s="7">
        <v>51098761913.120003</v>
      </c>
      <c r="K87">
        <v>3.6555</v>
      </c>
      <c r="L87" s="3">
        <f t="shared" si="5"/>
        <v>0.98550243623972755</v>
      </c>
      <c r="M87" s="3">
        <f t="shared" si="6"/>
        <v>6.6859758203280048E-4</v>
      </c>
      <c r="N87">
        <f t="shared" si="7"/>
        <v>34164508.659981795</v>
      </c>
      <c r="O87">
        <f t="shared" si="8"/>
        <v>9.3460562604245094</v>
      </c>
      <c r="P87" s="3">
        <f t="shared" si="9"/>
        <v>6.6859758203280059E-4</v>
      </c>
      <c r="Q87" t="s">
        <v>1638</v>
      </c>
      <c r="R87" t="s">
        <v>452</v>
      </c>
      <c r="S87" t="s">
        <v>466</v>
      </c>
    </row>
    <row r="88" spans="1:19" x14ac:dyDescent="0.35">
      <c r="A88" t="s">
        <v>73</v>
      </c>
      <c r="B88" t="s">
        <v>28</v>
      </c>
      <c r="C88" t="s">
        <v>76</v>
      </c>
      <c r="D88" t="s">
        <v>77</v>
      </c>
      <c r="E88" t="s">
        <v>945</v>
      </c>
      <c r="F88" t="s">
        <v>946</v>
      </c>
      <c r="H88" t="s">
        <v>128</v>
      </c>
      <c r="I88" s="3">
        <v>1.85592766086442E-4</v>
      </c>
      <c r="J88" s="7">
        <v>13022065924.940001</v>
      </c>
      <c r="K88">
        <v>3.6555</v>
      </c>
      <c r="L88" s="3">
        <f t="shared" si="5"/>
        <v>0.96546898107770229</v>
      </c>
      <c r="M88" s="3">
        <f t="shared" si="6"/>
        <v>1.9223068759731103E-4</v>
      </c>
      <c r="N88">
        <f t="shared" si="7"/>
        <v>2503240.6866887305</v>
      </c>
      <c r="O88">
        <f t="shared" si="8"/>
        <v>0.6847874946488115</v>
      </c>
      <c r="P88" s="3">
        <f t="shared" si="9"/>
        <v>1.9223068759731103E-4</v>
      </c>
      <c r="Q88" t="s">
        <v>1638</v>
      </c>
      <c r="R88" t="s">
        <v>920</v>
      </c>
      <c r="S88" t="s">
        <v>947</v>
      </c>
    </row>
    <row r="89" spans="1:19" x14ac:dyDescent="0.35">
      <c r="A89" t="s">
        <v>73</v>
      </c>
      <c r="B89" t="s">
        <v>28</v>
      </c>
      <c r="C89" t="s">
        <v>1636</v>
      </c>
      <c r="D89" t="s">
        <v>1636</v>
      </c>
      <c r="E89" t="s">
        <v>1194</v>
      </c>
      <c r="F89" t="s">
        <v>1195</v>
      </c>
      <c r="H89" t="s">
        <v>128</v>
      </c>
      <c r="I89" s="3">
        <v>3.4227245157224289E-4</v>
      </c>
      <c r="J89" s="7">
        <v>77667255073.279999</v>
      </c>
      <c r="K89">
        <v>3.6555</v>
      </c>
      <c r="L89" s="3">
        <f t="shared" si="5"/>
        <v>0.98147894975986816</v>
      </c>
      <c r="M89" s="3">
        <f t="shared" si="6"/>
        <v>3.4873132190556342E-4</v>
      </c>
      <c r="N89">
        <f t="shared" si="7"/>
        <v>27085004.53048151</v>
      </c>
      <c r="O89">
        <f t="shared" si="8"/>
        <v>7.4093843606843137</v>
      </c>
      <c r="P89" s="3">
        <f t="shared" si="9"/>
        <v>3.4873132190556342E-4</v>
      </c>
      <c r="Q89" t="s">
        <v>1637</v>
      </c>
    </row>
    <row r="90" spans="1:19" x14ac:dyDescent="0.35">
      <c r="A90" t="s">
        <v>73</v>
      </c>
      <c r="B90" t="s">
        <v>28</v>
      </c>
      <c r="C90" t="s">
        <v>1636</v>
      </c>
      <c r="D90" t="s">
        <v>1636</v>
      </c>
      <c r="E90" t="s">
        <v>251</v>
      </c>
      <c r="F90" t="s">
        <v>252</v>
      </c>
      <c r="H90" t="s">
        <v>128</v>
      </c>
      <c r="I90" s="3">
        <v>3.6089099201581779E-3</v>
      </c>
      <c r="J90" s="7">
        <v>77667255073.279999</v>
      </c>
      <c r="K90">
        <v>3.6555</v>
      </c>
      <c r="L90" s="3">
        <f t="shared" si="5"/>
        <v>0.98147894975986816</v>
      </c>
      <c r="M90" s="3">
        <f t="shared" si="6"/>
        <v>3.6770120449767627E-3</v>
      </c>
      <c r="N90">
        <f t="shared" si="7"/>
        <v>285583432.40473312</v>
      </c>
      <c r="O90">
        <f t="shared" si="8"/>
        <v>78.124314705165673</v>
      </c>
      <c r="P90" s="3">
        <f t="shared" si="9"/>
        <v>3.6770120449767627E-3</v>
      </c>
      <c r="Q90" t="s">
        <v>1637</v>
      </c>
    </row>
    <row r="91" spans="1:19" x14ac:dyDescent="0.35">
      <c r="A91" t="s">
        <v>73</v>
      </c>
      <c r="B91" t="s">
        <v>28</v>
      </c>
      <c r="C91" t="s">
        <v>39</v>
      </c>
      <c r="D91" t="s">
        <v>40</v>
      </c>
      <c r="E91" t="s">
        <v>78</v>
      </c>
      <c r="F91" t="s">
        <v>79</v>
      </c>
      <c r="G91" t="s">
        <v>38</v>
      </c>
      <c r="H91" t="s">
        <v>33</v>
      </c>
      <c r="I91" s="3">
        <v>4.1968768694701803E-3</v>
      </c>
      <c r="J91" s="7">
        <v>51098761913.120003</v>
      </c>
      <c r="K91">
        <v>3.6555</v>
      </c>
      <c r="L91" s="3">
        <f t="shared" si="5"/>
        <v>0.98550243623972755</v>
      </c>
      <c r="M91" s="3">
        <f t="shared" si="6"/>
        <v>4.25861643273429E-3</v>
      </c>
      <c r="N91">
        <f t="shared" si="7"/>
        <v>217610027.17558992</v>
      </c>
      <c r="O91">
        <f t="shared" si="8"/>
        <v>59.529483566021042</v>
      </c>
      <c r="P91" s="3">
        <f t="shared" si="9"/>
        <v>4.25861643273429E-3</v>
      </c>
      <c r="Q91" t="s">
        <v>1638</v>
      </c>
      <c r="R91" t="s">
        <v>33</v>
      </c>
      <c r="S91" t="s">
        <v>38</v>
      </c>
    </row>
    <row r="92" spans="1:19" x14ac:dyDescent="0.35">
      <c r="A92" t="s">
        <v>73</v>
      </c>
      <c r="B92" t="s">
        <v>28</v>
      </c>
      <c r="C92" t="s">
        <v>1636</v>
      </c>
      <c r="D92" t="s">
        <v>1636</v>
      </c>
      <c r="E92" t="s">
        <v>366</v>
      </c>
      <c r="F92" t="s">
        <v>367</v>
      </c>
      <c r="G92" t="s">
        <v>368</v>
      </c>
      <c r="H92" t="s">
        <v>128</v>
      </c>
      <c r="I92" s="3">
        <v>4.9632580247496987E-3</v>
      </c>
      <c r="J92" s="7">
        <v>77667255073.279999</v>
      </c>
      <c r="K92">
        <v>3.6555</v>
      </c>
      <c r="L92" s="3">
        <f t="shared" si="5"/>
        <v>0.98147894975986816</v>
      </c>
      <c r="M92" s="3">
        <f t="shared" si="6"/>
        <v>5.0569174468428745E-3</v>
      </c>
      <c r="N92">
        <f t="shared" si="7"/>
        <v>392756897.22846538</v>
      </c>
      <c r="O92">
        <f t="shared" si="8"/>
        <v>107.4427293744947</v>
      </c>
      <c r="P92" s="3">
        <f t="shared" si="9"/>
        <v>5.0569174468428745E-3</v>
      </c>
      <c r="Q92" t="s">
        <v>1637</v>
      </c>
    </row>
    <row r="93" spans="1:19" x14ac:dyDescent="0.35">
      <c r="A93" t="s">
        <v>73</v>
      </c>
      <c r="B93" t="s">
        <v>28</v>
      </c>
      <c r="C93" t="s">
        <v>39</v>
      </c>
      <c r="D93" t="s">
        <v>40</v>
      </c>
      <c r="E93" t="s">
        <v>467</v>
      </c>
      <c r="F93" t="s">
        <v>468</v>
      </c>
      <c r="G93" t="s">
        <v>469</v>
      </c>
      <c r="H93" t="s">
        <v>452</v>
      </c>
      <c r="I93" s="3">
        <v>1.0308023114176999E-3</v>
      </c>
      <c r="J93" s="7">
        <v>51098761913.120003</v>
      </c>
      <c r="K93">
        <v>3.6555</v>
      </c>
      <c r="L93" s="3">
        <f t="shared" si="5"/>
        <v>0.98550243623972755</v>
      </c>
      <c r="M93" s="3">
        <f t="shared" si="6"/>
        <v>1.045966274168553E-3</v>
      </c>
      <c r="N93">
        <f t="shared" si="7"/>
        <v>53447581.612892091</v>
      </c>
      <c r="O93">
        <f t="shared" si="8"/>
        <v>14.621141188043248</v>
      </c>
      <c r="P93" s="3">
        <f t="shared" si="9"/>
        <v>1.045966274168553E-3</v>
      </c>
      <c r="Q93" t="s">
        <v>1638</v>
      </c>
      <c r="R93" t="s">
        <v>452</v>
      </c>
      <c r="S93" t="s">
        <v>469</v>
      </c>
    </row>
    <row r="94" spans="1:19" x14ac:dyDescent="0.35">
      <c r="A94" t="s">
        <v>73</v>
      </c>
      <c r="B94" t="s">
        <v>28</v>
      </c>
      <c r="C94" t="s">
        <v>39</v>
      </c>
      <c r="D94" t="s">
        <v>40</v>
      </c>
      <c r="E94" t="s">
        <v>945</v>
      </c>
      <c r="F94" t="s">
        <v>946</v>
      </c>
      <c r="H94" t="s">
        <v>128</v>
      </c>
      <c r="I94" s="3">
        <v>1.35969253496614E-3</v>
      </c>
      <c r="J94" s="7">
        <v>51098761913.120003</v>
      </c>
      <c r="K94">
        <v>3.6555</v>
      </c>
      <c r="L94" s="3">
        <f t="shared" si="5"/>
        <v>0.98550243623972755</v>
      </c>
      <c r="M94" s="3">
        <f t="shared" si="6"/>
        <v>1.3796947475382894E-3</v>
      </c>
      <c r="N94">
        <f t="shared" si="7"/>
        <v>70500693.41724126</v>
      </c>
      <c r="O94">
        <f t="shared" si="8"/>
        <v>19.286197077620368</v>
      </c>
      <c r="P94" s="3">
        <f t="shared" si="9"/>
        <v>1.3796947475382894E-3</v>
      </c>
      <c r="Q94" t="s">
        <v>1638</v>
      </c>
      <c r="R94" t="s">
        <v>920</v>
      </c>
      <c r="S94" t="s">
        <v>947</v>
      </c>
    </row>
    <row r="95" spans="1:19" x14ac:dyDescent="0.35">
      <c r="A95" t="s">
        <v>73</v>
      </c>
      <c r="B95" t="s">
        <v>28</v>
      </c>
      <c r="C95" t="s">
        <v>1636</v>
      </c>
      <c r="D95" t="s">
        <v>1636</v>
      </c>
      <c r="E95" t="s">
        <v>1393</v>
      </c>
      <c r="F95" t="s">
        <v>1394</v>
      </c>
      <c r="G95" t="s">
        <v>1395</v>
      </c>
      <c r="H95" t="s">
        <v>128</v>
      </c>
      <c r="I95" s="3">
        <v>1.7704512131476639E-4</v>
      </c>
      <c r="J95" s="7">
        <v>77667255073.279999</v>
      </c>
      <c r="K95">
        <v>3.6555</v>
      </c>
      <c r="L95" s="3">
        <f t="shared" si="5"/>
        <v>0.98147894975986816</v>
      </c>
      <c r="M95" s="3">
        <f t="shared" si="6"/>
        <v>1.8038606060586713E-4</v>
      </c>
      <c r="N95">
        <f t="shared" si="7"/>
        <v>14010090.180740027</v>
      </c>
      <c r="O95">
        <f t="shared" si="8"/>
        <v>3.8326057121433532</v>
      </c>
      <c r="P95" s="3">
        <f t="shared" si="9"/>
        <v>1.8038606060586713E-4</v>
      </c>
      <c r="Q95" t="s">
        <v>1637</v>
      </c>
    </row>
    <row r="96" spans="1:19" x14ac:dyDescent="0.35">
      <c r="A96" t="s">
        <v>73</v>
      </c>
      <c r="B96" t="s">
        <v>28</v>
      </c>
      <c r="C96" t="s">
        <v>1636</v>
      </c>
      <c r="D96" t="s">
        <v>1636</v>
      </c>
      <c r="E96" t="s">
        <v>283</v>
      </c>
      <c r="F96" t="s">
        <v>284</v>
      </c>
      <c r="H96" t="s">
        <v>128</v>
      </c>
      <c r="I96" s="3">
        <v>5.0077574506085466E-4</v>
      </c>
      <c r="J96" s="7">
        <v>77667255073.279999</v>
      </c>
      <c r="K96">
        <v>3.6555</v>
      </c>
      <c r="L96" s="3">
        <f t="shared" si="5"/>
        <v>0.98147894975986816</v>
      </c>
      <c r="M96" s="3">
        <f t="shared" si="6"/>
        <v>5.102256601462274E-4</v>
      </c>
      <c r="N96">
        <f t="shared" si="7"/>
        <v>39627826.491509713</v>
      </c>
      <c r="O96">
        <f t="shared" si="8"/>
        <v>10.84060360867452</v>
      </c>
      <c r="P96" s="3">
        <f t="shared" si="9"/>
        <v>5.102256601462274E-4</v>
      </c>
      <c r="Q96" t="s">
        <v>1637</v>
      </c>
    </row>
    <row r="97" spans="1:19" x14ac:dyDescent="0.35">
      <c r="A97" t="s">
        <v>73</v>
      </c>
      <c r="B97" t="s">
        <v>28</v>
      </c>
      <c r="C97" t="s">
        <v>76</v>
      </c>
      <c r="D97" t="s">
        <v>77</v>
      </c>
      <c r="E97" t="s">
        <v>78</v>
      </c>
      <c r="F97" t="s">
        <v>79</v>
      </c>
      <c r="G97" t="s">
        <v>38</v>
      </c>
      <c r="H97" t="s">
        <v>33</v>
      </c>
      <c r="I97" s="3">
        <v>2.65996359187236E-4</v>
      </c>
      <c r="J97" s="7">
        <v>13022065924.940001</v>
      </c>
      <c r="K97">
        <v>3.6555</v>
      </c>
      <c r="L97" s="3">
        <f t="shared" si="5"/>
        <v>0.96546898107770229</v>
      </c>
      <c r="M97" s="3">
        <f t="shared" si="6"/>
        <v>2.7551000021804766E-4</v>
      </c>
      <c r="N97">
        <f t="shared" si="7"/>
        <v>3587709.3858196507</v>
      </c>
      <c r="O97">
        <f t="shared" si="8"/>
        <v>0.98145517325116971</v>
      </c>
      <c r="P97" s="3">
        <f t="shared" si="9"/>
        <v>2.7551000021804766E-4</v>
      </c>
      <c r="Q97" t="s">
        <v>1638</v>
      </c>
      <c r="R97" t="s">
        <v>33</v>
      </c>
      <c r="S97" t="s">
        <v>38</v>
      </c>
    </row>
    <row r="98" spans="1:19" x14ac:dyDescent="0.35">
      <c r="A98" t="s">
        <v>73</v>
      </c>
      <c r="B98" t="s">
        <v>28</v>
      </c>
      <c r="C98" t="s">
        <v>39</v>
      </c>
      <c r="D98" t="s">
        <v>40</v>
      </c>
      <c r="E98" t="s">
        <v>80</v>
      </c>
      <c r="F98" t="s">
        <v>81</v>
      </c>
      <c r="G98" t="s">
        <v>38</v>
      </c>
      <c r="H98" t="s">
        <v>33</v>
      </c>
      <c r="I98" s="3">
        <v>1.6336272403377E-3</v>
      </c>
      <c r="J98" s="7">
        <v>51098761913.120003</v>
      </c>
      <c r="K98">
        <v>3.6555</v>
      </c>
      <c r="L98" s="3">
        <f t="shared" si="5"/>
        <v>0.98550243623972755</v>
      </c>
      <c r="M98" s="3">
        <f t="shared" si="6"/>
        <v>1.6576592611693081E-3</v>
      </c>
      <c r="N98">
        <f t="shared" si="7"/>
        <v>84704335.919568881</v>
      </c>
      <c r="O98">
        <f t="shared" si="8"/>
        <v>23.171751038043737</v>
      </c>
      <c r="P98" s="3">
        <f t="shared" si="9"/>
        <v>1.6576592611693081E-3</v>
      </c>
      <c r="Q98" t="s">
        <v>1638</v>
      </c>
      <c r="R98" t="s">
        <v>33</v>
      </c>
      <c r="S98" t="s">
        <v>38</v>
      </c>
    </row>
    <row r="99" spans="1:19" x14ac:dyDescent="0.35">
      <c r="A99" t="s">
        <v>73</v>
      </c>
      <c r="B99" t="s">
        <v>28</v>
      </c>
      <c r="C99" t="s">
        <v>1636</v>
      </c>
      <c r="D99" t="s">
        <v>1636</v>
      </c>
      <c r="E99" t="s">
        <v>288</v>
      </c>
      <c r="F99" t="s">
        <v>289</v>
      </c>
      <c r="H99" t="s">
        <v>128</v>
      </c>
      <c r="I99" s="3">
        <v>1.510626997930432E-3</v>
      </c>
      <c r="J99" s="7">
        <v>77667255073.279999</v>
      </c>
      <c r="K99">
        <v>3.6555</v>
      </c>
      <c r="L99" s="3">
        <f t="shared" si="5"/>
        <v>0.98147894975986816</v>
      </c>
      <c r="M99" s="3">
        <f t="shared" si="6"/>
        <v>1.5391333642968369E-3</v>
      </c>
      <c r="N99">
        <f t="shared" si="7"/>
        <v>119540263.59663801</v>
      </c>
      <c r="O99">
        <f t="shared" si="8"/>
        <v>32.701480945599236</v>
      </c>
      <c r="P99" s="3">
        <f t="shared" si="9"/>
        <v>1.5391333642968369E-3</v>
      </c>
      <c r="Q99" t="s">
        <v>1637</v>
      </c>
    </row>
    <row r="100" spans="1:19" x14ac:dyDescent="0.35">
      <c r="A100" t="s">
        <v>73</v>
      </c>
      <c r="B100" t="s">
        <v>28</v>
      </c>
      <c r="C100" t="s">
        <v>1636</v>
      </c>
      <c r="D100" t="s">
        <v>1636</v>
      </c>
      <c r="E100" t="s">
        <v>286</v>
      </c>
      <c r="F100" t="s">
        <v>287</v>
      </c>
      <c r="H100" t="s">
        <v>128</v>
      </c>
      <c r="I100" s="3">
        <v>1.8241822473765671E-3</v>
      </c>
      <c r="J100" s="7">
        <v>77667255073.279999</v>
      </c>
      <c r="K100">
        <v>3.6555</v>
      </c>
      <c r="L100" s="3">
        <f t="shared" si="5"/>
        <v>0.98147894975986816</v>
      </c>
      <c r="M100" s="3">
        <f t="shared" si="6"/>
        <v>1.8586055746003288E-3</v>
      </c>
      <c r="N100">
        <f t="shared" si="7"/>
        <v>144352793.24310389</v>
      </c>
      <c r="O100">
        <f t="shared" si="8"/>
        <v>39.489206194256298</v>
      </c>
      <c r="P100" s="3">
        <f t="shared" si="9"/>
        <v>1.8586055746003291E-3</v>
      </c>
      <c r="Q100" t="s">
        <v>1637</v>
      </c>
    </row>
    <row r="101" spans="1:19" x14ac:dyDescent="0.35">
      <c r="A101" t="s">
        <v>73</v>
      </c>
      <c r="B101" t="s">
        <v>28</v>
      </c>
      <c r="C101" t="s">
        <v>39</v>
      </c>
      <c r="D101" t="s">
        <v>40</v>
      </c>
      <c r="E101" t="s">
        <v>951</v>
      </c>
      <c r="F101" t="s">
        <v>952</v>
      </c>
      <c r="H101" t="s">
        <v>128</v>
      </c>
      <c r="I101" s="3">
        <v>2.3824863875797201E-4</v>
      </c>
      <c r="J101" s="7">
        <v>51098761913.120003</v>
      </c>
      <c r="K101">
        <v>3.6555</v>
      </c>
      <c r="L101" s="3">
        <f t="shared" si="5"/>
        <v>0.98550243623972755</v>
      </c>
      <c r="M101" s="3">
        <f t="shared" si="6"/>
        <v>2.4175347517864181E-4</v>
      </c>
      <c r="N101">
        <f t="shared" si="7"/>
        <v>12353303.269822784</v>
      </c>
      <c r="O101">
        <f t="shared" si="8"/>
        <v>3.3793744412044271</v>
      </c>
      <c r="P101" s="3">
        <f t="shared" si="9"/>
        <v>2.4175347517864181E-4</v>
      </c>
      <c r="Q101" t="s">
        <v>1638</v>
      </c>
      <c r="R101" t="s">
        <v>920</v>
      </c>
      <c r="S101" t="s">
        <v>953</v>
      </c>
    </row>
    <row r="102" spans="1:19" x14ac:dyDescent="0.35">
      <c r="A102" t="s">
        <v>73</v>
      </c>
      <c r="B102" t="s">
        <v>28</v>
      </c>
      <c r="C102" t="s">
        <v>1636</v>
      </c>
      <c r="D102" t="s">
        <v>1636</v>
      </c>
      <c r="E102" t="s">
        <v>296</v>
      </c>
      <c r="F102" t="s">
        <v>297</v>
      </c>
      <c r="H102" t="s">
        <v>128</v>
      </c>
      <c r="I102" s="3">
        <v>8.1790303487468115E-6</v>
      </c>
      <c r="J102" s="7">
        <v>77667255073.279999</v>
      </c>
      <c r="K102">
        <v>3.6555</v>
      </c>
      <c r="L102" s="3">
        <f t="shared" si="5"/>
        <v>0.98147894975986816</v>
      </c>
      <c r="M102" s="3">
        <f t="shared" si="6"/>
        <v>8.3333731719339681E-6</v>
      </c>
      <c r="N102">
        <f t="shared" si="7"/>
        <v>647230.21976542391</v>
      </c>
      <c r="O102">
        <f t="shared" si="8"/>
        <v>0.17705655033933085</v>
      </c>
      <c r="P102" s="3">
        <f t="shared" si="9"/>
        <v>8.3333731719339681E-6</v>
      </c>
      <c r="Q102" t="s">
        <v>1637</v>
      </c>
    </row>
    <row r="103" spans="1:19" x14ac:dyDescent="0.35">
      <c r="A103" t="s">
        <v>73</v>
      </c>
      <c r="B103" t="s">
        <v>28</v>
      </c>
      <c r="C103" t="s">
        <v>76</v>
      </c>
      <c r="D103" t="s">
        <v>77</v>
      </c>
      <c r="E103" t="s">
        <v>467</v>
      </c>
      <c r="F103" t="s">
        <v>468</v>
      </c>
      <c r="G103" t="s">
        <v>469</v>
      </c>
      <c r="H103" t="s">
        <v>452</v>
      </c>
      <c r="I103" s="3">
        <v>7.6237373473256199E-3</v>
      </c>
      <c r="J103" s="7">
        <v>13022065924.940001</v>
      </c>
      <c r="K103">
        <v>3.6555</v>
      </c>
      <c r="L103" s="3">
        <f t="shared" si="5"/>
        <v>0.96546898107770229</v>
      </c>
      <c r="M103" s="3">
        <f t="shared" si="6"/>
        <v>7.8964083743173624E-3</v>
      </c>
      <c r="N103">
        <f t="shared" si="7"/>
        <v>102827550.420609</v>
      </c>
      <c r="O103">
        <f t="shared" si="8"/>
        <v>28.129544637015183</v>
      </c>
      <c r="P103" s="3">
        <f t="shared" si="9"/>
        <v>7.8964083743173624E-3</v>
      </c>
      <c r="Q103" t="s">
        <v>1638</v>
      </c>
      <c r="R103" t="s">
        <v>452</v>
      </c>
      <c r="S103" t="s">
        <v>469</v>
      </c>
    </row>
    <row r="104" spans="1:19" x14ac:dyDescent="0.35">
      <c r="A104" t="s">
        <v>73</v>
      </c>
      <c r="B104" t="s">
        <v>28</v>
      </c>
      <c r="C104" t="s">
        <v>29</v>
      </c>
      <c r="D104" t="s">
        <v>30</v>
      </c>
      <c r="E104" t="s">
        <v>80</v>
      </c>
      <c r="F104" t="s">
        <v>81</v>
      </c>
      <c r="G104" t="s">
        <v>38</v>
      </c>
      <c r="H104" t="s">
        <v>33</v>
      </c>
      <c r="I104" s="3">
        <v>2.01948090938797E-2</v>
      </c>
      <c r="J104" s="7">
        <v>13546427235.219999</v>
      </c>
      <c r="K104">
        <v>3.6555</v>
      </c>
      <c r="L104" s="3">
        <f t="shared" si="5"/>
        <v>0.98169211961567404</v>
      </c>
      <c r="M104" s="3">
        <f t="shared" si="6"/>
        <v>2.0571428343324007E-2</v>
      </c>
      <c r="N104">
        <f t="shared" si="7"/>
        <v>278669357.17738098</v>
      </c>
      <c r="O104">
        <f t="shared" si="8"/>
        <v>76.232897600158935</v>
      </c>
      <c r="P104" s="3">
        <f t="shared" si="9"/>
        <v>2.0571428343324007E-2</v>
      </c>
      <c r="Q104" t="s">
        <v>1638</v>
      </c>
      <c r="R104" t="s">
        <v>33</v>
      </c>
      <c r="S104" t="s">
        <v>38</v>
      </c>
    </row>
    <row r="105" spans="1:19" x14ac:dyDescent="0.35">
      <c r="A105" t="s">
        <v>73</v>
      </c>
      <c r="B105" t="s">
        <v>28</v>
      </c>
      <c r="C105" t="s">
        <v>1636</v>
      </c>
      <c r="D105" t="s">
        <v>1636</v>
      </c>
      <c r="E105" t="s">
        <v>293</v>
      </c>
      <c r="F105" t="s">
        <v>294</v>
      </c>
      <c r="H105" t="s">
        <v>128</v>
      </c>
      <c r="I105" s="3">
        <v>4.4474137196554849E-4</v>
      </c>
      <c r="J105" s="7">
        <v>77667255073.279999</v>
      </c>
      <c r="K105">
        <v>3.6555</v>
      </c>
      <c r="L105" s="3">
        <f t="shared" si="5"/>
        <v>0.98147894975986816</v>
      </c>
      <c r="M105" s="3">
        <f t="shared" si="6"/>
        <v>4.5313388746071466E-4</v>
      </c>
      <c r="N105">
        <f t="shared" si="7"/>
        <v>35193665.21975828</v>
      </c>
      <c r="O105">
        <f t="shared" si="8"/>
        <v>9.6275927286987493</v>
      </c>
      <c r="P105" s="3">
        <f t="shared" si="9"/>
        <v>4.5313388746071466E-4</v>
      </c>
      <c r="Q105" t="s">
        <v>1637</v>
      </c>
    </row>
    <row r="106" spans="1:19" x14ac:dyDescent="0.35">
      <c r="A106" t="s">
        <v>73</v>
      </c>
      <c r="B106" t="s">
        <v>28</v>
      </c>
      <c r="C106" t="s">
        <v>1636</v>
      </c>
      <c r="D106" t="s">
        <v>1636</v>
      </c>
      <c r="E106" t="s">
        <v>1401</v>
      </c>
      <c r="F106" t="s">
        <v>1402</v>
      </c>
      <c r="H106" t="s">
        <v>128</v>
      </c>
      <c r="I106" s="3">
        <v>8.6970105443995283E-4</v>
      </c>
      <c r="J106" s="7">
        <v>77667255073.279999</v>
      </c>
      <c r="K106">
        <v>3.6555</v>
      </c>
      <c r="L106" s="3">
        <f t="shared" si="5"/>
        <v>0.98147894975986816</v>
      </c>
      <c r="M106" s="3">
        <f t="shared" si="6"/>
        <v>8.8611279401635331E-4</v>
      </c>
      <c r="N106">
        <f t="shared" si="7"/>
        <v>68821948.396564931</v>
      </c>
      <c r="O106">
        <f t="shared" si="8"/>
        <v>18.826958937645994</v>
      </c>
      <c r="P106" s="3">
        <f t="shared" si="9"/>
        <v>8.8611279401635331E-4</v>
      </c>
      <c r="Q106" t="s">
        <v>1637</v>
      </c>
    </row>
    <row r="107" spans="1:19" x14ac:dyDescent="0.35">
      <c r="A107" t="s">
        <v>73</v>
      </c>
      <c r="B107" t="s">
        <v>28</v>
      </c>
      <c r="C107" t="s">
        <v>76</v>
      </c>
      <c r="D107" t="s">
        <v>77</v>
      </c>
      <c r="E107" t="s">
        <v>951</v>
      </c>
      <c r="F107" t="s">
        <v>952</v>
      </c>
      <c r="H107" t="s">
        <v>128</v>
      </c>
      <c r="I107" s="3">
        <v>4.04176874336671E-4</v>
      </c>
      <c r="J107" s="7">
        <v>13022065924.940001</v>
      </c>
      <c r="K107">
        <v>3.6555</v>
      </c>
      <c r="L107" s="3">
        <f t="shared" si="5"/>
        <v>0.96546898107770229</v>
      </c>
      <c r="M107" s="3">
        <f t="shared" si="6"/>
        <v>4.1863268759345288E-4</v>
      </c>
      <c r="N107">
        <f t="shared" si="7"/>
        <v>5451462.456176755</v>
      </c>
      <c r="O107">
        <f t="shared" si="8"/>
        <v>1.491304187163659</v>
      </c>
      <c r="P107" s="3">
        <f t="shared" si="9"/>
        <v>4.1863268759345288E-4</v>
      </c>
      <c r="Q107" t="s">
        <v>1638</v>
      </c>
      <c r="R107" t="s">
        <v>920</v>
      </c>
      <c r="S107" t="s">
        <v>953</v>
      </c>
    </row>
    <row r="108" spans="1:19" x14ac:dyDescent="0.35">
      <c r="A108" t="s">
        <v>73</v>
      </c>
      <c r="B108" t="s">
        <v>28</v>
      </c>
      <c r="C108" t="s">
        <v>29</v>
      </c>
      <c r="D108" t="s">
        <v>30</v>
      </c>
      <c r="E108" t="s">
        <v>467</v>
      </c>
      <c r="F108" t="s">
        <v>468</v>
      </c>
      <c r="G108" t="s">
        <v>469</v>
      </c>
      <c r="H108" t="s">
        <v>452</v>
      </c>
      <c r="I108" s="3">
        <v>1.79534898326454E-2</v>
      </c>
      <c r="J108" s="7">
        <v>13546427235.219999</v>
      </c>
      <c r="K108">
        <v>3.6555</v>
      </c>
      <c r="L108" s="3">
        <f t="shared" si="5"/>
        <v>0.98169211961567404</v>
      </c>
      <c r="M108" s="3">
        <f t="shared" si="6"/>
        <v>1.8288310025014839E-2</v>
      </c>
      <c r="N108">
        <f t="shared" si="7"/>
        <v>247741261.00900796</v>
      </c>
      <c r="O108">
        <f t="shared" si="8"/>
        <v>67.772195598141963</v>
      </c>
      <c r="P108" s="3">
        <f t="shared" si="9"/>
        <v>1.8288310025014839E-2</v>
      </c>
      <c r="Q108" t="s">
        <v>1638</v>
      </c>
      <c r="R108" t="s">
        <v>452</v>
      </c>
      <c r="S108" t="s">
        <v>469</v>
      </c>
    </row>
    <row r="109" spans="1:19" x14ac:dyDescent="0.35">
      <c r="A109" t="s">
        <v>73</v>
      </c>
      <c r="B109" t="s">
        <v>28</v>
      </c>
      <c r="C109" t="s">
        <v>1636</v>
      </c>
      <c r="D109" t="s">
        <v>1636</v>
      </c>
      <c r="E109" t="s">
        <v>290</v>
      </c>
      <c r="F109" t="s">
        <v>291</v>
      </c>
      <c r="H109" t="s">
        <v>128</v>
      </c>
      <c r="I109" s="3">
        <v>1.489016776817939E-4</v>
      </c>
      <c r="J109" s="7">
        <v>77667255073.279999</v>
      </c>
      <c r="K109">
        <v>3.6555</v>
      </c>
      <c r="L109" s="3">
        <f t="shared" si="5"/>
        <v>0.98147894975986816</v>
      </c>
      <c r="M109" s="3">
        <f t="shared" si="6"/>
        <v>1.5171153463680977E-4</v>
      </c>
      <c r="N109">
        <f t="shared" si="7"/>
        <v>11783018.458195858</v>
      </c>
      <c r="O109">
        <f t="shared" si="8"/>
        <v>3.22336710660535</v>
      </c>
      <c r="P109" s="3">
        <f t="shared" si="9"/>
        <v>1.5171153463680977E-4</v>
      </c>
      <c r="Q109" t="s">
        <v>1637</v>
      </c>
    </row>
    <row r="110" spans="1:19" x14ac:dyDescent="0.35">
      <c r="A110" t="s">
        <v>73</v>
      </c>
      <c r="B110" t="s">
        <v>28</v>
      </c>
      <c r="C110" t="s">
        <v>39</v>
      </c>
      <c r="D110" t="s">
        <v>40</v>
      </c>
      <c r="E110" t="s">
        <v>470</v>
      </c>
      <c r="F110" t="s">
        <v>471</v>
      </c>
      <c r="G110" t="s">
        <v>472</v>
      </c>
      <c r="H110" t="s">
        <v>452</v>
      </c>
      <c r="I110" s="3">
        <v>3.6763850272619099E-8</v>
      </c>
      <c r="J110" s="7">
        <v>51098761913.120003</v>
      </c>
      <c r="K110">
        <v>3.6555</v>
      </c>
      <c r="L110" s="3">
        <f t="shared" si="5"/>
        <v>0.98550243623972755</v>
      </c>
      <c r="M110" s="3">
        <f t="shared" si="6"/>
        <v>3.730467720901315E-8</v>
      </c>
      <c r="N110">
        <f t="shared" si="7"/>
        <v>1906.222818949157</v>
      </c>
      <c r="O110">
        <f t="shared" si="8"/>
        <v>5.2146705483494926E-4</v>
      </c>
      <c r="P110" s="3">
        <f t="shared" si="9"/>
        <v>3.730467720901315E-8</v>
      </c>
      <c r="Q110" t="s">
        <v>1638</v>
      </c>
      <c r="R110" t="s">
        <v>452</v>
      </c>
      <c r="S110" t="s">
        <v>472</v>
      </c>
    </row>
    <row r="111" spans="1:19" x14ac:dyDescent="0.35">
      <c r="A111" t="s">
        <v>73</v>
      </c>
      <c r="B111" t="s">
        <v>28</v>
      </c>
      <c r="C111" t="s">
        <v>1636</v>
      </c>
      <c r="D111" t="s">
        <v>1636</v>
      </c>
      <c r="E111" t="s">
        <v>328</v>
      </c>
      <c r="F111" t="s">
        <v>329</v>
      </c>
      <c r="G111" t="s">
        <v>330</v>
      </c>
      <c r="H111" t="s">
        <v>128</v>
      </c>
      <c r="I111" s="3">
        <v>2.4637813207239838E-4</v>
      </c>
      <c r="J111" s="7">
        <v>77667255073.279999</v>
      </c>
      <c r="K111">
        <v>3.6555</v>
      </c>
      <c r="L111" s="3">
        <f t="shared" si="5"/>
        <v>0.98147894975986816</v>
      </c>
      <c r="M111" s="3">
        <f t="shared" si="6"/>
        <v>2.5102742359647964E-4</v>
      </c>
      <c r="N111">
        <f t="shared" si="7"/>
        <v>19496610.938856091</v>
      </c>
      <c r="O111">
        <f t="shared" si="8"/>
        <v>5.3335004620041291</v>
      </c>
      <c r="P111" s="3">
        <f t="shared" si="9"/>
        <v>2.5102742359647964E-4</v>
      </c>
      <c r="Q111" t="s">
        <v>1637</v>
      </c>
    </row>
    <row r="112" spans="1:19" x14ac:dyDescent="0.35">
      <c r="A112" t="s">
        <v>73</v>
      </c>
      <c r="B112" t="s">
        <v>28</v>
      </c>
      <c r="C112" t="s">
        <v>1636</v>
      </c>
      <c r="D112" t="s">
        <v>1636</v>
      </c>
      <c r="E112" t="s">
        <v>260</v>
      </c>
      <c r="F112" t="s">
        <v>261</v>
      </c>
      <c r="H112" t="s">
        <v>128</v>
      </c>
      <c r="I112" s="3">
        <v>1.3608959755958931E-4</v>
      </c>
      <c r="J112" s="7">
        <v>77667255073.279999</v>
      </c>
      <c r="K112">
        <v>3.6555</v>
      </c>
      <c r="L112" s="3">
        <f t="shared" si="5"/>
        <v>0.98147894975986816</v>
      </c>
      <c r="M112" s="3">
        <f t="shared" si="6"/>
        <v>1.3865768348153104E-4</v>
      </c>
      <c r="N112">
        <f t="shared" si="7"/>
        <v>10769161.670830194</v>
      </c>
      <c r="O112">
        <f t="shared" si="8"/>
        <v>2.9460160500150989</v>
      </c>
      <c r="P112" s="3">
        <f t="shared" si="9"/>
        <v>1.3865768348153104E-4</v>
      </c>
      <c r="Q112" t="s">
        <v>1637</v>
      </c>
    </row>
    <row r="113" spans="1:19" x14ac:dyDescent="0.35">
      <c r="A113" t="s">
        <v>73</v>
      </c>
      <c r="B113" t="s">
        <v>28</v>
      </c>
      <c r="C113" t="s">
        <v>39</v>
      </c>
      <c r="D113" t="s">
        <v>40</v>
      </c>
      <c r="E113" t="s">
        <v>954</v>
      </c>
      <c r="H113" t="s">
        <v>128</v>
      </c>
      <c r="I113" s="3">
        <v>6.5281023327956502E-4</v>
      </c>
      <c r="J113" s="7">
        <v>51098761913.120003</v>
      </c>
      <c r="K113">
        <v>3.6555</v>
      </c>
      <c r="L113" s="3">
        <f t="shared" si="5"/>
        <v>0.98550243623972755</v>
      </c>
      <c r="M113" s="3">
        <f t="shared" si="6"/>
        <v>6.6241361692663157E-4</v>
      </c>
      <c r="N113">
        <f t="shared" si="7"/>
        <v>33848515.699342623</v>
      </c>
      <c r="O113">
        <f t="shared" si="8"/>
        <v>9.2596131033627742</v>
      </c>
      <c r="P113" s="3">
        <f t="shared" si="9"/>
        <v>6.6241361692663157E-4</v>
      </c>
      <c r="Q113" t="s">
        <v>1638</v>
      </c>
      <c r="R113" t="s">
        <v>920</v>
      </c>
      <c r="S113" t="s">
        <v>955</v>
      </c>
    </row>
    <row r="114" spans="1:19" x14ac:dyDescent="0.35">
      <c r="A114" t="s">
        <v>73</v>
      </c>
      <c r="B114" t="s">
        <v>28</v>
      </c>
      <c r="C114" t="s">
        <v>76</v>
      </c>
      <c r="D114" t="s">
        <v>77</v>
      </c>
      <c r="E114" t="s">
        <v>86</v>
      </c>
      <c r="F114" t="s">
        <v>87</v>
      </c>
      <c r="G114" t="s">
        <v>85</v>
      </c>
      <c r="H114" t="s">
        <v>33</v>
      </c>
      <c r="I114" s="3">
        <v>3.7800289557471298E-3</v>
      </c>
      <c r="J114" s="7">
        <v>13022065924.940001</v>
      </c>
      <c r="K114">
        <v>3.6555</v>
      </c>
      <c r="L114" s="3">
        <f t="shared" si="5"/>
        <v>0.96546898107770229</v>
      </c>
      <c r="M114" s="3">
        <f t="shared" si="6"/>
        <v>3.9152256880668314E-3</v>
      </c>
      <c r="N114">
        <f t="shared" si="7"/>
        <v>50984327.021024853</v>
      </c>
      <c r="O114">
        <f t="shared" si="8"/>
        <v>13.947292305026632</v>
      </c>
      <c r="P114" s="3">
        <f t="shared" si="9"/>
        <v>3.9152256880668314E-3</v>
      </c>
      <c r="Q114" t="s">
        <v>1638</v>
      </c>
      <c r="R114" t="s">
        <v>33</v>
      </c>
      <c r="S114" t="s">
        <v>85</v>
      </c>
    </row>
    <row r="115" spans="1:19" x14ac:dyDescent="0.35">
      <c r="A115" t="s">
        <v>73</v>
      </c>
      <c r="B115" t="s">
        <v>28</v>
      </c>
      <c r="C115" t="s">
        <v>1636</v>
      </c>
      <c r="D115" t="s">
        <v>1636</v>
      </c>
      <c r="E115" t="s">
        <v>275</v>
      </c>
      <c r="F115" t="s">
        <v>276</v>
      </c>
      <c r="G115" t="s">
        <v>277</v>
      </c>
      <c r="H115" t="s">
        <v>128</v>
      </c>
      <c r="I115" s="3">
        <v>1.24637926304672E-3</v>
      </c>
      <c r="J115" s="7">
        <v>77667255073.279999</v>
      </c>
      <c r="K115">
        <v>3.6555</v>
      </c>
      <c r="L115" s="3">
        <f t="shared" si="5"/>
        <v>0.98147894975986816</v>
      </c>
      <c r="M115" s="3">
        <f t="shared" si="6"/>
        <v>1.2698991286075603E-3</v>
      </c>
      <c r="N115">
        <f t="shared" si="7"/>
        <v>98629579.538899392</v>
      </c>
      <c r="O115">
        <f t="shared" si="8"/>
        <v>26.981146091888768</v>
      </c>
      <c r="P115" s="3">
        <f t="shared" si="9"/>
        <v>1.2698991286075603E-3</v>
      </c>
      <c r="Q115" t="s">
        <v>1637</v>
      </c>
    </row>
    <row r="116" spans="1:19" x14ac:dyDescent="0.35">
      <c r="A116" t="s">
        <v>73</v>
      </c>
      <c r="B116" t="s">
        <v>28</v>
      </c>
      <c r="C116" t="s">
        <v>1636</v>
      </c>
      <c r="D116" t="s">
        <v>1636</v>
      </c>
      <c r="E116" t="s">
        <v>278</v>
      </c>
      <c r="F116" t="s">
        <v>279</v>
      </c>
      <c r="H116" t="s">
        <v>128</v>
      </c>
      <c r="I116" s="3">
        <v>7.1132469717377674E-5</v>
      </c>
      <c r="J116" s="7">
        <v>77667255073.279999</v>
      </c>
      <c r="K116">
        <v>3.6555</v>
      </c>
      <c r="L116" s="3">
        <f t="shared" si="5"/>
        <v>0.98147894975986816</v>
      </c>
      <c r="M116" s="3">
        <f t="shared" si="6"/>
        <v>7.2474778735479934E-5</v>
      </c>
      <c r="N116">
        <f t="shared" si="7"/>
        <v>5628917.1264280491</v>
      </c>
      <c r="O116">
        <f t="shared" si="8"/>
        <v>1.5398487556908902</v>
      </c>
      <c r="P116" s="3">
        <f t="shared" si="9"/>
        <v>7.2474778735479934E-5</v>
      </c>
      <c r="Q116" t="s">
        <v>1637</v>
      </c>
    </row>
    <row r="117" spans="1:19" x14ac:dyDescent="0.35">
      <c r="A117" t="s">
        <v>73</v>
      </c>
      <c r="B117" t="s">
        <v>28</v>
      </c>
      <c r="C117" t="s">
        <v>39</v>
      </c>
      <c r="D117" t="s">
        <v>40</v>
      </c>
      <c r="E117" t="s">
        <v>86</v>
      </c>
      <c r="F117" t="s">
        <v>87</v>
      </c>
      <c r="G117" t="s">
        <v>85</v>
      </c>
      <c r="H117" t="s">
        <v>33</v>
      </c>
      <c r="I117" s="3">
        <v>2.6308228752571299E-3</v>
      </c>
      <c r="J117" s="7">
        <v>51098761913.120003</v>
      </c>
      <c r="K117">
        <v>3.6555</v>
      </c>
      <c r="L117" s="3">
        <f t="shared" si="5"/>
        <v>0.98550243623972755</v>
      </c>
      <c r="M117" s="3">
        <f t="shared" si="6"/>
        <v>2.6695244765657499E-3</v>
      </c>
      <c r="N117">
        <f t="shared" si="7"/>
        <v>136409395.64927956</v>
      </c>
      <c r="O117">
        <f t="shared" si="8"/>
        <v>37.316207262831234</v>
      </c>
      <c r="P117" s="3">
        <f t="shared" si="9"/>
        <v>2.6695244765657503E-3</v>
      </c>
      <c r="Q117" t="s">
        <v>1638</v>
      </c>
      <c r="R117" t="s">
        <v>33</v>
      </c>
      <c r="S117" t="s">
        <v>85</v>
      </c>
    </row>
    <row r="118" spans="1:19" x14ac:dyDescent="0.35">
      <c r="A118" t="s">
        <v>73</v>
      </c>
      <c r="B118" t="s">
        <v>28</v>
      </c>
      <c r="C118" t="s">
        <v>1636</v>
      </c>
      <c r="D118" t="s">
        <v>1636</v>
      </c>
      <c r="E118" t="s">
        <v>134</v>
      </c>
      <c r="F118" t="s">
        <v>135</v>
      </c>
      <c r="H118" t="s">
        <v>128</v>
      </c>
      <c r="I118" s="3">
        <v>3.350007547368002E-3</v>
      </c>
      <c r="J118" s="7">
        <v>77667255073.279999</v>
      </c>
      <c r="K118">
        <v>3.6555</v>
      </c>
      <c r="L118" s="3">
        <f t="shared" si="5"/>
        <v>0.98147894975986816</v>
      </c>
      <c r="M118" s="3">
        <f t="shared" si="6"/>
        <v>3.4132240413180799E-3</v>
      </c>
      <c r="N118">
        <f t="shared" si="7"/>
        <v>265095742.2393029</v>
      </c>
      <c r="O118">
        <f t="shared" si="8"/>
        <v>72.519694224949504</v>
      </c>
      <c r="P118" s="3">
        <f t="shared" si="9"/>
        <v>3.4132240413180799E-3</v>
      </c>
      <c r="Q118" t="s">
        <v>1637</v>
      </c>
    </row>
    <row r="119" spans="1:19" x14ac:dyDescent="0.35">
      <c r="A119" t="s">
        <v>73</v>
      </c>
      <c r="B119" t="s">
        <v>28</v>
      </c>
      <c r="C119" t="s">
        <v>76</v>
      </c>
      <c r="D119" t="s">
        <v>77</v>
      </c>
      <c r="E119" t="s">
        <v>956</v>
      </c>
      <c r="H119" t="s">
        <v>128</v>
      </c>
      <c r="I119" s="3">
        <v>9.4167649525163898E-4</v>
      </c>
      <c r="J119" s="7">
        <v>13022065924.940001</v>
      </c>
      <c r="K119">
        <v>3.6555</v>
      </c>
      <c r="L119" s="3">
        <f t="shared" si="5"/>
        <v>0.96546898107770229</v>
      </c>
      <c r="M119" s="3">
        <f t="shared" si="6"/>
        <v>9.7535655076198824E-4</v>
      </c>
      <c r="N119">
        <f t="shared" si="7"/>
        <v>12701157.304344699</v>
      </c>
      <c r="O119">
        <f t="shared" si="8"/>
        <v>3.4745335260141426</v>
      </c>
      <c r="P119" s="3">
        <f t="shared" si="9"/>
        <v>9.7535655076198824E-4</v>
      </c>
      <c r="Q119" t="s">
        <v>1638</v>
      </c>
      <c r="R119" t="s">
        <v>920</v>
      </c>
      <c r="S119" t="s">
        <v>957</v>
      </c>
    </row>
    <row r="120" spans="1:19" x14ac:dyDescent="0.35">
      <c r="A120" t="s">
        <v>73</v>
      </c>
      <c r="B120" t="s">
        <v>28</v>
      </c>
      <c r="C120" t="s">
        <v>1636</v>
      </c>
      <c r="D120" t="s">
        <v>1636</v>
      </c>
      <c r="E120" t="s">
        <v>203</v>
      </c>
      <c r="F120" t="s">
        <v>204</v>
      </c>
      <c r="G120" t="s">
        <v>1639</v>
      </c>
      <c r="H120" t="s">
        <v>128</v>
      </c>
      <c r="I120" s="3">
        <v>1.3244939436120891E-7</v>
      </c>
      <c r="J120" s="7">
        <v>77667255073.279999</v>
      </c>
      <c r="K120">
        <v>3.6555</v>
      </c>
      <c r="L120" s="3">
        <f t="shared" si="5"/>
        <v>0.98147894975986816</v>
      </c>
      <c r="M120" s="3">
        <f t="shared" si="6"/>
        <v>1.3494878763687639E-7</v>
      </c>
      <c r="N120">
        <f t="shared" si="7"/>
        <v>10481.101911223173</v>
      </c>
      <c r="O120">
        <f t="shared" si="8"/>
        <v>2.8672143102785323E-3</v>
      </c>
      <c r="P120" s="3">
        <f t="shared" si="9"/>
        <v>1.3494878763687639E-7</v>
      </c>
      <c r="Q120" t="s">
        <v>1637</v>
      </c>
    </row>
    <row r="121" spans="1:19" x14ac:dyDescent="0.35">
      <c r="A121" t="s">
        <v>73</v>
      </c>
      <c r="B121" t="s">
        <v>28</v>
      </c>
      <c r="C121" t="s">
        <v>29</v>
      </c>
      <c r="D121" t="s">
        <v>30</v>
      </c>
      <c r="E121" t="s">
        <v>470</v>
      </c>
      <c r="F121" t="s">
        <v>471</v>
      </c>
      <c r="G121" t="s">
        <v>472</v>
      </c>
      <c r="H121" t="s">
        <v>452</v>
      </c>
      <c r="I121" s="3">
        <v>1.900491682105909E-7</v>
      </c>
      <c r="J121" s="7">
        <v>13546427235.219999</v>
      </c>
      <c r="K121">
        <v>3.6555</v>
      </c>
      <c r="L121" s="3">
        <f t="shared" si="5"/>
        <v>0.98169211961567404</v>
      </c>
      <c r="M121" s="3">
        <f t="shared" si="6"/>
        <v>1.9359345400979065E-7</v>
      </c>
      <c r="N121">
        <f t="shared" si="7"/>
        <v>2622.4996379585386</v>
      </c>
      <c r="O121">
        <f t="shared" si="8"/>
        <v>7.1741201968500586E-4</v>
      </c>
      <c r="P121" s="3">
        <f t="shared" si="9"/>
        <v>1.9359345400979065E-7</v>
      </c>
      <c r="Q121" t="s">
        <v>1638</v>
      </c>
      <c r="R121" t="s">
        <v>452</v>
      </c>
      <c r="S121" t="s">
        <v>472</v>
      </c>
    </row>
    <row r="122" spans="1:19" x14ac:dyDescent="0.35">
      <c r="A122" t="s">
        <v>73</v>
      </c>
      <c r="B122" t="s">
        <v>28</v>
      </c>
      <c r="C122" t="s">
        <v>1636</v>
      </c>
      <c r="D122" t="s">
        <v>1636</v>
      </c>
      <c r="E122" t="s">
        <v>206</v>
      </c>
      <c r="F122" t="s">
        <v>207</v>
      </c>
      <c r="G122" t="s">
        <v>1639</v>
      </c>
      <c r="H122" t="s">
        <v>128</v>
      </c>
      <c r="I122" s="3">
        <v>1.4064727398860099E-7</v>
      </c>
      <c r="J122" s="7">
        <v>77667255073.279999</v>
      </c>
      <c r="K122">
        <v>3.6555</v>
      </c>
      <c r="L122" s="3">
        <f t="shared" si="5"/>
        <v>0.98147894975986816</v>
      </c>
      <c r="M122" s="3">
        <f t="shared" si="6"/>
        <v>1.4330136578376154E-7</v>
      </c>
      <c r="N122">
        <f t="shared" si="7"/>
        <v>11129.823728676807</v>
      </c>
      <c r="O122">
        <f t="shared" si="8"/>
        <v>3.0446789026608691E-3</v>
      </c>
      <c r="P122" s="3">
        <f t="shared" si="9"/>
        <v>1.4330136578376154E-7</v>
      </c>
      <c r="Q122" t="s">
        <v>1637</v>
      </c>
    </row>
    <row r="123" spans="1:19" x14ac:dyDescent="0.35">
      <c r="A123" t="s">
        <v>73</v>
      </c>
      <c r="B123" t="s">
        <v>28</v>
      </c>
      <c r="C123" t="s">
        <v>29</v>
      </c>
      <c r="D123" t="s">
        <v>30</v>
      </c>
      <c r="E123" t="s">
        <v>473</v>
      </c>
      <c r="F123" t="s">
        <v>474</v>
      </c>
      <c r="G123" t="s">
        <v>475</v>
      </c>
      <c r="H123" t="s">
        <v>452</v>
      </c>
      <c r="I123" s="3">
        <v>4.5473634218391997E-8</v>
      </c>
      <c r="J123" s="7">
        <v>13546427235.219999</v>
      </c>
      <c r="K123">
        <v>3.6555</v>
      </c>
      <c r="L123" s="3">
        <f t="shared" si="5"/>
        <v>0.98169211961567404</v>
      </c>
      <c r="M123" s="3">
        <f t="shared" si="6"/>
        <v>4.6321686106836248E-8</v>
      </c>
      <c r="N123">
        <f t="shared" si="7"/>
        <v>627.49335025895846</v>
      </c>
      <c r="O123">
        <f t="shared" si="8"/>
        <v>1.7165732465024169E-4</v>
      </c>
      <c r="P123" s="3">
        <f t="shared" si="9"/>
        <v>4.6321686106836254E-8</v>
      </c>
      <c r="Q123" t="s">
        <v>1638</v>
      </c>
      <c r="R123" t="s">
        <v>452</v>
      </c>
      <c r="S123" t="s">
        <v>475</v>
      </c>
    </row>
    <row r="124" spans="1:19" x14ac:dyDescent="0.35">
      <c r="A124" t="s">
        <v>73</v>
      </c>
      <c r="B124" t="s">
        <v>28</v>
      </c>
      <c r="C124" t="s">
        <v>1636</v>
      </c>
      <c r="D124" t="s">
        <v>1636</v>
      </c>
      <c r="E124" t="s">
        <v>339</v>
      </c>
      <c r="F124" t="s">
        <v>340</v>
      </c>
      <c r="H124" t="s">
        <v>128</v>
      </c>
      <c r="I124" s="3">
        <v>6.7741298388565661E-3</v>
      </c>
      <c r="J124" s="7">
        <v>77667255073.279999</v>
      </c>
      <c r="K124">
        <v>3.6555</v>
      </c>
      <c r="L124" s="3">
        <f t="shared" si="5"/>
        <v>0.98147894975986816</v>
      </c>
      <c r="M124" s="3">
        <f t="shared" si="6"/>
        <v>6.9019614129410996E-3</v>
      </c>
      <c r="N124">
        <f t="shared" si="7"/>
        <v>536056397.56483239</v>
      </c>
      <c r="O124">
        <f t="shared" si="8"/>
        <v>146.64379635202638</v>
      </c>
      <c r="P124" s="3">
        <f t="shared" si="9"/>
        <v>6.9019614129410996E-3</v>
      </c>
      <c r="Q124" t="s">
        <v>1637</v>
      </c>
    </row>
    <row r="125" spans="1:19" x14ac:dyDescent="0.35">
      <c r="A125" t="s">
        <v>73</v>
      </c>
      <c r="B125" t="s">
        <v>28</v>
      </c>
      <c r="C125" t="s">
        <v>39</v>
      </c>
      <c r="D125" t="s">
        <v>40</v>
      </c>
      <c r="E125" t="s">
        <v>956</v>
      </c>
      <c r="H125" t="s">
        <v>128</v>
      </c>
      <c r="I125" s="3">
        <v>3.5684138101026597E-4</v>
      </c>
      <c r="J125" s="7">
        <v>51098761913.120003</v>
      </c>
      <c r="K125">
        <v>3.6555</v>
      </c>
      <c r="L125" s="3">
        <f t="shared" si="5"/>
        <v>0.98550243623972755</v>
      </c>
      <c r="M125" s="3">
        <f t="shared" si="6"/>
        <v>3.6209081569785466E-4</v>
      </c>
      <c r="N125">
        <f t="shared" si="7"/>
        <v>18502392.382272091</v>
      </c>
      <c r="O125">
        <f t="shared" si="8"/>
        <v>5.0615216474550921</v>
      </c>
      <c r="P125" s="3">
        <f t="shared" si="9"/>
        <v>3.6209081569785466E-4</v>
      </c>
      <c r="Q125" t="s">
        <v>1638</v>
      </c>
      <c r="R125" t="s">
        <v>920</v>
      </c>
      <c r="S125" t="s">
        <v>957</v>
      </c>
    </row>
    <row r="126" spans="1:19" x14ac:dyDescent="0.35">
      <c r="A126" t="s">
        <v>73</v>
      </c>
      <c r="B126" t="s">
        <v>28</v>
      </c>
      <c r="C126" t="s">
        <v>29</v>
      </c>
      <c r="D126" t="s">
        <v>30</v>
      </c>
      <c r="E126" t="s">
        <v>86</v>
      </c>
      <c r="F126" t="s">
        <v>87</v>
      </c>
      <c r="G126" t="s">
        <v>85</v>
      </c>
      <c r="H126" t="s">
        <v>33</v>
      </c>
      <c r="I126" s="3">
        <v>1.3202970665562591E-2</v>
      </c>
      <c r="J126" s="7">
        <v>13546427235.219999</v>
      </c>
      <c r="K126">
        <v>3.6555</v>
      </c>
      <c r="L126" s="3">
        <f t="shared" si="5"/>
        <v>0.98169211961567404</v>
      </c>
      <c r="M126" s="3">
        <f t="shared" si="6"/>
        <v>1.3449196954674003E-2</v>
      </c>
      <c r="N126">
        <f t="shared" si="7"/>
        <v>182188567.91863379</v>
      </c>
      <c r="O126">
        <f t="shared" si="8"/>
        <v>49.839575412018547</v>
      </c>
      <c r="P126" s="3">
        <f t="shared" si="9"/>
        <v>1.3449196954674003E-2</v>
      </c>
      <c r="Q126" t="s">
        <v>1638</v>
      </c>
      <c r="R126" t="s">
        <v>33</v>
      </c>
      <c r="S126" t="s">
        <v>85</v>
      </c>
    </row>
    <row r="127" spans="1:19" x14ac:dyDescent="0.35">
      <c r="A127" t="s">
        <v>73</v>
      </c>
      <c r="B127" t="s">
        <v>28</v>
      </c>
      <c r="C127" t="s">
        <v>1636</v>
      </c>
      <c r="D127" t="s">
        <v>1636</v>
      </c>
      <c r="E127" t="s">
        <v>325</v>
      </c>
      <c r="F127" t="s">
        <v>326</v>
      </c>
      <c r="H127" t="s">
        <v>128</v>
      </c>
      <c r="I127" s="3">
        <v>4.9894248909681657E-3</v>
      </c>
      <c r="J127" s="7">
        <v>77667255073.279999</v>
      </c>
      <c r="K127">
        <v>3.6555</v>
      </c>
      <c r="L127" s="3">
        <f t="shared" si="5"/>
        <v>0.98147894975986816</v>
      </c>
      <c r="M127" s="3">
        <f t="shared" si="6"/>
        <v>5.0835780962891711E-3</v>
      </c>
      <c r="N127">
        <f t="shared" si="7"/>
        <v>394827556.68943018</v>
      </c>
      <c r="O127">
        <f t="shared" si="8"/>
        <v>108.00917978099582</v>
      </c>
      <c r="P127" s="3">
        <f t="shared" si="9"/>
        <v>5.0835780962891711E-3</v>
      </c>
      <c r="Q127" t="s">
        <v>1637</v>
      </c>
    </row>
    <row r="128" spans="1:19" x14ac:dyDescent="0.35">
      <c r="A128" t="s">
        <v>73</v>
      </c>
      <c r="B128" t="s">
        <v>28</v>
      </c>
      <c r="C128" t="s">
        <v>1636</v>
      </c>
      <c r="D128" t="s">
        <v>1636</v>
      </c>
      <c r="E128" t="s">
        <v>307</v>
      </c>
      <c r="F128" t="s">
        <v>308</v>
      </c>
      <c r="H128" t="s">
        <v>128</v>
      </c>
      <c r="I128" s="3">
        <v>3.2141299345368498E-3</v>
      </c>
      <c r="J128" s="7">
        <v>77667255073.279999</v>
      </c>
      <c r="K128">
        <v>3.6555</v>
      </c>
      <c r="L128" s="3">
        <f t="shared" si="5"/>
        <v>0.98147894975986816</v>
      </c>
      <c r="M128" s="3">
        <f t="shared" si="6"/>
        <v>3.2747823428339747E-3</v>
      </c>
      <c r="N128">
        <f t="shared" si="7"/>
        <v>254343355.53035977</v>
      </c>
      <c r="O128">
        <f t="shared" si="8"/>
        <v>69.578267140024565</v>
      </c>
      <c r="P128" s="3">
        <f t="shared" si="9"/>
        <v>3.2747823428339747E-3</v>
      </c>
      <c r="Q128" t="s">
        <v>1637</v>
      </c>
    </row>
    <row r="129" spans="1:19" x14ac:dyDescent="0.35">
      <c r="A129" t="s">
        <v>73</v>
      </c>
      <c r="B129" t="s">
        <v>28</v>
      </c>
      <c r="C129" t="s">
        <v>76</v>
      </c>
      <c r="D129" t="s">
        <v>77</v>
      </c>
      <c r="E129" t="s">
        <v>88</v>
      </c>
      <c r="F129" t="s">
        <v>89</v>
      </c>
      <c r="G129" t="s">
        <v>45</v>
      </c>
      <c r="H129" t="s">
        <v>33</v>
      </c>
      <c r="I129" s="3">
        <v>3.2512011037002602E-3</v>
      </c>
      <c r="J129" s="7">
        <v>13022065924.940001</v>
      </c>
      <c r="K129">
        <v>3.6555</v>
      </c>
      <c r="L129" s="3">
        <f t="shared" si="5"/>
        <v>0.96546898107770229</v>
      </c>
      <c r="M129" s="3">
        <f t="shared" si="6"/>
        <v>3.3674837487488365E-3</v>
      </c>
      <c r="N129">
        <f t="shared" si="7"/>
        <v>43851595.377371438</v>
      </c>
      <c r="O129">
        <f t="shared" si="8"/>
        <v>11.996059465838172</v>
      </c>
      <c r="P129" s="3">
        <f t="shared" si="9"/>
        <v>3.3674837487488365E-3</v>
      </c>
      <c r="Q129" t="s">
        <v>1638</v>
      </c>
      <c r="R129" t="s">
        <v>33</v>
      </c>
      <c r="S129" t="s">
        <v>45</v>
      </c>
    </row>
    <row r="130" spans="1:19" x14ac:dyDescent="0.35">
      <c r="A130" t="s">
        <v>73</v>
      </c>
      <c r="B130" t="s">
        <v>28</v>
      </c>
      <c r="C130" t="s">
        <v>76</v>
      </c>
      <c r="D130" t="s">
        <v>77</v>
      </c>
      <c r="E130" t="s">
        <v>958</v>
      </c>
      <c r="H130" t="s">
        <v>128</v>
      </c>
      <c r="I130" s="3">
        <v>8.1824491002222401E-4</v>
      </c>
      <c r="J130" s="7">
        <v>13022065924.940001</v>
      </c>
      <c r="K130">
        <v>3.6555</v>
      </c>
      <c r="L130" s="3">
        <f t="shared" ref="L130:L193" si="10">SUMIFS($I$2:$I$3582,$A$2:$A$3582,$A130,$B$2:$B$3582,$B130,$C$2:$C$3582,$C130)</f>
        <v>0.96546898107770229</v>
      </c>
      <c r="M130" s="3">
        <f t="shared" ref="M130:M193" si="11">IF(L130=0,0,I130/L130)</f>
        <v>8.4751030437959824E-4</v>
      </c>
      <c r="N130">
        <f t="shared" ref="N130:N193" si="12">M130*J130</f>
        <v>11036335.055697095</v>
      </c>
      <c r="O130">
        <f t="shared" ref="O130:O193" si="13">IF(K130=0,"",N130/K130/1000000)</f>
        <v>3.0191041049643261</v>
      </c>
      <c r="P130" s="3">
        <f t="shared" ref="P130:P193" si="14">IF(J130=0,0,N130/J130)</f>
        <v>8.4751030437959824E-4</v>
      </c>
      <c r="Q130" t="s">
        <v>1638</v>
      </c>
      <c r="R130" t="s">
        <v>920</v>
      </c>
      <c r="S130" t="s">
        <v>959</v>
      </c>
    </row>
    <row r="131" spans="1:19" x14ac:dyDescent="0.35">
      <c r="A131" t="s">
        <v>73</v>
      </c>
      <c r="B131" t="s">
        <v>28</v>
      </c>
      <c r="C131" t="s">
        <v>1636</v>
      </c>
      <c r="D131" t="s">
        <v>1636</v>
      </c>
      <c r="E131" t="s">
        <v>192</v>
      </c>
      <c r="F131" t="s">
        <v>193</v>
      </c>
      <c r="G131" t="s">
        <v>194</v>
      </c>
      <c r="H131" t="s">
        <v>128</v>
      </c>
      <c r="I131" s="3">
        <v>9.3369899846357755E-7</v>
      </c>
      <c r="J131" s="7">
        <v>77667255073.279999</v>
      </c>
      <c r="K131">
        <v>3.6555</v>
      </c>
      <c r="L131" s="3">
        <f t="shared" si="10"/>
        <v>0.98147894975986816</v>
      </c>
      <c r="M131" s="3">
        <f t="shared" si="11"/>
        <v>9.51318414615025E-7</v>
      </c>
      <c r="N131">
        <f t="shared" si="12"/>
        <v>73886.289963813484</v>
      </c>
      <c r="O131">
        <f t="shared" si="13"/>
        <v>2.0212362184055116E-2</v>
      </c>
      <c r="P131" s="3">
        <f t="shared" si="14"/>
        <v>9.51318414615025E-7</v>
      </c>
      <c r="Q131" t="s">
        <v>1637</v>
      </c>
    </row>
    <row r="132" spans="1:19" x14ac:dyDescent="0.35">
      <c r="A132" t="s">
        <v>73</v>
      </c>
      <c r="B132" t="s">
        <v>28</v>
      </c>
      <c r="C132" t="s">
        <v>29</v>
      </c>
      <c r="D132" t="s">
        <v>30</v>
      </c>
      <c r="E132" t="s">
        <v>476</v>
      </c>
      <c r="F132" t="s">
        <v>477</v>
      </c>
      <c r="G132" t="s">
        <v>478</v>
      </c>
      <c r="H132" t="s">
        <v>452</v>
      </c>
      <c r="I132" s="3">
        <v>5.4360755090213997E-4</v>
      </c>
      <c r="J132" s="7">
        <v>13546427235.219999</v>
      </c>
      <c r="K132">
        <v>3.6555</v>
      </c>
      <c r="L132" s="3">
        <f t="shared" si="10"/>
        <v>0.98169211961567404</v>
      </c>
      <c r="M132" s="3">
        <f t="shared" si="11"/>
        <v>5.5374545648279093E-4</v>
      </c>
      <c r="N132">
        <f t="shared" si="12"/>
        <v>7501272.53307781</v>
      </c>
      <c r="O132">
        <f t="shared" si="13"/>
        <v>2.0520510280612254</v>
      </c>
      <c r="P132" s="3">
        <f t="shared" si="14"/>
        <v>5.5374545648279093E-4</v>
      </c>
      <c r="Q132" t="s">
        <v>1638</v>
      </c>
      <c r="R132" t="s">
        <v>452</v>
      </c>
      <c r="S132" t="s">
        <v>478</v>
      </c>
    </row>
    <row r="133" spans="1:19" x14ac:dyDescent="0.35">
      <c r="A133" t="s">
        <v>73</v>
      </c>
      <c r="B133" t="s">
        <v>28</v>
      </c>
      <c r="C133" t="s">
        <v>1636</v>
      </c>
      <c r="D133" t="s">
        <v>1636</v>
      </c>
      <c r="E133" t="s">
        <v>195</v>
      </c>
      <c r="F133" t="s">
        <v>196</v>
      </c>
      <c r="G133" t="s">
        <v>1640</v>
      </c>
      <c r="H133" t="s">
        <v>128</v>
      </c>
      <c r="I133" s="3">
        <v>2.5424296469449511E-7</v>
      </c>
      <c r="J133" s="7">
        <v>77667255073.279999</v>
      </c>
      <c r="K133">
        <v>3.6555</v>
      </c>
      <c r="L133" s="3">
        <f t="shared" si="10"/>
        <v>0.98147894975986816</v>
      </c>
      <c r="M133" s="3">
        <f t="shared" si="11"/>
        <v>2.5904066995700621E-7</v>
      </c>
      <c r="N133">
        <f t="shared" si="12"/>
        <v>20118.977787904139</v>
      </c>
      <c r="O133">
        <f t="shared" si="13"/>
        <v>5.5037553789916947E-3</v>
      </c>
      <c r="P133" s="3">
        <f t="shared" si="14"/>
        <v>2.5904066995700621E-7</v>
      </c>
      <c r="Q133" t="s">
        <v>1637</v>
      </c>
    </row>
    <row r="134" spans="1:19" x14ac:dyDescent="0.35">
      <c r="A134" t="s">
        <v>73</v>
      </c>
      <c r="B134" t="s">
        <v>28</v>
      </c>
      <c r="C134" t="s">
        <v>39</v>
      </c>
      <c r="D134" t="s">
        <v>40</v>
      </c>
      <c r="E134" t="s">
        <v>958</v>
      </c>
      <c r="H134" t="s">
        <v>128</v>
      </c>
      <c r="I134" s="3">
        <v>1.6669401262026299E-3</v>
      </c>
      <c r="J134" s="7">
        <v>51098761913.120003</v>
      </c>
      <c r="K134">
        <v>3.6555</v>
      </c>
      <c r="L134" s="3">
        <f t="shared" si="10"/>
        <v>0.98550243623972755</v>
      </c>
      <c r="M134" s="3">
        <f t="shared" si="11"/>
        <v>1.6914622074025395E-3</v>
      </c>
      <c r="N134">
        <f t="shared" si="12"/>
        <v>86431624.621102765</v>
      </c>
      <c r="O134">
        <f t="shared" si="13"/>
        <v>23.644268806210576</v>
      </c>
      <c r="P134" s="3">
        <f t="shared" si="14"/>
        <v>1.6914622074025393E-3</v>
      </c>
      <c r="Q134" t="s">
        <v>1638</v>
      </c>
      <c r="R134" t="s">
        <v>920</v>
      </c>
      <c r="S134" t="s">
        <v>959</v>
      </c>
    </row>
    <row r="135" spans="1:19" x14ac:dyDescent="0.35">
      <c r="A135" t="s">
        <v>73</v>
      </c>
      <c r="B135" t="s">
        <v>28</v>
      </c>
      <c r="C135" t="s">
        <v>1636</v>
      </c>
      <c r="D135" t="s">
        <v>1636</v>
      </c>
      <c r="E135" t="s">
        <v>198</v>
      </c>
      <c r="F135" t="s">
        <v>199</v>
      </c>
      <c r="G135" t="s">
        <v>194</v>
      </c>
      <c r="H135" t="s">
        <v>128</v>
      </c>
      <c r="I135" s="3">
        <v>2.6526723234607433E-7</v>
      </c>
      <c r="J135" s="7">
        <v>77667255073.279999</v>
      </c>
      <c r="K135">
        <v>3.6555</v>
      </c>
      <c r="L135" s="3">
        <f t="shared" si="10"/>
        <v>0.98147894975986816</v>
      </c>
      <c r="M135" s="3">
        <f t="shared" si="11"/>
        <v>2.7027297163222447E-7</v>
      </c>
      <c r="N135">
        <f t="shared" si="12"/>
        <v>20991.359827173346</v>
      </c>
      <c r="O135">
        <f t="shared" si="13"/>
        <v>5.7424045485359992E-3</v>
      </c>
      <c r="P135" s="3">
        <f t="shared" si="14"/>
        <v>2.7027297163222447E-7</v>
      </c>
      <c r="Q135" t="s">
        <v>1637</v>
      </c>
    </row>
    <row r="136" spans="1:19" x14ac:dyDescent="0.35">
      <c r="A136" t="s">
        <v>73</v>
      </c>
      <c r="B136" t="s">
        <v>28</v>
      </c>
      <c r="C136" t="s">
        <v>29</v>
      </c>
      <c r="D136" t="s">
        <v>30</v>
      </c>
      <c r="E136" t="s">
        <v>88</v>
      </c>
      <c r="F136" t="s">
        <v>89</v>
      </c>
      <c r="G136" t="s">
        <v>45</v>
      </c>
      <c r="H136" t="s">
        <v>33</v>
      </c>
      <c r="I136" s="3">
        <v>5.7440724572498398E-3</v>
      </c>
      <c r="J136" s="7">
        <v>13546427235.219999</v>
      </c>
      <c r="K136">
        <v>3.6555</v>
      </c>
      <c r="L136" s="3">
        <f t="shared" si="10"/>
        <v>0.98169211961567404</v>
      </c>
      <c r="M136" s="3">
        <f t="shared" si="11"/>
        <v>5.8511954435353985E-3</v>
      </c>
      <c r="N136">
        <f t="shared" si="12"/>
        <v>79262793.31490308</v>
      </c>
      <c r="O136">
        <f t="shared" si="13"/>
        <v>21.683160529312836</v>
      </c>
      <c r="P136" s="3">
        <f t="shared" si="14"/>
        <v>5.8511954435353985E-3</v>
      </c>
      <c r="Q136" t="s">
        <v>1638</v>
      </c>
      <c r="R136" t="s">
        <v>33</v>
      </c>
      <c r="S136" t="s">
        <v>45</v>
      </c>
    </row>
    <row r="137" spans="1:19" x14ac:dyDescent="0.35">
      <c r="A137" t="s">
        <v>73</v>
      </c>
      <c r="B137" t="s">
        <v>28</v>
      </c>
      <c r="C137" t="s">
        <v>1636</v>
      </c>
      <c r="D137" t="s">
        <v>1636</v>
      </c>
      <c r="E137" t="s">
        <v>1403</v>
      </c>
      <c r="F137" t="s">
        <v>1404</v>
      </c>
      <c r="H137" t="s">
        <v>128</v>
      </c>
      <c r="I137" s="3">
        <v>4.0118283762774341E-4</v>
      </c>
      <c r="J137" s="7">
        <v>77667255073.279999</v>
      </c>
      <c r="K137">
        <v>3.6555</v>
      </c>
      <c r="L137" s="3">
        <f t="shared" si="10"/>
        <v>0.98147894975986816</v>
      </c>
      <c r="M137" s="3">
        <f t="shared" si="11"/>
        <v>4.0875337950538635E-4</v>
      </c>
      <c r="N137">
        <f t="shared" si="12"/>
        <v>31746752.988110062</v>
      </c>
      <c r="O137">
        <f t="shared" si="13"/>
        <v>8.6846540796361804</v>
      </c>
      <c r="P137" s="3">
        <f t="shared" si="14"/>
        <v>4.0875337950538635E-4</v>
      </c>
      <c r="Q137" t="s">
        <v>1637</v>
      </c>
    </row>
    <row r="138" spans="1:19" x14ac:dyDescent="0.35">
      <c r="A138" t="s">
        <v>73</v>
      </c>
      <c r="B138" t="s">
        <v>28</v>
      </c>
      <c r="C138" t="s">
        <v>39</v>
      </c>
      <c r="D138" t="s">
        <v>40</v>
      </c>
      <c r="E138" t="s">
        <v>476</v>
      </c>
      <c r="F138" t="s">
        <v>477</v>
      </c>
      <c r="G138" t="s">
        <v>478</v>
      </c>
      <c r="H138" t="s">
        <v>452</v>
      </c>
      <c r="I138" s="3">
        <v>1.3712871544488201E-8</v>
      </c>
      <c r="J138" s="7">
        <v>51098761913.120003</v>
      </c>
      <c r="K138">
        <v>3.6555</v>
      </c>
      <c r="L138" s="3">
        <f t="shared" si="10"/>
        <v>0.98550243623972755</v>
      </c>
      <c r="M138" s="3">
        <f t="shared" si="11"/>
        <v>1.391459933555404E-8</v>
      </c>
      <c r="N138">
        <f t="shared" si="12"/>
        <v>711.01879856393361</v>
      </c>
      <c r="O138">
        <f t="shared" si="13"/>
        <v>1.9450657873449148E-4</v>
      </c>
      <c r="P138" s="3">
        <f t="shared" si="14"/>
        <v>1.3914599335554038E-8</v>
      </c>
      <c r="Q138" t="s">
        <v>1638</v>
      </c>
      <c r="R138" t="s">
        <v>452</v>
      </c>
      <c r="S138" t="s">
        <v>478</v>
      </c>
    </row>
    <row r="139" spans="1:19" x14ac:dyDescent="0.35">
      <c r="A139" t="s">
        <v>73</v>
      </c>
      <c r="B139" t="s">
        <v>28</v>
      </c>
      <c r="C139" t="s">
        <v>1636</v>
      </c>
      <c r="D139" t="s">
        <v>1636</v>
      </c>
      <c r="E139" t="s">
        <v>319</v>
      </c>
      <c r="F139" t="s">
        <v>320</v>
      </c>
      <c r="H139" t="s">
        <v>128</v>
      </c>
      <c r="I139" s="3">
        <v>4.4509934583808596E-3</v>
      </c>
      <c r="J139" s="7">
        <v>77667255073.279999</v>
      </c>
      <c r="K139">
        <v>3.6555</v>
      </c>
      <c r="L139" s="3">
        <f t="shared" si="10"/>
        <v>0.98147894975986816</v>
      </c>
      <c r="M139" s="3">
        <f t="shared" si="11"/>
        <v>4.5349861649807716E-3</v>
      </c>
      <c r="N139">
        <f t="shared" si="12"/>
        <v>352219927.22935742</v>
      </c>
      <c r="O139">
        <f t="shared" si="13"/>
        <v>96.353420114719583</v>
      </c>
      <c r="P139" s="3">
        <f t="shared" si="14"/>
        <v>4.5349861649807716E-3</v>
      </c>
      <c r="Q139" t="s">
        <v>1637</v>
      </c>
    </row>
    <row r="140" spans="1:19" x14ac:dyDescent="0.35">
      <c r="A140" t="s">
        <v>73</v>
      </c>
      <c r="B140" t="s">
        <v>28</v>
      </c>
      <c r="C140" t="s">
        <v>29</v>
      </c>
      <c r="D140" t="s">
        <v>30</v>
      </c>
      <c r="E140" t="s">
        <v>1426</v>
      </c>
      <c r="F140" t="s">
        <v>1427</v>
      </c>
      <c r="G140" t="s">
        <v>484</v>
      </c>
      <c r="H140" t="s">
        <v>452</v>
      </c>
      <c r="I140" s="3">
        <v>2.6303301412711499E-3</v>
      </c>
      <c r="J140" s="7">
        <v>13546427235.219999</v>
      </c>
      <c r="K140">
        <v>3.6555</v>
      </c>
      <c r="L140" s="3">
        <f t="shared" si="10"/>
        <v>0.98169211961567404</v>
      </c>
      <c r="M140" s="3">
        <f t="shared" si="11"/>
        <v>2.6793839827306616E-3</v>
      </c>
      <c r="N140">
        <f t="shared" si="12"/>
        <v>36296080.157274865</v>
      </c>
      <c r="O140">
        <f t="shared" si="13"/>
        <v>9.9291697872452094</v>
      </c>
      <c r="P140" s="3">
        <f t="shared" si="14"/>
        <v>2.6793839827306616E-3</v>
      </c>
      <c r="Q140" t="s">
        <v>1638</v>
      </c>
      <c r="R140" t="s">
        <v>452</v>
      </c>
      <c r="S140" t="s">
        <v>484</v>
      </c>
    </row>
    <row r="141" spans="1:19" x14ac:dyDescent="0.35">
      <c r="A141" t="s">
        <v>73</v>
      </c>
      <c r="B141" t="s">
        <v>28</v>
      </c>
      <c r="C141" t="s">
        <v>1636</v>
      </c>
      <c r="D141" t="s">
        <v>1636</v>
      </c>
      <c r="E141" t="s">
        <v>313</v>
      </c>
      <c r="F141" t="s">
        <v>314</v>
      </c>
      <c r="H141" t="s">
        <v>128</v>
      </c>
      <c r="I141" s="3">
        <v>1.7746761652334339E-3</v>
      </c>
      <c r="J141" s="7">
        <v>77667255073.279999</v>
      </c>
      <c r="K141">
        <v>3.6555</v>
      </c>
      <c r="L141" s="3">
        <f t="shared" si="10"/>
        <v>0.98147894975986816</v>
      </c>
      <c r="M141" s="3">
        <f t="shared" si="11"/>
        <v>1.8081652853254081E-3</v>
      </c>
      <c r="N141">
        <f t="shared" si="12"/>
        <v>140435234.43001857</v>
      </c>
      <c r="O141">
        <f t="shared" si="13"/>
        <v>38.417517283550424</v>
      </c>
      <c r="P141" s="3">
        <f t="shared" si="14"/>
        <v>1.8081652853254081E-3</v>
      </c>
      <c r="Q141" t="s">
        <v>1637</v>
      </c>
    </row>
    <row r="142" spans="1:19" x14ac:dyDescent="0.35">
      <c r="A142" t="s">
        <v>73</v>
      </c>
      <c r="B142" t="s">
        <v>28</v>
      </c>
      <c r="C142" t="s">
        <v>29</v>
      </c>
      <c r="D142" t="s">
        <v>30</v>
      </c>
      <c r="E142" t="s">
        <v>90</v>
      </c>
      <c r="F142" t="s">
        <v>91</v>
      </c>
      <c r="G142" t="s">
        <v>45</v>
      </c>
      <c r="H142" t="s">
        <v>33</v>
      </c>
      <c r="I142" s="3">
        <v>6.9438339050206599E-3</v>
      </c>
      <c r="J142" s="7">
        <v>13546427235.219999</v>
      </c>
      <c r="K142">
        <v>3.6555</v>
      </c>
      <c r="L142" s="3">
        <f t="shared" si="10"/>
        <v>0.98169211961567404</v>
      </c>
      <c r="M142" s="3">
        <f t="shared" si="11"/>
        <v>7.0733316141308386E-3</v>
      </c>
      <c r="N142">
        <f t="shared" si="12"/>
        <v>95818372.021404624</v>
      </c>
      <c r="O142">
        <f t="shared" si="13"/>
        <v>26.212111071373172</v>
      </c>
      <c r="P142" s="3">
        <f t="shared" si="14"/>
        <v>7.0733316141308377E-3</v>
      </c>
      <c r="Q142" t="s">
        <v>1638</v>
      </c>
      <c r="R142" t="s">
        <v>33</v>
      </c>
      <c r="S142" t="s">
        <v>45</v>
      </c>
    </row>
    <row r="143" spans="1:19" x14ac:dyDescent="0.35">
      <c r="A143" t="s">
        <v>73</v>
      </c>
      <c r="B143" t="s">
        <v>28</v>
      </c>
      <c r="C143" t="s">
        <v>1636</v>
      </c>
      <c r="D143" t="s">
        <v>1636</v>
      </c>
      <c r="E143" t="s">
        <v>186</v>
      </c>
      <c r="F143" t="s">
        <v>187</v>
      </c>
      <c r="G143" t="s">
        <v>1641</v>
      </c>
      <c r="H143" t="s">
        <v>128</v>
      </c>
      <c r="I143" s="3">
        <v>6.708241888572318E-6</v>
      </c>
      <c r="J143" s="7">
        <v>77667255073.279999</v>
      </c>
      <c r="K143">
        <v>3.6555</v>
      </c>
      <c r="L143" s="3">
        <f t="shared" si="10"/>
        <v>0.98147894975986816</v>
      </c>
      <c r="M143" s="3">
        <f t="shared" si="11"/>
        <v>6.8348301206190703E-6</v>
      </c>
      <c r="N143">
        <f t="shared" si="12"/>
        <v>530842.49436065846</v>
      </c>
      <c r="O143">
        <f t="shared" si="13"/>
        <v>0.14521747896612186</v>
      </c>
      <c r="P143" s="3">
        <f t="shared" si="14"/>
        <v>6.8348301206190703E-6</v>
      </c>
      <c r="Q143" t="s">
        <v>1637</v>
      </c>
    </row>
    <row r="144" spans="1:19" x14ac:dyDescent="0.35">
      <c r="A144" t="s">
        <v>73</v>
      </c>
      <c r="B144" t="s">
        <v>28</v>
      </c>
      <c r="C144" t="s">
        <v>1636</v>
      </c>
      <c r="D144" t="s">
        <v>1636</v>
      </c>
      <c r="E144" t="s">
        <v>200</v>
      </c>
      <c r="F144" t="s">
        <v>201</v>
      </c>
      <c r="G144" t="s">
        <v>202</v>
      </c>
      <c r="H144" t="s">
        <v>128</v>
      </c>
      <c r="I144" s="3">
        <v>4.4695922071143928E-7</v>
      </c>
      <c r="J144" s="7">
        <v>77667255073.279999</v>
      </c>
      <c r="K144">
        <v>3.6555</v>
      </c>
      <c r="L144" s="3">
        <f t="shared" si="10"/>
        <v>0.98147894975986816</v>
      </c>
      <c r="M144" s="3">
        <f t="shared" si="11"/>
        <v>4.5539358823823352E-7</v>
      </c>
      <c r="N144">
        <f t="shared" si="12"/>
        <v>35369.169976435121</v>
      </c>
      <c r="O144">
        <f t="shared" si="13"/>
        <v>9.6756038781110991E-3</v>
      </c>
      <c r="P144" s="3">
        <f t="shared" si="14"/>
        <v>4.5539358823823346E-7</v>
      </c>
      <c r="Q144" t="s">
        <v>1637</v>
      </c>
    </row>
    <row r="145" spans="1:19" x14ac:dyDescent="0.35">
      <c r="A145" t="s">
        <v>73</v>
      </c>
      <c r="B145" t="s">
        <v>28</v>
      </c>
      <c r="C145" t="s">
        <v>39</v>
      </c>
      <c r="D145" t="s">
        <v>40</v>
      </c>
      <c r="E145" t="s">
        <v>960</v>
      </c>
      <c r="H145" t="s">
        <v>128</v>
      </c>
      <c r="I145" s="3">
        <v>2.1156026550613999E-3</v>
      </c>
      <c r="J145" s="7">
        <v>51098761913.120003</v>
      </c>
      <c r="K145">
        <v>3.6555</v>
      </c>
      <c r="L145" s="3">
        <f t="shared" si="10"/>
        <v>0.98550243623972755</v>
      </c>
      <c r="M145" s="3">
        <f t="shared" si="11"/>
        <v>2.1467249367070778E-3</v>
      </c>
      <c r="N145">
        <f t="shared" si="12"/>
        <v>109694986.43375258</v>
      </c>
      <c r="O145">
        <f t="shared" si="13"/>
        <v>30.00820310046576</v>
      </c>
      <c r="P145" s="3">
        <f t="shared" si="14"/>
        <v>2.1467249367070778E-3</v>
      </c>
      <c r="Q145" t="s">
        <v>1638</v>
      </c>
      <c r="R145" t="s">
        <v>920</v>
      </c>
      <c r="S145" t="s">
        <v>961</v>
      </c>
    </row>
    <row r="146" spans="1:19" x14ac:dyDescent="0.35">
      <c r="A146" t="s">
        <v>73</v>
      </c>
      <c r="B146" t="s">
        <v>28</v>
      </c>
      <c r="C146" t="s">
        <v>39</v>
      </c>
      <c r="D146" t="s">
        <v>40</v>
      </c>
      <c r="E146" t="s">
        <v>1183</v>
      </c>
      <c r="F146" t="s">
        <v>1184</v>
      </c>
      <c r="G146" t="s">
        <v>45</v>
      </c>
      <c r="H146" t="s">
        <v>33</v>
      </c>
      <c r="I146" s="3">
        <v>3.8211556772059598E-3</v>
      </c>
      <c r="J146" s="7">
        <v>51098761913.120003</v>
      </c>
      <c r="K146">
        <v>3.6555</v>
      </c>
      <c r="L146" s="3">
        <f t="shared" si="10"/>
        <v>0.98550243623972755</v>
      </c>
      <c r="M146" s="3">
        <f t="shared" si="11"/>
        <v>3.8773680679937434E-3</v>
      </c>
      <c r="N146">
        <f t="shared" si="12"/>
        <v>198128707.7559464</v>
      </c>
      <c r="O146">
        <f t="shared" si="13"/>
        <v>54.200166257952787</v>
      </c>
      <c r="P146" s="3">
        <f t="shared" si="14"/>
        <v>3.8773680679937438E-3</v>
      </c>
      <c r="Q146" t="s">
        <v>1638</v>
      </c>
      <c r="R146" t="s">
        <v>33</v>
      </c>
      <c r="S146" t="s">
        <v>45</v>
      </c>
    </row>
    <row r="147" spans="1:19" x14ac:dyDescent="0.35">
      <c r="A147" t="s">
        <v>73</v>
      </c>
      <c r="B147" t="s">
        <v>28</v>
      </c>
      <c r="C147" t="s">
        <v>1636</v>
      </c>
      <c r="D147" t="s">
        <v>1636</v>
      </c>
      <c r="E147" t="s">
        <v>304</v>
      </c>
      <c r="F147" t="s">
        <v>305</v>
      </c>
      <c r="H147" t="s">
        <v>128</v>
      </c>
      <c r="I147" s="3">
        <v>4.3390505110577581E-4</v>
      </c>
      <c r="J147" s="7">
        <v>77667255073.279999</v>
      </c>
      <c r="K147">
        <v>3.6555</v>
      </c>
      <c r="L147" s="3">
        <f t="shared" si="10"/>
        <v>0.98147894975986816</v>
      </c>
      <c r="M147" s="3">
        <f t="shared" si="11"/>
        <v>4.4209307923714149E-4</v>
      </c>
      <c r="N147">
        <f t="shared" si="12"/>
        <v>34336155.951242857</v>
      </c>
      <c r="O147">
        <f t="shared" si="13"/>
        <v>9.3930121600992624</v>
      </c>
      <c r="P147" s="3">
        <f t="shared" si="14"/>
        <v>4.4209307923714154E-4</v>
      </c>
      <c r="Q147" t="s">
        <v>1637</v>
      </c>
    </row>
    <row r="148" spans="1:19" x14ac:dyDescent="0.35">
      <c r="A148" t="s">
        <v>73</v>
      </c>
      <c r="B148" t="s">
        <v>28</v>
      </c>
      <c r="C148" t="s">
        <v>1636</v>
      </c>
      <c r="D148" t="s">
        <v>1636</v>
      </c>
      <c r="E148" t="s">
        <v>316</v>
      </c>
      <c r="F148" t="s">
        <v>317</v>
      </c>
      <c r="G148" t="s">
        <v>1642</v>
      </c>
      <c r="H148" t="s">
        <v>128</v>
      </c>
      <c r="I148" s="3">
        <v>6.0909670518221507E-20</v>
      </c>
      <c r="J148" s="7">
        <v>77667255073.279999</v>
      </c>
      <c r="K148">
        <v>3.6555</v>
      </c>
      <c r="L148" s="3">
        <f t="shared" si="10"/>
        <v>0.98147894975986816</v>
      </c>
      <c r="M148" s="3">
        <f t="shared" si="11"/>
        <v>6.2059069665349288E-20</v>
      </c>
      <c r="N148">
        <f t="shared" si="12"/>
        <v>4.8199575933091362E-9</v>
      </c>
      <c r="O148">
        <f t="shared" si="13"/>
        <v>1.318549471565897E-15</v>
      </c>
      <c r="P148" s="3">
        <f t="shared" si="14"/>
        <v>6.2059069665349288E-20</v>
      </c>
      <c r="Q148" t="s">
        <v>1637</v>
      </c>
    </row>
    <row r="149" spans="1:19" x14ac:dyDescent="0.35">
      <c r="A149" t="s">
        <v>73</v>
      </c>
      <c r="B149" t="s">
        <v>28</v>
      </c>
      <c r="C149" t="s">
        <v>76</v>
      </c>
      <c r="D149" t="s">
        <v>77</v>
      </c>
      <c r="E149" t="s">
        <v>962</v>
      </c>
      <c r="H149" t="s">
        <v>128</v>
      </c>
      <c r="I149" s="3">
        <v>2.6553787718204601E-4</v>
      </c>
      <c r="J149" s="7">
        <v>13022065924.940001</v>
      </c>
      <c r="K149">
        <v>3.6555</v>
      </c>
      <c r="L149" s="3">
        <f t="shared" si="10"/>
        <v>0.96546898107770229</v>
      </c>
      <c r="M149" s="3">
        <f t="shared" si="11"/>
        <v>2.7503512011917776E-4</v>
      </c>
      <c r="N149">
        <f t="shared" si="12"/>
        <v>3581525.4658657247</v>
      </c>
      <c r="O149">
        <f t="shared" si="13"/>
        <v>0.97976349770639437</v>
      </c>
      <c r="P149" s="3">
        <f t="shared" si="14"/>
        <v>2.7503512011917776E-4</v>
      </c>
      <c r="Q149" t="s">
        <v>1638</v>
      </c>
      <c r="R149" t="s">
        <v>920</v>
      </c>
      <c r="S149" t="s">
        <v>963</v>
      </c>
    </row>
    <row r="150" spans="1:19" x14ac:dyDescent="0.35">
      <c r="A150" t="s">
        <v>73</v>
      </c>
      <c r="B150" t="s">
        <v>28</v>
      </c>
      <c r="C150" t="s">
        <v>39</v>
      </c>
      <c r="D150" t="s">
        <v>40</v>
      </c>
      <c r="E150" t="s">
        <v>1426</v>
      </c>
      <c r="F150" t="s">
        <v>1427</v>
      </c>
      <c r="G150" t="s">
        <v>484</v>
      </c>
      <c r="H150" t="s">
        <v>452</v>
      </c>
      <c r="I150" s="3">
        <v>1.1620109632576999E-2</v>
      </c>
      <c r="J150" s="7">
        <v>51098761913.120003</v>
      </c>
      <c r="K150">
        <v>3.6555</v>
      </c>
      <c r="L150" s="3">
        <f t="shared" si="10"/>
        <v>0.98550243623972755</v>
      </c>
      <c r="M150" s="3">
        <f t="shared" si="11"/>
        <v>1.1791051148401585E-2</v>
      </c>
      <c r="N150">
        <f t="shared" si="12"/>
        <v>602508115.33759272</v>
      </c>
      <c r="O150">
        <f t="shared" si="13"/>
        <v>164.82235407949466</v>
      </c>
      <c r="P150" s="3">
        <f t="shared" si="14"/>
        <v>1.1791051148401583E-2</v>
      </c>
      <c r="Q150" t="s">
        <v>1638</v>
      </c>
      <c r="R150" t="s">
        <v>452</v>
      </c>
      <c r="S150" t="s">
        <v>484</v>
      </c>
    </row>
    <row r="151" spans="1:19" x14ac:dyDescent="0.35">
      <c r="A151" t="s">
        <v>73</v>
      </c>
      <c r="B151" t="s">
        <v>28</v>
      </c>
      <c r="C151" t="s">
        <v>1636</v>
      </c>
      <c r="D151" t="s">
        <v>1636</v>
      </c>
      <c r="E151" t="s">
        <v>331</v>
      </c>
      <c r="F151" t="s">
        <v>332</v>
      </c>
      <c r="G151" t="s">
        <v>333</v>
      </c>
      <c r="H151" t="s">
        <v>128</v>
      </c>
      <c r="I151" s="3">
        <v>1.17092009103587E-6</v>
      </c>
      <c r="J151" s="7">
        <v>77667255073.279999</v>
      </c>
      <c r="K151">
        <v>3.6555</v>
      </c>
      <c r="L151" s="3">
        <f t="shared" si="10"/>
        <v>0.98147894975986816</v>
      </c>
      <c r="M151" s="3">
        <f t="shared" si="11"/>
        <v>1.1930160003149849E-6</v>
      </c>
      <c r="N151">
        <f t="shared" si="12"/>
        <v>92658.278002968233</v>
      </c>
      <c r="O151">
        <f t="shared" si="13"/>
        <v>2.5347634524133012E-2</v>
      </c>
      <c r="P151" s="3">
        <f t="shared" si="14"/>
        <v>1.1930160003149849E-6</v>
      </c>
      <c r="Q151" t="s">
        <v>1637</v>
      </c>
    </row>
    <row r="152" spans="1:19" x14ac:dyDescent="0.35">
      <c r="A152" t="s">
        <v>73</v>
      </c>
      <c r="B152" t="s">
        <v>28</v>
      </c>
      <c r="C152" t="s">
        <v>1636</v>
      </c>
      <c r="D152" t="s">
        <v>1636</v>
      </c>
      <c r="E152" t="s">
        <v>373</v>
      </c>
      <c r="F152" t="s">
        <v>374</v>
      </c>
      <c r="G152" t="s">
        <v>375</v>
      </c>
      <c r="H152" t="s">
        <v>128</v>
      </c>
      <c r="I152" s="3">
        <v>1.8096499444866799E-5</v>
      </c>
      <c r="J152" s="7">
        <v>77667255073.279999</v>
      </c>
      <c r="K152">
        <v>3.6555</v>
      </c>
      <c r="L152" s="3">
        <f t="shared" si="10"/>
        <v>0.98147894975986816</v>
      </c>
      <c r="M152" s="3">
        <f t="shared" si="11"/>
        <v>1.8437990391229835E-5</v>
      </c>
      <c r="N152">
        <f t="shared" si="12"/>
        <v>1432028.1027543333</v>
      </c>
      <c r="O152">
        <f t="shared" si="13"/>
        <v>0.3917461640690284</v>
      </c>
      <c r="P152" s="3">
        <f t="shared" si="14"/>
        <v>1.8437990391229835E-5</v>
      </c>
      <c r="Q152" t="s">
        <v>1637</v>
      </c>
    </row>
    <row r="153" spans="1:19" x14ac:dyDescent="0.35">
      <c r="A153" t="s">
        <v>73</v>
      </c>
      <c r="B153" t="s">
        <v>28</v>
      </c>
      <c r="C153" t="s">
        <v>39</v>
      </c>
      <c r="D153" t="s">
        <v>40</v>
      </c>
      <c r="E153" t="s">
        <v>962</v>
      </c>
      <c r="H153" t="s">
        <v>128</v>
      </c>
      <c r="I153" s="3">
        <v>6.7082415031546706E-5</v>
      </c>
      <c r="J153" s="7">
        <v>51098761913.120003</v>
      </c>
      <c r="K153">
        <v>3.6555</v>
      </c>
      <c r="L153" s="3">
        <f t="shared" si="10"/>
        <v>0.98550243623972755</v>
      </c>
      <c r="M153" s="3">
        <f t="shared" si="11"/>
        <v>6.8069253372427614E-5</v>
      </c>
      <c r="N153">
        <f t="shared" si="12"/>
        <v>3478254.5716815195</v>
      </c>
      <c r="O153">
        <f t="shared" si="13"/>
        <v>0.95151267177719046</v>
      </c>
      <c r="P153" s="3">
        <f t="shared" si="14"/>
        <v>6.8069253372427614E-5</v>
      </c>
      <c r="Q153" t="s">
        <v>1638</v>
      </c>
      <c r="R153" t="s">
        <v>920</v>
      </c>
      <c r="S153" t="s">
        <v>963</v>
      </c>
    </row>
    <row r="154" spans="1:19" x14ac:dyDescent="0.35">
      <c r="A154" t="s">
        <v>73</v>
      </c>
      <c r="B154" t="s">
        <v>28</v>
      </c>
      <c r="C154" t="s">
        <v>29</v>
      </c>
      <c r="D154" t="s">
        <v>30</v>
      </c>
      <c r="E154" t="s">
        <v>1383</v>
      </c>
      <c r="F154" t="s">
        <v>1384</v>
      </c>
      <c r="G154" t="s">
        <v>45</v>
      </c>
      <c r="H154" t="s">
        <v>33</v>
      </c>
      <c r="I154" s="3">
        <v>5.6953010177940898E-3</v>
      </c>
      <c r="J154" s="7">
        <v>13546427235.219999</v>
      </c>
      <c r="K154">
        <v>3.6555</v>
      </c>
      <c r="L154" s="3">
        <f t="shared" si="10"/>
        <v>0.98169211961567404</v>
      </c>
      <c r="M154" s="3">
        <f t="shared" si="11"/>
        <v>5.8015144503999506E-3</v>
      </c>
      <c r="N154">
        <f t="shared" si="12"/>
        <v>78589793.356420279</v>
      </c>
      <c r="O154">
        <f t="shared" si="13"/>
        <v>21.499054399239576</v>
      </c>
      <c r="P154" s="3">
        <f t="shared" si="14"/>
        <v>5.8015144503999506E-3</v>
      </c>
      <c r="Q154" t="s">
        <v>1638</v>
      </c>
      <c r="R154" t="s">
        <v>33</v>
      </c>
      <c r="S154" t="s">
        <v>45</v>
      </c>
    </row>
    <row r="155" spans="1:19" x14ac:dyDescent="0.35">
      <c r="A155" t="s">
        <v>73</v>
      </c>
      <c r="B155" t="s">
        <v>28</v>
      </c>
      <c r="C155" t="s">
        <v>1636</v>
      </c>
      <c r="D155" t="s">
        <v>1636</v>
      </c>
      <c r="E155" t="s">
        <v>344</v>
      </c>
      <c r="F155" t="s">
        <v>345</v>
      </c>
      <c r="G155" t="s">
        <v>346</v>
      </c>
      <c r="H155" t="s">
        <v>128</v>
      </c>
      <c r="I155" s="3">
        <v>4.7600697085466799E-4</v>
      </c>
      <c r="J155" s="7">
        <v>77667255073.279999</v>
      </c>
      <c r="K155">
        <v>3.6555</v>
      </c>
      <c r="L155" s="3">
        <f t="shared" si="10"/>
        <v>0.98147894975986816</v>
      </c>
      <c r="M155" s="3">
        <f t="shared" si="11"/>
        <v>4.8498948548120099E-4</v>
      </c>
      <c r="N155">
        <f t="shared" si="12"/>
        <v>37667802.076727264</v>
      </c>
      <c r="O155">
        <f t="shared" si="13"/>
        <v>10.304418568383879</v>
      </c>
      <c r="P155" s="3">
        <f t="shared" si="14"/>
        <v>4.8498948548120099E-4</v>
      </c>
      <c r="Q155" t="s">
        <v>1637</v>
      </c>
    </row>
    <row r="156" spans="1:19" x14ac:dyDescent="0.35">
      <c r="A156" t="s">
        <v>73</v>
      </c>
      <c r="B156" t="s">
        <v>28</v>
      </c>
      <c r="C156" t="s">
        <v>1636</v>
      </c>
      <c r="D156" t="s">
        <v>1636</v>
      </c>
      <c r="E156" t="s">
        <v>369</v>
      </c>
      <c r="F156" t="s">
        <v>370</v>
      </c>
      <c r="G156" t="s">
        <v>274</v>
      </c>
      <c r="H156" t="s">
        <v>128</v>
      </c>
      <c r="I156" s="3">
        <v>2.4731010664173189E-4</v>
      </c>
      <c r="J156" s="7">
        <v>77667255073.279999</v>
      </c>
      <c r="K156">
        <v>3.6555</v>
      </c>
      <c r="L156" s="3">
        <f t="shared" si="10"/>
        <v>0.98147894975986816</v>
      </c>
      <c r="M156" s="3">
        <f t="shared" si="11"/>
        <v>2.5197698504103382E-4</v>
      </c>
      <c r="N156">
        <f t="shared" si="12"/>
        <v>19570360.769778032</v>
      </c>
      <c r="O156">
        <f t="shared" si="13"/>
        <v>5.3536754943996812</v>
      </c>
      <c r="P156" s="3">
        <f t="shared" si="14"/>
        <v>2.5197698504103382E-4</v>
      </c>
      <c r="Q156" t="s">
        <v>1637</v>
      </c>
    </row>
    <row r="157" spans="1:19" x14ac:dyDescent="0.35">
      <c r="A157" t="s">
        <v>73</v>
      </c>
      <c r="B157" t="s">
        <v>28</v>
      </c>
      <c r="C157" t="s">
        <v>29</v>
      </c>
      <c r="D157" t="s">
        <v>30</v>
      </c>
      <c r="E157" t="s">
        <v>488</v>
      </c>
      <c r="F157" t="s">
        <v>489</v>
      </c>
      <c r="G157" t="s">
        <v>490</v>
      </c>
      <c r="H157" t="s">
        <v>452</v>
      </c>
      <c r="I157" s="3">
        <v>8.7565972534310708E-9</v>
      </c>
      <c r="J157" s="7">
        <v>13546427235.219999</v>
      </c>
      <c r="K157">
        <v>3.6555</v>
      </c>
      <c r="L157" s="3">
        <f t="shared" si="10"/>
        <v>0.98169211961567404</v>
      </c>
      <c r="M157" s="3">
        <f t="shared" si="11"/>
        <v>8.9199017476673034E-9</v>
      </c>
      <c r="N157">
        <f t="shared" si="12"/>
        <v>120.83279997008682</v>
      </c>
      <c r="O157">
        <f t="shared" si="13"/>
        <v>3.3055067698013083E-5</v>
      </c>
      <c r="P157" s="3">
        <f t="shared" si="14"/>
        <v>8.9199017476673034E-9</v>
      </c>
      <c r="Q157" t="s">
        <v>1638</v>
      </c>
      <c r="R157" t="s">
        <v>452</v>
      </c>
      <c r="S157" t="s">
        <v>490</v>
      </c>
    </row>
    <row r="158" spans="1:19" x14ac:dyDescent="0.35">
      <c r="A158" t="s">
        <v>73</v>
      </c>
      <c r="B158" t="s">
        <v>28</v>
      </c>
      <c r="C158" t="s">
        <v>29</v>
      </c>
      <c r="D158" t="s">
        <v>30</v>
      </c>
      <c r="E158" t="s">
        <v>491</v>
      </c>
      <c r="F158" t="s">
        <v>492</v>
      </c>
      <c r="G158" t="s">
        <v>493</v>
      </c>
      <c r="H158" t="s">
        <v>452</v>
      </c>
      <c r="I158" s="3">
        <v>1.2968991284534449E-3</v>
      </c>
      <c r="J158" s="7">
        <v>13546427235.219999</v>
      </c>
      <c r="K158">
        <v>3.6555</v>
      </c>
      <c r="L158" s="3">
        <f t="shared" si="10"/>
        <v>0.98169211961567404</v>
      </c>
      <c r="M158" s="3">
        <f t="shared" si="11"/>
        <v>1.3210854019701944E-3</v>
      </c>
      <c r="N158">
        <f t="shared" si="12"/>
        <v>17895987.269300602</v>
      </c>
      <c r="O158">
        <f t="shared" si="13"/>
        <v>4.8956332291890581</v>
      </c>
      <c r="P158" s="3">
        <f t="shared" si="14"/>
        <v>1.3210854019701944E-3</v>
      </c>
      <c r="Q158" t="s">
        <v>1638</v>
      </c>
      <c r="R158" t="s">
        <v>452</v>
      </c>
      <c r="S158" t="s">
        <v>493</v>
      </c>
    </row>
    <row r="159" spans="1:19" x14ac:dyDescent="0.35">
      <c r="A159" t="s">
        <v>73</v>
      </c>
      <c r="B159" t="s">
        <v>28</v>
      </c>
      <c r="C159" t="s">
        <v>1636</v>
      </c>
      <c r="D159" t="s">
        <v>1636</v>
      </c>
      <c r="E159" t="s">
        <v>371</v>
      </c>
      <c r="F159" t="s">
        <v>372</v>
      </c>
      <c r="G159" t="s">
        <v>274</v>
      </c>
      <c r="H159" t="s">
        <v>128</v>
      </c>
      <c r="I159" s="3">
        <v>9.5662279948248021E-5</v>
      </c>
      <c r="J159" s="7">
        <v>77667255073.279999</v>
      </c>
      <c r="K159">
        <v>3.6555</v>
      </c>
      <c r="L159" s="3">
        <f t="shared" si="10"/>
        <v>0.98147894975986816</v>
      </c>
      <c r="M159" s="3">
        <f t="shared" si="11"/>
        <v>9.746748004290165E-5</v>
      </c>
      <c r="N159">
        <f t="shared" si="12"/>
        <v>7570031.6338418704</v>
      </c>
      <c r="O159">
        <f t="shared" si="13"/>
        <v>2.0708607943761104</v>
      </c>
      <c r="P159" s="3">
        <f t="shared" si="14"/>
        <v>9.746748004290165E-5</v>
      </c>
      <c r="Q159" t="s">
        <v>1637</v>
      </c>
    </row>
    <row r="160" spans="1:19" x14ac:dyDescent="0.35">
      <c r="A160" t="s">
        <v>73</v>
      </c>
      <c r="B160" t="s">
        <v>28</v>
      </c>
      <c r="C160" t="s">
        <v>1636</v>
      </c>
      <c r="D160" t="s">
        <v>1636</v>
      </c>
      <c r="E160" t="s">
        <v>272</v>
      </c>
      <c r="F160" t="s">
        <v>273</v>
      </c>
      <c r="G160" t="s">
        <v>274</v>
      </c>
      <c r="H160" t="s">
        <v>128</v>
      </c>
      <c r="I160" s="3">
        <v>9.3983937278097858E-6</v>
      </c>
      <c r="J160" s="7">
        <v>77667255073.279999</v>
      </c>
      <c r="K160">
        <v>3.6555</v>
      </c>
      <c r="L160" s="3">
        <f t="shared" si="10"/>
        <v>0.98147894975986816</v>
      </c>
      <c r="M160" s="3">
        <f t="shared" si="11"/>
        <v>9.5757466118954742E-6</v>
      </c>
      <c r="N160">
        <f t="shared" si="12"/>
        <v>743721.95462318254</v>
      </c>
      <c r="O160">
        <f t="shared" si="13"/>
        <v>0.20345286680978869</v>
      </c>
      <c r="P160" s="3">
        <f t="shared" si="14"/>
        <v>9.5757466118954742E-6</v>
      </c>
      <c r="Q160" t="s">
        <v>1637</v>
      </c>
    </row>
    <row r="161" spans="1:19" x14ac:dyDescent="0.35">
      <c r="A161" t="s">
        <v>73</v>
      </c>
      <c r="B161" t="s">
        <v>28</v>
      </c>
      <c r="C161" t="s">
        <v>39</v>
      </c>
      <c r="D161" t="s">
        <v>40</v>
      </c>
      <c r="E161" t="s">
        <v>1383</v>
      </c>
      <c r="F161" t="s">
        <v>1384</v>
      </c>
      <c r="G161" t="s">
        <v>45</v>
      </c>
      <c r="H161" t="s">
        <v>33</v>
      </c>
      <c r="I161" s="3">
        <v>1.4108089076623101E-3</v>
      </c>
      <c r="J161" s="7">
        <v>51098761913.120003</v>
      </c>
      <c r="K161">
        <v>3.6555</v>
      </c>
      <c r="L161" s="3">
        <f t="shared" si="10"/>
        <v>0.98550243623972755</v>
      </c>
      <c r="M161" s="3">
        <f t="shared" si="11"/>
        <v>1.4315630847604773E-3</v>
      </c>
      <c r="N161">
        <f t="shared" si="12"/>
        <v>73151101.231787264</v>
      </c>
      <c r="O161">
        <f t="shared" si="13"/>
        <v>20.011243668933734</v>
      </c>
      <c r="P161" s="3">
        <f t="shared" si="14"/>
        <v>1.4315630847604773E-3</v>
      </c>
      <c r="Q161" t="s">
        <v>1638</v>
      </c>
      <c r="R161" t="s">
        <v>33</v>
      </c>
      <c r="S161" t="s">
        <v>45</v>
      </c>
    </row>
    <row r="162" spans="1:19" x14ac:dyDescent="0.35">
      <c r="A162" t="s">
        <v>73</v>
      </c>
      <c r="B162" t="s">
        <v>28</v>
      </c>
      <c r="C162" t="s">
        <v>76</v>
      </c>
      <c r="D162" t="s">
        <v>77</v>
      </c>
      <c r="E162" t="s">
        <v>1643</v>
      </c>
      <c r="F162" t="s">
        <v>663</v>
      </c>
      <c r="H162" t="s">
        <v>128</v>
      </c>
      <c r="I162" s="3">
        <v>1.7933901052610799E-5</v>
      </c>
      <c r="J162" s="7">
        <v>13022065924.940001</v>
      </c>
      <c r="K162">
        <v>3.6555</v>
      </c>
      <c r="L162" s="3">
        <f t="shared" si="10"/>
        <v>0.96546898107770229</v>
      </c>
      <c r="M162" s="3">
        <f t="shared" si="11"/>
        <v>1.8575325985711241E-5</v>
      </c>
      <c r="N162">
        <f t="shared" si="12"/>
        <v>241889.11956318287</v>
      </c>
      <c r="O162">
        <f t="shared" si="13"/>
        <v>6.6171281510924052E-2</v>
      </c>
      <c r="P162" s="3">
        <f t="shared" si="14"/>
        <v>1.8575325985711241E-5</v>
      </c>
      <c r="Q162" t="s">
        <v>1638</v>
      </c>
      <c r="R162" t="s">
        <v>920</v>
      </c>
      <c r="S162" t="s">
        <v>1644</v>
      </c>
    </row>
    <row r="163" spans="1:19" x14ac:dyDescent="0.35">
      <c r="A163" t="s">
        <v>73</v>
      </c>
      <c r="B163" t="s">
        <v>28</v>
      </c>
      <c r="C163" t="s">
        <v>1636</v>
      </c>
      <c r="D163" t="s">
        <v>1636</v>
      </c>
      <c r="E163" t="s">
        <v>408</v>
      </c>
      <c r="F163" t="s">
        <v>409</v>
      </c>
      <c r="G163" t="s">
        <v>410</v>
      </c>
      <c r="H163" t="s">
        <v>128</v>
      </c>
      <c r="I163" s="3">
        <v>3.2091764819503778E-3</v>
      </c>
      <c r="J163" s="7">
        <v>77667255073.279999</v>
      </c>
      <c r="K163">
        <v>3.6555</v>
      </c>
      <c r="L163" s="3">
        <f t="shared" si="10"/>
        <v>0.98147894975986816</v>
      </c>
      <c r="M163" s="3">
        <f t="shared" si="11"/>
        <v>3.269735415859449E-3</v>
      </c>
      <c r="N163">
        <f t="shared" si="12"/>
        <v>253951374.56569308</v>
      </c>
      <c r="O163">
        <f t="shared" si="13"/>
        <v>69.471036675063075</v>
      </c>
      <c r="P163" s="3">
        <f t="shared" si="14"/>
        <v>3.269735415859449E-3</v>
      </c>
      <c r="Q163" t="s">
        <v>1637</v>
      </c>
    </row>
    <row r="164" spans="1:19" x14ac:dyDescent="0.35">
      <c r="A164" t="s">
        <v>73</v>
      </c>
      <c r="B164" t="s">
        <v>28</v>
      </c>
      <c r="C164" t="s">
        <v>29</v>
      </c>
      <c r="D164" t="s">
        <v>30</v>
      </c>
      <c r="E164" t="s">
        <v>494</v>
      </c>
      <c r="F164" t="s">
        <v>495</v>
      </c>
      <c r="G164" t="s">
        <v>496</v>
      </c>
      <c r="H164" t="s">
        <v>452</v>
      </c>
      <c r="I164" s="3">
        <v>3.0508028728051602E-3</v>
      </c>
      <c r="J164" s="7">
        <v>13546427235.219999</v>
      </c>
      <c r="K164">
        <v>3.6555</v>
      </c>
      <c r="L164" s="3">
        <f t="shared" si="10"/>
        <v>0.98169211961567404</v>
      </c>
      <c r="M164" s="3">
        <f t="shared" si="11"/>
        <v>3.107698240462121E-3</v>
      </c>
      <c r="N164">
        <f t="shared" si="12"/>
        <v>42098208.083441347</v>
      </c>
      <c r="O164">
        <f t="shared" si="13"/>
        <v>11.516402156597277</v>
      </c>
      <c r="P164" s="3">
        <f t="shared" si="14"/>
        <v>3.107698240462121E-3</v>
      </c>
      <c r="Q164" t="s">
        <v>1638</v>
      </c>
      <c r="R164" t="s">
        <v>452</v>
      </c>
      <c r="S164" t="s">
        <v>496</v>
      </c>
    </row>
    <row r="165" spans="1:19" x14ac:dyDescent="0.35">
      <c r="A165" t="s">
        <v>73</v>
      </c>
      <c r="B165" t="s">
        <v>28</v>
      </c>
      <c r="C165" t="s">
        <v>1636</v>
      </c>
      <c r="D165" t="s">
        <v>1636</v>
      </c>
      <c r="E165" t="s">
        <v>376</v>
      </c>
      <c r="F165" t="s">
        <v>377</v>
      </c>
      <c r="G165" t="s">
        <v>378</v>
      </c>
      <c r="H165" t="s">
        <v>128</v>
      </c>
      <c r="I165" s="3">
        <v>1.153896090936624E-4</v>
      </c>
      <c r="J165" s="7">
        <v>77667255073.279999</v>
      </c>
      <c r="K165">
        <v>3.6555</v>
      </c>
      <c r="L165" s="3">
        <f t="shared" si="10"/>
        <v>0.98147894975986816</v>
      </c>
      <c r="M165" s="3">
        <f t="shared" si="11"/>
        <v>1.1756707479247925E-4</v>
      </c>
      <c r="N165">
        <f t="shared" si="12"/>
        <v>9131111.9861268736</v>
      </c>
      <c r="O165">
        <f t="shared" si="13"/>
        <v>2.4979105419578369</v>
      </c>
      <c r="P165" s="3">
        <f t="shared" si="14"/>
        <v>1.1756707479247925E-4</v>
      </c>
      <c r="Q165" t="s">
        <v>1637</v>
      </c>
    </row>
    <row r="166" spans="1:19" x14ac:dyDescent="0.35">
      <c r="A166" t="s">
        <v>73</v>
      </c>
      <c r="B166" t="s">
        <v>28</v>
      </c>
      <c r="C166" t="s">
        <v>1636</v>
      </c>
      <c r="D166" t="s">
        <v>1636</v>
      </c>
      <c r="E166" t="s">
        <v>379</v>
      </c>
      <c r="F166" t="s">
        <v>380</v>
      </c>
      <c r="G166" t="s">
        <v>378</v>
      </c>
      <c r="H166" t="s">
        <v>128</v>
      </c>
      <c r="I166" s="3">
        <v>5.7927402888569804E-4</v>
      </c>
      <c r="J166" s="7">
        <v>77667255073.279999</v>
      </c>
      <c r="K166">
        <v>3.6555</v>
      </c>
      <c r="L166" s="3">
        <f t="shared" si="10"/>
        <v>0.98147894975986816</v>
      </c>
      <c r="M166" s="3">
        <f t="shared" si="11"/>
        <v>5.9020524997242699E-4</v>
      </c>
      <c r="N166">
        <f t="shared" si="12"/>
        <v>45839621.69519747</v>
      </c>
      <c r="O166">
        <f t="shared" si="13"/>
        <v>12.539904717602919</v>
      </c>
      <c r="P166" s="3">
        <f t="shared" si="14"/>
        <v>5.9020524997242699E-4</v>
      </c>
      <c r="Q166" t="s">
        <v>1637</v>
      </c>
    </row>
    <row r="167" spans="1:19" x14ac:dyDescent="0.35">
      <c r="A167" t="s">
        <v>73</v>
      </c>
      <c r="B167" t="s">
        <v>28</v>
      </c>
      <c r="C167" t="s">
        <v>39</v>
      </c>
      <c r="D167" t="s">
        <v>40</v>
      </c>
      <c r="E167" t="s">
        <v>94</v>
      </c>
      <c r="F167" t="s">
        <v>95</v>
      </c>
      <c r="G167" t="s">
        <v>45</v>
      </c>
      <c r="H167" t="s">
        <v>33</v>
      </c>
      <c r="I167" s="3">
        <v>1.7880204244219901E-9</v>
      </c>
      <c r="J167" s="7">
        <v>51098761913.120003</v>
      </c>
      <c r="K167">
        <v>3.6555</v>
      </c>
      <c r="L167" s="3">
        <f t="shared" si="10"/>
        <v>0.98550243623972755</v>
      </c>
      <c r="M167" s="3">
        <f t="shared" si="11"/>
        <v>1.8143236979142756E-9</v>
      </c>
      <c r="N167">
        <f t="shared" si="12"/>
        <v>92.709694673053022</v>
      </c>
      <c r="O167">
        <f t="shared" si="13"/>
        <v>2.5361700088374513E-5</v>
      </c>
      <c r="P167" s="3">
        <f t="shared" si="14"/>
        <v>1.8143236979142754E-9</v>
      </c>
      <c r="Q167" t="s">
        <v>1638</v>
      </c>
      <c r="R167" t="s">
        <v>33</v>
      </c>
      <c r="S167" t="s">
        <v>45</v>
      </c>
    </row>
    <row r="168" spans="1:19" x14ac:dyDescent="0.35">
      <c r="A168" t="s">
        <v>73</v>
      </c>
      <c r="B168" t="s">
        <v>28</v>
      </c>
      <c r="C168" t="s">
        <v>1636</v>
      </c>
      <c r="D168" t="s">
        <v>1636</v>
      </c>
      <c r="E168" t="s">
        <v>385</v>
      </c>
      <c r="F168" t="s">
        <v>386</v>
      </c>
      <c r="G168" t="s">
        <v>378</v>
      </c>
      <c r="H168" t="s">
        <v>128</v>
      </c>
      <c r="I168" s="3">
        <v>1.6296867662610431E-4</v>
      </c>
      <c r="J168" s="7">
        <v>77667255073.279999</v>
      </c>
      <c r="K168">
        <v>3.6555</v>
      </c>
      <c r="L168" s="3">
        <f t="shared" si="10"/>
        <v>0.98147894975986816</v>
      </c>
      <c r="M168" s="3">
        <f t="shared" si="11"/>
        <v>1.6604398562595433E-4</v>
      </c>
      <c r="N168">
        <f t="shared" si="12"/>
        <v>12896180.584995033</v>
      </c>
      <c r="O168">
        <f t="shared" si="13"/>
        <v>3.5278841704267632</v>
      </c>
      <c r="P168" s="3">
        <f t="shared" si="14"/>
        <v>1.6604398562595433E-4</v>
      </c>
      <c r="Q168" t="s">
        <v>1637</v>
      </c>
    </row>
    <row r="169" spans="1:19" x14ac:dyDescent="0.35">
      <c r="A169" t="s">
        <v>73</v>
      </c>
      <c r="B169" t="s">
        <v>28</v>
      </c>
      <c r="C169" t="s">
        <v>39</v>
      </c>
      <c r="D169" t="s">
        <v>40</v>
      </c>
      <c r="E169" t="s">
        <v>948</v>
      </c>
      <c r="F169" t="s">
        <v>949</v>
      </c>
      <c r="H169" t="s">
        <v>128</v>
      </c>
      <c r="I169" s="3">
        <v>2.5960375211556501E-3</v>
      </c>
      <c r="J169" s="7">
        <v>51098761913.120003</v>
      </c>
      <c r="K169">
        <v>3.6555</v>
      </c>
      <c r="L169" s="3">
        <f t="shared" si="10"/>
        <v>0.98550243623972755</v>
      </c>
      <c r="M169" s="3">
        <f t="shared" si="11"/>
        <v>2.6342274008586551E-3</v>
      </c>
      <c r="N169">
        <f t="shared" si="12"/>
        <v>134605758.78149334</v>
      </c>
      <c r="O169">
        <f t="shared" si="13"/>
        <v>36.822803660646514</v>
      </c>
      <c r="P169" s="3">
        <f t="shared" si="14"/>
        <v>2.6342274008586551E-3</v>
      </c>
      <c r="Q169" t="s">
        <v>1638</v>
      </c>
      <c r="R169" t="s">
        <v>920</v>
      </c>
      <c r="S169" t="s">
        <v>1478</v>
      </c>
    </row>
    <row r="170" spans="1:19" x14ac:dyDescent="0.35">
      <c r="A170" t="s">
        <v>73</v>
      </c>
      <c r="B170" t="s">
        <v>28</v>
      </c>
      <c r="C170" t="s">
        <v>76</v>
      </c>
      <c r="D170" t="s">
        <v>77</v>
      </c>
      <c r="E170" t="s">
        <v>964</v>
      </c>
      <c r="H170" t="s">
        <v>128</v>
      </c>
      <c r="I170" s="3">
        <v>6.0561796481253002E-4</v>
      </c>
      <c r="J170" s="7">
        <v>13022065924.940001</v>
      </c>
      <c r="K170">
        <v>3.6555</v>
      </c>
      <c r="L170" s="3">
        <f t="shared" si="10"/>
        <v>0.96546898107770229</v>
      </c>
      <c r="M170" s="3">
        <f t="shared" si="11"/>
        <v>6.2727853165879088E-4</v>
      </c>
      <c r="N170">
        <f t="shared" si="12"/>
        <v>8168462.3925603377</v>
      </c>
      <c r="O170">
        <f t="shared" si="13"/>
        <v>2.2345677451950041</v>
      </c>
      <c r="P170" s="3">
        <f t="shared" si="14"/>
        <v>6.2727853165879088E-4</v>
      </c>
      <c r="Q170" t="s">
        <v>1638</v>
      </c>
      <c r="R170" t="s">
        <v>920</v>
      </c>
      <c r="S170" t="s">
        <v>965</v>
      </c>
    </row>
    <row r="171" spans="1:19" x14ac:dyDescent="0.35">
      <c r="A171" t="s">
        <v>73</v>
      </c>
      <c r="B171" t="s">
        <v>28</v>
      </c>
      <c r="C171" t="s">
        <v>1636</v>
      </c>
      <c r="D171" t="s">
        <v>1636</v>
      </c>
      <c r="E171" t="s">
        <v>387</v>
      </c>
      <c r="F171" t="s">
        <v>388</v>
      </c>
      <c r="G171" t="s">
        <v>378</v>
      </c>
      <c r="H171" t="s">
        <v>128</v>
      </c>
      <c r="I171" s="3">
        <v>3.7248557675290318E-4</v>
      </c>
      <c r="J171" s="7">
        <v>77667255073.279999</v>
      </c>
      <c r="K171">
        <v>3.6555</v>
      </c>
      <c r="L171" s="3">
        <f t="shared" si="10"/>
        <v>0.98147894975986816</v>
      </c>
      <c r="M171" s="3">
        <f t="shared" si="11"/>
        <v>3.7951458545701535E-4</v>
      </c>
      <c r="N171">
        <f t="shared" si="12"/>
        <v>29475856.112720132</v>
      </c>
      <c r="O171">
        <f t="shared" si="13"/>
        <v>8.0634266482615597</v>
      </c>
      <c r="P171" s="3">
        <f t="shared" si="14"/>
        <v>3.7951458545701535E-4</v>
      </c>
      <c r="Q171" t="s">
        <v>1637</v>
      </c>
    </row>
    <row r="172" spans="1:19" x14ac:dyDescent="0.35">
      <c r="A172" t="s">
        <v>73</v>
      </c>
      <c r="B172" t="s">
        <v>28</v>
      </c>
      <c r="C172" t="s">
        <v>29</v>
      </c>
      <c r="D172" t="s">
        <v>30</v>
      </c>
      <c r="E172" t="s">
        <v>96</v>
      </c>
      <c r="F172" t="s">
        <v>97</v>
      </c>
      <c r="G172" t="s">
        <v>45</v>
      </c>
      <c r="H172" t="s">
        <v>33</v>
      </c>
      <c r="I172" s="3">
        <v>3.36277914938235E-2</v>
      </c>
      <c r="J172" s="7">
        <v>13546427235.219999</v>
      </c>
      <c r="K172">
        <v>3.6555</v>
      </c>
      <c r="L172" s="3">
        <f t="shared" si="10"/>
        <v>0.98169211961567404</v>
      </c>
      <c r="M172" s="3">
        <f t="shared" si="11"/>
        <v>3.4254926592451974E-2</v>
      </c>
      <c r="N172">
        <f t="shared" si="12"/>
        <v>464031870.53245324</v>
      </c>
      <c r="O172">
        <f t="shared" si="13"/>
        <v>126.94073875870694</v>
      </c>
      <c r="P172" s="3">
        <f t="shared" si="14"/>
        <v>3.4254926592451974E-2</v>
      </c>
      <c r="Q172" t="s">
        <v>1638</v>
      </c>
      <c r="R172" t="s">
        <v>33</v>
      </c>
      <c r="S172" t="s">
        <v>45</v>
      </c>
    </row>
    <row r="173" spans="1:19" x14ac:dyDescent="0.35">
      <c r="A173" t="s">
        <v>73</v>
      </c>
      <c r="B173" t="s">
        <v>28</v>
      </c>
      <c r="C173" t="s">
        <v>1636</v>
      </c>
      <c r="D173" t="s">
        <v>1636</v>
      </c>
      <c r="E173" t="s">
        <v>383</v>
      </c>
      <c r="F173" t="s">
        <v>384</v>
      </c>
      <c r="G173" t="s">
        <v>378</v>
      </c>
      <c r="H173" t="s">
        <v>128</v>
      </c>
      <c r="I173" s="3">
        <v>3.2948314653738779E-4</v>
      </c>
      <c r="J173" s="7">
        <v>77667255073.279999</v>
      </c>
      <c r="K173">
        <v>3.6555</v>
      </c>
      <c r="L173" s="3">
        <f t="shared" si="10"/>
        <v>0.98147894975986816</v>
      </c>
      <c r="M173" s="3">
        <f t="shared" si="11"/>
        <v>3.3570067561612015E-4</v>
      </c>
      <c r="N173">
        <f t="shared" si="12"/>
        <v>26072950.001349632</v>
      </c>
      <c r="O173">
        <f t="shared" si="13"/>
        <v>7.1325263305565949</v>
      </c>
      <c r="P173" s="3">
        <f t="shared" si="14"/>
        <v>3.3570067561612015E-4</v>
      </c>
      <c r="Q173" t="s">
        <v>1637</v>
      </c>
    </row>
    <row r="174" spans="1:19" x14ac:dyDescent="0.35">
      <c r="A174" t="s">
        <v>73</v>
      </c>
      <c r="B174" t="s">
        <v>28</v>
      </c>
      <c r="C174" t="s">
        <v>39</v>
      </c>
      <c r="D174" t="s">
        <v>40</v>
      </c>
      <c r="E174" t="s">
        <v>494</v>
      </c>
      <c r="F174" t="s">
        <v>495</v>
      </c>
      <c r="G174" t="s">
        <v>496</v>
      </c>
      <c r="H174" t="s">
        <v>452</v>
      </c>
      <c r="I174" s="3">
        <v>7.3160254826471795E-4</v>
      </c>
      <c r="J174" s="7">
        <v>51098761913.120003</v>
      </c>
      <c r="K174">
        <v>3.6555</v>
      </c>
      <c r="L174" s="3">
        <f t="shared" si="10"/>
        <v>0.98550243623972755</v>
      </c>
      <c r="M174" s="3">
        <f t="shared" si="11"/>
        <v>7.4236503265908988E-4</v>
      </c>
      <c r="N174">
        <f t="shared" si="12"/>
        <v>37933934.056472391</v>
      </c>
      <c r="O174">
        <f t="shared" si="13"/>
        <v>10.377221736143452</v>
      </c>
      <c r="P174" s="3">
        <f t="shared" si="14"/>
        <v>7.4236503265908988E-4</v>
      </c>
      <c r="Q174" t="s">
        <v>1638</v>
      </c>
      <c r="R174" t="s">
        <v>452</v>
      </c>
      <c r="S174" t="s">
        <v>496</v>
      </c>
    </row>
    <row r="175" spans="1:19" x14ac:dyDescent="0.35">
      <c r="A175" t="s">
        <v>73</v>
      </c>
      <c r="B175" t="s">
        <v>28</v>
      </c>
      <c r="C175" t="s">
        <v>1636</v>
      </c>
      <c r="D175" t="s">
        <v>1636</v>
      </c>
      <c r="E175" t="s">
        <v>257</v>
      </c>
      <c r="F175" t="s">
        <v>258</v>
      </c>
      <c r="G175" t="s">
        <v>259</v>
      </c>
      <c r="H175" t="s">
        <v>128</v>
      </c>
      <c r="I175" s="3">
        <v>4.6589084127754079E-4</v>
      </c>
      <c r="J175" s="7">
        <v>77667255073.279999</v>
      </c>
      <c r="K175">
        <v>3.6555</v>
      </c>
      <c r="L175" s="3">
        <f t="shared" si="10"/>
        <v>0.98147894975986816</v>
      </c>
      <c r="M175" s="3">
        <f t="shared" si="11"/>
        <v>4.7468245894782276E-4</v>
      </c>
      <c r="N175">
        <f t="shared" si="12"/>
        <v>36867283.617912315</v>
      </c>
      <c r="O175">
        <f t="shared" si="13"/>
        <v>10.085428427824461</v>
      </c>
      <c r="P175" s="3">
        <f t="shared" si="14"/>
        <v>4.7468245894782281E-4</v>
      </c>
      <c r="Q175" t="s">
        <v>1637</v>
      </c>
    </row>
    <row r="176" spans="1:19" x14ac:dyDescent="0.35">
      <c r="A176" t="s">
        <v>73</v>
      </c>
      <c r="B176" t="s">
        <v>28</v>
      </c>
      <c r="C176" t="s">
        <v>39</v>
      </c>
      <c r="D176" t="s">
        <v>40</v>
      </c>
      <c r="E176" t="s">
        <v>964</v>
      </c>
      <c r="H176" t="s">
        <v>128</v>
      </c>
      <c r="I176" s="3">
        <v>2.9056558288620602E-3</v>
      </c>
      <c r="J176" s="7">
        <v>51098761913.120003</v>
      </c>
      <c r="K176">
        <v>3.6555</v>
      </c>
      <c r="L176" s="3">
        <f t="shared" si="10"/>
        <v>0.98550243623972755</v>
      </c>
      <c r="M176" s="3">
        <f t="shared" si="11"/>
        <v>2.9484004524117152E-3</v>
      </c>
      <c r="N176">
        <f t="shared" si="12"/>
        <v>150659612.74232155</v>
      </c>
      <c r="O176">
        <f t="shared" si="13"/>
        <v>41.214502186382589</v>
      </c>
      <c r="P176" s="3">
        <f t="shared" si="14"/>
        <v>2.9484004524117156E-3</v>
      </c>
      <c r="Q176" t="s">
        <v>1638</v>
      </c>
      <c r="R176" t="s">
        <v>920</v>
      </c>
      <c r="S176" t="s">
        <v>965</v>
      </c>
    </row>
    <row r="177" spans="1:19" x14ac:dyDescent="0.35">
      <c r="A177" t="s">
        <v>73</v>
      </c>
      <c r="B177" t="s">
        <v>28</v>
      </c>
      <c r="C177" t="s">
        <v>1636</v>
      </c>
      <c r="D177" t="s">
        <v>1636</v>
      </c>
      <c r="E177" t="s">
        <v>298</v>
      </c>
      <c r="F177" t="s">
        <v>299</v>
      </c>
      <c r="H177" t="s">
        <v>128</v>
      </c>
      <c r="I177" s="3">
        <v>3.9674607544293678E-3</v>
      </c>
      <c r="J177" s="7">
        <v>77667255073.279999</v>
      </c>
      <c r="K177">
        <v>3.6555</v>
      </c>
      <c r="L177" s="3">
        <f t="shared" si="10"/>
        <v>0.98147894975986816</v>
      </c>
      <c r="M177" s="3">
        <f t="shared" si="11"/>
        <v>4.0423289316597767E-3</v>
      </c>
      <c r="N177">
        <f t="shared" si="12"/>
        <v>313956592.22531933</v>
      </c>
      <c r="O177">
        <f t="shared" si="13"/>
        <v>85.88608732740235</v>
      </c>
      <c r="P177" s="3">
        <f t="shared" si="14"/>
        <v>4.0423289316597767E-3</v>
      </c>
      <c r="Q177" t="s">
        <v>1637</v>
      </c>
    </row>
    <row r="178" spans="1:19" x14ac:dyDescent="0.35">
      <c r="A178" t="s">
        <v>73</v>
      </c>
      <c r="B178" t="s">
        <v>28</v>
      </c>
      <c r="C178" t="s">
        <v>1636</v>
      </c>
      <c r="D178" t="s">
        <v>1636</v>
      </c>
      <c r="E178" t="s">
        <v>269</v>
      </c>
      <c r="F178" t="s">
        <v>270</v>
      </c>
      <c r="G178" t="s">
        <v>271</v>
      </c>
      <c r="H178" t="s">
        <v>128</v>
      </c>
      <c r="I178" s="3">
        <v>1.14244720604125E-3</v>
      </c>
      <c r="J178" s="7">
        <v>77667255073.279999</v>
      </c>
      <c r="K178">
        <v>3.6555</v>
      </c>
      <c r="L178" s="3">
        <f t="shared" si="10"/>
        <v>0.98147894975986816</v>
      </c>
      <c r="M178" s="3">
        <f t="shared" si="11"/>
        <v>1.1640058162437053E-3</v>
      </c>
      <c r="N178">
        <f t="shared" si="12"/>
        <v>90405136.636981353</v>
      </c>
      <c r="O178">
        <f t="shared" si="13"/>
        <v>24.731264296807922</v>
      </c>
      <c r="P178" s="3">
        <f t="shared" si="14"/>
        <v>1.1640058162437053E-3</v>
      </c>
      <c r="Q178" t="s">
        <v>1637</v>
      </c>
    </row>
    <row r="179" spans="1:19" x14ac:dyDescent="0.35">
      <c r="A179" t="s">
        <v>73</v>
      </c>
      <c r="B179" t="s">
        <v>28</v>
      </c>
      <c r="C179" t="s">
        <v>39</v>
      </c>
      <c r="D179" t="s">
        <v>40</v>
      </c>
      <c r="E179" t="s">
        <v>98</v>
      </c>
      <c r="F179" t="s">
        <v>99</v>
      </c>
      <c r="G179" t="s">
        <v>58</v>
      </c>
      <c r="H179" t="s">
        <v>33</v>
      </c>
      <c r="I179" s="3">
        <v>1.8648936506515401E-3</v>
      </c>
      <c r="J179" s="7">
        <v>51098761913.120003</v>
      </c>
      <c r="K179">
        <v>3.6555</v>
      </c>
      <c r="L179" s="3">
        <f t="shared" si="10"/>
        <v>0.98550243623972755</v>
      </c>
      <c r="M179" s="3">
        <f t="shared" si="11"/>
        <v>1.8923277934930411E-3</v>
      </c>
      <c r="N179">
        <f t="shared" si="12"/>
        <v>96695607.381280616</v>
      </c>
      <c r="O179">
        <f t="shared" si="13"/>
        <v>26.452087917187967</v>
      </c>
      <c r="P179" s="3">
        <f t="shared" si="14"/>
        <v>1.8923277934930409E-3</v>
      </c>
      <c r="Q179" t="s">
        <v>1638</v>
      </c>
      <c r="R179" t="s">
        <v>33</v>
      </c>
      <c r="S179" t="s">
        <v>58</v>
      </c>
    </row>
    <row r="180" spans="1:19" x14ac:dyDescent="0.35">
      <c r="A180" t="s">
        <v>73</v>
      </c>
      <c r="B180" t="s">
        <v>28</v>
      </c>
      <c r="C180" t="s">
        <v>1636</v>
      </c>
      <c r="D180" t="s">
        <v>1636</v>
      </c>
      <c r="E180" t="s">
        <v>393</v>
      </c>
      <c r="F180" t="s">
        <v>394</v>
      </c>
      <c r="G180" t="s">
        <v>395</v>
      </c>
      <c r="H180" t="s">
        <v>128</v>
      </c>
      <c r="I180" s="3">
        <v>1.2057525072412631E-4</v>
      </c>
      <c r="J180" s="7">
        <v>77667255073.279999</v>
      </c>
      <c r="K180">
        <v>3.6555</v>
      </c>
      <c r="L180" s="3">
        <f t="shared" si="10"/>
        <v>0.98147894975986816</v>
      </c>
      <c r="M180" s="3">
        <f t="shared" si="11"/>
        <v>1.2285057234658639E-4</v>
      </c>
      <c r="N180">
        <f t="shared" si="12"/>
        <v>9541466.7383407634</v>
      </c>
      <c r="O180">
        <f t="shared" si="13"/>
        <v>2.6101673473781326</v>
      </c>
      <c r="P180" s="3">
        <f t="shared" si="14"/>
        <v>1.2285057234658639E-4</v>
      </c>
      <c r="Q180" t="s">
        <v>1637</v>
      </c>
    </row>
    <row r="181" spans="1:19" x14ac:dyDescent="0.35">
      <c r="A181" t="s">
        <v>73</v>
      </c>
      <c r="B181" t="s">
        <v>28</v>
      </c>
      <c r="C181" t="s">
        <v>29</v>
      </c>
      <c r="D181" t="s">
        <v>30</v>
      </c>
      <c r="E181" t="s">
        <v>501</v>
      </c>
      <c r="F181" t="s">
        <v>502</v>
      </c>
      <c r="G181" t="s">
        <v>503</v>
      </c>
      <c r="H181" t="s">
        <v>452</v>
      </c>
      <c r="I181" s="3">
        <v>4.4840187594737697E-3</v>
      </c>
      <c r="J181" s="7">
        <v>13546427235.219999</v>
      </c>
      <c r="K181">
        <v>3.6555</v>
      </c>
      <c r="L181" s="3">
        <f t="shared" si="10"/>
        <v>0.98169211961567404</v>
      </c>
      <c r="M181" s="3">
        <f t="shared" si="11"/>
        <v>4.5676426140908956E-3</v>
      </c>
      <c r="N181">
        <f t="shared" si="12"/>
        <v>61875238.308272384</v>
      </c>
      <c r="O181">
        <f t="shared" si="13"/>
        <v>16.926614227403199</v>
      </c>
      <c r="P181" s="3">
        <f t="shared" si="14"/>
        <v>4.5676426140908956E-3</v>
      </c>
      <c r="Q181" t="s">
        <v>1638</v>
      </c>
      <c r="R181" t="s">
        <v>452</v>
      </c>
      <c r="S181" t="s">
        <v>503</v>
      </c>
    </row>
    <row r="182" spans="1:19" x14ac:dyDescent="0.35">
      <c r="A182" t="s">
        <v>73</v>
      </c>
      <c r="B182" t="s">
        <v>28</v>
      </c>
      <c r="C182" t="s">
        <v>1636</v>
      </c>
      <c r="D182" t="s">
        <v>1636</v>
      </c>
      <c r="E182" t="s">
        <v>208</v>
      </c>
      <c r="F182" t="s">
        <v>209</v>
      </c>
      <c r="G182" t="s">
        <v>210</v>
      </c>
      <c r="H182" t="s">
        <v>128</v>
      </c>
      <c r="I182" s="3">
        <v>3.0847715647557181E-7</v>
      </c>
      <c r="J182" s="7">
        <v>77667255073.279999</v>
      </c>
      <c r="K182">
        <v>3.6555</v>
      </c>
      <c r="L182" s="3">
        <f t="shared" si="10"/>
        <v>0.98147894975986816</v>
      </c>
      <c r="M182" s="3">
        <f t="shared" si="11"/>
        <v>3.1429829091193943E-7</v>
      </c>
      <c r="N182">
        <f t="shared" si="12"/>
        <v>24410.685529353559</v>
      </c>
      <c r="O182">
        <f t="shared" si="13"/>
        <v>6.677796615881154E-3</v>
      </c>
      <c r="P182" s="3">
        <f t="shared" si="14"/>
        <v>3.1429829091193943E-7</v>
      </c>
      <c r="Q182" t="s">
        <v>1637</v>
      </c>
    </row>
    <row r="183" spans="1:19" x14ac:dyDescent="0.35">
      <c r="A183" t="s">
        <v>73</v>
      </c>
      <c r="B183" t="s">
        <v>28</v>
      </c>
      <c r="C183" t="s">
        <v>39</v>
      </c>
      <c r="D183" t="s">
        <v>40</v>
      </c>
      <c r="E183" t="s">
        <v>501</v>
      </c>
      <c r="F183" t="s">
        <v>502</v>
      </c>
      <c r="G183" t="s">
        <v>503</v>
      </c>
      <c r="H183" t="s">
        <v>452</v>
      </c>
      <c r="I183" s="3">
        <v>1.2282743019773801E-3</v>
      </c>
      <c r="J183" s="7">
        <v>51098761913.120003</v>
      </c>
      <c r="K183">
        <v>3.6555</v>
      </c>
      <c r="L183" s="3">
        <f t="shared" si="10"/>
        <v>0.98550243623972755</v>
      </c>
      <c r="M183" s="3">
        <f t="shared" si="11"/>
        <v>1.2463432426042195E-3</v>
      </c>
      <c r="N183">
        <f t="shared" si="12"/>
        <v>63686596.615858972</v>
      </c>
      <c r="O183">
        <f t="shared" si="13"/>
        <v>17.422130109659136</v>
      </c>
      <c r="P183" s="3">
        <f t="shared" si="14"/>
        <v>1.2463432426042195E-3</v>
      </c>
      <c r="Q183" t="s">
        <v>1638</v>
      </c>
      <c r="R183" t="s">
        <v>452</v>
      </c>
      <c r="S183" t="s">
        <v>503</v>
      </c>
    </row>
    <row r="184" spans="1:19" x14ac:dyDescent="0.35">
      <c r="A184" t="s">
        <v>73</v>
      </c>
      <c r="B184" t="s">
        <v>28</v>
      </c>
      <c r="C184" t="s">
        <v>29</v>
      </c>
      <c r="D184" t="s">
        <v>30</v>
      </c>
      <c r="E184" t="s">
        <v>98</v>
      </c>
      <c r="F184" t="s">
        <v>99</v>
      </c>
      <c r="G184" t="s">
        <v>58</v>
      </c>
      <c r="H184" t="s">
        <v>33</v>
      </c>
      <c r="I184" s="3">
        <v>5.2606852163073802E-3</v>
      </c>
      <c r="J184" s="7">
        <v>13546427235.219999</v>
      </c>
      <c r="K184">
        <v>3.6555</v>
      </c>
      <c r="L184" s="3">
        <f t="shared" si="10"/>
        <v>0.98169211961567404</v>
      </c>
      <c r="M184" s="3">
        <f t="shared" si="11"/>
        <v>5.3587933642239112E-3</v>
      </c>
      <c r="N184">
        <f t="shared" si="12"/>
        <v>72592504.377039</v>
      </c>
      <c r="O184">
        <f t="shared" si="13"/>
        <v>19.858433696358638</v>
      </c>
      <c r="P184" s="3">
        <f t="shared" si="14"/>
        <v>5.3587933642239112E-3</v>
      </c>
      <c r="Q184" t="s">
        <v>1638</v>
      </c>
      <c r="R184" t="s">
        <v>33</v>
      </c>
      <c r="S184" t="s">
        <v>58</v>
      </c>
    </row>
    <row r="185" spans="1:19" x14ac:dyDescent="0.35">
      <c r="A185" t="s">
        <v>73</v>
      </c>
      <c r="B185" t="s">
        <v>28</v>
      </c>
      <c r="C185" t="s">
        <v>1636</v>
      </c>
      <c r="D185" t="s">
        <v>1636</v>
      </c>
      <c r="E185" t="s">
        <v>405</v>
      </c>
      <c r="F185" t="s">
        <v>406</v>
      </c>
      <c r="G185" t="s">
        <v>407</v>
      </c>
      <c r="H185" t="s">
        <v>128</v>
      </c>
      <c r="I185" s="3">
        <v>4.1772628595033766E-3</v>
      </c>
      <c r="J185" s="7">
        <v>77667255073.279999</v>
      </c>
      <c r="K185">
        <v>3.6555</v>
      </c>
      <c r="L185" s="3">
        <f t="shared" si="10"/>
        <v>0.98147894975986816</v>
      </c>
      <c r="M185" s="3">
        <f t="shared" si="11"/>
        <v>4.2560901184130334E-3</v>
      </c>
      <c r="N185">
        <f t="shared" si="12"/>
        <v>330558836.84165156</v>
      </c>
      <c r="O185">
        <f t="shared" si="13"/>
        <v>90.427803813883614</v>
      </c>
      <c r="P185" s="3">
        <f t="shared" si="14"/>
        <v>4.2560901184130334E-3</v>
      </c>
      <c r="Q185" t="s">
        <v>1637</v>
      </c>
    </row>
    <row r="186" spans="1:19" x14ac:dyDescent="0.35">
      <c r="A186" t="s">
        <v>73</v>
      </c>
      <c r="B186" t="s">
        <v>28</v>
      </c>
      <c r="C186" t="s">
        <v>1636</v>
      </c>
      <c r="D186" t="s">
        <v>1636</v>
      </c>
      <c r="E186" t="s">
        <v>1387</v>
      </c>
      <c r="F186" t="s">
        <v>1388</v>
      </c>
      <c r="H186" t="s">
        <v>128</v>
      </c>
      <c r="I186" s="3">
        <v>1.016220404099146E-3</v>
      </c>
      <c r="J186" s="7">
        <v>77667255073.279999</v>
      </c>
      <c r="K186">
        <v>3.6555</v>
      </c>
      <c r="L186" s="3">
        <f t="shared" si="10"/>
        <v>0.98147894975986816</v>
      </c>
      <c r="M186" s="3">
        <f t="shared" si="11"/>
        <v>1.0353970447840759E-3</v>
      </c>
      <c r="N186">
        <f t="shared" si="12"/>
        <v>80416446.379365146</v>
      </c>
      <c r="O186">
        <f t="shared" si="13"/>
        <v>21.998754309770248</v>
      </c>
      <c r="P186" s="3">
        <f t="shared" si="14"/>
        <v>1.0353970447840759E-3</v>
      </c>
      <c r="Q186" t="s">
        <v>1637</v>
      </c>
    </row>
    <row r="187" spans="1:19" x14ac:dyDescent="0.35">
      <c r="A187" t="s">
        <v>73</v>
      </c>
      <c r="B187" t="s">
        <v>28</v>
      </c>
      <c r="C187" t="s">
        <v>39</v>
      </c>
      <c r="D187" t="s">
        <v>40</v>
      </c>
      <c r="E187" t="s">
        <v>966</v>
      </c>
      <c r="F187" t="s">
        <v>967</v>
      </c>
      <c r="H187" t="s">
        <v>128</v>
      </c>
      <c r="I187" s="3">
        <v>5.2943405058630496E-4</v>
      </c>
      <c r="J187" s="7">
        <v>51098761913.120003</v>
      </c>
      <c r="K187">
        <v>3.6555</v>
      </c>
      <c r="L187" s="3">
        <f t="shared" si="10"/>
        <v>0.98550243623972755</v>
      </c>
      <c r="M187" s="3">
        <f t="shared" si="11"/>
        <v>5.3722246756325413E-4</v>
      </c>
      <c r="N187">
        <f t="shared" si="12"/>
        <v>27451402.964393556</v>
      </c>
      <c r="O187">
        <f t="shared" si="13"/>
        <v>7.5096164585948726</v>
      </c>
      <c r="P187" s="3">
        <f t="shared" si="14"/>
        <v>5.3722246756325413E-4</v>
      </c>
      <c r="Q187" t="s">
        <v>1638</v>
      </c>
      <c r="R187" t="s">
        <v>920</v>
      </c>
      <c r="S187" t="s">
        <v>968</v>
      </c>
    </row>
    <row r="188" spans="1:19" x14ac:dyDescent="0.35">
      <c r="A188" t="s">
        <v>73</v>
      </c>
      <c r="B188" t="s">
        <v>28</v>
      </c>
      <c r="C188" t="s">
        <v>39</v>
      </c>
      <c r="D188" t="s">
        <v>40</v>
      </c>
      <c r="E188" t="s">
        <v>1428</v>
      </c>
      <c r="F188" t="s">
        <v>1429</v>
      </c>
      <c r="G188" t="s">
        <v>506</v>
      </c>
      <c r="H188" t="s">
        <v>452</v>
      </c>
      <c r="I188" s="3">
        <v>1.09451617408995E-8</v>
      </c>
      <c r="J188" s="7">
        <v>51098761913.120003</v>
      </c>
      <c r="K188">
        <v>3.6555</v>
      </c>
      <c r="L188" s="3">
        <f t="shared" si="10"/>
        <v>0.98550243623972755</v>
      </c>
      <c r="M188" s="3">
        <f t="shared" si="11"/>
        <v>1.1106174209636397E-8</v>
      </c>
      <c r="N188">
        <f t="shared" si="12"/>
        <v>567.51175170384397</v>
      </c>
      <c r="O188">
        <f t="shared" si="13"/>
        <v>1.5524873524930759E-4</v>
      </c>
      <c r="P188" s="3">
        <f t="shared" si="14"/>
        <v>1.1106174209636397E-8</v>
      </c>
      <c r="Q188" t="s">
        <v>1638</v>
      </c>
      <c r="R188" t="s">
        <v>452</v>
      </c>
      <c r="S188" t="s">
        <v>506</v>
      </c>
    </row>
    <row r="189" spans="1:19" x14ac:dyDescent="0.35">
      <c r="A189" t="s">
        <v>73</v>
      </c>
      <c r="B189" t="s">
        <v>28</v>
      </c>
      <c r="C189" t="s">
        <v>1636</v>
      </c>
      <c r="D189" t="s">
        <v>1636</v>
      </c>
      <c r="E189" t="s">
        <v>398</v>
      </c>
      <c r="F189" t="s">
        <v>399</v>
      </c>
      <c r="H189" t="s">
        <v>128</v>
      </c>
      <c r="I189" s="3">
        <v>3.521913268680205E-3</v>
      </c>
      <c r="J189" s="7">
        <v>77667255073.279999</v>
      </c>
      <c r="K189">
        <v>3.6555</v>
      </c>
      <c r="L189" s="3">
        <f t="shared" si="10"/>
        <v>0.98147894975986816</v>
      </c>
      <c r="M189" s="3">
        <f t="shared" si="11"/>
        <v>3.5883737186028163E-3</v>
      </c>
      <c r="N189">
        <f t="shared" si="12"/>
        <v>278699136.90097922</v>
      </c>
      <c r="O189">
        <f t="shared" si="13"/>
        <v>76.241044152914569</v>
      </c>
      <c r="P189" s="3">
        <f t="shared" si="14"/>
        <v>3.5883737186028167E-3</v>
      </c>
      <c r="Q189" t="s">
        <v>1637</v>
      </c>
    </row>
    <row r="190" spans="1:19" x14ac:dyDescent="0.35">
      <c r="A190" t="s">
        <v>73</v>
      </c>
      <c r="B190" t="s">
        <v>28</v>
      </c>
      <c r="C190" t="s">
        <v>29</v>
      </c>
      <c r="D190" t="s">
        <v>30</v>
      </c>
      <c r="E190" t="s">
        <v>1385</v>
      </c>
      <c r="F190" t="s">
        <v>1386</v>
      </c>
      <c r="G190" t="s">
        <v>1376</v>
      </c>
      <c r="H190" t="s">
        <v>33</v>
      </c>
      <c r="I190" s="3">
        <v>1.0825745790789701E-3</v>
      </c>
      <c r="J190" s="7">
        <v>13546427235.219999</v>
      </c>
      <c r="K190">
        <v>3.6555</v>
      </c>
      <c r="L190" s="3">
        <f t="shared" si="10"/>
        <v>0.98169211961567404</v>
      </c>
      <c r="M190" s="3">
        <f t="shared" si="11"/>
        <v>1.1027638476947242E-3</v>
      </c>
      <c r="N190">
        <f t="shared" si="12"/>
        <v>14938510.220427811</v>
      </c>
      <c r="O190">
        <f t="shared" si="13"/>
        <v>4.0865846588504473</v>
      </c>
      <c r="P190" s="3">
        <f t="shared" si="14"/>
        <v>1.1027638476947242E-3</v>
      </c>
      <c r="Q190" t="s">
        <v>1638</v>
      </c>
      <c r="R190" t="s">
        <v>33</v>
      </c>
      <c r="S190" t="s">
        <v>1376</v>
      </c>
    </row>
    <row r="191" spans="1:19" x14ac:dyDescent="0.35">
      <c r="A191" t="s">
        <v>73</v>
      </c>
      <c r="B191" t="s">
        <v>28</v>
      </c>
      <c r="C191" t="s">
        <v>1636</v>
      </c>
      <c r="D191" t="s">
        <v>1636</v>
      </c>
      <c r="E191" t="s">
        <v>358</v>
      </c>
      <c r="F191" t="s">
        <v>359</v>
      </c>
      <c r="G191" t="s">
        <v>360</v>
      </c>
      <c r="H191" t="s">
        <v>128</v>
      </c>
      <c r="I191" s="3">
        <v>1.226251494264301E-3</v>
      </c>
      <c r="J191" s="7">
        <v>77667255073.279999</v>
      </c>
      <c r="K191">
        <v>3.6555</v>
      </c>
      <c r="L191" s="3">
        <f t="shared" si="10"/>
        <v>0.98147894975986816</v>
      </c>
      <c r="M191" s="3">
        <f t="shared" si="11"/>
        <v>1.249391537703707E-3</v>
      </c>
      <c r="N191">
        <f t="shared" si="12"/>
        <v>97036811.24523133</v>
      </c>
      <c r="O191">
        <f t="shared" si="13"/>
        <v>26.545427778752931</v>
      </c>
      <c r="P191" s="3">
        <f t="shared" si="14"/>
        <v>1.249391537703707E-3</v>
      </c>
      <c r="Q191" t="s">
        <v>1637</v>
      </c>
    </row>
    <row r="192" spans="1:19" x14ac:dyDescent="0.35">
      <c r="A192" t="s">
        <v>73</v>
      </c>
      <c r="B192" t="s">
        <v>28</v>
      </c>
      <c r="C192" t="s">
        <v>76</v>
      </c>
      <c r="D192" t="s">
        <v>77</v>
      </c>
      <c r="E192" t="s">
        <v>966</v>
      </c>
      <c r="F192" t="s">
        <v>967</v>
      </c>
      <c r="H192" t="s">
        <v>128</v>
      </c>
      <c r="I192" s="3">
        <v>6.9856683932653695E-4</v>
      </c>
      <c r="J192" s="7">
        <v>13022065924.940001</v>
      </c>
      <c r="K192">
        <v>3.6555</v>
      </c>
      <c r="L192" s="3">
        <f t="shared" si="10"/>
        <v>0.96546898107770229</v>
      </c>
      <c r="M192" s="3">
        <f t="shared" si="11"/>
        <v>7.2355182094691799E-4</v>
      </c>
      <c r="N192">
        <f t="shared" si="12"/>
        <v>9422139.5124811493</v>
      </c>
      <c r="O192">
        <f t="shared" si="13"/>
        <v>2.577524145118629</v>
      </c>
      <c r="P192" s="3">
        <f t="shared" si="14"/>
        <v>7.2355182094691799E-4</v>
      </c>
      <c r="Q192" t="s">
        <v>1638</v>
      </c>
      <c r="R192" t="s">
        <v>920</v>
      </c>
      <c r="S192" t="s">
        <v>968</v>
      </c>
    </row>
    <row r="193" spans="1:19" x14ac:dyDescent="0.35">
      <c r="A193" t="s">
        <v>73</v>
      </c>
      <c r="B193" t="s">
        <v>28</v>
      </c>
      <c r="C193" t="s">
        <v>1636</v>
      </c>
      <c r="D193" t="s">
        <v>1636</v>
      </c>
      <c r="E193" t="s">
        <v>335</v>
      </c>
      <c r="F193" t="s">
        <v>336</v>
      </c>
      <c r="G193" t="s">
        <v>337</v>
      </c>
      <c r="H193" t="s">
        <v>128</v>
      </c>
      <c r="I193" s="3">
        <v>2.6937137276391368E-6</v>
      </c>
      <c r="J193" s="7">
        <v>77667255073.279999</v>
      </c>
      <c r="K193">
        <v>3.6555</v>
      </c>
      <c r="L193" s="3">
        <f t="shared" si="10"/>
        <v>0.98147894975986816</v>
      </c>
      <c r="M193" s="3">
        <f t="shared" si="11"/>
        <v>2.7445455944808493E-6</v>
      </c>
      <c r="N193">
        <f t="shared" si="12"/>
        <v>213161.322746791</v>
      </c>
      <c r="O193">
        <f t="shared" si="13"/>
        <v>5.8312494254353989E-2</v>
      </c>
      <c r="P193" s="3">
        <f t="shared" si="14"/>
        <v>2.7445455944808493E-6</v>
      </c>
      <c r="Q193" t="s">
        <v>1637</v>
      </c>
    </row>
    <row r="194" spans="1:19" x14ac:dyDescent="0.35">
      <c r="A194" t="s">
        <v>73</v>
      </c>
      <c r="B194" t="s">
        <v>28</v>
      </c>
      <c r="C194" t="s">
        <v>1636</v>
      </c>
      <c r="D194" t="s">
        <v>1636</v>
      </c>
      <c r="E194" t="s">
        <v>353</v>
      </c>
      <c r="F194" t="s">
        <v>354</v>
      </c>
      <c r="G194" t="s">
        <v>355</v>
      </c>
      <c r="H194" t="s">
        <v>128</v>
      </c>
      <c r="I194" s="3">
        <v>1.9260768422220379E-4</v>
      </c>
      <c r="J194" s="7">
        <v>77667255073.279999</v>
      </c>
      <c r="K194">
        <v>3.6555</v>
      </c>
      <c r="L194" s="3">
        <f t="shared" ref="L194:L257" si="15">SUMIFS($I$2:$I$3582,$A$2:$A$3582,$A194,$B$2:$B$3582,$B194,$C$2:$C$3582,$C194)</f>
        <v>0.98147894975986816</v>
      </c>
      <c r="M194" s="3">
        <f t="shared" ref="M194:M257" si="16">IF(L194=0,0,I194/L194)</f>
        <v>1.962422976767131E-4</v>
      </c>
      <c r="N194">
        <f t="shared" ref="N194:N257" si="17">M194*J194</f>
        <v>15241600.58982382</v>
      </c>
      <c r="O194">
        <f t="shared" ref="O194:O257" si="18">IF(K194=0,"",N194/K194/1000000)</f>
        <v>4.1694981780396168</v>
      </c>
      <c r="P194" s="3">
        <f t="shared" ref="P194:P257" si="19">IF(J194=0,0,N194/J194)</f>
        <v>1.962422976767131E-4</v>
      </c>
      <c r="Q194" t="s">
        <v>1637</v>
      </c>
    </row>
    <row r="195" spans="1:19" x14ac:dyDescent="0.35">
      <c r="A195" t="s">
        <v>73</v>
      </c>
      <c r="B195" t="s">
        <v>28</v>
      </c>
      <c r="C195" t="s">
        <v>29</v>
      </c>
      <c r="D195" t="s">
        <v>30</v>
      </c>
      <c r="E195" t="s">
        <v>100</v>
      </c>
      <c r="F195" t="s">
        <v>101</v>
      </c>
      <c r="G195" t="s">
        <v>58</v>
      </c>
      <c r="H195" t="s">
        <v>33</v>
      </c>
      <c r="I195" s="3">
        <v>2.4629062640098899E-3</v>
      </c>
      <c r="J195" s="7">
        <v>13546427235.219999</v>
      </c>
      <c r="K195">
        <v>3.6555</v>
      </c>
      <c r="L195" s="3">
        <f t="shared" si="15"/>
        <v>0.98169211961567404</v>
      </c>
      <c r="M195" s="3">
        <f t="shared" si="16"/>
        <v>2.5088377657285273E-3</v>
      </c>
      <c r="N195">
        <f t="shared" si="17"/>
        <v>33985788.238413416</v>
      </c>
      <c r="O195">
        <f t="shared" si="18"/>
        <v>9.2971654324752873</v>
      </c>
      <c r="P195" s="3">
        <f t="shared" si="19"/>
        <v>2.5088377657285273E-3</v>
      </c>
      <c r="Q195" t="s">
        <v>1638</v>
      </c>
      <c r="R195" t="s">
        <v>33</v>
      </c>
      <c r="S195" t="s">
        <v>58</v>
      </c>
    </row>
    <row r="196" spans="1:19" x14ac:dyDescent="0.35">
      <c r="A196" t="s">
        <v>73</v>
      </c>
      <c r="B196" t="s">
        <v>28</v>
      </c>
      <c r="C196" t="s">
        <v>76</v>
      </c>
      <c r="D196" t="s">
        <v>77</v>
      </c>
      <c r="E196" t="s">
        <v>969</v>
      </c>
      <c r="H196" t="s">
        <v>128</v>
      </c>
      <c r="I196" s="3">
        <v>3.4466841709313201E-3</v>
      </c>
      <c r="J196" s="7">
        <v>13022065924.940001</v>
      </c>
      <c r="K196">
        <v>3.6555</v>
      </c>
      <c r="L196" s="3">
        <f t="shared" si="15"/>
        <v>0.96546898107770229</v>
      </c>
      <c r="M196" s="3">
        <f t="shared" si="16"/>
        <v>3.5699584745684607E-3</v>
      </c>
      <c r="N196">
        <f t="shared" si="17"/>
        <v>46488234.605128735</v>
      </c>
      <c r="O196">
        <f t="shared" si="18"/>
        <v>12.717339517201131</v>
      </c>
      <c r="P196" s="3">
        <f t="shared" si="19"/>
        <v>3.5699584745684607E-3</v>
      </c>
      <c r="Q196" t="s">
        <v>1638</v>
      </c>
      <c r="R196" t="s">
        <v>920</v>
      </c>
      <c r="S196" t="s">
        <v>970</v>
      </c>
    </row>
    <row r="197" spans="1:19" x14ac:dyDescent="0.35">
      <c r="A197" t="s">
        <v>73</v>
      </c>
      <c r="B197" t="s">
        <v>28</v>
      </c>
      <c r="C197" t="s">
        <v>1636</v>
      </c>
      <c r="D197" t="s">
        <v>1636</v>
      </c>
      <c r="E197" t="s">
        <v>356</v>
      </c>
      <c r="F197" t="s">
        <v>357</v>
      </c>
      <c r="G197" t="s">
        <v>355</v>
      </c>
      <c r="H197" t="s">
        <v>128</v>
      </c>
      <c r="I197" s="3">
        <v>3.6284099538787392E-4</v>
      </c>
      <c r="J197" s="7">
        <v>77667255073.279999</v>
      </c>
      <c r="K197">
        <v>3.6555</v>
      </c>
      <c r="L197" s="3">
        <f t="shared" si="15"/>
        <v>0.98147894975986816</v>
      </c>
      <c r="M197" s="3">
        <f t="shared" si="16"/>
        <v>3.6968800551111952E-4</v>
      </c>
      <c r="N197">
        <f t="shared" si="17"/>
        <v>28712652.621564262</v>
      </c>
      <c r="O197">
        <f t="shared" si="18"/>
        <v>7.8546444047501742</v>
      </c>
      <c r="P197" s="3">
        <f t="shared" si="19"/>
        <v>3.6968800551111952E-4</v>
      </c>
      <c r="Q197" t="s">
        <v>1637</v>
      </c>
    </row>
    <row r="198" spans="1:19" x14ac:dyDescent="0.35">
      <c r="A198" t="s">
        <v>73</v>
      </c>
      <c r="B198" t="s">
        <v>28</v>
      </c>
      <c r="C198" t="s">
        <v>29</v>
      </c>
      <c r="D198" t="s">
        <v>30</v>
      </c>
      <c r="E198" t="s">
        <v>1428</v>
      </c>
      <c r="F198" t="s">
        <v>1429</v>
      </c>
      <c r="G198" t="s">
        <v>506</v>
      </c>
      <c r="H198" t="s">
        <v>452</v>
      </c>
      <c r="I198" s="3">
        <v>4.78083359701158E-7</v>
      </c>
      <c r="J198" s="7">
        <v>13546427235.219999</v>
      </c>
      <c r="K198">
        <v>3.6555</v>
      </c>
      <c r="L198" s="3">
        <f t="shared" si="15"/>
        <v>0.98169211961567404</v>
      </c>
      <c r="M198" s="3">
        <f t="shared" si="16"/>
        <v>4.8699928434622101E-7</v>
      </c>
      <c r="N198">
        <f t="shared" si="17"/>
        <v>6597.1003690002972</v>
      </c>
      <c r="O198">
        <f t="shared" si="18"/>
        <v>1.8047053396253036E-3</v>
      </c>
      <c r="P198" s="3">
        <f t="shared" si="19"/>
        <v>4.8699928434622101E-7</v>
      </c>
      <c r="Q198" t="s">
        <v>1638</v>
      </c>
      <c r="R198" t="s">
        <v>452</v>
      </c>
      <c r="S198" t="s">
        <v>506</v>
      </c>
    </row>
    <row r="199" spans="1:19" x14ac:dyDescent="0.35">
      <c r="A199" t="s">
        <v>73</v>
      </c>
      <c r="B199" t="s">
        <v>28</v>
      </c>
      <c r="C199" t="s">
        <v>1636</v>
      </c>
      <c r="D199" t="s">
        <v>1636</v>
      </c>
      <c r="E199" t="s">
        <v>347</v>
      </c>
      <c r="F199" t="s">
        <v>348</v>
      </c>
      <c r="H199" t="s">
        <v>128</v>
      </c>
      <c r="I199" s="3">
        <v>2.69381908709369E-4</v>
      </c>
      <c r="J199" s="7">
        <v>77667255073.279999</v>
      </c>
      <c r="K199">
        <v>3.6555</v>
      </c>
      <c r="L199" s="3">
        <f t="shared" si="15"/>
        <v>0.98147894975986816</v>
      </c>
      <c r="M199" s="3">
        <f t="shared" si="16"/>
        <v>2.7446529421265413E-4</v>
      </c>
      <c r="N199">
        <f t="shared" si="17"/>
        <v>21316966.01437705</v>
      </c>
      <c r="O199">
        <f t="shared" si="18"/>
        <v>5.8314775035910413</v>
      </c>
      <c r="P199" s="3">
        <f t="shared" si="19"/>
        <v>2.7446529421265413E-4</v>
      </c>
      <c r="Q199" t="s">
        <v>1637</v>
      </c>
    </row>
    <row r="200" spans="1:19" x14ac:dyDescent="0.35">
      <c r="A200" t="s">
        <v>73</v>
      </c>
      <c r="B200" t="s">
        <v>28</v>
      </c>
      <c r="C200" t="s">
        <v>1636</v>
      </c>
      <c r="D200" t="s">
        <v>1636</v>
      </c>
      <c r="E200" t="s">
        <v>1396</v>
      </c>
      <c r="F200" t="s">
        <v>1397</v>
      </c>
      <c r="H200" t="s">
        <v>128</v>
      </c>
      <c r="I200" s="3">
        <v>4.178226298094768E-4</v>
      </c>
      <c r="J200" s="7">
        <v>77667255073.279999</v>
      </c>
      <c r="K200">
        <v>3.6555</v>
      </c>
      <c r="L200" s="3">
        <f t="shared" si="15"/>
        <v>0.98147894975986816</v>
      </c>
      <c r="M200" s="3">
        <f t="shared" si="16"/>
        <v>4.2570717376231313E-4</v>
      </c>
      <c r="N200">
        <f t="shared" si="17"/>
        <v>33063507.651122704</v>
      </c>
      <c r="O200">
        <f t="shared" si="18"/>
        <v>9.0448659967508434</v>
      </c>
      <c r="P200" s="3">
        <f t="shared" si="19"/>
        <v>4.2570717376231313E-4</v>
      </c>
      <c r="Q200" t="s">
        <v>1637</v>
      </c>
    </row>
    <row r="201" spans="1:19" x14ac:dyDescent="0.35">
      <c r="A201" t="s">
        <v>73</v>
      </c>
      <c r="B201" t="s">
        <v>28</v>
      </c>
      <c r="C201" t="s">
        <v>39</v>
      </c>
      <c r="D201" t="s">
        <v>40</v>
      </c>
      <c r="E201" t="s">
        <v>969</v>
      </c>
      <c r="H201" t="s">
        <v>128</v>
      </c>
      <c r="I201" s="3">
        <v>8.7073038502361901E-4</v>
      </c>
      <c r="J201" s="7">
        <v>51098761913.120003</v>
      </c>
      <c r="K201">
        <v>3.6555</v>
      </c>
      <c r="L201" s="3">
        <f t="shared" si="15"/>
        <v>0.98550243623972755</v>
      </c>
      <c r="M201" s="3">
        <f t="shared" si="16"/>
        <v>8.8353955607250296E-4</v>
      </c>
      <c r="N201">
        <f t="shared" si="17"/>
        <v>45147777.416572571</v>
      </c>
      <c r="O201">
        <f t="shared" si="18"/>
        <v>12.350643527991403</v>
      </c>
      <c r="P201" s="3">
        <f t="shared" si="19"/>
        <v>8.8353955607250296E-4</v>
      </c>
      <c r="Q201" t="s">
        <v>1638</v>
      </c>
      <c r="R201" t="s">
        <v>920</v>
      </c>
      <c r="S201" t="s">
        <v>970</v>
      </c>
    </row>
    <row r="202" spans="1:19" x14ac:dyDescent="0.35">
      <c r="A202" t="s">
        <v>73</v>
      </c>
      <c r="B202" t="s">
        <v>28</v>
      </c>
      <c r="C202" t="s">
        <v>29</v>
      </c>
      <c r="D202" t="s">
        <v>30</v>
      </c>
      <c r="E202" t="s">
        <v>102</v>
      </c>
      <c r="F202" t="s">
        <v>103</v>
      </c>
      <c r="G202" t="s">
        <v>62</v>
      </c>
      <c r="H202" t="s">
        <v>33</v>
      </c>
      <c r="I202" s="3">
        <v>2.90915766735334E-2</v>
      </c>
      <c r="J202" s="7">
        <v>13546427235.219999</v>
      </c>
      <c r="K202">
        <v>3.6555</v>
      </c>
      <c r="L202" s="3">
        <f t="shared" si="15"/>
        <v>0.98169211961567404</v>
      </c>
      <c r="M202" s="3">
        <f t="shared" si="16"/>
        <v>2.9634114497040641E-2</v>
      </c>
      <c r="N202">
        <f t="shared" si="17"/>
        <v>401436375.71433914</v>
      </c>
      <c r="O202">
        <f t="shared" si="18"/>
        <v>109.81709088068366</v>
      </c>
      <c r="P202" s="3">
        <f t="shared" si="19"/>
        <v>2.9634114497040641E-2</v>
      </c>
      <c r="Q202" t="s">
        <v>1638</v>
      </c>
      <c r="R202" t="s">
        <v>33</v>
      </c>
      <c r="S202" t="s">
        <v>62</v>
      </c>
    </row>
    <row r="203" spans="1:19" x14ac:dyDescent="0.35">
      <c r="A203" t="s">
        <v>73</v>
      </c>
      <c r="B203" t="s">
        <v>28</v>
      </c>
      <c r="C203" t="s">
        <v>1636</v>
      </c>
      <c r="D203" t="s">
        <v>1636</v>
      </c>
      <c r="E203" t="s">
        <v>364</v>
      </c>
      <c r="F203" t="s">
        <v>365</v>
      </c>
      <c r="G203" t="s">
        <v>363</v>
      </c>
      <c r="H203" t="s">
        <v>128</v>
      </c>
      <c r="I203" s="3">
        <v>1.818895098456392E-4</v>
      </c>
      <c r="J203" s="7">
        <v>77667255073.279999</v>
      </c>
      <c r="K203">
        <v>3.6555</v>
      </c>
      <c r="L203" s="3">
        <f t="shared" si="15"/>
        <v>0.98147894975986816</v>
      </c>
      <c r="M203" s="3">
        <f t="shared" si="16"/>
        <v>1.8532186542578511E-4</v>
      </c>
      <c r="N203">
        <f t="shared" si="17"/>
        <v>14393440.592680521</v>
      </c>
      <c r="O203">
        <f t="shared" si="18"/>
        <v>3.9374751997484672</v>
      </c>
      <c r="P203" s="3">
        <f t="shared" si="19"/>
        <v>1.8532186542578511E-4</v>
      </c>
      <c r="Q203" t="s">
        <v>1637</v>
      </c>
    </row>
    <row r="204" spans="1:19" x14ac:dyDescent="0.35">
      <c r="A204" t="s">
        <v>73</v>
      </c>
      <c r="B204" t="s">
        <v>28</v>
      </c>
      <c r="C204" t="s">
        <v>1636</v>
      </c>
      <c r="D204" t="s">
        <v>1636</v>
      </c>
      <c r="E204" t="s">
        <v>361</v>
      </c>
      <c r="F204" t="s">
        <v>362</v>
      </c>
      <c r="G204" t="s">
        <v>363</v>
      </c>
      <c r="H204" t="s">
        <v>128</v>
      </c>
      <c r="I204" s="3">
        <v>1.161375393325169E-3</v>
      </c>
      <c r="J204" s="7">
        <v>77667255073.279999</v>
      </c>
      <c r="K204">
        <v>3.6555</v>
      </c>
      <c r="L204" s="3">
        <f t="shared" si="15"/>
        <v>0.98147894975986816</v>
      </c>
      <c r="M204" s="3">
        <f t="shared" si="16"/>
        <v>1.1832911888831797E-3</v>
      </c>
      <c r="N204">
        <f t="shared" si="17"/>
        <v>91902978.592954651</v>
      </c>
      <c r="O204">
        <f t="shared" si="18"/>
        <v>25.141014524129297</v>
      </c>
      <c r="P204" s="3">
        <f t="shared" si="19"/>
        <v>1.1832911888831797E-3</v>
      </c>
      <c r="Q204" t="s">
        <v>1637</v>
      </c>
    </row>
    <row r="205" spans="1:19" x14ac:dyDescent="0.35">
      <c r="A205" t="s">
        <v>73</v>
      </c>
      <c r="B205" t="s">
        <v>28</v>
      </c>
      <c r="C205" t="s">
        <v>39</v>
      </c>
      <c r="D205" t="s">
        <v>40</v>
      </c>
      <c r="E205" t="s">
        <v>1430</v>
      </c>
      <c r="F205" t="s">
        <v>1431</v>
      </c>
      <c r="G205" t="s">
        <v>1432</v>
      </c>
      <c r="H205" t="s">
        <v>452</v>
      </c>
      <c r="I205" s="3">
        <v>2.36028257358252E-4</v>
      </c>
      <c r="J205" s="7">
        <v>51098761913.120003</v>
      </c>
      <c r="K205">
        <v>3.6555</v>
      </c>
      <c r="L205" s="3">
        <f t="shared" si="15"/>
        <v>0.98550243623972755</v>
      </c>
      <c r="M205" s="3">
        <f t="shared" si="16"/>
        <v>2.3950043011444891E-4</v>
      </c>
      <c r="N205">
        <f t="shared" si="17"/>
        <v>12238175.456508061</v>
      </c>
      <c r="O205">
        <f t="shared" si="18"/>
        <v>3.3478800318719903</v>
      </c>
      <c r="P205" s="3">
        <f t="shared" si="19"/>
        <v>2.3950043011444891E-4</v>
      </c>
      <c r="Q205" t="s">
        <v>1638</v>
      </c>
      <c r="R205" t="s">
        <v>452</v>
      </c>
      <c r="S205" t="s">
        <v>1432</v>
      </c>
    </row>
    <row r="206" spans="1:19" x14ac:dyDescent="0.35">
      <c r="A206" t="s">
        <v>73</v>
      </c>
      <c r="B206" t="s">
        <v>28</v>
      </c>
      <c r="C206" t="s">
        <v>1636</v>
      </c>
      <c r="D206" t="s">
        <v>1636</v>
      </c>
      <c r="E206" t="s">
        <v>341</v>
      </c>
      <c r="F206" t="s">
        <v>342</v>
      </c>
      <c r="G206" t="s">
        <v>343</v>
      </c>
      <c r="H206" t="s">
        <v>128</v>
      </c>
      <c r="I206" s="3">
        <v>9.7940912872962959E-5</v>
      </c>
      <c r="J206" s="7">
        <v>77667255073.279999</v>
      </c>
      <c r="K206">
        <v>3.6555</v>
      </c>
      <c r="L206" s="3">
        <f t="shared" si="15"/>
        <v>0.98147894975986816</v>
      </c>
      <c r="M206" s="3">
        <f t="shared" si="16"/>
        <v>9.9789112030294183E-5</v>
      </c>
      <c r="N206">
        <f t="shared" si="17"/>
        <v>7750346.4175929725</v>
      </c>
      <c r="O206">
        <f t="shared" si="18"/>
        <v>2.1201877766633763</v>
      </c>
      <c r="P206" s="3">
        <f t="shared" si="19"/>
        <v>9.9789112030294183E-5</v>
      </c>
      <c r="Q206" t="s">
        <v>1637</v>
      </c>
    </row>
    <row r="207" spans="1:19" x14ac:dyDescent="0.35">
      <c r="A207" t="s">
        <v>73</v>
      </c>
      <c r="B207" t="s">
        <v>28</v>
      </c>
      <c r="C207" t="s">
        <v>39</v>
      </c>
      <c r="D207" t="s">
        <v>40</v>
      </c>
      <c r="E207" t="s">
        <v>102</v>
      </c>
      <c r="F207" t="s">
        <v>103</v>
      </c>
      <c r="G207" t="s">
        <v>62</v>
      </c>
      <c r="H207" t="s">
        <v>33</v>
      </c>
      <c r="I207" s="3">
        <v>2.10734321418692E-2</v>
      </c>
      <c r="J207" s="7">
        <v>51098761913.120003</v>
      </c>
      <c r="K207">
        <v>3.6555</v>
      </c>
      <c r="L207" s="3">
        <f t="shared" si="15"/>
        <v>0.98550243623972755</v>
      </c>
      <c r="M207" s="3">
        <f t="shared" si="16"/>
        <v>2.1383439925604607E-2</v>
      </c>
      <c r="N207">
        <f t="shared" si="17"/>
        <v>1092667305.6419744</v>
      </c>
      <c r="O207">
        <f t="shared" si="18"/>
        <v>298.91049258431798</v>
      </c>
      <c r="P207" s="3">
        <f t="shared" si="19"/>
        <v>2.1383439925604611E-2</v>
      </c>
      <c r="Q207" t="s">
        <v>1638</v>
      </c>
      <c r="R207" t="s">
        <v>33</v>
      </c>
      <c r="S207" t="s">
        <v>62</v>
      </c>
    </row>
    <row r="208" spans="1:19" x14ac:dyDescent="0.35">
      <c r="A208" t="s">
        <v>73</v>
      </c>
      <c r="B208" t="s">
        <v>28</v>
      </c>
      <c r="C208" t="s">
        <v>1636</v>
      </c>
      <c r="D208" t="s">
        <v>1636</v>
      </c>
      <c r="E208" t="s">
        <v>391</v>
      </c>
      <c r="F208" t="s">
        <v>392</v>
      </c>
      <c r="G208" t="s">
        <v>343</v>
      </c>
      <c r="H208" t="s">
        <v>128</v>
      </c>
      <c r="I208" s="3">
        <v>3.0059589278490879E-4</v>
      </c>
      <c r="J208" s="7">
        <v>77667255073.279999</v>
      </c>
      <c r="K208">
        <v>3.6555</v>
      </c>
      <c r="L208" s="3">
        <f t="shared" si="15"/>
        <v>0.98147894975986816</v>
      </c>
      <c r="M208" s="3">
        <f t="shared" si="16"/>
        <v>3.0626830341950133E-4</v>
      </c>
      <c r="N208">
        <f t="shared" si="17"/>
        <v>23787018.442543123</v>
      </c>
      <c r="O208">
        <f t="shared" si="18"/>
        <v>6.5071860053462247</v>
      </c>
      <c r="P208" s="3">
        <f t="shared" si="19"/>
        <v>3.0626830341950133E-4</v>
      </c>
      <c r="Q208" t="s">
        <v>1637</v>
      </c>
    </row>
    <row r="209" spans="1:19" x14ac:dyDescent="0.35">
      <c r="A209" t="s">
        <v>73</v>
      </c>
      <c r="B209" t="s">
        <v>28</v>
      </c>
      <c r="C209" t="s">
        <v>29</v>
      </c>
      <c r="D209" t="s">
        <v>30</v>
      </c>
      <c r="E209" t="s">
        <v>1433</v>
      </c>
      <c r="F209" t="s">
        <v>1434</v>
      </c>
      <c r="G209" t="s">
        <v>1435</v>
      </c>
      <c r="H209" t="s">
        <v>452</v>
      </c>
      <c r="I209" s="3">
        <v>5.6752748333937899E-3</v>
      </c>
      <c r="J209" s="7">
        <v>13546427235.219999</v>
      </c>
      <c r="K209">
        <v>3.6555</v>
      </c>
      <c r="L209" s="3">
        <f t="shared" si="15"/>
        <v>0.98169211961567404</v>
      </c>
      <c r="M209" s="3">
        <f t="shared" si="16"/>
        <v>5.7811147914843429E-3</v>
      </c>
      <c r="N209">
        <f t="shared" si="17"/>
        <v>78313450.861296684</v>
      </c>
      <c r="O209">
        <f t="shared" si="18"/>
        <v>21.423458038926736</v>
      </c>
      <c r="P209" s="3">
        <f t="shared" si="19"/>
        <v>5.781114791484342E-3</v>
      </c>
      <c r="Q209" t="s">
        <v>1638</v>
      </c>
      <c r="R209" t="s">
        <v>452</v>
      </c>
      <c r="S209" t="s">
        <v>1435</v>
      </c>
    </row>
    <row r="210" spans="1:19" x14ac:dyDescent="0.35">
      <c r="A210" t="s">
        <v>73</v>
      </c>
      <c r="B210" t="s">
        <v>28</v>
      </c>
      <c r="C210" t="s">
        <v>1636</v>
      </c>
      <c r="D210" t="s">
        <v>1636</v>
      </c>
      <c r="E210" t="s">
        <v>350</v>
      </c>
      <c r="F210" t="s">
        <v>351</v>
      </c>
      <c r="H210" t="s">
        <v>128</v>
      </c>
      <c r="I210" s="3">
        <v>2.9082612288322991E-3</v>
      </c>
      <c r="J210" s="7">
        <v>77667255073.279999</v>
      </c>
      <c r="K210">
        <v>3.6555</v>
      </c>
      <c r="L210" s="3">
        <f t="shared" si="15"/>
        <v>0.98147894975986816</v>
      </c>
      <c r="M210" s="3">
        <f t="shared" si="16"/>
        <v>2.963141725600782E-3</v>
      </c>
      <c r="N210">
        <f t="shared" si="17"/>
        <v>230139084.22051498</v>
      </c>
      <c r="O210">
        <f t="shared" si="18"/>
        <v>62.956937278215015</v>
      </c>
      <c r="P210" s="3">
        <f t="shared" si="19"/>
        <v>2.963141725600782E-3</v>
      </c>
      <c r="Q210" t="s">
        <v>1637</v>
      </c>
    </row>
    <row r="211" spans="1:19" x14ac:dyDescent="0.35">
      <c r="A211" t="s">
        <v>73</v>
      </c>
      <c r="B211" t="s">
        <v>28</v>
      </c>
      <c r="C211" t="s">
        <v>39</v>
      </c>
      <c r="D211" t="s">
        <v>40</v>
      </c>
      <c r="E211" t="s">
        <v>971</v>
      </c>
      <c r="F211" t="s">
        <v>972</v>
      </c>
      <c r="H211" t="s">
        <v>128</v>
      </c>
      <c r="I211" s="3">
        <v>1.15656695688502E-4</v>
      </c>
      <c r="J211" s="7">
        <v>51098761913.120003</v>
      </c>
      <c r="K211">
        <v>3.6555</v>
      </c>
      <c r="L211" s="3">
        <f t="shared" si="15"/>
        <v>0.98550243623972755</v>
      </c>
      <c r="M211" s="3">
        <f t="shared" si="16"/>
        <v>1.1735810225878328E-4</v>
      </c>
      <c r="N211">
        <f t="shared" si="17"/>
        <v>5996853.7258971576</v>
      </c>
      <c r="O211">
        <f t="shared" si="18"/>
        <v>1.6405016347687478</v>
      </c>
      <c r="P211" s="3">
        <f t="shared" si="19"/>
        <v>1.1735810225878328E-4</v>
      </c>
      <c r="Q211" t="s">
        <v>1638</v>
      </c>
      <c r="R211" t="s">
        <v>920</v>
      </c>
      <c r="S211" t="s">
        <v>973</v>
      </c>
    </row>
    <row r="212" spans="1:19" x14ac:dyDescent="0.35">
      <c r="A212" t="s">
        <v>73</v>
      </c>
      <c r="B212" t="s">
        <v>28</v>
      </c>
      <c r="C212" t="s">
        <v>1636</v>
      </c>
      <c r="D212" t="s">
        <v>1636</v>
      </c>
      <c r="E212" t="s">
        <v>381</v>
      </c>
      <c r="F212" t="s">
        <v>382</v>
      </c>
      <c r="G212" t="s">
        <v>1645</v>
      </c>
      <c r="H212" t="s">
        <v>128</v>
      </c>
      <c r="I212" s="3">
        <v>1.4329318002268001E-3</v>
      </c>
      <c r="J212" s="7">
        <v>77667255073.279999</v>
      </c>
      <c r="K212">
        <v>3.6555</v>
      </c>
      <c r="L212" s="3">
        <f t="shared" si="15"/>
        <v>0.98147894975986816</v>
      </c>
      <c r="M212" s="3">
        <f t="shared" si="16"/>
        <v>1.4599720152708175E-3</v>
      </c>
      <c r="N212">
        <f t="shared" si="17"/>
        <v>113392018.90988922</v>
      </c>
      <c r="O212">
        <f t="shared" si="18"/>
        <v>31.019564740771226</v>
      </c>
      <c r="P212" s="3">
        <f t="shared" si="19"/>
        <v>1.4599720152708175E-3</v>
      </c>
      <c r="Q212" t="s">
        <v>1637</v>
      </c>
    </row>
    <row r="213" spans="1:19" x14ac:dyDescent="0.35">
      <c r="A213" t="s">
        <v>73</v>
      </c>
      <c r="B213" t="s">
        <v>28</v>
      </c>
      <c r="C213" t="s">
        <v>76</v>
      </c>
      <c r="D213" t="s">
        <v>77</v>
      </c>
      <c r="E213" t="s">
        <v>102</v>
      </c>
      <c r="F213" t="s">
        <v>103</v>
      </c>
      <c r="G213" t="s">
        <v>62</v>
      </c>
      <c r="H213" t="s">
        <v>33</v>
      </c>
      <c r="I213" s="3">
        <v>3.4409945379149901E-3</v>
      </c>
      <c r="J213" s="7">
        <v>13022065924.940001</v>
      </c>
      <c r="K213">
        <v>3.6555</v>
      </c>
      <c r="L213" s="3">
        <f t="shared" si="15"/>
        <v>0.96546898107770229</v>
      </c>
      <c r="M213" s="3">
        <f t="shared" si="16"/>
        <v>3.564065345811513E-3</v>
      </c>
      <c r="N213">
        <f t="shared" si="17"/>
        <v>46411493.893951602</v>
      </c>
      <c r="O213">
        <f t="shared" si="18"/>
        <v>12.696346298441144</v>
      </c>
      <c r="P213" s="3">
        <f t="shared" si="19"/>
        <v>3.564065345811513E-3</v>
      </c>
      <c r="Q213" t="s">
        <v>1638</v>
      </c>
      <c r="R213" t="s">
        <v>33</v>
      </c>
      <c r="S213" t="s">
        <v>62</v>
      </c>
    </row>
    <row r="214" spans="1:19" x14ac:dyDescent="0.35">
      <c r="A214" t="s">
        <v>73</v>
      </c>
      <c r="B214" t="s">
        <v>28</v>
      </c>
      <c r="C214" t="s">
        <v>76</v>
      </c>
      <c r="D214" t="s">
        <v>77</v>
      </c>
      <c r="E214" t="s">
        <v>971</v>
      </c>
      <c r="F214" t="s">
        <v>972</v>
      </c>
      <c r="H214" t="s">
        <v>128</v>
      </c>
      <c r="I214" s="3">
        <v>2.25682690960482E-4</v>
      </c>
      <c r="J214" s="7">
        <v>13022065924.940001</v>
      </c>
      <c r="K214">
        <v>3.6555</v>
      </c>
      <c r="L214" s="3">
        <f t="shared" si="15"/>
        <v>0.96546898107770229</v>
      </c>
      <c r="M214" s="3">
        <f t="shared" si="16"/>
        <v>2.3375447102253277E-4</v>
      </c>
      <c r="N214">
        <f t="shared" si="17"/>
        <v>3043966.1319048987</v>
      </c>
      <c r="O214">
        <f t="shared" si="18"/>
        <v>0.83270855749005568</v>
      </c>
      <c r="P214" s="3">
        <f t="shared" si="19"/>
        <v>2.3375447102253277E-4</v>
      </c>
      <c r="Q214" t="s">
        <v>1638</v>
      </c>
      <c r="R214" t="s">
        <v>920</v>
      </c>
      <c r="S214" t="s">
        <v>973</v>
      </c>
    </row>
    <row r="215" spans="1:19" x14ac:dyDescent="0.35">
      <c r="A215" t="s">
        <v>73</v>
      </c>
      <c r="B215" t="s">
        <v>28</v>
      </c>
      <c r="C215" t="s">
        <v>1636</v>
      </c>
      <c r="D215" t="s">
        <v>1636</v>
      </c>
      <c r="E215" t="s">
        <v>1398</v>
      </c>
      <c r="F215" t="s">
        <v>1399</v>
      </c>
      <c r="H215" t="s">
        <v>128</v>
      </c>
      <c r="I215" s="3">
        <v>1.56302512621502E-3</v>
      </c>
      <c r="J215" s="7">
        <v>77667255073.279999</v>
      </c>
      <c r="K215">
        <v>3.6555</v>
      </c>
      <c r="L215" s="3">
        <f t="shared" si="15"/>
        <v>0.98147894975986816</v>
      </c>
      <c r="M215" s="3">
        <f t="shared" si="16"/>
        <v>1.59252027422232E-3</v>
      </c>
      <c r="N215">
        <f t="shared" si="17"/>
        <v>123686678.34739473</v>
      </c>
      <c r="O215">
        <f t="shared" si="18"/>
        <v>33.835775775514911</v>
      </c>
      <c r="P215" s="3">
        <f t="shared" si="19"/>
        <v>1.59252027422232E-3</v>
      </c>
      <c r="Q215" t="s">
        <v>1637</v>
      </c>
    </row>
    <row r="216" spans="1:19" x14ac:dyDescent="0.35">
      <c r="A216" t="s">
        <v>73</v>
      </c>
      <c r="B216" t="s">
        <v>28</v>
      </c>
      <c r="C216" t="s">
        <v>1636</v>
      </c>
      <c r="D216" t="s">
        <v>1636</v>
      </c>
      <c r="E216" t="s">
        <v>266</v>
      </c>
      <c r="F216" t="s">
        <v>267</v>
      </c>
      <c r="G216" t="s">
        <v>1645</v>
      </c>
      <c r="H216" t="s">
        <v>128</v>
      </c>
      <c r="I216" s="3">
        <v>1.4186912831551171E-4</v>
      </c>
      <c r="J216" s="7">
        <v>77667255073.279999</v>
      </c>
      <c r="K216">
        <v>3.6555</v>
      </c>
      <c r="L216" s="3">
        <f t="shared" si="15"/>
        <v>0.98147894975986816</v>
      </c>
      <c r="M216" s="3">
        <f t="shared" si="16"/>
        <v>1.4454627717713341E-4</v>
      </c>
      <c r="N216">
        <f t="shared" si="17"/>
        <v>11226512.579409452</v>
      </c>
      <c r="O216">
        <f t="shared" si="18"/>
        <v>3.0711291422266318</v>
      </c>
      <c r="P216" s="3">
        <f t="shared" si="19"/>
        <v>1.4454627717713341E-4</v>
      </c>
      <c r="Q216" t="s">
        <v>1637</v>
      </c>
    </row>
    <row r="217" spans="1:19" x14ac:dyDescent="0.35">
      <c r="A217" t="s">
        <v>73</v>
      </c>
      <c r="B217" t="s">
        <v>28</v>
      </c>
      <c r="C217" t="s">
        <v>39</v>
      </c>
      <c r="D217" t="s">
        <v>40</v>
      </c>
      <c r="E217" t="s">
        <v>513</v>
      </c>
      <c r="F217" t="s">
        <v>514</v>
      </c>
      <c r="G217" t="s">
        <v>515</v>
      </c>
      <c r="H217" t="s">
        <v>452</v>
      </c>
      <c r="I217" s="3">
        <v>4.1544425321131601E-4</v>
      </c>
      <c r="J217" s="7">
        <v>51098761913.120003</v>
      </c>
      <c r="K217">
        <v>3.6555</v>
      </c>
      <c r="L217" s="3">
        <f t="shared" si="15"/>
        <v>0.98550243623972755</v>
      </c>
      <c r="M217" s="3">
        <f t="shared" si="16"/>
        <v>4.2155578508408422E-4</v>
      </c>
      <c r="N217">
        <f t="shared" si="17"/>
        <v>21540978.695110004</v>
      </c>
      <c r="O217">
        <f t="shared" si="18"/>
        <v>5.8927584995513627</v>
      </c>
      <c r="P217" s="3">
        <f t="shared" si="19"/>
        <v>4.2155578508408422E-4</v>
      </c>
      <c r="Q217" t="s">
        <v>1638</v>
      </c>
      <c r="R217" t="s">
        <v>452</v>
      </c>
      <c r="S217" t="s">
        <v>515</v>
      </c>
    </row>
    <row r="218" spans="1:19" x14ac:dyDescent="0.35">
      <c r="A218" t="s">
        <v>73</v>
      </c>
      <c r="B218" t="s">
        <v>28</v>
      </c>
      <c r="C218" t="s">
        <v>1636</v>
      </c>
      <c r="D218" t="s">
        <v>1636</v>
      </c>
      <c r="E218" t="s">
        <v>1646</v>
      </c>
      <c r="F218" t="s">
        <v>1647</v>
      </c>
      <c r="G218" t="s">
        <v>1648</v>
      </c>
      <c r="H218" t="s">
        <v>128</v>
      </c>
      <c r="I218" s="3">
        <v>5.2566036994488078E-4</v>
      </c>
      <c r="J218" s="7">
        <v>77667255073.279999</v>
      </c>
      <c r="K218">
        <v>3.6555</v>
      </c>
      <c r="L218" s="3">
        <f t="shared" si="15"/>
        <v>0.98147894975986816</v>
      </c>
      <c r="M218" s="3">
        <f t="shared" si="16"/>
        <v>5.3557987165541408E-4</v>
      </c>
      <c r="N218">
        <f t="shared" si="17"/>
        <v>41597018.503975607</v>
      </c>
      <c r="O218">
        <f t="shared" si="18"/>
        <v>11.379296540548655</v>
      </c>
      <c r="P218" s="3">
        <f t="shared" si="19"/>
        <v>5.3557987165541408E-4</v>
      </c>
      <c r="Q218" t="s">
        <v>1637</v>
      </c>
    </row>
    <row r="219" spans="1:19" x14ac:dyDescent="0.35">
      <c r="A219" t="s">
        <v>73</v>
      </c>
      <c r="B219" t="s">
        <v>28</v>
      </c>
      <c r="C219" t="s">
        <v>29</v>
      </c>
      <c r="D219" t="s">
        <v>30</v>
      </c>
      <c r="E219" t="s">
        <v>104</v>
      </c>
      <c r="F219" t="s">
        <v>105</v>
      </c>
      <c r="G219" t="s">
        <v>62</v>
      </c>
      <c r="H219" t="s">
        <v>33</v>
      </c>
      <c r="I219" s="3">
        <v>5.8624719227816195E-4</v>
      </c>
      <c r="J219" s="7">
        <v>13546427235.219999</v>
      </c>
      <c r="K219">
        <v>3.6555</v>
      </c>
      <c r="L219" s="3">
        <f t="shared" si="15"/>
        <v>0.98169211961567404</v>
      </c>
      <c r="M219" s="3">
        <f t="shared" si="16"/>
        <v>5.9718029773700725E-4</v>
      </c>
      <c r="N219">
        <f t="shared" si="17"/>
        <v>8089659.4496013829</v>
      </c>
      <c r="O219">
        <f t="shared" si="18"/>
        <v>2.2130103815076962</v>
      </c>
      <c r="P219" s="3">
        <f t="shared" si="19"/>
        <v>5.9718029773700725E-4</v>
      </c>
      <c r="Q219" t="s">
        <v>1638</v>
      </c>
      <c r="R219" t="s">
        <v>33</v>
      </c>
      <c r="S219" t="s">
        <v>62</v>
      </c>
    </row>
    <row r="220" spans="1:19" x14ac:dyDescent="0.35">
      <c r="A220" t="s">
        <v>73</v>
      </c>
      <c r="B220" t="s">
        <v>28</v>
      </c>
      <c r="C220" t="s">
        <v>29</v>
      </c>
      <c r="D220" t="s">
        <v>30</v>
      </c>
      <c r="E220" t="s">
        <v>513</v>
      </c>
      <c r="F220" t="s">
        <v>514</v>
      </c>
      <c r="G220" t="s">
        <v>515</v>
      </c>
      <c r="H220" t="s">
        <v>452</v>
      </c>
      <c r="I220" s="3">
        <v>3.79040790340521E-3</v>
      </c>
      <c r="J220" s="7">
        <v>13546427235.219999</v>
      </c>
      <c r="K220">
        <v>3.6555</v>
      </c>
      <c r="L220" s="3">
        <f t="shared" si="15"/>
        <v>0.98169211961567404</v>
      </c>
      <c r="M220" s="3">
        <f t="shared" si="16"/>
        <v>3.8610963943452349E-3</v>
      </c>
      <c r="N220">
        <f t="shared" si="17"/>
        <v>52304061.354168028</v>
      </c>
      <c r="O220">
        <f t="shared" si="18"/>
        <v>14.30831934185967</v>
      </c>
      <c r="P220" s="3">
        <f t="shared" si="19"/>
        <v>3.8610963943452349E-3</v>
      </c>
      <c r="Q220" t="s">
        <v>1638</v>
      </c>
      <c r="R220" t="s">
        <v>452</v>
      </c>
      <c r="S220" t="s">
        <v>515</v>
      </c>
    </row>
    <row r="221" spans="1:19" x14ac:dyDescent="0.35">
      <c r="A221" t="s">
        <v>73</v>
      </c>
      <c r="B221" t="s">
        <v>28</v>
      </c>
      <c r="C221" t="s">
        <v>1636</v>
      </c>
      <c r="D221" t="s">
        <v>1636</v>
      </c>
      <c r="E221" t="s">
        <v>1649</v>
      </c>
      <c r="F221" t="s">
        <v>1650</v>
      </c>
      <c r="G221" t="s">
        <v>1651</v>
      </c>
      <c r="H221" t="s">
        <v>128</v>
      </c>
      <c r="I221" s="3">
        <v>3.8876560932849338E-4</v>
      </c>
      <c r="J221" s="7">
        <v>77667255073.279999</v>
      </c>
      <c r="K221">
        <v>3.6555</v>
      </c>
      <c r="L221" s="3">
        <f t="shared" si="15"/>
        <v>0.98147894975986816</v>
      </c>
      <c r="M221" s="3">
        <f t="shared" si="16"/>
        <v>3.9610183124519382E-4</v>
      </c>
      <c r="N221">
        <f t="shared" si="17"/>
        <v>30764141.962313779</v>
      </c>
      <c r="O221">
        <f t="shared" si="18"/>
        <v>8.4158506257184467</v>
      </c>
      <c r="P221" s="3">
        <f t="shared" si="19"/>
        <v>3.9610183124519382E-4</v>
      </c>
      <c r="Q221" t="s">
        <v>1637</v>
      </c>
    </row>
    <row r="222" spans="1:19" x14ac:dyDescent="0.35">
      <c r="A222" t="s">
        <v>73</v>
      </c>
      <c r="B222" t="s">
        <v>28</v>
      </c>
      <c r="C222" t="s">
        <v>39</v>
      </c>
      <c r="D222" t="s">
        <v>40</v>
      </c>
      <c r="E222" t="s">
        <v>974</v>
      </c>
      <c r="F222" t="s">
        <v>975</v>
      </c>
      <c r="H222" t="s">
        <v>128</v>
      </c>
      <c r="I222" s="3">
        <v>9.8788930827481503E-5</v>
      </c>
      <c r="J222" s="7">
        <v>51098761913.120003</v>
      </c>
      <c r="K222">
        <v>3.6555</v>
      </c>
      <c r="L222" s="3">
        <f t="shared" si="15"/>
        <v>0.98550243623972755</v>
      </c>
      <c r="M222" s="3">
        <f t="shared" si="16"/>
        <v>1.0024219849158312E-4</v>
      </c>
      <c r="N222">
        <f t="shared" si="17"/>
        <v>5122252.2343691234</v>
      </c>
      <c r="O222">
        <f t="shared" si="18"/>
        <v>1.4012453110023591</v>
      </c>
      <c r="P222" s="3">
        <f t="shared" si="19"/>
        <v>1.0024219849158314E-4</v>
      </c>
      <c r="Q222" t="s">
        <v>1638</v>
      </c>
      <c r="R222" t="s">
        <v>920</v>
      </c>
      <c r="S222" t="s">
        <v>976</v>
      </c>
    </row>
    <row r="223" spans="1:19" x14ac:dyDescent="0.35">
      <c r="A223" t="s">
        <v>73</v>
      </c>
      <c r="B223" t="s">
        <v>28</v>
      </c>
      <c r="C223" t="s">
        <v>1636</v>
      </c>
      <c r="D223" t="s">
        <v>1636</v>
      </c>
      <c r="E223" t="s">
        <v>263</v>
      </c>
      <c r="F223" t="s">
        <v>264</v>
      </c>
      <c r="G223" t="s">
        <v>265</v>
      </c>
      <c r="H223" t="s">
        <v>128</v>
      </c>
      <c r="I223" s="3">
        <v>5.5472318370754648E-4</v>
      </c>
      <c r="J223" s="7">
        <v>77667255073.279999</v>
      </c>
      <c r="K223">
        <v>3.6555</v>
      </c>
      <c r="L223" s="3">
        <f t="shared" si="15"/>
        <v>0.98147894975986816</v>
      </c>
      <c r="M223" s="3">
        <f t="shared" si="16"/>
        <v>5.6519111677664287E-4</v>
      </c>
      <c r="N223">
        <f t="shared" si="17"/>
        <v>43896842.631843507</v>
      </c>
      <c r="O223">
        <f t="shared" si="18"/>
        <v>12.008437322348108</v>
      </c>
      <c r="P223" s="3">
        <f t="shared" si="19"/>
        <v>5.6519111677664287E-4</v>
      </c>
      <c r="Q223" t="s">
        <v>1637</v>
      </c>
    </row>
    <row r="224" spans="1:19" x14ac:dyDescent="0.35">
      <c r="A224" t="s">
        <v>73</v>
      </c>
      <c r="B224" t="s">
        <v>28</v>
      </c>
      <c r="C224" t="s">
        <v>1636</v>
      </c>
      <c r="D224" t="s">
        <v>1636</v>
      </c>
      <c r="E224" t="s">
        <v>396</v>
      </c>
      <c r="F224" t="s">
        <v>397</v>
      </c>
      <c r="G224" t="s">
        <v>312</v>
      </c>
      <c r="H224" t="s">
        <v>128</v>
      </c>
      <c r="I224" s="3">
        <v>3.5538063330889152E-4</v>
      </c>
      <c r="J224" s="7">
        <v>77667255073.279999</v>
      </c>
      <c r="K224">
        <v>3.6555</v>
      </c>
      <c r="L224" s="3">
        <f t="shared" si="15"/>
        <v>0.98147894975986816</v>
      </c>
      <c r="M224" s="3">
        <f t="shared" si="16"/>
        <v>3.6208686227640454E-4</v>
      </c>
      <c r="N224">
        <f t="shared" si="17"/>
        <v>28122292.691105116</v>
      </c>
      <c r="O224">
        <f t="shared" si="18"/>
        <v>7.6931453128450595</v>
      </c>
      <c r="P224" s="3">
        <f t="shared" si="19"/>
        <v>3.6208686227640454E-4</v>
      </c>
      <c r="Q224" t="s">
        <v>1637</v>
      </c>
    </row>
    <row r="225" spans="1:19" x14ac:dyDescent="0.35">
      <c r="A225" t="s">
        <v>73</v>
      </c>
      <c r="B225" t="s">
        <v>28</v>
      </c>
      <c r="C225" t="s">
        <v>76</v>
      </c>
      <c r="D225" t="s">
        <v>77</v>
      </c>
      <c r="E225" t="s">
        <v>974</v>
      </c>
      <c r="F225" t="s">
        <v>975</v>
      </c>
      <c r="H225" t="s">
        <v>128</v>
      </c>
      <c r="I225" s="3">
        <v>9.7759859832866104E-5</v>
      </c>
      <c r="J225" s="7">
        <v>13022065924.940001</v>
      </c>
      <c r="K225">
        <v>3.6555</v>
      </c>
      <c r="L225" s="3">
        <f t="shared" si="15"/>
        <v>0.96546898107770229</v>
      </c>
      <c r="M225" s="3">
        <f t="shared" si="16"/>
        <v>1.0125634458368814E-4</v>
      </c>
      <c r="N225">
        <f t="shared" si="17"/>
        <v>1318566.7944872284</v>
      </c>
      <c r="O225">
        <f t="shared" si="18"/>
        <v>0.36070764450478138</v>
      </c>
      <c r="P225" s="3">
        <f t="shared" si="19"/>
        <v>1.0125634458368814E-4</v>
      </c>
      <c r="Q225" t="s">
        <v>1638</v>
      </c>
      <c r="R225" t="s">
        <v>920</v>
      </c>
      <c r="S225" t="s">
        <v>976</v>
      </c>
    </row>
    <row r="226" spans="1:19" x14ac:dyDescent="0.35">
      <c r="A226" t="s">
        <v>73</v>
      </c>
      <c r="B226" t="s">
        <v>28</v>
      </c>
      <c r="C226" t="s">
        <v>29</v>
      </c>
      <c r="D226" t="s">
        <v>30</v>
      </c>
      <c r="E226" t="s">
        <v>516</v>
      </c>
      <c r="F226" t="s">
        <v>517</v>
      </c>
      <c r="G226" t="s">
        <v>518</v>
      </c>
      <c r="H226" t="s">
        <v>452</v>
      </c>
      <c r="I226" s="3">
        <v>9.0596634232883305E-3</v>
      </c>
      <c r="J226" s="7">
        <v>13546427235.219999</v>
      </c>
      <c r="K226">
        <v>3.6555</v>
      </c>
      <c r="L226" s="3">
        <f t="shared" si="15"/>
        <v>0.98169211961567404</v>
      </c>
      <c r="M226" s="3">
        <f t="shared" si="16"/>
        <v>9.2286198923906288E-3</v>
      </c>
      <c r="N226">
        <f t="shared" si="17"/>
        <v>125014827.85377347</v>
      </c>
      <c r="O226">
        <f t="shared" si="18"/>
        <v>34.199104870407183</v>
      </c>
      <c r="P226" s="3">
        <f t="shared" si="19"/>
        <v>9.2286198923906288E-3</v>
      </c>
      <c r="Q226" t="s">
        <v>1638</v>
      </c>
      <c r="R226" t="s">
        <v>452</v>
      </c>
      <c r="S226" t="s">
        <v>518</v>
      </c>
    </row>
    <row r="227" spans="1:19" x14ac:dyDescent="0.35">
      <c r="A227" t="s">
        <v>73</v>
      </c>
      <c r="B227" t="s">
        <v>28</v>
      </c>
      <c r="C227" t="s">
        <v>1636</v>
      </c>
      <c r="D227" t="s">
        <v>1636</v>
      </c>
      <c r="E227" t="s">
        <v>400</v>
      </c>
      <c r="F227" t="s">
        <v>401</v>
      </c>
      <c r="H227" t="s">
        <v>128</v>
      </c>
      <c r="I227" s="3">
        <v>1.726140418171392E-3</v>
      </c>
      <c r="J227" s="7">
        <v>77667255073.279999</v>
      </c>
      <c r="K227">
        <v>3.6555</v>
      </c>
      <c r="L227" s="3">
        <f t="shared" si="15"/>
        <v>0.98147894975986816</v>
      </c>
      <c r="M227" s="3">
        <f t="shared" si="16"/>
        <v>1.7587136418908578E-3</v>
      </c>
      <c r="N227">
        <f t="shared" si="17"/>
        <v>136594461.02559447</v>
      </c>
      <c r="O227">
        <f t="shared" si="18"/>
        <v>37.366833819065647</v>
      </c>
      <c r="P227" s="3">
        <f t="shared" si="19"/>
        <v>1.7587136418908578E-3</v>
      </c>
      <c r="Q227" t="s">
        <v>1637</v>
      </c>
    </row>
    <row r="228" spans="1:19" x14ac:dyDescent="0.35">
      <c r="A228" t="s">
        <v>73</v>
      </c>
      <c r="B228" t="s">
        <v>28</v>
      </c>
      <c r="C228" t="s">
        <v>1636</v>
      </c>
      <c r="D228" t="s">
        <v>1636</v>
      </c>
      <c r="E228" t="s">
        <v>310</v>
      </c>
      <c r="F228" t="s">
        <v>311</v>
      </c>
      <c r="H228" t="s">
        <v>128</v>
      </c>
      <c r="I228" s="3">
        <v>5.934169051294198E-4</v>
      </c>
      <c r="J228" s="7">
        <v>77667255073.279999</v>
      </c>
      <c r="K228">
        <v>3.6555</v>
      </c>
      <c r="L228" s="3">
        <f t="shared" si="15"/>
        <v>0.98147894975986816</v>
      </c>
      <c r="M228" s="3">
        <f t="shared" si="16"/>
        <v>6.0461501010755972E-4</v>
      </c>
      <c r="N228">
        <f t="shared" si="17"/>
        <v>46958788.211157605</v>
      </c>
      <c r="O228">
        <f t="shared" si="18"/>
        <v>12.846064344455645</v>
      </c>
      <c r="P228" s="3">
        <f t="shared" si="19"/>
        <v>6.0461501010755972E-4</v>
      </c>
      <c r="Q228" t="s">
        <v>1637</v>
      </c>
    </row>
    <row r="229" spans="1:19" x14ac:dyDescent="0.35">
      <c r="A229" t="s">
        <v>73</v>
      </c>
      <c r="B229" t="s">
        <v>28</v>
      </c>
      <c r="C229" t="s">
        <v>39</v>
      </c>
      <c r="D229" t="s">
        <v>40</v>
      </c>
      <c r="E229" t="s">
        <v>104</v>
      </c>
      <c r="F229" t="s">
        <v>105</v>
      </c>
      <c r="G229" t="s">
        <v>62</v>
      </c>
      <c r="H229" t="s">
        <v>33</v>
      </c>
      <c r="I229" s="3">
        <v>2.2142555253644599E-4</v>
      </c>
      <c r="J229" s="7">
        <v>51098761913.120003</v>
      </c>
      <c r="K229">
        <v>3.6555</v>
      </c>
      <c r="L229" s="3">
        <f t="shared" si="15"/>
        <v>0.98550243623972755</v>
      </c>
      <c r="M229" s="3">
        <f t="shared" si="16"/>
        <v>2.2468290731103105E-4</v>
      </c>
      <c r="N229">
        <f t="shared" si="17"/>
        <v>11481018.386633985</v>
      </c>
      <c r="O229">
        <f t="shared" si="18"/>
        <v>3.1407518497152194</v>
      </c>
      <c r="P229" s="3">
        <f t="shared" si="19"/>
        <v>2.2468290731103105E-4</v>
      </c>
      <c r="Q229" t="s">
        <v>1638</v>
      </c>
      <c r="R229" t="s">
        <v>33</v>
      </c>
      <c r="S229" t="s">
        <v>62</v>
      </c>
    </row>
    <row r="230" spans="1:19" x14ac:dyDescent="0.35">
      <c r="A230" t="s">
        <v>73</v>
      </c>
      <c r="B230" t="s">
        <v>28</v>
      </c>
      <c r="C230" t="s">
        <v>1636</v>
      </c>
      <c r="D230" t="s">
        <v>1636</v>
      </c>
      <c r="E230" t="s">
        <v>389</v>
      </c>
      <c r="F230" t="s">
        <v>390</v>
      </c>
      <c r="G230" t="s">
        <v>303</v>
      </c>
      <c r="H230" t="s">
        <v>128</v>
      </c>
      <c r="I230" s="3">
        <v>2.831517951712255E-3</v>
      </c>
      <c r="J230" s="7">
        <v>77667255073.279999</v>
      </c>
      <c r="K230">
        <v>3.6555</v>
      </c>
      <c r="L230" s="3">
        <f t="shared" si="15"/>
        <v>0.98147894975986816</v>
      </c>
      <c r="M230" s="3">
        <f t="shared" si="16"/>
        <v>2.8849502604258843E-3</v>
      </c>
      <c r="N230">
        <f t="shared" si="17"/>
        <v>224066167.75022271</v>
      </c>
      <c r="O230">
        <f t="shared" si="18"/>
        <v>61.29562788954253</v>
      </c>
      <c r="P230" s="3">
        <f t="shared" si="19"/>
        <v>2.8849502604258843E-3</v>
      </c>
      <c r="Q230" t="s">
        <v>1637</v>
      </c>
    </row>
    <row r="231" spans="1:19" x14ac:dyDescent="0.35">
      <c r="A231" t="s">
        <v>73</v>
      </c>
      <c r="B231" t="s">
        <v>28</v>
      </c>
      <c r="C231" t="s">
        <v>39</v>
      </c>
      <c r="D231" t="s">
        <v>40</v>
      </c>
      <c r="E231" t="s">
        <v>106</v>
      </c>
      <c r="F231" t="s">
        <v>107</v>
      </c>
      <c r="G231" t="s">
        <v>62</v>
      </c>
      <c r="H231" t="s">
        <v>33</v>
      </c>
      <c r="I231" s="3">
        <v>3.6374787863962198E-3</v>
      </c>
      <c r="J231" s="7">
        <v>51098761913.120003</v>
      </c>
      <c r="K231">
        <v>3.6555</v>
      </c>
      <c r="L231" s="3">
        <f t="shared" si="15"/>
        <v>0.98550243623972755</v>
      </c>
      <c r="M231" s="3">
        <f t="shared" si="16"/>
        <v>3.6909891367446481E-3</v>
      </c>
      <c r="N231">
        <f t="shared" si="17"/>
        <v>188604975.12242711</v>
      </c>
      <c r="O231">
        <f t="shared" si="18"/>
        <v>51.594850259178529</v>
      </c>
      <c r="P231" s="3">
        <f t="shared" si="19"/>
        <v>3.6909891367446481E-3</v>
      </c>
      <c r="Q231" t="s">
        <v>1638</v>
      </c>
      <c r="R231" t="s">
        <v>33</v>
      </c>
      <c r="S231" t="s">
        <v>62</v>
      </c>
    </row>
    <row r="232" spans="1:19" x14ac:dyDescent="0.35">
      <c r="A232" t="s">
        <v>73</v>
      </c>
      <c r="B232" t="s">
        <v>28</v>
      </c>
      <c r="C232" t="s">
        <v>1636</v>
      </c>
      <c r="D232" t="s">
        <v>1636</v>
      </c>
      <c r="E232" t="s">
        <v>301</v>
      </c>
      <c r="F232" t="s">
        <v>302</v>
      </c>
      <c r="G232" t="s">
        <v>303</v>
      </c>
      <c r="H232" t="s">
        <v>128</v>
      </c>
      <c r="I232" s="3">
        <v>2.6067973564826151E-5</v>
      </c>
      <c r="J232" s="7">
        <v>77667255073.279999</v>
      </c>
      <c r="K232">
        <v>3.6555</v>
      </c>
      <c r="L232" s="3">
        <f t="shared" si="15"/>
        <v>0.98147894975986816</v>
      </c>
      <c r="M232" s="3">
        <f t="shared" si="16"/>
        <v>2.6559890633623906E-5</v>
      </c>
      <c r="N232">
        <f t="shared" si="17"/>
        <v>2062833.8005600884</v>
      </c>
      <c r="O232">
        <f t="shared" si="18"/>
        <v>0.56430961580087224</v>
      </c>
      <c r="P232" s="3">
        <f t="shared" si="19"/>
        <v>2.6559890633623906E-5</v>
      </c>
      <c r="Q232" t="s">
        <v>1637</v>
      </c>
    </row>
    <row r="233" spans="1:19" x14ac:dyDescent="0.35">
      <c r="A233" t="s">
        <v>73</v>
      </c>
      <c r="B233" t="s">
        <v>28</v>
      </c>
      <c r="C233" t="s">
        <v>76</v>
      </c>
      <c r="D233" t="s">
        <v>77</v>
      </c>
      <c r="E233" t="s">
        <v>516</v>
      </c>
      <c r="F233" t="s">
        <v>517</v>
      </c>
      <c r="G233" t="s">
        <v>518</v>
      </c>
      <c r="H233" t="s">
        <v>452</v>
      </c>
      <c r="I233" s="3">
        <v>6.8878937640434703E-8</v>
      </c>
      <c r="J233" s="7">
        <v>13022065924.940001</v>
      </c>
      <c r="K233">
        <v>3.6555</v>
      </c>
      <c r="L233" s="3">
        <f t="shared" si="15"/>
        <v>0.96546898107770229</v>
      </c>
      <c r="M233" s="3">
        <f t="shared" si="16"/>
        <v>7.1342465672536428E-8</v>
      </c>
      <c r="N233">
        <f t="shared" si="17"/>
        <v>929.02629123553834</v>
      </c>
      <c r="O233">
        <f t="shared" si="18"/>
        <v>2.5414479311600011E-4</v>
      </c>
      <c r="P233" s="3">
        <f t="shared" si="19"/>
        <v>7.1342465672536428E-8</v>
      </c>
      <c r="Q233" t="s">
        <v>1638</v>
      </c>
      <c r="R233" t="s">
        <v>452</v>
      </c>
      <c r="S233" t="s">
        <v>518</v>
      </c>
    </row>
    <row r="234" spans="1:19" x14ac:dyDescent="0.35">
      <c r="A234" t="s">
        <v>73</v>
      </c>
      <c r="B234" t="s">
        <v>28</v>
      </c>
      <c r="C234" t="s">
        <v>76</v>
      </c>
      <c r="D234" t="s">
        <v>77</v>
      </c>
      <c r="E234" t="s">
        <v>977</v>
      </c>
      <c r="F234" t="s">
        <v>978</v>
      </c>
      <c r="H234" t="s">
        <v>128</v>
      </c>
      <c r="I234" s="3">
        <v>1.0708605130639699E-4</v>
      </c>
      <c r="J234" s="7">
        <v>13022065924.940001</v>
      </c>
      <c r="K234">
        <v>3.6555</v>
      </c>
      <c r="L234" s="3">
        <f t="shared" si="15"/>
        <v>0.96546898107770229</v>
      </c>
      <c r="M234" s="3">
        <f t="shared" si="16"/>
        <v>1.1091609715608104E-4</v>
      </c>
      <c r="N234">
        <f t="shared" si="17"/>
        <v>1444356.7293035374</v>
      </c>
      <c r="O234">
        <f t="shared" si="18"/>
        <v>0.3951187879369546</v>
      </c>
      <c r="P234" s="3">
        <f t="shared" si="19"/>
        <v>1.1091609715608104E-4</v>
      </c>
      <c r="Q234" t="s">
        <v>1638</v>
      </c>
      <c r="R234" t="s">
        <v>920</v>
      </c>
      <c r="S234" t="s">
        <v>979</v>
      </c>
    </row>
    <row r="235" spans="1:19" x14ac:dyDescent="0.35">
      <c r="A235" t="s">
        <v>73</v>
      </c>
      <c r="B235" t="s">
        <v>28</v>
      </c>
      <c r="C235" t="s">
        <v>1636</v>
      </c>
      <c r="D235" t="s">
        <v>1636</v>
      </c>
      <c r="E235" t="s">
        <v>411</v>
      </c>
      <c r="F235" t="s">
        <v>412</v>
      </c>
      <c r="G235" t="s">
        <v>413</v>
      </c>
      <c r="H235" t="s">
        <v>128</v>
      </c>
      <c r="I235" s="3">
        <v>7.1109963646982704E-6</v>
      </c>
      <c r="J235" s="7">
        <v>77667255073.279999</v>
      </c>
      <c r="K235">
        <v>3.6555</v>
      </c>
      <c r="L235" s="3">
        <f t="shared" si="15"/>
        <v>0.98147894975986816</v>
      </c>
      <c r="M235" s="3">
        <f t="shared" si="16"/>
        <v>7.2451847963097625E-6</v>
      </c>
      <c r="N235">
        <f t="shared" si="17"/>
        <v>562713.61562804051</v>
      </c>
      <c r="O235">
        <f t="shared" si="18"/>
        <v>0.15393615528054727</v>
      </c>
      <c r="P235" s="3">
        <f t="shared" si="19"/>
        <v>7.2451847963097625E-6</v>
      </c>
      <c r="Q235" t="s">
        <v>1637</v>
      </c>
    </row>
    <row r="236" spans="1:19" x14ac:dyDescent="0.35">
      <c r="A236" t="s">
        <v>73</v>
      </c>
      <c r="B236" t="s">
        <v>28</v>
      </c>
      <c r="C236" t="s">
        <v>39</v>
      </c>
      <c r="D236" t="s">
        <v>40</v>
      </c>
      <c r="E236" t="s">
        <v>977</v>
      </c>
      <c r="F236" t="s">
        <v>978</v>
      </c>
      <c r="H236" t="s">
        <v>128</v>
      </c>
      <c r="I236" s="3">
        <v>1.081922799379582E-4</v>
      </c>
      <c r="J236" s="7">
        <v>51098761913.120003</v>
      </c>
      <c r="K236">
        <v>3.6555</v>
      </c>
      <c r="L236" s="3">
        <f t="shared" si="15"/>
        <v>0.98550243623972755</v>
      </c>
      <c r="M236" s="3">
        <f t="shared" si="16"/>
        <v>1.0978387871954482E-4</v>
      </c>
      <c r="N236">
        <f t="shared" si="17"/>
        <v>5609820.2805888625</v>
      </c>
      <c r="O236">
        <f t="shared" si="18"/>
        <v>1.5346246151248426</v>
      </c>
      <c r="P236" s="3">
        <f t="shared" si="19"/>
        <v>1.0978387871954482E-4</v>
      </c>
      <c r="Q236" t="s">
        <v>1638</v>
      </c>
      <c r="R236" t="s">
        <v>920</v>
      </c>
      <c r="S236" t="s">
        <v>979</v>
      </c>
    </row>
    <row r="237" spans="1:19" x14ac:dyDescent="0.35">
      <c r="A237" t="s">
        <v>73</v>
      </c>
      <c r="B237" t="s">
        <v>28</v>
      </c>
      <c r="C237" t="s">
        <v>1636</v>
      </c>
      <c r="D237" t="s">
        <v>1636</v>
      </c>
      <c r="E237" t="s">
        <v>280</v>
      </c>
      <c r="F237" t="s">
        <v>281</v>
      </c>
      <c r="G237" t="s">
        <v>282</v>
      </c>
      <c r="H237" t="s">
        <v>128</v>
      </c>
      <c r="I237" s="3">
        <v>7.6418570927581849E-5</v>
      </c>
      <c r="J237" s="7">
        <v>77667255073.279999</v>
      </c>
      <c r="K237">
        <v>3.6555</v>
      </c>
      <c r="L237" s="3">
        <f t="shared" si="15"/>
        <v>0.98147894975986816</v>
      </c>
      <c r="M237" s="3">
        <f t="shared" si="16"/>
        <v>7.7860631597120514E-5</v>
      </c>
      <c r="N237">
        <f t="shared" si="17"/>
        <v>6047221.5344202435</v>
      </c>
      <c r="O237">
        <f t="shared" si="18"/>
        <v>1.654280272033988</v>
      </c>
      <c r="P237" s="3">
        <f t="shared" si="19"/>
        <v>7.7860631597120514E-5</v>
      </c>
      <c r="Q237" t="s">
        <v>1637</v>
      </c>
    </row>
    <row r="238" spans="1:19" x14ac:dyDescent="0.35">
      <c r="A238" t="s">
        <v>73</v>
      </c>
      <c r="B238" t="s">
        <v>28</v>
      </c>
      <c r="C238" t="s">
        <v>1636</v>
      </c>
      <c r="D238" t="s">
        <v>1636</v>
      </c>
      <c r="E238" t="s">
        <v>421</v>
      </c>
      <c r="F238" t="s">
        <v>422</v>
      </c>
      <c r="G238" t="s">
        <v>423</v>
      </c>
      <c r="H238" t="s">
        <v>128</v>
      </c>
      <c r="I238" s="3">
        <v>1.6158680735281409E-3</v>
      </c>
      <c r="J238" s="7">
        <v>77667255073.279999</v>
      </c>
      <c r="K238">
        <v>3.6555</v>
      </c>
      <c r="L238" s="3">
        <f t="shared" si="15"/>
        <v>0.98147894975986816</v>
      </c>
      <c r="M238" s="3">
        <f t="shared" si="16"/>
        <v>1.6463603971572538E-3</v>
      </c>
      <c r="N238">
        <f t="shared" si="17"/>
        <v>127868292.90855899</v>
      </c>
      <c r="O238">
        <f t="shared" si="18"/>
        <v>34.979699879239227</v>
      </c>
      <c r="P238" s="3">
        <f t="shared" si="19"/>
        <v>1.6463603971572538E-3</v>
      </c>
      <c r="Q238" t="s">
        <v>1637</v>
      </c>
    </row>
    <row r="239" spans="1:19" x14ac:dyDescent="0.35">
      <c r="A239" t="s">
        <v>73</v>
      </c>
      <c r="B239" t="s">
        <v>28</v>
      </c>
      <c r="C239" t="s">
        <v>39</v>
      </c>
      <c r="D239" t="s">
        <v>40</v>
      </c>
      <c r="E239" t="s">
        <v>516</v>
      </c>
      <c r="F239" t="s">
        <v>517</v>
      </c>
      <c r="G239" t="s">
        <v>518</v>
      </c>
      <c r="H239" t="s">
        <v>452</v>
      </c>
      <c r="I239" s="3">
        <v>8.2930292852462098E-4</v>
      </c>
      <c r="J239" s="7">
        <v>51098761913.120003</v>
      </c>
      <c r="K239">
        <v>3.6555</v>
      </c>
      <c r="L239" s="3">
        <f t="shared" si="15"/>
        <v>0.98550243623972755</v>
      </c>
      <c r="M239" s="3">
        <f t="shared" si="16"/>
        <v>8.4150266709527403E-4</v>
      </c>
      <c r="N239">
        <f t="shared" si="17"/>
        <v>42999744.435156889</v>
      </c>
      <c r="O239">
        <f t="shared" si="18"/>
        <v>11.763026791179563</v>
      </c>
      <c r="P239" s="3">
        <f t="shared" si="19"/>
        <v>8.4150266709527403E-4</v>
      </c>
      <c r="Q239" t="s">
        <v>1638</v>
      </c>
      <c r="R239" t="s">
        <v>452</v>
      </c>
      <c r="S239" t="s">
        <v>518</v>
      </c>
    </row>
    <row r="240" spans="1:19" x14ac:dyDescent="0.35">
      <c r="A240" t="s">
        <v>73</v>
      </c>
      <c r="B240" t="s">
        <v>28</v>
      </c>
      <c r="C240" t="s">
        <v>29</v>
      </c>
      <c r="D240" t="s">
        <v>30</v>
      </c>
      <c r="E240" t="s">
        <v>106</v>
      </c>
      <c r="F240" t="s">
        <v>107</v>
      </c>
      <c r="G240" t="s">
        <v>62</v>
      </c>
      <c r="H240" t="s">
        <v>33</v>
      </c>
      <c r="I240" s="3">
        <v>2.6190394041543598E-3</v>
      </c>
      <c r="J240" s="7">
        <v>13546427235.219999</v>
      </c>
      <c r="K240">
        <v>3.6555</v>
      </c>
      <c r="L240" s="3">
        <f t="shared" si="15"/>
        <v>0.98169211961567404</v>
      </c>
      <c r="M240" s="3">
        <f t="shared" si="16"/>
        <v>2.6678826811604604E-3</v>
      </c>
      <c r="N240">
        <f t="shared" si="17"/>
        <v>36140278.612443812</v>
      </c>
      <c r="O240">
        <f t="shared" si="18"/>
        <v>9.8865486561192224</v>
      </c>
      <c r="P240" s="3">
        <f t="shared" si="19"/>
        <v>2.6678826811604604E-3</v>
      </c>
      <c r="Q240" t="s">
        <v>1638</v>
      </c>
      <c r="R240" t="s">
        <v>33</v>
      </c>
      <c r="S240" t="s">
        <v>62</v>
      </c>
    </row>
    <row r="241" spans="1:19" x14ac:dyDescent="0.35">
      <c r="A241" t="s">
        <v>73</v>
      </c>
      <c r="B241" t="s">
        <v>28</v>
      </c>
      <c r="C241" t="s">
        <v>1636</v>
      </c>
      <c r="D241" t="s">
        <v>1636</v>
      </c>
      <c r="E241" t="s">
        <v>424</v>
      </c>
      <c r="F241" t="s">
        <v>425</v>
      </c>
      <c r="G241" t="s">
        <v>426</v>
      </c>
      <c r="H241" t="s">
        <v>128</v>
      </c>
      <c r="I241" s="3">
        <v>7.8874705559487199E-3</v>
      </c>
      <c r="J241" s="7">
        <v>77667255073.279999</v>
      </c>
      <c r="K241">
        <v>3.6555</v>
      </c>
      <c r="L241" s="3">
        <f t="shared" si="15"/>
        <v>0.98147894975986816</v>
      </c>
      <c r="M241" s="3">
        <f t="shared" si="16"/>
        <v>8.0363114847022393E-3</v>
      </c>
      <c r="N241">
        <f t="shared" si="17"/>
        <v>624158253.93069828</v>
      </c>
      <c r="O241">
        <f t="shared" si="18"/>
        <v>170.74497440314545</v>
      </c>
      <c r="P241" s="3">
        <f t="shared" si="19"/>
        <v>8.0363114847022393E-3</v>
      </c>
      <c r="Q241" t="s">
        <v>1637</v>
      </c>
    </row>
    <row r="242" spans="1:19" x14ac:dyDescent="0.35">
      <c r="A242" t="s">
        <v>73</v>
      </c>
      <c r="B242" t="s">
        <v>28</v>
      </c>
      <c r="C242" t="s">
        <v>1636</v>
      </c>
      <c r="D242" t="s">
        <v>1636</v>
      </c>
      <c r="E242" t="s">
        <v>143</v>
      </c>
      <c r="F242" t="s">
        <v>144</v>
      </c>
      <c r="G242" t="s">
        <v>146</v>
      </c>
      <c r="H242" t="s">
        <v>128</v>
      </c>
      <c r="I242" s="3">
        <v>1.9712783907044869E-3</v>
      </c>
      <c r="J242" s="7">
        <v>77667255073.279999</v>
      </c>
      <c r="K242">
        <v>3.6555</v>
      </c>
      <c r="L242" s="3">
        <f t="shared" si="15"/>
        <v>0.98147894975986816</v>
      </c>
      <c r="M242" s="3">
        <f t="shared" si="16"/>
        <v>2.008477503452098E-3</v>
      </c>
      <c r="N242">
        <f t="shared" si="17"/>
        <v>155992934.56955871</v>
      </c>
      <c r="O242">
        <f t="shared" si="18"/>
        <v>42.673487777201125</v>
      </c>
      <c r="P242" s="3">
        <f t="shared" si="19"/>
        <v>2.008477503452098E-3</v>
      </c>
      <c r="Q242" t="s">
        <v>1637</v>
      </c>
    </row>
    <row r="243" spans="1:19" x14ac:dyDescent="0.35">
      <c r="A243" t="s">
        <v>73</v>
      </c>
      <c r="B243" t="s">
        <v>28</v>
      </c>
      <c r="C243" t="s">
        <v>29</v>
      </c>
      <c r="D243" t="s">
        <v>30</v>
      </c>
      <c r="E243" t="s">
        <v>108</v>
      </c>
      <c r="F243" t="s">
        <v>109</v>
      </c>
      <c r="G243" t="s">
        <v>62</v>
      </c>
      <c r="H243" t="s">
        <v>33</v>
      </c>
      <c r="I243" s="3">
        <v>3.5084805992672899E-3</v>
      </c>
      <c r="J243" s="7">
        <v>13546427235.219999</v>
      </c>
      <c r="K243">
        <v>3.6555</v>
      </c>
      <c r="L243" s="3">
        <f t="shared" si="15"/>
        <v>0.98169211961567404</v>
      </c>
      <c r="M243" s="3">
        <f t="shared" si="16"/>
        <v>3.5739113405950907E-3</v>
      </c>
      <c r="N243">
        <f t="shared" si="17"/>
        <v>48413729.920498952</v>
      </c>
      <c r="O243">
        <f t="shared" si="18"/>
        <v>13.244078763643538</v>
      </c>
      <c r="P243" s="3">
        <f t="shared" si="19"/>
        <v>3.5739113405950903E-3</v>
      </c>
      <c r="Q243" t="s">
        <v>1638</v>
      </c>
      <c r="R243" t="s">
        <v>33</v>
      </c>
      <c r="S243" t="s">
        <v>62</v>
      </c>
    </row>
    <row r="244" spans="1:19" x14ac:dyDescent="0.35">
      <c r="A244" t="s">
        <v>73</v>
      </c>
      <c r="B244" t="s">
        <v>28</v>
      </c>
      <c r="C244" t="s">
        <v>39</v>
      </c>
      <c r="D244" t="s">
        <v>40</v>
      </c>
      <c r="E244" t="s">
        <v>519</v>
      </c>
      <c r="F244" t="s">
        <v>520</v>
      </c>
      <c r="G244" t="s">
        <v>521</v>
      </c>
      <c r="H244" t="s">
        <v>452</v>
      </c>
      <c r="I244" s="3">
        <v>2.0756513376789E-3</v>
      </c>
      <c r="J244" s="7">
        <v>51098761913.120003</v>
      </c>
      <c r="K244">
        <v>3.6555</v>
      </c>
      <c r="L244" s="3">
        <f t="shared" si="15"/>
        <v>0.98550243623972755</v>
      </c>
      <c r="M244" s="3">
        <f t="shared" si="16"/>
        <v>2.1061859020853695E-3</v>
      </c>
      <c r="N244">
        <f t="shared" si="17"/>
        <v>107623491.95543018</v>
      </c>
      <c r="O244">
        <f t="shared" si="18"/>
        <v>29.441524266291939</v>
      </c>
      <c r="P244" s="3">
        <f t="shared" si="19"/>
        <v>2.1061859020853695E-3</v>
      </c>
      <c r="Q244" t="s">
        <v>1638</v>
      </c>
      <c r="R244" t="s">
        <v>452</v>
      </c>
      <c r="S244" t="s">
        <v>521</v>
      </c>
    </row>
    <row r="245" spans="1:19" x14ac:dyDescent="0.35">
      <c r="A245" t="s">
        <v>73</v>
      </c>
      <c r="B245" t="s">
        <v>28</v>
      </c>
      <c r="C245" t="s">
        <v>1636</v>
      </c>
      <c r="D245" t="s">
        <v>1636</v>
      </c>
      <c r="E245" t="s">
        <v>427</v>
      </c>
      <c r="F245" t="s">
        <v>428</v>
      </c>
      <c r="G245" t="s">
        <v>429</v>
      </c>
      <c r="H245" t="s">
        <v>128</v>
      </c>
      <c r="I245" s="3">
        <v>4.0276813693253491E-2</v>
      </c>
      <c r="J245" s="7">
        <v>77667255073.279999</v>
      </c>
      <c r="K245">
        <v>3.6555</v>
      </c>
      <c r="L245" s="3">
        <f t="shared" si="15"/>
        <v>0.98147894975986816</v>
      </c>
      <c r="M245" s="3">
        <f t="shared" si="16"/>
        <v>4.1036859428424569E-2</v>
      </c>
      <c r="N245">
        <f t="shared" si="17"/>
        <v>3187220228.6337862</v>
      </c>
      <c r="O245">
        <f t="shared" si="18"/>
        <v>871.89720383908798</v>
      </c>
      <c r="P245" s="3">
        <f t="shared" si="19"/>
        <v>4.1036859428424569E-2</v>
      </c>
      <c r="Q245" t="s">
        <v>1637</v>
      </c>
    </row>
    <row r="246" spans="1:19" x14ac:dyDescent="0.35">
      <c r="A246" t="s">
        <v>73</v>
      </c>
      <c r="B246" t="s">
        <v>28</v>
      </c>
      <c r="C246" t="s">
        <v>1636</v>
      </c>
      <c r="D246" t="s">
        <v>1636</v>
      </c>
      <c r="E246" t="s">
        <v>431</v>
      </c>
      <c r="F246" t="s">
        <v>432</v>
      </c>
      <c r="G246" t="s">
        <v>433</v>
      </c>
      <c r="H246" t="s">
        <v>128</v>
      </c>
      <c r="I246" s="3">
        <v>3.2926528574691838E-3</v>
      </c>
      <c r="J246" s="7">
        <v>77667255073.279999</v>
      </c>
      <c r="K246">
        <v>3.6555</v>
      </c>
      <c r="L246" s="3">
        <f t="shared" si="15"/>
        <v>0.98147894975986816</v>
      </c>
      <c r="M246" s="3">
        <f t="shared" si="16"/>
        <v>3.3547870367212408E-3</v>
      </c>
      <c r="N246">
        <f t="shared" si="17"/>
        <v>260557100.49756175</v>
      </c>
      <c r="O246">
        <f t="shared" si="18"/>
        <v>71.278101627017307</v>
      </c>
      <c r="P246" s="3">
        <f t="shared" si="19"/>
        <v>3.3547870367212408E-3</v>
      </c>
      <c r="Q246" t="s">
        <v>1637</v>
      </c>
    </row>
    <row r="247" spans="1:19" x14ac:dyDescent="0.35">
      <c r="A247" t="s">
        <v>73</v>
      </c>
      <c r="B247" t="s">
        <v>28</v>
      </c>
      <c r="C247" t="s">
        <v>39</v>
      </c>
      <c r="D247" t="s">
        <v>40</v>
      </c>
      <c r="E247" t="s">
        <v>980</v>
      </c>
      <c r="F247" t="s">
        <v>981</v>
      </c>
      <c r="H247" t="s">
        <v>128</v>
      </c>
      <c r="I247" s="3">
        <v>9.5575610537397594E-5</v>
      </c>
      <c r="J247" s="7">
        <v>51098761913.120003</v>
      </c>
      <c r="K247">
        <v>3.6555</v>
      </c>
      <c r="L247" s="3">
        <f t="shared" si="15"/>
        <v>0.98550243623972755</v>
      </c>
      <c r="M247" s="3">
        <f t="shared" si="16"/>
        <v>9.6981607576816209E-5</v>
      </c>
      <c r="N247">
        <f t="shared" si="17"/>
        <v>4955640.0755193662</v>
      </c>
      <c r="O247">
        <f t="shared" si="18"/>
        <v>1.3556668241059679</v>
      </c>
      <c r="P247" s="3">
        <f t="shared" si="19"/>
        <v>9.6981607576816209E-5</v>
      </c>
      <c r="Q247" t="s">
        <v>1638</v>
      </c>
      <c r="R247" t="s">
        <v>920</v>
      </c>
      <c r="S247" t="s">
        <v>982</v>
      </c>
    </row>
    <row r="248" spans="1:19" x14ac:dyDescent="0.35">
      <c r="A248" t="s">
        <v>73</v>
      </c>
      <c r="B248" t="s">
        <v>28</v>
      </c>
      <c r="C248" t="s">
        <v>29</v>
      </c>
      <c r="D248" t="s">
        <v>30</v>
      </c>
      <c r="E248" t="s">
        <v>519</v>
      </c>
      <c r="F248" t="s">
        <v>520</v>
      </c>
      <c r="G248" t="s">
        <v>521</v>
      </c>
      <c r="H248" t="s">
        <v>452</v>
      </c>
      <c r="I248" s="3">
        <v>5.9494814575209E-3</v>
      </c>
      <c r="J248" s="7">
        <v>13546427235.219999</v>
      </c>
      <c r="K248">
        <v>3.6555</v>
      </c>
      <c r="L248" s="3">
        <f t="shared" si="15"/>
        <v>0.98169211961567404</v>
      </c>
      <c r="M248" s="3">
        <f t="shared" si="16"/>
        <v>6.0604351798709379E-3</v>
      </c>
      <c r="N248">
        <f t="shared" si="17"/>
        <v>82097244.177889094</v>
      </c>
      <c r="O248">
        <f t="shared" si="18"/>
        <v>22.458554008450033</v>
      </c>
      <c r="P248" s="3">
        <f t="shared" si="19"/>
        <v>6.0604351798709379E-3</v>
      </c>
      <c r="Q248" t="s">
        <v>1638</v>
      </c>
      <c r="R248" t="s">
        <v>452</v>
      </c>
      <c r="S248" t="s">
        <v>521</v>
      </c>
    </row>
    <row r="249" spans="1:19" x14ac:dyDescent="0.35">
      <c r="A249" t="s">
        <v>73</v>
      </c>
      <c r="B249" t="s">
        <v>28</v>
      </c>
      <c r="C249" t="s">
        <v>1636</v>
      </c>
      <c r="D249" t="s">
        <v>1636</v>
      </c>
      <c r="E249" t="s">
        <v>211</v>
      </c>
      <c r="F249" t="s">
        <v>212</v>
      </c>
      <c r="G249" t="s">
        <v>213</v>
      </c>
      <c r="H249" t="s">
        <v>128</v>
      </c>
      <c r="I249" s="3">
        <v>6.6915919605044466E-4</v>
      </c>
      <c r="J249" s="7">
        <v>77667255073.279999</v>
      </c>
      <c r="K249">
        <v>3.6555</v>
      </c>
      <c r="L249" s="3">
        <f t="shared" si="15"/>
        <v>0.98147894975986816</v>
      </c>
      <c r="M249" s="3">
        <f t="shared" si="16"/>
        <v>6.8178659992062314E-4</v>
      </c>
      <c r="N249">
        <f t="shared" si="17"/>
        <v>52952493.761579342</v>
      </c>
      <c r="O249">
        <f t="shared" si="18"/>
        <v>14.485704763118409</v>
      </c>
      <c r="P249" s="3">
        <f t="shared" si="19"/>
        <v>6.8178659992062314E-4</v>
      </c>
      <c r="Q249" t="s">
        <v>1637</v>
      </c>
    </row>
    <row r="250" spans="1:19" x14ac:dyDescent="0.35">
      <c r="A250" t="s">
        <v>73</v>
      </c>
      <c r="B250" t="s">
        <v>28</v>
      </c>
      <c r="C250" t="s">
        <v>1636</v>
      </c>
      <c r="D250" t="s">
        <v>1636</v>
      </c>
      <c r="E250" t="s">
        <v>214</v>
      </c>
      <c r="F250" t="s">
        <v>215</v>
      </c>
      <c r="G250" t="s">
        <v>216</v>
      </c>
      <c r="H250" t="s">
        <v>128</v>
      </c>
      <c r="I250" s="3">
        <v>1.6482121891569839E-3</v>
      </c>
      <c r="J250" s="7">
        <v>77667255073.279999</v>
      </c>
      <c r="K250">
        <v>3.6555</v>
      </c>
      <c r="L250" s="3">
        <f t="shared" si="15"/>
        <v>0.98147894975986816</v>
      </c>
      <c r="M250" s="3">
        <f t="shared" si="16"/>
        <v>1.6793148641244327E-3</v>
      </c>
      <c r="N250">
        <f t="shared" si="17"/>
        <v>130427775.90030286</v>
      </c>
      <c r="O250">
        <f t="shared" si="18"/>
        <v>35.679873040706568</v>
      </c>
      <c r="P250" s="3">
        <f t="shared" si="19"/>
        <v>1.6793148641244327E-3</v>
      </c>
      <c r="Q250" t="s">
        <v>1637</v>
      </c>
    </row>
    <row r="251" spans="1:19" x14ac:dyDescent="0.35">
      <c r="A251" t="s">
        <v>73</v>
      </c>
      <c r="B251" t="s">
        <v>28</v>
      </c>
      <c r="C251" t="s">
        <v>76</v>
      </c>
      <c r="D251" t="s">
        <v>77</v>
      </c>
      <c r="E251" t="s">
        <v>980</v>
      </c>
      <c r="F251" t="s">
        <v>981</v>
      </c>
      <c r="H251" t="s">
        <v>128</v>
      </c>
      <c r="I251" s="3">
        <v>1.81886921821014E-4</v>
      </c>
      <c r="J251" s="7">
        <v>13022065924.940001</v>
      </c>
      <c r="K251">
        <v>3.6555</v>
      </c>
      <c r="L251" s="3">
        <f t="shared" si="15"/>
        <v>0.96546898107770229</v>
      </c>
      <c r="M251" s="3">
        <f t="shared" si="16"/>
        <v>1.883922998934499E-4</v>
      </c>
      <c r="N251">
        <f t="shared" si="17"/>
        <v>2453256.9489635718</v>
      </c>
      <c r="O251">
        <f t="shared" si="18"/>
        <v>0.67111392394024671</v>
      </c>
      <c r="P251" s="3">
        <f t="shared" si="19"/>
        <v>1.8839229989344993E-4</v>
      </c>
      <c r="Q251" t="s">
        <v>1638</v>
      </c>
      <c r="R251" t="s">
        <v>920</v>
      </c>
      <c r="S251" t="s">
        <v>982</v>
      </c>
    </row>
    <row r="252" spans="1:19" x14ac:dyDescent="0.35">
      <c r="A252" t="s">
        <v>73</v>
      </c>
      <c r="B252" t="s">
        <v>28</v>
      </c>
      <c r="C252" t="s">
        <v>39</v>
      </c>
      <c r="D252" t="s">
        <v>40</v>
      </c>
      <c r="E252" t="s">
        <v>108</v>
      </c>
      <c r="F252" t="s">
        <v>109</v>
      </c>
      <c r="G252" t="s">
        <v>62</v>
      </c>
      <c r="H252" t="s">
        <v>33</v>
      </c>
      <c r="I252" s="3">
        <v>9.1407077621203031E-4</v>
      </c>
      <c r="J252" s="7">
        <v>51098761913.120003</v>
      </c>
      <c r="K252">
        <v>3.6555</v>
      </c>
      <c r="L252" s="3">
        <f t="shared" si="15"/>
        <v>0.98550243623972755</v>
      </c>
      <c r="M252" s="3">
        <f t="shared" si="16"/>
        <v>9.2751752060578243E-4</v>
      </c>
      <c r="N252">
        <f t="shared" si="17"/>
        <v>47394996.955682255</v>
      </c>
      <c r="O252">
        <f t="shared" si="18"/>
        <v>12.965393778055603</v>
      </c>
      <c r="P252" s="3">
        <f t="shared" si="19"/>
        <v>9.2751752060578243E-4</v>
      </c>
      <c r="Q252" t="s">
        <v>1638</v>
      </c>
      <c r="R252" t="s">
        <v>33</v>
      </c>
      <c r="S252" t="s">
        <v>62</v>
      </c>
    </row>
    <row r="253" spans="1:19" x14ac:dyDescent="0.35">
      <c r="A253" t="s">
        <v>73</v>
      </c>
      <c r="B253" t="s">
        <v>28</v>
      </c>
      <c r="C253" t="s">
        <v>1636</v>
      </c>
      <c r="D253" t="s">
        <v>1636</v>
      </c>
      <c r="E253" t="s">
        <v>153</v>
      </c>
      <c r="F253" t="s">
        <v>154</v>
      </c>
      <c r="G253" t="s">
        <v>155</v>
      </c>
      <c r="H253" t="s">
        <v>128</v>
      </c>
      <c r="I253" s="3">
        <v>1.5394832891475438E-8</v>
      </c>
      <c r="J253" s="7">
        <v>77667255073.279999</v>
      </c>
      <c r="K253">
        <v>3.6555</v>
      </c>
      <c r="L253" s="3">
        <f t="shared" si="15"/>
        <v>0.98147894975986816</v>
      </c>
      <c r="M253" s="3">
        <f t="shared" si="16"/>
        <v>1.5685341896779332E-8</v>
      </c>
      <c r="N253">
        <f t="shared" si="17"/>
        <v>1218.2374500087658</v>
      </c>
      <c r="O253">
        <f t="shared" si="18"/>
        <v>3.3326151005574222E-4</v>
      </c>
      <c r="P253" s="3">
        <f t="shared" si="19"/>
        <v>1.5685341896779332E-8</v>
      </c>
      <c r="Q253" t="s">
        <v>1637</v>
      </c>
    </row>
    <row r="254" spans="1:19" x14ac:dyDescent="0.35">
      <c r="A254" t="s">
        <v>73</v>
      </c>
      <c r="B254" t="s">
        <v>28</v>
      </c>
      <c r="C254" t="s">
        <v>1636</v>
      </c>
      <c r="D254" t="s">
        <v>1636</v>
      </c>
      <c r="E254" t="s">
        <v>157</v>
      </c>
      <c r="F254" t="s">
        <v>158</v>
      </c>
      <c r="G254" t="s">
        <v>155</v>
      </c>
      <c r="H254" t="s">
        <v>128</v>
      </c>
      <c r="I254" s="3">
        <v>2.1801416577472638E-3</v>
      </c>
      <c r="J254" s="7">
        <v>77667255073.279999</v>
      </c>
      <c r="K254">
        <v>3.6555</v>
      </c>
      <c r="L254" s="3">
        <f t="shared" si="15"/>
        <v>0.98147894975986816</v>
      </c>
      <c r="M254" s="3">
        <f t="shared" si="16"/>
        <v>2.2212821357815819E-3</v>
      </c>
      <c r="N254">
        <f t="shared" si="17"/>
        <v>172520886.22946829</v>
      </c>
      <c r="O254">
        <f t="shared" si="18"/>
        <v>47.194880653663873</v>
      </c>
      <c r="P254" s="3">
        <f t="shared" si="19"/>
        <v>2.2212821357815819E-3</v>
      </c>
      <c r="Q254" t="s">
        <v>1637</v>
      </c>
    </row>
    <row r="255" spans="1:19" x14ac:dyDescent="0.35">
      <c r="A255" t="s">
        <v>73</v>
      </c>
      <c r="B255" t="s">
        <v>28</v>
      </c>
      <c r="C255" t="s">
        <v>39</v>
      </c>
      <c r="D255" t="s">
        <v>40</v>
      </c>
      <c r="E255" t="s">
        <v>110</v>
      </c>
      <c r="F255" t="s">
        <v>111</v>
      </c>
      <c r="G255" t="s">
        <v>62</v>
      </c>
      <c r="H255" t="s">
        <v>33</v>
      </c>
      <c r="I255" s="3">
        <v>2.76338835914582E-2</v>
      </c>
      <c r="J255" s="7">
        <v>51098761913.120003</v>
      </c>
      <c r="K255">
        <v>3.6555</v>
      </c>
      <c r="L255" s="3">
        <f t="shared" si="15"/>
        <v>0.98550243623972755</v>
      </c>
      <c r="M255" s="3">
        <f t="shared" si="16"/>
        <v>2.8040401094184757E-2</v>
      </c>
      <c r="N255">
        <f t="shared" si="17"/>
        <v>1432829779.4601364</v>
      </c>
      <c r="O255">
        <f t="shared" si="18"/>
        <v>391.96547106008381</v>
      </c>
      <c r="P255" s="3">
        <f t="shared" si="19"/>
        <v>2.8040401094184757E-2</v>
      </c>
      <c r="Q255" t="s">
        <v>1638</v>
      </c>
      <c r="R255" t="s">
        <v>33</v>
      </c>
      <c r="S255" t="s">
        <v>62</v>
      </c>
    </row>
    <row r="256" spans="1:19" x14ac:dyDescent="0.35">
      <c r="A256" t="s">
        <v>73</v>
      </c>
      <c r="B256" t="s">
        <v>28</v>
      </c>
      <c r="C256" t="s">
        <v>39</v>
      </c>
      <c r="D256" t="s">
        <v>40</v>
      </c>
      <c r="E256" t="s">
        <v>983</v>
      </c>
      <c r="F256" t="s">
        <v>984</v>
      </c>
      <c r="H256" t="s">
        <v>128</v>
      </c>
      <c r="I256" s="3">
        <v>2.1087354161809699E-3</v>
      </c>
      <c r="J256" s="7">
        <v>51098761913.120003</v>
      </c>
      <c r="K256">
        <v>3.6555</v>
      </c>
      <c r="L256" s="3">
        <f t="shared" si="15"/>
        <v>0.98550243623972755</v>
      </c>
      <c r="M256" s="3">
        <f t="shared" si="16"/>
        <v>2.1397566750083726E-3</v>
      </c>
      <c r="N256">
        <f t="shared" si="17"/>
        <v>109338916.88826212</v>
      </c>
      <c r="O256">
        <f t="shared" si="18"/>
        <v>29.910796577284128</v>
      </c>
      <c r="P256" s="3">
        <f t="shared" si="19"/>
        <v>2.1397566750083726E-3</v>
      </c>
      <c r="Q256" t="s">
        <v>1638</v>
      </c>
      <c r="R256" t="s">
        <v>920</v>
      </c>
      <c r="S256" t="s">
        <v>985</v>
      </c>
    </row>
    <row r="257" spans="1:19" x14ac:dyDescent="0.35">
      <c r="A257" t="s">
        <v>73</v>
      </c>
      <c r="B257" t="s">
        <v>28</v>
      </c>
      <c r="C257" t="s">
        <v>1636</v>
      </c>
      <c r="D257" t="s">
        <v>1636</v>
      </c>
      <c r="E257" t="s">
        <v>148</v>
      </c>
      <c r="F257" t="s">
        <v>149</v>
      </c>
      <c r="G257" t="s">
        <v>150</v>
      </c>
      <c r="H257" t="s">
        <v>128</v>
      </c>
      <c r="I257" s="3">
        <v>4.8450144911808381E-3</v>
      </c>
      <c r="J257" s="7">
        <v>77667255073.279999</v>
      </c>
      <c r="K257">
        <v>3.6555</v>
      </c>
      <c r="L257" s="3">
        <f t="shared" si="15"/>
        <v>0.98147894975986816</v>
      </c>
      <c r="M257" s="3">
        <f t="shared" si="16"/>
        <v>4.9364425924430019E-3</v>
      </c>
      <c r="N257">
        <f t="shared" si="17"/>
        <v>383399945.98187423</v>
      </c>
      <c r="O257">
        <f t="shared" si="18"/>
        <v>104.88303815671568</v>
      </c>
      <c r="P257" s="3">
        <f t="shared" si="19"/>
        <v>4.9364425924430019E-3</v>
      </c>
      <c r="Q257" t="s">
        <v>1637</v>
      </c>
    </row>
    <row r="258" spans="1:19" x14ac:dyDescent="0.35">
      <c r="A258" t="s">
        <v>73</v>
      </c>
      <c r="B258" t="s">
        <v>28</v>
      </c>
      <c r="C258" t="s">
        <v>1636</v>
      </c>
      <c r="D258" t="s">
        <v>1636</v>
      </c>
      <c r="E258" t="s">
        <v>217</v>
      </c>
      <c r="F258" t="s">
        <v>218</v>
      </c>
      <c r="G258" t="s">
        <v>202</v>
      </c>
      <c r="H258" t="s">
        <v>128</v>
      </c>
      <c r="I258" s="3">
        <v>5.528609795998213E-3</v>
      </c>
      <c r="J258" s="7">
        <v>77667255073.279999</v>
      </c>
      <c r="K258">
        <v>3.6555</v>
      </c>
      <c r="L258" s="3">
        <f t="shared" ref="L258:L321" si="20">SUMIFS($I$2:$I$3582,$A$2:$A$3582,$A258,$B$2:$B$3582,$B258,$C$2:$C$3582,$C258)</f>
        <v>0.98147894975986816</v>
      </c>
      <c r="M258" s="3">
        <f t="shared" ref="M258:M321" si="21">IF(L258=0,0,I258/L258)</f>
        <v>5.6329377184817474E-3</v>
      </c>
      <c r="N258">
        <f t="shared" ref="N258:N321" si="22">M258*J258</f>
        <v>437494810.59322178</v>
      </c>
      <c r="O258">
        <f t="shared" ref="O258:O321" si="23">IF(K258=0,"",N258/K258/1000000)</f>
        <v>119.68125033325722</v>
      </c>
      <c r="P258" s="3">
        <f t="shared" ref="P258:P321" si="24">IF(J258=0,0,N258/J258)</f>
        <v>5.6329377184817474E-3</v>
      </c>
      <c r="Q258" t="s">
        <v>1637</v>
      </c>
    </row>
    <row r="259" spans="1:19" x14ac:dyDescent="0.35">
      <c r="A259" t="s">
        <v>73</v>
      </c>
      <c r="B259" t="s">
        <v>28</v>
      </c>
      <c r="C259" t="s">
        <v>39</v>
      </c>
      <c r="D259" t="s">
        <v>40</v>
      </c>
      <c r="E259" t="s">
        <v>522</v>
      </c>
      <c r="F259" t="s">
        <v>523</v>
      </c>
      <c r="G259" t="s">
        <v>524</v>
      </c>
      <c r="H259" t="s">
        <v>452</v>
      </c>
      <c r="I259" s="3">
        <v>3.8698526245539204E-9</v>
      </c>
      <c r="J259" s="7">
        <v>51098761913.120003</v>
      </c>
      <c r="K259">
        <v>3.6555</v>
      </c>
      <c r="L259" s="3">
        <f t="shared" si="20"/>
        <v>0.98550243623972755</v>
      </c>
      <c r="M259" s="3">
        <f t="shared" si="21"/>
        <v>3.9267813881005594E-9</v>
      </c>
      <c r="N259">
        <f t="shared" si="22"/>
        <v>200.65366723542135</v>
      </c>
      <c r="O259">
        <f t="shared" si="23"/>
        <v>5.4890895153992988E-5</v>
      </c>
      <c r="P259" s="3">
        <f t="shared" si="24"/>
        <v>3.9267813881005594E-9</v>
      </c>
      <c r="Q259" t="s">
        <v>1638</v>
      </c>
      <c r="R259" t="s">
        <v>452</v>
      </c>
      <c r="S259" t="s">
        <v>524</v>
      </c>
    </row>
    <row r="260" spans="1:19" x14ac:dyDescent="0.35">
      <c r="A260" t="s">
        <v>73</v>
      </c>
      <c r="B260" t="s">
        <v>28</v>
      </c>
      <c r="C260" t="s">
        <v>1636</v>
      </c>
      <c r="D260" t="s">
        <v>1636</v>
      </c>
      <c r="E260" t="s">
        <v>418</v>
      </c>
      <c r="F260" t="s">
        <v>419</v>
      </c>
      <c r="G260" t="s">
        <v>420</v>
      </c>
      <c r="H260" t="s">
        <v>128</v>
      </c>
      <c r="I260" s="3">
        <v>1.8548696939181961E-2</v>
      </c>
      <c r="J260" s="7">
        <v>77667255073.279999</v>
      </c>
      <c r="K260">
        <v>3.6555</v>
      </c>
      <c r="L260" s="3">
        <f t="shared" si="20"/>
        <v>0.98147894975986816</v>
      </c>
      <c r="M260" s="3">
        <f t="shared" si="21"/>
        <v>1.8898721102189861E-2</v>
      </c>
      <c r="N260">
        <f t="shared" si="22"/>
        <v>1467811792.4025593</v>
      </c>
      <c r="O260">
        <f t="shared" si="23"/>
        <v>401.53516410957718</v>
      </c>
      <c r="P260" s="3">
        <f t="shared" si="24"/>
        <v>1.8898721102189861E-2</v>
      </c>
      <c r="Q260" t="s">
        <v>1637</v>
      </c>
    </row>
    <row r="261" spans="1:19" x14ac:dyDescent="0.35">
      <c r="A261" t="s">
        <v>73</v>
      </c>
      <c r="B261" t="s">
        <v>28</v>
      </c>
      <c r="C261" t="s">
        <v>29</v>
      </c>
      <c r="D261" t="s">
        <v>30</v>
      </c>
      <c r="E261" t="s">
        <v>522</v>
      </c>
      <c r="F261" t="s">
        <v>523</v>
      </c>
      <c r="G261" t="s">
        <v>524</v>
      </c>
      <c r="H261" t="s">
        <v>452</v>
      </c>
      <c r="I261" s="3">
        <v>1.4861942122064E-8</v>
      </c>
      <c r="J261" s="7">
        <v>13546427235.219999</v>
      </c>
      <c r="K261">
        <v>3.6555</v>
      </c>
      <c r="L261" s="3">
        <f t="shared" si="20"/>
        <v>0.98169211961567404</v>
      </c>
      <c r="M261" s="3">
        <f t="shared" si="21"/>
        <v>1.513910708367747E-8</v>
      </c>
      <c r="N261">
        <f t="shared" si="22"/>
        <v>205.0808125152405</v>
      </c>
      <c r="O261">
        <f t="shared" si="23"/>
        <v>5.6101986736490351E-5</v>
      </c>
      <c r="P261" s="3">
        <f t="shared" si="24"/>
        <v>1.513910708367747E-8</v>
      </c>
      <c r="Q261" t="s">
        <v>1638</v>
      </c>
      <c r="R261" t="s">
        <v>452</v>
      </c>
      <c r="S261" t="s">
        <v>524</v>
      </c>
    </row>
    <row r="262" spans="1:19" x14ac:dyDescent="0.35">
      <c r="A262" t="s">
        <v>73</v>
      </c>
      <c r="B262" t="s">
        <v>28</v>
      </c>
      <c r="C262" t="s">
        <v>76</v>
      </c>
      <c r="D262" t="s">
        <v>77</v>
      </c>
      <c r="E262" t="s">
        <v>110</v>
      </c>
      <c r="F262" t="s">
        <v>111</v>
      </c>
      <c r="G262" t="s">
        <v>62</v>
      </c>
      <c r="H262" t="s">
        <v>33</v>
      </c>
      <c r="I262" s="3">
        <v>1.464153108014E-3</v>
      </c>
      <c r="J262" s="7">
        <v>13022065924.940001</v>
      </c>
      <c r="K262">
        <v>3.6555</v>
      </c>
      <c r="L262" s="3">
        <f t="shared" si="20"/>
        <v>0.96546898107770229</v>
      </c>
      <c r="M262" s="3">
        <f t="shared" si="21"/>
        <v>1.5165200920071434E-3</v>
      </c>
      <c r="N262">
        <f t="shared" si="22"/>
        <v>19748224.614613097</v>
      </c>
      <c r="O262">
        <f t="shared" si="23"/>
        <v>5.4023319968849943</v>
      </c>
      <c r="P262" s="3">
        <f t="shared" si="24"/>
        <v>1.5165200920071434E-3</v>
      </c>
      <c r="Q262" t="s">
        <v>1638</v>
      </c>
      <c r="R262" t="s">
        <v>33</v>
      </c>
      <c r="S262" t="s">
        <v>62</v>
      </c>
    </row>
    <row r="263" spans="1:19" x14ac:dyDescent="0.35">
      <c r="A263" t="s">
        <v>73</v>
      </c>
      <c r="B263" t="s">
        <v>28</v>
      </c>
      <c r="C263" t="s">
        <v>1636</v>
      </c>
      <c r="D263" t="s">
        <v>1636</v>
      </c>
      <c r="E263" t="s">
        <v>436</v>
      </c>
      <c r="F263" t="s">
        <v>437</v>
      </c>
      <c r="G263" t="s">
        <v>1652</v>
      </c>
      <c r="H263" t="s">
        <v>128</v>
      </c>
      <c r="I263" s="3">
        <v>1.321587857651371E-2</v>
      </c>
      <c r="J263" s="7">
        <v>77667255073.279999</v>
      </c>
      <c r="K263">
        <v>3.6555</v>
      </c>
      <c r="L263" s="3">
        <f t="shared" si="20"/>
        <v>0.98147894975986816</v>
      </c>
      <c r="M263" s="3">
        <f t="shared" si="21"/>
        <v>1.3465269509597888E-2</v>
      </c>
      <c r="N263">
        <f t="shared" si="22"/>
        <v>1045810521.6323991</v>
      </c>
      <c r="O263">
        <f t="shared" si="23"/>
        <v>286.09233254887135</v>
      </c>
      <c r="P263" s="3">
        <f t="shared" si="24"/>
        <v>1.3465269509597888E-2</v>
      </c>
      <c r="Q263" t="s">
        <v>1637</v>
      </c>
    </row>
    <row r="264" spans="1:19" x14ac:dyDescent="0.35">
      <c r="A264" t="s">
        <v>73</v>
      </c>
      <c r="B264" t="s">
        <v>28</v>
      </c>
      <c r="C264" t="s">
        <v>1636</v>
      </c>
      <c r="D264" t="s">
        <v>1636</v>
      </c>
      <c r="E264" t="s">
        <v>176</v>
      </c>
      <c r="F264" t="s">
        <v>177</v>
      </c>
      <c r="G264" t="s">
        <v>178</v>
      </c>
      <c r="H264" t="s">
        <v>128</v>
      </c>
      <c r="I264" s="3">
        <v>5.6741290037918983E-8</v>
      </c>
      <c r="J264" s="7">
        <v>77667255073.279999</v>
      </c>
      <c r="K264">
        <v>3.6555</v>
      </c>
      <c r="L264" s="3">
        <f t="shared" si="20"/>
        <v>0.98147894975986816</v>
      </c>
      <c r="M264" s="3">
        <f t="shared" si="21"/>
        <v>5.7812029541541867E-8</v>
      </c>
      <c r="N264">
        <f t="shared" si="22"/>
        <v>4490.1016447069305</v>
      </c>
      <c r="O264">
        <f t="shared" si="23"/>
        <v>1.2283139501318371E-3</v>
      </c>
      <c r="P264" s="3">
        <f t="shared" si="24"/>
        <v>5.7812029541541867E-8</v>
      </c>
      <c r="Q264" t="s">
        <v>1637</v>
      </c>
    </row>
    <row r="265" spans="1:19" x14ac:dyDescent="0.35">
      <c r="A265" t="s">
        <v>73</v>
      </c>
      <c r="B265" t="s">
        <v>28</v>
      </c>
      <c r="C265" t="s">
        <v>76</v>
      </c>
      <c r="D265" t="s">
        <v>77</v>
      </c>
      <c r="E265" t="s">
        <v>986</v>
      </c>
      <c r="H265" t="s">
        <v>128</v>
      </c>
      <c r="I265" s="3">
        <v>5.5852992311675497E-3</v>
      </c>
      <c r="J265" s="7">
        <v>13022065924.940001</v>
      </c>
      <c r="K265">
        <v>3.6555</v>
      </c>
      <c r="L265" s="3">
        <f t="shared" si="20"/>
        <v>0.96546898107770229</v>
      </c>
      <c r="M265" s="3">
        <f t="shared" si="21"/>
        <v>5.7850633636442397E-3</v>
      </c>
      <c r="N265">
        <f t="shared" si="22"/>
        <v>75333476.501330435</v>
      </c>
      <c r="O265">
        <f t="shared" si="23"/>
        <v>20.608255095426191</v>
      </c>
      <c r="P265" s="3">
        <f t="shared" si="24"/>
        <v>5.7850633636442397E-3</v>
      </c>
      <c r="Q265" t="s">
        <v>1638</v>
      </c>
      <c r="R265" t="s">
        <v>920</v>
      </c>
      <c r="S265" t="s">
        <v>987</v>
      </c>
    </row>
    <row r="266" spans="1:19" x14ac:dyDescent="0.35">
      <c r="A266" t="s">
        <v>73</v>
      </c>
      <c r="B266" t="s">
        <v>28</v>
      </c>
      <c r="C266" t="s">
        <v>29</v>
      </c>
      <c r="D266" t="s">
        <v>30</v>
      </c>
      <c r="E266" t="s">
        <v>110</v>
      </c>
      <c r="F266" t="s">
        <v>111</v>
      </c>
      <c r="G266" t="s">
        <v>62</v>
      </c>
      <c r="H266" t="s">
        <v>33</v>
      </c>
      <c r="I266" s="3">
        <v>3.2561181563272097E-2</v>
      </c>
      <c r="J266" s="7">
        <v>13546427235.219999</v>
      </c>
      <c r="K266">
        <v>3.6555</v>
      </c>
      <c r="L266" s="3">
        <f t="shared" si="20"/>
        <v>0.98169211961567404</v>
      </c>
      <c r="M266" s="3">
        <f t="shared" si="21"/>
        <v>3.3168425122959713E-2</v>
      </c>
      <c r="N266">
        <f t="shared" si="22"/>
        <v>449313657.43501669</v>
      </c>
      <c r="O266">
        <f t="shared" si="23"/>
        <v>122.91441866639768</v>
      </c>
      <c r="P266" s="3">
        <f t="shared" si="24"/>
        <v>3.3168425122959713E-2</v>
      </c>
      <c r="Q266" t="s">
        <v>1638</v>
      </c>
      <c r="R266" t="s">
        <v>33</v>
      </c>
      <c r="S266" t="s">
        <v>62</v>
      </c>
    </row>
    <row r="267" spans="1:19" x14ac:dyDescent="0.35">
      <c r="A267" t="s">
        <v>73</v>
      </c>
      <c r="B267" t="s">
        <v>28</v>
      </c>
      <c r="C267" t="s">
        <v>1636</v>
      </c>
      <c r="D267" t="s">
        <v>1636</v>
      </c>
      <c r="E267" t="s">
        <v>159</v>
      </c>
      <c r="F267" t="s">
        <v>160</v>
      </c>
      <c r="G267" t="s">
        <v>161</v>
      </c>
      <c r="H267" t="s">
        <v>128</v>
      </c>
      <c r="I267" s="3">
        <v>7.2954247474734334E-4</v>
      </c>
      <c r="J267" s="7">
        <v>77667255073.279999</v>
      </c>
      <c r="K267">
        <v>3.6555</v>
      </c>
      <c r="L267" s="3">
        <f t="shared" si="20"/>
        <v>0.98147894975986816</v>
      </c>
      <c r="M267" s="3">
        <f t="shared" si="21"/>
        <v>7.4330934446004734E-4</v>
      </c>
      <c r="N267">
        <f t="shared" si="22"/>
        <v>57730796.454531044</v>
      </c>
      <c r="O267">
        <f t="shared" si="23"/>
        <v>15.79285910396144</v>
      </c>
      <c r="P267" s="3">
        <f t="shared" si="24"/>
        <v>7.4330934446004734E-4</v>
      </c>
      <c r="Q267" t="s">
        <v>1637</v>
      </c>
    </row>
    <row r="268" spans="1:19" x14ac:dyDescent="0.35">
      <c r="A268" t="s">
        <v>73</v>
      </c>
      <c r="B268" t="s">
        <v>28</v>
      </c>
      <c r="C268" t="s">
        <v>1636</v>
      </c>
      <c r="D268" t="s">
        <v>1636</v>
      </c>
      <c r="E268" t="s">
        <v>439</v>
      </c>
      <c r="F268" t="s">
        <v>440</v>
      </c>
      <c r="H268" t="s">
        <v>128</v>
      </c>
      <c r="I268" s="3">
        <v>1.380417948702152E-8</v>
      </c>
      <c r="J268" s="7">
        <v>77667255073.279999</v>
      </c>
      <c r="K268">
        <v>3.6555</v>
      </c>
      <c r="L268" s="3">
        <f t="shared" si="20"/>
        <v>0.98147894975986816</v>
      </c>
      <c r="M268" s="3">
        <f t="shared" si="21"/>
        <v>1.4064671983437745E-8</v>
      </c>
      <c r="N268">
        <f t="shared" si="22"/>
        <v>1092.3644664596743</v>
      </c>
      <c r="O268">
        <f t="shared" si="23"/>
        <v>2.9882764777996833E-4</v>
      </c>
      <c r="P268" s="3">
        <f t="shared" si="24"/>
        <v>1.4064671983437745E-8</v>
      </c>
      <c r="Q268" t="s">
        <v>1637</v>
      </c>
    </row>
    <row r="269" spans="1:19" x14ac:dyDescent="0.35">
      <c r="A269" t="s">
        <v>73</v>
      </c>
      <c r="B269" t="s">
        <v>28</v>
      </c>
      <c r="C269" t="s">
        <v>39</v>
      </c>
      <c r="D269" t="s">
        <v>40</v>
      </c>
      <c r="E269" t="s">
        <v>986</v>
      </c>
      <c r="H269" t="s">
        <v>128</v>
      </c>
      <c r="I269" s="3">
        <v>1.4110053340664901E-3</v>
      </c>
      <c r="J269" s="7">
        <v>51098761913.120003</v>
      </c>
      <c r="K269">
        <v>3.6555</v>
      </c>
      <c r="L269" s="3">
        <f t="shared" si="20"/>
        <v>0.98550243623972755</v>
      </c>
      <c r="M269" s="3">
        <f t="shared" si="21"/>
        <v>1.4317624007610847E-3</v>
      </c>
      <c r="N269">
        <f t="shared" si="22"/>
        <v>73161286.032647774</v>
      </c>
      <c r="O269">
        <f t="shared" si="23"/>
        <v>20.014029827013477</v>
      </c>
      <c r="P269" s="3">
        <f t="shared" si="24"/>
        <v>1.4317624007610847E-3</v>
      </c>
      <c r="Q269" t="s">
        <v>1638</v>
      </c>
      <c r="R269" t="s">
        <v>920</v>
      </c>
      <c r="S269" t="s">
        <v>987</v>
      </c>
    </row>
    <row r="270" spans="1:19" x14ac:dyDescent="0.35">
      <c r="A270" t="s">
        <v>73</v>
      </c>
      <c r="B270" t="s">
        <v>28</v>
      </c>
      <c r="C270" t="s">
        <v>29</v>
      </c>
      <c r="D270" t="s">
        <v>30</v>
      </c>
      <c r="E270" t="s">
        <v>525</v>
      </c>
      <c r="F270" t="s">
        <v>526</v>
      </c>
      <c r="G270" t="s">
        <v>527</v>
      </c>
      <c r="H270" t="s">
        <v>452</v>
      </c>
      <c r="I270" s="3">
        <v>7.1259178388818401E-4</v>
      </c>
      <c r="J270" s="7">
        <v>13546427235.219999</v>
      </c>
      <c r="K270">
        <v>3.6555</v>
      </c>
      <c r="L270" s="3">
        <f t="shared" si="20"/>
        <v>0.98169211961567404</v>
      </c>
      <c r="M270" s="3">
        <f t="shared" si="21"/>
        <v>7.2588112876688772E-4</v>
      </c>
      <c r="N270">
        <f t="shared" si="22"/>
        <v>9833095.8922600038</v>
      </c>
      <c r="O270">
        <f t="shared" si="23"/>
        <v>2.6899455320093022</v>
      </c>
      <c r="P270" s="3">
        <f t="shared" si="24"/>
        <v>7.2588112876688772E-4</v>
      </c>
      <c r="Q270" t="s">
        <v>1638</v>
      </c>
      <c r="R270" t="s">
        <v>452</v>
      </c>
      <c r="S270" t="s">
        <v>527</v>
      </c>
    </row>
    <row r="271" spans="1:19" x14ac:dyDescent="0.35">
      <c r="A271" t="s">
        <v>73</v>
      </c>
      <c r="B271" t="s">
        <v>28</v>
      </c>
      <c r="C271" t="s">
        <v>1636</v>
      </c>
      <c r="D271" t="s">
        <v>1636</v>
      </c>
      <c r="E271" t="s">
        <v>442</v>
      </c>
      <c r="F271" t="s">
        <v>443</v>
      </c>
      <c r="H271" t="s">
        <v>128</v>
      </c>
      <c r="I271" s="3">
        <v>1.524222900215472E-3</v>
      </c>
      <c r="J271" s="7">
        <v>77667255073.279999</v>
      </c>
      <c r="K271">
        <v>3.6555</v>
      </c>
      <c r="L271" s="3">
        <f t="shared" si="20"/>
        <v>0.98147894975986816</v>
      </c>
      <c r="M271" s="3">
        <f t="shared" si="21"/>
        <v>1.552985828772378E-3</v>
      </c>
      <c r="N271">
        <f t="shared" si="22"/>
        <v>120616146.48845342</v>
      </c>
      <c r="O271">
        <f t="shared" si="23"/>
        <v>32.995799887417157</v>
      </c>
      <c r="P271" s="3">
        <f t="shared" si="24"/>
        <v>1.552985828772378E-3</v>
      </c>
      <c r="Q271" t="s">
        <v>1637</v>
      </c>
    </row>
    <row r="272" spans="1:19" x14ac:dyDescent="0.35">
      <c r="A272" t="s">
        <v>73</v>
      </c>
      <c r="B272" t="s">
        <v>28</v>
      </c>
      <c r="C272" t="s">
        <v>1636</v>
      </c>
      <c r="D272" t="s">
        <v>1636</v>
      </c>
      <c r="E272" t="s">
        <v>1408</v>
      </c>
      <c r="F272" t="s">
        <v>1409</v>
      </c>
      <c r="H272" t="s">
        <v>128</v>
      </c>
      <c r="I272" s="3">
        <v>4.7905263105243513E-4</v>
      </c>
      <c r="J272" s="7">
        <v>77667255073.279999</v>
      </c>
      <c r="K272">
        <v>3.6555</v>
      </c>
      <c r="L272" s="3">
        <f t="shared" si="20"/>
        <v>0.98147894975986816</v>
      </c>
      <c r="M272" s="3">
        <f t="shared" si="21"/>
        <v>4.8809261897022011E-4</v>
      </c>
      <c r="N272">
        <f t="shared" si="22"/>
        <v>37908813.936945349</v>
      </c>
      <c r="O272">
        <f t="shared" si="23"/>
        <v>10.37034986648758</v>
      </c>
      <c r="P272" s="3">
        <f t="shared" si="24"/>
        <v>4.8809261897022011E-4</v>
      </c>
      <c r="Q272" t="s">
        <v>1637</v>
      </c>
    </row>
    <row r="273" spans="1:19" x14ac:dyDescent="0.35">
      <c r="A273" t="s">
        <v>73</v>
      </c>
      <c r="B273" t="s">
        <v>28</v>
      </c>
      <c r="C273" t="s">
        <v>29</v>
      </c>
      <c r="D273" t="s">
        <v>30</v>
      </c>
      <c r="E273" t="s">
        <v>112</v>
      </c>
      <c r="F273" t="s">
        <v>113</v>
      </c>
      <c r="G273" t="s">
        <v>62</v>
      </c>
      <c r="H273" t="s">
        <v>33</v>
      </c>
      <c r="I273" s="3">
        <v>4.4744749193302673E-2</v>
      </c>
      <c r="J273" s="7">
        <v>13546427235.219999</v>
      </c>
      <c r="K273">
        <v>3.6555</v>
      </c>
      <c r="L273" s="3">
        <f t="shared" si="20"/>
        <v>0.98169211961567404</v>
      </c>
      <c r="M273" s="3">
        <f t="shared" si="21"/>
        <v>4.5579207879166785E-2</v>
      </c>
      <c r="N273">
        <f t="shared" si="22"/>
        <v>617435422.97409892</v>
      </c>
      <c r="O273">
        <f t="shared" si="23"/>
        <v>168.90587415513582</v>
      </c>
      <c r="P273" s="3">
        <f t="shared" si="24"/>
        <v>4.5579207879166785E-2</v>
      </c>
      <c r="Q273" t="s">
        <v>1638</v>
      </c>
      <c r="R273" t="s">
        <v>33</v>
      </c>
      <c r="S273" t="s">
        <v>62</v>
      </c>
    </row>
    <row r="274" spans="1:19" x14ac:dyDescent="0.35">
      <c r="A274" t="s">
        <v>73</v>
      </c>
      <c r="B274" t="s">
        <v>28</v>
      </c>
      <c r="C274" t="s">
        <v>76</v>
      </c>
      <c r="D274" t="s">
        <v>77</v>
      </c>
      <c r="E274" t="s">
        <v>988</v>
      </c>
      <c r="F274" t="s">
        <v>989</v>
      </c>
      <c r="H274" t="s">
        <v>128</v>
      </c>
      <c r="I274" s="3">
        <v>2.0439378554618099E-3</v>
      </c>
      <c r="J274" s="7">
        <v>13022065924.940001</v>
      </c>
      <c r="K274">
        <v>3.6555</v>
      </c>
      <c r="L274" s="3">
        <f t="shared" si="20"/>
        <v>0.96546898107770229</v>
      </c>
      <c r="M274" s="3">
        <f t="shared" si="21"/>
        <v>2.1170414539680698E-3</v>
      </c>
      <c r="N274">
        <f t="shared" si="22"/>
        <v>27568253.379403036</v>
      </c>
      <c r="O274">
        <f t="shared" si="23"/>
        <v>7.541582103516081</v>
      </c>
      <c r="P274" s="3">
        <f t="shared" si="24"/>
        <v>2.1170414539680698E-3</v>
      </c>
      <c r="Q274" t="s">
        <v>1638</v>
      </c>
      <c r="R274" t="s">
        <v>920</v>
      </c>
      <c r="S274" t="s">
        <v>990</v>
      </c>
    </row>
    <row r="275" spans="1:19" x14ac:dyDescent="0.35">
      <c r="A275" t="s">
        <v>73</v>
      </c>
      <c r="B275" t="s">
        <v>28</v>
      </c>
      <c r="C275" t="s">
        <v>1636</v>
      </c>
      <c r="D275" t="s">
        <v>1636</v>
      </c>
      <c r="E275" t="s">
        <v>434</v>
      </c>
      <c r="F275" t="s">
        <v>435</v>
      </c>
      <c r="G275" t="s">
        <v>300</v>
      </c>
      <c r="H275" t="s">
        <v>128</v>
      </c>
      <c r="I275" s="3">
        <v>3.6996909823256308E-14</v>
      </c>
      <c r="J275" s="7">
        <v>77667255073.279999</v>
      </c>
      <c r="K275">
        <v>3.6555</v>
      </c>
      <c r="L275" s="3">
        <f t="shared" si="20"/>
        <v>0.98147894975986816</v>
      </c>
      <c r="M275" s="3">
        <f t="shared" si="21"/>
        <v>3.7695061959615224E-14</v>
      </c>
      <c r="N275">
        <f t="shared" si="22"/>
        <v>2.9276719922205294E-3</v>
      </c>
      <c r="O275">
        <f t="shared" si="23"/>
        <v>8.0089508746287229E-10</v>
      </c>
      <c r="P275" s="3">
        <f t="shared" si="24"/>
        <v>3.7695061959615224E-14</v>
      </c>
      <c r="Q275" t="s">
        <v>1637</v>
      </c>
    </row>
    <row r="276" spans="1:19" x14ac:dyDescent="0.35">
      <c r="A276" t="s">
        <v>73</v>
      </c>
      <c r="B276" t="s">
        <v>28</v>
      </c>
      <c r="C276" t="s">
        <v>39</v>
      </c>
      <c r="D276" t="s">
        <v>40</v>
      </c>
      <c r="E276" t="s">
        <v>525</v>
      </c>
      <c r="F276" t="s">
        <v>526</v>
      </c>
      <c r="G276" t="s">
        <v>527</v>
      </c>
      <c r="H276" t="s">
        <v>452</v>
      </c>
      <c r="I276" s="3">
        <v>1.3264667414334499E-3</v>
      </c>
      <c r="J276" s="7">
        <v>51098761913.120003</v>
      </c>
      <c r="K276">
        <v>3.6555</v>
      </c>
      <c r="L276" s="3">
        <f t="shared" si="20"/>
        <v>0.98550243623972755</v>
      </c>
      <c r="M276" s="3">
        <f t="shared" si="21"/>
        <v>1.3459801748382297E-3</v>
      </c>
      <c r="N276">
        <f t="shared" si="22"/>
        <v>68777920.49383834</v>
      </c>
      <c r="O276">
        <f t="shared" si="23"/>
        <v>18.814914647473216</v>
      </c>
      <c r="P276" s="3">
        <f t="shared" si="24"/>
        <v>1.3459801748382299E-3</v>
      </c>
      <c r="Q276" t="s">
        <v>1638</v>
      </c>
      <c r="R276" t="s">
        <v>452</v>
      </c>
      <c r="S276" t="s">
        <v>527</v>
      </c>
    </row>
    <row r="277" spans="1:19" x14ac:dyDescent="0.35">
      <c r="A277" t="s">
        <v>73</v>
      </c>
      <c r="B277" t="s">
        <v>28</v>
      </c>
      <c r="C277" t="s">
        <v>1636</v>
      </c>
      <c r="D277" t="s">
        <v>1636</v>
      </c>
      <c r="E277" t="s">
        <v>162</v>
      </c>
      <c r="F277" t="s">
        <v>163</v>
      </c>
      <c r="G277" t="s">
        <v>139</v>
      </c>
      <c r="H277" t="s">
        <v>128</v>
      </c>
      <c r="I277" s="3">
        <v>3.00390179458567E-2</v>
      </c>
      <c r="J277" s="7">
        <v>77667255073.279999</v>
      </c>
      <c r="K277">
        <v>3.6555</v>
      </c>
      <c r="L277" s="3">
        <f t="shared" si="20"/>
        <v>0.98147894975986816</v>
      </c>
      <c r="M277" s="3">
        <f t="shared" si="21"/>
        <v>3.0605870816899479E-2</v>
      </c>
      <c r="N277">
        <f t="shared" si="22"/>
        <v>2377073975.4759884</v>
      </c>
      <c r="O277">
        <f t="shared" si="23"/>
        <v>650.27328011926909</v>
      </c>
      <c r="P277" s="3">
        <f t="shared" si="24"/>
        <v>3.0605870816899479E-2</v>
      </c>
      <c r="Q277" t="s">
        <v>1637</v>
      </c>
    </row>
    <row r="278" spans="1:19" x14ac:dyDescent="0.35">
      <c r="A278" t="s">
        <v>73</v>
      </c>
      <c r="B278" t="s">
        <v>28</v>
      </c>
      <c r="C278" t="s">
        <v>1636</v>
      </c>
      <c r="D278" t="s">
        <v>1636</v>
      </c>
      <c r="E278" t="s">
        <v>173</v>
      </c>
      <c r="F278" t="s">
        <v>174</v>
      </c>
      <c r="G278" t="s">
        <v>175</v>
      </c>
      <c r="H278" t="s">
        <v>128</v>
      </c>
      <c r="I278" s="3">
        <v>3.386920818056189E-2</v>
      </c>
      <c r="J278" s="7">
        <v>77667255073.279999</v>
      </c>
      <c r="K278">
        <v>3.6555</v>
      </c>
      <c r="L278" s="3">
        <f t="shared" si="20"/>
        <v>0.98147894975986816</v>
      </c>
      <c r="M278" s="3">
        <f t="shared" si="21"/>
        <v>3.4508338858259199E-2</v>
      </c>
      <c r="N278">
        <f t="shared" si="22"/>
        <v>2680167956.2595973</v>
      </c>
      <c r="O278">
        <f t="shared" si="23"/>
        <v>733.18778724103333</v>
      </c>
      <c r="P278" s="3">
        <f t="shared" si="24"/>
        <v>3.4508338858259199E-2</v>
      </c>
      <c r="Q278" t="s">
        <v>1637</v>
      </c>
    </row>
    <row r="279" spans="1:19" x14ac:dyDescent="0.35">
      <c r="A279" t="s">
        <v>73</v>
      </c>
      <c r="B279" t="s">
        <v>28</v>
      </c>
      <c r="C279" t="s">
        <v>39</v>
      </c>
      <c r="D279" t="s">
        <v>40</v>
      </c>
      <c r="E279" t="s">
        <v>528</v>
      </c>
      <c r="F279" t="s">
        <v>529</v>
      </c>
      <c r="G279" t="s">
        <v>530</v>
      </c>
      <c r="H279" t="s">
        <v>452</v>
      </c>
      <c r="I279" s="3">
        <v>1.00032888242863E-2</v>
      </c>
      <c r="J279" s="7">
        <v>51098761913.120003</v>
      </c>
      <c r="K279">
        <v>3.6555</v>
      </c>
      <c r="L279" s="3">
        <f t="shared" si="20"/>
        <v>0.98550243623972755</v>
      </c>
      <c r="M279" s="3">
        <f t="shared" si="21"/>
        <v>1.0150445555928547E-2</v>
      </c>
      <c r="N279">
        <f t="shared" si="22"/>
        <v>518675200.77447987</v>
      </c>
      <c r="O279">
        <f t="shared" si="23"/>
        <v>141.88898940623167</v>
      </c>
      <c r="P279" s="3">
        <f t="shared" si="24"/>
        <v>1.0150445555928547E-2</v>
      </c>
      <c r="Q279" t="s">
        <v>1638</v>
      </c>
      <c r="R279" t="s">
        <v>452</v>
      </c>
      <c r="S279" t="s">
        <v>530</v>
      </c>
    </row>
    <row r="280" spans="1:19" x14ac:dyDescent="0.35">
      <c r="A280" t="s">
        <v>73</v>
      </c>
      <c r="B280" t="s">
        <v>28</v>
      </c>
      <c r="C280" t="s">
        <v>1636</v>
      </c>
      <c r="D280" t="s">
        <v>1636</v>
      </c>
      <c r="E280" t="s">
        <v>151</v>
      </c>
      <c r="F280" t="s">
        <v>152</v>
      </c>
      <c r="G280" t="s">
        <v>150</v>
      </c>
      <c r="H280" t="s">
        <v>128</v>
      </c>
      <c r="I280" s="3">
        <v>7.9487543820842572E-4</v>
      </c>
      <c r="J280" s="7">
        <v>77667255073.279999</v>
      </c>
      <c r="K280">
        <v>3.6555</v>
      </c>
      <c r="L280" s="3">
        <f t="shared" si="20"/>
        <v>0.98147894975986816</v>
      </c>
      <c r="M280" s="3">
        <f t="shared" si="21"/>
        <v>8.0987517705081958E-4</v>
      </c>
      <c r="N280">
        <f t="shared" si="22"/>
        <v>62900781.953523807</v>
      </c>
      <c r="O280">
        <f t="shared" si="23"/>
        <v>17.207162345376503</v>
      </c>
      <c r="P280" s="3">
        <f t="shared" si="24"/>
        <v>8.0987517705081958E-4</v>
      </c>
      <c r="Q280" t="s">
        <v>1637</v>
      </c>
    </row>
    <row r="281" spans="1:19" x14ac:dyDescent="0.35">
      <c r="A281" t="s">
        <v>73</v>
      </c>
      <c r="B281" t="s">
        <v>28</v>
      </c>
      <c r="C281" t="s">
        <v>39</v>
      </c>
      <c r="D281" t="s">
        <v>40</v>
      </c>
      <c r="E281" t="s">
        <v>988</v>
      </c>
      <c r="F281" t="s">
        <v>989</v>
      </c>
      <c r="H281" t="s">
        <v>128</v>
      </c>
      <c r="I281" s="3">
        <v>3.0335929220000699E-3</v>
      </c>
      <c r="J281" s="7">
        <v>51098761913.120003</v>
      </c>
      <c r="K281">
        <v>3.6555</v>
      </c>
      <c r="L281" s="3">
        <f t="shared" si="20"/>
        <v>0.98550243623972755</v>
      </c>
      <c r="M281" s="3">
        <f t="shared" si="21"/>
        <v>3.0782196070209774E-3</v>
      </c>
      <c r="N281">
        <f t="shared" si="22"/>
        <v>157293210.81546274</v>
      </c>
      <c r="O281">
        <f t="shared" si="23"/>
        <v>43.029191852130424</v>
      </c>
      <c r="P281" s="3">
        <f t="shared" si="24"/>
        <v>3.0782196070209774E-3</v>
      </c>
      <c r="Q281" t="s">
        <v>1638</v>
      </c>
      <c r="R281" t="s">
        <v>920</v>
      </c>
      <c r="S281" t="s">
        <v>990</v>
      </c>
    </row>
    <row r="282" spans="1:19" x14ac:dyDescent="0.35">
      <c r="A282" t="s">
        <v>73</v>
      </c>
      <c r="B282" t="s">
        <v>28</v>
      </c>
      <c r="C282" t="s">
        <v>1636</v>
      </c>
      <c r="D282" t="s">
        <v>1636</v>
      </c>
      <c r="E282" t="s">
        <v>448</v>
      </c>
      <c r="F282" t="s">
        <v>449</v>
      </c>
      <c r="G282" t="s">
        <v>178</v>
      </c>
      <c r="H282" t="s">
        <v>128</v>
      </c>
      <c r="I282" s="3">
        <v>4.5900352921592391E-9</v>
      </c>
      <c r="J282" s="7">
        <v>77667255073.279999</v>
      </c>
      <c r="K282">
        <v>3.6555</v>
      </c>
      <c r="L282" s="3">
        <f t="shared" si="20"/>
        <v>0.98147894975986816</v>
      </c>
      <c r="M282" s="3">
        <f t="shared" si="21"/>
        <v>4.6766517950102267E-9</v>
      </c>
      <c r="N282">
        <f t="shared" si="22"/>
        <v>363.22270785197202</v>
      </c>
      <c r="O282">
        <f t="shared" si="23"/>
        <v>9.9363345055935434E-5</v>
      </c>
      <c r="P282" s="3">
        <f t="shared" si="24"/>
        <v>4.6766517950102267E-9</v>
      </c>
      <c r="Q282" t="s">
        <v>1637</v>
      </c>
    </row>
    <row r="283" spans="1:19" x14ac:dyDescent="0.35">
      <c r="A283" t="s">
        <v>73</v>
      </c>
      <c r="B283" t="s">
        <v>28</v>
      </c>
      <c r="C283" t="s">
        <v>76</v>
      </c>
      <c r="D283" t="s">
        <v>77</v>
      </c>
      <c r="E283" t="s">
        <v>112</v>
      </c>
      <c r="F283" t="s">
        <v>113</v>
      </c>
      <c r="G283" t="s">
        <v>62</v>
      </c>
      <c r="H283" t="s">
        <v>33</v>
      </c>
      <c r="I283" s="3">
        <v>5.2285157136491098E-3</v>
      </c>
      <c r="J283" s="7">
        <v>13022065924.940001</v>
      </c>
      <c r="K283">
        <v>3.6555</v>
      </c>
      <c r="L283" s="3">
        <f t="shared" si="20"/>
        <v>0.96546898107770229</v>
      </c>
      <c r="M283" s="3">
        <f t="shared" si="21"/>
        <v>5.4155191063857818E-3</v>
      </c>
      <c r="N283">
        <f t="shared" si="22"/>
        <v>70521246.821127817</v>
      </c>
      <c r="O283">
        <f t="shared" si="23"/>
        <v>19.291819674771663</v>
      </c>
      <c r="P283" s="3">
        <f t="shared" si="24"/>
        <v>5.4155191063857827E-3</v>
      </c>
      <c r="Q283" t="s">
        <v>1638</v>
      </c>
      <c r="R283" t="s">
        <v>33</v>
      </c>
      <c r="S283" t="s">
        <v>62</v>
      </c>
    </row>
    <row r="284" spans="1:19" x14ac:dyDescent="0.35">
      <c r="A284" t="s">
        <v>73</v>
      </c>
      <c r="B284" t="s">
        <v>28</v>
      </c>
      <c r="C284" t="s">
        <v>29</v>
      </c>
      <c r="D284" t="s">
        <v>30</v>
      </c>
      <c r="E284" t="s">
        <v>528</v>
      </c>
      <c r="F284" t="s">
        <v>529</v>
      </c>
      <c r="G284" t="s">
        <v>530</v>
      </c>
      <c r="H284" t="s">
        <v>452</v>
      </c>
      <c r="I284" s="3">
        <v>9.5744803333069305E-3</v>
      </c>
      <c r="J284" s="7">
        <v>13546427235.219999</v>
      </c>
      <c r="K284">
        <v>3.6555</v>
      </c>
      <c r="L284" s="3">
        <f t="shared" si="20"/>
        <v>0.98169211961567404</v>
      </c>
      <c r="M284" s="3">
        <f t="shared" si="21"/>
        <v>9.7530377824111246E-3</v>
      </c>
      <c r="N284">
        <f t="shared" si="22"/>
        <v>132118816.64178373</v>
      </c>
      <c r="O284">
        <f t="shared" si="23"/>
        <v>36.142474802840574</v>
      </c>
      <c r="P284" s="3">
        <f t="shared" si="24"/>
        <v>9.7530377824111246E-3</v>
      </c>
      <c r="Q284" t="s">
        <v>1638</v>
      </c>
      <c r="R284" t="s">
        <v>452</v>
      </c>
      <c r="S284" t="s">
        <v>530</v>
      </c>
    </row>
    <row r="285" spans="1:19" x14ac:dyDescent="0.35">
      <c r="A285" t="s">
        <v>73</v>
      </c>
      <c r="B285" t="s">
        <v>28</v>
      </c>
      <c r="C285" t="s">
        <v>1636</v>
      </c>
      <c r="D285" t="s">
        <v>1636</v>
      </c>
      <c r="E285" t="s">
        <v>445</v>
      </c>
      <c r="F285" t="s">
        <v>446</v>
      </c>
      <c r="H285" t="s">
        <v>128</v>
      </c>
      <c r="I285" s="3">
        <v>7.8430702254726565E-6</v>
      </c>
      <c r="J285" s="7">
        <v>77667255073.279999</v>
      </c>
      <c r="K285">
        <v>3.6555</v>
      </c>
      <c r="L285" s="3">
        <f t="shared" si="20"/>
        <v>0.98147894975986816</v>
      </c>
      <c r="M285" s="3">
        <f t="shared" si="21"/>
        <v>7.9910732954502673E-6</v>
      </c>
      <c r="N285">
        <f t="shared" si="22"/>
        <v>620644.72794701206</v>
      </c>
      <c r="O285">
        <f t="shared" si="23"/>
        <v>0.16978381287019889</v>
      </c>
      <c r="P285" s="3">
        <f t="shared" si="24"/>
        <v>7.9910732954502673E-6</v>
      </c>
      <c r="Q285" t="s">
        <v>1637</v>
      </c>
    </row>
    <row r="286" spans="1:19" x14ac:dyDescent="0.35">
      <c r="A286" t="s">
        <v>73</v>
      </c>
      <c r="B286" t="s">
        <v>28</v>
      </c>
      <c r="C286" t="s">
        <v>39</v>
      </c>
      <c r="D286" t="s">
        <v>40</v>
      </c>
      <c r="E286" t="s">
        <v>112</v>
      </c>
      <c r="F286" t="s">
        <v>113</v>
      </c>
      <c r="G286" t="s">
        <v>62</v>
      </c>
      <c r="H286" t="s">
        <v>33</v>
      </c>
      <c r="I286" s="3">
        <v>3.1699398241285801E-2</v>
      </c>
      <c r="J286" s="7">
        <v>51098761913.120003</v>
      </c>
      <c r="K286">
        <v>3.6555</v>
      </c>
      <c r="L286" s="3">
        <f t="shared" si="20"/>
        <v>0.98550243623972755</v>
      </c>
      <c r="M286" s="3">
        <f t="shared" si="21"/>
        <v>3.216572285933425E-2</v>
      </c>
      <c r="N286">
        <f t="shared" si="22"/>
        <v>1643628614.1525223</v>
      </c>
      <c r="O286">
        <f t="shared" si="23"/>
        <v>449.63168216455267</v>
      </c>
      <c r="P286" s="3">
        <f t="shared" si="24"/>
        <v>3.216572285933425E-2</v>
      </c>
      <c r="Q286" t="s">
        <v>1638</v>
      </c>
      <c r="R286" t="s">
        <v>33</v>
      </c>
      <c r="S286" t="s">
        <v>62</v>
      </c>
    </row>
    <row r="287" spans="1:19" x14ac:dyDescent="0.35">
      <c r="A287" t="s">
        <v>73</v>
      </c>
      <c r="B287" t="s">
        <v>28</v>
      </c>
      <c r="C287" t="s">
        <v>1636</v>
      </c>
      <c r="D287" t="s">
        <v>1636</v>
      </c>
      <c r="E287" t="s">
        <v>1405</v>
      </c>
      <c r="F287" t="s">
        <v>1406</v>
      </c>
      <c r="H287" t="s">
        <v>128</v>
      </c>
      <c r="I287" s="3">
        <v>5.1859632550060623E-3</v>
      </c>
      <c r="J287" s="7">
        <v>77667255073.279999</v>
      </c>
      <c r="K287">
        <v>3.6555</v>
      </c>
      <c r="L287" s="3">
        <f t="shared" si="20"/>
        <v>0.98147894975986816</v>
      </c>
      <c r="M287" s="3">
        <f t="shared" si="21"/>
        <v>5.2838252478821651E-3</v>
      </c>
      <c r="N287">
        <f t="shared" si="22"/>
        <v>410380203.28990102</v>
      </c>
      <c r="O287">
        <f t="shared" si="23"/>
        <v>112.26376782653564</v>
      </c>
      <c r="P287" s="3">
        <f t="shared" si="24"/>
        <v>5.2838252478821651E-3</v>
      </c>
      <c r="Q287" t="s">
        <v>1637</v>
      </c>
    </row>
    <row r="288" spans="1:19" x14ac:dyDescent="0.35">
      <c r="A288" t="s">
        <v>73</v>
      </c>
      <c r="B288" t="s">
        <v>28</v>
      </c>
      <c r="C288" t="s">
        <v>1636</v>
      </c>
      <c r="D288" t="s">
        <v>1636</v>
      </c>
      <c r="E288" t="s">
        <v>170</v>
      </c>
      <c r="F288" t="s">
        <v>171</v>
      </c>
      <c r="H288" t="s">
        <v>128</v>
      </c>
      <c r="I288" s="3">
        <v>7.5786175863141198E-3</v>
      </c>
      <c r="J288" s="7">
        <v>77667255073.279999</v>
      </c>
      <c r="K288">
        <v>3.6555</v>
      </c>
      <c r="L288" s="3">
        <f t="shared" si="20"/>
        <v>0.98147894975986816</v>
      </c>
      <c r="M288" s="3">
        <f t="shared" si="21"/>
        <v>7.7216302888292497E-3</v>
      </c>
      <c r="N288">
        <f t="shared" si="22"/>
        <v>599717829.22406602</v>
      </c>
      <c r="O288">
        <f t="shared" si="23"/>
        <v>164.05904232637559</v>
      </c>
      <c r="P288" s="3">
        <f t="shared" si="24"/>
        <v>7.7216302888292497E-3</v>
      </c>
      <c r="Q288" t="s">
        <v>1637</v>
      </c>
    </row>
    <row r="289" spans="1:19" x14ac:dyDescent="0.35">
      <c r="A289" t="s">
        <v>73</v>
      </c>
      <c r="B289" t="s">
        <v>28</v>
      </c>
      <c r="C289" t="s">
        <v>39</v>
      </c>
      <c r="D289" t="s">
        <v>40</v>
      </c>
      <c r="E289" t="s">
        <v>991</v>
      </c>
      <c r="H289" t="s">
        <v>128</v>
      </c>
      <c r="I289" s="3">
        <v>5.7191154263870198E-3</v>
      </c>
      <c r="J289" s="7">
        <v>51098761913.120003</v>
      </c>
      <c r="K289">
        <v>3.6555</v>
      </c>
      <c r="L289" s="3">
        <f t="shared" si="20"/>
        <v>0.98550243623972755</v>
      </c>
      <c r="M289" s="3">
        <f t="shared" si="21"/>
        <v>5.8032483899368272E-3</v>
      </c>
      <c r="N289">
        <f t="shared" si="22"/>
        <v>296538807.80007893</v>
      </c>
      <c r="O289">
        <f t="shared" si="23"/>
        <v>81.121271453995064</v>
      </c>
      <c r="P289" s="3">
        <f t="shared" si="24"/>
        <v>5.8032483899368272E-3</v>
      </c>
      <c r="Q289" t="s">
        <v>1638</v>
      </c>
      <c r="R289" t="s">
        <v>920</v>
      </c>
      <c r="S289" t="s">
        <v>992</v>
      </c>
    </row>
    <row r="290" spans="1:19" x14ac:dyDescent="0.35">
      <c r="A290" t="s">
        <v>73</v>
      </c>
      <c r="B290" t="s">
        <v>28</v>
      </c>
      <c r="C290" t="s">
        <v>1636</v>
      </c>
      <c r="D290" t="s">
        <v>1636</v>
      </c>
      <c r="E290" t="s">
        <v>167</v>
      </c>
      <c r="F290" t="s">
        <v>168</v>
      </c>
      <c r="G290" t="s">
        <v>169</v>
      </c>
      <c r="H290" t="s">
        <v>128</v>
      </c>
      <c r="I290" s="3">
        <v>3.6122187847532259E-3</v>
      </c>
      <c r="J290" s="7">
        <v>77667255073.279999</v>
      </c>
      <c r="K290">
        <v>3.6555</v>
      </c>
      <c r="L290" s="3">
        <f t="shared" si="20"/>
        <v>0.98147894975986816</v>
      </c>
      <c r="M290" s="3">
        <f t="shared" si="21"/>
        <v>3.6803833496755109E-3</v>
      </c>
      <c r="N290">
        <f t="shared" si="22"/>
        <v>285845272.38670057</v>
      </c>
      <c r="O290">
        <f t="shared" si="23"/>
        <v>78.19594375234594</v>
      </c>
      <c r="P290" s="3">
        <f t="shared" si="24"/>
        <v>3.6803833496755109E-3</v>
      </c>
      <c r="Q290" t="s">
        <v>1637</v>
      </c>
    </row>
    <row r="291" spans="1:19" x14ac:dyDescent="0.35">
      <c r="A291" t="s">
        <v>73</v>
      </c>
      <c r="B291" t="s">
        <v>28</v>
      </c>
      <c r="C291" t="s">
        <v>39</v>
      </c>
      <c r="D291" t="s">
        <v>40</v>
      </c>
      <c r="E291" t="s">
        <v>114</v>
      </c>
      <c r="F291" t="s">
        <v>115</v>
      </c>
      <c r="G291" t="s">
        <v>62</v>
      </c>
      <c r="H291" t="s">
        <v>33</v>
      </c>
      <c r="I291" s="3">
        <v>4.85065626970217E-2</v>
      </c>
      <c r="J291" s="7">
        <v>51098761913.120003</v>
      </c>
      <c r="K291">
        <v>3.6555</v>
      </c>
      <c r="L291" s="3">
        <f t="shared" si="20"/>
        <v>0.98550243623972755</v>
      </c>
      <c r="M291" s="3">
        <f t="shared" si="21"/>
        <v>4.9220134738684987E-2</v>
      </c>
      <c r="N291">
        <f t="shared" si="22"/>
        <v>2515087946.343751</v>
      </c>
      <c r="O291">
        <f t="shared" si="23"/>
        <v>688.02843560217514</v>
      </c>
      <c r="P291" s="3">
        <f t="shared" si="24"/>
        <v>4.922013473868498E-2</v>
      </c>
      <c r="Q291" t="s">
        <v>1638</v>
      </c>
      <c r="R291" t="s">
        <v>33</v>
      </c>
      <c r="S291" t="s">
        <v>62</v>
      </c>
    </row>
    <row r="292" spans="1:19" x14ac:dyDescent="0.35">
      <c r="A292" t="s">
        <v>73</v>
      </c>
      <c r="B292" t="s">
        <v>28</v>
      </c>
      <c r="C292" t="s">
        <v>39</v>
      </c>
      <c r="D292" t="s">
        <v>40</v>
      </c>
      <c r="E292" t="s">
        <v>531</v>
      </c>
      <c r="F292" t="s">
        <v>532</v>
      </c>
      <c r="G292" t="s">
        <v>530</v>
      </c>
      <c r="H292" t="s">
        <v>452</v>
      </c>
      <c r="I292" s="3">
        <v>4.764534200045455E-3</v>
      </c>
      <c r="J292" s="7">
        <v>51098761913.120003</v>
      </c>
      <c r="K292">
        <v>3.6555</v>
      </c>
      <c r="L292" s="3">
        <f t="shared" si="20"/>
        <v>0.98550243623972755</v>
      </c>
      <c r="M292" s="3">
        <f t="shared" si="21"/>
        <v>4.8346244766527017E-3</v>
      </c>
      <c r="N292">
        <f t="shared" si="22"/>
        <v>247043325.0718188</v>
      </c>
      <c r="O292">
        <f t="shared" si="23"/>
        <v>67.581267972047272</v>
      </c>
      <c r="P292" s="3">
        <f t="shared" si="24"/>
        <v>4.8346244766527017E-3</v>
      </c>
      <c r="Q292" t="s">
        <v>1638</v>
      </c>
      <c r="R292" t="s">
        <v>452</v>
      </c>
      <c r="S292" t="s">
        <v>530</v>
      </c>
    </row>
    <row r="293" spans="1:19" x14ac:dyDescent="0.35">
      <c r="A293" t="s">
        <v>73</v>
      </c>
      <c r="B293" t="s">
        <v>28</v>
      </c>
      <c r="C293" t="s">
        <v>1636</v>
      </c>
      <c r="D293" t="s">
        <v>1636</v>
      </c>
      <c r="E293" t="s">
        <v>1390</v>
      </c>
      <c r="F293" t="s">
        <v>1391</v>
      </c>
      <c r="H293" t="s">
        <v>128</v>
      </c>
      <c r="I293" s="3">
        <v>2.0343101689707282E-5</v>
      </c>
      <c r="J293" s="7">
        <v>77667255073.279999</v>
      </c>
      <c r="K293">
        <v>3.6555</v>
      </c>
      <c r="L293" s="3">
        <f t="shared" si="20"/>
        <v>0.98147894975986816</v>
      </c>
      <c r="M293" s="3">
        <f t="shared" si="21"/>
        <v>2.0726987262115495E-5</v>
      </c>
      <c r="N293">
        <f t="shared" si="22"/>
        <v>1609808.2065873495</v>
      </c>
      <c r="O293">
        <f t="shared" si="23"/>
        <v>0.44037975833329213</v>
      </c>
      <c r="P293" s="3">
        <f t="shared" si="24"/>
        <v>2.0726987262115495E-5</v>
      </c>
      <c r="Q293" t="s">
        <v>1637</v>
      </c>
    </row>
    <row r="294" spans="1:19" x14ac:dyDescent="0.35">
      <c r="A294" t="s">
        <v>73</v>
      </c>
      <c r="B294" t="s">
        <v>28</v>
      </c>
      <c r="C294" t="s">
        <v>76</v>
      </c>
      <c r="D294" t="s">
        <v>77</v>
      </c>
      <c r="E294" t="s">
        <v>1653</v>
      </c>
      <c r="F294" t="s">
        <v>761</v>
      </c>
      <c r="H294" t="s">
        <v>128</v>
      </c>
      <c r="I294" s="3">
        <v>5.3652121344381295E-4</v>
      </c>
      <c r="J294" s="7">
        <v>13022065924.940001</v>
      </c>
      <c r="K294">
        <v>3.6555</v>
      </c>
      <c r="L294" s="3">
        <f t="shared" si="20"/>
        <v>0.96546898107770229</v>
      </c>
      <c r="M294" s="3">
        <f t="shared" si="21"/>
        <v>5.5571046191968019E-4</v>
      </c>
      <c r="N294">
        <f t="shared" si="22"/>
        <v>7236498.270296935</v>
      </c>
      <c r="O294">
        <f t="shared" si="23"/>
        <v>1.9796192778818043</v>
      </c>
      <c r="P294" s="3">
        <f t="shared" si="24"/>
        <v>5.5571046191968019E-4</v>
      </c>
      <c r="Q294" t="s">
        <v>1638</v>
      </c>
      <c r="R294" t="s">
        <v>920</v>
      </c>
      <c r="S294" t="s">
        <v>1654</v>
      </c>
    </row>
    <row r="295" spans="1:19" x14ac:dyDescent="0.35">
      <c r="A295" t="s">
        <v>73</v>
      </c>
      <c r="B295" t="s">
        <v>28</v>
      </c>
      <c r="C295" t="s">
        <v>1636</v>
      </c>
      <c r="D295" t="s">
        <v>1636</v>
      </c>
      <c r="E295" t="s">
        <v>918</v>
      </c>
      <c r="F295" t="s">
        <v>919</v>
      </c>
      <c r="G295" t="s">
        <v>922</v>
      </c>
      <c r="H295" t="s">
        <v>452</v>
      </c>
      <c r="I295" s="3">
        <v>1.266872621449899E-3</v>
      </c>
      <c r="J295" s="7">
        <v>77667255073.279999</v>
      </c>
      <c r="K295">
        <v>3.6555</v>
      </c>
      <c r="L295" s="3">
        <f t="shared" si="20"/>
        <v>0.98147894975986816</v>
      </c>
      <c r="M295" s="3">
        <f t="shared" si="21"/>
        <v>1.2907792080103766E-3</v>
      </c>
      <c r="N295">
        <f t="shared" si="22"/>
        <v>100251277.99182826</v>
      </c>
      <c r="O295">
        <f t="shared" si="23"/>
        <v>27.42477855063008</v>
      </c>
      <c r="P295" s="3">
        <f t="shared" si="24"/>
        <v>1.2907792080103766E-3</v>
      </c>
      <c r="Q295" t="s">
        <v>1637</v>
      </c>
    </row>
    <row r="296" spans="1:19" x14ac:dyDescent="0.35">
      <c r="A296" t="s">
        <v>73</v>
      </c>
      <c r="B296" t="s">
        <v>28</v>
      </c>
      <c r="C296" t="s">
        <v>1636</v>
      </c>
      <c r="D296" t="s">
        <v>1636</v>
      </c>
      <c r="E296" t="s">
        <v>556</v>
      </c>
      <c r="F296" t="s">
        <v>557</v>
      </c>
      <c r="G296" t="s">
        <v>558</v>
      </c>
      <c r="H296" t="s">
        <v>452</v>
      </c>
      <c r="I296" s="3">
        <v>2.6947192355897698E-7</v>
      </c>
      <c r="J296" s="7">
        <v>77667255073.279999</v>
      </c>
      <c r="K296">
        <v>3.6555</v>
      </c>
      <c r="L296" s="3">
        <f t="shared" si="20"/>
        <v>0.98147894975986816</v>
      </c>
      <c r="M296" s="3">
        <f t="shared" si="21"/>
        <v>2.7455700769222496E-7</v>
      </c>
      <c r="N296">
        <f t="shared" si="22"/>
        <v>21324.089148588533</v>
      </c>
      <c r="O296">
        <f t="shared" si="23"/>
        <v>5.833426110952957E-3</v>
      </c>
      <c r="P296" s="3">
        <f t="shared" si="24"/>
        <v>2.7455700769222496E-7</v>
      </c>
      <c r="Q296" t="s">
        <v>1637</v>
      </c>
    </row>
    <row r="297" spans="1:19" x14ac:dyDescent="0.35">
      <c r="A297" t="s">
        <v>73</v>
      </c>
      <c r="B297" t="s">
        <v>28</v>
      </c>
      <c r="C297" t="s">
        <v>76</v>
      </c>
      <c r="D297" t="s">
        <v>77</v>
      </c>
      <c r="E297" t="s">
        <v>114</v>
      </c>
      <c r="F297" t="s">
        <v>115</v>
      </c>
      <c r="G297" t="s">
        <v>62</v>
      </c>
      <c r="H297" t="s">
        <v>33</v>
      </c>
      <c r="I297" s="3">
        <v>7.3687406002394202E-3</v>
      </c>
      <c r="J297" s="7">
        <v>13022065924.940001</v>
      </c>
      <c r="K297">
        <v>3.6555</v>
      </c>
      <c r="L297" s="3">
        <f t="shared" si="20"/>
        <v>0.96546898107770229</v>
      </c>
      <c r="M297" s="3">
        <f t="shared" si="21"/>
        <v>7.6322913989573049E-3</v>
      </c>
      <c r="N297">
        <f t="shared" si="22"/>
        <v>99388201.755574569</v>
      </c>
      <c r="O297">
        <f t="shared" si="23"/>
        <v>27.188675080173592</v>
      </c>
      <c r="P297" s="3">
        <f t="shared" si="24"/>
        <v>7.6322913989573049E-3</v>
      </c>
      <c r="Q297" t="s">
        <v>1638</v>
      </c>
      <c r="R297" t="s">
        <v>33</v>
      </c>
      <c r="S297" t="s">
        <v>62</v>
      </c>
    </row>
    <row r="298" spans="1:19" x14ac:dyDescent="0.35">
      <c r="A298" t="s">
        <v>73</v>
      </c>
      <c r="B298" t="s">
        <v>28</v>
      </c>
      <c r="C298" t="s">
        <v>1636</v>
      </c>
      <c r="D298" t="s">
        <v>1636</v>
      </c>
      <c r="E298" t="s">
        <v>627</v>
      </c>
      <c r="G298" t="s">
        <v>628</v>
      </c>
      <c r="H298" t="s">
        <v>452</v>
      </c>
      <c r="I298" s="3">
        <v>1.358317714211461E-3</v>
      </c>
      <c r="J298" s="7">
        <v>77667255073.279999</v>
      </c>
      <c r="K298">
        <v>3.6555</v>
      </c>
      <c r="L298" s="3">
        <f t="shared" si="20"/>
        <v>0.98147894975986816</v>
      </c>
      <c r="M298" s="3">
        <f t="shared" si="21"/>
        <v>1.3839499202135629E-3</v>
      </c>
      <c r="N298">
        <f t="shared" si="22"/>
        <v>107487591.46187229</v>
      </c>
      <c r="O298">
        <f t="shared" si="23"/>
        <v>29.404347274482912</v>
      </c>
      <c r="P298" s="3">
        <f t="shared" si="24"/>
        <v>1.3839499202135629E-3</v>
      </c>
      <c r="Q298" t="s">
        <v>1637</v>
      </c>
    </row>
    <row r="299" spans="1:19" x14ac:dyDescent="0.35">
      <c r="A299" t="s">
        <v>73</v>
      </c>
      <c r="B299" t="s">
        <v>28</v>
      </c>
      <c r="C299" t="s">
        <v>29</v>
      </c>
      <c r="D299" t="s">
        <v>30</v>
      </c>
      <c r="E299" t="s">
        <v>531</v>
      </c>
      <c r="F299" t="s">
        <v>532</v>
      </c>
      <c r="G299" t="s">
        <v>530</v>
      </c>
      <c r="H299" t="s">
        <v>452</v>
      </c>
      <c r="I299" s="3">
        <v>1.36439582890082E-2</v>
      </c>
      <c r="J299" s="7">
        <v>13546427235.219999</v>
      </c>
      <c r="K299">
        <v>3.6555</v>
      </c>
      <c r="L299" s="3">
        <f t="shared" si="20"/>
        <v>0.98169211961567404</v>
      </c>
      <c r="M299" s="3">
        <f t="shared" si="21"/>
        <v>1.3898408692890109E-2</v>
      </c>
      <c r="N299">
        <f t="shared" si="22"/>
        <v>188273782.04358497</v>
      </c>
      <c r="O299">
        <f t="shared" si="23"/>
        <v>51.504248951876619</v>
      </c>
      <c r="P299" s="3">
        <f t="shared" si="24"/>
        <v>1.3898408692890109E-2</v>
      </c>
      <c r="Q299" t="s">
        <v>1638</v>
      </c>
      <c r="R299" t="s">
        <v>452</v>
      </c>
      <c r="S299" t="s">
        <v>530</v>
      </c>
    </row>
    <row r="300" spans="1:19" x14ac:dyDescent="0.35">
      <c r="A300" t="s">
        <v>73</v>
      </c>
      <c r="B300" t="s">
        <v>28</v>
      </c>
      <c r="C300" t="s">
        <v>1636</v>
      </c>
      <c r="D300" t="s">
        <v>1636</v>
      </c>
      <c r="E300" t="s">
        <v>629</v>
      </c>
      <c r="F300" t="s">
        <v>630</v>
      </c>
      <c r="G300" t="s">
        <v>631</v>
      </c>
      <c r="H300" t="s">
        <v>452</v>
      </c>
      <c r="I300" s="3">
        <v>2.2699393277366628E-3</v>
      </c>
      <c r="J300" s="7">
        <v>77667255073.279999</v>
      </c>
      <c r="K300">
        <v>3.6555</v>
      </c>
      <c r="L300" s="3">
        <f t="shared" si="20"/>
        <v>0.98147894975986816</v>
      </c>
      <c r="M300" s="3">
        <f t="shared" si="21"/>
        <v>2.3127743374343726E-3</v>
      </c>
      <c r="N300">
        <f t="shared" si="22"/>
        <v>179626834.39245155</v>
      </c>
      <c r="O300">
        <f t="shared" si="23"/>
        <v>49.138786593476013</v>
      </c>
      <c r="P300" s="3">
        <f t="shared" si="24"/>
        <v>2.3127743374343726E-3</v>
      </c>
      <c r="Q300" t="s">
        <v>1637</v>
      </c>
    </row>
    <row r="301" spans="1:19" x14ac:dyDescent="0.35">
      <c r="A301" t="s">
        <v>73</v>
      </c>
      <c r="B301" t="s">
        <v>28</v>
      </c>
      <c r="C301" t="s">
        <v>39</v>
      </c>
      <c r="D301" t="s">
        <v>40</v>
      </c>
      <c r="E301" t="s">
        <v>994</v>
      </c>
      <c r="F301" t="s">
        <v>995</v>
      </c>
      <c r="H301" t="s">
        <v>128</v>
      </c>
      <c r="I301" s="3">
        <v>2.1098291620152499E-3</v>
      </c>
      <c r="J301" s="7">
        <v>51098761913.120003</v>
      </c>
      <c r="K301">
        <v>3.6555</v>
      </c>
      <c r="L301" s="3">
        <f t="shared" si="20"/>
        <v>0.98550243623972755</v>
      </c>
      <c r="M301" s="3">
        <f t="shared" si="21"/>
        <v>2.1408665107571843E-3</v>
      </c>
      <c r="N301">
        <f t="shared" si="22"/>
        <v>109395628.12095332</v>
      </c>
      <c r="O301">
        <f t="shared" si="23"/>
        <v>29.926310524128937</v>
      </c>
      <c r="P301" s="3">
        <f t="shared" si="24"/>
        <v>2.1408665107571843E-3</v>
      </c>
      <c r="Q301" t="s">
        <v>1638</v>
      </c>
      <c r="R301" t="s">
        <v>920</v>
      </c>
      <c r="S301" t="s">
        <v>996</v>
      </c>
    </row>
    <row r="302" spans="1:19" x14ac:dyDescent="0.35">
      <c r="A302" t="s">
        <v>73</v>
      </c>
      <c r="B302" t="s">
        <v>28</v>
      </c>
      <c r="C302" t="s">
        <v>1636</v>
      </c>
      <c r="D302" t="s">
        <v>1636</v>
      </c>
      <c r="E302" t="s">
        <v>596</v>
      </c>
      <c r="F302" t="s">
        <v>597</v>
      </c>
      <c r="G302" t="s">
        <v>598</v>
      </c>
      <c r="H302" t="s">
        <v>452</v>
      </c>
      <c r="I302" s="3">
        <v>5.0275879301831748E-5</v>
      </c>
      <c r="J302" s="7">
        <v>77667255073.279999</v>
      </c>
      <c r="K302">
        <v>3.6555</v>
      </c>
      <c r="L302" s="3">
        <f t="shared" si="20"/>
        <v>0.98147894975986816</v>
      </c>
      <c r="M302" s="3">
        <f t="shared" si="21"/>
        <v>5.1224612931466754E-5</v>
      </c>
      <c r="N302">
        <f t="shared" si="22"/>
        <v>3978475.0785782654</v>
      </c>
      <c r="O302">
        <f t="shared" si="23"/>
        <v>1.0883531879573971</v>
      </c>
      <c r="P302" s="3">
        <f t="shared" si="24"/>
        <v>5.1224612931466754E-5</v>
      </c>
      <c r="Q302" t="s">
        <v>1637</v>
      </c>
    </row>
    <row r="303" spans="1:19" x14ac:dyDescent="0.35">
      <c r="A303" t="s">
        <v>73</v>
      </c>
      <c r="B303" t="s">
        <v>28</v>
      </c>
      <c r="C303" t="s">
        <v>76</v>
      </c>
      <c r="D303" t="s">
        <v>77</v>
      </c>
      <c r="E303" t="s">
        <v>994</v>
      </c>
      <c r="F303" t="s">
        <v>995</v>
      </c>
      <c r="H303" t="s">
        <v>128</v>
      </c>
      <c r="I303" s="3">
        <v>5.5676743388874796E-3</v>
      </c>
      <c r="J303" s="7">
        <v>13022065924.940001</v>
      </c>
      <c r="K303">
        <v>3.6555</v>
      </c>
      <c r="L303" s="3">
        <f t="shared" si="20"/>
        <v>0.96546898107770229</v>
      </c>
      <c r="M303" s="3">
        <f t="shared" si="21"/>
        <v>5.7668080984565424E-3</v>
      </c>
      <c r="N303">
        <f t="shared" si="22"/>
        <v>75095755.234578982</v>
      </c>
      <c r="O303">
        <f t="shared" si="23"/>
        <v>20.543223973349466</v>
      </c>
      <c r="P303" s="3">
        <f t="shared" si="24"/>
        <v>5.7668080984565424E-3</v>
      </c>
      <c r="Q303" t="s">
        <v>1638</v>
      </c>
      <c r="R303" t="s">
        <v>920</v>
      </c>
      <c r="S303" t="s">
        <v>996</v>
      </c>
    </row>
    <row r="304" spans="1:19" x14ac:dyDescent="0.35">
      <c r="A304" t="s">
        <v>73</v>
      </c>
      <c r="B304" t="s">
        <v>28</v>
      </c>
      <c r="C304" t="s">
        <v>39</v>
      </c>
      <c r="D304" t="s">
        <v>40</v>
      </c>
      <c r="E304" t="s">
        <v>533</v>
      </c>
      <c r="F304" t="s">
        <v>534</v>
      </c>
      <c r="G304" t="s">
        <v>535</v>
      </c>
      <c r="H304" t="s">
        <v>452</v>
      </c>
      <c r="I304" s="3">
        <v>1.5688319949463219E-9</v>
      </c>
      <c r="J304" s="7">
        <v>51098761913.120003</v>
      </c>
      <c r="K304">
        <v>3.6555</v>
      </c>
      <c r="L304" s="3">
        <f t="shared" si="20"/>
        <v>0.98550243623972755</v>
      </c>
      <c r="M304" s="3">
        <f t="shared" si="21"/>
        <v>1.5919108236123092E-9</v>
      </c>
      <c r="N304">
        <f t="shared" si="22"/>
        <v>81.344672162684162</v>
      </c>
      <c r="O304">
        <f t="shared" si="23"/>
        <v>2.2252680115629643E-5</v>
      </c>
      <c r="P304" s="3">
        <f t="shared" si="24"/>
        <v>1.5919108236123092E-9</v>
      </c>
      <c r="Q304" t="s">
        <v>1638</v>
      </c>
      <c r="R304" t="s">
        <v>452</v>
      </c>
      <c r="S304" t="s">
        <v>535</v>
      </c>
    </row>
    <row r="305" spans="1:19" x14ac:dyDescent="0.35">
      <c r="A305" t="s">
        <v>73</v>
      </c>
      <c r="B305" t="s">
        <v>28</v>
      </c>
      <c r="C305" t="s">
        <v>1636</v>
      </c>
      <c r="D305" t="s">
        <v>1636</v>
      </c>
      <c r="E305" t="s">
        <v>591</v>
      </c>
      <c r="G305" t="s">
        <v>592</v>
      </c>
      <c r="H305" t="s">
        <v>452</v>
      </c>
      <c r="I305" s="3">
        <v>5.8945229487878065E-4</v>
      </c>
      <c r="J305" s="7">
        <v>77667255073.279999</v>
      </c>
      <c r="K305">
        <v>3.6555</v>
      </c>
      <c r="L305" s="3">
        <f t="shared" si="20"/>
        <v>0.98147894975986816</v>
      </c>
      <c r="M305" s="3">
        <f t="shared" si="21"/>
        <v>6.005755854702722E-4</v>
      </c>
      <c r="N305">
        <f t="shared" si="22"/>
        <v>46645057.187504105</v>
      </c>
      <c r="O305">
        <f t="shared" si="23"/>
        <v>12.760239963754371</v>
      </c>
      <c r="P305" s="3">
        <f t="shared" si="24"/>
        <v>6.005755854702722E-4</v>
      </c>
      <c r="Q305" t="s">
        <v>1637</v>
      </c>
    </row>
    <row r="306" spans="1:19" x14ac:dyDescent="0.35">
      <c r="A306" t="s">
        <v>73</v>
      </c>
      <c r="B306" t="s">
        <v>28</v>
      </c>
      <c r="C306" t="s">
        <v>1636</v>
      </c>
      <c r="D306" t="s">
        <v>1636</v>
      </c>
      <c r="E306" t="s">
        <v>634</v>
      </c>
      <c r="F306" t="s">
        <v>635</v>
      </c>
      <c r="G306" t="s">
        <v>636</v>
      </c>
      <c r="H306" t="s">
        <v>452</v>
      </c>
      <c r="I306" s="3">
        <v>1.7513548937555391E-3</v>
      </c>
      <c r="J306" s="7">
        <v>77667255073.279999</v>
      </c>
      <c r="K306">
        <v>3.6555</v>
      </c>
      <c r="L306" s="3">
        <f t="shared" si="20"/>
        <v>0.98147894975986816</v>
      </c>
      <c r="M306" s="3">
        <f t="shared" si="21"/>
        <v>1.7844039285651835E-3</v>
      </c>
      <c r="N306">
        <f t="shared" si="22"/>
        <v>138589755.07363501</v>
      </c>
      <c r="O306">
        <f t="shared" si="23"/>
        <v>37.912667233931067</v>
      </c>
      <c r="P306" s="3">
        <f t="shared" si="24"/>
        <v>1.7844039285651835E-3</v>
      </c>
      <c r="Q306" t="s">
        <v>1637</v>
      </c>
    </row>
    <row r="307" spans="1:19" x14ac:dyDescent="0.35">
      <c r="A307" t="s">
        <v>73</v>
      </c>
      <c r="B307" t="s">
        <v>28</v>
      </c>
      <c r="C307" t="s">
        <v>29</v>
      </c>
      <c r="D307" t="s">
        <v>30</v>
      </c>
      <c r="E307" t="s">
        <v>114</v>
      </c>
      <c r="F307" t="s">
        <v>115</v>
      </c>
      <c r="G307" t="s">
        <v>62</v>
      </c>
      <c r="H307" t="s">
        <v>33</v>
      </c>
      <c r="I307" s="3">
        <v>5.5255706706289903E-2</v>
      </c>
      <c r="J307" s="7">
        <v>13546427235.219999</v>
      </c>
      <c r="K307">
        <v>3.6555</v>
      </c>
      <c r="L307" s="3">
        <f t="shared" si="20"/>
        <v>0.98169211961567404</v>
      </c>
      <c r="M307" s="3">
        <f t="shared" si="21"/>
        <v>5.6286187494223899E-2</v>
      </c>
      <c r="N307">
        <f t="shared" si="22"/>
        <v>762476743.23845398</v>
      </c>
      <c r="O307">
        <f t="shared" si="23"/>
        <v>208.58343406878785</v>
      </c>
      <c r="P307" s="3">
        <f t="shared" si="24"/>
        <v>5.6286187494223899E-2</v>
      </c>
      <c r="Q307" t="s">
        <v>1638</v>
      </c>
      <c r="R307" t="s">
        <v>33</v>
      </c>
      <c r="S307" t="s">
        <v>62</v>
      </c>
    </row>
    <row r="308" spans="1:19" x14ac:dyDescent="0.35">
      <c r="A308" t="s">
        <v>73</v>
      </c>
      <c r="B308" t="s">
        <v>28</v>
      </c>
      <c r="C308" t="s">
        <v>1636</v>
      </c>
      <c r="D308" t="s">
        <v>1636</v>
      </c>
      <c r="E308" t="s">
        <v>586</v>
      </c>
      <c r="F308" t="s">
        <v>468</v>
      </c>
      <c r="G308" t="s">
        <v>587</v>
      </c>
      <c r="H308" t="s">
        <v>452</v>
      </c>
      <c r="I308" s="3">
        <v>4.7210809126243354E-3</v>
      </c>
      <c r="J308" s="7">
        <v>77667255073.279999</v>
      </c>
      <c r="K308">
        <v>3.6555</v>
      </c>
      <c r="L308" s="3">
        <f t="shared" si="20"/>
        <v>0.98147894975986816</v>
      </c>
      <c r="M308" s="3">
        <f t="shared" si="21"/>
        <v>4.8101703187617122E-3</v>
      </c>
      <c r="N308">
        <f t="shared" si="22"/>
        <v>373592725.09318644</v>
      </c>
      <c r="O308">
        <f t="shared" si="23"/>
        <v>102.20017100073491</v>
      </c>
      <c r="P308" s="3">
        <f t="shared" si="24"/>
        <v>4.8101703187617122E-3</v>
      </c>
      <c r="Q308" t="s">
        <v>1637</v>
      </c>
    </row>
    <row r="309" spans="1:19" x14ac:dyDescent="0.35">
      <c r="A309" t="s">
        <v>73</v>
      </c>
      <c r="B309" t="s">
        <v>28</v>
      </c>
      <c r="C309" t="s">
        <v>29</v>
      </c>
      <c r="D309" t="s">
        <v>30</v>
      </c>
      <c r="E309" t="s">
        <v>533</v>
      </c>
      <c r="F309" t="s">
        <v>534</v>
      </c>
      <c r="G309" t="s">
        <v>535</v>
      </c>
      <c r="H309" t="s">
        <v>452</v>
      </c>
      <c r="I309" s="3">
        <v>3.7712175450055167E-9</v>
      </c>
      <c r="J309" s="7">
        <v>13546427235.219999</v>
      </c>
      <c r="K309">
        <v>3.6555</v>
      </c>
      <c r="L309" s="3">
        <f t="shared" si="20"/>
        <v>0.98169211961567404</v>
      </c>
      <c r="M309" s="3">
        <f t="shared" si="21"/>
        <v>3.8415481490081878E-9</v>
      </c>
      <c r="N309">
        <f t="shared" si="22"/>
        <v>52.039252471133494</v>
      </c>
      <c r="O309">
        <f t="shared" si="23"/>
        <v>1.4235878120950211E-5</v>
      </c>
      <c r="P309" s="3">
        <f t="shared" si="24"/>
        <v>3.8415481490081878E-9</v>
      </c>
      <c r="Q309" t="s">
        <v>1638</v>
      </c>
      <c r="R309" t="s">
        <v>452</v>
      </c>
      <c r="S309" t="s">
        <v>535</v>
      </c>
    </row>
    <row r="310" spans="1:19" x14ac:dyDescent="0.35">
      <c r="A310" t="s">
        <v>73</v>
      </c>
      <c r="B310" t="s">
        <v>28</v>
      </c>
      <c r="C310" t="s">
        <v>1636</v>
      </c>
      <c r="D310" t="s">
        <v>1636</v>
      </c>
      <c r="E310" t="s">
        <v>588</v>
      </c>
      <c r="F310" t="s">
        <v>589</v>
      </c>
      <c r="G310" t="s">
        <v>590</v>
      </c>
      <c r="H310" t="s">
        <v>452</v>
      </c>
      <c r="I310" s="3">
        <v>1.3828916748894441E-3</v>
      </c>
      <c r="J310" s="7">
        <v>77667255073.279999</v>
      </c>
      <c r="K310">
        <v>3.6555</v>
      </c>
      <c r="L310" s="3">
        <f t="shared" si="20"/>
        <v>0.98147894975986816</v>
      </c>
      <c r="M310" s="3">
        <f t="shared" si="21"/>
        <v>1.408987605111436E-3</v>
      </c>
      <c r="N310">
        <f t="shared" si="22"/>
        <v>109432199.72127981</v>
      </c>
      <c r="O310">
        <f t="shared" si="23"/>
        <v>29.936315065320699</v>
      </c>
      <c r="P310" s="3">
        <f t="shared" si="24"/>
        <v>1.408987605111436E-3</v>
      </c>
      <c r="Q310" t="s">
        <v>1637</v>
      </c>
    </row>
    <row r="311" spans="1:19" x14ac:dyDescent="0.35">
      <c r="A311" t="s">
        <v>73</v>
      </c>
      <c r="B311" t="s">
        <v>28</v>
      </c>
      <c r="C311" t="s">
        <v>29</v>
      </c>
      <c r="D311" t="s">
        <v>30</v>
      </c>
      <c r="E311" t="s">
        <v>116</v>
      </c>
      <c r="F311" t="s">
        <v>117</v>
      </c>
      <c r="G311" t="s">
        <v>62</v>
      </c>
      <c r="H311" t="s">
        <v>33</v>
      </c>
      <c r="I311" s="3">
        <v>3.5006058796914687E-2</v>
      </c>
      <c r="J311" s="7">
        <v>13546427235.219999</v>
      </c>
      <c r="K311">
        <v>3.6555</v>
      </c>
      <c r="L311" s="3">
        <f t="shared" si="20"/>
        <v>0.98169211961567404</v>
      </c>
      <c r="M311" s="3">
        <f t="shared" si="21"/>
        <v>3.5658897629349748E-2</v>
      </c>
      <c r="N311">
        <f t="shared" si="22"/>
        <v>483050662.02414531</v>
      </c>
      <c r="O311">
        <f t="shared" si="23"/>
        <v>132.14352674713317</v>
      </c>
      <c r="P311" s="3">
        <f t="shared" si="24"/>
        <v>3.5658897629349748E-2</v>
      </c>
      <c r="Q311" t="s">
        <v>1638</v>
      </c>
      <c r="R311" t="s">
        <v>33</v>
      </c>
      <c r="S311" t="s">
        <v>62</v>
      </c>
    </row>
    <row r="312" spans="1:19" x14ac:dyDescent="0.35">
      <c r="A312" t="s">
        <v>73</v>
      </c>
      <c r="B312" t="s">
        <v>28</v>
      </c>
      <c r="C312" t="s">
        <v>76</v>
      </c>
      <c r="D312" t="s">
        <v>77</v>
      </c>
      <c r="E312" t="s">
        <v>998</v>
      </c>
      <c r="H312" t="s">
        <v>128</v>
      </c>
      <c r="I312" s="3">
        <v>4.2543785478120003E-3</v>
      </c>
      <c r="J312" s="7">
        <v>13022065924.940001</v>
      </c>
      <c r="K312">
        <v>3.6555</v>
      </c>
      <c r="L312" s="3">
        <f t="shared" si="20"/>
        <v>0.96546898107770229</v>
      </c>
      <c r="M312" s="3">
        <f t="shared" si="21"/>
        <v>4.4065408948333702E-3</v>
      </c>
      <c r="N312">
        <f t="shared" si="22"/>
        <v>57382266.033464245</v>
      </c>
      <c r="O312">
        <f t="shared" si="23"/>
        <v>15.697514986585761</v>
      </c>
      <c r="P312" s="3">
        <f t="shared" si="24"/>
        <v>4.4065408948333702E-3</v>
      </c>
      <c r="Q312" t="s">
        <v>1638</v>
      </c>
      <c r="R312" t="s">
        <v>920</v>
      </c>
      <c r="S312" t="s">
        <v>999</v>
      </c>
    </row>
    <row r="313" spans="1:19" x14ac:dyDescent="0.35">
      <c r="A313" t="s">
        <v>73</v>
      </c>
      <c r="B313" t="s">
        <v>28</v>
      </c>
      <c r="C313" t="s">
        <v>1636</v>
      </c>
      <c r="D313" t="s">
        <v>1636</v>
      </c>
      <c r="E313" t="s">
        <v>593</v>
      </c>
      <c r="G313" t="s">
        <v>594</v>
      </c>
      <c r="H313" t="s">
        <v>452</v>
      </c>
      <c r="I313" s="3">
        <v>2.5362946805930269E-3</v>
      </c>
      <c r="J313" s="7">
        <v>77667255073.279999</v>
      </c>
      <c r="K313">
        <v>3.6555</v>
      </c>
      <c r="L313" s="3">
        <f t="shared" si="20"/>
        <v>0.98147894975986816</v>
      </c>
      <c r="M313" s="3">
        <f t="shared" si="21"/>
        <v>2.5841559630123143E-3</v>
      </c>
      <c r="N313">
        <f t="shared" si="22"/>
        <v>200704300.32841492</v>
      </c>
      <c r="O313">
        <f t="shared" si="23"/>
        <v>54.904746362581022</v>
      </c>
      <c r="P313" s="3">
        <f t="shared" si="24"/>
        <v>2.5841559630123143E-3</v>
      </c>
      <c r="Q313" t="s">
        <v>1637</v>
      </c>
    </row>
    <row r="314" spans="1:19" x14ac:dyDescent="0.35">
      <c r="A314" t="s">
        <v>73</v>
      </c>
      <c r="B314" t="s">
        <v>28</v>
      </c>
      <c r="C314" t="s">
        <v>29</v>
      </c>
      <c r="D314" t="s">
        <v>30</v>
      </c>
      <c r="E314" t="s">
        <v>536</v>
      </c>
      <c r="F314" t="s">
        <v>537</v>
      </c>
      <c r="G314" t="s">
        <v>538</v>
      </c>
      <c r="H314" t="s">
        <v>452</v>
      </c>
      <c r="I314" s="3">
        <v>1.1642227223491301E-6</v>
      </c>
      <c r="J314" s="7">
        <v>13546427235.219999</v>
      </c>
      <c r="K314">
        <v>3.6555</v>
      </c>
      <c r="L314" s="3">
        <f t="shared" si="20"/>
        <v>0.98169211961567404</v>
      </c>
      <c r="M314" s="3">
        <f t="shared" si="21"/>
        <v>1.1859346724764538E-6</v>
      </c>
      <c r="N314">
        <f t="shared" si="22"/>
        <v>16065.177746426743</v>
      </c>
      <c r="O314">
        <f t="shared" si="23"/>
        <v>4.3947962649231957E-3</v>
      </c>
      <c r="P314" s="3">
        <f t="shared" si="24"/>
        <v>1.1859346724764538E-6</v>
      </c>
      <c r="Q314" t="s">
        <v>1638</v>
      </c>
      <c r="R314" t="s">
        <v>452</v>
      </c>
      <c r="S314" t="s">
        <v>538</v>
      </c>
    </row>
    <row r="315" spans="1:19" x14ac:dyDescent="0.35">
      <c r="A315" t="s">
        <v>73</v>
      </c>
      <c r="B315" t="s">
        <v>28</v>
      </c>
      <c r="C315" t="s">
        <v>1636</v>
      </c>
      <c r="D315" t="s">
        <v>1636</v>
      </c>
      <c r="E315" t="s">
        <v>632</v>
      </c>
      <c r="G315" t="s">
        <v>633</v>
      </c>
      <c r="H315" t="s">
        <v>452</v>
      </c>
      <c r="I315" s="3">
        <v>1.3381189153076111E-3</v>
      </c>
      <c r="J315" s="7">
        <v>77667255073.279999</v>
      </c>
      <c r="K315">
        <v>3.6555</v>
      </c>
      <c r="L315" s="3">
        <f t="shared" si="20"/>
        <v>0.98147894975986816</v>
      </c>
      <c r="M315" s="3">
        <f t="shared" si="21"/>
        <v>1.3633699588106293E-3</v>
      </c>
      <c r="N315">
        <f t="shared" si="22"/>
        <v>105889202.3501924</v>
      </c>
      <c r="O315">
        <f t="shared" si="23"/>
        <v>28.967091328188317</v>
      </c>
      <c r="P315" s="3">
        <f t="shared" si="24"/>
        <v>1.3633699588106293E-3</v>
      </c>
      <c r="Q315" t="s">
        <v>1637</v>
      </c>
    </row>
    <row r="316" spans="1:19" x14ac:dyDescent="0.35">
      <c r="A316" t="s">
        <v>73</v>
      </c>
      <c r="B316" t="s">
        <v>28</v>
      </c>
      <c r="C316" t="s">
        <v>1636</v>
      </c>
      <c r="D316" t="s">
        <v>1636</v>
      </c>
      <c r="E316" t="s">
        <v>1161</v>
      </c>
      <c r="F316" t="s">
        <v>1162</v>
      </c>
      <c r="H316" t="s">
        <v>128</v>
      </c>
      <c r="I316" s="3">
        <v>6.3324546234375773E-4</v>
      </c>
      <c r="J316" s="7">
        <v>77667255073.279999</v>
      </c>
      <c r="K316">
        <v>3.6555</v>
      </c>
      <c r="L316" s="3">
        <f t="shared" si="20"/>
        <v>0.98147894975986816</v>
      </c>
      <c r="M316" s="3">
        <f t="shared" si="21"/>
        <v>6.4519515420956265E-4</v>
      </c>
      <c r="N316">
        <f t="shared" si="22"/>
        <v>50110536.614038326</v>
      </c>
      <c r="O316">
        <f t="shared" si="23"/>
        <v>13.708257861862489</v>
      </c>
      <c r="P316" s="3">
        <f t="shared" si="24"/>
        <v>6.4519515420956265E-4</v>
      </c>
      <c r="Q316" t="s">
        <v>1637</v>
      </c>
    </row>
    <row r="317" spans="1:19" x14ac:dyDescent="0.35">
      <c r="A317" t="s">
        <v>73</v>
      </c>
      <c r="B317" t="s">
        <v>28</v>
      </c>
      <c r="C317" t="s">
        <v>76</v>
      </c>
      <c r="D317" t="s">
        <v>77</v>
      </c>
      <c r="E317" t="s">
        <v>116</v>
      </c>
      <c r="F317" t="s">
        <v>117</v>
      </c>
      <c r="G317" t="s">
        <v>62</v>
      </c>
      <c r="H317" t="s">
        <v>33</v>
      </c>
      <c r="I317" s="3">
        <v>9.0539526720737704E-3</v>
      </c>
      <c r="J317" s="7">
        <v>13022065924.940001</v>
      </c>
      <c r="K317">
        <v>3.6555</v>
      </c>
      <c r="L317" s="3">
        <f t="shared" si="20"/>
        <v>0.96546898107770229</v>
      </c>
      <c r="M317" s="3">
        <f t="shared" si="21"/>
        <v>9.377776862356902E-3</v>
      </c>
      <c r="N317">
        <f t="shared" si="22"/>
        <v>122118028.53098857</v>
      </c>
      <c r="O317">
        <f t="shared" si="23"/>
        <v>33.406655322387792</v>
      </c>
      <c r="P317" s="3">
        <f t="shared" si="24"/>
        <v>9.377776862356902E-3</v>
      </c>
      <c r="Q317" t="s">
        <v>1638</v>
      </c>
      <c r="R317" t="s">
        <v>33</v>
      </c>
      <c r="S317" t="s">
        <v>62</v>
      </c>
    </row>
    <row r="318" spans="1:19" x14ac:dyDescent="0.35">
      <c r="A318" t="s">
        <v>73</v>
      </c>
      <c r="B318" t="s">
        <v>28</v>
      </c>
      <c r="C318" t="s">
        <v>1636</v>
      </c>
      <c r="D318" t="s">
        <v>1636</v>
      </c>
      <c r="E318" t="s">
        <v>1164</v>
      </c>
      <c r="F318" t="s">
        <v>1164</v>
      </c>
      <c r="H318" t="s">
        <v>128</v>
      </c>
      <c r="I318" s="3">
        <v>2.3498321908357869E-4</v>
      </c>
      <c r="J318" s="7">
        <v>77667255073.279999</v>
      </c>
      <c r="K318">
        <v>3.6555</v>
      </c>
      <c r="L318" s="3">
        <f t="shared" si="20"/>
        <v>0.98147894975986816</v>
      </c>
      <c r="M318" s="3">
        <f t="shared" si="21"/>
        <v>2.3941748230165349E-4</v>
      </c>
      <c r="N318">
        <f t="shared" si="22"/>
        <v>18594898.666925021</v>
      </c>
      <c r="O318">
        <f t="shared" si="23"/>
        <v>5.0868277026193471</v>
      </c>
      <c r="P318" s="3">
        <f t="shared" si="24"/>
        <v>2.3941748230165349E-4</v>
      </c>
      <c r="Q318" t="s">
        <v>1637</v>
      </c>
    </row>
    <row r="319" spans="1:19" x14ac:dyDescent="0.35">
      <c r="A319" t="s">
        <v>73</v>
      </c>
      <c r="B319" t="s">
        <v>28</v>
      </c>
      <c r="C319" t="s">
        <v>39</v>
      </c>
      <c r="D319" t="s">
        <v>40</v>
      </c>
      <c r="E319" t="s">
        <v>998</v>
      </c>
      <c r="H319" t="s">
        <v>128</v>
      </c>
      <c r="I319" s="3">
        <v>1.8424791285000599E-3</v>
      </c>
      <c r="J319" s="7">
        <v>51098761913.120003</v>
      </c>
      <c r="K319">
        <v>3.6555</v>
      </c>
      <c r="L319" s="3">
        <f t="shared" si="20"/>
        <v>0.98550243623972755</v>
      </c>
      <c r="M319" s="3">
        <f t="shared" si="21"/>
        <v>1.869583535003935E-3</v>
      </c>
      <c r="N319">
        <f t="shared" si="22"/>
        <v>95533403.931855336</v>
      </c>
      <c r="O319">
        <f t="shared" si="23"/>
        <v>26.134155090098574</v>
      </c>
      <c r="P319" s="3">
        <f t="shared" si="24"/>
        <v>1.869583535003935E-3</v>
      </c>
      <c r="Q319" t="s">
        <v>1638</v>
      </c>
      <c r="R319" t="s">
        <v>920</v>
      </c>
      <c r="S319" t="s">
        <v>999</v>
      </c>
    </row>
    <row r="320" spans="1:19" x14ac:dyDescent="0.35">
      <c r="A320" t="s">
        <v>73</v>
      </c>
      <c r="B320" t="s">
        <v>28</v>
      </c>
      <c r="C320" t="s">
        <v>1636</v>
      </c>
      <c r="D320" t="s">
        <v>1636</v>
      </c>
      <c r="E320" t="s">
        <v>1135</v>
      </c>
      <c r="F320" t="s">
        <v>1136</v>
      </c>
      <c r="H320" t="s">
        <v>128</v>
      </c>
      <c r="I320" s="3">
        <v>2.0571658301732809E-4</v>
      </c>
      <c r="J320" s="7">
        <v>77667255073.279999</v>
      </c>
      <c r="K320">
        <v>3.6555</v>
      </c>
      <c r="L320" s="3">
        <f t="shared" si="20"/>
        <v>0.98147894975986816</v>
      </c>
      <c r="M320" s="3">
        <f t="shared" si="21"/>
        <v>2.095985686373196E-4</v>
      </c>
      <c r="N320">
        <f t="shared" si="22"/>
        <v>16278945.493349086</v>
      </c>
      <c r="O320">
        <f t="shared" si="23"/>
        <v>4.4532746528105829</v>
      </c>
      <c r="P320" s="3">
        <f t="shared" si="24"/>
        <v>2.095985686373196E-4</v>
      </c>
      <c r="Q320" t="s">
        <v>1637</v>
      </c>
    </row>
    <row r="321" spans="1:19" x14ac:dyDescent="0.35">
      <c r="A321" t="s">
        <v>73</v>
      </c>
      <c r="B321" t="s">
        <v>28</v>
      </c>
      <c r="C321" t="s">
        <v>39</v>
      </c>
      <c r="D321" t="s">
        <v>40</v>
      </c>
      <c r="E321" t="s">
        <v>536</v>
      </c>
      <c r="F321" t="s">
        <v>537</v>
      </c>
      <c r="G321" t="s">
        <v>538</v>
      </c>
      <c r="H321" t="s">
        <v>452</v>
      </c>
      <c r="I321" s="3">
        <v>2.3093828918893201E-7</v>
      </c>
      <c r="J321" s="7">
        <v>51098761913.120003</v>
      </c>
      <c r="K321">
        <v>3.6555</v>
      </c>
      <c r="L321" s="3">
        <f t="shared" si="20"/>
        <v>0.98550243623972755</v>
      </c>
      <c r="M321" s="3">
        <f t="shared" si="21"/>
        <v>2.3433558426308681E-7</v>
      </c>
      <c r="N321">
        <f t="shared" si="22"/>
        <v>11974.258228031344</v>
      </c>
      <c r="O321">
        <f t="shared" si="23"/>
        <v>3.2756827323297344E-3</v>
      </c>
      <c r="P321" s="3">
        <f t="shared" si="24"/>
        <v>2.3433558426308681E-7</v>
      </c>
      <c r="Q321" t="s">
        <v>1638</v>
      </c>
      <c r="R321" t="s">
        <v>452</v>
      </c>
      <c r="S321" t="s">
        <v>538</v>
      </c>
    </row>
    <row r="322" spans="1:19" x14ac:dyDescent="0.35">
      <c r="A322" t="s">
        <v>73</v>
      </c>
      <c r="B322" t="s">
        <v>28</v>
      </c>
      <c r="C322" t="s">
        <v>76</v>
      </c>
      <c r="D322" t="s">
        <v>77</v>
      </c>
      <c r="E322" t="s">
        <v>1000</v>
      </c>
      <c r="F322" t="s">
        <v>1001</v>
      </c>
      <c r="H322" t="s">
        <v>128</v>
      </c>
      <c r="I322" s="3">
        <v>1.4494151965982001E-3</v>
      </c>
      <c r="J322" s="7">
        <v>13022065924.940001</v>
      </c>
      <c r="K322">
        <v>3.6555</v>
      </c>
      <c r="L322" s="3">
        <f t="shared" ref="L322:L385" si="25">SUMIFS($I$2:$I$3582,$A$2:$A$3582,$A322,$B$2:$B$3582,$B322,$C$2:$C$3582,$C322)</f>
        <v>0.96546898107770229</v>
      </c>
      <c r="M322" s="3">
        <f t="shared" ref="M322:M385" si="26">IF(L322=0,0,I322/L322)</f>
        <v>1.5012550636068019E-3</v>
      </c>
      <c r="N322">
        <f t="shared" ref="N322:N385" si="27">M322*J322</f>
        <v>19549442.408437766</v>
      </c>
      <c r="O322">
        <f t="shared" ref="O322:O385" si="28">IF(K322=0,"",N322/K322/1000000)</f>
        <v>5.3479530593455795</v>
      </c>
      <c r="P322" s="3">
        <f t="shared" ref="P322:P385" si="29">IF(J322=0,0,N322/J322)</f>
        <v>1.5012550636068019E-3</v>
      </c>
      <c r="Q322" t="s">
        <v>1638</v>
      </c>
      <c r="R322" t="s">
        <v>920</v>
      </c>
      <c r="S322" t="s">
        <v>1002</v>
      </c>
    </row>
    <row r="323" spans="1:19" x14ac:dyDescent="0.35">
      <c r="A323" t="s">
        <v>73</v>
      </c>
      <c r="B323" t="s">
        <v>28</v>
      </c>
      <c r="C323" t="s">
        <v>1636</v>
      </c>
      <c r="D323" t="s">
        <v>1636</v>
      </c>
      <c r="E323" t="s">
        <v>1655</v>
      </c>
      <c r="F323" t="s">
        <v>630</v>
      </c>
      <c r="H323" t="s">
        <v>128</v>
      </c>
      <c r="I323" s="3">
        <v>7.8221909899567853E-4</v>
      </c>
      <c r="J323" s="7">
        <v>77667255073.279999</v>
      </c>
      <c r="K323">
        <v>3.6555</v>
      </c>
      <c r="L323" s="3">
        <f t="shared" si="25"/>
        <v>0.98147894975986816</v>
      </c>
      <c r="M323" s="3">
        <f t="shared" si="26"/>
        <v>7.9698000572203697E-4</v>
      </c>
      <c r="N323">
        <f t="shared" si="27"/>
        <v>61899249.3927176</v>
      </c>
      <c r="O323">
        <f t="shared" si="28"/>
        <v>16.933182708991275</v>
      </c>
      <c r="P323" s="3">
        <f t="shared" si="29"/>
        <v>7.9698000572203697E-4</v>
      </c>
      <c r="Q323" t="s">
        <v>1637</v>
      </c>
    </row>
    <row r="324" spans="1:19" x14ac:dyDescent="0.35">
      <c r="A324" t="s">
        <v>73</v>
      </c>
      <c r="B324" t="s">
        <v>28</v>
      </c>
      <c r="C324" t="s">
        <v>39</v>
      </c>
      <c r="D324" t="s">
        <v>40</v>
      </c>
      <c r="E324" t="s">
        <v>116</v>
      </c>
      <c r="F324" t="s">
        <v>117</v>
      </c>
      <c r="G324" t="s">
        <v>62</v>
      </c>
      <c r="H324" t="s">
        <v>33</v>
      </c>
      <c r="I324" s="3">
        <v>4.4764294208491658E-2</v>
      </c>
      <c r="J324" s="7">
        <v>51098761913.120003</v>
      </c>
      <c r="K324">
        <v>3.6555</v>
      </c>
      <c r="L324" s="3">
        <f t="shared" si="25"/>
        <v>0.98550243623972755</v>
      </c>
      <c r="M324" s="3">
        <f t="shared" si="26"/>
        <v>4.5422814355785678E-2</v>
      </c>
      <c r="N324">
        <f t="shared" si="27"/>
        <v>2321049576.1901417</v>
      </c>
      <c r="O324">
        <f t="shared" si="28"/>
        <v>634.9472236876328</v>
      </c>
      <c r="P324" s="3">
        <f t="shared" si="29"/>
        <v>4.5422814355785678E-2</v>
      </c>
      <c r="Q324" t="s">
        <v>1638</v>
      </c>
      <c r="R324" t="s">
        <v>33</v>
      </c>
      <c r="S324" t="s">
        <v>62</v>
      </c>
    </row>
    <row r="325" spans="1:19" x14ac:dyDescent="0.35">
      <c r="A325" t="s">
        <v>73</v>
      </c>
      <c r="B325" t="s">
        <v>28</v>
      </c>
      <c r="C325" t="s">
        <v>1636</v>
      </c>
      <c r="D325" t="s">
        <v>1636</v>
      </c>
      <c r="E325" t="s">
        <v>1138</v>
      </c>
      <c r="F325" t="s">
        <v>1139</v>
      </c>
      <c r="H325" t="s">
        <v>128</v>
      </c>
      <c r="I325" s="3">
        <v>2.053917991483619E-4</v>
      </c>
      <c r="J325" s="7">
        <v>77667255073.279999</v>
      </c>
      <c r="K325">
        <v>3.6555</v>
      </c>
      <c r="L325" s="3">
        <f t="shared" si="25"/>
        <v>0.98147894975986816</v>
      </c>
      <c r="M325" s="3">
        <f t="shared" si="26"/>
        <v>2.0926765591723973E-4</v>
      </c>
      <c r="N325">
        <f t="shared" si="27"/>
        <v>16253244.41071165</v>
      </c>
      <c r="O325">
        <f t="shared" si="28"/>
        <v>4.4462438546605529</v>
      </c>
      <c r="P325" s="3">
        <f t="shared" si="29"/>
        <v>2.0926765591723973E-4</v>
      </c>
      <c r="Q325" t="s">
        <v>1637</v>
      </c>
    </row>
    <row r="326" spans="1:19" x14ac:dyDescent="0.35">
      <c r="A326" t="s">
        <v>73</v>
      </c>
      <c r="B326" t="s">
        <v>28</v>
      </c>
      <c r="C326" t="s">
        <v>1636</v>
      </c>
      <c r="D326" t="s">
        <v>1636</v>
      </c>
      <c r="E326" t="s">
        <v>1155</v>
      </c>
      <c r="F326" t="s">
        <v>1156</v>
      </c>
      <c r="H326" t="s">
        <v>128</v>
      </c>
      <c r="I326" s="3">
        <v>3.1853885563043661E-4</v>
      </c>
      <c r="J326" s="7">
        <v>77667255073.279999</v>
      </c>
      <c r="K326">
        <v>3.6555</v>
      </c>
      <c r="L326" s="3">
        <f t="shared" si="25"/>
        <v>0.98147894975986816</v>
      </c>
      <c r="M326" s="3">
        <f t="shared" si="26"/>
        <v>3.245498598909038E-4</v>
      </c>
      <c r="N326">
        <f t="shared" si="27"/>
        <v>25206896.752144109</v>
      </c>
      <c r="O326">
        <f t="shared" si="28"/>
        <v>6.8956084672805655</v>
      </c>
      <c r="P326" s="3">
        <f t="shared" si="29"/>
        <v>3.245498598909038E-4</v>
      </c>
      <c r="Q326" t="s">
        <v>1637</v>
      </c>
    </row>
    <row r="327" spans="1:19" x14ac:dyDescent="0.35">
      <c r="A327" t="s">
        <v>73</v>
      </c>
      <c r="B327" t="s">
        <v>28</v>
      </c>
      <c r="C327" t="s">
        <v>39</v>
      </c>
      <c r="D327" t="s">
        <v>40</v>
      </c>
      <c r="E327" t="s">
        <v>118</v>
      </c>
      <c r="F327" t="s">
        <v>119</v>
      </c>
      <c r="G327" t="s">
        <v>62</v>
      </c>
      <c r="H327" t="s">
        <v>33</v>
      </c>
      <c r="I327" s="3">
        <v>2.475973262763145E-2</v>
      </c>
      <c r="J327" s="7">
        <v>51098761913.120003</v>
      </c>
      <c r="K327">
        <v>3.6555</v>
      </c>
      <c r="L327" s="3">
        <f t="shared" si="25"/>
        <v>0.98550243623972755</v>
      </c>
      <c r="M327" s="3">
        <f t="shared" si="26"/>
        <v>2.5123968969680499E-2</v>
      </c>
      <c r="N327">
        <f t="shared" si="27"/>
        <v>1283803708.6943188</v>
      </c>
      <c r="O327">
        <f t="shared" si="28"/>
        <v>351.19784125135243</v>
      </c>
      <c r="P327" s="3">
        <f t="shared" si="29"/>
        <v>2.5123968969680499E-2</v>
      </c>
      <c r="Q327" t="s">
        <v>1638</v>
      </c>
      <c r="R327" t="s">
        <v>33</v>
      </c>
      <c r="S327" t="s">
        <v>62</v>
      </c>
    </row>
    <row r="328" spans="1:19" x14ac:dyDescent="0.35">
      <c r="A328" t="s">
        <v>73</v>
      </c>
      <c r="B328" t="s">
        <v>28</v>
      </c>
      <c r="C328" t="s">
        <v>1636</v>
      </c>
      <c r="D328" t="s">
        <v>1636</v>
      </c>
      <c r="E328" t="s">
        <v>1158</v>
      </c>
      <c r="F328" t="s">
        <v>1159</v>
      </c>
      <c r="H328" t="s">
        <v>128</v>
      </c>
      <c r="I328" s="3">
        <v>3.1853885563043661E-4</v>
      </c>
      <c r="J328" s="7">
        <v>77667255073.279999</v>
      </c>
      <c r="K328">
        <v>3.6555</v>
      </c>
      <c r="L328" s="3">
        <f t="shared" si="25"/>
        <v>0.98147894975986816</v>
      </c>
      <c r="M328" s="3">
        <f t="shared" si="26"/>
        <v>3.245498598909038E-4</v>
      </c>
      <c r="N328">
        <f t="shared" si="27"/>
        <v>25206896.752144109</v>
      </c>
      <c r="O328">
        <f t="shared" si="28"/>
        <v>6.8956084672805655</v>
      </c>
      <c r="P328" s="3">
        <f t="shared" si="29"/>
        <v>3.245498598909038E-4</v>
      </c>
      <c r="Q328" t="s">
        <v>1637</v>
      </c>
    </row>
    <row r="329" spans="1:19" x14ac:dyDescent="0.35">
      <c r="A329" t="s">
        <v>73</v>
      </c>
      <c r="B329" t="s">
        <v>28</v>
      </c>
      <c r="C329" t="s">
        <v>39</v>
      </c>
      <c r="D329" t="s">
        <v>40</v>
      </c>
      <c r="E329" t="s">
        <v>1000</v>
      </c>
      <c r="F329" t="s">
        <v>1001</v>
      </c>
      <c r="H329" t="s">
        <v>128</v>
      </c>
      <c r="I329" s="3">
        <v>1.46465394547207E-3</v>
      </c>
      <c r="J329" s="7">
        <v>51098761913.120003</v>
      </c>
      <c r="K329">
        <v>3.6555</v>
      </c>
      <c r="L329" s="3">
        <f t="shared" si="25"/>
        <v>0.98550243623972755</v>
      </c>
      <c r="M329" s="3">
        <f t="shared" si="26"/>
        <v>1.4862002280385909E-3</v>
      </c>
      <c r="N329">
        <f t="shared" si="27"/>
        <v>75942991.60776861</v>
      </c>
      <c r="O329">
        <f t="shared" si="28"/>
        <v>20.774994284713067</v>
      </c>
      <c r="P329" s="3">
        <f t="shared" si="29"/>
        <v>1.4862002280385909E-3</v>
      </c>
      <c r="Q329" t="s">
        <v>1638</v>
      </c>
      <c r="R329" t="s">
        <v>920</v>
      </c>
      <c r="S329" t="s">
        <v>1002</v>
      </c>
    </row>
    <row r="330" spans="1:19" x14ac:dyDescent="0.35">
      <c r="A330" t="s">
        <v>73</v>
      </c>
      <c r="B330" t="s">
        <v>28</v>
      </c>
      <c r="C330" t="s">
        <v>29</v>
      </c>
      <c r="D330" t="s">
        <v>30</v>
      </c>
      <c r="E330" t="s">
        <v>539</v>
      </c>
      <c r="F330" t="s">
        <v>540</v>
      </c>
      <c r="G330" t="s">
        <v>541</v>
      </c>
      <c r="H330" t="s">
        <v>452</v>
      </c>
      <c r="I330" s="3">
        <v>4.6926888305408596E-3</v>
      </c>
      <c r="J330" s="7">
        <v>13546427235.219999</v>
      </c>
      <c r="K330">
        <v>3.6555</v>
      </c>
      <c r="L330" s="3">
        <f t="shared" si="25"/>
        <v>0.98169211961567404</v>
      </c>
      <c r="M330" s="3">
        <f t="shared" si="26"/>
        <v>4.780204237941745E-3</v>
      </c>
      <c r="N330">
        <f t="shared" si="27"/>
        <v>64754688.878768116</v>
      </c>
      <c r="O330">
        <f t="shared" si="28"/>
        <v>17.714317844007144</v>
      </c>
      <c r="P330" s="3">
        <f t="shared" si="29"/>
        <v>4.780204237941745E-3</v>
      </c>
      <c r="Q330" t="s">
        <v>1638</v>
      </c>
      <c r="R330" t="s">
        <v>452</v>
      </c>
      <c r="S330" t="s">
        <v>541</v>
      </c>
    </row>
    <row r="331" spans="1:19" x14ac:dyDescent="0.35">
      <c r="A331" t="s">
        <v>73</v>
      </c>
      <c r="B331" t="s">
        <v>28</v>
      </c>
      <c r="C331" t="s">
        <v>1636</v>
      </c>
      <c r="D331" t="s">
        <v>1636</v>
      </c>
      <c r="E331" t="s">
        <v>1166</v>
      </c>
      <c r="F331" t="s">
        <v>1116</v>
      </c>
      <c r="H331" t="s">
        <v>128</v>
      </c>
      <c r="I331" s="3">
        <v>3.9808599121193247E-4</v>
      </c>
      <c r="J331" s="7">
        <v>77667255073.279999</v>
      </c>
      <c r="K331">
        <v>3.6555</v>
      </c>
      <c r="L331" s="3">
        <f t="shared" si="25"/>
        <v>0.98147894975986816</v>
      </c>
      <c r="M331" s="3">
        <f t="shared" si="26"/>
        <v>4.0559809388609862E-4</v>
      </c>
      <c r="N331">
        <f t="shared" si="27"/>
        <v>31501690.615087789</v>
      </c>
      <c r="O331">
        <f t="shared" si="28"/>
        <v>8.6176147216763201</v>
      </c>
      <c r="P331" s="3">
        <f t="shared" si="29"/>
        <v>4.0559809388609862E-4</v>
      </c>
      <c r="Q331" t="s">
        <v>1637</v>
      </c>
    </row>
    <row r="332" spans="1:19" x14ac:dyDescent="0.35">
      <c r="A332" t="s">
        <v>73</v>
      </c>
      <c r="B332" t="s">
        <v>28</v>
      </c>
      <c r="C332" t="s">
        <v>76</v>
      </c>
      <c r="D332" t="s">
        <v>77</v>
      </c>
      <c r="E332" t="s">
        <v>542</v>
      </c>
      <c r="F332" t="s">
        <v>543</v>
      </c>
      <c r="G332" t="s">
        <v>541</v>
      </c>
      <c r="H332" t="s">
        <v>452</v>
      </c>
      <c r="I332" s="3">
        <v>5.7946222660724397E-8</v>
      </c>
      <c r="J332" s="7">
        <v>13022065924.940001</v>
      </c>
      <c r="K332">
        <v>3.6555</v>
      </c>
      <c r="L332" s="3">
        <f t="shared" si="25"/>
        <v>0.96546898107770229</v>
      </c>
      <c r="M332" s="3">
        <f t="shared" si="26"/>
        <v>6.0018730582148873E-8</v>
      </c>
      <c r="N332">
        <f t="shared" si="27"/>
        <v>781.56786637195512</v>
      </c>
      <c r="O332">
        <f t="shared" si="28"/>
        <v>2.13806009129245E-4</v>
      </c>
      <c r="P332" s="3">
        <f t="shared" si="29"/>
        <v>6.0018730582148873E-8</v>
      </c>
      <c r="Q332" t="s">
        <v>1638</v>
      </c>
      <c r="R332" t="s">
        <v>452</v>
      </c>
      <c r="S332" t="s">
        <v>541</v>
      </c>
    </row>
    <row r="333" spans="1:19" x14ac:dyDescent="0.35">
      <c r="A333" t="s">
        <v>73</v>
      </c>
      <c r="B333" t="s">
        <v>28</v>
      </c>
      <c r="C333" t="s">
        <v>1636</v>
      </c>
      <c r="D333" t="s">
        <v>1636</v>
      </c>
      <c r="E333" t="s">
        <v>1168</v>
      </c>
      <c r="F333" t="s">
        <v>1169</v>
      </c>
      <c r="H333" t="s">
        <v>128</v>
      </c>
      <c r="I333" s="3">
        <v>1.942803044292841E-3</v>
      </c>
      <c r="J333" s="7">
        <v>77667255073.279999</v>
      </c>
      <c r="K333">
        <v>3.6555</v>
      </c>
      <c r="L333" s="3">
        <f t="shared" si="25"/>
        <v>0.98147894975986816</v>
      </c>
      <c r="M333" s="3">
        <f t="shared" si="26"/>
        <v>1.9794648115154926E-3</v>
      </c>
      <c r="N333">
        <f t="shared" si="27"/>
        <v>153739598.42455587</v>
      </c>
      <c r="O333">
        <f t="shared" si="28"/>
        <v>42.057064266052762</v>
      </c>
      <c r="P333" s="3">
        <f t="shared" si="29"/>
        <v>1.9794648115154926E-3</v>
      </c>
      <c r="Q333" t="s">
        <v>1637</v>
      </c>
    </row>
    <row r="334" spans="1:19" x14ac:dyDescent="0.35">
      <c r="A334" t="s">
        <v>73</v>
      </c>
      <c r="B334" t="s">
        <v>28</v>
      </c>
      <c r="C334" t="s">
        <v>39</v>
      </c>
      <c r="D334" t="s">
        <v>40</v>
      </c>
      <c r="E334" t="s">
        <v>1003</v>
      </c>
      <c r="F334" t="s">
        <v>1004</v>
      </c>
      <c r="H334" t="s">
        <v>128</v>
      </c>
      <c r="I334" s="3">
        <v>2.0993456347408201E-3</v>
      </c>
      <c r="J334" s="7">
        <v>51098761913.120003</v>
      </c>
      <c r="K334">
        <v>3.6555</v>
      </c>
      <c r="L334" s="3">
        <f t="shared" si="25"/>
        <v>0.98550243623972755</v>
      </c>
      <c r="M334" s="3">
        <f t="shared" si="26"/>
        <v>2.1302287620424973E-3</v>
      </c>
      <c r="N334">
        <f t="shared" si="27"/>
        <v>108852052.33208993</v>
      </c>
      <c r="O334">
        <f t="shared" si="28"/>
        <v>29.777609720172322</v>
      </c>
      <c r="P334" s="3">
        <f t="shared" si="29"/>
        <v>2.1302287620424973E-3</v>
      </c>
      <c r="Q334" t="s">
        <v>1638</v>
      </c>
      <c r="R334" t="s">
        <v>920</v>
      </c>
      <c r="S334" t="s">
        <v>1005</v>
      </c>
    </row>
    <row r="335" spans="1:19" x14ac:dyDescent="0.35">
      <c r="A335" t="s">
        <v>73</v>
      </c>
      <c r="B335" t="s">
        <v>28</v>
      </c>
      <c r="C335" t="s">
        <v>1636</v>
      </c>
      <c r="D335" t="s">
        <v>1636</v>
      </c>
      <c r="E335" t="s">
        <v>1147</v>
      </c>
      <c r="F335" t="s">
        <v>1148</v>
      </c>
      <c r="H335" t="s">
        <v>128</v>
      </c>
      <c r="I335" s="3">
        <v>3.3031616044277868E-4</v>
      </c>
      <c r="J335" s="7">
        <v>77667255073.279999</v>
      </c>
      <c r="K335">
        <v>3.6555</v>
      </c>
      <c r="L335" s="3">
        <f t="shared" si="25"/>
        <v>0.98147894975986816</v>
      </c>
      <c r="M335" s="3">
        <f t="shared" si="26"/>
        <v>3.3654940895430809E-4</v>
      </c>
      <c r="N335">
        <f t="shared" si="27"/>
        <v>26138868.790015869</v>
      </c>
      <c r="O335">
        <f t="shared" si="28"/>
        <v>7.1505590999906632</v>
      </c>
      <c r="P335" s="3">
        <f t="shared" si="29"/>
        <v>3.3654940895430809E-4</v>
      </c>
      <c r="Q335" t="s">
        <v>1637</v>
      </c>
    </row>
    <row r="336" spans="1:19" x14ac:dyDescent="0.35">
      <c r="A336" t="s">
        <v>73</v>
      </c>
      <c r="B336" t="s">
        <v>28</v>
      </c>
      <c r="C336" t="s">
        <v>29</v>
      </c>
      <c r="D336" t="s">
        <v>30</v>
      </c>
      <c r="E336" t="s">
        <v>118</v>
      </c>
      <c r="F336" t="s">
        <v>119</v>
      </c>
      <c r="G336" t="s">
        <v>62</v>
      </c>
      <c r="H336" t="s">
        <v>33</v>
      </c>
      <c r="I336" s="3">
        <v>2.604592117214357E-2</v>
      </c>
      <c r="J336" s="7">
        <v>13546427235.219999</v>
      </c>
      <c r="K336">
        <v>3.6555</v>
      </c>
      <c r="L336" s="3">
        <f t="shared" si="25"/>
        <v>0.98169211961567404</v>
      </c>
      <c r="M336" s="3">
        <f t="shared" si="26"/>
        <v>2.6531659622917595E-2</v>
      </c>
      <c r="N336">
        <f t="shared" si="27"/>
        <v>359409196.51147771</v>
      </c>
      <c r="O336">
        <f t="shared" si="28"/>
        <v>98.320119412249397</v>
      </c>
      <c r="P336" s="3">
        <f t="shared" si="29"/>
        <v>2.6531659622917595E-2</v>
      </c>
      <c r="Q336" t="s">
        <v>1638</v>
      </c>
      <c r="R336" t="s">
        <v>33</v>
      </c>
      <c r="S336" t="s">
        <v>62</v>
      </c>
    </row>
    <row r="337" spans="1:19" x14ac:dyDescent="0.35">
      <c r="A337" t="s">
        <v>73</v>
      </c>
      <c r="B337" t="s">
        <v>28</v>
      </c>
      <c r="C337" t="s">
        <v>1636</v>
      </c>
      <c r="D337" t="s">
        <v>1636</v>
      </c>
      <c r="E337" t="s">
        <v>1150</v>
      </c>
      <c r="F337" t="s">
        <v>1150</v>
      </c>
      <c r="H337" t="s">
        <v>128</v>
      </c>
      <c r="I337" s="3">
        <v>2.3500435308650939E-4</v>
      </c>
      <c r="J337" s="7">
        <v>77667255073.279999</v>
      </c>
      <c r="K337">
        <v>3.6555</v>
      </c>
      <c r="L337" s="3">
        <f t="shared" si="25"/>
        <v>0.98147894975986816</v>
      </c>
      <c r="M337" s="3">
        <f t="shared" si="26"/>
        <v>2.3943901511490014E-4</v>
      </c>
      <c r="N337">
        <f t="shared" si="27"/>
        <v>18596571.061423894</v>
      </c>
      <c r="O337">
        <f t="shared" si="28"/>
        <v>5.0872852035081095</v>
      </c>
      <c r="P337" s="3">
        <f t="shared" si="29"/>
        <v>2.3943901511490014E-4</v>
      </c>
      <c r="Q337" t="s">
        <v>1637</v>
      </c>
    </row>
    <row r="338" spans="1:19" x14ac:dyDescent="0.35">
      <c r="A338" t="s">
        <v>73</v>
      </c>
      <c r="B338" t="s">
        <v>28</v>
      </c>
      <c r="C338" t="s">
        <v>1636</v>
      </c>
      <c r="D338" t="s">
        <v>1636</v>
      </c>
      <c r="E338" t="s">
        <v>1171</v>
      </c>
      <c r="F338" t="s">
        <v>1172</v>
      </c>
      <c r="H338" t="s">
        <v>128</v>
      </c>
      <c r="I338" s="3">
        <v>3.2652200350547818E-4</v>
      </c>
      <c r="J338" s="7">
        <v>77667255073.279999</v>
      </c>
      <c r="K338">
        <v>3.6555</v>
      </c>
      <c r="L338" s="3">
        <f t="shared" si="25"/>
        <v>0.98147894975986816</v>
      </c>
      <c r="M338" s="3">
        <f t="shared" si="26"/>
        <v>3.3268365417859049E-4</v>
      </c>
      <c r="N338">
        <f t="shared" si="27"/>
        <v>25838626.22779946</v>
      </c>
      <c r="O338">
        <f t="shared" si="28"/>
        <v>7.068424628039792</v>
      </c>
      <c r="P338" s="3">
        <f t="shared" si="29"/>
        <v>3.3268365417859049E-4</v>
      </c>
      <c r="Q338" t="s">
        <v>1637</v>
      </c>
    </row>
    <row r="339" spans="1:19" x14ac:dyDescent="0.35">
      <c r="A339" t="s">
        <v>73</v>
      </c>
      <c r="B339" t="s">
        <v>28</v>
      </c>
      <c r="C339" t="s">
        <v>76</v>
      </c>
      <c r="D339" t="s">
        <v>77</v>
      </c>
      <c r="E339" t="s">
        <v>1003</v>
      </c>
      <c r="F339" t="s">
        <v>1004</v>
      </c>
      <c r="H339" t="s">
        <v>128</v>
      </c>
      <c r="I339" s="3">
        <v>2.0775031285902102E-3</v>
      </c>
      <c r="J339" s="7">
        <v>13022065924.940001</v>
      </c>
      <c r="K339">
        <v>3.6555</v>
      </c>
      <c r="L339" s="3">
        <f t="shared" si="25"/>
        <v>0.96546898107770229</v>
      </c>
      <c r="M339" s="3">
        <f t="shared" si="26"/>
        <v>2.1518072245792948E-3</v>
      </c>
      <c r="N339">
        <f t="shared" si="27"/>
        <v>28020975.536233749</v>
      </c>
      <c r="O339">
        <f t="shared" si="28"/>
        <v>7.6654289526012169</v>
      </c>
      <c r="P339" s="3">
        <f t="shared" si="29"/>
        <v>2.1518072245792948E-3</v>
      </c>
      <c r="Q339" t="s">
        <v>1638</v>
      </c>
      <c r="R339" t="s">
        <v>920</v>
      </c>
      <c r="S339" t="s">
        <v>1005</v>
      </c>
    </row>
    <row r="340" spans="1:19" x14ac:dyDescent="0.35">
      <c r="A340" t="s">
        <v>73</v>
      </c>
      <c r="B340" t="s">
        <v>28</v>
      </c>
      <c r="C340" t="s">
        <v>76</v>
      </c>
      <c r="D340" t="s">
        <v>77</v>
      </c>
      <c r="E340" t="s">
        <v>118</v>
      </c>
      <c r="F340" t="s">
        <v>119</v>
      </c>
      <c r="G340" t="s">
        <v>62</v>
      </c>
      <c r="H340" t="s">
        <v>33</v>
      </c>
      <c r="I340" s="3">
        <v>1.4000443121941901E-2</v>
      </c>
      <c r="J340" s="7">
        <v>13022065924.940001</v>
      </c>
      <c r="K340">
        <v>3.6555</v>
      </c>
      <c r="L340" s="3">
        <f t="shared" si="25"/>
        <v>0.96546898107770229</v>
      </c>
      <c r="M340" s="3">
        <f t="shared" si="26"/>
        <v>1.4501183773210344E-2</v>
      </c>
      <c r="N340">
        <f t="shared" si="27"/>
        <v>188835371.08441529</v>
      </c>
      <c r="O340">
        <f t="shared" si="28"/>
        <v>51.657877468038649</v>
      </c>
      <c r="P340" s="3">
        <f t="shared" si="29"/>
        <v>1.4501183773210344E-2</v>
      </c>
      <c r="Q340" t="s">
        <v>1638</v>
      </c>
      <c r="R340" t="s">
        <v>33</v>
      </c>
      <c r="S340" t="s">
        <v>62</v>
      </c>
    </row>
    <row r="341" spans="1:19" x14ac:dyDescent="0.35">
      <c r="A341" t="s">
        <v>73</v>
      </c>
      <c r="B341" t="s">
        <v>28</v>
      </c>
      <c r="C341" t="s">
        <v>1636</v>
      </c>
      <c r="D341" t="s">
        <v>1636</v>
      </c>
      <c r="E341" t="s">
        <v>1152</v>
      </c>
      <c r="F341" t="s">
        <v>1153</v>
      </c>
      <c r="H341" t="s">
        <v>128</v>
      </c>
      <c r="I341" s="3">
        <v>2.5778368878544081E-8</v>
      </c>
      <c r="J341" s="7">
        <v>77667255073.279999</v>
      </c>
      <c r="K341">
        <v>3.6555</v>
      </c>
      <c r="L341" s="3">
        <f t="shared" si="25"/>
        <v>0.98147894975986816</v>
      </c>
      <c r="M341" s="3">
        <f t="shared" si="26"/>
        <v>2.6264820946848732E-8</v>
      </c>
      <c r="N341">
        <f t="shared" si="27"/>
        <v>2039.9165479329279</v>
      </c>
      <c r="O341">
        <f t="shared" si="28"/>
        <v>5.5804036326984757E-4</v>
      </c>
      <c r="P341" s="3">
        <f t="shared" si="29"/>
        <v>2.6264820946848732E-8</v>
      </c>
      <c r="Q341" t="s">
        <v>1637</v>
      </c>
    </row>
    <row r="342" spans="1:19" x14ac:dyDescent="0.35">
      <c r="A342" t="s">
        <v>73</v>
      </c>
      <c r="B342" t="s">
        <v>28</v>
      </c>
      <c r="C342" t="s">
        <v>1636</v>
      </c>
      <c r="D342" t="s">
        <v>1636</v>
      </c>
      <c r="E342" t="s">
        <v>1174</v>
      </c>
      <c r="F342" t="s">
        <v>1175</v>
      </c>
      <c r="H342" t="s">
        <v>128</v>
      </c>
      <c r="I342" s="3">
        <v>2.2160276977639789E-5</v>
      </c>
      <c r="J342" s="7">
        <v>77667255073.279999</v>
      </c>
      <c r="K342">
        <v>3.6555</v>
      </c>
      <c r="L342" s="3">
        <f t="shared" si="25"/>
        <v>0.98147894975986816</v>
      </c>
      <c r="M342" s="3">
        <f t="shared" si="26"/>
        <v>2.2578453652074347E-5</v>
      </c>
      <c r="N342">
        <f t="shared" si="27"/>
        <v>1753606.5189558887</v>
      </c>
      <c r="O342">
        <f t="shared" si="28"/>
        <v>0.47971728052411122</v>
      </c>
      <c r="P342" s="3">
        <f t="shared" si="29"/>
        <v>2.2578453652074347E-5</v>
      </c>
      <c r="Q342" t="s">
        <v>1637</v>
      </c>
    </row>
    <row r="343" spans="1:19" x14ac:dyDescent="0.35">
      <c r="A343" t="s">
        <v>73</v>
      </c>
      <c r="B343" t="s">
        <v>28</v>
      </c>
      <c r="C343" t="s">
        <v>29</v>
      </c>
      <c r="D343" t="s">
        <v>30</v>
      </c>
      <c r="E343" t="s">
        <v>542</v>
      </c>
      <c r="F343" t="s">
        <v>543</v>
      </c>
      <c r="G343" t="s">
        <v>541</v>
      </c>
      <c r="H343" t="s">
        <v>452</v>
      </c>
      <c r="I343" s="3">
        <v>2.67453222057806E-3</v>
      </c>
      <c r="J343" s="7">
        <v>13546427235.219999</v>
      </c>
      <c r="K343">
        <v>3.6555</v>
      </c>
      <c r="L343" s="3">
        <f t="shared" si="25"/>
        <v>0.98169211961567404</v>
      </c>
      <c r="M343" s="3">
        <f t="shared" si="26"/>
        <v>2.724410400304651E-3</v>
      </c>
      <c r="N343">
        <f t="shared" si="27"/>
        <v>36906027.246603549</v>
      </c>
      <c r="O343">
        <f t="shared" si="28"/>
        <v>10.09602714993942</v>
      </c>
      <c r="P343" s="3">
        <f t="shared" si="29"/>
        <v>2.7244104003046514E-3</v>
      </c>
      <c r="Q343" t="s">
        <v>1638</v>
      </c>
      <c r="R343" t="s">
        <v>452</v>
      </c>
      <c r="S343" t="s">
        <v>541</v>
      </c>
    </row>
    <row r="344" spans="1:19" x14ac:dyDescent="0.35">
      <c r="A344" t="s">
        <v>73</v>
      </c>
      <c r="B344" t="s">
        <v>28</v>
      </c>
      <c r="C344" t="s">
        <v>76</v>
      </c>
      <c r="D344" t="s">
        <v>77</v>
      </c>
      <c r="E344" t="s">
        <v>544</v>
      </c>
      <c r="F344" t="s">
        <v>545</v>
      </c>
      <c r="G344" t="s">
        <v>546</v>
      </c>
      <c r="H344" t="s">
        <v>452</v>
      </c>
      <c r="I344" s="3">
        <v>1.45209694777795E-11</v>
      </c>
      <c r="J344" s="7">
        <v>13022065924.940001</v>
      </c>
      <c r="K344">
        <v>3.6555</v>
      </c>
      <c r="L344" s="3">
        <f t="shared" si="25"/>
        <v>0.96546898107770229</v>
      </c>
      <c r="M344" s="3">
        <f t="shared" si="26"/>
        <v>1.5040327304529769E-11</v>
      </c>
      <c r="N344">
        <f t="shared" si="27"/>
        <v>0.19585613369226179</v>
      </c>
      <c r="O344">
        <f t="shared" si="28"/>
        <v>5.3578480014296757E-8</v>
      </c>
      <c r="P344" s="3">
        <f t="shared" si="29"/>
        <v>1.5040327304529769E-11</v>
      </c>
      <c r="Q344" t="s">
        <v>1638</v>
      </c>
      <c r="R344" t="s">
        <v>452</v>
      </c>
      <c r="S344" t="s">
        <v>546</v>
      </c>
    </row>
    <row r="345" spans="1:19" x14ac:dyDescent="0.35">
      <c r="A345" t="s">
        <v>73</v>
      </c>
      <c r="B345" t="s">
        <v>28</v>
      </c>
      <c r="C345" t="s">
        <v>1636</v>
      </c>
      <c r="D345" t="s">
        <v>1636</v>
      </c>
      <c r="E345" t="s">
        <v>1472</v>
      </c>
      <c r="F345" t="s">
        <v>1473</v>
      </c>
      <c r="G345" t="s">
        <v>1474</v>
      </c>
      <c r="H345" t="s">
        <v>452</v>
      </c>
      <c r="I345" s="3">
        <v>2.5358830486261591E-3</v>
      </c>
      <c r="J345" s="7">
        <v>77667255073.279999</v>
      </c>
      <c r="K345">
        <v>3.6555</v>
      </c>
      <c r="L345" s="3">
        <f t="shared" si="25"/>
        <v>0.98147894975986816</v>
      </c>
      <c r="M345" s="3">
        <f t="shared" si="26"/>
        <v>2.5837365633227249E-3</v>
      </c>
      <c r="N345">
        <f t="shared" si="27"/>
        <v>200671726.70574594</v>
      </c>
      <c r="O345">
        <f t="shared" si="28"/>
        <v>54.895835509710281</v>
      </c>
      <c r="P345" s="3">
        <f t="shared" si="29"/>
        <v>2.5837365633227249E-3</v>
      </c>
      <c r="Q345" t="s">
        <v>1637</v>
      </c>
    </row>
    <row r="346" spans="1:19" x14ac:dyDescent="0.35">
      <c r="A346" t="s">
        <v>73</v>
      </c>
      <c r="B346" t="s">
        <v>28</v>
      </c>
      <c r="C346" t="s">
        <v>1636</v>
      </c>
      <c r="D346" t="s">
        <v>1636</v>
      </c>
      <c r="E346" t="s">
        <v>1326</v>
      </c>
      <c r="F346" t="s">
        <v>1327</v>
      </c>
      <c r="G346" t="s">
        <v>1328</v>
      </c>
      <c r="H346" t="s">
        <v>452</v>
      </c>
      <c r="I346" s="3">
        <v>3.2973601165101231E-4</v>
      </c>
      <c r="J346" s="7">
        <v>77667255073.279999</v>
      </c>
      <c r="K346">
        <v>3.6555</v>
      </c>
      <c r="L346" s="3">
        <f t="shared" si="25"/>
        <v>0.98147894975986816</v>
      </c>
      <c r="M346" s="3">
        <f t="shared" si="26"/>
        <v>3.3595831243419594E-4</v>
      </c>
      <c r="N346">
        <f t="shared" si="27"/>
        <v>26092959.945815392</v>
      </c>
      <c r="O346">
        <f t="shared" si="28"/>
        <v>7.1380002587376268</v>
      </c>
      <c r="P346" s="3">
        <f t="shared" si="29"/>
        <v>3.3595831243419594E-4</v>
      </c>
      <c r="Q346" t="s">
        <v>1637</v>
      </c>
    </row>
    <row r="347" spans="1:19" x14ac:dyDescent="0.35">
      <c r="A347" t="s">
        <v>73</v>
      </c>
      <c r="B347" t="s">
        <v>28</v>
      </c>
      <c r="C347" t="s">
        <v>39</v>
      </c>
      <c r="D347" t="s">
        <v>40</v>
      </c>
      <c r="E347" t="s">
        <v>120</v>
      </c>
      <c r="F347" t="s">
        <v>121</v>
      </c>
      <c r="G347" t="s">
        <v>62</v>
      </c>
      <c r="H347" t="s">
        <v>33</v>
      </c>
      <c r="I347" s="3">
        <v>1.15075896139332E-4</v>
      </c>
      <c r="J347" s="7">
        <v>51098761913.120003</v>
      </c>
      <c r="K347">
        <v>3.6555</v>
      </c>
      <c r="L347" s="3">
        <f t="shared" si="25"/>
        <v>0.98550243623972755</v>
      </c>
      <c r="M347" s="3">
        <f t="shared" si="26"/>
        <v>1.1676875866326049E-4</v>
      </c>
      <c r="N347">
        <f t="shared" si="27"/>
        <v>5966738.9978245161</v>
      </c>
      <c r="O347">
        <f t="shared" si="28"/>
        <v>1.6322634380589567</v>
      </c>
      <c r="P347" s="3">
        <f t="shared" si="29"/>
        <v>1.1676875866326049E-4</v>
      </c>
      <c r="Q347" t="s">
        <v>1638</v>
      </c>
      <c r="R347" t="s">
        <v>33</v>
      </c>
      <c r="S347" t="s">
        <v>62</v>
      </c>
    </row>
    <row r="348" spans="1:19" x14ac:dyDescent="0.35">
      <c r="A348" t="s">
        <v>73</v>
      </c>
      <c r="B348" t="s">
        <v>28</v>
      </c>
      <c r="C348" t="s">
        <v>1636</v>
      </c>
      <c r="D348" t="s">
        <v>1636</v>
      </c>
      <c r="E348" t="s">
        <v>826</v>
      </c>
      <c r="F348" t="s">
        <v>827</v>
      </c>
      <c r="G348" t="s">
        <v>828</v>
      </c>
      <c r="H348" t="s">
        <v>452</v>
      </c>
      <c r="I348" s="3">
        <v>1.141966530282057E-8</v>
      </c>
      <c r="J348" s="7">
        <v>77667255073.279999</v>
      </c>
      <c r="K348">
        <v>3.6555</v>
      </c>
      <c r="L348" s="3">
        <f t="shared" si="25"/>
        <v>0.98147894975986816</v>
      </c>
      <c r="M348" s="3">
        <f t="shared" si="26"/>
        <v>1.1635160698672694E-8</v>
      </c>
      <c r="N348">
        <f t="shared" si="27"/>
        <v>903.67099380241484</v>
      </c>
      <c r="O348">
        <f t="shared" si="28"/>
        <v>2.4720858810078374E-4</v>
      </c>
      <c r="P348" s="3">
        <f t="shared" si="29"/>
        <v>1.1635160698672694E-8</v>
      </c>
      <c r="Q348" t="s">
        <v>1637</v>
      </c>
    </row>
    <row r="349" spans="1:19" x14ac:dyDescent="0.35">
      <c r="A349" t="s">
        <v>73</v>
      </c>
      <c r="B349" t="s">
        <v>28</v>
      </c>
      <c r="C349" t="s">
        <v>76</v>
      </c>
      <c r="D349" t="s">
        <v>77</v>
      </c>
      <c r="E349" t="s">
        <v>1656</v>
      </c>
      <c r="F349" t="s">
        <v>663</v>
      </c>
      <c r="H349" t="s">
        <v>128</v>
      </c>
      <c r="I349" s="3">
        <v>1.8174028854943099E-4</v>
      </c>
      <c r="J349" s="7">
        <v>13022065924.940001</v>
      </c>
      <c r="K349">
        <v>3.6555</v>
      </c>
      <c r="L349" s="3">
        <f t="shared" si="25"/>
        <v>0.96546898107770229</v>
      </c>
      <c r="M349" s="3">
        <f t="shared" si="26"/>
        <v>1.8824042212786977E-4</v>
      </c>
      <c r="N349">
        <f t="shared" si="27"/>
        <v>2451279.1866876548</v>
      </c>
      <c r="O349">
        <f t="shared" si="28"/>
        <v>0.67057288652377378</v>
      </c>
      <c r="P349" s="3">
        <f t="shared" si="29"/>
        <v>1.882404221278698E-4</v>
      </c>
      <c r="Q349" t="s">
        <v>1638</v>
      </c>
      <c r="R349" t="s">
        <v>920</v>
      </c>
      <c r="S349" t="s">
        <v>1657</v>
      </c>
    </row>
    <row r="350" spans="1:19" x14ac:dyDescent="0.35">
      <c r="A350" t="s">
        <v>73</v>
      </c>
      <c r="B350" t="s">
        <v>28</v>
      </c>
      <c r="C350" t="s">
        <v>29</v>
      </c>
      <c r="D350" t="s">
        <v>30</v>
      </c>
      <c r="E350" t="s">
        <v>122</v>
      </c>
      <c r="F350" t="s">
        <v>123</v>
      </c>
      <c r="G350" t="s">
        <v>62</v>
      </c>
      <c r="H350" t="s">
        <v>33</v>
      </c>
      <c r="I350" s="3">
        <v>5.964793291084302E-3</v>
      </c>
      <c r="J350" s="7">
        <v>13546427235.219999</v>
      </c>
      <c r="K350">
        <v>3.6555</v>
      </c>
      <c r="L350" s="3">
        <f t="shared" si="25"/>
        <v>0.98169211961567404</v>
      </c>
      <c r="M350" s="3">
        <f t="shared" si="26"/>
        <v>6.0760325685607812E-3</v>
      </c>
      <c r="N350">
        <f t="shared" si="27"/>
        <v>82308533.068835497</v>
      </c>
      <c r="O350">
        <f t="shared" si="28"/>
        <v>22.516354279533715</v>
      </c>
      <c r="P350" s="3">
        <f t="shared" si="29"/>
        <v>6.0760325685607812E-3</v>
      </c>
      <c r="Q350" t="s">
        <v>1638</v>
      </c>
      <c r="R350" t="s">
        <v>33</v>
      </c>
      <c r="S350" t="s">
        <v>62</v>
      </c>
    </row>
    <row r="351" spans="1:19" x14ac:dyDescent="0.35">
      <c r="A351" t="s">
        <v>73</v>
      </c>
      <c r="B351" t="s">
        <v>28</v>
      </c>
      <c r="C351" t="s">
        <v>1636</v>
      </c>
      <c r="D351" t="s">
        <v>1636</v>
      </c>
      <c r="E351" t="s">
        <v>739</v>
      </c>
      <c r="F351" t="s">
        <v>740</v>
      </c>
      <c r="G351" t="s">
        <v>741</v>
      </c>
      <c r="H351" t="s">
        <v>452</v>
      </c>
      <c r="I351" s="3">
        <v>1.334978775861856E-3</v>
      </c>
      <c r="J351" s="7">
        <v>77667255073.279999</v>
      </c>
      <c r="K351">
        <v>3.6555</v>
      </c>
      <c r="L351" s="3">
        <f t="shared" si="25"/>
        <v>0.98147894975986816</v>
      </c>
      <c r="M351" s="3">
        <f t="shared" si="26"/>
        <v>1.3601705631979945E-3</v>
      </c>
      <c r="N351">
        <f t="shared" si="27"/>
        <v>105640714.07506555</v>
      </c>
      <c r="O351">
        <f t="shared" si="28"/>
        <v>28.899114779117919</v>
      </c>
      <c r="P351" s="3">
        <f t="shared" si="29"/>
        <v>1.3601705631979945E-3</v>
      </c>
      <c r="Q351" t="s">
        <v>1637</v>
      </c>
    </row>
    <row r="352" spans="1:19" x14ac:dyDescent="0.35">
      <c r="A352" t="s">
        <v>73</v>
      </c>
      <c r="B352" t="s">
        <v>28</v>
      </c>
      <c r="C352" t="s">
        <v>29</v>
      </c>
      <c r="D352" t="s">
        <v>30</v>
      </c>
      <c r="E352" t="s">
        <v>1436</v>
      </c>
      <c r="F352" t="s">
        <v>1437</v>
      </c>
      <c r="G352" t="s">
        <v>1438</v>
      </c>
      <c r="H352" t="s">
        <v>452</v>
      </c>
      <c r="I352" s="3">
        <v>3.6787943768491899E-3</v>
      </c>
      <c r="J352" s="7">
        <v>13546427235.219999</v>
      </c>
      <c r="K352">
        <v>3.6555</v>
      </c>
      <c r="L352" s="3">
        <f t="shared" si="25"/>
        <v>0.98169211961567404</v>
      </c>
      <c r="M352" s="3">
        <f t="shared" si="26"/>
        <v>3.7474013525639928E-3</v>
      </c>
      <c r="N352">
        <f t="shared" si="27"/>
        <v>50763899.743673138</v>
      </c>
      <c r="O352">
        <f t="shared" si="28"/>
        <v>13.886992133408054</v>
      </c>
      <c r="P352" s="3">
        <f t="shared" si="29"/>
        <v>3.7474013525639932E-3</v>
      </c>
      <c r="Q352" t="s">
        <v>1638</v>
      </c>
      <c r="R352" t="s">
        <v>452</v>
      </c>
      <c r="S352" t="s">
        <v>1438</v>
      </c>
    </row>
    <row r="353" spans="1:19" x14ac:dyDescent="0.35">
      <c r="A353" t="s">
        <v>73</v>
      </c>
      <c r="B353" t="s">
        <v>28</v>
      </c>
      <c r="C353" t="s">
        <v>1636</v>
      </c>
      <c r="D353" t="s">
        <v>1636</v>
      </c>
      <c r="E353" t="s">
        <v>754</v>
      </c>
      <c r="F353" t="s">
        <v>755</v>
      </c>
      <c r="G353" t="s">
        <v>756</v>
      </c>
      <c r="H353" t="s">
        <v>452</v>
      </c>
      <c r="I353" s="3">
        <v>5.9454123126841882E-3</v>
      </c>
      <c r="J353" s="7">
        <v>77667255073.279999</v>
      </c>
      <c r="K353">
        <v>3.6555</v>
      </c>
      <c r="L353" s="3">
        <f t="shared" si="25"/>
        <v>0.98147894975986816</v>
      </c>
      <c r="M353" s="3">
        <f t="shared" si="26"/>
        <v>6.0576055290221071E-3</v>
      </c>
      <c r="N353">
        <f t="shared" si="27"/>
        <v>470477593.75587124</v>
      </c>
      <c r="O353">
        <f t="shared" si="28"/>
        <v>128.70403330758344</v>
      </c>
      <c r="P353" s="3">
        <f t="shared" si="29"/>
        <v>6.0576055290221071E-3</v>
      </c>
      <c r="Q353" t="s">
        <v>1637</v>
      </c>
    </row>
    <row r="354" spans="1:19" x14ac:dyDescent="0.35">
      <c r="A354" t="s">
        <v>73</v>
      </c>
      <c r="B354" t="s">
        <v>28</v>
      </c>
      <c r="C354" t="s">
        <v>76</v>
      </c>
      <c r="D354" t="s">
        <v>77</v>
      </c>
      <c r="E354" t="s">
        <v>1006</v>
      </c>
      <c r="F354" t="s">
        <v>1007</v>
      </c>
      <c r="H354" t="s">
        <v>128</v>
      </c>
      <c r="I354" s="3">
        <v>7.4811552519402037E-4</v>
      </c>
      <c r="J354" s="7">
        <v>13022065924.940001</v>
      </c>
      <c r="K354">
        <v>3.6555</v>
      </c>
      <c r="L354" s="3">
        <f t="shared" si="25"/>
        <v>0.96546898107770229</v>
      </c>
      <c r="M354" s="3">
        <f t="shared" si="26"/>
        <v>7.7487266795349375E-4</v>
      </c>
      <c r="N354">
        <f t="shared" si="27"/>
        <v>10090442.965524539</v>
      </c>
      <c r="O354">
        <f t="shared" si="28"/>
        <v>2.760345497339499</v>
      </c>
      <c r="P354" s="3">
        <f t="shared" si="29"/>
        <v>7.7487266795349386E-4</v>
      </c>
      <c r="Q354" t="s">
        <v>1638</v>
      </c>
      <c r="R354" t="s">
        <v>920</v>
      </c>
      <c r="S354" t="s">
        <v>1008</v>
      </c>
    </row>
    <row r="355" spans="1:19" x14ac:dyDescent="0.35">
      <c r="A355" t="s">
        <v>73</v>
      </c>
      <c r="B355" t="s">
        <v>28</v>
      </c>
      <c r="C355" t="s">
        <v>1636</v>
      </c>
      <c r="D355" t="s">
        <v>1636</v>
      </c>
      <c r="E355" t="s">
        <v>1475</v>
      </c>
      <c r="F355" t="s">
        <v>1476</v>
      </c>
      <c r="G355" t="s">
        <v>1477</v>
      </c>
      <c r="H355" t="s">
        <v>452</v>
      </c>
      <c r="I355" s="3">
        <v>2.6895828528222679E-3</v>
      </c>
      <c r="J355" s="7">
        <v>77667255073.279999</v>
      </c>
      <c r="K355">
        <v>3.6555</v>
      </c>
      <c r="L355" s="3">
        <f t="shared" si="25"/>
        <v>0.98147894975986816</v>
      </c>
      <c r="M355" s="3">
        <f t="shared" si="26"/>
        <v>2.7403367677730733E-3</v>
      </c>
      <c r="N355">
        <f t="shared" si="27"/>
        <v>212834434.72931895</v>
      </c>
      <c r="O355">
        <f t="shared" si="28"/>
        <v>58.223070641312802</v>
      </c>
      <c r="P355" s="3">
        <f t="shared" si="29"/>
        <v>2.7403367677730733E-3</v>
      </c>
      <c r="Q355" t="s">
        <v>1637</v>
      </c>
    </row>
    <row r="356" spans="1:19" x14ac:dyDescent="0.35">
      <c r="A356" t="s">
        <v>73</v>
      </c>
      <c r="B356" t="s">
        <v>28</v>
      </c>
      <c r="C356" t="s">
        <v>29</v>
      </c>
      <c r="D356" t="s">
        <v>30</v>
      </c>
      <c r="E356" t="s">
        <v>1439</v>
      </c>
      <c r="F356" t="s">
        <v>1440</v>
      </c>
      <c r="G356" t="s">
        <v>1441</v>
      </c>
      <c r="H356" t="s">
        <v>452</v>
      </c>
      <c r="I356" s="3">
        <v>1.9066813014349E-3</v>
      </c>
      <c r="J356" s="7">
        <v>13546427235.219999</v>
      </c>
      <c r="K356">
        <v>3.6555</v>
      </c>
      <c r="L356" s="3">
        <f t="shared" si="25"/>
        <v>0.98169211961567404</v>
      </c>
      <c r="M356" s="3">
        <f t="shared" si="26"/>
        <v>1.942239591554787E-3</v>
      </c>
      <c r="N356">
        <f t="shared" si="27"/>
        <v>26310407.300360333</v>
      </c>
      <c r="O356">
        <f t="shared" si="28"/>
        <v>7.1974852415156159</v>
      </c>
      <c r="P356" s="3">
        <f t="shared" si="29"/>
        <v>1.942239591554787E-3</v>
      </c>
      <c r="Q356" t="s">
        <v>1638</v>
      </c>
      <c r="R356" t="s">
        <v>452</v>
      </c>
      <c r="S356" t="s">
        <v>1441</v>
      </c>
    </row>
    <row r="357" spans="1:19" x14ac:dyDescent="0.35">
      <c r="A357" t="s">
        <v>73</v>
      </c>
      <c r="B357" t="s">
        <v>28</v>
      </c>
      <c r="C357" t="s">
        <v>1636</v>
      </c>
      <c r="D357" t="s">
        <v>1636</v>
      </c>
      <c r="E357" t="s">
        <v>544</v>
      </c>
      <c r="F357" t="s">
        <v>545</v>
      </c>
      <c r="G357" t="s">
        <v>546</v>
      </c>
      <c r="H357" t="s">
        <v>452</v>
      </c>
      <c r="I357" s="3">
        <v>2.4346556557879459E-12</v>
      </c>
      <c r="J357" s="7">
        <v>77667255073.279999</v>
      </c>
      <c r="K357">
        <v>3.6555</v>
      </c>
      <c r="L357" s="3">
        <f t="shared" si="25"/>
        <v>0.98147894975986816</v>
      </c>
      <c r="M357" s="3">
        <f t="shared" si="26"/>
        <v>2.4805989536338161E-12</v>
      </c>
      <c r="N357">
        <f t="shared" si="27"/>
        <v>0.19266131166638906</v>
      </c>
      <c r="O357">
        <f t="shared" si="28"/>
        <v>5.2704503259852025E-8</v>
      </c>
      <c r="P357" s="3">
        <f t="shared" si="29"/>
        <v>2.4805989536338161E-12</v>
      </c>
      <c r="Q357" t="s">
        <v>1637</v>
      </c>
    </row>
    <row r="358" spans="1:19" x14ac:dyDescent="0.35">
      <c r="A358" t="s">
        <v>73</v>
      </c>
      <c r="B358" t="s">
        <v>28</v>
      </c>
      <c r="C358" t="s">
        <v>39</v>
      </c>
      <c r="D358" t="s">
        <v>40</v>
      </c>
      <c r="E358" t="s">
        <v>1006</v>
      </c>
      <c r="F358" t="s">
        <v>1007</v>
      </c>
      <c r="H358" t="s">
        <v>128</v>
      </c>
      <c r="I358" s="3">
        <v>1.197654156530753E-3</v>
      </c>
      <c r="J358" s="7">
        <v>51098761913.120003</v>
      </c>
      <c r="K358">
        <v>3.6555</v>
      </c>
      <c r="L358" s="3">
        <f t="shared" si="25"/>
        <v>0.98550243623972755</v>
      </c>
      <c r="M358" s="3">
        <f t="shared" si="26"/>
        <v>1.2152726492493608E-3</v>
      </c>
      <c r="N358">
        <f t="shared" si="27"/>
        <v>62098927.763519682</v>
      </c>
      <c r="O358">
        <f t="shared" si="28"/>
        <v>16.9878068016741</v>
      </c>
      <c r="P358" s="3">
        <f t="shared" si="29"/>
        <v>1.2152726492493608E-3</v>
      </c>
      <c r="Q358" t="s">
        <v>1638</v>
      </c>
      <c r="R358" t="s">
        <v>920</v>
      </c>
      <c r="S358" t="s">
        <v>1008</v>
      </c>
    </row>
    <row r="359" spans="1:19" x14ac:dyDescent="0.35">
      <c r="A359" t="s">
        <v>73</v>
      </c>
      <c r="B359" t="s">
        <v>28</v>
      </c>
      <c r="C359" t="s">
        <v>1636</v>
      </c>
      <c r="D359" t="s">
        <v>1636</v>
      </c>
      <c r="E359" t="s">
        <v>1436</v>
      </c>
      <c r="F359" t="s">
        <v>1437</v>
      </c>
      <c r="G359" t="s">
        <v>1438</v>
      </c>
      <c r="H359" t="s">
        <v>452</v>
      </c>
      <c r="I359" s="3">
        <v>6.416413235192178E-4</v>
      </c>
      <c r="J359" s="7">
        <v>77667255073.279999</v>
      </c>
      <c r="K359">
        <v>3.6555</v>
      </c>
      <c r="L359" s="3">
        <f t="shared" si="25"/>
        <v>0.98147894975986816</v>
      </c>
      <c r="M359" s="3">
        <f t="shared" si="26"/>
        <v>6.5374944992575119E-4</v>
      </c>
      <c r="N359">
        <f t="shared" si="27"/>
        <v>50774925.281399809</v>
      </c>
      <c r="O359">
        <f t="shared" si="28"/>
        <v>13.890008283791495</v>
      </c>
      <c r="P359" s="3">
        <f t="shared" si="29"/>
        <v>6.5374944992575119E-4</v>
      </c>
      <c r="Q359" t="s">
        <v>1637</v>
      </c>
    </row>
    <row r="360" spans="1:19" x14ac:dyDescent="0.35">
      <c r="A360" t="s">
        <v>73</v>
      </c>
      <c r="B360" t="s">
        <v>28</v>
      </c>
      <c r="C360" t="s">
        <v>39</v>
      </c>
      <c r="D360" t="s">
        <v>40</v>
      </c>
      <c r="E360" t="s">
        <v>122</v>
      </c>
      <c r="F360" t="s">
        <v>123</v>
      </c>
      <c r="G360" t="s">
        <v>62</v>
      </c>
      <c r="H360" t="s">
        <v>33</v>
      </c>
      <c r="I360" s="3">
        <v>6.6357348742437147E-3</v>
      </c>
      <c r="J360" s="7">
        <v>51098761913.120003</v>
      </c>
      <c r="K360">
        <v>3.6555</v>
      </c>
      <c r="L360" s="3">
        <f t="shared" si="25"/>
        <v>0.98550243623972755</v>
      </c>
      <c r="M360" s="3">
        <f t="shared" si="26"/>
        <v>6.733352075275382E-3</v>
      </c>
      <c r="N360">
        <f t="shared" si="27"/>
        <v>344065954.57170922</v>
      </c>
      <c r="O360">
        <f t="shared" si="28"/>
        <v>94.122816187035752</v>
      </c>
      <c r="P360" s="3">
        <f t="shared" si="29"/>
        <v>6.733352075275382E-3</v>
      </c>
      <c r="Q360" t="s">
        <v>1638</v>
      </c>
      <c r="R360" t="s">
        <v>33</v>
      </c>
      <c r="S360" t="s">
        <v>62</v>
      </c>
    </row>
    <row r="361" spans="1:19" x14ac:dyDescent="0.35">
      <c r="A361" t="s">
        <v>73</v>
      </c>
      <c r="B361" t="s">
        <v>28</v>
      </c>
      <c r="C361" t="s">
        <v>1636</v>
      </c>
      <c r="D361" t="s">
        <v>1636</v>
      </c>
      <c r="E361" t="s">
        <v>522</v>
      </c>
      <c r="F361" t="s">
        <v>523</v>
      </c>
      <c r="G361" t="s">
        <v>524</v>
      </c>
      <c r="H361" t="s">
        <v>452</v>
      </c>
      <c r="I361" s="3">
        <v>5.1382129451466554E-9</v>
      </c>
      <c r="J361" s="7">
        <v>77667255073.279999</v>
      </c>
      <c r="K361">
        <v>3.6555</v>
      </c>
      <c r="L361" s="3">
        <f t="shared" si="25"/>
        <v>0.98147894975986816</v>
      </c>
      <c r="M361" s="3">
        <f t="shared" si="26"/>
        <v>5.2351738632843703E-9</v>
      </c>
      <c r="N361">
        <f t="shared" si="27"/>
        <v>406.60158379267585</v>
      </c>
      <c r="O361">
        <f t="shared" si="28"/>
        <v>1.1123008720904826E-4</v>
      </c>
      <c r="P361" s="3">
        <f t="shared" si="29"/>
        <v>5.2351738632843703E-9</v>
      </c>
      <c r="Q361" t="s">
        <v>1637</v>
      </c>
    </row>
    <row r="362" spans="1:19" x14ac:dyDescent="0.35">
      <c r="A362" t="s">
        <v>73</v>
      </c>
      <c r="B362" t="s">
        <v>28</v>
      </c>
      <c r="C362" t="s">
        <v>76</v>
      </c>
      <c r="D362" t="s">
        <v>77</v>
      </c>
      <c r="E362" t="s">
        <v>122</v>
      </c>
      <c r="F362" t="s">
        <v>123</v>
      </c>
      <c r="G362" t="s">
        <v>62</v>
      </c>
      <c r="H362" t="s">
        <v>33</v>
      </c>
      <c r="I362" s="3">
        <v>2.51837989877174E-3</v>
      </c>
      <c r="J362" s="7">
        <v>13022065924.940001</v>
      </c>
      <c r="K362">
        <v>3.6555</v>
      </c>
      <c r="L362" s="3">
        <f t="shared" si="25"/>
        <v>0.96546898107770229</v>
      </c>
      <c r="M362" s="3">
        <f t="shared" si="26"/>
        <v>2.6084524185961988E-3</v>
      </c>
      <c r="N362">
        <f t="shared" si="27"/>
        <v>33967439.357028887</v>
      </c>
      <c r="O362">
        <f t="shared" si="28"/>
        <v>9.2921459053560085</v>
      </c>
      <c r="P362" s="3">
        <f t="shared" si="29"/>
        <v>2.6084524185961983E-3</v>
      </c>
      <c r="Q362" t="s">
        <v>1638</v>
      </c>
      <c r="R362" t="s">
        <v>33</v>
      </c>
      <c r="S362" t="s">
        <v>62</v>
      </c>
    </row>
    <row r="363" spans="1:19" x14ac:dyDescent="0.35">
      <c r="A363" t="s">
        <v>73</v>
      </c>
      <c r="B363" t="s">
        <v>28</v>
      </c>
      <c r="C363" t="s">
        <v>1636</v>
      </c>
      <c r="D363" t="s">
        <v>1636</v>
      </c>
      <c r="E363" t="s">
        <v>707</v>
      </c>
      <c r="F363" t="s">
        <v>708</v>
      </c>
      <c r="G363" t="s">
        <v>709</v>
      </c>
      <c r="H363" t="s">
        <v>452</v>
      </c>
      <c r="I363" s="3">
        <v>3.7014384924650678E-9</v>
      </c>
      <c r="J363" s="7">
        <v>77667255073.279999</v>
      </c>
      <c r="K363">
        <v>3.6555</v>
      </c>
      <c r="L363" s="3">
        <f t="shared" si="25"/>
        <v>0.98147894975986816</v>
      </c>
      <c r="M363" s="3">
        <f t="shared" si="26"/>
        <v>3.7712866825831298E-9</v>
      </c>
      <c r="N363">
        <f t="shared" si="27"/>
        <v>292.90548473064786</v>
      </c>
      <c r="O363">
        <f t="shared" si="28"/>
        <v>8.0127338183736237E-5</v>
      </c>
      <c r="P363" s="3">
        <f t="shared" si="29"/>
        <v>3.7712866825831298E-9</v>
      </c>
      <c r="Q363" t="s">
        <v>1637</v>
      </c>
    </row>
    <row r="364" spans="1:19" x14ac:dyDescent="0.35">
      <c r="A364" t="s">
        <v>73</v>
      </c>
      <c r="B364" t="s">
        <v>28</v>
      </c>
      <c r="C364" t="s">
        <v>1636</v>
      </c>
      <c r="D364" t="s">
        <v>1636</v>
      </c>
      <c r="E364" t="s">
        <v>811</v>
      </c>
      <c r="F364" t="s">
        <v>812</v>
      </c>
      <c r="G364" t="s">
        <v>813</v>
      </c>
      <c r="H364" t="s">
        <v>452</v>
      </c>
      <c r="I364" s="3">
        <v>3.4676862921414261E-5</v>
      </c>
      <c r="J364" s="7">
        <v>77667255073.279999</v>
      </c>
      <c r="K364">
        <v>3.6555</v>
      </c>
      <c r="L364" s="3">
        <f t="shared" si="25"/>
        <v>0.98147894975986816</v>
      </c>
      <c r="M364" s="3">
        <f t="shared" si="26"/>
        <v>3.5331234490457912E-5</v>
      </c>
      <c r="N364">
        <f t="shared" si="27"/>
        <v>2744080.0012242626</v>
      </c>
      <c r="O364">
        <f t="shared" si="28"/>
        <v>0.75067159108856862</v>
      </c>
      <c r="P364" s="3">
        <f t="shared" si="29"/>
        <v>3.5331234490457912E-5</v>
      </c>
      <c r="Q364" t="s">
        <v>1637</v>
      </c>
    </row>
    <row r="365" spans="1:19" x14ac:dyDescent="0.35">
      <c r="A365" t="s">
        <v>73</v>
      </c>
      <c r="B365" t="s">
        <v>28</v>
      </c>
      <c r="C365" t="s">
        <v>39</v>
      </c>
      <c r="D365" t="s">
        <v>40</v>
      </c>
      <c r="E365" t="s">
        <v>1009</v>
      </c>
      <c r="F365" t="s">
        <v>1010</v>
      </c>
      <c r="H365" t="s">
        <v>128</v>
      </c>
      <c r="I365" s="3">
        <v>4.5865625347158998E-3</v>
      </c>
      <c r="J365" s="7">
        <v>51098761913.120003</v>
      </c>
      <c r="K365">
        <v>3.6555</v>
      </c>
      <c r="L365" s="3">
        <f t="shared" si="25"/>
        <v>0.98550243623972755</v>
      </c>
      <c r="M365" s="3">
        <f t="shared" si="26"/>
        <v>4.6540346995146333E-3</v>
      </c>
      <c r="N365">
        <f t="shared" si="27"/>
        <v>237815411.04589725</v>
      </c>
      <c r="O365">
        <f t="shared" si="28"/>
        <v>65.056876226479901</v>
      </c>
      <c r="P365" s="3">
        <f t="shared" si="29"/>
        <v>4.6540346995146333E-3</v>
      </c>
      <c r="Q365" t="s">
        <v>1638</v>
      </c>
      <c r="R365" t="s">
        <v>920</v>
      </c>
      <c r="S365" t="s">
        <v>1011</v>
      </c>
    </row>
    <row r="366" spans="1:19" x14ac:dyDescent="0.35">
      <c r="A366" t="s">
        <v>73</v>
      </c>
      <c r="B366" t="s">
        <v>28</v>
      </c>
      <c r="C366" t="s">
        <v>1636</v>
      </c>
      <c r="D366" t="s">
        <v>1636</v>
      </c>
      <c r="E366" t="s">
        <v>883</v>
      </c>
      <c r="F366" t="s">
        <v>884</v>
      </c>
      <c r="G366" t="s">
        <v>885</v>
      </c>
      <c r="H366" t="s">
        <v>452</v>
      </c>
      <c r="I366" s="3">
        <v>9.3085834608969337E-4</v>
      </c>
      <c r="J366" s="7">
        <v>77667255073.279999</v>
      </c>
      <c r="K366">
        <v>3.6555</v>
      </c>
      <c r="L366" s="3">
        <f t="shared" si="25"/>
        <v>0.98147894975986816</v>
      </c>
      <c r="M366" s="3">
        <f t="shared" si="26"/>
        <v>9.4842415756083223E-4</v>
      </c>
      <c r="N366">
        <f t="shared" si="27"/>
        <v>73661500.962937862</v>
      </c>
      <c r="O366">
        <f t="shared" si="28"/>
        <v>20.150868817655002</v>
      </c>
      <c r="P366" s="3">
        <f t="shared" si="29"/>
        <v>9.4842415756083234E-4</v>
      </c>
      <c r="Q366" t="s">
        <v>1637</v>
      </c>
    </row>
    <row r="367" spans="1:19" x14ac:dyDescent="0.35">
      <c r="A367" t="s">
        <v>73</v>
      </c>
      <c r="B367" t="s">
        <v>28</v>
      </c>
      <c r="C367" t="s">
        <v>39</v>
      </c>
      <c r="D367" t="s">
        <v>40</v>
      </c>
      <c r="E367" t="s">
        <v>1442</v>
      </c>
      <c r="F367" t="s">
        <v>1443</v>
      </c>
      <c r="G367" t="s">
        <v>1444</v>
      </c>
      <c r="H367" t="s">
        <v>452</v>
      </c>
      <c r="I367" s="3">
        <v>3.58525036242679E-4</v>
      </c>
      <c r="J367" s="7">
        <v>51098761913.120003</v>
      </c>
      <c r="K367">
        <v>3.6555</v>
      </c>
      <c r="L367" s="3">
        <f t="shared" si="25"/>
        <v>0.98550243623972755</v>
      </c>
      <c r="M367" s="3">
        <f t="shared" si="26"/>
        <v>3.6379923890463755E-4</v>
      </c>
      <c r="N367">
        <f t="shared" si="27"/>
        <v>18589690.692962337</v>
      </c>
      <c r="O367">
        <f t="shared" si="28"/>
        <v>5.085403007239047</v>
      </c>
      <c r="P367" s="3">
        <f t="shared" si="29"/>
        <v>3.6379923890463755E-4</v>
      </c>
      <c r="Q367" t="s">
        <v>1638</v>
      </c>
      <c r="R367" t="s">
        <v>452</v>
      </c>
      <c r="S367" t="s">
        <v>1444</v>
      </c>
    </row>
    <row r="368" spans="1:19" x14ac:dyDescent="0.35">
      <c r="A368" t="s">
        <v>73</v>
      </c>
      <c r="B368" t="s">
        <v>28</v>
      </c>
      <c r="C368" t="s">
        <v>1636</v>
      </c>
      <c r="D368" t="s">
        <v>1636</v>
      </c>
      <c r="E368" t="s">
        <v>895</v>
      </c>
      <c r="F368" t="s">
        <v>896</v>
      </c>
      <c r="G368" t="s">
        <v>897</v>
      </c>
      <c r="H368" t="s">
        <v>452</v>
      </c>
      <c r="I368" s="3">
        <v>1.0330161122264539E-3</v>
      </c>
      <c r="J368" s="7">
        <v>77667255073.279999</v>
      </c>
      <c r="K368">
        <v>3.6555</v>
      </c>
      <c r="L368" s="3">
        <f t="shared" si="25"/>
        <v>0.98147894975986816</v>
      </c>
      <c r="M368" s="3">
        <f t="shared" si="26"/>
        <v>1.0525096972066441E-3</v>
      </c>
      <c r="N368">
        <f t="shared" si="27"/>
        <v>81745539.120049119</v>
      </c>
      <c r="O368">
        <f t="shared" si="28"/>
        <v>22.362341436205476</v>
      </c>
      <c r="P368" s="3">
        <f t="shared" si="29"/>
        <v>1.0525096972066441E-3</v>
      </c>
      <c r="Q368" t="s">
        <v>1637</v>
      </c>
    </row>
    <row r="369" spans="1:19" x14ac:dyDescent="0.35">
      <c r="A369" t="s">
        <v>73</v>
      </c>
      <c r="B369" t="s">
        <v>28</v>
      </c>
      <c r="C369" t="s">
        <v>39</v>
      </c>
      <c r="D369" t="s">
        <v>40</v>
      </c>
      <c r="E369" t="s">
        <v>124</v>
      </c>
      <c r="F369" t="s">
        <v>125</v>
      </c>
      <c r="G369" t="s">
        <v>62</v>
      </c>
      <c r="H369" t="s">
        <v>33</v>
      </c>
      <c r="I369" s="3">
        <v>3.5790864808358901E-4</v>
      </c>
      <c r="J369" s="7">
        <v>51098761913.120003</v>
      </c>
      <c r="K369">
        <v>3.6555</v>
      </c>
      <c r="L369" s="3">
        <f t="shared" si="25"/>
        <v>0.98550243623972755</v>
      </c>
      <c r="M369" s="3">
        <f t="shared" si="26"/>
        <v>3.6317378316102534E-4</v>
      </c>
      <c r="N369">
        <f t="shared" si="27"/>
        <v>18557730.678832304</v>
      </c>
      <c r="O369">
        <f t="shared" si="28"/>
        <v>5.076660013358584</v>
      </c>
      <c r="P369" s="3">
        <f t="shared" si="29"/>
        <v>3.6317378316102534E-4</v>
      </c>
      <c r="Q369" t="s">
        <v>1638</v>
      </c>
      <c r="R369" t="s">
        <v>33</v>
      </c>
      <c r="S369" t="s">
        <v>62</v>
      </c>
    </row>
    <row r="370" spans="1:19" x14ac:dyDescent="0.35">
      <c r="A370" t="s">
        <v>73</v>
      </c>
      <c r="B370" t="s">
        <v>28</v>
      </c>
      <c r="C370" t="s">
        <v>1636</v>
      </c>
      <c r="D370" t="s">
        <v>1636</v>
      </c>
      <c r="E370" t="s">
        <v>653</v>
      </c>
      <c r="F370" t="s">
        <v>654</v>
      </c>
      <c r="G370" t="s">
        <v>655</v>
      </c>
      <c r="H370" t="s">
        <v>452</v>
      </c>
      <c r="I370" s="3">
        <v>1.8696538912606949E-8</v>
      </c>
      <c r="J370" s="7">
        <v>77667255073.279999</v>
      </c>
      <c r="K370">
        <v>3.6555</v>
      </c>
      <c r="L370" s="3">
        <f t="shared" si="25"/>
        <v>0.98147894975986816</v>
      </c>
      <c r="M370" s="3">
        <f t="shared" si="26"/>
        <v>1.9049352935364846E-8</v>
      </c>
      <c r="N370">
        <f t="shared" si="27"/>
        <v>1479.5109534119165</v>
      </c>
      <c r="O370">
        <f t="shared" si="28"/>
        <v>4.0473559113990328E-4</v>
      </c>
      <c r="P370" s="3">
        <f t="shared" si="29"/>
        <v>1.9049352935364846E-8</v>
      </c>
      <c r="Q370" t="s">
        <v>1637</v>
      </c>
    </row>
    <row r="371" spans="1:19" x14ac:dyDescent="0.35">
      <c r="A371" t="s">
        <v>73</v>
      </c>
      <c r="B371" t="s">
        <v>28</v>
      </c>
      <c r="C371" t="s">
        <v>1636</v>
      </c>
      <c r="D371" t="s">
        <v>1636</v>
      </c>
      <c r="E371" t="s">
        <v>898</v>
      </c>
      <c r="F371" t="s">
        <v>899</v>
      </c>
      <c r="G371" t="s">
        <v>900</v>
      </c>
      <c r="H371" t="s">
        <v>452</v>
      </c>
      <c r="I371" s="3">
        <v>7.9201750888781904E-4</v>
      </c>
      <c r="J371" s="7">
        <v>77667255073.279999</v>
      </c>
      <c r="K371">
        <v>3.6555</v>
      </c>
      <c r="L371" s="3">
        <f t="shared" si="25"/>
        <v>0.98147894975986816</v>
      </c>
      <c r="M371" s="3">
        <f t="shared" si="26"/>
        <v>8.069633170243709E-4</v>
      </c>
      <c r="N371">
        <f t="shared" si="27"/>
        <v>62674625.778111927</v>
      </c>
      <c r="O371">
        <f t="shared" si="28"/>
        <v>17.145294974179162</v>
      </c>
      <c r="P371" s="3">
        <f t="shared" si="29"/>
        <v>8.069633170243709E-4</v>
      </c>
      <c r="Q371" t="s">
        <v>1637</v>
      </c>
    </row>
    <row r="372" spans="1:19" x14ac:dyDescent="0.35">
      <c r="A372" t="s">
        <v>73</v>
      </c>
      <c r="B372" t="s">
        <v>28</v>
      </c>
      <c r="C372" t="s">
        <v>29</v>
      </c>
      <c r="D372" t="s">
        <v>30</v>
      </c>
      <c r="E372" t="s">
        <v>1442</v>
      </c>
      <c r="F372" t="s">
        <v>1443</v>
      </c>
      <c r="G372" t="s">
        <v>1444</v>
      </c>
      <c r="H372" t="s">
        <v>452</v>
      </c>
      <c r="I372" s="3">
        <v>1.32415424164909E-3</v>
      </c>
      <c r="J372" s="7">
        <v>13546427235.219999</v>
      </c>
      <c r="K372">
        <v>3.6555</v>
      </c>
      <c r="L372" s="3">
        <f t="shared" si="25"/>
        <v>0.98169211961567404</v>
      </c>
      <c r="M372" s="3">
        <f t="shared" si="26"/>
        <v>1.3488488042131656E-3</v>
      </c>
      <c r="N372">
        <f t="shared" si="27"/>
        <v>18272082.177587155</v>
      </c>
      <c r="O372">
        <f t="shared" si="28"/>
        <v>4.998517898396158</v>
      </c>
      <c r="P372" s="3">
        <f t="shared" si="29"/>
        <v>1.3488488042131656E-3</v>
      </c>
      <c r="Q372" t="s">
        <v>1638</v>
      </c>
      <c r="R372" t="s">
        <v>452</v>
      </c>
      <c r="S372" t="s">
        <v>1444</v>
      </c>
    </row>
    <row r="373" spans="1:19" x14ac:dyDescent="0.35">
      <c r="A373" t="s">
        <v>73</v>
      </c>
      <c r="B373" t="s">
        <v>28</v>
      </c>
      <c r="C373" t="s">
        <v>1636</v>
      </c>
      <c r="D373" t="s">
        <v>1636</v>
      </c>
      <c r="E373" t="s">
        <v>1420</v>
      </c>
      <c r="F373" t="s">
        <v>1421</v>
      </c>
      <c r="G373" t="s">
        <v>1422</v>
      </c>
      <c r="H373" t="s">
        <v>452</v>
      </c>
      <c r="I373" s="3">
        <v>2.8020864996693911E-8</v>
      </c>
      <c r="J373" s="7">
        <v>77667255073.279999</v>
      </c>
      <c r="K373">
        <v>3.6555</v>
      </c>
      <c r="L373" s="3">
        <f t="shared" si="25"/>
        <v>0.98147894975986816</v>
      </c>
      <c r="M373" s="3">
        <f t="shared" si="26"/>
        <v>2.8549634206163654E-8</v>
      </c>
      <c r="N373">
        <f t="shared" si="27"/>
        <v>2217.371722138952</v>
      </c>
      <c r="O373">
        <f t="shared" si="28"/>
        <v>6.0658506965913066E-4</v>
      </c>
      <c r="P373" s="3">
        <f t="shared" si="29"/>
        <v>2.854963420616365E-8</v>
      </c>
      <c r="Q373" t="s">
        <v>1637</v>
      </c>
    </row>
    <row r="374" spans="1:19" x14ac:dyDescent="0.35">
      <c r="A374" t="s">
        <v>73</v>
      </c>
      <c r="B374" t="s">
        <v>28</v>
      </c>
      <c r="C374" t="s">
        <v>76</v>
      </c>
      <c r="D374" t="s">
        <v>77</v>
      </c>
      <c r="E374" t="s">
        <v>1012</v>
      </c>
      <c r="F374" t="s">
        <v>1013</v>
      </c>
      <c r="H374" t="s">
        <v>128</v>
      </c>
      <c r="I374" s="3">
        <v>1.7073465212435099E-3</v>
      </c>
      <c r="J374" s="7">
        <v>13022065924.940001</v>
      </c>
      <c r="K374">
        <v>3.6555</v>
      </c>
      <c r="L374" s="3">
        <f t="shared" si="25"/>
        <v>0.96546898107770229</v>
      </c>
      <c r="M374" s="3">
        <f t="shared" si="26"/>
        <v>1.7684115747951723E-3</v>
      </c>
      <c r="N374">
        <f t="shared" si="27"/>
        <v>23028372.109409697</v>
      </c>
      <c r="O374">
        <f t="shared" si="28"/>
        <v>6.2996504197537124</v>
      </c>
      <c r="P374" s="3">
        <f t="shared" si="29"/>
        <v>1.7684115747951723E-3</v>
      </c>
      <c r="Q374" t="s">
        <v>1638</v>
      </c>
      <c r="R374" t="s">
        <v>920</v>
      </c>
      <c r="S374" t="s">
        <v>1014</v>
      </c>
    </row>
    <row r="375" spans="1:19" x14ac:dyDescent="0.35">
      <c r="A375" t="s">
        <v>73</v>
      </c>
      <c r="B375" t="s">
        <v>28</v>
      </c>
      <c r="C375" t="s">
        <v>1636</v>
      </c>
      <c r="D375" t="s">
        <v>1636</v>
      </c>
      <c r="E375" t="s">
        <v>775</v>
      </c>
      <c r="F375" t="s">
        <v>776</v>
      </c>
      <c r="G375" t="s">
        <v>777</v>
      </c>
      <c r="H375" t="s">
        <v>452</v>
      </c>
      <c r="I375" s="3">
        <v>2.4107246841690922E-6</v>
      </c>
      <c r="J375" s="7">
        <v>77667255073.279999</v>
      </c>
      <c r="K375">
        <v>3.6555</v>
      </c>
      <c r="L375" s="3">
        <f t="shared" si="25"/>
        <v>0.98147894975986816</v>
      </c>
      <c r="M375" s="3">
        <f t="shared" si="26"/>
        <v>2.4562163913539947E-6</v>
      </c>
      <c r="N375">
        <f t="shared" si="27"/>
        <v>190767.58498246202</v>
      </c>
      <c r="O375">
        <f t="shared" si="28"/>
        <v>5.2186454652567917E-2</v>
      </c>
      <c r="P375" s="3">
        <f t="shared" si="29"/>
        <v>2.4562163913539947E-6</v>
      </c>
      <c r="Q375" t="s">
        <v>1637</v>
      </c>
    </row>
    <row r="376" spans="1:19" x14ac:dyDescent="0.35">
      <c r="A376" t="s">
        <v>73</v>
      </c>
      <c r="B376" t="s">
        <v>28</v>
      </c>
      <c r="C376" t="s">
        <v>39</v>
      </c>
      <c r="D376" t="s">
        <v>40</v>
      </c>
      <c r="E376" t="s">
        <v>553</v>
      </c>
      <c r="F376" t="s">
        <v>554</v>
      </c>
      <c r="G376" t="s">
        <v>555</v>
      </c>
      <c r="H376" t="s">
        <v>452</v>
      </c>
      <c r="I376" s="3">
        <v>7.2096439607515503E-4</v>
      </c>
      <c r="J376" s="7">
        <v>51098761913.120003</v>
      </c>
      <c r="K376">
        <v>3.6555</v>
      </c>
      <c r="L376" s="3">
        <f t="shared" si="25"/>
        <v>0.98550243623972755</v>
      </c>
      <c r="M376" s="3">
        <f t="shared" si="26"/>
        <v>7.3157038436765204E-4</v>
      </c>
      <c r="N376">
        <f t="shared" si="27"/>
        <v>37382340.893492341</v>
      </c>
      <c r="O376">
        <f t="shared" si="28"/>
        <v>10.226327696209093</v>
      </c>
      <c r="P376" s="3">
        <f t="shared" si="29"/>
        <v>7.3157038436765204E-4</v>
      </c>
      <c r="Q376" t="s">
        <v>1638</v>
      </c>
      <c r="R376" t="s">
        <v>452</v>
      </c>
      <c r="S376" t="s">
        <v>555</v>
      </c>
    </row>
    <row r="377" spans="1:19" x14ac:dyDescent="0.35">
      <c r="A377" t="s">
        <v>73</v>
      </c>
      <c r="B377" t="s">
        <v>28</v>
      </c>
      <c r="C377" t="s">
        <v>1636</v>
      </c>
      <c r="D377" t="s">
        <v>1636</v>
      </c>
      <c r="E377" t="s">
        <v>577</v>
      </c>
      <c r="F377" t="s">
        <v>578</v>
      </c>
      <c r="G377" t="s">
        <v>579</v>
      </c>
      <c r="H377" t="s">
        <v>452</v>
      </c>
      <c r="I377" s="3">
        <v>1.0225153712155001E-9</v>
      </c>
      <c r="J377" s="7">
        <v>77667255073.279999</v>
      </c>
      <c r="K377">
        <v>3.6555</v>
      </c>
      <c r="L377" s="3">
        <f t="shared" si="25"/>
        <v>0.98147894975986816</v>
      </c>
      <c r="M377" s="3">
        <f t="shared" si="26"/>
        <v>1.0418108014091102E-9</v>
      </c>
      <c r="N377">
        <f t="shared" si="27"/>
        <v>80.914585251139613</v>
      </c>
      <c r="O377">
        <f t="shared" si="28"/>
        <v>2.2135025373037781E-5</v>
      </c>
      <c r="P377" s="3">
        <f t="shared" si="29"/>
        <v>1.0418108014091102E-9</v>
      </c>
      <c r="Q377" t="s">
        <v>1637</v>
      </c>
    </row>
    <row r="378" spans="1:19" x14ac:dyDescent="0.35">
      <c r="A378" t="s">
        <v>73</v>
      </c>
      <c r="B378" t="s">
        <v>28</v>
      </c>
      <c r="C378" t="s">
        <v>39</v>
      </c>
      <c r="D378" t="s">
        <v>40</v>
      </c>
      <c r="E378" t="s">
        <v>1012</v>
      </c>
      <c r="F378" t="s">
        <v>1013</v>
      </c>
      <c r="H378" t="s">
        <v>128</v>
      </c>
      <c r="I378" s="3">
        <v>3.8818395974077502E-3</v>
      </c>
      <c r="J378" s="7">
        <v>51098761913.120003</v>
      </c>
      <c r="K378">
        <v>3.6555</v>
      </c>
      <c r="L378" s="3">
        <f t="shared" si="25"/>
        <v>0.98550243623972755</v>
      </c>
      <c r="M378" s="3">
        <f t="shared" si="26"/>
        <v>3.9389446993345397E-3</v>
      </c>
      <c r="N378">
        <f t="shared" si="27"/>
        <v>201275197.38024169</v>
      </c>
      <c r="O378">
        <f t="shared" si="28"/>
        <v>55.060921181847</v>
      </c>
      <c r="P378" s="3">
        <f t="shared" si="29"/>
        <v>3.9389446993345397E-3</v>
      </c>
      <c r="Q378" t="s">
        <v>1638</v>
      </c>
      <c r="R378" t="s">
        <v>920</v>
      </c>
      <c r="S378" t="s">
        <v>1014</v>
      </c>
    </row>
    <row r="379" spans="1:19" x14ac:dyDescent="0.35">
      <c r="A379" t="s">
        <v>73</v>
      </c>
      <c r="B379" t="s">
        <v>28</v>
      </c>
      <c r="C379" t="s">
        <v>1636</v>
      </c>
      <c r="D379" t="s">
        <v>1636</v>
      </c>
      <c r="E379" t="s">
        <v>1423</v>
      </c>
      <c r="F379" t="s">
        <v>1424</v>
      </c>
      <c r="G379" t="s">
        <v>1425</v>
      </c>
      <c r="H379" t="s">
        <v>452</v>
      </c>
      <c r="I379" s="3">
        <v>1.892131029828257E-8</v>
      </c>
      <c r="J379" s="7">
        <v>77667255073.279999</v>
      </c>
      <c r="K379">
        <v>3.6555</v>
      </c>
      <c r="L379" s="3">
        <f t="shared" si="25"/>
        <v>0.98147894975986816</v>
      </c>
      <c r="M379" s="3">
        <f t="shared" si="26"/>
        <v>1.9278365881318107E-8</v>
      </c>
      <c r="N379">
        <f t="shared" si="27"/>
        <v>1497.2977603003519</v>
      </c>
      <c r="O379">
        <f t="shared" si="28"/>
        <v>4.096013569416911E-4</v>
      </c>
      <c r="P379" s="3">
        <f t="shared" si="29"/>
        <v>1.9278365881318107E-8</v>
      </c>
      <c r="Q379" t="s">
        <v>1637</v>
      </c>
    </row>
    <row r="380" spans="1:19" x14ac:dyDescent="0.35">
      <c r="A380" t="s">
        <v>73</v>
      </c>
      <c r="B380" t="s">
        <v>28</v>
      </c>
      <c r="C380" t="s">
        <v>76</v>
      </c>
      <c r="D380" t="s">
        <v>77</v>
      </c>
      <c r="E380" t="s">
        <v>1015</v>
      </c>
      <c r="F380" t="s">
        <v>1016</v>
      </c>
      <c r="H380" t="s">
        <v>128</v>
      </c>
      <c r="I380" s="3">
        <v>1.8253298623252899E-5</v>
      </c>
      <c r="J380" s="7">
        <v>13022065924.940001</v>
      </c>
      <c r="K380">
        <v>3.6555</v>
      </c>
      <c r="L380" s="3">
        <f t="shared" si="25"/>
        <v>0.96546898107770229</v>
      </c>
      <c r="M380" s="3">
        <f t="shared" si="26"/>
        <v>1.8906147148174249E-5</v>
      </c>
      <c r="N380">
        <f t="shared" si="27"/>
        <v>246197.09455014145</v>
      </c>
      <c r="O380">
        <f t="shared" si="28"/>
        <v>6.7349772821814105E-2</v>
      </c>
      <c r="P380" s="3">
        <f t="shared" si="29"/>
        <v>1.8906147148174249E-5</v>
      </c>
      <c r="Q380" t="s">
        <v>1638</v>
      </c>
      <c r="R380" t="s">
        <v>920</v>
      </c>
      <c r="S380" t="s">
        <v>1017</v>
      </c>
    </row>
    <row r="381" spans="1:19" x14ac:dyDescent="0.35">
      <c r="A381" t="s">
        <v>73</v>
      </c>
      <c r="B381" t="s">
        <v>28</v>
      </c>
      <c r="C381" t="s">
        <v>1636</v>
      </c>
      <c r="D381" t="s">
        <v>1636</v>
      </c>
      <c r="E381" t="s">
        <v>757</v>
      </c>
      <c r="F381" t="s">
        <v>758</v>
      </c>
      <c r="G381" t="s">
        <v>759</v>
      </c>
      <c r="H381" t="s">
        <v>452</v>
      </c>
      <c r="I381" s="3">
        <v>6.2643048836522818E-6</v>
      </c>
      <c r="J381" s="7">
        <v>77667255073.279999</v>
      </c>
      <c r="K381">
        <v>3.6555</v>
      </c>
      <c r="L381" s="3">
        <f t="shared" si="25"/>
        <v>0.98147894975986816</v>
      </c>
      <c r="M381" s="3">
        <f t="shared" si="26"/>
        <v>6.3825157790545862E-6</v>
      </c>
      <c r="N381">
        <f t="shared" si="27"/>
        <v>495712.48102106695</v>
      </c>
      <c r="O381">
        <f t="shared" si="28"/>
        <v>0.13560729887048745</v>
      </c>
      <c r="P381" s="3">
        <f t="shared" si="29"/>
        <v>6.3825157790545862E-6</v>
      </c>
      <c r="Q381" t="s">
        <v>1637</v>
      </c>
    </row>
    <row r="382" spans="1:19" x14ac:dyDescent="0.35">
      <c r="A382" t="s">
        <v>73</v>
      </c>
      <c r="B382" t="s">
        <v>28</v>
      </c>
      <c r="C382" t="s">
        <v>1636</v>
      </c>
      <c r="D382" t="s">
        <v>1636</v>
      </c>
      <c r="E382" t="s">
        <v>748</v>
      </c>
      <c r="F382" t="s">
        <v>749</v>
      </c>
      <c r="G382" t="s">
        <v>750</v>
      </c>
      <c r="H382" t="s">
        <v>452</v>
      </c>
      <c r="I382" s="3">
        <v>3.498217287314725E-3</v>
      </c>
      <c r="J382" s="7">
        <v>77667255073.279999</v>
      </c>
      <c r="K382">
        <v>3.6555</v>
      </c>
      <c r="L382" s="3">
        <f t="shared" si="25"/>
        <v>0.98147894975986816</v>
      </c>
      <c r="M382" s="3">
        <f t="shared" si="26"/>
        <v>3.5642305809723278E-3</v>
      </c>
      <c r="N382">
        <f t="shared" si="27"/>
        <v>276824005.67236274</v>
      </c>
      <c r="O382">
        <f t="shared" si="28"/>
        <v>75.728082525608727</v>
      </c>
      <c r="P382" s="3">
        <f t="shared" si="29"/>
        <v>3.5642305809723278E-3</v>
      </c>
      <c r="Q382" t="s">
        <v>1637</v>
      </c>
    </row>
    <row r="383" spans="1:19" x14ac:dyDescent="0.35">
      <c r="A383" t="s">
        <v>73</v>
      </c>
      <c r="B383" t="s">
        <v>28</v>
      </c>
      <c r="C383" t="s">
        <v>29</v>
      </c>
      <c r="D383" t="s">
        <v>30</v>
      </c>
      <c r="E383" t="s">
        <v>553</v>
      </c>
      <c r="F383" t="s">
        <v>554</v>
      </c>
      <c r="G383" t="s">
        <v>555</v>
      </c>
      <c r="H383" t="s">
        <v>452</v>
      </c>
      <c r="I383" s="3">
        <v>3.53822136837654E-3</v>
      </c>
      <c r="J383" s="7">
        <v>13546427235.219999</v>
      </c>
      <c r="K383">
        <v>3.6555</v>
      </c>
      <c r="L383" s="3">
        <f t="shared" si="25"/>
        <v>0.98169211961567404</v>
      </c>
      <c r="M383" s="3">
        <f t="shared" si="26"/>
        <v>3.6042067545186472E-3</v>
      </c>
      <c r="N383">
        <f t="shared" si="27"/>
        <v>48824124.540775284</v>
      </c>
      <c r="O383">
        <f t="shared" si="28"/>
        <v>13.356346475386482</v>
      </c>
      <c r="P383" s="3">
        <f t="shared" si="29"/>
        <v>3.6042067545186472E-3</v>
      </c>
      <c r="Q383" t="s">
        <v>1638</v>
      </c>
      <c r="R383" t="s">
        <v>452</v>
      </c>
      <c r="S383" t="s">
        <v>555</v>
      </c>
    </row>
    <row r="384" spans="1:19" x14ac:dyDescent="0.35">
      <c r="A384" t="s">
        <v>73</v>
      </c>
      <c r="B384" t="s">
        <v>28</v>
      </c>
      <c r="C384" t="s">
        <v>1636</v>
      </c>
      <c r="D384" t="s">
        <v>1636</v>
      </c>
      <c r="E384" t="s">
        <v>835</v>
      </c>
      <c r="F384" t="s">
        <v>836</v>
      </c>
      <c r="G384" t="s">
        <v>837</v>
      </c>
      <c r="H384" t="s">
        <v>452</v>
      </c>
      <c r="I384" s="3">
        <v>8.6049386869019908E-5</v>
      </c>
      <c r="J384" s="7">
        <v>77667255073.279999</v>
      </c>
      <c r="K384">
        <v>3.6555</v>
      </c>
      <c r="L384" s="3">
        <f t="shared" si="25"/>
        <v>0.98147894975986816</v>
      </c>
      <c r="M384" s="3">
        <f t="shared" si="26"/>
        <v>8.7673186358273945E-5</v>
      </c>
      <c r="N384">
        <f t="shared" si="27"/>
        <v>6809335.7279752744</v>
      </c>
      <c r="O384">
        <f t="shared" si="28"/>
        <v>1.8627645268705444</v>
      </c>
      <c r="P384" s="3">
        <f t="shared" si="29"/>
        <v>8.7673186358273945E-5</v>
      </c>
      <c r="Q384" t="s">
        <v>1637</v>
      </c>
    </row>
    <row r="385" spans="1:19" x14ac:dyDescent="0.35">
      <c r="A385" t="s">
        <v>73</v>
      </c>
      <c r="B385" t="s">
        <v>28</v>
      </c>
      <c r="C385" t="s">
        <v>1636</v>
      </c>
      <c r="D385" t="s">
        <v>1636</v>
      </c>
      <c r="E385" t="s">
        <v>710</v>
      </c>
      <c r="F385" t="s">
        <v>711</v>
      </c>
      <c r="G385" t="s">
        <v>712</v>
      </c>
      <c r="H385" t="s">
        <v>452</v>
      </c>
      <c r="I385" s="3">
        <v>2.6075066282424161E-6</v>
      </c>
      <c r="J385" s="7">
        <v>77667255073.279999</v>
      </c>
      <c r="K385">
        <v>3.6555</v>
      </c>
      <c r="L385" s="3">
        <f t="shared" si="25"/>
        <v>0.98147894975986816</v>
      </c>
      <c r="M385" s="3">
        <f t="shared" si="26"/>
        <v>2.65671171947231E-6</v>
      </c>
      <c r="N385">
        <f t="shared" si="27"/>
        <v>206339.5067724282</v>
      </c>
      <c r="O385">
        <f t="shared" si="28"/>
        <v>5.6446315626433652E-2</v>
      </c>
      <c r="P385" s="3">
        <f t="shared" si="29"/>
        <v>2.65671171947231E-6</v>
      </c>
      <c r="Q385" t="s">
        <v>1637</v>
      </c>
    </row>
    <row r="386" spans="1:19" x14ac:dyDescent="0.35">
      <c r="A386" t="s">
        <v>73</v>
      </c>
      <c r="B386" t="s">
        <v>28</v>
      </c>
      <c r="C386" t="s">
        <v>29</v>
      </c>
      <c r="D386" t="s">
        <v>30</v>
      </c>
      <c r="E386" t="s">
        <v>556</v>
      </c>
      <c r="F386" t="s">
        <v>557</v>
      </c>
      <c r="G386" t="s">
        <v>558</v>
      </c>
      <c r="H386" t="s">
        <v>452</v>
      </c>
      <c r="I386" s="3">
        <v>8.2782717050314501E-7</v>
      </c>
      <c r="J386" s="7">
        <v>13546427235.219999</v>
      </c>
      <c r="K386">
        <v>3.6555</v>
      </c>
      <c r="L386" s="3">
        <f t="shared" ref="L386:L449" si="30">SUMIFS($I$2:$I$3582,$A$2:$A$3582,$A386,$B$2:$B$3582,$B386,$C$2:$C$3582,$C386)</f>
        <v>0.98169211961567404</v>
      </c>
      <c r="M386" s="3">
        <f t="shared" ref="M386:M449" si="31">IF(L386=0,0,I386/L386)</f>
        <v>8.4326557579705726E-7</v>
      </c>
      <c r="N386">
        <f t="shared" ref="N386:N449" si="32">M386*J386</f>
        <v>11423.235762500732</v>
      </c>
      <c r="O386">
        <f t="shared" ref="O386:O449" si="33">IF(K386=0,"",N386/K386/1000000)</f>
        <v>3.1249448126113339E-3</v>
      </c>
      <c r="P386" s="3">
        <f t="shared" ref="P386:P449" si="34">IF(J386=0,0,N386/J386)</f>
        <v>8.4326557579705726E-7</v>
      </c>
      <c r="Q386" t="s">
        <v>1638</v>
      </c>
      <c r="R386" t="s">
        <v>452</v>
      </c>
      <c r="S386" t="s">
        <v>558</v>
      </c>
    </row>
    <row r="387" spans="1:19" x14ac:dyDescent="0.35">
      <c r="A387" t="s">
        <v>73</v>
      </c>
      <c r="B387" t="s">
        <v>28</v>
      </c>
      <c r="C387" t="s">
        <v>39</v>
      </c>
      <c r="D387" t="s">
        <v>40</v>
      </c>
      <c r="E387" t="s">
        <v>1015</v>
      </c>
      <c r="F387" t="s">
        <v>1016</v>
      </c>
      <c r="H387" t="s">
        <v>128</v>
      </c>
      <c r="I387" s="3">
        <v>1.0951842369351301E-5</v>
      </c>
      <c r="J387" s="7">
        <v>51098761913.120003</v>
      </c>
      <c r="K387">
        <v>3.6555</v>
      </c>
      <c r="L387" s="3">
        <f t="shared" si="30"/>
        <v>0.98550243623972755</v>
      </c>
      <c r="M387" s="3">
        <f t="shared" si="31"/>
        <v>1.1112953115711243E-5</v>
      </c>
      <c r="N387">
        <f t="shared" si="32"/>
        <v>567858.14541139395</v>
      </c>
      <c r="O387">
        <f t="shared" si="33"/>
        <v>0.15534349484650359</v>
      </c>
      <c r="P387" s="3">
        <f t="shared" si="34"/>
        <v>1.1112953115711243E-5</v>
      </c>
      <c r="Q387" t="s">
        <v>1638</v>
      </c>
      <c r="R387" t="s">
        <v>920</v>
      </c>
      <c r="S387" t="s">
        <v>1017</v>
      </c>
    </row>
    <row r="388" spans="1:19" x14ac:dyDescent="0.35">
      <c r="A388" t="s">
        <v>73</v>
      </c>
      <c r="B388" t="s">
        <v>28</v>
      </c>
      <c r="C388" t="s">
        <v>1636</v>
      </c>
      <c r="D388" t="s">
        <v>1636</v>
      </c>
      <c r="E388" t="s">
        <v>787</v>
      </c>
      <c r="F388" t="s">
        <v>788</v>
      </c>
      <c r="G388" t="s">
        <v>789</v>
      </c>
      <c r="H388" t="s">
        <v>452</v>
      </c>
      <c r="I388" s="3">
        <v>2.190838188964601E-4</v>
      </c>
      <c r="J388" s="7">
        <v>77667255073.279999</v>
      </c>
      <c r="K388">
        <v>3.6555</v>
      </c>
      <c r="L388" s="3">
        <f t="shared" si="30"/>
        <v>0.98147894975986816</v>
      </c>
      <c r="M388" s="3">
        <f t="shared" si="31"/>
        <v>2.2321805164549058E-4</v>
      </c>
      <c r="N388">
        <f t="shared" si="32"/>
        <v>17336733.354110904</v>
      </c>
      <c r="O388">
        <f t="shared" si="33"/>
        <v>4.7426435109043643</v>
      </c>
      <c r="P388" s="3">
        <f t="shared" si="34"/>
        <v>2.2321805164549055E-4</v>
      </c>
      <c r="Q388" t="s">
        <v>1637</v>
      </c>
    </row>
    <row r="389" spans="1:19" x14ac:dyDescent="0.35">
      <c r="A389" t="s">
        <v>73</v>
      </c>
      <c r="B389" t="s">
        <v>28</v>
      </c>
      <c r="C389" t="s">
        <v>1636</v>
      </c>
      <c r="D389" t="s">
        <v>1636</v>
      </c>
      <c r="E389" t="s">
        <v>562</v>
      </c>
      <c r="F389" t="s">
        <v>563</v>
      </c>
      <c r="G389" t="s">
        <v>564</v>
      </c>
      <c r="H389" t="s">
        <v>452</v>
      </c>
      <c r="I389" s="3">
        <v>3.821239565125339E-3</v>
      </c>
      <c r="J389" s="7">
        <v>77667255073.279999</v>
      </c>
      <c r="K389">
        <v>3.6555</v>
      </c>
      <c r="L389" s="3">
        <f t="shared" si="30"/>
        <v>0.98147894975986816</v>
      </c>
      <c r="M389" s="3">
        <f t="shared" si="31"/>
        <v>3.8933484676979126E-3</v>
      </c>
      <c r="N389">
        <f t="shared" si="32"/>
        <v>302385688.52985764</v>
      </c>
      <c r="O389">
        <f t="shared" si="33"/>
        <v>82.720746417687778</v>
      </c>
      <c r="P389" s="3">
        <f t="shared" si="34"/>
        <v>3.893348467697913E-3</v>
      </c>
      <c r="Q389" t="s">
        <v>1637</v>
      </c>
    </row>
    <row r="390" spans="1:19" x14ac:dyDescent="0.35">
      <c r="A390" t="s">
        <v>73</v>
      </c>
      <c r="B390" t="s">
        <v>28</v>
      </c>
      <c r="C390" t="s">
        <v>39</v>
      </c>
      <c r="D390" t="s">
        <v>40</v>
      </c>
      <c r="E390" t="s">
        <v>1018</v>
      </c>
      <c r="H390" t="s">
        <v>128</v>
      </c>
      <c r="I390" s="3">
        <v>3.7041854412507898E-3</v>
      </c>
      <c r="J390" s="7">
        <v>51098761913.120003</v>
      </c>
      <c r="K390">
        <v>3.6555</v>
      </c>
      <c r="L390" s="3">
        <f t="shared" si="30"/>
        <v>0.98550243623972755</v>
      </c>
      <c r="M390" s="3">
        <f t="shared" si="31"/>
        <v>3.7586771021941253E-3</v>
      </c>
      <c r="N390">
        <f t="shared" si="32"/>
        <v>192063746.35331345</v>
      </c>
      <c r="O390">
        <f t="shared" si="33"/>
        <v>52.541033060679375</v>
      </c>
      <c r="P390" s="3">
        <f t="shared" si="34"/>
        <v>3.7586771021941258E-3</v>
      </c>
      <c r="Q390" t="s">
        <v>1638</v>
      </c>
      <c r="R390" t="s">
        <v>920</v>
      </c>
      <c r="S390" t="s">
        <v>1019</v>
      </c>
    </row>
    <row r="391" spans="1:19" x14ac:dyDescent="0.35">
      <c r="A391" t="s">
        <v>73</v>
      </c>
      <c r="B391" t="s">
        <v>28</v>
      </c>
      <c r="C391" t="s">
        <v>1636</v>
      </c>
      <c r="D391" t="s">
        <v>1636</v>
      </c>
      <c r="E391" t="s">
        <v>559</v>
      </c>
      <c r="F391" t="s">
        <v>560</v>
      </c>
      <c r="G391" t="s">
        <v>561</v>
      </c>
      <c r="H391" t="s">
        <v>452</v>
      </c>
      <c r="I391" s="3">
        <v>2.9964064554784918E-3</v>
      </c>
      <c r="J391" s="7">
        <v>77667255073.279999</v>
      </c>
      <c r="K391">
        <v>3.6555</v>
      </c>
      <c r="L391" s="3">
        <f t="shared" si="30"/>
        <v>0.98147894975986816</v>
      </c>
      <c r="M391" s="3">
        <f t="shared" si="31"/>
        <v>3.0529503013911837E-3</v>
      </c>
      <c r="N391">
        <f t="shared" si="32"/>
        <v>237114269.78419611</v>
      </c>
      <c r="O391">
        <f t="shared" si="33"/>
        <v>64.865071750566571</v>
      </c>
      <c r="P391" s="3">
        <f t="shared" si="34"/>
        <v>3.0529503013911837E-3</v>
      </c>
      <c r="Q391" t="s">
        <v>1637</v>
      </c>
    </row>
    <row r="392" spans="1:19" x14ac:dyDescent="0.35">
      <c r="A392" t="s">
        <v>73</v>
      </c>
      <c r="B392" t="s">
        <v>28</v>
      </c>
      <c r="C392" t="s">
        <v>1636</v>
      </c>
      <c r="D392" t="s">
        <v>1636</v>
      </c>
      <c r="E392" t="s">
        <v>583</v>
      </c>
      <c r="F392" t="s">
        <v>584</v>
      </c>
      <c r="G392" t="s">
        <v>585</v>
      </c>
      <c r="H392" t="s">
        <v>452</v>
      </c>
      <c r="I392" s="3">
        <v>2.6421591162738771E-8</v>
      </c>
      <c r="J392" s="7">
        <v>77667255073.279999</v>
      </c>
      <c r="K392">
        <v>3.6555</v>
      </c>
      <c r="L392" s="3">
        <f t="shared" si="30"/>
        <v>0.98147894975986816</v>
      </c>
      <c r="M392" s="3">
        <f t="shared" si="31"/>
        <v>2.6920181191051693E-8</v>
      </c>
      <c r="N392">
        <f t="shared" si="32"/>
        <v>2090.8165791843262</v>
      </c>
      <c r="O392">
        <f t="shared" si="33"/>
        <v>5.7196459559139001E-4</v>
      </c>
      <c r="P392" s="3">
        <f t="shared" si="34"/>
        <v>2.692018119105169E-8</v>
      </c>
      <c r="Q392" t="s">
        <v>1637</v>
      </c>
    </row>
    <row r="393" spans="1:19" x14ac:dyDescent="0.35">
      <c r="A393" t="s">
        <v>73</v>
      </c>
      <c r="B393" t="s">
        <v>28</v>
      </c>
      <c r="C393" t="s">
        <v>39</v>
      </c>
      <c r="D393" t="s">
        <v>40</v>
      </c>
      <c r="E393" t="s">
        <v>556</v>
      </c>
      <c r="F393" t="s">
        <v>557</v>
      </c>
      <c r="G393" t="s">
        <v>558</v>
      </c>
      <c r="H393" t="s">
        <v>452</v>
      </c>
      <c r="I393" s="3">
        <v>1.90122886149403E-7</v>
      </c>
      <c r="J393" s="7">
        <v>51098761913.120003</v>
      </c>
      <c r="K393">
        <v>3.6555</v>
      </c>
      <c r="L393" s="3">
        <f t="shared" si="30"/>
        <v>0.98550243623972755</v>
      </c>
      <c r="M393" s="3">
        <f t="shared" si="31"/>
        <v>1.9291975256279816E-7</v>
      </c>
      <c r="N393">
        <f t="shared" si="32"/>
        <v>9857.9605045444459</v>
      </c>
      <c r="O393">
        <f t="shared" si="33"/>
        <v>2.696747505004636E-3</v>
      </c>
      <c r="P393" s="3">
        <f t="shared" si="34"/>
        <v>1.9291975256279816E-7</v>
      </c>
      <c r="Q393" t="s">
        <v>1638</v>
      </c>
      <c r="R393" t="s">
        <v>452</v>
      </c>
      <c r="S393" t="s">
        <v>558</v>
      </c>
    </row>
    <row r="394" spans="1:19" x14ac:dyDescent="0.35">
      <c r="A394" t="s">
        <v>73</v>
      </c>
      <c r="B394" t="s">
        <v>28</v>
      </c>
      <c r="C394" t="s">
        <v>1636</v>
      </c>
      <c r="D394" t="s">
        <v>1636</v>
      </c>
      <c r="E394" t="s">
        <v>608</v>
      </c>
      <c r="F394" t="s">
        <v>609</v>
      </c>
      <c r="G394" t="s">
        <v>610</v>
      </c>
      <c r="H394" t="s">
        <v>452</v>
      </c>
      <c r="I394" s="3">
        <v>1.5691102935728859E-5</v>
      </c>
      <c r="J394" s="7">
        <v>77667255073.279999</v>
      </c>
      <c r="K394">
        <v>3.6555</v>
      </c>
      <c r="L394" s="3">
        <f t="shared" si="30"/>
        <v>0.98147894975986816</v>
      </c>
      <c r="M394" s="3">
        <f t="shared" si="31"/>
        <v>1.5987202720514682E-5</v>
      </c>
      <c r="N394">
        <f t="shared" si="32"/>
        <v>1241682.1516024498</v>
      </c>
      <c r="O394">
        <f t="shared" si="33"/>
        <v>0.33967505173093965</v>
      </c>
      <c r="P394" s="3">
        <f t="shared" si="34"/>
        <v>1.5987202720514682E-5</v>
      </c>
      <c r="Q394" t="s">
        <v>1637</v>
      </c>
    </row>
    <row r="395" spans="1:19" x14ac:dyDescent="0.35">
      <c r="A395" t="s">
        <v>73</v>
      </c>
      <c r="B395" t="s">
        <v>28</v>
      </c>
      <c r="C395" t="s">
        <v>1636</v>
      </c>
      <c r="D395" t="s">
        <v>1636</v>
      </c>
      <c r="E395" t="s">
        <v>494</v>
      </c>
      <c r="F395" t="s">
        <v>495</v>
      </c>
      <c r="G395" t="s">
        <v>496</v>
      </c>
      <c r="H395" t="s">
        <v>452</v>
      </c>
      <c r="I395" s="3">
        <v>1.0134446425330819E-3</v>
      </c>
      <c r="J395" s="7">
        <v>77667255073.279999</v>
      </c>
      <c r="K395">
        <v>3.6555</v>
      </c>
      <c r="L395" s="3">
        <f t="shared" si="30"/>
        <v>0.98147894975986816</v>
      </c>
      <c r="M395" s="3">
        <f t="shared" si="31"/>
        <v>1.0325689030631117E-3</v>
      </c>
      <c r="N395">
        <f t="shared" si="32"/>
        <v>80196792.37493962</v>
      </c>
      <c r="O395">
        <f t="shared" si="33"/>
        <v>21.938665674993743</v>
      </c>
      <c r="P395" s="3">
        <f t="shared" si="34"/>
        <v>1.0325689030631117E-3</v>
      </c>
      <c r="Q395" t="s">
        <v>1637</v>
      </c>
    </row>
    <row r="396" spans="1:19" x14ac:dyDescent="0.35">
      <c r="A396" t="s">
        <v>73</v>
      </c>
      <c r="B396" t="s">
        <v>28</v>
      </c>
      <c r="C396" t="s">
        <v>1636</v>
      </c>
      <c r="D396" t="s">
        <v>1636</v>
      </c>
      <c r="E396" t="s">
        <v>647</v>
      </c>
      <c r="F396" t="s">
        <v>648</v>
      </c>
      <c r="G396" t="s">
        <v>649</v>
      </c>
      <c r="H396" t="s">
        <v>452</v>
      </c>
      <c r="I396" s="3">
        <v>1.9048973508372261E-2</v>
      </c>
      <c r="J396" s="7">
        <v>77667255073.279999</v>
      </c>
      <c r="K396">
        <v>3.6555</v>
      </c>
      <c r="L396" s="3">
        <f t="shared" si="30"/>
        <v>0.98147894975986816</v>
      </c>
      <c r="M396" s="3">
        <f t="shared" si="31"/>
        <v>1.9408438166740961E-2</v>
      </c>
      <c r="N396">
        <f t="shared" si="32"/>
        <v>1507400117.670253</v>
      </c>
      <c r="O396">
        <f t="shared" si="33"/>
        <v>412.36496174812015</v>
      </c>
      <c r="P396" s="3">
        <f t="shared" si="34"/>
        <v>1.9408438166740961E-2</v>
      </c>
      <c r="Q396" t="s">
        <v>1637</v>
      </c>
    </row>
    <row r="397" spans="1:19" x14ac:dyDescent="0.35">
      <c r="A397" t="s">
        <v>73</v>
      </c>
      <c r="B397" t="s">
        <v>28</v>
      </c>
      <c r="C397" t="s">
        <v>29</v>
      </c>
      <c r="D397" t="s">
        <v>30</v>
      </c>
      <c r="E397" t="s">
        <v>559</v>
      </c>
      <c r="F397" t="s">
        <v>560</v>
      </c>
      <c r="G397" t="s">
        <v>561</v>
      </c>
      <c r="H397" t="s">
        <v>452</v>
      </c>
      <c r="I397" s="3">
        <v>1.384967828306299E-2</v>
      </c>
      <c r="J397" s="7">
        <v>13546427235.219999</v>
      </c>
      <c r="K397">
        <v>3.6555</v>
      </c>
      <c r="L397" s="3">
        <f t="shared" si="30"/>
        <v>0.98169211961567404</v>
      </c>
      <c r="M397" s="3">
        <f t="shared" si="31"/>
        <v>1.4107965222828769E-2</v>
      </c>
      <c r="N397">
        <f t="shared" si="32"/>
        <v>191112524.32806423</v>
      </c>
      <c r="O397">
        <f t="shared" si="33"/>
        <v>52.280816393944534</v>
      </c>
      <c r="P397" s="3">
        <f t="shared" si="34"/>
        <v>1.4107965222828769E-2</v>
      </c>
      <c r="Q397" t="s">
        <v>1638</v>
      </c>
      <c r="R397" t="s">
        <v>452</v>
      </c>
      <c r="S397" t="s">
        <v>561</v>
      </c>
    </row>
    <row r="398" spans="1:19" x14ac:dyDescent="0.35">
      <c r="A398" t="s">
        <v>73</v>
      </c>
      <c r="B398" t="s">
        <v>28</v>
      </c>
      <c r="C398" t="s">
        <v>39</v>
      </c>
      <c r="D398" t="s">
        <v>40</v>
      </c>
      <c r="E398" t="s">
        <v>1020</v>
      </c>
      <c r="F398" t="s">
        <v>1021</v>
      </c>
      <c r="H398" t="s">
        <v>128</v>
      </c>
      <c r="I398" s="3">
        <v>8.0780852184746495E-6</v>
      </c>
      <c r="J398" s="7">
        <v>51098761913.120003</v>
      </c>
      <c r="K398">
        <v>3.6555</v>
      </c>
      <c r="L398" s="3">
        <f t="shared" si="30"/>
        <v>0.98550243623972755</v>
      </c>
      <c r="M398" s="3">
        <f t="shared" si="31"/>
        <v>8.196920597474426E-6</v>
      </c>
      <c r="N398">
        <f t="shared" si="32"/>
        <v>418852.49403109506</v>
      </c>
      <c r="O398">
        <f t="shared" si="33"/>
        <v>0.11458145097280675</v>
      </c>
      <c r="P398" s="3">
        <f t="shared" si="34"/>
        <v>8.196920597474426E-6</v>
      </c>
      <c r="Q398" t="s">
        <v>1638</v>
      </c>
      <c r="R398" t="s">
        <v>920</v>
      </c>
      <c r="S398" t="s">
        <v>1022</v>
      </c>
    </row>
    <row r="399" spans="1:19" x14ac:dyDescent="0.35">
      <c r="A399" t="s">
        <v>73</v>
      </c>
      <c r="B399" t="s">
        <v>28</v>
      </c>
      <c r="C399" t="s">
        <v>1636</v>
      </c>
      <c r="D399" t="s">
        <v>1636</v>
      </c>
      <c r="E399" t="s">
        <v>1261</v>
      </c>
      <c r="F399" t="s">
        <v>1262</v>
      </c>
      <c r="G399" t="s">
        <v>1263</v>
      </c>
      <c r="H399" t="s">
        <v>452</v>
      </c>
      <c r="I399" s="3">
        <v>5.5519204339195857E-4</v>
      </c>
      <c r="J399" s="7">
        <v>77667255073.279999</v>
      </c>
      <c r="K399">
        <v>3.6555</v>
      </c>
      <c r="L399" s="3">
        <f t="shared" si="30"/>
        <v>0.98147894975986816</v>
      </c>
      <c r="M399" s="3">
        <f t="shared" si="31"/>
        <v>5.6566882410243611E-4</v>
      </c>
      <c r="N399">
        <f t="shared" si="32"/>
        <v>43933944.848566264</v>
      </c>
      <c r="O399">
        <f t="shared" si="33"/>
        <v>12.018587019167354</v>
      </c>
      <c r="P399" s="3">
        <f t="shared" si="34"/>
        <v>5.6566882410243611E-4</v>
      </c>
      <c r="Q399" t="s">
        <v>1637</v>
      </c>
    </row>
    <row r="400" spans="1:19" x14ac:dyDescent="0.35">
      <c r="A400" t="s">
        <v>73</v>
      </c>
      <c r="B400" t="s">
        <v>28</v>
      </c>
      <c r="C400" t="s">
        <v>1636</v>
      </c>
      <c r="D400" t="s">
        <v>1636</v>
      </c>
      <c r="E400" t="s">
        <v>796</v>
      </c>
      <c r="F400" t="s">
        <v>797</v>
      </c>
      <c r="G400" t="s">
        <v>798</v>
      </c>
      <c r="H400" t="s">
        <v>452</v>
      </c>
      <c r="I400" s="3">
        <v>3.0918988627867381E-2</v>
      </c>
      <c r="J400" s="7">
        <v>77667255073.279999</v>
      </c>
      <c r="K400">
        <v>3.6555</v>
      </c>
      <c r="L400" s="3">
        <f t="shared" si="30"/>
        <v>0.98147894975986816</v>
      </c>
      <c r="M400" s="3">
        <f t="shared" si="31"/>
        <v>3.1502447032034787E-2</v>
      </c>
      <c r="N400">
        <f t="shared" si="32"/>
        <v>2446708589.0695381</v>
      </c>
      <c r="O400">
        <f t="shared" si="33"/>
        <v>669.32255206388675</v>
      </c>
      <c r="P400" s="3">
        <f t="shared" si="34"/>
        <v>3.1502447032034787E-2</v>
      </c>
      <c r="Q400" t="s">
        <v>1637</v>
      </c>
    </row>
    <row r="401" spans="1:19" x14ac:dyDescent="0.35">
      <c r="A401" t="s">
        <v>73</v>
      </c>
      <c r="B401" t="s">
        <v>28</v>
      </c>
      <c r="C401" t="s">
        <v>76</v>
      </c>
      <c r="D401" t="s">
        <v>77</v>
      </c>
      <c r="E401" t="s">
        <v>1020</v>
      </c>
      <c r="F401" t="s">
        <v>1021</v>
      </c>
      <c r="H401" t="s">
        <v>128</v>
      </c>
      <c r="I401" s="3">
        <v>1.4365884968645E-5</v>
      </c>
      <c r="J401" s="7">
        <v>13022065924.940001</v>
      </c>
      <c r="K401">
        <v>3.6555</v>
      </c>
      <c r="L401" s="3">
        <f t="shared" si="30"/>
        <v>0.96546898107770229</v>
      </c>
      <c r="M401" s="3">
        <f t="shared" si="31"/>
        <v>1.4879696033951415E-5</v>
      </c>
      <c r="N401">
        <f t="shared" si="32"/>
        <v>193764.38269718358</v>
      </c>
      <c r="O401">
        <f t="shared" si="33"/>
        <v>5.3006259799530456E-2</v>
      </c>
      <c r="P401" s="3">
        <f t="shared" si="34"/>
        <v>1.4879696033951415E-5</v>
      </c>
      <c r="Q401" t="s">
        <v>1638</v>
      </c>
      <c r="R401" t="s">
        <v>920</v>
      </c>
      <c r="S401" t="s">
        <v>1022</v>
      </c>
    </row>
    <row r="402" spans="1:19" x14ac:dyDescent="0.35">
      <c r="A402" t="s">
        <v>73</v>
      </c>
      <c r="B402" t="s">
        <v>28</v>
      </c>
      <c r="C402" t="s">
        <v>1636</v>
      </c>
      <c r="D402" t="s">
        <v>1636</v>
      </c>
      <c r="E402" t="s">
        <v>611</v>
      </c>
      <c r="F402" t="s">
        <v>612</v>
      </c>
      <c r="G402" t="s">
        <v>613</v>
      </c>
      <c r="H402" t="s">
        <v>452</v>
      </c>
      <c r="I402" s="3">
        <v>2.0089329753008159E-9</v>
      </c>
      <c r="J402" s="7">
        <v>77667255073.279999</v>
      </c>
      <c r="K402">
        <v>3.6555</v>
      </c>
      <c r="L402" s="3">
        <f t="shared" si="30"/>
        <v>0.98147894975986816</v>
      </c>
      <c r="M402" s="3">
        <f t="shared" si="31"/>
        <v>2.046842650871247E-9</v>
      </c>
      <c r="N402">
        <f t="shared" si="32"/>
        <v>158.97265026008574</v>
      </c>
      <c r="O402">
        <f t="shared" si="33"/>
        <v>4.3488619958989399E-5</v>
      </c>
      <c r="P402" s="3">
        <f t="shared" si="34"/>
        <v>2.046842650871247E-9</v>
      </c>
      <c r="Q402" t="s">
        <v>1637</v>
      </c>
    </row>
    <row r="403" spans="1:19" x14ac:dyDescent="0.35">
      <c r="A403" t="s">
        <v>73</v>
      </c>
      <c r="B403" t="s">
        <v>28</v>
      </c>
      <c r="C403" t="s">
        <v>1636</v>
      </c>
      <c r="D403" t="s">
        <v>1636</v>
      </c>
      <c r="E403" t="s">
        <v>450</v>
      </c>
      <c r="F403" t="s">
        <v>451</v>
      </c>
      <c r="G403" t="s">
        <v>454</v>
      </c>
      <c r="H403" t="s">
        <v>452</v>
      </c>
      <c r="I403" s="3">
        <v>2.1245625522545061E-4</v>
      </c>
      <c r="J403" s="7">
        <v>77667255073.279999</v>
      </c>
      <c r="K403">
        <v>3.6555</v>
      </c>
      <c r="L403" s="3">
        <f t="shared" si="30"/>
        <v>0.98147894975986816</v>
      </c>
      <c r="M403" s="3">
        <f t="shared" si="31"/>
        <v>2.1646542218499017E-4</v>
      </c>
      <c r="N403">
        <f t="shared" si="32"/>
        <v>16812275.159386873</v>
      </c>
      <c r="O403">
        <f t="shared" si="33"/>
        <v>4.5991725234268559</v>
      </c>
      <c r="P403" s="3">
        <f t="shared" si="34"/>
        <v>2.1646542218499014E-4</v>
      </c>
      <c r="Q403" t="s">
        <v>1637</v>
      </c>
    </row>
    <row r="404" spans="1:19" x14ac:dyDescent="0.35">
      <c r="A404" t="s">
        <v>73</v>
      </c>
      <c r="B404" t="s">
        <v>28</v>
      </c>
      <c r="C404" t="s">
        <v>39</v>
      </c>
      <c r="D404" t="s">
        <v>40</v>
      </c>
      <c r="E404" t="s">
        <v>559</v>
      </c>
      <c r="F404" t="s">
        <v>560</v>
      </c>
      <c r="G404" t="s">
        <v>561</v>
      </c>
      <c r="H404" t="s">
        <v>452</v>
      </c>
      <c r="I404" s="3">
        <v>8.8278078957856898E-4</v>
      </c>
      <c r="J404" s="7">
        <v>51098761913.120003</v>
      </c>
      <c r="K404">
        <v>3.6555</v>
      </c>
      <c r="L404" s="3">
        <f t="shared" si="30"/>
        <v>0.98550243623972755</v>
      </c>
      <c r="M404" s="3">
        <f t="shared" si="31"/>
        <v>8.957672321408944E-4</v>
      </c>
      <c r="N404">
        <f t="shared" si="32"/>
        <v>45772596.524742059</v>
      </c>
      <c r="O404">
        <f t="shared" si="33"/>
        <v>12.521569285936824</v>
      </c>
      <c r="P404" s="3">
        <f t="shared" si="34"/>
        <v>8.957672321408944E-4</v>
      </c>
      <c r="Q404" t="s">
        <v>1638</v>
      </c>
      <c r="R404" t="s">
        <v>452</v>
      </c>
      <c r="S404" t="s">
        <v>561</v>
      </c>
    </row>
    <row r="405" spans="1:19" x14ac:dyDescent="0.35">
      <c r="A405" t="s">
        <v>73</v>
      </c>
      <c r="B405" t="s">
        <v>28</v>
      </c>
      <c r="C405" t="s">
        <v>1636</v>
      </c>
      <c r="D405" t="s">
        <v>1636</v>
      </c>
      <c r="E405" t="s">
        <v>1445</v>
      </c>
      <c r="F405" t="s">
        <v>1446</v>
      </c>
      <c r="G405" t="s">
        <v>1447</v>
      </c>
      <c r="H405" t="s">
        <v>452</v>
      </c>
      <c r="I405" s="3">
        <v>6.0257520044022713E-5</v>
      </c>
      <c r="J405" s="7">
        <v>77667255073.279999</v>
      </c>
      <c r="K405">
        <v>3.6555</v>
      </c>
      <c r="L405" s="3">
        <f t="shared" si="30"/>
        <v>0.98147894975986816</v>
      </c>
      <c r="M405" s="3">
        <f t="shared" si="31"/>
        <v>6.1394612751262275E-5</v>
      </c>
      <c r="N405">
        <f t="shared" si="32"/>
        <v>4768351.0486775357</v>
      </c>
      <c r="O405">
        <f t="shared" si="33"/>
        <v>1.3044319651696172</v>
      </c>
      <c r="P405" s="3">
        <f t="shared" si="34"/>
        <v>6.1394612751262275E-5</v>
      </c>
      <c r="Q405" t="s">
        <v>1637</v>
      </c>
    </row>
    <row r="406" spans="1:19" x14ac:dyDescent="0.35">
      <c r="A406" t="s">
        <v>73</v>
      </c>
      <c r="B406" t="s">
        <v>28</v>
      </c>
      <c r="C406" t="s">
        <v>39</v>
      </c>
      <c r="D406" t="s">
        <v>40</v>
      </c>
      <c r="E406" t="s">
        <v>562</v>
      </c>
      <c r="F406" t="s">
        <v>563</v>
      </c>
      <c r="G406" t="s">
        <v>564</v>
      </c>
      <c r="H406" t="s">
        <v>452</v>
      </c>
      <c r="I406" s="3">
        <v>2.1155599935248001E-3</v>
      </c>
      <c r="J406" s="7">
        <v>51098761913.120003</v>
      </c>
      <c r="K406">
        <v>3.6555</v>
      </c>
      <c r="L406" s="3">
        <f t="shared" si="30"/>
        <v>0.98550243623972755</v>
      </c>
      <c r="M406" s="3">
        <f t="shared" si="31"/>
        <v>2.1466816475836509E-3</v>
      </c>
      <c r="N406">
        <f t="shared" si="32"/>
        <v>109692774.41314116</v>
      </c>
      <c r="O406">
        <f t="shared" si="33"/>
        <v>30.007597979248029</v>
      </c>
      <c r="P406" s="3">
        <f t="shared" si="34"/>
        <v>2.1466816475836509E-3</v>
      </c>
      <c r="Q406" t="s">
        <v>1638</v>
      </c>
      <c r="R406" t="s">
        <v>452</v>
      </c>
      <c r="S406" t="s">
        <v>564</v>
      </c>
    </row>
    <row r="407" spans="1:19" x14ac:dyDescent="0.35">
      <c r="A407" t="s">
        <v>73</v>
      </c>
      <c r="B407" t="s">
        <v>28</v>
      </c>
      <c r="C407" t="s">
        <v>1636</v>
      </c>
      <c r="D407" t="s">
        <v>1636</v>
      </c>
      <c r="E407" t="s">
        <v>656</v>
      </c>
      <c r="F407" t="s">
        <v>657</v>
      </c>
      <c r="G407" t="s">
        <v>658</v>
      </c>
      <c r="H407" t="s">
        <v>452</v>
      </c>
      <c r="I407" s="3">
        <v>3.1881141797692432E-9</v>
      </c>
      <c r="J407" s="7">
        <v>77667255073.279999</v>
      </c>
      <c r="K407">
        <v>3.6555</v>
      </c>
      <c r="L407" s="3">
        <f t="shared" si="30"/>
        <v>0.98147894975986816</v>
      </c>
      <c r="M407" s="3">
        <f t="shared" si="31"/>
        <v>3.2482756563951349E-9</v>
      </c>
      <c r="N407">
        <f t="shared" si="32"/>
        <v>252.28465395356696</v>
      </c>
      <c r="O407">
        <f t="shared" si="33"/>
        <v>6.9015087936962646E-5</v>
      </c>
      <c r="P407" s="3">
        <f t="shared" si="34"/>
        <v>3.2482756563951349E-9</v>
      </c>
      <c r="Q407" t="s">
        <v>1637</v>
      </c>
    </row>
    <row r="408" spans="1:19" x14ac:dyDescent="0.35">
      <c r="A408" t="s">
        <v>73</v>
      </c>
      <c r="B408" t="s">
        <v>28</v>
      </c>
      <c r="C408" t="s">
        <v>1636</v>
      </c>
      <c r="D408" t="s">
        <v>1636</v>
      </c>
      <c r="E408" t="s">
        <v>784</v>
      </c>
      <c r="F408" t="s">
        <v>785</v>
      </c>
      <c r="G408" t="s">
        <v>786</v>
      </c>
      <c r="H408" t="s">
        <v>452</v>
      </c>
      <c r="I408" s="3">
        <v>1.3011087122384751E-3</v>
      </c>
      <c r="J408" s="7">
        <v>77667255073.279999</v>
      </c>
      <c r="K408">
        <v>3.6555</v>
      </c>
      <c r="L408" s="3">
        <f t="shared" si="30"/>
        <v>0.98147894975986816</v>
      </c>
      <c r="M408" s="3">
        <f t="shared" si="31"/>
        <v>1.3256613527542374E-3</v>
      </c>
      <c r="N408">
        <f t="shared" si="32"/>
        <v>102960478.42515276</v>
      </c>
      <c r="O408">
        <f t="shared" si="33"/>
        <v>28.16590847357482</v>
      </c>
      <c r="P408" s="3">
        <f t="shared" si="34"/>
        <v>1.3256613527542374E-3</v>
      </c>
      <c r="Q408" t="s">
        <v>1637</v>
      </c>
    </row>
    <row r="409" spans="1:19" x14ac:dyDescent="0.35">
      <c r="A409" t="s">
        <v>73</v>
      </c>
      <c r="B409" t="s">
        <v>28</v>
      </c>
      <c r="C409" t="s">
        <v>39</v>
      </c>
      <c r="D409" t="s">
        <v>40</v>
      </c>
      <c r="E409" t="s">
        <v>1023</v>
      </c>
      <c r="F409" t="s">
        <v>1024</v>
      </c>
      <c r="H409" t="s">
        <v>128</v>
      </c>
      <c r="I409" s="3">
        <v>5.8329091427011602E-5</v>
      </c>
      <c r="J409" s="7">
        <v>51098761913.120003</v>
      </c>
      <c r="K409">
        <v>3.6555</v>
      </c>
      <c r="L409" s="3">
        <f t="shared" si="30"/>
        <v>0.98550243623972755</v>
      </c>
      <c r="M409" s="3">
        <f t="shared" si="31"/>
        <v>5.9187161068390099E-5</v>
      </c>
      <c r="N409">
        <f t="shared" si="32"/>
        <v>3024390.6517471508</v>
      </c>
      <c r="O409">
        <f t="shared" si="33"/>
        <v>0.82735348153389432</v>
      </c>
      <c r="P409" s="3">
        <f t="shared" si="34"/>
        <v>5.9187161068390092E-5</v>
      </c>
      <c r="Q409" t="s">
        <v>1638</v>
      </c>
      <c r="R409" t="s">
        <v>920</v>
      </c>
      <c r="S409" t="s">
        <v>1025</v>
      </c>
    </row>
    <row r="410" spans="1:19" x14ac:dyDescent="0.35">
      <c r="A410" t="s">
        <v>73</v>
      </c>
      <c r="B410" t="s">
        <v>28</v>
      </c>
      <c r="C410" t="s">
        <v>1636</v>
      </c>
      <c r="D410" t="s">
        <v>1636</v>
      </c>
      <c r="E410" t="s">
        <v>814</v>
      </c>
      <c r="F410" t="s">
        <v>815</v>
      </c>
      <c r="G410" t="s">
        <v>816</v>
      </c>
      <c r="H410" t="s">
        <v>452</v>
      </c>
      <c r="I410" s="3">
        <v>5.8564767779353302E-5</v>
      </c>
      <c r="J410" s="7">
        <v>77667255073.279999</v>
      </c>
      <c r="K410">
        <v>3.6555</v>
      </c>
      <c r="L410" s="3">
        <f t="shared" si="30"/>
        <v>0.98147894975986816</v>
      </c>
      <c r="M410" s="3">
        <f t="shared" si="31"/>
        <v>5.966991731578344E-5</v>
      </c>
      <c r="N410">
        <f t="shared" si="32"/>
        <v>4634398.6883664792</v>
      </c>
      <c r="O410">
        <f t="shared" si="33"/>
        <v>1.2677879054483598</v>
      </c>
      <c r="P410" s="3">
        <f t="shared" si="34"/>
        <v>5.966991731578344E-5</v>
      </c>
      <c r="Q410" t="s">
        <v>1637</v>
      </c>
    </row>
    <row r="411" spans="1:19" x14ac:dyDescent="0.35">
      <c r="A411" t="s">
        <v>73</v>
      </c>
      <c r="B411" t="s">
        <v>28</v>
      </c>
      <c r="C411" t="s">
        <v>76</v>
      </c>
      <c r="D411" t="s">
        <v>77</v>
      </c>
      <c r="E411" t="s">
        <v>1023</v>
      </c>
      <c r="F411" t="s">
        <v>1024</v>
      </c>
      <c r="H411" t="s">
        <v>128</v>
      </c>
      <c r="I411" s="3">
        <v>5.7722218252063002E-5</v>
      </c>
      <c r="J411" s="7">
        <v>13022065924.940001</v>
      </c>
      <c r="K411">
        <v>3.6555</v>
      </c>
      <c r="L411" s="3">
        <f t="shared" si="30"/>
        <v>0.96546898107770229</v>
      </c>
      <c r="M411" s="3">
        <f t="shared" si="31"/>
        <v>5.9786714418966341E-5</v>
      </c>
      <c r="N411">
        <f t="shared" si="32"/>
        <v>778546.53659934062</v>
      </c>
      <c r="O411">
        <f t="shared" si="33"/>
        <v>0.21297949298299568</v>
      </c>
      <c r="P411" s="3">
        <f t="shared" si="34"/>
        <v>5.9786714418966341E-5</v>
      </c>
      <c r="Q411" t="s">
        <v>1638</v>
      </c>
      <c r="R411" t="s">
        <v>920</v>
      </c>
      <c r="S411" t="s">
        <v>1025</v>
      </c>
    </row>
    <row r="412" spans="1:19" x14ac:dyDescent="0.35">
      <c r="A412" t="s">
        <v>73</v>
      </c>
      <c r="B412" t="s">
        <v>28</v>
      </c>
      <c r="C412" t="s">
        <v>1636</v>
      </c>
      <c r="D412" t="s">
        <v>1636</v>
      </c>
      <c r="E412" t="s">
        <v>823</v>
      </c>
      <c r="F412" t="s">
        <v>824</v>
      </c>
      <c r="G412" t="s">
        <v>825</v>
      </c>
      <c r="H412" t="s">
        <v>452</v>
      </c>
      <c r="I412" s="3">
        <v>3.228984013825172E-7</v>
      </c>
      <c r="J412" s="7">
        <v>77667255073.279999</v>
      </c>
      <c r="K412">
        <v>3.6555</v>
      </c>
      <c r="L412" s="3">
        <f t="shared" si="30"/>
        <v>0.98147894975986816</v>
      </c>
      <c r="M412" s="3">
        <f t="shared" si="31"/>
        <v>3.2899167268082376E-7</v>
      </c>
      <c r="N412">
        <f t="shared" si="32"/>
        <v>25551.880159086581</v>
      </c>
      <c r="O412">
        <f t="shared" si="33"/>
        <v>6.9899822620945367E-3</v>
      </c>
      <c r="P412" s="3">
        <f t="shared" si="34"/>
        <v>3.2899167268082376E-7</v>
      </c>
      <c r="Q412" t="s">
        <v>1637</v>
      </c>
    </row>
    <row r="413" spans="1:19" x14ac:dyDescent="0.35">
      <c r="A413" t="s">
        <v>73</v>
      </c>
      <c r="B413" t="s">
        <v>28</v>
      </c>
      <c r="C413" t="s">
        <v>1636</v>
      </c>
      <c r="D413" t="s">
        <v>1636</v>
      </c>
      <c r="E413" t="s">
        <v>850</v>
      </c>
      <c r="F413" t="s">
        <v>851</v>
      </c>
      <c r="G413" t="s">
        <v>852</v>
      </c>
      <c r="H413" t="s">
        <v>452</v>
      </c>
      <c r="I413" s="3">
        <v>2.5422066947953011E-8</v>
      </c>
      <c r="J413" s="7">
        <v>77667255073.279999</v>
      </c>
      <c r="K413">
        <v>3.6555</v>
      </c>
      <c r="L413" s="3">
        <f t="shared" si="30"/>
        <v>0.98147894975986816</v>
      </c>
      <c r="M413" s="3">
        <f t="shared" si="31"/>
        <v>2.5901795401901238E-8</v>
      </c>
      <c r="N413">
        <f t="shared" si="32"/>
        <v>2011.7213503353746</v>
      </c>
      <c r="O413">
        <f t="shared" si="33"/>
        <v>5.5032727406247419E-4</v>
      </c>
      <c r="P413" s="3">
        <f t="shared" si="34"/>
        <v>2.5901795401901238E-8</v>
      </c>
      <c r="Q413" t="s">
        <v>1637</v>
      </c>
    </row>
    <row r="414" spans="1:19" x14ac:dyDescent="0.35">
      <c r="A414" t="s">
        <v>73</v>
      </c>
      <c r="B414" t="s">
        <v>28</v>
      </c>
      <c r="C414" t="s">
        <v>29</v>
      </c>
      <c r="D414" t="s">
        <v>30</v>
      </c>
      <c r="E414" t="s">
        <v>562</v>
      </c>
      <c r="F414" t="s">
        <v>563</v>
      </c>
      <c r="G414" t="s">
        <v>564</v>
      </c>
      <c r="H414" t="s">
        <v>452</v>
      </c>
      <c r="I414" s="3">
        <v>1.39285944775231E-2</v>
      </c>
      <c r="J414" s="7">
        <v>13546427235.219999</v>
      </c>
      <c r="K414">
        <v>3.6555</v>
      </c>
      <c r="L414" s="3">
        <f t="shared" si="30"/>
        <v>0.98169211961567404</v>
      </c>
      <c r="M414" s="3">
        <f t="shared" si="31"/>
        <v>1.4188353149840963E-2</v>
      </c>
      <c r="N414">
        <f t="shared" si="32"/>
        <v>192201493.53192508</v>
      </c>
      <c r="O414">
        <f t="shared" si="33"/>
        <v>52.578715232369056</v>
      </c>
      <c r="P414" s="3">
        <f t="shared" si="34"/>
        <v>1.4188353149840963E-2</v>
      </c>
      <c r="Q414" t="s">
        <v>1638</v>
      </c>
      <c r="R414" t="s">
        <v>452</v>
      </c>
      <c r="S414" t="s">
        <v>564</v>
      </c>
    </row>
    <row r="415" spans="1:19" x14ac:dyDescent="0.35">
      <c r="A415" t="s">
        <v>73</v>
      </c>
      <c r="B415" t="s">
        <v>28</v>
      </c>
      <c r="C415" t="s">
        <v>1636</v>
      </c>
      <c r="D415" t="s">
        <v>1636</v>
      </c>
      <c r="E415" t="s">
        <v>844</v>
      </c>
      <c r="F415" t="s">
        <v>845</v>
      </c>
      <c r="G415" t="s">
        <v>846</v>
      </c>
      <c r="H415" t="s">
        <v>452</v>
      </c>
      <c r="I415" s="3">
        <v>8.3738193262017943E-9</v>
      </c>
      <c r="J415" s="7">
        <v>77667255073.279999</v>
      </c>
      <c r="K415">
        <v>3.6555</v>
      </c>
      <c r="L415" s="3">
        <f t="shared" si="30"/>
        <v>0.98147894975986816</v>
      </c>
      <c r="M415" s="3">
        <f t="shared" si="31"/>
        <v>8.5318379250523505E-9</v>
      </c>
      <c r="N415">
        <f t="shared" si="32"/>
        <v>662.64443236892487</v>
      </c>
      <c r="O415">
        <f t="shared" si="33"/>
        <v>1.8127326832688412E-4</v>
      </c>
      <c r="P415" s="3">
        <f t="shared" si="34"/>
        <v>8.5318379250523505E-9</v>
      </c>
      <c r="Q415" t="s">
        <v>1637</v>
      </c>
    </row>
    <row r="416" spans="1:19" x14ac:dyDescent="0.35">
      <c r="A416" t="s">
        <v>73</v>
      </c>
      <c r="B416" t="s">
        <v>28</v>
      </c>
      <c r="C416" t="s">
        <v>1636</v>
      </c>
      <c r="D416" t="s">
        <v>1636</v>
      </c>
      <c r="E416" t="s">
        <v>859</v>
      </c>
      <c r="F416" t="s">
        <v>860</v>
      </c>
      <c r="G416" t="s">
        <v>861</v>
      </c>
      <c r="H416" t="s">
        <v>452</v>
      </c>
      <c r="I416" s="3">
        <v>1.661589816014357E-6</v>
      </c>
      <c r="J416" s="7">
        <v>77667255073.279999</v>
      </c>
      <c r="K416">
        <v>3.6555</v>
      </c>
      <c r="L416" s="3">
        <f t="shared" si="30"/>
        <v>0.98147894975986816</v>
      </c>
      <c r="M416" s="3">
        <f t="shared" si="31"/>
        <v>1.6929449341943471E-6</v>
      </c>
      <c r="N416">
        <f t="shared" si="32"/>
        <v>131486.38602908957</v>
      </c>
      <c r="O416">
        <f t="shared" si="33"/>
        <v>3.596946683876065E-2</v>
      </c>
      <c r="P416" s="3">
        <f t="shared" si="34"/>
        <v>1.6929449341943469E-6</v>
      </c>
      <c r="Q416" t="s">
        <v>1637</v>
      </c>
    </row>
    <row r="417" spans="1:19" x14ac:dyDescent="0.35">
      <c r="A417" t="s">
        <v>73</v>
      </c>
      <c r="B417" t="s">
        <v>28</v>
      </c>
      <c r="C417" t="s">
        <v>1636</v>
      </c>
      <c r="D417" t="s">
        <v>1636</v>
      </c>
      <c r="E417" t="s">
        <v>574</v>
      </c>
      <c r="F417" t="s">
        <v>575</v>
      </c>
      <c r="G417" t="s">
        <v>576</v>
      </c>
      <c r="H417" t="s">
        <v>452</v>
      </c>
      <c r="I417" s="3">
        <v>5.3301199827586313E-4</v>
      </c>
      <c r="J417" s="7">
        <v>77667255073.279999</v>
      </c>
      <c r="K417">
        <v>3.6555</v>
      </c>
      <c r="L417" s="3">
        <f t="shared" si="30"/>
        <v>0.98147894975986816</v>
      </c>
      <c r="M417" s="3">
        <f t="shared" si="31"/>
        <v>5.4307022927620771E-4</v>
      </c>
      <c r="N417">
        <f t="shared" si="32"/>
        <v>42178774.019899875</v>
      </c>
      <c r="O417">
        <f t="shared" si="33"/>
        <v>11.538441805471175</v>
      </c>
      <c r="P417" s="3">
        <f t="shared" si="34"/>
        <v>5.4307022927620771E-4</v>
      </c>
      <c r="Q417" t="s">
        <v>1637</v>
      </c>
    </row>
    <row r="418" spans="1:19" x14ac:dyDescent="0.35">
      <c r="A418" t="s">
        <v>73</v>
      </c>
      <c r="B418" t="s">
        <v>28</v>
      </c>
      <c r="C418" t="s">
        <v>29</v>
      </c>
      <c r="D418" t="s">
        <v>30</v>
      </c>
      <c r="E418" t="s">
        <v>568</v>
      </c>
      <c r="F418" t="s">
        <v>569</v>
      </c>
      <c r="G418" t="s">
        <v>570</v>
      </c>
      <c r="H418" t="s">
        <v>452</v>
      </c>
      <c r="I418" s="3">
        <v>5.67964580012216E-3</v>
      </c>
      <c r="J418" s="7">
        <v>13546427235.219999</v>
      </c>
      <c r="K418">
        <v>3.6555</v>
      </c>
      <c r="L418" s="3">
        <f t="shared" si="30"/>
        <v>0.98169211961567404</v>
      </c>
      <c r="M418" s="3">
        <f t="shared" si="31"/>
        <v>5.7855672737249881E-3</v>
      </c>
      <c r="N418">
        <f t="shared" si="32"/>
        <v>78373766.087985694</v>
      </c>
      <c r="O418">
        <f t="shared" si="33"/>
        <v>21.439957895769577</v>
      </c>
      <c r="P418" s="3">
        <f t="shared" si="34"/>
        <v>5.7855672737249881E-3</v>
      </c>
      <c r="Q418" t="s">
        <v>1638</v>
      </c>
      <c r="R418" t="s">
        <v>452</v>
      </c>
      <c r="S418" t="s">
        <v>570</v>
      </c>
    </row>
    <row r="419" spans="1:19" x14ac:dyDescent="0.35">
      <c r="A419" t="s">
        <v>73</v>
      </c>
      <c r="B419" t="s">
        <v>28</v>
      </c>
      <c r="C419" t="s">
        <v>76</v>
      </c>
      <c r="D419" t="s">
        <v>77</v>
      </c>
      <c r="E419" t="s">
        <v>1026</v>
      </c>
      <c r="F419" t="s">
        <v>1027</v>
      </c>
      <c r="H419" t="s">
        <v>128</v>
      </c>
      <c r="I419" s="3">
        <v>6.3856727859586604E-3</v>
      </c>
      <c r="J419" s="7">
        <v>13022065924.940001</v>
      </c>
      <c r="K419">
        <v>3.6555</v>
      </c>
      <c r="L419" s="3">
        <f t="shared" si="30"/>
        <v>0.96546898107770229</v>
      </c>
      <c r="M419" s="3">
        <f t="shared" si="31"/>
        <v>6.6140631248770617E-3</v>
      </c>
      <c r="N419">
        <f t="shared" si="32"/>
        <v>86128766.043863758</v>
      </c>
      <c r="O419">
        <f t="shared" si="33"/>
        <v>23.561418696173916</v>
      </c>
      <c r="P419" s="3">
        <f t="shared" si="34"/>
        <v>6.6140631248770608E-3</v>
      </c>
      <c r="Q419" t="s">
        <v>1638</v>
      </c>
      <c r="R419" t="s">
        <v>920</v>
      </c>
      <c r="S419" t="s">
        <v>1028</v>
      </c>
    </row>
    <row r="420" spans="1:19" x14ac:dyDescent="0.35">
      <c r="A420" t="s">
        <v>73</v>
      </c>
      <c r="B420" t="s">
        <v>28</v>
      </c>
      <c r="C420" t="s">
        <v>1636</v>
      </c>
      <c r="D420" t="s">
        <v>1636</v>
      </c>
      <c r="E420" t="s">
        <v>886</v>
      </c>
      <c r="F420" t="s">
        <v>887</v>
      </c>
      <c r="G420" t="s">
        <v>888</v>
      </c>
      <c r="H420" t="s">
        <v>452</v>
      </c>
      <c r="I420" s="3">
        <v>4.967454305121313E-4</v>
      </c>
      <c r="J420" s="7">
        <v>77667255073.279999</v>
      </c>
      <c r="K420">
        <v>3.6555</v>
      </c>
      <c r="L420" s="3">
        <f t="shared" si="30"/>
        <v>0.98147894975986816</v>
      </c>
      <c r="M420" s="3">
        <f t="shared" si="31"/>
        <v>5.0611929133443636E-4</v>
      </c>
      <c r="N420">
        <f t="shared" si="32"/>
        <v>39308896.097579382</v>
      </c>
      <c r="O420">
        <f t="shared" si="33"/>
        <v>10.753356886220596</v>
      </c>
      <c r="P420" s="3">
        <f t="shared" si="34"/>
        <v>5.0611929133443636E-4</v>
      </c>
      <c r="Q420" t="s">
        <v>1637</v>
      </c>
    </row>
    <row r="421" spans="1:19" x14ac:dyDescent="0.35">
      <c r="A421" t="s">
        <v>73</v>
      </c>
      <c r="B421" t="s">
        <v>28</v>
      </c>
      <c r="C421" t="s">
        <v>1636</v>
      </c>
      <c r="D421" t="s">
        <v>1636</v>
      </c>
      <c r="E421" t="s">
        <v>880</v>
      </c>
      <c r="F421" t="s">
        <v>881</v>
      </c>
      <c r="G421" t="s">
        <v>882</v>
      </c>
      <c r="H421" t="s">
        <v>452</v>
      </c>
      <c r="I421" s="3">
        <v>4.6600919873317659E-2</v>
      </c>
      <c r="J421" s="7">
        <v>77667255073.279999</v>
      </c>
      <c r="K421">
        <v>3.6555</v>
      </c>
      <c r="L421" s="3">
        <f t="shared" si="30"/>
        <v>0.98147894975986816</v>
      </c>
      <c r="M421" s="3">
        <f t="shared" si="31"/>
        <v>4.7480304987406192E-2</v>
      </c>
      <c r="N421">
        <f t="shared" si="32"/>
        <v>3687664958.4140053</v>
      </c>
      <c r="O421">
        <f t="shared" si="33"/>
        <v>1008.7990585183984</v>
      </c>
      <c r="P421" s="3">
        <f t="shared" si="34"/>
        <v>4.7480304987406192E-2</v>
      </c>
      <c r="Q421" t="s">
        <v>1637</v>
      </c>
    </row>
    <row r="422" spans="1:19" x14ac:dyDescent="0.35">
      <c r="A422" t="s">
        <v>73</v>
      </c>
      <c r="B422" t="s">
        <v>28</v>
      </c>
      <c r="C422" t="s">
        <v>1636</v>
      </c>
      <c r="D422" t="s">
        <v>1636</v>
      </c>
      <c r="E422" t="s">
        <v>760</v>
      </c>
      <c r="F422" t="s">
        <v>761</v>
      </c>
      <c r="G422" t="s">
        <v>762</v>
      </c>
      <c r="H422" t="s">
        <v>452</v>
      </c>
      <c r="I422" s="3">
        <v>9.3238229052992807E-3</v>
      </c>
      <c r="J422" s="7">
        <v>77667255073.279999</v>
      </c>
      <c r="K422">
        <v>3.6555</v>
      </c>
      <c r="L422" s="3">
        <f t="shared" si="30"/>
        <v>0.98147894975986816</v>
      </c>
      <c r="M422" s="3">
        <f t="shared" si="31"/>
        <v>9.4997685967493015E-3</v>
      </c>
      <c r="N422">
        <f t="shared" si="32"/>
        <v>737820950.7408632</v>
      </c>
      <c r="O422">
        <f t="shared" si="33"/>
        <v>201.8385858954625</v>
      </c>
      <c r="P422" s="3">
        <f t="shared" si="34"/>
        <v>9.4997685967493015E-3</v>
      </c>
      <c r="Q422" t="s">
        <v>1637</v>
      </c>
    </row>
    <row r="423" spans="1:19" x14ac:dyDescent="0.35">
      <c r="A423" t="s">
        <v>73</v>
      </c>
      <c r="B423" t="s">
        <v>28</v>
      </c>
      <c r="C423" t="s">
        <v>39</v>
      </c>
      <c r="D423" t="s">
        <v>40</v>
      </c>
      <c r="E423" t="s">
        <v>1026</v>
      </c>
      <c r="F423" t="s">
        <v>1027</v>
      </c>
      <c r="H423" t="s">
        <v>128</v>
      </c>
      <c r="I423" s="3">
        <v>1.7869484156353001E-3</v>
      </c>
      <c r="J423" s="7">
        <v>51098761913.120003</v>
      </c>
      <c r="K423">
        <v>3.6555</v>
      </c>
      <c r="L423" s="3">
        <f t="shared" si="30"/>
        <v>0.98550243623972755</v>
      </c>
      <c r="M423" s="3">
        <f t="shared" si="31"/>
        <v>1.8132359189831748E-3</v>
      </c>
      <c r="N423">
        <f t="shared" si="32"/>
        <v>92654110.516438603</v>
      </c>
      <c r="O423">
        <f t="shared" si="33"/>
        <v>25.346494464899084</v>
      </c>
      <c r="P423" s="3">
        <f t="shared" si="34"/>
        <v>1.8132359189831748E-3</v>
      </c>
      <c r="Q423" t="s">
        <v>1638</v>
      </c>
      <c r="R423" t="s">
        <v>920</v>
      </c>
      <c r="S423" t="s">
        <v>1028</v>
      </c>
    </row>
    <row r="424" spans="1:19" x14ac:dyDescent="0.35">
      <c r="A424" t="s">
        <v>73</v>
      </c>
      <c r="B424" t="s">
        <v>28</v>
      </c>
      <c r="C424" t="s">
        <v>1636</v>
      </c>
      <c r="D424" t="s">
        <v>1636</v>
      </c>
      <c r="E424" t="s">
        <v>1433</v>
      </c>
      <c r="F424" t="s">
        <v>1434</v>
      </c>
      <c r="G424" t="s">
        <v>1435</v>
      </c>
      <c r="H424" t="s">
        <v>452</v>
      </c>
      <c r="I424" s="3">
        <v>9.8985985146388079E-4</v>
      </c>
      <c r="J424" s="7">
        <v>77667255073.279999</v>
      </c>
      <c r="K424">
        <v>3.6555</v>
      </c>
      <c r="L424" s="3">
        <f t="shared" si="30"/>
        <v>0.98147894975986816</v>
      </c>
      <c r="M424" s="3">
        <f t="shared" si="31"/>
        <v>1.0085390539512468E-3</v>
      </c>
      <c r="N424">
        <f t="shared" si="32"/>
        <v>78330459.954595983</v>
      </c>
      <c r="O424">
        <f t="shared" si="33"/>
        <v>21.428111053096973</v>
      </c>
      <c r="P424" s="3">
        <f t="shared" si="34"/>
        <v>1.0085390539512468E-3</v>
      </c>
      <c r="Q424" t="s">
        <v>1637</v>
      </c>
    </row>
    <row r="425" spans="1:19" x14ac:dyDescent="0.35">
      <c r="A425" t="s">
        <v>73</v>
      </c>
      <c r="B425" t="s">
        <v>28</v>
      </c>
      <c r="C425" t="s">
        <v>29</v>
      </c>
      <c r="D425" t="s">
        <v>30</v>
      </c>
      <c r="E425" t="s">
        <v>571</v>
      </c>
      <c r="F425" t="s">
        <v>572</v>
      </c>
      <c r="G425" t="s">
        <v>573</v>
      </c>
      <c r="H425" t="s">
        <v>452</v>
      </c>
      <c r="I425" s="3">
        <v>5.6235980977975303E-4</v>
      </c>
      <c r="J425" s="7">
        <v>13546427235.219999</v>
      </c>
      <c r="K425">
        <v>3.6555</v>
      </c>
      <c r="L425" s="3">
        <f t="shared" si="30"/>
        <v>0.98169211961567404</v>
      </c>
      <c r="M425" s="3">
        <f t="shared" si="31"/>
        <v>5.7284743204408445E-4</v>
      </c>
      <c r="N425">
        <f t="shared" si="32"/>
        <v>7760036.0550678233</v>
      </c>
      <c r="O425">
        <f t="shared" si="33"/>
        <v>2.1228384776549922</v>
      </c>
      <c r="P425" s="3">
        <f t="shared" si="34"/>
        <v>5.7284743204408445E-4</v>
      </c>
      <c r="Q425" t="s">
        <v>1638</v>
      </c>
      <c r="R425" t="s">
        <v>452</v>
      </c>
      <c r="S425" t="s">
        <v>573</v>
      </c>
    </row>
    <row r="426" spans="1:19" x14ac:dyDescent="0.35">
      <c r="A426" t="s">
        <v>73</v>
      </c>
      <c r="B426" t="s">
        <v>28</v>
      </c>
      <c r="C426" t="s">
        <v>1636</v>
      </c>
      <c r="D426" t="s">
        <v>1636</v>
      </c>
      <c r="E426" t="s">
        <v>1457</v>
      </c>
      <c r="F426" t="s">
        <v>1458</v>
      </c>
      <c r="G426" t="s">
        <v>1459</v>
      </c>
      <c r="H426" t="s">
        <v>452</v>
      </c>
      <c r="I426" s="3">
        <v>4.6028138135662601E-4</v>
      </c>
      <c r="J426" s="7">
        <v>77667255073.279999</v>
      </c>
      <c r="K426">
        <v>3.6555</v>
      </c>
      <c r="L426" s="3">
        <f t="shared" si="30"/>
        <v>0.98147894975986816</v>
      </c>
      <c r="M426" s="3">
        <f t="shared" si="31"/>
        <v>4.6896714541788182E-4</v>
      </c>
      <c r="N426">
        <f t="shared" si="32"/>
        <v>36423390.904158622</v>
      </c>
      <c r="O426">
        <f t="shared" si="33"/>
        <v>9.9639969646173228</v>
      </c>
      <c r="P426" s="3">
        <f t="shared" si="34"/>
        <v>4.6896714541788182E-4</v>
      </c>
      <c r="Q426" t="s">
        <v>1637</v>
      </c>
    </row>
    <row r="427" spans="1:19" x14ac:dyDescent="0.35">
      <c r="A427" t="s">
        <v>73</v>
      </c>
      <c r="B427" t="s">
        <v>28</v>
      </c>
      <c r="C427" t="s">
        <v>1636</v>
      </c>
      <c r="D427" t="s">
        <v>1636</v>
      </c>
      <c r="E427" t="s">
        <v>799</v>
      </c>
      <c r="F427" t="s">
        <v>800</v>
      </c>
      <c r="G427" t="s">
        <v>801</v>
      </c>
      <c r="H427" t="s">
        <v>452</v>
      </c>
      <c r="I427" s="3">
        <v>4.6285461800644613E-2</v>
      </c>
      <c r="J427" s="7">
        <v>77667255073.279999</v>
      </c>
      <c r="K427">
        <v>3.6555</v>
      </c>
      <c r="L427" s="3">
        <f t="shared" si="30"/>
        <v>0.98147894975986816</v>
      </c>
      <c r="M427" s="3">
        <f t="shared" si="31"/>
        <v>4.7158894046549819E-2</v>
      </c>
      <c r="N427">
        <f t="shared" si="32"/>
        <v>3662701852.8871703</v>
      </c>
      <c r="O427">
        <f t="shared" si="33"/>
        <v>1001.9701416734156</v>
      </c>
      <c r="P427" s="3">
        <f t="shared" si="34"/>
        <v>4.7158894046549819E-2</v>
      </c>
      <c r="Q427" t="s">
        <v>1637</v>
      </c>
    </row>
    <row r="428" spans="1:19" x14ac:dyDescent="0.35">
      <c r="A428" t="s">
        <v>73</v>
      </c>
      <c r="B428" t="s">
        <v>28</v>
      </c>
      <c r="C428" t="s">
        <v>29</v>
      </c>
      <c r="D428" t="s">
        <v>30</v>
      </c>
      <c r="E428" t="s">
        <v>574</v>
      </c>
      <c r="F428" t="s">
        <v>575</v>
      </c>
      <c r="G428" t="s">
        <v>576</v>
      </c>
      <c r="H428" t="s">
        <v>452</v>
      </c>
      <c r="I428" s="3">
        <v>3.0559776469753302E-3</v>
      </c>
      <c r="J428" s="7">
        <v>13546427235.219999</v>
      </c>
      <c r="K428">
        <v>3.6555</v>
      </c>
      <c r="L428" s="3">
        <f t="shared" si="30"/>
        <v>0.98169211961567404</v>
      </c>
      <c r="M428" s="3">
        <f t="shared" si="31"/>
        <v>3.1129695205985002E-3</v>
      </c>
      <c r="N428">
        <f t="shared" si="32"/>
        <v>42169615.096245266</v>
      </c>
      <c r="O428">
        <f t="shared" si="33"/>
        <v>11.535936286758382</v>
      </c>
      <c r="P428" s="3">
        <f t="shared" si="34"/>
        <v>3.1129695205985002E-3</v>
      </c>
      <c r="Q428" t="s">
        <v>1638</v>
      </c>
      <c r="R428" t="s">
        <v>452</v>
      </c>
      <c r="S428" t="s">
        <v>576</v>
      </c>
    </row>
    <row r="429" spans="1:19" x14ac:dyDescent="0.35">
      <c r="A429" t="s">
        <v>73</v>
      </c>
      <c r="B429" t="s">
        <v>28</v>
      </c>
      <c r="C429" t="s">
        <v>1636</v>
      </c>
      <c r="D429" t="s">
        <v>1636</v>
      </c>
      <c r="E429" t="s">
        <v>763</v>
      </c>
      <c r="F429" t="s">
        <v>764</v>
      </c>
      <c r="G429" t="s">
        <v>765</v>
      </c>
      <c r="H429" t="s">
        <v>452</v>
      </c>
      <c r="I429" s="3">
        <v>1.4327044396198869E-7</v>
      </c>
      <c r="J429" s="7">
        <v>77667255073.279999</v>
      </c>
      <c r="K429">
        <v>3.6555</v>
      </c>
      <c r="L429" s="3">
        <f t="shared" si="30"/>
        <v>0.98147894975986816</v>
      </c>
      <c r="M429" s="3">
        <f t="shared" si="31"/>
        <v>1.4597403642435909E-7</v>
      </c>
      <c r="N429">
        <f t="shared" si="32"/>
        <v>11337.402721046963</v>
      </c>
      <c r="O429">
        <f t="shared" si="33"/>
        <v>3.1014642924489027E-3</v>
      </c>
      <c r="P429" s="3">
        <f t="shared" si="34"/>
        <v>1.4597403642435909E-7</v>
      </c>
      <c r="Q429" t="s">
        <v>1637</v>
      </c>
    </row>
    <row r="430" spans="1:19" x14ac:dyDescent="0.35">
      <c r="A430" t="s">
        <v>73</v>
      </c>
      <c r="B430" t="s">
        <v>28</v>
      </c>
      <c r="C430" t="s">
        <v>1636</v>
      </c>
      <c r="D430" t="s">
        <v>1636</v>
      </c>
      <c r="E430" t="s">
        <v>1439</v>
      </c>
      <c r="F430" t="s">
        <v>1440</v>
      </c>
      <c r="G430" t="s">
        <v>1441</v>
      </c>
      <c r="H430" t="s">
        <v>452</v>
      </c>
      <c r="I430" s="3">
        <v>3.3255610084678201E-4</v>
      </c>
      <c r="J430" s="7">
        <v>77667255073.279999</v>
      </c>
      <c r="K430">
        <v>3.6555</v>
      </c>
      <c r="L430" s="3">
        <f t="shared" si="30"/>
        <v>0.98147894975986816</v>
      </c>
      <c r="M430" s="3">
        <f t="shared" si="31"/>
        <v>3.3883161827173806E-4</v>
      </c>
      <c r="N430">
        <f t="shared" si="32"/>
        <v>26316121.72320332</v>
      </c>
      <c r="O430">
        <f t="shared" si="33"/>
        <v>7.1990484812483437</v>
      </c>
      <c r="P430" s="3">
        <f t="shared" si="34"/>
        <v>3.3883161827173806E-4</v>
      </c>
      <c r="Q430" t="s">
        <v>1637</v>
      </c>
    </row>
    <row r="431" spans="1:19" x14ac:dyDescent="0.35">
      <c r="A431" t="s">
        <v>73</v>
      </c>
      <c r="B431" t="s">
        <v>28</v>
      </c>
      <c r="C431" t="s">
        <v>39</v>
      </c>
      <c r="D431" t="s">
        <v>40</v>
      </c>
      <c r="E431" t="s">
        <v>1029</v>
      </c>
      <c r="F431" t="s">
        <v>1030</v>
      </c>
      <c r="H431" t="s">
        <v>128</v>
      </c>
      <c r="I431" s="3">
        <v>4.5708822183970202E-5</v>
      </c>
      <c r="J431" s="7">
        <v>51098761913.120003</v>
      </c>
      <c r="K431">
        <v>3.6555</v>
      </c>
      <c r="L431" s="3">
        <f t="shared" si="30"/>
        <v>0.98550243623972755</v>
      </c>
      <c r="M431" s="3">
        <f t="shared" si="31"/>
        <v>4.6381237126491831E-5</v>
      </c>
      <c r="N431">
        <f t="shared" si="32"/>
        <v>2370023.793162568</v>
      </c>
      <c r="O431">
        <f t="shared" si="33"/>
        <v>0.64834462950692606</v>
      </c>
      <c r="P431" s="3">
        <f t="shared" si="34"/>
        <v>4.6381237126491825E-5</v>
      </c>
      <c r="Q431" t="s">
        <v>1638</v>
      </c>
      <c r="R431" t="s">
        <v>920</v>
      </c>
      <c r="S431" t="s">
        <v>1031</v>
      </c>
    </row>
    <row r="432" spans="1:19" x14ac:dyDescent="0.35">
      <c r="A432" t="s">
        <v>73</v>
      </c>
      <c r="B432" t="s">
        <v>28</v>
      </c>
      <c r="C432" t="s">
        <v>1636</v>
      </c>
      <c r="D432" t="s">
        <v>1636</v>
      </c>
      <c r="E432" t="s">
        <v>467</v>
      </c>
      <c r="F432" t="s">
        <v>468</v>
      </c>
      <c r="G432" t="s">
        <v>469</v>
      </c>
      <c r="H432" t="s">
        <v>452</v>
      </c>
      <c r="I432" s="3">
        <v>5.0877963368898202E-3</v>
      </c>
      <c r="J432" s="7">
        <v>77667255073.279999</v>
      </c>
      <c r="K432">
        <v>3.6555</v>
      </c>
      <c r="L432" s="3">
        <f t="shared" si="30"/>
        <v>0.98147894975986816</v>
      </c>
      <c r="M432" s="3">
        <f t="shared" si="31"/>
        <v>5.1838058657647391E-3</v>
      </c>
      <c r="N432">
        <f t="shared" si="32"/>
        <v>402611972.42671508</v>
      </c>
      <c r="O432">
        <f t="shared" si="33"/>
        <v>110.13868757398853</v>
      </c>
      <c r="P432" s="3">
        <f t="shared" si="34"/>
        <v>5.1838058657647391E-3</v>
      </c>
      <c r="Q432" t="s">
        <v>1637</v>
      </c>
    </row>
    <row r="433" spans="1:19" x14ac:dyDescent="0.35">
      <c r="A433" t="s">
        <v>73</v>
      </c>
      <c r="B433" t="s">
        <v>28</v>
      </c>
      <c r="C433" t="s">
        <v>76</v>
      </c>
      <c r="D433" t="s">
        <v>77</v>
      </c>
      <c r="E433" t="s">
        <v>1029</v>
      </c>
      <c r="F433" t="s">
        <v>1030</v>
      </c>
      <c r="H433" t="s">
        <v>128</v>
      </c>
      <c r="I433" s="3">
        <v>4.5251956804681299E-5</v>
      </c>
      <c r="J433" s="7">
        <v>13022065924.940001</v>
      </c>
      <c r="K433">
        <v>3.6555</v>
      </c>
      <c r="L433" s="3">
        <f t="shared" si="30"/>
        <v>0.96546898107770229</v>
      </c>
      <c r="M433" s="3">
        <f t="shared" si="31"/>
        <v>4.6870440885805488E-5</v>
      </c>
      <c r="N433">
        <f t="shared" si="32"/>
        <v>610349.97114596225</v>
      </c>
      <c r="O433">
        <f t="shared" si="33"/>
        <v>0.1669675752006462</v>
      </c>
      <c r="P433" s="3">
        <f t="shared" si="34"/>
        <v>4.6870440885805488E-5</v>
      </c>
      <c r="Q433" t="s">
        <v>1638</v>
      </c>
      <c r="R433" t="s">
        <v>920</v>
      </c>
      <c r="S433" t="s">
        <v>1031</v>
      </c>
    </row>
    <row r="434" spans="1:19" x14ac:dyDescent="0.35">
      <c r="A434" t="s">
        <v>73</v>
      </c>
      <c r="B434" t="s">
        <v>28</v>
      </c>
      <c r="C434" t="s">
        <v>1636</v>
      </c>
      <c r="D434" t="s">
        <v>1636</v>
      </c>
      <c r="E434" t="s">
        <v>912</v>
      </c>
      <c r="F434" t="s">
        <v>913</v>
      </c>
      <c r="G434" t="s">
        <v>914</v>
      </c>
      <c r="H434" t="s">
        <v>452</v>
      </c>
      <c r="I434" s="3">
        <v>4.8567865149490122E-9</v>
      </c>
      <c r="J434" s="7">
        <v>77667255073.279999</v>
      </c>
      <c r="K434">
        <v>3.6555</v>
      </c>
      <c r="L434" s="3">
        <f t="shared" si="30"/>
        <v>0.98147894975986816</v>
      </c>
      <c r="M434" s="3">
        <f t="shared" si="31"/>
        <v>4.9484367608060155E-9</v>
      </c>
      <c r="N434">
        <f t="shared" si="32"/>
        <v>384.33150011551623</v>
      </c>
      <c r="O434">
        <f t="shared" si="33"/>
        <v>1.0513787446738236E-4</v>
      </c>
      <c r="P434" s="3">
        <f t="shared" si="34"/>
        <v>4.9484367608060155E-9</v>
      </c>
      <c r="Q434" t="s">
        <v>1637</v>
      </c>
    </row>
    <row r="435" spans="1:19" x14ac:dyDescent="0.35">
      <c r="A435" t="s">
        <v>73</v>
      </c>
      <c r="B435" t="s">
        <v>28</v>
      </c>
      <c r="C435" t="s">
        <v>29</v>
      </c>
      <c r="D435" t="s">
        <v>30</v>
      </c>
      <c r="E435" t="s">
        <v>577</v>
      </c>
      <c r="F435" t="s">
        <v>578</v>
      </c>
      <c r="G435" t="s">
        <v>579</v>
      </c>
      <c r="H435" t="s">
        <v>452</v>
      </c>
      <c r="I435" s="3">
        <v>5.8625023981280087E-9</v>
      </c>
      <c r="J435" s="7">
        <v>13546427235.219999</v>
      </c>
      <c r="K435">
        <v>3.6555</v>
      </c>
      <c r="L435" s="3">
        <f t="shared" si="30"/>
        <v>0.98169211961567404</v>
      </c>
      <c r="M435" s="3">
        <f t="shared" si="31"/>
        <v>5.9718340210606351E-9</v>
      </c>
      <c r="N435">
        <f t="shared" si="32"/>
        <v>80.897015027109148</v>
      </c>
      <c r="O435">
        <f t="shared" si="33"/>
        <v>2.2130218855726754E-5</v>
      </c>
      <c r="P435" s="3">
        <f t="shared" si="34"/>
        <v>5.9718340210606351E-9</v>
      </c>
      <c r="Q435" t="s">
        <v>1638</v>
      </c>
      <c r="R435" t="s">
        <v>452</v>
      </c>
      <c r="S435" t="s">
        <v>579</v>
      </c>
    </row>
    <row r="436" spans="1:19" x14ac:dyDescent="0.35">
      <c r="A436" t="s">
        <v>73</v>
      </c>
      <c r="B436" t="s">
        <v>28</v>
      </c>
      <c r="C436" t="s">
        <v>1636</v>
      </c>
      <c r="D436" t="s">
        <v>1636</v>
      </c>
      <c r="E436" t="s">
        <v>455</v>
      </c>
      <c r="F436" t="s">
        <v>456</v>
      </c>
      <c r="G436" t="s">
        <v>457</v>
      </c>
      <c r="H436" t="s">
        <v>452</v>
      </c>
      <c r="I436" s="3">
        <v>3.693635547964849E-4</v>
      </c>
      <c r="J436" s="7">
        <v>77667255073.279999</v>
      </c>
      <c r="K436">
        <v>3.6555</v>
      </c>
      <c r="L436" s="3">
        <f t="shared" si="30"/>
        <v>0.98147894975986816</v>
      </c>
      <c r="M436" s="3">
        <f t="shared" si="31"/>
        <v>3.7633364922075465E-4</v>
      </c>
      <c r="N436">
        <f t="shared" si="32"/>
        <v>29228801.526686631</v>
      </c>
      <c r="O436">
        <f t="shared" si="33"/>
        <v>7.9958422997364611</v>
      </c>
      <c r="P436" s="3">
        <f t="shared" si="34"/>
        <v>3.7633364922075465E-4</v>
      </c>
      <c r="Q436" t="s">
        <v>1637</v>
      </c>
    </row>
    <row r="437" spans="1:19" x14ac:dyDescent="0.35">
      <c r="A437" t="s">
        <v>73</v>
      </c>
      <c r="B437" t="s">
        <v>28</v>
      </c>
      <c r="C437" t="s">
        <v>1636</v>
      </c>
      <c r="D437" t="s">
        <v>1636</v>
      </c>
      <c r="E437" t="s">
        <v>1463</v>
      </c>
      <c r="F437" t="s">
        <v>1464</v>
      </c>
      <c r="G437" t="s">
        <v>1465</v>
      </c>
      <c r="H437" t="s">
        <v>452</v>
      </c>
      <c r="I437" s="3">
        <v>1.1329351687205239E-3</v>
      </c>
      <c r="J437" s="7">
        <v>77667255073.279999</v>
      </c>
      <c r="K437">
        <v>3.6555</v>
      </c>
      <c r="L437" s="3">
        <f t="shared" si="30"/>
        <v>0.98147894975986816</v>
      </c>
      <c r="M437" s="3">
        <f t="shared" si="31"/>
        <v>1.154314281521485E-3</v>
      </c>
      <c r="N437">
        <f t="shared" si="32"/>
        <v>89652421.737659112</v>
      </c>
      <c r="O437">
        <f t="shared" si="33"/>
        <v>24.525351316552896</v>
      </c>
      <c r="P437" s="3">
        <f t="shared" si="34"/>
        <v>1.154314281521485E-3</v>
      </c>
      <c r="Q437" t="s">
        <v>1637</v>
      </c>
    </row>
    <row r="438" spans="1:19" x14ac:dyDescent="0.35">
      <c r="A438" t="s">
        <v>73</v>
      </c>
      <c r="B438" t="s">
        <v>28</v>
      </c>
      <c r="C438" t="s">
        <v>1636</v>
      </c>
      <c r="D438" t="s">
        <v>1636</v>
      </c>
      <c r="E438" t="s">
        <v>915</v>
      </c>
      <c r="F438" t="s">
        <v>916</v>
      </c>
      <c r="G438" t="s">
        <v>917</v>
      </c>
      <c r="H438" t="s">
        <v>452</v>
      </c>
      <c r="I438" s="3">
        <v>4.4289959309815732E-9</v>
      </c>
      <c r="J438" s="7">
        <v>77667255073.279999</v>
      </c>
      <c r="K438">
        <v>3.6555</v>
      </c>
      <c r="L438" s="3">
        <f t="shared" si="30"/>
        <v>0.98147894975986816</v>
      </c>
      <c r="M438" s="3">
        <f t="shared" si="31"/>
        <v>4.5125735320815451E-9</v>
      </c>
      <c r="N438">
        <f t="shared" si="32"/>
        <v>350.47919955310942</v>
      </c>
      <c r="O438">
        <f t="shared" si="33"/>
        <v>9.5877225975409504E-5</v>
      </c>
      <c r="P438" s="3">
        <f t="shared" si="34"/>
        <v>4.5125735320815451E-9</v>
      </c>
      <c r="Q438" t="s">
        <v>1637</v>
      </c>
    </row>
    <row r="439" spans="1:19" x14ac:dyDescent="0.35">
      <c r="A439" t="s">
        <v>73</v>
      </c>
      <c r="B439" t="s">
        <v>28</v>
      </c>
      <c r="C439" t="s">
        <v>29</v>
      </c>
      <c r="D439" t="s">
        <v>30</v>
      </c>
      <c r="E439" t="s">
        <v>580</v>
      </c>
      <c r="F439" t="s">
        <v>581</v>
      </c>
      <c r="G439" t="s">
        <v>582</v>
      </c>
      <c r="H439" t="s">
        <v>452</v>
      </c>
      <c r="I439" s="3">
        <v>2.7202484031682201E-6</v>
      </c>
      <c r="J439" s="7">
        <v>13546427235.219999</v>
      </c>
      <c r="K439">
        <v>3.6555</v>
      </c>
      <c r="L439" s="3">
        <f t="shared" si="30"/>
        <v>0.98169211961567404</v>
      </c>
      <c r="M439" s="3">
        <f t="shared" si="31"/>
        <v>2.7709791581429616E-6</v>
      </c>
      <c r="N439">
        <f t="shared" si="32"/>
        <v>37536.867536094804</v>
      </c>
      <c r="O439">
        <f t="shared" si="33"/>
        <v>1.0268600064586186E-2</v>
      </c>
      <c r="P439" s="3">
        <f t="shared" si="34"/>
        <v>2.770979158142962E-6</v>
      </c>
      <c r="Q439" t="s">
        <v>1638</v>
      </c>
      <c r="R439" t="s">
        <v>452</v>
      </c>
      <c r="S439" t="s">
        <v>582</v>
      </c>
    </row>
    <row r="440" spans="1:19" x14ac:dyDescent="0.35">
      <c r="A440" t="s">
        <v>73</v>
      </c>
      <c r="B440" t="s">
        <v>28</v>
      </c>
      <c r="C440" t="s">
        <v>1636</v>
      </c>
      <c r="D440" t="s">
        <v>1636</v>
      </c>
      <c r="E440" t="s">
        <v>841</v>
      </c>
      <c r="F440" t="s">
        <v>842</v>
      </c>
      <c r="G440" t="s">
        <v>843</v>
      </c>
      <c r="H440" t="s">
        <v>452</v>
      </c>
      <c r="I440" s="3">
        <v>3.5893840912304759E-9</v>
      </c>
      <c r="J440" s="7">
        <v>77667255073.279999</v>
      </c>
      <c r="K440">
        <v>3.6555</v>
      </c>
      <c r="L440" s="3">
        <f t="shared" si="30"/>
        <v>0.98147894975986816</v>
      </c>
      <c r="M440" s="3">
        <f t="shared" si="31"/>
        <v>3.6571177528653735E-9</v>
      </c>
      <c r="N440">
        <f t="shared" si="32"/>
        <v>284.03829734481553</v>
      </c>
      <c r="O440">
        <f t="shared" si="33"/>
        <v>7.770162695795801E-5</v>
      </c>
      <c r="P440" s="3">
        <f t="shared" si="34"/>
        <v>3.6571177528653735E-9</v>
      </c>
      <c r="Q440" t="s">
        <v>1637</v>
      </c>
    </row>
    <row r="441" spans="1:19" x14ac:dyDescent="0.35">
      <c r="A441" t="s">
        <v>73</v>
      </c>
      <c r="B441" t="s">
        <v>28</v>
      </c>
      <c r="C441" t="s">
        <v>1636</v>
      </c>
      <c r="D441" t="s">
        <v>1636</v>
      </c>
      <c r="E441" t="s">
        <v>802</v>
      </c>
      <c r="F441" t="s">
        <v>803</v>
      </c>
      <c r="G441" t="s">
        <v>804</v>
      </c>
      <c r="H441" t="s">
        <v>452</v>
      </c>
      <c r="I441" s="3">
        <v>2.8134264054589741E-3</v>
      </c>
      <c r="J441" s="7">
        <v>77667255073.279999</v>
      </c>
      <c r="K441">
        <v>3.6555</v>
      </c>
      <c r="L441" s="3">
        <f t="shared" si="30"/>
        <v>0.98147894975986816</v>
      </c>
      <c r="M441" s="3">
        <f t="shared" si="31"/>
        <v>2.8665173166957029E-3</v>
      </c>
      <c r="N441">
        <f t="shared" si="32"/>
        <v>222634531.60777929</v>
      </c>
      <c r="O441">
        <f t="shared" si="33"/>
        <v>60.903988950288415</v>
      </c>
      <c r="P441" s="3">
        <f t="shared" si="34"/>
        <v>2.8665173166957029E-3</v>
      </c>
      <c r="Q441" t="s">
        <v>1637</v>
      </c>
    </row>
    <row r="442" spans="1:19" x14ac:dyDescent="0.35">
      <c r="A442" t="s">
        <v>73</v>
      </c>
      <c r="B442" t="s">
        <v>28</v>
      </c>
      <c r="C442" t="s">
        <v>76</v>
      </c>
      <c r="D442" t="s">
        <v>77</v>
      </c>
      <c r="E442" t="s">
        <v>1032</v>
      </c>
      <c r="F442" t="s">
        <v>1033</v>
      </c>
      <c r="H442" t="s">
        <v>128</v>
      </c>
      <c r="I442" s="3">
        <v>2.60282381519287E-4</v>
      </c>
      <c r="J442" s="7">
        <v>13022065924.940001</v>
      </c>
      <c r="K442">
        <v>3.6555</v>
      </c>
      <c r="L442" s="3">
        <f t="shared" si="30"/>
        <v>0.96546898107770229</v>
      </c>
      <c r="M442" s="3">
        <f t="shared" si="31"/>
        <v>2.6959165609727559E-4</v>
      </c>
      <c r="N442">
        <f t="shared" si="32"/>
        <v>3510640.3185124756</v>
      </c>
      <c r="O442">
        <f t="shared" si="33"/>
        <v>0.96037212926069637</v>
      </c>
      <c r="P442" s="3">
        <f t="shared" si="34"/>
        <v>2.6959165609727559E-4</v>
      </c>
      <c r="Q442" t="s">
        <v>1638</v>
      </c>
      <c r="R442" t="s">
        <v>920</v>
      </c>
      <c r="S442" t="s">
        <v>1034</v>
      </c>
    </row>
    <row r="443" spans="1:19" x14ac:dyDescent="0.35">
      <c r="A443" t="s">
        <v>73</v>
      </c>
      <c r="B443" t="s">
        <v>28</v>
      </c>
      <c r="C443" t="s">
        <v>1636</v>
      </c>
      <c r="D443" t="s">
        <v>1636</v>
      </c>
      <c r="E443" t="s">
        <v>1460</v>
      </c>
      <c r="F443" t="s">
        <v>1461</v>
      </c>
      <c r="G443" t="s">
        <v>1462</v>
      </c>
      <c r="H443" t="s">
        <v>452</v>
      </c>
      <c r="I443" s="3">
        <v>1.454680998987309E-3</v>
      </c>
      <c r="J443" s="7">
        <v>77667255073.279999</v>
      </c>
      <c r="K443">
        <v>3.6555</v>
      </c>
      <c r="L443" s="3">
        <f t="shared" si="30"/>
        <v>0.98147894975986816</v>
      </c>
      <c r="M443" s="3">
        <f t="shared" si="31"/>
        <v>1.4821316334326028E-3</v>
      </c>
      <c r="N443">
        <f t="shared" si="32"/>
        <v>115113095.6259871</v>
      </c>
      <c r="O443">
        <f t="shared" si="33"/>
        <v>31.490383155789111</v>
      </c>
      <c r="P443" s="3">
        <f t="shared" si="34"/>
        <v>1.4821316334326028E-3</v>
      </c>
      <c r="Q443" t="s">
        <v>1637</v>
      </c>
    </row>
    <row r="444" spans="1:19" x14ac:dyDescent="0.35">
      <c r="A444" t="s">
        <v>73</v>
      </c>
      <c r="B444" t="s">
        <v>28</v>
      </c>
      <c r="C444" t="s">
        <v>1636</v>
      </c>
      <c r="D444" t="s">
        <v>1636</v>
      </c>
      <c r="E444" t="s">
        <v>513</v>
      </c>
      <c r="F444" t="s">
        <v>514</v>
      </c>
      <c r="G444" t="s">
        <v>515</v>
      </c>
      <c r="H444" t="s">
        <v>452</v>
      </c>
      <c r="I444" s="3">
        <v>9.3443719325248323E-4</v>
      </c>
      <c r="J444" s="7">
        <v>77667255073.279999</v>
      </c>
      <c r="K444">
        <v>3.6555</v>
      </c>
      <c r="L444" s="3">
        <f t="shared" si="30"/>
        <v>0.98147894975986816</v>
      </c>
      <c r="M444" s="3">
        <f t="shared" si="31"/>
        <v>9.5207053954759363E-4</v>
      </c>
      <c r="N444">
        <f t="shared" si="32"/>
        <v>73944705.442798272</v>
      </c>
      <c r="O444">
        <f t="shared" si="33"/>
        <v>20.228342345178028</v>
      </c>
      <c r="P444" s="3">
        <f t="shared" si="34"/>
        <v>9.5207053954759373E-4</v>
      </c>
      <c r="Q444" t="s">
        <v>1637</v>
      </c>
    </row>
    <row r="445" spans="1:19" x14ac:dyDescent="0.35">
      <c r="A445" t="s">
        <v>73</v>
      </c>
      <c r="B445" t="s">
        <v>28</v>
      </c>
      <c r="C445" t="s">
        <v>39</v>
      </c>
      <c r="D445" t="s">
        <v>40</v>
      </c>
      <c r="E445" t="s">
        <v>1032</v>
      </c>
      <c r="F445" t="s">
        <v>1033</v>
      </c>
      <c r="H445" t="s">
        <v>128</v>
      </c>
      <c r="I445" s="3">
        <v>1.9726418272451101E-4</v>
      </c>
      <c r="J445" s="7">
        <v>51098761913.120003</v>
      </c>
      <c r="K445">
        <v>3.6555</v>
      </c>
      <c r="L445" s="3">
        <f t="shared" si="30"/>
        <v>0.98550243623972755</v>
      </c>
      <c r="M445" s="3">
        <f t="shared" si="31"/>
        <v>2.0016610357371625E-4</v>
      </c>
      <c r="N445">
        <f t="shared" si="32"/>
        <v>10228240.069590246</v>
      </c>
      <c r="O445">
        <f t="shared" si="33"/>
        <v>2.7980413266557917</v>
      </c>
      <c r="P445" s="3">
        <f t="shared" si="34"/>
        <v>2.0016610357371628E-4</v>
      </c>
      <c r="Q445" t="s">
        <v>1638</v>
      </c>
      <c r="R445" t="s">
        <v>920</v>
      </c>
      <c r="S445" t="s">
        <v>1034</v>
      </c>
    </row>
    <row r="446" spans="1:19" x14ac:dyDescent="0.35">
      <c r="A446" t="s">
        <v>73</v>
      </c>
      <c r="B446" t="s">
        <v>28</v>
      </c>
      <c r="C446" t="s">
        <v>1636</v>
      </c>
      <c r="D446" t="s">
        <v>1636</v>
      </c>
      <c r="E446" t="s">
        <v>470</v>
      </c>
      <c r="F446" t="s">
        <v>471</v>
      </c>
      <c r="G446" t="s">
        <v>472</v>
      </c>
      <c r="H446" t="s">
        <v>452</v>
      </c>
      <c r="I446" s="3">
        <v>5.7335288290637812E-8</v>
      </c>
      <c r="J446" s="7">
        <v>77667255073.279999</v>
      </c>
      <c r="K446">
        <v>3.6555</v>
      </c>
      <c r="L446" s="3">
        <f t="shared" si="30"/>
        <v>0.98147894975986816</v>
      </c>
      <c r="M446" s="3">
        <f t="shared" si="31"/>
        <v>5.8417236869589152E-8</v>
      </c>
      <c r="N446">
        <f t="shared" si="32"/>
        <v>4537.1064366265973</v>
      </c>
      <c r="O446">
        <f t="shared" si="33"/>
        <v>1.2411725992686629E-3</v>
      </c>
      <c r="P446" s="3">
        <f t="shared" si="34"/>
        <v>5.8417236869589152E-8</v>
      </c>
      <c r="Q446" t="s">
        <v>1637</v>
      </c>
    </row>
    <row r="447" spans="1:19" x14ac:dyDescent="0.35">
      <c r="A447" t="s">
        <v>73</v>
      </c>
      <c r="B447" t="s">
        <v>28</v>
      </c>
      <c r="C447" t="s">
        <v>29</v>
      </c>
      <c r="D447" t="s">
        <v>30</v>
      </c>
      <c r="E447" t="s">
        <v>583</v>
      </c>
      <c r="F447" t="s">
        <v>584</v>
      </c>
      <c r="G447" t="s">
        <v>585</v>
      </c>
      <c r="H447" t="s">
        <v>452</v>
      </c>
      <c r="I447" s="3">
        <v>8.1646853558352193E-8</v>
      </c>
      <c r="J447" s="7">
        <v>13546427235.219999</v>
      </c>
      <c r="K447">
        <v>3.6555</v>
      </c>
      <c r="L447" s="3">
        <f t="shared" si="30"/>
        <v>0.98169211961567404</v>
      </c>
      <c r="M447" s="3">
        <f t="shared" si="31"/>
        <v>8.3169511017686891E-8</v>
      </c>
      <c r="N447">
        <f t="shared" si="32"/>
        <v>1126.6497291899234</v>
      </c>
      <c r="O447">
        <f t="shared" si="33"/>
        <v>3.0820673757076282E-4</v>
      </c>
      <c r="P447" s="3">
        <f t="shared" si="34"/>
        <v>8.3169511017686878E-8</v>
      </c>
      <c r="Q447" t="s">
        <v>1638</v>
      </c>
      <c r="R447" t="s">
        <v>452</v>
      </c>
      <c r="S447" t="s">
        <v>585</v>
      </c>
    </row>
    <row r="448" spans="1:19" x14ac:dyDescent="0.35">
      <c r="A448" t="s">
        <v>73</v>
      </c>
      <c r="B448" t="s">
        <v>28</v>
      </c>
      <c r="C448" t="s">
        <v>1636</v>
      </c>
      <c r="D448" t="s">
        <v>1636</v>
      </c>
      <c r="E448" t="s">
        <v>871</v>
      </c>
      <c r="F448" t="s">
        <v>872</v>
      </c>
      <c r="G448" t="s">
        <v>873</v>
      </c>
      <c r="H448" t="s">
        <v>452</v>
      </c>
      <c r="I448" s="3">
        <v>4.6319392789152392E-8</v>
      </c>
      <c r="J448" s="7">
        <v>77667255073.279999</v>
      </c>
      <c r="K448">
        <v>3.6555</v>
      </c>
      <c r="L448" s="3">
        <f t="shared" si="30"/>
        <v>0.98147894975986816</v>
      </c>
      <c r="M448" s="3">
        <f t="shared" si="31"/>
        <v>4.7193465331564215E-8</v>
      </c>
      <c r="N448">
        <f t="shared" si="32"/>
        <v>3665.3869096985945</v>
      </c>
      <c r="O448">
        <f t="shared" si="33"/>
        <v>1.0027046668577744E-3</v>
      </c>
      <c r="P448" s="3">
        <f t="shared" si="34"/>
        <v>4.7193465331564215E-8</v>
      </c>
      <c r="Q448" t="s">
        <v>1637</v>
      </c>
    </row>
    <row r="449" spans="1:19" x14ac:dyDescent="0.35">
      <c r="A449" t="s">
        <v>73</v>
      </c>
      <c r="B449" t="s">
        <v>28</v>
      </c>
      <c r="C449" t="s">
        <v>1636</v>
      </c>
      <c r="D449" t="s">
        <v>1636</v>
      </c>
      <c r="E449" t="s">
        <v>1454</v>
      </c>
      <c r="F449" t="s">
        <v>1455</v>
      </c>
      <c r="G449" t="s">
        <v>1456</v>
      </c>
      <c r="H449" t="s">
        <v>452</v>
      </c>
      <c r="I449" s="3">
        <v>1.0502207105971689E-3</v>
      </c>
      <c r="J449" s="7">
        <v>77667255073.279999</v>
      </c>
      <c r="K449">
        <v>3.6555</v>
      </c>
      <c r="L449" s="3">
        <f t="shared" si="30"/>
        <v>0.98147894975986816</v>
      </c>
      <c r="M449" s="3">
        <f t="shared" si="31"/>
        <v>1.070038955857504E-3</v>
      </c>
      <c r="N449">
        <f t="shared" si="32"/>
        <v>83106988.522930965</v>
      </c>
      <c r="O449">
        <f t="shared" si="33"/>
        <v>22.734780063720684</v>
      </c>
      <c r="P449" s="3">
        <f t="shared" si="34"/>
        <v>1.070038955857504E-3</v>
      </c>
      <c r="Q449" t="s">
        <v>1637</v>
      </c>
    </row>
    <row r="450" spans="1:19" x14ac:dyDescent="0.35">
      <c r="A450" t="s">
        <v>73</v>
      </c>
      <c r="B450" t="s">
        <v>28</v>
      </c>
      <c r="C450" t="s">
        <v>1636</v>
      </c>
      <c r="D450" t="s">
        <v>1636</v>
      </c>
      <c r="E450" t="s">
        <v>692</v>
      </c>
      <c r="F450" t="s">
        <v>693</v>
      </c>
      <c r="G450" t="s">
        <v>694</v>
      </c>
      <c r="H450" t="s">
        <v>452</v>
      </c>
      <c r="I450" s="3">
        <v>1.0745516256797039E-6</v>
      </c>
      <c r="J450" s="7">
        <v>77667255073.279999</v>
      </c>
      <c r="K450">
        <v>3.6555</v>
      </c>
      <c r="L450" s="3">
        <f t="shared" ref="L450:L513" si="35">SUMIFS($I$2:$I$3582,$A$2:$A$3582,$A450,$B$2:$B$3582,$B450,$C$2:$C$3582,$C450)</f>
        <v>0.98147894975986816</v>
      </c>
      <c r="M450" s="3">
        <f t="shared" ref="M450:M513" si="36">IF(L450=0,0,I450/L450)</f>
        <v>1.094829008755213E-6</v>
      </c>
      <c r="N450">
        <f t="shared" ref="N450:N513" si="37">M450*J450</f>
        <v>85032.363884617429</v>
      </c>
      <c r="O450">
        <f t="shared" ref="O450:O513" si="38">IF(K450=0,"",N450/K450/1000000)</f>
        <v>2.3261486495586767E-2</v>
      </c>
      <c r="P450" s="3">
        <f t="shared" ref="P450:P513" si="39">IF(J450=0,0,N450/J450)</f>
        <v>1.094829008755213E-6</v>
      </c>
      <c r="Q450" t="s">
        <v>1637</v>
      </c>
    </row>
    <row r="451" spans="1:19" x14ac:dyDescent="0.35">
      <c r="A451" t="s">
        <v>73</v>
      </c>
      <c r="B451" t="s">
        <v>28</v>
      </c>
      <c r="C451" t="s">
        <v>1636</v>
      </c>
      <c r="D451" t="s">
        <v>1636</v>
      </c>
      <c r="E451" t="s">
        <v>674</v>
      </c>
      <c r="F451" t="s">
        <v>675</v>
      </c>
      <c r="G451" t="s">
        <v>676</v>
      </c>
      <c r="H451" t="s">
        <v>452</v>
      </c>
      <c r="I451" s="3">
        <v>1.688554606150025E-3</v>
      </c>
      <c r="J451" s="7">
        <v>77667255073.279999</v>
      </c>
      <c r="K451">
        <v>3.6555</v>
      </c>
      <c r="L451" s="3">
        <f t="shared" si="35"/>
        <v>0.98147894975986816</v>
      </c>
      <c r="M451" s="3">
        <f t="shared" si="36"/>
        <v>1.7204185648231705E-3</v>
      </c>
      <c r="N451">
        <f t="shared" si="37"/>
        <v>133620187.50692748</v>
      </c>
      <c r="O451">
        <f t="shared" si="38"/>
        <v>36.553190399925448</v>
      </c>
      <c r="P451" s="3">
        <f t="shared" si="39"/>
        <v>1.7204185648231705E-3</v>
      </c>
      <c r="Q451" t="s">
        <v>1637</v>
      </c>
    </row>
    <row r="452" spans="1:19" x14ac:dyDescent="0.35">
      <c r="A452" t="s">
        <v>73</v>
      </c>
      <c r="B452" t="s">
        <v>28</v>
      </c>
      <c r="C452" t="s">
        <v>39</v>
      </c>
      <c r="D452" t="s">
        <v>40</v>
      </c>
      <c r="E452" t="s">
        <v>583</v>
      </c>
      <c r="F452" t="s">
        <v>584</v>
      </c>
      <c r="G452" t="s">
        <v>585</v>
      </c>
      <c r="H452" t="s">
        <v>452</v>
      </c>
      <c r="I452" s="3">
        <v>1.8514524895417499E-8</v>
      </c>
      <c r="J452" s="7">
        <v>51098761913.120003</v>
      </c>
      <c r="K452">
        <v>3.6555</v>
      </c>
      <c r="L452" s="3">
        <f t="shared" si="35"/>
        <v>0.98550243623972755</v>
      </c>
      <c r="M452" s="3">
        <f t="shared" si="36"/>
        <v>1.8786889016795657E-8</v>
      </c>
      <c r="N452">
        <f t="shared" si="37"/>
        <v>959.98676895745041</v>
      </c>
      <c r="O452">
        <f t="shared" si="38"/>
        <v>2.6261435342838198E-4</v>
      </c>
      <c r="P452" s="3">
        <f t="shared" si="39"/>
        <v>1.8786889016795657E-8</v>
      </c>
      <c r="Q452" t="s">
        <v>1638</v>
      </c>
      <c r="R452" t="s">
        <v>452</v>
      </c>
      <c r="S452" t="s">
        <v>585</v>
      </c>
    </row>
    <row r="453" spans="1:19" x14ac:dyDescent="0.35">
      <c r="A453" t="s">
        <v>73</v>
      </c>
      <c r="B453" t="s">
        <v>28</v>
      </c>
      <c r="C453" t="s">
        <v>1636</v>
      </c>
      <c r="D453" t="s">
        <v>1636</v>
      </c>
      <c r="E453" t="s">
        <v>847</v>
      </c>
      <c r="F453" t="s">
        <v>848</v>
      </c>
      <c r="G453" t="s">
        <v>849</v>
      </c>
      <c r="H453" t="s">
        <v>452</v>
      </c>
      <c r="I453" s="3">
        <v>1.3596532464004871E-5</v>
      </c>
      <c r="J453" s="7">
        <v>77667255073.279999</v>
      </c>
      <c r="K453">
        <v>3.6555</v>
      </c>
      <c r="L453" s="3">
        <f t="shared" si="35"/>
        <v>0.98147894975986816</v>
      </c>
      <c r="M453" s="3">
        <f t="shared" si="36"/>
        <v>1.3853106546331373E-5</v>
      </c>
      <c r="N453">
        <f t="shared" si="37"/>
        <v>1075932.7596912438</v>
      </c>
      <c r="O453">
        <f t="shared" si="38"/>
        <v>0.29433258369340548</v>
      </c>
      <c r="P453" s="3">
        <f t="shared" si="39"/>
        <v>1.3853106546331373E-5</v>
      </c>
      <c r="Q453" t="s">
        <v>1637</v>
      </c>
    </row>
    <row r="454" spans="1:19" x14ac:dyDescent="0.35">
      <c r="A454" t="s">
        <v>73</v>
      </c>
      <c r="B454" t="s">
        <v>28</v>
      </c>
      <c r="C454" t="s">
        <v>1636</v>
      </c>
      <c r="D454" t="s">
        <v>1636</v>
      </c>
      <c r="E454" t="s">
        <v>766</v>
      </c>
      <c r="F454" t="s">
        <v>767</v>
      </c>
      <c r="G454" t="s">
        <v>768</v>
      </c>
      <c r="H454" t="s">
        <v>452</v>
      </c>
      <c r="I454" s="3">
        <v>2.9837028783348058E-6</v>
      </c>
      <c r="J454" s="7">
        <v>77667255073.279999</v>
      </c>
      <c r="K454">
        <v>3.6555</v>
      </c>
      <c r="L454" s="3">
        <f t="shared" si="35"/>
        <v>0.98147894975986816</v>
      </c>
      <c r="M454" s="3">
        <f t="shared" si="36"/>
        <v>3.0400070007255973E-6</v>
      </c>
      <c r="N454">
        <f t="shared" si="37"/>
        <v>236108.99914991186</v>
      </c>
      <c r="O454">
        <f t="shared" si="38"/>
        <v>6.4590069525348612E-2</v>
      </c>
      <c r="P454" s="3">
        <f t="shared" si="39"/>
        <v>3.0400070007255973E-6</v>
      </c>
      <c r="Q454" t="s">
        <v>1637</v>
      </c>
    </row>
    <row r="455" spans="1:19" x14ac:dyDescent="0.35">
      <c r="A455" t="s">
        <v>73</v>
      </c>
      <c r="B455" t="s">
        <v>28</v>
      </c>
      <c r="C455" t="s">
        <v>76</v>
      </c>
      <c r="D455" t="s">
        <v>77</v>
      </c>
      <c r="E455" t="s">
        <v>1658</v>
      </c>
      <c r="F455" t="s">
        <v>663</v>
      </c>
      <c r="H455" t="s">
        <v>128</v>
      </c>
      <c r="I455" s="3">
        <v>8.3543812489116596E-4</v>
      </c>
      <c r="J455" s="7">
        <v>13022065924.940001</v>
      </c>
      <c r="K455">
        <v>3.6555</v>
      </c>
      <c r="L455" s="3">
        <f t="shared" si="35"/>
        <v>0.96546898107770229</v>
      </c>
      <c r="M455" s="3">
        <f t="shared" si="36"/>
        <v>8.6531845275713605E-4</v>
      </c>
      <c r="N455">
        <f t="shared" si="37"/>
        <v>11268233.937870504</v>
      </c>
      <c r="O455">
        <f t="shared" si="38"/>
        <v>3.0825424532541388</v>
      </c>
      <c r="P455" s="3">
        <f t="shared" si="39"/>
        <v>8.6531845275713605E-4</v>
      </c>
      <c r="Q455" t="s">
        <v>1638</v>
      </c>
      <c r="R455" t="s">
        <v>920</v>
      </c>
      <c r="S455" t="s">
        <v>1659</v>
      </c>
    </row>
    <row r="456" spans="1:19" x14ac:dyDescent="0.35">
      <c r="A456" t="s">
        <v>73</v>
      </c>
      <c r="B456" t="s">
        <v>28</v>
      </c>
      <c r="C456" t="s">
        <v>1636</v>
      </c>
      <c r="D456" t="s">
        <v>1636</v>
      </c>
      <c r="E456" t="s">
        <v>1228</v>
      </c>
      <c r="F456" t="s">
        <v>1229</v>
      </c>
      <c r="G456" t="s">
        <v>1230</v>
      </c>
      <c r="H456" t="s">
        <v>452</v>
      </c>
      <c r="I456" s="3">
        <v>6.8450916539350886E-3</v>
      </c>
      <c r="J456" s="7">
        <v>77667255073.279999</v>
      </c>
      <c r="K456">
        <v>3.6555</v>
      </c>
      <c r="L456" s="3">
        <f t="shared" si="35"/>
        <v>0.98147894975986816</v>
      </c>
      <c r="M456" s="3">
        <f t="shared" si="36"/>
        <v>6.9742623166903694E-3</v>
      </c>
      <c r="N456">
        <f t="shared" si="37"/>
        <v>541671810.29835558</v>
      </c>
      <c r="O456">
        <f t="shared" si="38"/>
        <v>148.17995084074835</v>
      </c>
      <c r="P456" s="3">
        <f t="shared" si="39"/>
        <v>6.9742623166903694E-3</v>
      </c>
      <c r="Q456" t="s">
        <v>1637</v>
      </c>
    </row>
    <row r="457" spans="1:19" x14ac:dyDescent="0.35">
      <c r="A457" t="s">
        <v>73</v>
      </c>
      <c r="B457" t="s">
        <v>28</v>
      </c>
      <c r="C457" t="s">
        <v>1636</v>
      </c>
      <c r="D457" t="s">
        <v>1636</v>
      </c>
      <c r="E457" t="s">
        <v>751</v>
      </c>
      <c r="F457" t="s">
        <v>752</v>
      </c>
      <c r="G457" t="s">
        <v>753</v>
      </c>
      <c r="H457" t="s">
        <v>452</v>
      </c>
      <c r="I457" s="3">
        <v>5.6604999743792763E-6</v>
      </c>
      <c r="J457" s="7">
        <v>77667255073.279999</v>
      </c>
      <c r="K457">
        <v>3.6555</v>
      </c>
      <c r="L457" s="3">
        <f t="shared" si="35"/>
        <v>0.98147894975986816</v>
      </c>
      <c r="M457" s="3">
        <f t="shared" si="36"/>
        <v>5.7673167374238568E-6</v>
      </c>
      <c r="N457">
        <f t="shared" si="37"/>
        <v>447931.6601338957</v>
      </c>
      <c r="O457">
        <f t="shared" si="38"/>
        <v>0.12253635894785822</v>
      </c>
      <c r="P457" s="3">
        <f t="shared" si="39"/>
        <v>5.7673167374238568E-6</v>
      </c>
      <c r="Q457" t="s">
        <v>1637</v>
      </c>
    </row>
    <row r="458" spans="1:19" x14ac:dyDescent="0.35">
      <c r="A458" t="s">
        <v>73</v>
      </c>
      <c r="B458" t="s">
        <v>28</v>
      </c>
      <c r="C458" t="s">
        <v>76</v>
      </c>
      <c r="D458" t="s">
        <v>77</v>
      </c>
      <c r="E458" t="s">
        <v>1660</v>
      </c>
      <c r="F458" t="s">
        <v>663</v>
      </c>
      <c r="H458" t="s">
        <v>128</v>
      </c>
      <c r="I458" s="3">
        <v>7.9456611829219898E-4</v>
      </c>
      <c r="J458" s="7">
        <v>13022065924.940001</v>
      </c>
      <c r="K458">
        <v>3.6555</v>
      </c>
      <c r="L458" s="3">
        <f t="shared" si="35"/>
        <v>0.96546898107770229</v>
      </c>
      <c r="M458" s="3">
        <f t="shared" si="36"/>
        <v>8.2298461562718109E-4</v>
      </c>
      <c r="N458">
        <f t="shared" si="37"/>
        <v>10716959.919908559</v>
      </c>
      <c r="O458">
        <f t="shared" si="38"/>
        <v>2.931735718754906</v>
      </c>
      <c r="P458" s="3">
        <f t="shared" si="39"/>
        <v>8.2298461562718109E-4</v>
      </c>
      <c r="Q458" t="s">
        <v>1638</v>
      </c>
      <c r="R458" t="s">
        <v>920</v>
      </c>
      <c r="S458" t="s">
        <v>1661</v>
      </c>
    </row>
    <row r="459" spans="1:19" x14ac:dyDescent="0.35">
      <c r="A459" t="s">
        <v>73</v>
      </c>
      <c r="B459" t="s">
        <v>28</v>
      </c>
      <c r="C459" t="s">
        <v>1636</v>
      </c>
      <c r="D459" t="s">
        <v>1636</v>
      </c>
      <c r="E459" t="s">
        <v>473</v>
      </c>
      <c r="F459" t="s">
        <v>474</v>
      </c>
      <c r="G459" t="s">
        <v>475</v>
      </c>
      <c r="H459" t="s">
        <v>452</v>
      </c>
      <c r="I459" s="3">
        <v>7.9313383288652222E-9</v>
      </c>
      <c r="J459" s="7">
        <v>77667255073.279999</v>
      </c>
      <c r="K459">
        <v>3.6555</v>
      </c>
      <c r="L459" s="3">
        <f t="shared" si="35"/>
        <v>0.98147894975986816</v>
      </c>
      <c r="M459" s="3">
        <f t="shared" si="36"/>
        <v>8.0810070667391589E-9</v>
      </c>
      <c r="N459">
        <f t="shared" si="37"/>
        <v>627.62963710140843</v>
      </c>
      <c r="O459">
        <f t="shared" si="38"/>
        <v>1.716946073318037E-4</v>
      </c>
      <c r="P459" s="3">
        <f t="shared" si="39"/>
        <v>8.0810070667391589E-9</v>
      </c>
      <c r="Q459" t="s">
        <v>1637</v>
      </c>
    </row>
    <row r="460" spans="1:19" x14ac:dyDescent="0.35">
      <c r="A460" t="s">
        <v>73</v>
      </c>
      <c r="B460" t="s">
        <v>28</v>
      </c>
      <c r="C460" t="s">
        <v>1636</v>
      </c>
      <c r="D460" t="s">
        <v>1636</v>
      </c>
      <c r="E460" t="s">
        <v>1417</v>
      </c>
      <c r="F460" t="s">
        <v>1418</v>
      </c>
      <c r="G460" t="s">
        <v>1419</v>
      </c>
      <c r="H460" t="s">
        <v>452</v>
      </c>
      <c r="I460" s="3">
        <v>1.9295210365124509E-9</v>
      </c>
      <c r="J460" s="7">
        <v>77667255073.279999</v>
      </c>
      <c r="K460">
        <v>3.6555</v>
      </c>
      <c r="L460" s="3">
        <f t="shared" si="35"/>
        <v>0.98147894975986816</v>
      </c>
      <c r="M460" s="3">
        <f t="shared" si="36"/>
        <v>1.9659321649073918E-9</v>
      </c>
      <c r="N460">
        <f t="shared" si="37"/>
        <v>152.68855490862796</v>
      </c>
      <c r="O460">
        <f t="shared" si="38"/>
        <v>4.1769540393551623E-5</v>
      </c>
      <c r="P460" s="3">
        <f t="shared" si="39"/>
        <v>1.9659321649073918E-9</v>
      </c>
      <c r="Q460" t="s">
        <v>1637</v>
      </c>
    </row>
    <row r="461" spans="1:19" x14ac:dyDescent="0.35">
      <c r="A461" t="s">
        <v>73</v>
      </c>
      <c r="B461" t="s">
        <v>28</v>
      </c>
      <c r="C461" t="s">
        <v>1636</v>
      </c>
      <c r="D461" t="s">
        <v>1636</v>
      </c>
      <c r="E461" t="s">
        <v>461</v>
      </c>
      <c r="F461" t="s">
        <v>462</v>
      </c>
      <c r="G461" t="s">
        <v>463</v>
      </c>
      <c r="H461" t="s">
        <v>452</v>
      </c>
      <c r="I461" s="3">
        <v>6.3102331807495621E-6</v>
      </c>
      <c r="J461" s="7">
        <v>77667255073.279999</v>
      </c>
      <c r="K461">
        <v>3.6555</v>
      </c>
      <c r="L461" s="3">
        <f t="shared" si="35"/>
        <v>0.98147894975986816</v>
      </c>
      <c r="M461" s="3">
        <f t="shared" si="36"/>
        <v>6.4293107685024164E-6</v>
      </c>
      <c r="N461">
        <f t="shared" si="37"/>
        <v>499346.91940266301</v>
      </c>
      <c r="O461">
        <f t="shared" si="38"/>
        <v>0.13660153724597537</v>
      </c>
      <c r="P461" s="3">
        <f t="shared" si="39"/>
        <v>6.4293107685024164E-6</v>
      </c>
      <c r="Q461" t="s">
        <v>1637</v>
      </c>
    </row>
    <row r="462" spans="1:19" x14ac:dyDescent="0.35">
      <c r="A462" t="s">
        <v>73</v>
      </c>
      <c r="B462" t="s">
        <v>28</v>
      </c>
      <c r="C462" t="s">
        <v>1636</v>
      </c>
      <c r="D462" t="s">
        <v>1636</v>
      </c>
      <c r="E462" t="s">
        <v>1469</v>
      </c>
      <c r="F462" t="s">
        <v>1470</v>
      </c>
      <c r="G462" t="s">
        <v>1471</v>
      </c>
      <c r="H462" t="s">
        <v>452</v>
      </c>
      <c r="I462" s="3">
        <v>1.9706632502173751E-3</v>
      </c>
      <c r="J462" s="7">
        <v>77667255073.279999</v>
      </c>
      <c r="K462">
        <v>3.6555</v>
      </c>
      <c r="L462" s="3">
        <f t="shared" si="35"/>
        <v>0.98147894975986816</v>
      </c>
      <c r="M462" s="3">
        <f t="shared" si="36"/>
        <v>2.0078507549240094E-3</v>
      </c>
      <c r="N462">
        <f t="shared" si="37"/>
        <v>155944256.73176086</v>
      </c>
      <c r="O462">
        <f t="shared" si="38"/>
        <v>42.660171448983959</v>
      </c>
      <c r="P462" s="3">
        <f t="shared" si="39"/>
        <v>2.0078507549240094E-3</v>
      </c>
      <c r="Q462" t="s">
        <v>1637</v>
      </c>
    </row>
    <row r="463" spans="1:19" x14ac:dyDescent="0.35">
      <c r="A463" t="s">
        <v>73</v>
      </c>
      <c r="B463" t="s">
        <v>28</v>
      </c>
      <c r="C463" t="s">
        <v>1636</v>
      </c>
      <c r="D463" t="s">
        <v>1636</v>
      </c>
      <c r="E463" t="s">
        <v>668</v>
      </c>
      <c r="F463" t="s">
        <v>669</v>
      </c>
      <c r="G463" t="s">
        <v>670</v>
      </c>
      <c r="H463" t="s">
        <v>452</v>
      </c>
      <c r="I463" s="3">
        <v>3.351471006435918E-6</v>
      </c>
      <c r="J463" s="7">
        <v>77667255073.279999</v>
      </c>
      <c r="K463">
        <v>3.6555</v>
      </c>
      <c r="L463" s="3">
        <f t="shared" si="35"/>
        <v>0.98147894975986816</v>
      </c>
      <c r="M463" s="3">
        <f t="shared" si="36"/>
        <v>3.4147151166674534E-6</v>
      </c>
      <c r="N463">
        <f t="shared" si="37"/>
        <v>265211.54996879614</v>
      </c>
      <c r="O463">
        <f t="shared" si="38"/>
        <v>7.2551374632415858E-2</v>
      </c>
      <c r="P463" s="3">
        <f t="shared" si="39"/>
        <v>3.4147151166674529E-6</v>
      </c>
      <c r="Q463" t="s">
        <v>1637</v>
      </c>
    </row>
    <row r="464" spans="1:19" x14ac:dyDescent="0.35">
      <c r="A464" t="s">
        <v>73</v>
      </c>
      <c r="B464" t="s">
        <v>28</v>
      </c>
      <c r="C464" t="s">
        <v>1636</v>
      </c>
      <c r="D464" t="s">
        <v>1636</v>
      </c>
      <c r="E464" t="s">
        <v>731</v>
      </c>
      <c r="F464" t="s">
        <v>732</v>
      </c>
      <c r="G464" t="s">
        <v>733</v>
      </c>
      <c r="H464" t="s">
        <v>452</v>
      </c>
      <c r="I464" s="3">
        <v>4.198873410111258E-7</v>
      </c>
      <c r="J464" s="7">
        <v>77667255073.279999</v>
      </c>
      <c r="K464">
        <v>3.6555</v>
      </c>
      <c r="L464" s="3">
        <f t="shared" si="35"/>
        <v>0.98147894975986816</v>
      </c>
      <c r="M464" s="3">
        <f t="shared" si="36"/>
        <v>4.2781084720549207E-7</v>
      </c>
      <c r="N464">
        <f t="shared" si="37"/>
        <v>33226.894193024971</v>
      </c>
      <c r="O464">
        <f t="shared" si="38"/>
        <v>9.0895620826220696E-3</v>
      </c>
      <c r="P464" s="3">
        <f t="shared" si="39"/>
        <v>4.2781084720549212E-7</v>
      </c>
      <c r="Q464" t="s">
        <v>1637</v>
      </c>
    </row>
    <row r="465" spans="1:19" x14ac:dyDescent="0.35">
      <c r="A465" t="s">
        <v>73</v>
      </c>
      <c r="B465" t="s">
        <v>28</v>
      </c>
      <c r="C465" t="s">
        <v>1636</v>
      </c>
      <c r="D465" t="s">
        <v>1636</v>
      </c>
      <c r="E465" t="s">
        <v>728</v>
      </c>
      <c r="F465" t="s">
        <v>729</v>
      </c>
      <c r="G465" t="s">
        <v>730</v>
      </c>
      <c r="H465" t="s">
        <v>452</v>
      </c>
      <c r="I465" s="3">
        <v>1.126248877959098E-6</v>
      </c>
      <c r="J465" s="7">
        <v>77667255073.279999</v>
      </c>
      <c r="K465">
        <v>3.6555</v>
      </c>
      <c r="L465" s="3">
        <f t="shared" si="35"/>
        <v>0.98147894975986816</v>
      </c>
      <c r="M465" s="3">
        <f t="shared" si="36"/>
        <v>1.1475018167579139E-6</v>
      </c>
      <c r="N465">
        <f t="shared" si="37"/>
        <v>89123.3162991891</v>
      </c>
      <c r="O465">
        <f t="shared" si="38"/>
        <v>2.4380609027270989E-2</v>
      </c>
      <c r="P465" s="3">
        <f t="shared" si="39"/>
        <v>1.1475018167579139E-6</v>
      </c>
      <c r="Q465" t="s">
        <v>1637</v>
      </c>
    </row>
    <row r="466" spans="1:19" x14ac:dyDescent="0.35">
      <c r="A466" t="s">
        <v>73</v>
      </c>
      <c r="B466" t="s">
        <v>28</v>
      </c>
      <c r="C466" t="s">
        <v>1636</v>
      </c>
      <c r="D466" t="s">
        <v>1636</v>
      </c>
      <c r="E466" t="s">
        <v>568</v>
      </c>
      <c r="F466" t="s">
        <v>569</v>
      </c>
      <c r="G466" t="s">
        <v>570</v>
      </c>
      <c r="H466" t="s">
        <v>452</v>
      </c>
      <c r="I466" s="3">
        <v>9.9062221885638855E-4</v>
      </c>
      <c r="J466" s="7">
        <v>77667255073.279999</v>
      </c>
      <c r="K466">
        <v>3.6555</v>
      </c>
      <c r="L466" s="3">
        <f t="shared" si="35"/>
        <v>0.98147894975986816</v>
      </c>
      <c r="M466" s="3">
        <f t="shared" si="36"/>
        <v>1.0093158076378075E-3</v>
      </c>
      <c r="N466">
        <f t="shared" si="37"/>
        <v>78390788.281299204</v>
      </c>
      <c r="O466">
        <f t="shared" si="38"/>
        <v>21.444614493584794</v>
      </c>
      <c r="P466" s="3">
        <f t="shared" si="39"/>
        <v>1.0093158076378075E-3</v>
      </c>
      <c r="Q466" t="s">
        <v>1637</v>
      </c>
    </row>
    <row r="467" spans="1:19" x14ac:dyDescent="0.35">
      <c r="A467" t="s">
        <v>73</v>
      </c>
      <c r="B467" t="s">
        <v>28</v>
      </c>
      <c r="C467" t="s">
        <v>39</v>
      </c>
      <c r="D467" t="s">
        <v>40</v>
      </c>
      <c r="E467" t="s">
        <v>586</v>
      </c>
      <c r="F467" t="s">
        <v>468</v>
      </c>
      <c r="G467" t="s">
        <v>587</v>
      </c>
      <c r="H467" t="s">
        <v>452</v>
      </c>
      <c r="I467" s="3">
        <v>3.5753694408330499E-3</v>
      </c>
      <c r="J467" s="7">
        <v>51098761913.120003</v>
      </c>
      <c r="K467">
        <v>3.6555</v>
      </c>
      <c r="L467" s="3">
        <f t="shared" si="35"/>
        <v>0.98550243623972755</v>
      </c>
      <c r="M467" s="3">
        <f t="shared" si="36"/>
        <v>3.627966110845135E-3</v>
      </c>
      <c r="N467">
        <f t="shared" si="37"/>
        <v>185384576.52694348</v>
      </c>
      <c r="O467">
        <f t="shared" si="38"/>
        <v>50.713876768415666</v>
      </c>
      <c r="P467" s="3">
        <f t="shared" si="39"/>
        <v>3.627966110845135E-3</v>
      </c>
      <c r="Q467" t="s">
        <v>1638</v>
      </c>
      <c r="R467" t="s">
        <v>452</v>
      </c>
      <c r="S467" t="s">
        <v>587</v>
      </c>
    </row>
    <row r="468" spans="1:19" x14ac:dyDescent="0.35">
      <c r="A468" t="s">
        <v>73</v>
      </c>
      <c r="B468" t="s">
        <v>28</v>
      </c>
      <c r="C468" t="s">
        <v>1636</v>
      </c>
      <c r="D468" t="s">
        <v>1636</v>
      </c>
      <c r="E468" t="s">
        <v>620</v>
      </c>
      <c r="F468" t="s">
        <v>621</v>
      </c>
      <c r="G468" t="s">
        <v>622</v>
      </c>
      <c r="H468" t="s">
        <v>452</v>
      </c>
      <c r="I468" s="3">
        <v>7.2213725501494254E-3</v>
      </c>
      <c r="J468" s="7">
        <v>77667255073.279999</v>
      </c>
      <c r="K468">
        <v>3.6555</v>
      </c>
      <c r="L468" s="3">
        <f t="shared" si="35"/>
        <v>0.98147894975986816</v>
      </c>
      <c r="M468" s="3">
        <f t="shared" si="36"/>
        <v>7.3576438413847081E-3</v>
      </c>
      <c r="N468">
        <f t="shared" si="37"/>
        <v>571448000.96717381</v>
      </c>
      <c r="O468">
        <f t="shared" si="38"/>
        <v>156.32553712684279</v>
      </c>
      <c r="P468" s="3">
        <f t="shared" si="39"/>
        <v>7.3576438413847081E-3</v>
      </c>
      <c r="Q468" t="s">
        <v>1637</v>
      </c>
    </row>
    <row r="469" spans="1:19" x14ac:dyDescent="0.35">
      <c r="A469" t="s">
        <v>73</v>
      </c>
      <c r="B469" t="s">
        <v>28</v>
      </c>
      <c r="C469" t="s">
        <v>1636</v>
      </c>
      <c r="D469" t="s">
        <v>1636</v>
      </c>
      <c r="E469" t="s">
        <v>491</v>
      </c>
      <c r="F469" t="s">
        <v>492</v>
      </c>
      <c r="G469" t="s">
        <v>493</v>
      </c>
      <c r="H469" t="s">
        <v>452</v>
      </c>
      <c r="I469" s="3">
        <v>2.2620021344180221E-4</v>
      </c>
      <c r="J469" s="7">
        <v>77667255073.279999</v>
      </c>
      <c r="K469">
        <v>3.6555</v>
      </c>
      <c r="L469" s="3">
        <f t="shared" si="35"/>
        <v>0.98147894975986816</v>
      </c>
      <c r="M469" s="3">
        <f t="shared" si="36"/>
        <v>2.3046873648909646E-4</v>
      </c>
      <c r="N469">
        <f t="shared" si="37"/>
        <v>17899874.143315207</v>
      </c>
      <c r="O469">
        <f t="shared" si="38"/>
        <v>4.8966965239543718</v>
      </c>
      <c r="P469" s="3">
        <f t="shared" si="39"/>
        <v>2.3046873648909644E-4</v>
      </c>
      <c r="Q469" t="s">
        <v>1637</v>
      </c>
    </row>
    <row r="470" spans="1:19" x14ac:dyDescent="0.35">
      <c r="A470" t="s">
        <v>73</v>
      </c>
      <c r="B470" t="s">
        <v>28</v>
      </c>
      <c r="C470" t="s">
        <v>29</v>
      </c>
      <c r="D470" t="s">
        <v>30</v>
      </c>
      <c r="E470" t="s">
        <v>586</v>
      </c>
      <c r="F470" t="s">
        <v>468</v>
      </c>
      <c r="G470" t="s">
        <v>587</v>
      </c>
      <c r="H470" t="s">
        <v>452</v>
      </c>
      <c r="I470" s="3">
        <v>1.35811783032714E-2</v>
      </c>
      <c r="J470" s="7">
        <v>13546427235.219999</v>
      </c>
      <c r="K470">
        <v>3.6555</v>
      </c>
      <c r="L470" s="3">
        <f t="shared" si="35"/>
        <v>0.98169211961567404</v>
      </c>
      <c r="M470" s="3">
        <f t="shared" si="36"/>
        <v>1.3834457903755346E-2</v>
      </c>
      <c r="N470">
        <f t="shared" si="37"/>
        <v>187407477.331936</v>
      </c>
      <c r="O470">
        <f t="shared" si="38"/>
        <v>51.267262298436883</v>
      </c>
      <c r="P470" s="3">
        <f t="shared" si="39"/>
        <v>1.3834457903755346E-2</v>
      </c>
      <c r="Q470" t="s">
        <v>1638</v>
      </c>
      <c r="R470" t="s">
        <v>452</v>
      </c>
      <c r="S470" t="s">
        <v>587</v>
      </c>
    </row>
    <row r="471" spans="1:19" x14ac:dyDescent="0.35">
      <c r="A471" t="s">
        <v>73</v>
      </c>
      <c r="B471" t="s">
        <v>28</v>
      </c>
      <c r="C471" t="s">
        <v>1636</v>
      </c>
      <c r="D471" t="s">
        <v>1636</v>
      </c>
      <c r="E471" t="s">
        <v>533</v>
      </c>
      <c r="F471" t="s">
        <v>534</v>
      </c>
      <c r="G471" t="s">
        <v>535</v>
      </c>
      <c r="H471" t="s">
        <v>452</v>
      </c>
      <c r="I471" s="3">
        <v>1.6899257805520701E-9</v>
      </c>
      <c r="J471" s="7">
        <v>77667255073.279999</v>
      </c>
      <c r="K471">
        <v>3.6555</v>
      </c>
      <c r="L471" s="3">
        <f t="shared" si="35"/>
        <v>0.98147894975986816</v>
      </c>
      <c r="M471" s="3">
        <f t="shared" si="36"/>
        <v>1.7218156140440228E-9</v>
      </c>
      <c r="N471">
        <f t="shared" si="37"/>
        <v>133.72869248511336</v>
      </c>
      <c r="O471">
        <f t="shared" si="38"/>
        <v>3.6582873063907367E-5</v>
      </c>
      <c r="P471" s="3">
        <f t="shared" si="39"/>
        <v>1.721815614044023E-9</v>
      </c>
      <c r="Q471" t="s">
        <v>1637</v>
      </c>
    </row>
    <row r="472" spans="1:19" x14ac:dyDescent="0.35">
      <c r="A472" t="s">
        <v>73</v>
      </c>
      <c r="B472" t="s">
        <v>28</v>
      </c>
      <c r="C472" t="s">
        <v>1636</v>
      </c>
      <c r="D472" t="s">
        <v>1636</v>
      </c>
      <c r="E472" t="s">
        <v>488</v>
      </c>
      <c r="F472" t="s">
        <v>489</v>
      </c>
      <c r="G472" t="s">
        <v>490</v>
      </c>
      <c r="H472" t="s">
        <v>452</v>
      </c>
      <c r="I472" s="3">
        <v>1.5272923886625239E-9</v>
      </c>
      <c r="J472" s="7">
        <v>77667255073.279999</v>
      </c>
      <c r="K472">
        <v>3.6555</v>
      </c>
      <c r="L472" s="3">
        <f t="shared" si="35"/>
        <v>0.98147894975986816</v>
      </c>
      <c r="M472" s="3">
        <f t="shared" si="36"/>
        <v>1.5561132401629156E-9</v>
      </c>
      <c r="N472">
        <f t="shared" si="37"/>
        <v>120.85904394664138</v>
      </c>
      <c r="O472">
        <f t="shared" si="38"/>
        <v>3.3062247010433974E-5</v>
      </c>
      <c r="P472" s="3">
        <f t="shared" si="39"/>
        <v>1.5561132401629156E-9</v>
      </c>
      <c r="Q472" t="s">
        <v>1637</v>
      </c>
    </row>
    <row r="473" spans="1:19" x14ac:dyDescent="0.35">
      <c r="A473" t="s">
        <v>73</v>
      </c>
      <c r="B473" t="s">
        <v>28</v>
      </c>
      <c r="C473" t="s">
        <v>1636</v>
      </c>
      <c r="D473" t="s">
        <v>1636</v>
      </c>
      <c r="E473" t="s">
        <v>722</v>
      </c>
      <c r="F473" t="s">
        <v>723</v>
      </c>
      <c r="G473" t="s">
        <v>724</v>
      </c>
      <c r="H473" t="s">
        <v>452</v>
      </c>
      <c r="I473" s="3">
        <v>1.5731048529699931E-4</v>
      </c>
      <c r="J473" s="7">
        <v>77667255073.279999</v>
      </c>
      <c r="K473">
        <v>3.6555</v>
      </c>
      <c r="L473" s="3">
        <f t="shared" si="35"/>
        <v>0.98147894975986816</v>
      </c>
      <c r="M473" s="3">
        <f t="shared" si="36"/>
        <v>1.6027902109921706E-4</v>
      </c>
      <c r="N473">
        <f t="shared" si="37"/>
        <v>12448431.614608519</v>
      </c>
      <c r="O473">
        <f t="shared" si="38"/>
        <v>3.4053977881571655</v>
      </c>
      <c r="P473" s="3">
        <f t="shared" si="39"/>
        <v>1.6027902109921706E-4</v>
      </c>
      <c r="Q473" t="s">
        <v>1637</v>
      </c>
    </row>
    <row r="474" spans="1:19" x14ac:dyDescent="0.35">
      <c r="A474" t="s">
        <v>73</v>
      </c>
      <c r="B474" t="s">
        <v>28</v>
      </c>
      <c r="C474" t="s">
        <v>1636</v>
      </c>
      <c r="D474" t="s">
        <v>1636</v>
      </c>
      <c r="E474" t="s">
        <v>501</v>
      </c>
      <c r="F474" t="s">
        <v>502</v>
      </c>
      <c r="G474" t="s">
        <v>503</v>
      </c>
      <c r="H474" t="s">
        <v>452</v>
      </c>
      <c r="I474" s="3">
        <v>1.5901904844041359E-3</v>
      </c>
      <c r="J474" s="7">
        <v>77667255073.279999</v>
      </c>
      <c r="K474">
        <v>3.6555</v>
      </c>
      <c r="L474" s="3">
        <f t="shared" si="35"/>
        <v>0.98147894975986816</v>
      </c>
      <c r="M474" s="3">
        <f t="shared" si="36"/>
        <v>1.6201982577346127E-3</v>
      </c>
      <c r="N474">
        <f t="shared" si="37"/>
        <v>125836351.35275802</v>
      </c>
      <c r="O474">
        <f t="shared" si="38"/>
        <v>34.423841157914929</v>
      </c>
      <c r="P474" s="3">
        <f t="shared" si="39"/>
        <v>1.6201982577346127E-3</v>
      </c>
      <c r="Q474" t="s">
        <v>1637</v>
      </c>
    </row>
    <row r="475" spans="1:19" x14ac:dyDescent="0.35">
      <c r="A475" t="s">
        <v>73</v>
      </c>
      <c r="B475" t="s">
        <v>28</v>
      </c>
      <c r="C475" t="s">
        <v>1636</v>
      </c>
      <c r="D475" t="s">
        <v>1636</v>
      </c>
      <c r="E475" t="s">
        <v>716</v>
      </c>
      <c r="F475" t="s">
        <v>717</v>
      </c>
      <c r="G475" t="s">
        <v>718</v>
      </c>
      <c r="H475" t="s">
        <v>452</v>
      </c>
      <c r="I475" s="3">
        <v>1.734678440447042E-9</v>
      </c>
      <c r="J475" s="7">
        <v>77667255073.279999</v>
      </c>
      <c r="K475">
        <v>3.6555</v>
      </c>
      <c r="L475" s="3">
        <f t="shared" si="35"/>
        <v>0.98147894975986816</v>
      </c>
      <c r="M475" s="3">
        <f t="shared" si="36"/>
        <v>1.7674127813657686E-9</v>
      </c>
      <c r="N475">
        <f t="shared" si="37"/>
        <v>137.2700993101104</v>
      </c>
      <c r="O475">
        <f t="shared" si="38"/>
        <v>3.7551661690633404E-5</v>
      </c>
      <c r="P475" s="3">
        <f t="shared" si="39"/>
        <v>1.7674127813657684E-9</v>
      </c>
      <c r="Q475" t="s">
        <v>1637</v>
      </c>
    </row>
    <row r="476" spans="1:19" x14ac:dyDescent="0.35">
      <c r="A476" t="s">
        <v>73</v>
      </c>
      <c r="B476" t="s">
        <v>28</v>
      </c>
      <c r="C476" t="s">
        <v>1636</v>
      </c>
      <c r="D476" t="s">
        <v>1636</v>
      </c>
      <c r="E476" t="s">
        <v>614</v>
      </c>
      <c r="F476" t="s">
        <v>615</v>
      </c>
      <c r="G476" t="s">
        <v>616</v>
      </c>
      <c r="H476" t="s">
        <v>452</v>
      </c>
      <c r="I476" s="3">
        <v>6.1485113169821044E-3</v>
      </c>
      <c r="J476" s="7">
        <v>77667255073.279999</v>
      </c>
      <c r="K476">
        <v>3.6555</v>
      </c>
      <c r="L476" s="3">
        <f t="shared" si="35"/>
        <v>0.98147894975986816</v>
      </c>
      <c r="M476" s="3">
        <f t="shared" si="36"/>
        <v>6.2645371237828578E-3</v>
      </c>
      <c r="N476">
        <f t="shared" si="37"/>
        <v>486549402.70887506</v>
      </c>
      <c r="O476">
        <f t="shared" si="38"/>
        <v>133.1006436079538</v>
      </c>
      <c r="P476" s="3">
        <f t="shared" si="39"/>
        <v>6.2645371237828578E-3</v>
      </c>
      <c r="Q476" t="s">
        <v>1637</v>
      </c>
    </row>
    <row r="477" spans="1:19" x14ac:dyDescent="0.35">
      <c r="A477" t="s">
        <v>73</v>
      </c>
      <c r="B477" t="s">
        <v>28</v>
      </c>
      <c r="C477" t="s">
        <v>39</v>
      </c>
      <c r="D477" t="s">
        <v>40</v>
      </c>
      <c r="E477" t="s">
        <v>1035</v>
      </c>
      <c r="F477" t="s">
        <v>1036</v>
      </c>
      <c r="H477" t="s">
        <v>128</v>
      </c>
      <c r="I477" s="3">
        <v>1.276830519788813E-3</v>
      </c>
      <c r="J477" s="7">
        <v>51098761913.120003</v>
      </c>
      <c r="K477">
        <v>3.6555</v>
      </c>
      <c r="L477" s="3">
        <f t="shared" si="35"/>
        <v>0.98550243623972755</v>
      </c>
      <c r="M477" s="3">
        <f t="shared" si="36"/>
        <v>1.2956137629255122E-3</v>
      </c>
      <c r="N477">
        <f t="shared" si="37"/>
        <v>66204259.203092255</v>
      </c>
      <c r="O477">
        <f t="shared" si="38"/>
        <v>18.110862865023183</v>
      </c>
      <c r="P477" s="3">
        <f t="shared" si="39"/>
        <v>1.2956137629255122E-3</v>
      </c>
      <c r="Q477" t="s">
        <v>1638</v>
      </c>
      <c r="R477" t="s">
        <v>920</v>
      </c>
      <c r="S477" t="s">
        <v>1037</v>
      </c>
    </row>
    <row r="478" spans="1:19" x14ac:dyDescent="0.35">
      <c r="A478" t="s">
        <v>73</v>
      </c>
      <c r="B478" t="s">
        <v>28</v>
      </c>
      <c r="C478" t="s">
        <v>1636</v>
      </c>
      <c r="D478" t="s">
        <v>1636</v>
      </c>
      <c r="E478" t="s">
        <v>805</v>
      </c>
      <c r="F478" t="s">
        <v>806</v>
      </c>
      <c r="G478" t="s">
        <v>807</v>
      </c>
      <c r="H478" t="s">
        <v>452</v>
      </c>
      <c r="I478" s="3">
        <v>1.2683216486898249E-3</v>
      </c>
      <c r="J478" s="7">
        <v>77667255073.279999</v>
      </c>
      <c r="K478">
        <v>3.6555</v>
      </c>
      <c r="L478" s="3">
        <f t="shared" si="35"/>
        <v>0.98147894975986816</v>
      </c>
      <c r="M478" s="3">
        <f t="shared" si="36"/>
        <v>1.2922555791951898E-3</v>
      </c>
      <c r="N478">
        <f t="shared" si="37"/>
        <v>100365943.68922199</v>
      </c>
      <c r="O478">
        <f t="shared" si="38"/>
        <v>27.456146543351661</v>
      </c>
      <c r="P478" s="3">
        <f t="shared" si="39"/>
        <v>1.2922555791951898E-3</v>
      </c>
      <c r="Q478" t="s">
        <v>1637</v>
      </c>
    </row>
    <row r="479" spans="1:19" x14ac:dyDescent="0.35">
      <c r="A479" t="s">
        <v>73</v>
      </c>
      <c r="B479" t="s">
        <v>28</v>
      </c>
      <c r="C479" t="s">
        <v>1636</v>
      </c>
      <c r="D479" t="s">
        <v>1636</v>
      </c>
      <c r="E479" t="s">
        <v>865</v>
      </c>
      <c r="F479" t="s">
        <v>866</v>
      </c>
      <c r="G479" t="s">
        <v>867</v>
      </c>
      <c r="H479" t="s">
        <v>452</v>
      </c>
      <c r="I479" s="3">
        <v>3.765436037670257E-4</v>
      </c>
      <c r="J479" s="7">
        <v>77667255073.279999</v>
      </c>
      <c r="K479">
        <v>3.6555</v>
      </c>
      <c r="L479" s="3">
        <f t="shared" si="35"/>
        <v>0.98147894975986816</v>
      </c>
      <c r="M479" s="3">
        <f t="shared" si="36"/>
        <v>3.836491896837442E-4</v>
      </c>
      <c r="N479">
        <f t="shared" si="37"/>
        <v>29796979.473824542</v>
      </c>
      <c r="O479">
        <f t="shared" si="38"/>
        <v>8.1512732796674978</v>
      </c>
      <c r="P479" s="3">
        <f t="shared" si="39"/>
        <v>3.836491896837442E-4</v>
      </c>
      <c r="Q479" t="s">
        <v>1637</v>
      </c>
    </row>
    <row r="480" spans="1:19" x14ac:dyDescent="0.35">
      <c r="A480" t="s">
        <v>73</v>
      </c>
      <c r="B480" t="s">
        <v>28</v>
      </c>
      <c r="C480" t="s">
        <v>1636</v>
      </c>
      <c r="D480" t="s">
        <v>1636</v>
      </c>
      <c r="E480" t="s">
        <v>580</v>
      </c>
      <c r="F480" t="s">
        <v>581</v>
      </c>
      <c r="G480" t="s">
        <v>582</v>
      </c>
      <c r="H480" t="s">
        <v>452</v>
      </c>
      <c r="I480" s="3">
        <v>4.7445538046212137E-7</v>
      </c>
      <c r="J480" s="7">
        <v>77667255073.279999</v>
      </c>
      <c r="K480">
        <v>3.6555</v>
      </c>
      <c r="L480" s="3">
        <f t="shared" si="35"/>
        <v>0.98147894975986816</v>
      </c>
      <c r="M480" s="3">
        <f t="shared" si="36"/>
        <v>4.8340861572039137E-7</v>
      </c>
      <c r="N480">
        <f t="shared" si="37"/>
        <v>37545.02026177683</v>
      </c>
      <c r="O480">
        <f t="shared" si="38"/>
        <v>1.0270830327390734E-2</v>
      </c>
      <c r="P480" s="3">
        <f t="shared" si="39"/>
        <v>4.8340861572039137E-7</v>
      </c>
      <c r="Q480" t="s">
        <v>1637</v>
      </c>
    </row>
    <row r="481" spans="1:19" x14ac:dyDescent="0.35">
      <c r="A481" t="s">
        <v>73</v>
      </c>
      <c r="B481" t="s">
        <v>28</v>
      </c>
      <c r="C481" t="s">
        <v>1636</v>
      </c>
      <c r="D481" t="s">
        <v>1636</v>
      </c>
      <c r="E481" t="s">
        <v>623</v>
      </c>
      <c r="F481" t="s">
        <v>624</v>
      </c>
      <c r="G481" t="s">
        <v>1448</v>
      </c>
      <c r="H481" t="s">
        <v>452</v>
      </c>
      <c r="I481" s="3">
        <v>2.1953795205577791E-3</v>
      </c>
      <c r="J481" s="7">
        <v>77667255073.279999</v>
      </c>
      <c r="K481">
        <v>3.6555</v>
      </c>
      <c r="L481" s="3">
        <f t="shared" si="35"/>
        <v>0.98147894975986816</v>
      </c>
      <c r="M481" s="3">
        <f t="shared" si="36"/>
        <v>2.2368075454852168E-3</v>
      </c>
      <c r="N481">
        <f t="shared" si="37"/>
        <v>173726702.1850377</v>
      </c>
      <c r="O481">
        <f t="shared" si="38"/>
        <v>47.52474413487559</v>
      </c>
      <c r="P481" s="3">
        <f t="shared" si="39"/>
        <v>2.2368075454852168E-3</v>
      </c>
      <c r="Q481" t="s">
        <v>1637</v>
      </c>
    </row>
    <row r="482" spans="1:19" x14ac:dyDescent="0.35">
      <c r="A482" t="s">
        <v>73</v>
      </c>
      <c r="B482" t="s">
        <v>28</v>
      </c>
      <c r="C482" t="s">
        <v>1636</v>
      </c>
      <c r="D482" t="s">
        <v>1636</v>
      </c>
      <c r="E482" t="s">
        <v>1428</v>
      </c>
      <c r="F482" t="s">
        <v>1429</v>
      </c>
      <c r="G482" t="s">
        <v>506</v>
      </c>
      <c r="H482" t="s">
        <v>452</v>
      </c>
      <c r="I482" s="3">
        <v>9.0586511031217494E-8</v>
      </c>
      <c r="J482" s="7">
        <v>77667255073.279999</v>
      </c>
      <c r="K482">
        <v>3.6555</v>
      </c>
      <c r="L482" s="3">
        <f t="shared" si="35"/>
        <v>0.98147894975986816</v>
      </c>
      <c r="M482" s="3">
        <f t="shared" si="36"/>
        <v>9.2295928561056438E-8</v>
      </c>
      <c r="N482">
        <f t="shared" si="37"/>
        <v>7168.3714257767988</v>
      </c>
      <c r="O482">
        <f t="shared" si="38"/>
        <v>1.960982471830611E-3</v>
      </c>
      <c r="P482" s="3">
        <f t="shared" si="39"/>
        <v>9.2295928561056438E-8</v>
      </c>
      <c r="Q482" t="s">
        <v>1637</v>
      </c>
    </row>
    <row r="483" spans="1:19" x14ac:dyDescent="0.35">
      <c r="A483" t="s">
        <v>73</v>
      </c>
      <c r="B483" t="s">
        <v>28</v>
      </c>
      <c r="C483" t="s">
        <v>1636</v>
      </c>
      <c r="D483" t="s">
        <v>1636</v>
      </c>
      <c r="E483" t="s">
        <v>458</v>
      </c>
      <c r="F483" t="s">
        <v>459</v>
      </c>
      <c r="G483" t="s">
        <v>460</v>
      </c>
      <c r="H483" t="s">
        <v>452</v>
      </c>
      <c r="I483" s="3">
        <v>1.0523284787315349E-4</v>
      </c>
      <c r="J483" s="7">
        <v>77667255073.279999</v>
      </c>
      <c r="K483">
        <v>3.6555</v>
      </c>
      <c r="L483" s="3">
        <f t="shared" si="35"/>
        <v>0.98147894975986816</v>
      </c>
      <c r="M483" s="3">
        <f t="shared" si="36"/>
        <v>1.0721864987415177E-4</v>
      </c>
      <c r="N483">
        <f t="shared" si="37"/>
        <v>8327378.2283884455</v>
      </c>
      <c r="O483">
        <f t="shared" si="38"/>
        <v>2.2780408229759117</v>
      </c>
      <c r="P483" s="3">
        <f t="shared" si="39"/>
        <v>1.0721864987415177E-4</v>
      </c>
      <c r="Q483" t="s">
        <v>1637</v>
      </c>
    </row>
    <row r="484" spans="1:19" x14ac:dyDescent="0.35">
      <c r="A484" t="s">
        <v>73</v>
      </c>
      <c r="B484" t="s">
        <v>28</v>
      </c>
      <c r="C484" t="s">
        <v>76</v>
      </c>
      <c r="D484" t="s">
        <v>77</v>
      </c>
      <c r="E484" t="s">
        <v>1035</v>
      </c>
      <c r="F484" t="s">
        <v>1036</v>
      </c>
      <c r="H484" t="s">
        <v>128</v>
      </c>
      <c r="I484" s="3">
        <v>8.15190973555998E-4</v>
      </c>
      <c r="J484" s="7">
        <v>13022065924.940001</v>
      </c>
      <c r="K484">
        <v>3.6555</v>
      </c>
      <c r="L484" s="3">
        <f t="shared" si="35"/>
        <v>0.96546898107770229</v>
      </c>
      <c r="M484" s="3">
        <f t="shared" si="36"/>
        <v>8.4434714064665563E-4</v>
      </c>
      <c r="N484">
        <f t="shared" si="37"/>
        <v>10995144.129035337</v>
      </c>
      <c r="O484">
        <f t="shared" si="38"/>
        <v>3.0078358990658836</v>
      </c>
      <c r="P484" s="3">
        <f t="shared" si="39"/>
        <v>8.4434714064665563E-4</v>
      </c>
      <c r="Q484" t="s">
        <v>1638</v>
      </c>
      <c r="R484" t="s">
        <v>920</v>
      </c>
      <c r="S484" t="s">
        <v>1037</v>
      </c>
    </row>
    <row r="485" spans="1:19" x14ac:dyDescent="0.35">
      <c r="A485" t="s">
        <v>73</v>
      </c>
      <c r="B485" t="s">
        <v>28</v>
      </c>
      <c r="C485" t="s">
        <v>1636</v>
      </c>
      <c r="D485" t="s">
        <v>1636</v>
      </c>
      <c r="E485" t="s">
        <v>1411</v>
      </c>
      <c r="F485" t="s">
        <v>1412</v>
      </c>
      <c r="G485" t="s">
        <v>1413</v>
      </c>
      <c r="H485" t="s">
        <v>452</v>
      </c>
      <c r="I485" s="3">
        <v>7.0379858079423188E-4</v>
      </c>
      <c r="J485" s="7">
        <v>77667255073.279999</v>
      </c>
      <c r="K485">
        <v>3.6555</v>
      </c>
      <c r="L485" s="3">
        <f t="shared" si="35"/>
        <v>0.98147894975986816</v>
      </c>
      <c r="M485" s="3">
        <f t="shared" si="36"/>
        <v>7.170796489995283E-4</v>
      </c>
      <c r="N485">
        <f t="shared" si="37"/>
        <v>55693608.006704457</v>
      </c>
      <c r="O485">
        <f t="shared" si="38"/>
        <v>15.23556504081643</v>
      </c>
      <c r="P485" s="3">
        <f t="shared" si="39"/>
        <v>7.170796489995283E-4</v>
      </c>
      <c r="Q485" t="s">
        <v>1637</v>
      </c>
    </row>
    <row r="486" spans="1:19" x14ac:dyDescent="0.35">
      <c r="A486" t="s">
        <v>73</v>
      </c>
      <c r="B486" t="s">
        <v>28</v>
      </c>
      <c r="C486" t="s">
        <v>1636</v>
      </c>
      <c r="D486" t="s">
        <v>1636</v>
      </c>
      <c r="E486" t="s">
        <v>464</v>
      </c>
      <c r="F486" t="s">
        <v>465</v>
      </c>
      <c r="G486" t="s">
        <v>466</v>
      </c>
      <c r="H486" t="s">
        <v>452</v>
      </c>
      <c r="I486" s="3">
        <v>4.3350581252778951E-4</v>
      </c>
      <c r="J486" s="7">
        <v>77667255073.279999</v>
      </c>
      <c r="K486">
        <v>3.6555</v>
      </c>
      <c r="L486" s="3">
        <f t="shared" si="35"/>
        <v>0.98147894975986816</v>
      </c>
      <c r="M486" s="3">
        <f t="shared" si="36"/>
        <v>4.4168630680653157E-4</v>
      </c>
      <c r="N486">
        <f t="shared" si="37"/>
        <v>34304563.053117894</v>
      </c>
      <c r="O486">
        <f t="shared" si="38"/>
        <v>9.3843695946157553</v>
      </c>
      <c r="P486" s="3">
        <f t="shared" si="39"/>
        <v>4.4168630680653157E-4</v>
      </c>
      <c r="Q486" t="s">
        <v>1637</v>
      </c>
    </row>
    <row r="487" spans="1:19" x14ac:dyDescent="0.35">
      <c r="A487" t="s">
        <v>73</v>
      </c>
      <c r="B487" t="s">
        <v>28</v>
      </c>
      <c r="C487" t="s">
        <v>1636</v>
      </c>
      <c r="D487" t="s">
        <v>1636</v>
      </c>
      <c r="E487" t="s">
        <v>704</v>
      </c>
      <c r="F487" t="s">
        <v>705</v>
      </c>
      <c r="G487" t="s">
        <v>706</v>
      </c>
      <c r="H487" t="s">
        <v>452</v>
      </c>
      <c r="I487" s="3">
        <v>1.561224966639986E-8</v>
      </c>
      <c r="J487" s="7">
        <v>77667255073.279999</v>
      </c>
      <c r="K487">
        <v>3.6555</v>
      </c>
      <c r="L487" s="3">
        <f t="shared" si="35"/>
        <v>0.98147894975986816</v>
      </c>
      <c r="M487" s="3">
        <f t="shared" si="36"/>
        <v>1.5906861446411668E-8</v>
      </c>
      <c r="N487">
        <f t="shared" si="37"/>
        <v>1235.4422653737786</v>
      </c>
      <c r="O487">
        <f t="shared" si="38"/>
        <v>3.3796806603030461E-4</v>
      </c>
      <c r="P487" s="3">
        <f t="shared" si="39"/>
        <v>1.5906861446411668E-8</v>
      </c>
      <c r="Q487" t="s">
        <v>1637</v>
      </c>
    </row>
    <row r="488" spans="1:19" x14ac:dyDescent="0.35">
      <c r="A488" t="s">
        <v>73</v>
      </c>
      <c r="B488" t="s">
        <v>28</v>
      </c>
      <c r="C488" t="s">
        <v>1636</v>
      </c>
      <c r="D488" t="s">
        <v>1636</v>
      </c>
      <c r="E488" t="s">
        <v>701</v>
      </c>
      <c r="F488" t="s">
        <v>702</v>
      </c>
      <c r="G488" t="s">
        <v>703</v>
      </c>
      <c r="H488" t="s">
        <v>452</v>
      </c>
      <c r="I488" s="3">
        <v>2.662917295233283E-7</v>
      </c>
      <c r="J488" s="7">
        <v>77667255073.279999</v>
      </c>
      <c r="K488">
        <v>3.6555</v>
      </c>
      <c r="L488" s="3">
        <f t="shared" si="35"/>
        <v>0.98147894975986816</v>
      </c>
      <c r="M488" s="3">
        <f t="shared" si="36"/>
        <v>2.7131680163744736E-7</v>
      </c>
      <c r="N488">
        <f t="shared" si="37"/>
        <v>21072.431238442136</v>
      </c>
      <c r="O488">
        <f t="shared" si="38"/>
        <v>5.7645824752953455E-3</v>
      </c>
      <c r="P488" s="3">
        <f t="shared" si="39"/>
        <v>2.7131680163744736E-7</v>
      </c>
      <c r="Q488" t="s">
        <v>1637</v>
      </c>
    </row>
    <row r="489" spans="1:19" x14ac:dyDescent="0.35">
      <c r="A489" t="s">
        <v>73</v>
      </c>
      <c r="B489" t="s">
        <v>28</v>
      </c>
      <c r="C489" t="s">
        <v>29</v>
      </c>
      <c r="D489" t="s">
        <v>30</v>
      </c>
      <c r="E489" t="s">
        <v>588</v>
      </c>
      <c r="F489" t="s">
        <v>589</v>
      </c>
      <c r="G489" t="s">
        <v>590</v>
      </c>
      <c r="H489" t="s">
        <v>452</v>
      </c>
      <c r="I489" s="3">
        <v>1.8827927850843099E-3</v>
      </c>
      <c r="J489" s="7">
        <v>13546427235.219999</v>
      </c>
      <c r="K489">
        <v>3.6555</v>
      </c>
      <c r="L489" s="3">
        <f t="shared" si="35"/>
        <v>0.98169211961567404</v>
      </c>
      <c r="M489" s="3">
        <f t="shared" si="36"/>
        <v>1.9179055708641226E-3</v>
      </c>
      <c r="N489">
        <f t="shared" si="37"/>
        <v>25980768.259733912</v>
      </c>
      <c r="O489">
        <f t="shared" si="38"/>
        <v>7.1073090575116709</v>
      </c>
      <c r="P489" s="3">
        <f t="shared" si="39"/>
        <v>1.9179055708641226E-3</v>
      </c>
      <c r="Q489" t="s">
        <v>1638</v>
      </c>
      <c r="R489" t="s">
        <v>452</v>
      </c>
      <c r="S489" t="s">
        <v>590</v>
      </c>
    </row>
    <row r="490" spans="1:19" x14ac:dyDescent="0.35">
      <c r="A490" t="s">
        <v>73</v>
      </c>
      <c r="B490" t="s">
        <v>28</v>
      </c>
      <c r="C490" t="s">
        <v>1636</v>
      </c>
      <c r="D490" t="s">
        <v>1636</v>
      </c>
      <c r="E490" t="s">
        <v>698</v>
      </c>
      <c r="F490" t="s">
        <v>699</v>
      </c>
      <c r="G490" t="s">
        <v>700</v>
      </c>
      <c r="H490" t="s">
        <v>452</v>
      </c>
      <c r="I490" s="3">
        <v>2.3317596045899731E-10</v>
      </c>
      <c r="J490" s="7">
        <v>77667255073.279999</v>
      </c>
      <c r="K490">
        <v>3.6555</v>
      </c>
      <c r="L490" s="3">
        <f t="shared" si="35"/>
        <v>0.98147894975986816</v>
      </c>
      <c r="M490" s="3">
        <f t="shared" si="36"/>
        <v>2.375761197079641E-10</v>
      </c>
      <c r="N490">
        <f t="shared" si="37"/>
        <v>18.451885088678551</v>
      </c>
      <c r="O490">
        <f t="shared" si="38"/>
        <v>5.0477048525997952E-6</v>
      </c>
      <c r="P490" s="3">
        <f t="shared" si="39"/>
        <v>2.375761197079641E-10</v>
      </c>
      <c r="Q490" t="s">
        <v>1637</v>
      </c>
    </row>
    <row r="491" spans="1:19" x14ac:dyDescent="0.35">
      <c r="A491" t="s">
        <v>73</v>
      </c>
      <c r="B491" t="s">
        <v>28</v>
      </c>
      <c r="C491" t="s">
        <v>1636</v>
      </c>
      <c r="D491" t="s">
        <v>1636</v>
      </c>
      <c r="E491" t="s">
        <v>838</v>
      </c>
      <c r="F491" t="s">
        <v>839</v>
      </c>
      <c r="G491" t="s">
        <v>840</v>
      </c>
      <c r="H491" t="s">
        <v>452</v>
      </c>
      <c r="I491" s="3">
        <v>5.6711715324969372E-3</v>
      </c>
      <c r="J491" s="7">
        <v>77667255073.279999</v>
      </c>
      <c r="K491">
        <v>3.6555</v>
      </c>
      <c r="L491" s="3">
        <f t="shared" si="35"/>
        <v>0.98147894975986816</v>
      </c>
      <c r="M491" s="3">
        <f t="shared" si="36"/>
        <v>5.7781896737413114E-3</v>
      </c>
      <c r="N491">
        <f t="shared" si="37"/>
        <v>448776131.25225896</v>
      </c>
      <c r="O491">
        <f t="shared" si="38"/>
        <v>122.76737279503733</v>
      </c>
      <c r="P491" s="3">
        <f t="shared" si="39"/>
        <v>5.7781896737413114E-3</v>
      </c>
      <c r="Q491" t="s">
        <v>1637</v>
      </c>
    </row>
    <row r="492" spans="1:19" x14ac:dyDescent="0.35">
      <c r="A492" t="s">
        <v>73</v>
      </c>
      <c r="B492" t="s">
        <v>28</v>
      </c>
      <c r="C492" t="s">
        <v>1636</v>
      </c>
      <c r="D492" t="s">
        <v>1636</v>
      </c>
      <c r="E492" t="s">
        <v>525</v>
      </c>
      <c r="F492" t="s">
        <v>526</v>
      </c>
      <c r="G492" t="s">
        <v>527</v>
      </c>
      <c r="H492" t="s">
        <v>452</v>
      </c>
      <c r="I492" s="3">
        <v>9.9699520579138597E-4</v>
      </c>
      <c r="J492" s="7">
        <v>77667255073.279999</v>
      </c>
      <c r="K492">
        <v>3.6555</v>
      </c>
      <c r="L492" s="3">
        <f t="shared" si="35"/>
        <v>0.98147894975986816</v>
      </c>
      <c r="M492" s="3">
        <f t="shared" si="36"/>
        <v>1.0158090563585841E-3</v>
      </c>
      <c r="N492">
        <f t="shared" si="37"/>
        <v>78895101.085950017</v>
      </c>
      <c r="O492">
        <f t="shared" si="38"/>
        <v>21.582574500328278</v>
      </c>
      <c r="P492" s="3">
        <f t="shared" si="39"/>
        <v>1.0158090563585841E-3</v>
      </c>
      <c r="Q492" t="s">
        <v>1637</v>
      </c>
    </row>
    <row r="493" spans="1:19" x14ac:dyDescent="0.35">
      <c r="A493" t="s">
        <v>73</v>
      </c>
      <c r="B493" t="s">
        <v>28</v>
      </c>
      <c r="C493" t="s">
        <v>1636</v>
      </c>
      <c r="D493" t="s">
        <v>1636</v>
      </c>
      <c r="E493" t="s">
        <v>1450</v>
      </c>
      <c r="F493" t="s">
        <v>1451</v>
      </c>
      <c r="G493" t="s">
        <v>1452</v>
      </c>
      <c r="H493" t="s">
        <v>452</v>
      </c>
      <c r="I493" s="3">
        <v>4.6347521237318301E-3</v>
      </c>
      <c r="J493" s="7">
        <v>77667255073.279999</v>
      </c>
      <c r="K493">
        <v>3.6555</v>
      </c>
      <c r="L493" s="3">
        <f t="shared" si="35"/>
        <v>0.98147894975986816</v>
      </c>
      <c r="M493" s="3">
        <f t="shared" si="36"/>
        <v>4.7222124579093458E-3</v>
      </c>
      <c r="N493">
        <f t="shared" si="37"/>
        <v>366761279.47866565</v>
      </c>
      <c r="O493">
        <f t="shared" si="38"/>
        <v>100.33135808471225</v>
      </c>
      <c r="P493" s="3">
        <f t="shared" si="39"/>
        <v>4.7222124579093458E-3</v>
      </c>
      <c r="Q493" t="s">
        <v>1637</v>
      </c>
    </row>
    <row r="494" spans="1:19" x14ac:dyDescent="0.35">
      <c r="A494" t="s">
        <v>73</v>
      </c>
      <c r="B494" t="s">
        <v>28</v>
      </c>
      <c r="C494" t="s">
        <v>1636</v>
      </c>
      <c r="D494" t="s">
        <v>1636</v>
      </c>
      <c r="E494" t="s">
        <v>820</v>
      </c>
      <c r="F494" t="s">
        <v>821</v>
      </c>
      <c r="G494" t="s">
        <v>822</v>
      </c>
      <c r="H494" t="s">
        <v>452</v>
      </c>
      <c r="I494" s="3">
        <v>6.7735256234273318E-8</v>
      </c>
      <c r="J494" s="7">
        <v>77667255073.279999</v>
      </c>
      <c r="K494">
        <v>3.6555</v>
      </c>
      <c r="L494" s="3">
        <f t="shared" si="35"/>
        <v>0.98147894975986816</v>
      </c>
      <c r="M494" s="3">
        <f t="shared" si="36"/>
        <v>6.9013457956327687E-8</v>
      </c>
      <c r="N494">
        <f t="shared" si="37"/>
        <v>5360.0858425831875</v>
      </c>
      <c r="O494">
        <f t="shared" si="38"/>
        <v>1.4663071652532315E-3</v>
      </c>
      <c r="P494" s="3">
        <f t="shared" si="39"/>
        <v>6.9013457956327687E-8</v>
      </c>
      <c r="Q494" t="s">
        <v>1637</v>
      </c>
    </row>
    <row r="495" spans="1:19" x14ac:dyDescent="0.35">
      <c r="A495" t="s">
        <v>73</v>
      </c>
      <c r="B495" t="s">
        <v>28</v>
      </c>
      <c r="C495" t="s">
        <v>1636</v>
      </c>
      <c r="D495" t="s">
        <v>1636</v>
      </c>
      <c r="E495" t="s">
        <v>571</v>
      </c>
      <c r="F495" t="s">
        <v>572</v>
      </c>
      <c r="G495" t="s">
        <v>573</v>
      </c>
      <c r="H495" t="s">
        <v>452</v>
      </c>
      <c r="I495" s="3">
        <v>9.8084659178516626E-5</v>
      </c>
      <c r="J495" s="7">
        <v>77667255073.279999</v>
      </c>
      <c r="K495">
        <v>3.6555</v>
      </c>
      <c r="L495" s="3">
        <f t="shared" si="35"/>
        <v>0.98147894975986816</v>
      </c>
      <c r="M495" s="3">
        <f t="shared" si="36"/>
        <v>9.9935570908081455E-5</v>
      </c>
      <c r="N495">
        <f t="shared" si="37"/>
        <v>7761721.4766118228</v>
      </c>
      <c r="O495">
        <f t="shared" si="38"/>
        <v>2.1232995422272802</v>
      </c>
      <c r="P495" s="3">
        <f t="shared" si="39"/>
        <v>9.9935570908081455E-5</v>
      </c>
      <c r="Q495" t="s">
        <v>1637</v>
      </c>
    </row>
    <row r="496" spans="1:19" x14ac:dyDescent="0.35">
      <c r="A496" t="s">
        <v>73</v>
      </c>
      <c r="B496" t="s">
        <v>28</v>
      </c>
      <c r="C496" t="s">
        <v>39</v>
      </c>
      <c r="D496" t="s">
        <v>40</v>
      </c>
      <c r="E496" t="s">
        <v>588</v>
      </c>
      <c r="F496" t="s">
        <v>589</v>
      </c>
      <c r="G496" t="s">
        <v>590</v>
      </c>
      <c r="H496" t="s">
        <v>452</v>
      </c>
      <c r="I496" s="3">
        <v>1.6027841365209971E-3</v>
      </c>
      <c r="J496" s="7">
        <v>51098761913.120003</v>
      </c>
      <c r="K496">
        <v>3.6555</v>
      </c>
      <c r="L496" s="3">
        <f t="shared" si="35"/>
        <v>0.98550243623972755</v>
      </c>
      <c r="M496" s="3">
        <f t="shared" si="36"/>
        <v>1.6263624295405732E-3</v>
      </c>
      <c r="N496">
        <f t="shared" si="37"/>
        <v>83105106.571537152</v>
      </c>
      <c r="O496">
        <f t="shared" si="38"/>
        <v>22.73426523636634</v>
      </c>
      <c r="P496" s="3">
        <f t="shared" si="39"/>
        <v>1.6263624295405732E-3</v>
      </c>
      <c r="Q496" t="s">
        <v>1638</v>
      </c>
      <c r="R496" t="s">
        <v>452</v>
      </c>
      <c r="S496" t="s">
        <v>590</v>
      </c>
    </row>
    <row r="497" spans="1:19" x14ac:dyDescent="0.35">
      <c r="A497" t="s">
        <v>73</v>
      </c>
      <c r="B497" t="s">
        <v>28</v>
      </c>
      <c r="C497" t="s">
        <v>1636</v>
      </c>
      <c r="D497" t="s">
        <v>1636</v>
      </c>
      <c r="E497" t="s">
        <v>599</v>
      </c>
      <c r="F497" t="s">
        <v>600</v>
      </c>
      <c r="G497" t="s">
        <v>601</v>
      </c>
      <c r="H497" t="s">
        <v>452</v>
      </c>
      <c r="I497" s="3">
        <v>8.0641233796003887E-3</v>
      </c>
      <c r="J497" s="7">
        <v>77667255073.279999</v>
      </c>
      <c r="K497">
        <v>3.6555</v>
      </c>
      <c r="L497" s="3">
        <f t="shared" si="35"/>
        <v>0.98147894975986816</v>
      </c>
      <c r="M497" s="3">
        <f t="shared" si="36"/>
        <v>8.2162978447712851E-3</v>
      </c>
      <c r="N497">
        <f t="shared" si="37"/>
        <v>638137300.46789205</v>
      </c>
      <c r="O497">
        <f t="shared" si="38"/>
        <v>174.56908780410123</v>
      </c>
      <c r="P497" s="3">
        <f t="shared" si="39"/>
        <v>8.2162978447712851E-3</v>
      </c>
      <c r="Q497" t="s">
        <v>1637</v>
      </c>
    </row>
    <row r="498" spans="1:19" x14ac:dyDescent="0.35">
      <c r="A498" t="s">
        <v>73</v>
      </c>
      <c r="B498" t="s">
        <v>28</v>
      </c>
      <c r="C498" t="s">
        <v>1636</v>
      </c>
      <c r="D498" t="s">
        <v>1636</v>
      </c>
      <c r="E498" t="s">
        <v>516</v>
      </c>
      <c r="F498" t="s">
        <v>517</v>
      </c>
      <c r="G498" t="s">
        <v>518</v>
      </c>
      <c r="H498" t="s">
        <v>452</v>
      </c>
      <c r="I498" s="3">
        <v>2.1257777299839181E-3</v>
      </c>
      <c r="J498" s="7">
        <v>77667255073.279999</v>
      </c>
      <c r="K498">
        <v>3.6555</v>
      </c>
      <c r="L498" s="3">
        <f t="shared" si="35"/>
        <v>0.98147894975986816</v>
      </c>
      <c r="M498" s="3">
        <f t="shared" si="36"/>
        <v>2.1658923306546898E-3</v>
      </c>
      <c r="N498">
        <f t="shared" si="37"/>
        <v>168218912.1062187</v>
      </c>
      <c r="O498">
        <f t="shared" si="38"/>
        <v>46.018030941381127</v>
      </c>
      <c r="P498" s="3">
        <f t="shared" si="39"/>
        <v>2.1658923306546898E-3</v>
      </c>
      <c r="Q498" t="s">
        <v>1637</v>
      </c>
    </row>
    <row r="499" spans="1:19" x14ac:dyDescent="0.35">
      <c r="A499" t="s">
        <v>73</v>
      </c>
      <c r="B499" t="s">
        <v>28</v>
      </c>
      <c r="C499" t="s">
        <v>1636</v>
      </c>
      <c r="D499" t="s">
        <v>1636</v>
      </c>
      <c r="E499" t="s">
        <v>643</v>
      </c>
      <c r="F499" t="s">
        <v>644</v>
      </c>
      <c r="G499" t="s">
        <v>646</v>
      </c>
      <c r="H499" t="s">
        <v>452</v>
      </c>
      <c r="I499" s="3">
        <v>4.3483716580389321E-9</v>
      </c>
      <c r="J499" s="7">
        <v>77667255073.279999</v>
      </c>
      <c r="K499">
        <v>3.6555</v>
      </c>
      <c r="L499" s="3">
        <f t="shared" si="35"/>
        <v>0.98147894975986816</v>
      </c>
      <c r="M499" s="3">
        <f t="shared" si="36"/>
        <v>4.4304278345478721E-9</v>
      </c>
      <c r="N499">
        <f t="shared" si="37"/>
        <v>344.09916870958915</v>
      </c>
      <c r="O499">
        <f t="shared" si="38"/>
        <v>9.4131902259496415E-5</v>
      </c>
      <c r="P499" s="3">
        <f t="shared" si="39"/>
        <v>4.4304278345478721E-9</v>
      </c>
      <c r="Q499" t="s">
        <v>1637</v>
      </c>
    </row>
    <row r="500" spans="1:19" x14ac:dyDescent="0.35">
      <c r="A500" t="s">
        <v>73</v>
      </c>
      <c r="B500" t="s">
        <v>28</v>
      </c>
      <c r="C500" t="s">
        <v>1636</v>
      </c>
      <c r="D500" t="s">
        <v>1636</v>
      </c>
      <c r="E500" t="s">
        <v>889</v>
      </c>
      <c r="F500" t="s">
        <v>890</v>
      </c>
      <c r="G500" t="s">
        <v>891</v>
      </c>
      <c r="H500" t="s">
        <v>452</v>
      </c>
      <c r="I500" s="3">
        <v>5.6804457772767934E-3</v>
      </c>
      <c r="J500" s="7">
        <v>77667255073.279999</v>
      </c>
      <c r="K500">
        <v>3.6555</v>
      </c>
      <c r="L500" s="3">
        <f t="shared" si="35"/>
        <v>0.98147894975986816</v>
      </c>
      <c r="M500" s="3">
        <f t="shared" si="36"/>
        <v>5.7876389286459886E-3</v>
      </c>
      <c r="N500">
        <f t="shared" si="37"/>
        <v>449510028.94319296</v>
      </c>
      <c r="O500">
        <f t="shared" si="38"/>
        <v>122.96813813245602</v>
      </c>
      <c r="P500" s="3">
        <f t="shared" si="39"/>
        <v>5.7876389286459886E-3</v>
      </c>
      <c r="Q500" t="s">
        <v>1637</v>
      </c>
    </row>
    <row r="501" spans="1:19" x14ac:dyDescent="0.35">
      <c r="A501" t="s">
        <v>73</v>
      </c>
      <c r="B501" t="s">
        <v>28</v>
      </c>
      <c r="C501" t="s">
        <v>76</v>
      </c>
      <c r="D501" t="s">
        <v>77</v>
      </c>
      <c r="E501" t="s">
        <v>1038</v>
      </c>
      <c r="F501" t="s">
        <v>1039</v>
      </c>
      <c r="H501" t="s">
        <v>128</v>
      </c>
      <c r="I501" s="3">
        <v>1.1524839234157999E-3</v>
      </c>
      <c r="J501" s="7">
        <v>13022065924.940001</v>
      </c>
      <c r="K501">
        <v>3.6555</v>
      </c>
      <c r="L501" s="3">
        <f t="shared" si="35"/>
        <v>0.96546898107770229</v>
      </c>
      <c r="M501" s="3">
        <f t="shared" si="36"/>
        <v>1.193703729486309E-3</v>
      </c>
      <c r="N501">
        <f t="shared" si="37"/>
        <v>15544488.66021746</v>
      </c>
      <c r="O501">
        <f t="shared" si="38"/>
        <v>4.2523563562351141</v>
      </c>
      <c r="P501" s="3">
        <f t="shared" si="39"/>
        <v>1.193703729486309E-3</v>
      </c>
      <c r="Q501" t="s">
        <v>1638</v>
      </c>
      <c r="R501" t="s">
        <v>920</v>
      </c>
      <c r="S501" t="s">
        <v>1037</v>
      </c>
    </row>
    <row r="502" spans="1:19" x14ac:dyDescent="0.35">
      <c r="A502" t="s">
        <v>73</v>
      </c>
      <c r="B502" t="s">
        <v>28</v>
      </c>
      <c r="C502" t="s">
        <v>1636</v>
      </c>
      <c r="D502" t="s">
        <v>1636</v>
      </c>
      <c r="E502" t="s">
        <v>539</v>
      </c>
      <c r="F502" t="s">
        <v>540</v>
      </c>
      <c r="G502" t="s">
        <v>541</v>
      </c>
      <c r="H502" t="s">
        <v>452</v>
      </c>
      <c r="I502" s="3">
        <v>8.1848093795091779E-4</v>
      </c>
      <c r="J502" s="7">
        <v>77667255073.279999</v>
      </c>
      <c r="K502">
        <v>3.6555</v>
      </c>
      <c r="L502" s="3">
        <f t="shared" si="35"/>
        <v>0.98147894975986816</v>
      </c>
      <c r="M502" s="3">
        <f t="shared" si="36"/>
        <v>8.3392612562008586E-4</v>
      </c>
      <c r="N502">
        <f t="shared" si="37"/>
        <v>64768753.110807344</v>
      </c>
      <c r="O502">
        <f t="shared" si="38"/>
        <v>17.718165260787128</v>
      </c>
      <c r="P502" s="3">
        <f t="shared" si="39"/>
        <v>8.3392612562008586E-4</v>
      </c>
      <c r="Q502" t="s">
        <v>1637</v>
      </c>
    </row>
    <row r="503" spans="1:19" x14ac:dyDescent="0.35">
      <c r="A503" t="s">
        <v>73</v>
      </c>
      <c r="B503" t="s">
        <v>28</v>
      </c>
      <c r="C503" t="s">
        <v>1636</v>
      </c>
      <c r="D503" t="s">
        <v>1636</v>
      </c>
      <c r="E503" t="s">
        <v>542</v>
      </c>
      <c r="F503" t="s">
        <v>543</v>
      </c>
      <c r="G503" t="s">
        <v>541</v>
      </c>
      <c r="H503" t="s">
        <v>452</v>
      </c>
      <c r="I503" s="3">
        <v>4.6649145331142651E-4</v>
      </c>
      <c r="J503" s="7">
        <v>77667255073.279999</v>
      </c>
      <c r="K503">
        <v>3.6555</v>
      </c>
      <c r="L503" s="3">
        <f t="shared" si="35"/>
        <v>0.98147894975986816</v>
      </c>
      <c r="M503" s="3">
        <f t="shared" si="36"/>
        <v>4.7529440486274296E-4</v>
      </c>
      <c r="N503">
        <f t="shared" si="37"/>
        <v>36914811.777377471</v>
      </c>
      <c r="O503">
        <f t="shared" si="38"/>
        <v>10.098430249590335</v>
      </c>
      <c r="P503" s="3">
        <f t="shared" si="39"/>
        <v>4.7529440486274296E-4</v>
      </c>
      <c r="Q503" t="s">
        <v>1637</v>
      </c>
    </row>
    <row r="504" spans="1:19" x14ac:dyDescent="0.35">
      <c r="A504" t="s">
        <v>73</v>
      </c>
      <c r="B504" t="s">
        <v>28</v>
      </c>
      <c r="C504" t="s">
        <v>1636</v>
      </c>
      <c r="D504" t="s">
        <v>1636</v>
      </c>
      <c r="E504" t="s">
        <v>476</v>
      </c>
      <c r="F504" t="s">
        <v>477</v>
      </c>
      <c r="G504" t="s">
        <v>478</v>
      </c>
      <c r="H504" t="s">
        <v>452</v>
      </c>
      <c r="I504" s="3">
        <v>9.4822983464802008E-5</v>
      </c>
      <c r="J504" s="7">
        <v>77667255073.279999</v>
      </c>
      <c r="K504">
        <v>3.6555</v>
      </c>
      <c r="L504" s="3">
        <f t="shared" si="35"/>
        <v>0.98147894975986816</v>
      </c>
      <c r="M504" s="3">
        <f t="shared" si="36"/>
        <v>9.6612345570938336E-5</v>
      </c>
      <c r="N504">
        <f t="shared" si="37"/>
        <v>7503615.6866859412</v>
      </c>
      <c r="O504">
        <f t="shared" si="38"/>
        <v>2.0526920220724776</v>
      </c>
      <c r="P504" s="3">
        <f t="shared" si="39"/>
        <v>9.6612345570938336E-5</v>
      </c>
      <c r="Q504" t="s">
        <v>1637</v>
      </c>
    </row>
    <row r="505" spans="1:19" x14ac:dyDescent="0.35">
      <c r="A505" t="s">
        <v>73</v>
      </c>
      <c r="B505" t="s">
        <v>28</v>
      </c>
      <c r="C505" t="s">
        <v>1636</v>
      </c>
      <c r="D505" t="s">
        <v>1636</v>
      </c>
      <c r="E505" t="s">
        <v>772</v>
      </c>
      <c r="F505" t="s">
        <v>773</v>
      </c>
      <c r="G505" t="s">
        <v>774</v>
      </c>
      <c r="H505" t="s">
        <v>452</v>
      </c>
      <c r="I505" s="3">
        <v>8.6035623172262595E-3</v>
      </c>
      <c r="J505" s="7">
        <v>77667255073.279999</v>
      </c>
      <c r="K505">
        <v>3.6555</v>
      </c>
      <c r="L505" s="3">
        <f t="shared" si="35"/>
        <v>0.98147894975986816</v>
      </c>
      <c r="M505" s="3">
        <f t="shared" si="36"/>
        <v>8.7659162932951697E-3</v>
      </c>
      <c r="N505">
        <f t="shared" si="37"/>
        <v>680824656.70237708</v>
      </c>
      <c r="O505">
        <f t="shared" si="38"/>
        <v>186.24665755775601</v>
      </c>
      <c r="P505" s="3">
        <f t="shared" si="39"/>
        <v>8.7659162932951697E-3</v>
      </c>
      <c r="Q505" t="s">
        <v>1637</v>
      </c>
    </row>
    <row r="506" spans="1:19" x14ac:dyDescent="0.35">
      <c r="A506" t="s">
        <v>73</v>
      </c>
      <c r="B506" t="s">
        <v>28</v>
      </c>
      <c r="C506" t="s">
        <v>1636</v>
      </c>
      <c r="D506" t="s">
        <v>1636</v>
      </c>
      <c r="E506" t="s">
        <v>1466</v>
      </c>
      <c r="F506" t="s">
        <v>1467</v>
      </c>
      <c r="G506" t="s">
        <v>1468</v>
      </c>
      <c r="H506" t="s">
        <v>452</v>
      </c>
      <c r="I506" s="3">
        <v>2.2913723345277738E-3</v>
      </c>
      <c r="J506" s="7">
        <v>77667255073.279999</v>
      </c>
      <c r="K506">
        <v>3.6555</v>
      </c>
      <c r="L506" s="3">
        <f t="shared" si="35"/>
        <v>0.98147894975986816</v>
      </c>
      <c r="M506" s="3">
        <f t="shared" si="36"/>
        <v>2.33461179690954E-3</v>
      </c>
      <c r="N506">
        <f t="shared" si="37"/>
        <v>181322889.92766181</v>
      </c>
      <c r="O506">
        <f t="shared" si="38"/>
        <v>49.602760204530654</v>
      </c>
      <c r="P506" s="3">
        <f t="shared" si="39"/>
        <v>2.33461179690954E-3</v>
      </c>
      <c r="Q506" t="s">
        <v>1637</v>
      </c>
    </row>
    <row r="507" spans="1:19" x14ac:dyDescent="0.35">
      <c r="A507" t="s">
        <v>73</v>
      </c>
      <c r="B507" t="s">
        <v>28</v>
      </c>
      <c r="C507" t="s">
        <v>39</v>
      </c>
      <c r="D507" t="s">
        <v>40</v>
      </c>
      <c r="E507" t="s">
        <v>1038</v>
      </c>
      <c r="F507" t="s">
        <v>1039</v>
      </c>
      <c r="H507" t="s">
        <v>128</v>
      </c>
      <c r="I507" s="3">
        <v>1.8051311954566851E-3</v>
      </c>
      <c r="J507" s="7">
        <v>51098761913.120003</v>
      </c>
      <c r="K507">
        <v>3.6555</v>
      </c>
      <c r="L507" s="3">
        <f t="shared" si="35"/>
        <v>0.98550243623972755</v>
      </c>
      <c r="M507" s="3">
        <f t="shared" si="36"/>
        <v>1.8316861826788821E-3</v>
      </c>
      <c r="N507">
        <f t="shared" si="37"/>
        <v>93596896.148259833</v>
      </c>
      <c r="O507">
        <f t="shared" si="38"/>
        <v>25.604403268570604</v>
      </c>
      <c r="P507" s="3">
        <f t="shared" si="39"/>
        <v>1.8316861826788821E-3</v>
      </c>
      <c r="Q507" t="s">
        <v>1638</v>
      </c>
      <c r="R507" t="s">
        <v>920</v>
      </c>
      <c r="S507" t="s">
        <v>1037</v>
      </c>
    </row>
    <row r="508" spans="1:19" x14ac:dyDescent="0.35">
      <c r="A508" t="s">
        <v>73</v>
      </c>
      <c r="B508" t="s">
        <v>28</v>
      </c>
      <c r="C508" t="s">
        <v>1636</v>
      </c>
      <c r="D508" t="s">
        <v>1636</v>
      </c>
      <c r="E508" t="s">
        <v>790</v>
      </c>
      <c r="F508" t="s">
        <v>791</v>
      </c>
      <c r="G508" t="s">
        <v>792</v>
      </c>
      <c r="H508" t="s">
        <v>452</v>
      </c>
      <c r="I508" s="3">
        <v>5.3262239330191634E-3</v>
      </c>
      <c r="J508" s="7">
        <v>77667255073.279999</v>
      </c>
      <c r="K508">
        <v>3.6555</v>
      </c>
      <c r="L508" s="3">
        <f t="shared" si="35"/>
        <v>0.98147894975986816</v>
      </c>
      <c r="M508" s="3">
        <f t="shared" si="36"/>
        <v>5.4267327224106991E-3</v>
      </c>
      <c r="N508">
        <f t="shared" si="37"/>
        <v>421479434.56598693</v>
      </c>
      <c r="O508">
        <f t="shared" si="38"/>
        <v>115.30007784598193</v>
      </c>
      <c r="P508" s="3">
        <f t="shared" si="39"/>
        <v>5.4267327224106991E-3</v>
      </c>
      <c r="Q508" t="s">
        <v>1637</v>
      </c>
    </row>
    <row r="509" spans="1:19" x14ac:dyDescent="0.35">
      <c r="A509" t="s">
        <v>73</v>
      </c>
      <c r="B509" t="s">
        <v>28</v>
      </c>
      <c r="C509" t="s">
        <v>1636</v>
      </c>
      <c r="D509" t="s">
        <v>1636</v>
      </c>
      <c r="E509" t="s">
        <v>832</v>
      </c>
      <c r="F509" t="s">
        <v>833</v>
      </c>
      <c r="G509" t="s">
        <v>834</v>
      </c>
      <c r="H509" t="s">
        <v>452</v>
      </c>
      <c r="I509" s="3">
        <v>3.2701055999955148E-8</v>
      </c>
      <c r="J509" s="7">
        <v>77667255073.279999</v>
      </c>
      <c r="K509">
        <v>3.6555</v>
      </c>
      <c r="L509" s="3">
        <f t="shared" si="35"/>
        <v>0.98147894975986816</v>
      </c>
      <c r="M509" s="3">
        <f t="shared" si="36"/>
        <v>3.3318143000372949E-8</v>
      </c>
      <c r="N509">
        <f t="shared" si="37"/>
        <v>2587.7287109779845</v>
      </c>
      <c r="O509">
        <f t="shared" si="38"/>
        <v>7.0790007139323878E-4</v>
      </c>
      <c r="P509" s="3">
        <f t="shared" si="39"/>
        <v>3.3318143000372949E-8</v>
      </c>
      <c r="Q509" t="s">
        <v>1637</v>
      </c>
    </row>
    <row r="510" spans="1:19" x14ac:dyDescent="0.35">
      <c r="A510" t="s">
        <v>73</v>
      </c>
      <c r="B510" t="s">
        <v>28</v>
      </c>
      <c r="C510" t="s">
        <v>1636</v>
      </c>
      <c r="D510" t="s">
        <v>1636</v>
      </c>
      <c r="E510" t="s">
        <v>617</v>
      </c>
      <c r="F510" t="s">
        <v>618</v>
      </c>
      <c r="G510" t="s">
        <v>619</v>
      </c>
      <c r="H510" t="s">
        <v>452</v>
      </c>
      <c r="I510" s="3">
        <v>5.3977159339958398E-5</v>
      </c>
      <c r="J510" s="7">
        <v>77667255073.279999</v>
      </c>
      <c r="K510">
        <v>3.6555</v>
      </c>
      <c r="L510" s="3">
        <f t="shared" si="35"/>
        <v>0.98147894975986816</v>
      </c>
      <c r="M510" s="3">
        <f t="shared" si="36"/>
        <v>5.4995738169590521E-5</v>
      </c>
      <c r="N510">
        <f t="shared" si="37"/>
        <v>4271368.0243609082</v>
      </c>
      <c r="O510">
        <f t="shared" si="38"/>
        <v>1.1684770959816464</v>
      </c>
      <c r="P510" s="3">
        <f t="shared" si="39"/>
        <v>5.4995738169590528E-5</v>
      </c>
      <c r="Q510" t="s">
        <v>1637</v>
      </c>
    </row>
    <row r="511" spans="1:19" x14ac:dyDescent="0.35">
      <c r="A511" t="s">
        <v>73</v>
      </c>
      <c r="B511" t="s">
        <v>28</v>
      </c>
      <c r="C511" t="s">
        <v>39</v>
      </c>
      <c r="D511" t="s">
        <v>40</v>
      </c>
      <c r="E511" t="s">
        <v>591</v>
      </c>
      <c r="G511" t="s">
        <v>592</v>
      </c>
      <c r="H511" t="s">
        <v>452</v>
      </c>
      <c r="I511" s="3">
        <v>2.14441163946326E-4</v>
      </c>
      <c r="J511" s="7">
        <v>51098761913.120003</v>
      </c>
      <c r="K511">
        <v>3.6555</v>
      </c>
      <c r="L511" s="3">
        <f t="shared" si="35"/>
        <v>0.98550243623972755</v>
      </c>
      <c r="M511" s="3">
        <f t="shared" si="36"/>
        <v>2.1759577253258286E-4</v>
      </c>
      <c r="N511">
        <f t="shared" si="37"/>
        <v>11118874.573943868</v>
      </c>
      <c r="O511">
        <f t="shared" si="38"/>
        <v>3.0416836476388642</v>
      </c>
      <c r="P511" s="3">
        <f t="shared" si="39"/>
        <v>2.1759577253258286E-4</v>
      </c>
      <c r="Q511" t="s">
        <v>1638</v>
      </c>
      <c r="R511" t="s">
        <v>452</v>
      </c>
      <c r="S511" t="s">
        <v>592</v>
      </c>
    </row>
    <row r="512" spans="1:19" x14ac:dyDescent="0.35">
      <c r="A512" t="s">
        <v>73</v>
      </c>
      <c r="B512" t="s">
        <v>28</v>
      </c>
      <c r="C512" t="s">
        <v>1636</v>
      </c>
      <c r="D512" t="s">
        <v>1636</v>
      </c>
      <c r="E512" t="s">
        <v>725</v>
      </c>
      <c r="F512" t="s">
        <v>726</v>
      </c>
      <c r="G512" t="s">
        <v>727</v>
      </c>
      <c r="H512" t="s">
        <v>452</v>
      </c>
      <c r="I512" s="3">
        <v>2.1294715389740768E-8</v>
      </c>
      <c r="J512" s="7">
        <v>77667255073.279999</v>
      </c>
      <c r="K512">
        <v>3.6555</v>
      </c>
      <c r="L512" s="3">
        <f t="shared" si="35"/>
        <v>0.98147894975986816</v>
      </c>
      <c r="M512" s="3">
        <f t="shared" si="36"/>
        <v>2.1696558438620415E-8</v>
      </c>
      <c r="N512">
        <f t="shared" si="37"/>
        <v>1685.1121384646574</v>
      </c>
      <c r="O512">
        <f t="shared" si="38"/>
        <v>4.60979931189894E-4</v>
      </c>
      <c r="P512" s="3">
        <f t="shared" si="39"/>
        <v>2.1696558438620415E-8</v>
      </c>
      <c r="Q512" t="s">
        <v>1637</v>
      </c>
    </row>
    <row r="513" spans="1:19" x14ac:dyDescent="0.35">
      <c r="A513" t="s">
        <v>73</v>
      </c>
      <c r="B513" t="s">
        <v>28</v>
      </c>
      <c r="C513" t="s">
        <v>1636</v>
      </c>
      <c r="D513" t="s">
        <v>1636</v>
      </c>
      <c r="E513" t="s">
        <v>683</v>
      </c>
      <c r="F513" t="s">
        <v>684</v>
      </c>
      <c r="G513" t="s">
        <v>685</v>
      </c>
      <c r="H513" t="s">
        <v>452</v>
      </c>
      <c r="I513" s="3">
        <v>2.3280652303862601E-8</v>
      </c>
      <c r="J513" s="7">
        <v>77667255073.279999</v>
      </c>
      <c r="K513">
        <v>3.6555</v>
      </c>
      <c r="L513" s="3">
        <f t="shared" si="35"/>
        <v>0.98147894975986816</v>
      </c>
      <c r="M513" s="3">
        <f t="shared" si="36"/>
        <v>2.3719971079928428E-8</v>
      </c>
      <c r="N513">
        <f t="shared" si="37"/>
        <v>1842.2650441956262</v>
      </c>
      <c r="O513">
        <f t="shared" si="38"/>
        <v>5.0397074112860788E-4</v>
      </c>
      <c r="P513" s="3">
        <f t="shared" si="39"/>
        <v>2.3719971079928428E-8</v>
      </c>
      <c r="Q513" t="s">
        <v>1637</v>
      </c>
    </row>
    <row r="514" spans="1:19" x14ac:dyDescent="0.35">
      <c r="A514" t="s">
        <v>73</v>
      </c>
      <c r="B514" t="s">
        <v>28</v>
      </c>
      <c r="C514" t="s">
        <v>1636</v>
      </c>
      <c r="D514" t="s">
        <v>1636</v>
      </c>
      <c r="E514" t="s">
        <v>856</v>
      </c>
      <c r="F514" t="s">
        <v>857</v>
      </c>
      <c r="G514" t="s">
        <v>858</v>
      </c>
      <c r="H514" t="s">
        <v>452</v>
      </c>
      <c r="I514" s="3">
        <v>1.128463521277455E-8</v>
      </c>
      <c r="J514" s="7">
        <v>77667255073.279999</v>
      </c>
      <c r="K514">
        <v>3.6555</v>
      </c>
      <c r="L514" s="3">
        <f t="shared" ref="L514:L577" si="40">SUMIFS($I$2:$I$3582,$A$2:$A$3582,$A514,$B$2:$B$3582,$B514,$C$2:$C$3582,$C514)</f>
        <v>0.98147894975986816</v>
      </c>
      <c r="M514" s="3">
        <f t="shared" ref="M514:M577" si="41">IF(L514=0,0,I514/L514)</f>
        <v>1.1497582516197097E-8</v>
      </c>
      <c r="N514">
        <f t="shared" ref="N514:N577" si="42">M514*J514</f>
        <v>892.98567401156436</v>
      </c>
      <c r="O514">
        <f t="shared" ref="O514:O577" si="43">IF(K514=0,"",N514/K514/1000000)</f>
        <v>2.4428550786802472E-4</v>
      </c>
      <c r="P514" s="3">
        <f t="shared" ref="P514:P577" si="44">IF(J514=0,0,N514/J514)</f>
        <v>1.1497582516197097E-8</v>
      </c>
      <c r="Q514" t="s">
        <v>1637</v>
      </c>
    </row>
    <row r="515" spans="1:19" x14ac:dyDescent="0.35">
      <c r="A515" t="s">
        <v>73</v>
      </c>
      <c r="B515" t="s">
        <v>28</v>
      </c>
      <c r="C515" t="s">
        <v>1636</v>
      </c>
      <c r="D515" t="s">
        <v>1636</v>
      </c>
      <c r="E515" t="s">
        <v>519</v>
      </c>
      <c r="F515" t="s">
        <v>520</v>
      </c>
      <c r="G515" t="s">
        <v>521</v>
      </c>
      <c r="H515" t="s">
        <v>452</v>
      </c>
      <c r="I515" s="3">
        <v>2.4032963569291469E-3</v>
      </c>
      <c r="J515" s="7">
        <v>77667255073.279999</v>
      </c>
      <c r="K515">
        <v>3.6555</v>
      </c>
      <c r="L515" s="3">
        <f t="shared" si="40"/>
        <v>0.98147894975986816</v>
      </c>
      <c r="M515" s="3">
        <f t="shared" si="41"/>
        <v>2.448647887473435E-3</v>
      </c>
      <c r="N515">
        <f t="shared" si="42"/>
        <v>190179760.06104749</v>
      </c>
      <c r="O515">
        <f t="shared" si="43"/>
        <v>52.025649038721788</v>
      </c>
      <c r="P515" s="3">
        <f t="shared" si="44"/>
        <v>2.448647887473435E-3</v>
      </c>
      <c r="Q515" t="s">
        <v>1637</v>
      </c>
    </row>
    <row r="516" spans="1:19" x14ac:dyDescent="0.35">
      <c r="A516" t="s">
        <v>73</v>
      </c>
      <c r="B516" t="s">
        <v>28</v>
      </c>
      <c r="C516" t="s">
        <v>39</v>
      </c>
      <c r="D516" t="s">
        <v>40</v>
      </c>
      <c r="E516" t="s">
        <v>1040</v>
      </c>
      <c r="F516" t="s">
        <v>1041</v>
      </c>
      <c r="H516" t="s">
        <v>128</v>
      </c>
      <c r="I516" s="3">
        <v>4.7185462517666029E-4</v>
      </c>
      <c r="J516" s="7">
        <v>51098761913.120003</v>
      </c>
      <c r="K516">
        <v>3.6555</v>
      </c>
      <c r="L516" s="3">
        <f t="shared" si="40"/>
        <v>0.98550243623972755</v>
      </c>
      <c r="M516" s="3">
        <f t="shared" si="41"/>
        <v>4.7879600072533936E-4</v>
      </c>
      <c r="N516">
        <f t="shared" si="42"/>
        <v>24465882.846018147</v>
      </c>
      <c r="O516">
        <f t="shared" si="43"/>
        <v>6.692896415269634</v>
      </c>
      <c r="P516" s="3">
        <f t="shared" si="44"/>
        <v>4.7879600072533936E-4</v>
      </c>
      <c r="Q516" t="s">
        <v>1638</v>
      </c>
      <c r="R516" t="s">
        <v>920</v>
      </c>
      <c r="S516" t="s">
        <v>1042</v>
      </c>
    </row>
    <row r="517" spans="1:19" x14ac:dyDescent="0.35">
      <c r="A517" t="s">
        <v>73</v>
      </c>
      <c r="B517" t="s">
        <v>28</v>
      </c>
      <c r="C517" t="s">
        <v>1636</v>
      </c>
      <c r="D517" t="s">
        <v>1636</v>
      </c>
      <c r="E517" t="s">
        <v>903</v>
      </c>
      <c r="F517" t="s">
        <v>904</v>
      </c>
      <c r="G517" t="s">
        <v>905</v>
      </c>
      <c r="H517" t="s">
        <v>452</v>
      </c>
      <c r="I517" s="3">
        <v>1.074635727490254E-2</v>
      </c>
      <c r="J517" s="7">
        <v>77667255073.279999</v>
      </c>
      <c r="K517">
        <v>3.6555</v>
      </c>
      <c r="L517" s="3">
        <f t="shared" si="40"/>
        <v>0.98147894975986816</v>
      </c>
      <c r="M517" s="3">
        <f t="shared" si="41"/>
        <v>1.0949146976134107E-2</v>
      </c>
      <c r="N517">
        <f t="shared" si="42"/>
        <v>850390191.03024006</v>
      </c>
      <c r="O517">
        <f t="shared" si="43"/>
        <v>232.63307099719327</v>
      </c>
      <c r="P517" s="3">
        <f t="shared" si="44"/>
        <v>1.0949146976134107E-2</v>
      </c>
      <c r="Q517" t="s">
        <v>1637</v>
      </c>
    </row>
    <row r="518" spans="1:19" x14ac:dyDescent="0.35">
      <c r="A518" t="s">
        <v>73</v>
      </c>
      <c r="B518" t="s">
        <v>28</v>
      </c>
      <c r="C518" t="s">
        <v>1636</v>
      </c>
      <c r="D518" t="s">
        <v>1636</v>
      </c>
      <c r="E518" t="s">
        <v>1267</v>
      </c>
      <c r="F518" t="s">
        <v>1268</v>
      </c>
      <c r="G518" t="s">
        <v>1269</v>
      </c>
      <c r="H518" t="s">
        <v>452</v>
      </c>
      <c r="I518" s="3">
        <v>8.0735306683236505E-3</v>
      </c>
      <c r="J518" s="7">
        <v>77667255073.279999</v>
      </c>
      <c r="K518">
        <v>3.6555</v>
      </c>
      <c r="L518" s="3">
        <f t="shared" si="40"/>
        <v>0.98147894975986816</v>
      </c>
      <c r="M518" s="3">
        <f t="shared" si="41"/>
        <v>8.2258826542321133E-3</v>
      </c>
      <c r="N518">
        <f t="shared" si="42"/>
        <v>638881726.30911505</v>
      </c>
      <c r="O518">
        <f t="shared" si="43"/>
        <v>174.77273322640269</v>
      </c>
      <c r="P518" s="3">
        <f t="shared" si="44"/>
        <v>8.2258826542321133E-3</v>
      </c>
      <c r="Q518" t="s">
        <v>1637</v>
      </c>
    </row>
    <row r="519" spans="1:19" x14ac:dyDescent="0.35">
      <c r="A519" t="s">
        <v>73</v>
      </c>
      <c r="B519" t="s">
        <v>28</v>
      </c>
      <c r="C519" t="s">
        <v>1636</v>
      </c>
      <c r="D519" t="s">
        <v>1636</v>
      </c>
      <c r="E519" t="s">
        <v>853</v>
      </c>
      <c r="F519" t="s">
        <v>854</v>
      </c>
      <c r="G519" t="s">
        <v>855</v>
      </c>
      <c r="H519" t="s">
        <v>452</v>
      </c>
      <c r="I519" s="3">
        <v>1.275314643119148E-3</v>
      </c>
      <c r="J519" s="7">
        <v>77667255073.279999</v>
      </c>
      <c r="K519">
        <v>3.6555</v>
      </c>
      <c r="L519" s="3">
        <f t="shared" si="40"/>
        <v>0.98147894975986816</v>
      </c>
      <c r="M519" s="3">
        <f t="shared" si="41"/>
        <v>1.2993805352943847E-3</v>
      </c>
      <c r="N519">
        <f t="shared" si="42"/>
        <v>100919319.47196408</v>
      </c>
      <c r="O519">
        <f t="shared" si="43"/>
        <v>27.60752823744059</v>
      </c>
      <c r="P519" s="3">
        <f t="shared" si="44"/>
        <v>1.2993805352943847E-3</v>
      </c>
      <c r="Q519" t="s">
        <v>1637</v>
      </c>
    </row>
    <row r="520" spans="1:19" x14ac:dyDescent="0.35">
      <c r="A520" t="s">
        <v>73</v>
      </c>
      <c r="B520" t="s">
        <v>28</v>
      </c>
      <c r="C520" t="s">
        <v>1636</v>
      </c>
      <c r="D520" t="s">
        <v>1636</v>
      </c>
      <c r="E520" t="s">
        <v>868</v>
      </c>
      <c r="F520" t="s">
        <v>869</v>
      </c>
      <c r="G520" t="s">
        <v>870</v>
      </c>
      <c r="H520" t="s">
        <v>452</v>
      </c>
      <c r="I520" s="3">
        <v>3.4628038248822641E-8</v>
      </c>
      <c r="J520" s="7">
        <v>77667255073.279999</v>
      </c>
      <c r="K520">
        <v>3.6555</v>
      </c>
      <c r="L520" s="3">
        <f t="shared" si="40"/>
        <v>0.98147894975986816</v>
      </c>
      <c r="M520" s="3">
        <f t="shared" si="41"/>
        <v>3.5281488469309351E-8</v>
      </c>
      <c r="N520">
        <f t="shared" si="42"/>
        <v>2740.2163643108365</v>
      </c>
      <c r="O520">
        <f t="shared" si="43"/>
        <v>7.4961465307367989E-4</v>
      </c>
      <c r="P520" s="3">
        <f t="shared" si="44"/>
        <v>3.5281488469309351E-8</v>
      </c>
      <c r="Q520" t="s">
        <v>1637</v>
      </c>
    </row>
    <row r="521" spans="1:19" x14ac:dyDescent="0.35">
      <c r="A521" t="s">
        <v>73</v>
      </c>
      <c r="B521" t="s">
        <v>28</v>
      </c>
      <c r="C521" t="s">
        <v>1636</v>
      </c>
      <c r="D521" t="s">
        <v>1636</v>
      </c>
      <c r="E521" t="s">
        <v>602</v>
      </c>
      <c r="F521" t="s">
        <v>603</v>
      </c>
      <c r="G521" t="s">
        <v>604</v>
      </c>
      <c r="H521" t="s">
        <v>452</v>
      </c>
      <c r="I521" s="3">
        <v>8.6852921486629125E-4</v>
      </c>
      <c r="J521" s="7">
        <v>77667255073.279999</v>
      </c>
      <c r="K521">
        <v>3.6555</v>
      </c>
      <c r="L521" s="3">
        <f t="shared" si="40"/>
        <v>0.98147894975986816</v>
      </c>
      <c r="M521" s="3">
        <f t="shared" si="41"/>
        <v>8.8491884118226723E-4</v>
      </c>
      <c r="N521">
        <f t="shared" si="42"/>
        <v>68729217.357254505</v>
      </c>
      <c r="O521">
        <f t="shared" si="43"/>
        <v>18.801591398510329</v>
      </c>
      <c r="P521" s="3">
        <f t="shared" si="44"/>
        <v>8.8491884118226723E-4</v>
      </c>
      <c r="Q521" t="s">
        <v>1637</v>
      </c>
    </row>
    <row r="522" spans="1:19" x14ac:dyDescent="0.35">
      <c r="A522" t="s">
        <v>73</v>
      </c>
      <c r="B522" t="s">
        <v>28</v>
      </c>
      <c r="C522" t="s">
        <v>1636</v>
      </c>
      <c r="D522" t="s">
        <v>1636</v>
      </c>
      <c r="E522" t="s">
        <v>671</v>
      </c>
      <c r="F522" t="s">
        <v>672</v>
      </c>
      <c r="G522" t="s">
        <v>673</v>
      </c>
      <c r="H522" t="s">
        <v>452</v>
      </c>
      <c r="I522" s="3">
        <v>3.6698710367653631E-4</v>
      </c>
      <c r="J522" s="7">
        <v>77667255073.279999</v>
      </c>
      <c r="K522">
        <v>3.6555</v>
      </c>
      <c r="L522" s="3">
        <f t="shared" si="40"/>
        <v>0.98147894975986816</v>
      </c>
      <c r="M522" s="3">
        <f t="shared" si="41"/>
        <v>3.7391235315472081E-4</v>
      </c>
      <c r="N522">
        <f t="shared" si="42"/>
        <v>29040746.107518051</v>
      </c>
      <c r="O522">
        <f t="shared" si="43"/>
        <v>7.944397786217495</v>
      </c>
      <c r="P522" s="3">
        <f t="shared" si="44"/>
        <v>3.7391235315472081E-4</v>
      </c>
      <c r="Q522" t="s">
        <v>1637</v>
      </c>
    </row>
    <row r="523" spans="1:19" x14ac:dyDescent="0.35">
      <c r="A523" t="s">
        <v>73</v>
      </c>
      <c r="B523" t="s">
        <v>28</v>
      </c>
      <c r="C523" t="s">
        <v>1636</v>
      </c>
      <c r="D523" t="s">
        <v>1636</v>
      </c>
      <c r="E523" t="s">
        <v>553</v>
      </c>
      <c r="F523" t="s">
        <v>554</v>
      </c>
      <c r="G523" t="s">
        <v>555</v>
      </c>
      <c r="H523" t="s">
        <v>452</v>
      </c>
      <c r="I523" s="3">
        <v>1.0914592803841451E-3</v>
      </c>
      <c r="J523" s="7">
        <v>77667255073.279999</v>
      </c>
      <c r="K523">
        <v>3.6555</v>
      </c>
      <c r="L523" s="3">
        <f t="shared" si="40"/>
        <v>0.98147894975986816</v>
      </c>
      <c r="M523" s="3">
        <f t="shared" si="41"/>
        <v>1.1120557202486973E-3</v>
      </c>
      <c r="N523">
        <f t="shared" si="42"/>
        <v>86370315.280255675</v>
      </c>
      <c r="O523">
        <f t="shared" si="43"/>
        <v>23.627496999112484</v>
      </c>
      <c r="P523" s="3">
        <f t="shared" si="44"/>
        <v>1.1120557202486973E-3</v>
      </c>
      <c r="Q523" t="s">
        <v>1637</v>
      </c>
    </row>
    <row r="524" spans="1:19" x14ac:dyDescent="0.35">
      <c r="A524" t="s">
        <v>73</v>
      </c>
      <c r="B524" t="s">
        <v>28</v>
      </c>
      <c r="C524" t="s">
        <v>29</v>
      </c>
      <c r="D524" t="s">
        <v>30</v>
      </c>
      <c r="E524" t="s">
        <v>591</v>
      </c>
      <c r="G524" t="s">
        <v>592</v>
      </c>
      <c r="H524" t="s">
        <v>452</v>
      </c>
      <c r="I524" s="3">
        <v>2.5706751421862499E-3</v>
      </c>
      <c r="J524" s="7">
        <v>13546427235.219999</v>
      </c>
      <c r="K524">
        <v>3.6555</v>
      </c>
      <c r="L524" s="3">
        <f t="shared" si="40"/>
        <v>0.98169211961567404</v>
      </c>
      <c r="M524" s="3">
        <f t="shared" si="41"/>
        <v>2.6186164590917284E-3</v>
      </c>
      <c r="N524">
        <f t="shared" si="42"/>
        <v>35472897.320035547</v>
      </c>
      <c r="O524">
        <f t="shared" si="43"/>
        <v>9.7039795705199143</v>
      </c>
      <c r="P524" s="3">
        <f t="shared" si="44"/>
        <v>2.6186164590917284E-3</v>
      </c>
      <c r="Q524" t="s">
        <v>1638</v>
      </c>
      <c r="R524" t="s">
        <v>452</v>
      </c>
      <c r="S524" t="s">
        <v>592</v>
      </c>
    </row>
    <row r="525" spans="1:19" x14ac:dyDescent="0.35">
      <c r="A525" t="s">
        <v>73</v>
      </c>
      <c r="B525" t="s">
        <v>28</v>
      </c>
      <c r="C525" t="s">
        <v>1636</v>
      </c>
      <c r="D525" t="s">
        <v>1636</v>
      </c>
      <c r="E525" t="s">
        <v>695</v>
      </c>
      <c r="F525" t="s">
        <v>696</v>
      </c>
      <c r="G525" t="s">
        <v>697</v>
      </c>
      <c r="H525" t="s">
        <v>452</v>
      </c>
      <c r="I525" s="3">
        <v>1.40008709706516E-6</v>
      </c>
      <c r="J525" s="7">
        <v>77667255073.279999</v>
      </c>
      <c r="K525">
        <v>3.6555</v>
      </c>
      <c r="L525" s="3">
        <f t="shared" si="40"/>
        <v>0.98147894975986816</v>
      </c>
      <c r="M525" s="3">
        <f t="shared" si="41"/>
        <v>1.4265075144074256E-6</v>
      </c>
      <c r="N525">
        <f t="shared" si="42"/>
        <v>110792.92298543216</v>
      </c>
      <c r="O525">
        <f t="shared" si="43"/>
        <v>3.0308555050042991E-2</v>
      </c>
      <c r="P525" s="3">
        <f t="shared" si="44"/>
        <v>1.4265075144074256E-6</v>
      </c>
      <c r="Q525" t="s">
        <v>1637</v>
      </c>
    </row>
    <row r="526" spans="1:19" x14ac:dyDescent="0.35">
      <c r="A526" t="s">
        <v>73</v>
      </c>
      <c r="B526" t="s">
        <v>28</v>
      </c>
      <c r="C526" t="s">
        <v>1636</v>
      </c>
      <c r="D526" t="s">
        <v>1636</v>
      </c>
      <c r="E526" t="s">
        <v>528</v>
      </c>
      <c r="F526" t="s">
        <v>529</v>
      </c>
      <c r="G526" t="s">
        <v>530</v>
      </c>
      <c r="H526" t="s">
        <v>452</v>
      </c>
      <c r="I526" s="3">
        <v>8.2512981117449299E-3</v>
      </c>
      <c r="J526" s="7">
        <v>77667255073.279999</v>
      </c>
      <c r="K526">
        <v>3.6555</v>
      </c>
      <c r="L526" s="3">
        <f t="shared" si="40"/>
        <v>0.98147894975986816</v>
      </c>
      <c r="M526" s="3">
        <f t="shared" si="41"/>
        <v>8.4070046675618661E-3</v>
      </c>
      <c r="N526">
        <f t="shared" si="42"/>
        <v>652948975.91778302</v>
      </c>
      <c r="O526">
        <f t="shared" si="43"/>
        <v>178.62097549385393</v>
      </c>
      <c r="P526" s="3">
        <f t="shared" si="44"/>
        <v>8.4070046675618661E-3</v>
      </c>
      <c r="Q526" t="s">
        <v>1637</v>
      </c>
    </row>
    <row r="527" spans="1:19" x14ac:dyDescent="0.35">
      <c r="A527" t="s">
        <v>73</v>
      </c>
      <c r="B527" t="s">
        <v>28</v>
      </c>
      <c r="C527" t="s">
        <v>1636</v>
      </c>
      <c r="D527" t="s">
        <v>1636</v>
      </c>
      <c r="E527" t="s">
        <v>1426</v>
      </c>
      <c r="F527" t="s">
        <v>1427</v>
      </c>
      <c r="G527" t="s">
        <v>484</v>
      </c>
      <c r="H527" t="s">
        <v>452</v>
      </c>
      <c r="I527" s="3">
        <v>8.1038629572899017E-3</v>
      </c>
      <c r="J527" s="7">
        <v>77667255073.279999</v>
      </c>
      <c r="K527">
        <v>3.6555</v>
      </c>
      <c r="L527" s="3">
        <f t="shared" si="40"/>
        <v>0.98147894975986816</v>
      </c>
      <c r="M527" s="3">
        <f t="shared" si="41"/>
        <v>8.2567873302556508E-3</v>
      </c>
      <c r="N527">
        <f t="shared" si="42"/>
        <v>641282007.66479218</v>
      </c>
      <c r="O527">
        <f t="shared" si="43"/>
        <v>175.42935512646486</v>
      </c>
      <c r="P527" s="3">
        <f t="shared" si="44"/>
        <v>8.2567873302556508E-3</v>
      </c>
      <c r="Q527" t="s">
        <v>1637</v>
      </c>
    </row>
    <row r="528" spans="1:19" x14ac:dyDescent="0.35">
      <c r="A528" t="s">
        <v>73</v>
      </c>
      <c r="B528" t="s">
        <v>28</v>
      </c>
      <c r="C528" t="s">
        <v>1636</v>
      </c>
      <c r="D528" t="s">
        <v>1636</v>
      </c>
      <c r="E528" t="s">
        <v>892</v>
      </c>
      <c r="F528" t="s">
        <v>893</v>
      </c>
      <c r="G528" t="s">
        <v>894</v>
      </c>
      <c r="H528" t="s">
        <v>452</v>
      </c>
      <c r="I528" s="3">
        <v>1.3265619619874311E-3</v>
      </c>
      <c r="J528" s="7">
        <v>77667255073.279999</v>
      </c>
      <c r="K528">
        <v>3.6555</v>
      </c>
      <c r="L528" s="3">
        <f t="shared" si="40"/>
        <v>0.98147894975986816</v>
      </c>
      <c r="M528" s="3">
        <f t="shared" si="41"/>
        <v>1.3515949193938313E-3</v>
      </c>
      <c r="N528">
        <f t="shared" si="42"/>
        <v>104974667.36031002</v>
      </c>
      <c r="O528">
        <f t="shared" si="43"/>
        <v>28.716910781099717</v>
      </c>
      <c r="P528" s="3">
        <f t="shared" si="44"/>
        <v>1.3515949193938313E-3</v>
      </c>
      <c r="Q528" t="s">
        <v>1637</v>
      </c>
    </row>
    <row r="529" spans="1:19" x14ac:dyDescent="0.35">
      <c r="A529" t="s">
        <v>73</v>
      </c>
      <c r="B529" t="s">
        <v>28</v>
      </c>
      <c r="C529" t="s">
        <v>39</v>
      </c>
      <c r="D529" t="s">
        <v>40</v>
      </c>
      <c r="E529" t="s">
        <v>593</v>
      </c>
      <c r="G529" t="s">
        <v>594</v>
      </c>
      <c r="H529" t="s">
        <v>452</v>
      </c>
      <c r="I529" s="3">
        <v>2.3264040671869702E-3</v>
      </c>
      <c r="J529" s="7">
        <v>51098761913.120003</v>
      </c>
      <c r="K529">
        <v>3.6555</v>
      </c>
      <c r="L529" s="3">
        <f t="shared" si="40"/>
        <v>0.98550243623972755</v>
      </c>
      <c r="M529" s="3">
        <f t="shared" si="41"/>
        <v>2.3606274136303228E-3</v>
      </c>
      <c r="N529">
        <f t="shared" si="42"/>
        <v>120625138.17468011</v>
      </c>
      <c r="O529">
        <f t="shared" si="43"/>
        <v>32.998259656594207</v>
      </c>
      <c r="P529" s="3">
        <f t="shared" si="44"/>
        <v>2.3606274136303228E-3</v>
      </c>
      <c r="Q529" t="s">
        <v>1638</v>
      </c>
      <c r="R529" t="s">
        <v>452</v>
      </c>
      <c r="S529" t="s">
        <v>594</v>
      </c>
    </row>
    <row r="530" spans="1:19" x14ac:dyDescent="0.35">
      <c r="A530" t="s">
        <v>73</v>
      </c>
      <c r="B530" t="s">
        <v>28</v>
      </c>
      <c r="C530" t="s">
        <v>1636</v>
      </c>
      <c r="D530" t="s">
        <v>1636</v>
      </c>
      <c r="E530" t="s">
        <v>531</v>
      </c>
      <c r="F530" t="s">
        <v>532</v>
      </c>
      <c r="G530" t="s">
        <v>530</v>
      </c>
      <c r="H530" t="s">
        <v>452</v>
      </c>
      <c r="I530" s="3">
        <v>5.5144048347449803E-3</v>
      </c>
      <c r="J530" s="7">
        <v>77667255073.279999</v>
      </c>
      <c r="K530">
        <v>3.6555</v>
      </c>
      <c r="L530" s="3">
        <f t="shared" si="40"/>
        <v>0.98147894975986816</v>
      </c>
      <c r="M530" s="3">
        <f t="shared" si="41"/>
        <v>5.61846470175866E-3</v>
      </c>
      <c r="N530">
        <f t="shared" si="42"/>
        <v>436370731.11170989</v>
      </c>
      <c r="O530">
        <f t="shared" si="43"/>
        <v>119.37374671363969</v>
      </c>
      <c r="P530" s="3">
        <f t="shared" si="44"/>
        <v>5.61846470175866E-3</v>
      </c>
      <c r="Q530" t="s">
        <v>1637</v>
      </c>
    </row>
    <row r="531" spans="1:19" x14ac:dyDescent="0.35">
      <c r="A531" t="s">
        <v>73</v>
      </c>
      <c r="B531" t="s">
        <v>28</v>
      </c>
      <c r="C531" t="s">
        <v>1636</v>
      </c>
      <c r="D531" t="s">
        <v>1636</v>
      </c>
      <c r="E531" t="s">
        <v>1430</v>
      </c>
      <c r="F531" t="s">
        <v>1431</v>
      </c>
      <c r="G531" t="s">
        <v>1432</v>
      </c>
      <c r="H531" t="s">
        <v>452</v>
      </c>
      <c r="I531" s="3">
        <v>1.5528747238638041E-4</v>
      </c>
      <c r="J531" s="7">
        <v>77667255073.279999</v>
      </c>
      <c r="K531">
        <v>3.6555</v>
      </c>
      <c r="L531" s="3">
        <f t="shared" si="40"/>
        <v>0.98147894975986816</v>
      </c>
      <c r="M531" s="3">
        <f t="shared" si="41"/>
        <v>1.5821783281686638E-4</v>
      </c>
      <c r="N531">
        <f t="shared" si="42"/>
        <v>12288344.778529132</v>
      </c>
      <c r="O531">
        <f t="shared" si="43"/>
        <v>3.361604371092636</v>
      </c>
      <c r="P531" s="3">
        <f t="shared" si="44"/>
        <v>1.5821783281686638E-4</v>
      </c>
      <c r="Q531" t="s">
        <v>1637</v>
      </c>
    </row>
    <row r="532" spans="1:19" x14ac:dyDescent="0.35">
      <c r="A532" t="s">
        <v>73</v>
      </c>
      <c r="B532" t="s">
        <v>28</v>
      </c>
      <c r="C532" t="s">
        <v>1636</v>
      </c>
      <c r="D532" t="s">
        <v>1636</v>
      </c>
      <c r="E532" t="s">
        <v>1414</v>
      </c>
      <c r="F532" t="s">
        <v>1415</v>
      </c>
      <c r="G532" t="s">
        <v>1416</v>
      </c>
      <c r="H532" t="s">
        <v>452</v>
      </c>
      <c r="I532" s="3">
        <v>5.6426369616377253E-4</v>
      </c>
      <c r="J532" s="7">
        <v>77667255073.279999</v>
      </c>
      <c r="K532">
        <v>3.6555</v>
      </c>
      <c r="L532" s="3">
        <f t="shared" si="40"/>
        <v>0.98147894975986816</v>
      </c>
      <c r="M532" s="3">
        <f t="shared" si="41"/>
        <v>5.7491166397590811E-4</v>
      </c>
      <c r="N532">
        <f t="shared" si="42"/>
        <v>44651810.850620694</v>
      </c>
      <c r="O532">
        <f t="shared" si="43"/>
        <v>12.214966721548542</v>
      </c>
      <c r="P532" s="3">
        <f t="shared" si="44"/>
        <v>5.7491166397590811E-4</v>
      </c>
      <c r="Q532" t="s">
        <v>1637</v>
      </c>
    </row>
    <row r="533" spans="1:19" x14ac:dyDescent="0.35">
      <c r="A533" t="s">
        <v>73</v>
      </c>
      <c r="B533" t="s">
        <v>28</v>
      </c>
      <c r="C533" t="s">
        <v>1636</v>
      </c>
      <c r="D533" t="s">
        <v>1636</v>
      </c>
      <c r="E533" t="s">
        <v>637</v>
      </c>
      <c r="F533" t="s">
        <v>638</v>
      </c>
      <c r="G533" t="s">
        <v>639</v>
      </c>
      <c r="H533" t="s">
        <v>452</v>
      </c>
      <c r="I533" s="3">
        <v>1.591060244259018E-3</v>
      </c>
      <c r="J533" s="7">
        <v>77667255073.279999</v>
      </c>
      <c r="K533">
        <v>3.6555</v>
      </c>
      <c r="L533" s="3">
        <f t="shared" si="40"/>
        <v>0.98147894975986816</v>
      </c>
      <c r="M533" s="3">
        <f t="shared" si="41"/>
        <v>1.6210844304386681E-3</v>
      </c>
      <c r="N533">
        <f t="shared" si="42"/>
        <v>125905177.95420286</v>
      </c>
      <c r="O533">
        <f t="shared" si="43"/>
        <v>34.442669389742271</v>
      </c>
      <c r="P533" s="3">
        <f t="shared" si="44"/>
        <v>1.6210844304386681E-3</v>
      </c>
      <c r="Q533" t="s">
        <v>1637</v>
      </c>
    </row>
    <row r="534" spans="1:19" x14ac:dyDescent="0.35">
      <c r="A534" t="s">
        <v>73</v>
      </c>
      <c r="B534" t="s">
        <v>28</v>
      </c>
      <c r="C534" t="s">
        <v>76</v>
      </c>
      <c r="D534" t="s">
        <v>77</v>
      </c>
      <c r="E534" t="s">
        <v>1043</v>
      </c>
      <c r="H534" t="s">
        <v>128</v>
      </c>
      <c r="I534" s="3">
        <v>3.6655505603037201E-3</v>
      </c>
      <c r="J534" s="7">
        <v>13022065924.940001</v>
      </c>
      <c r="K534">
        <v>3.6555</v>
      </c>
      <c r="L534" s="3">
        <f t="shared" si="40"/>
        <v>0.96546898107770229</v>
      </c>
      <c r="M534" s="3">
        <f t="shared" si="41"/>
        <v>3.7966528517695709E-3</v>
      </c>
      <c r="N534">
        <f t="shared" si="42"/>
        <v>49440263.729854807</v>
      </c>
      <c r="O534">
        <f t="shared" si="43"/>
        <v>13.524897751293889</v>
      </c>
      <c r="P534" s="3">
        <f t="shared" si="44"/>
        <v>3.7966528517695709E-3</v>
      </c>
      <c r="Q534" t="s">
        <v>1638</v>
      </c>
      <c r="R534" t="s">
        <v>920</v>
      </c>
      <c r="S534" t="s">
        <v>1044</v>
      </c>
    </row>
    <row r="535" spans="1:19" x14ac:dyDescent="0.35">
      <c r="A535" t="s">
        <v>73</v>
      </c>
      <c r="B535" t="s">
        <v>28</v>
      </c>
      <c r="C535" t="s">
        <v>1636</v>
      </c>
      <c r="D535" t="s">
        <v>1636</v>
      </c>
      <c r="E535" t="s">
        <v>734</v>
      </c>
      <c r="F535" t="s">
        <v>735</v>
      </c>
      <c r="G535" t="s">
        <v>736</v>
      </c>
      <c r="H535" t="s">
        <v>452</v>
      </c>
      <c r="I535" s="3">
        <v>1.130722845112485E-3</v>
      </c>
      <c r="J535" s="7">
        <v>77667255073.279999</v>
      </c>
      <c r="K535">
        <v>3.6555</v>
      </c>
      <c r="L535" s="3">
        <f t="shared" si="40"/>
        <v>0.98147894975986816</v>
      </c>
      <c r="M535" s="3">
        <f t="shared" si="41"/>
        <v>1.1520602101442231E-3</v>
      </c>
      <c r="N535">
        <f t="shared" si="42"/>
        <v>89477354.201047927</v>
      </c>
      <c r="O535">
        <f t="shared" si="43"/>
        <v>24.477459773231548</v>
      </c>
      <c r="P535" s="3">
        <f t="shared" si="44"/>
        <v>1.1520602101442231E-3</v>
      </c>
      <c r="Q535" t="s">
        <v>1637</v>
      </c>
    </row>
    <row r="536" spans="1:19" x14ac:dyDescent="0.35">
      <c r="A536" t="s">
        <v>73</v>
      </c>
      <c r="B536" t="s">
        <v>28</v>
      </c>
      <c r="C536" t="s">
        <v>1636</v>
      </c>
      <c r="D536" t="s">
        <v>1636</v>
      </c>
      <c r="E536" t="s">
        <v>1442</v>
      </c>
      <c r="F536" t="s">
        <v>1443</v>
      </c>
      <c r="G536" t="s">
        <v>1444</v>
      </c>
      <c r="H536" t="s">
        <v>452</v>
      </c>
      <c r="I536" s="3">
        <v>4.6683437589438518E-4</v>
      </c>
      <c r="J536" s="7">
        <v>77667255073.279999</v>
      </c>
      <c r="K536">
        <v>3.6555</v>
      </c>
      <c r="L536" s="3">
        <f t="shared" si="40"/>
        <v>0.98147894975986816</v>
      </c>
      <c r="M536" s="3">
        <f t="shared" si="41"/>
        <v>4.7564379858437353E-4</v>
      </c>
      <c r="N536">
        <f t="shared" si="42"/>
        <v>36941948.228676356</v>
      </c>
      <c r="O536">
        <f t="shared" si="43"/>
        <v>10.10585370774897</v>
      </c>
      <c r="P536" s="3">
        <f t="shared" si="44"/>
        <v>4.7564379858437353E-4</v>
      </c>
      <c r="Q536" t="s">
        <v>1637</v>
      </c>
    </row>
    <row r="537" spans="1:19" x14ac:dyDescent="0.35">
      <c r="A537" t="s">
        <v>73</v>
      </c>
      <c r="B537" t="s">
        <v>28</v>
      </c>
      <c r="C537" t="s">
        <v>1636</v>
      </c>
      <c r="D537" t="s">
        <v>1636</v>
      </c>
      <c r="E537" t="s">
        <v>817</v>
      </c>
      <c r="F537" t="s">
        <v>818</v>
      </c>
      <c r="G537" t="s">
        <v>819</v>
      </c>
      <c r="H537" t="s">
        <v>452</v>
      </c>
      <c r="I537" s="3">
        <v>9.5605458401974022E-9</v>
      </c>
      <c r="J537" s="7">
        <v>77667255073.279999</v>
      </c>
      <c r="K537">
        <v>3.6555</v>
      </c>
      <c r="L537" s="3">
        <f t="shared" si="40"/>
        <v>0.98147894975986816</v>
      </c>
      <c r="M537" s="3">
        <f t="shared" si="41"/>
        <v>9.7409586242644493E-9</v>
      </c>
      <c r="N537">
        <f t="shared" si="42"/>
        <v>756.55351812901358</v>
      </c>
      <c r="O537">
        <f t="shared" si="43"/>
        <v>2.0696307430693845E-4</v>
      </c>
      <c r="P537" s="3">
        <f t="shared" si="44"/>
        <v>9.7409586242644493E-9</v>
      </c>
      <c r="Q537" t="s">
        <v>1637</v>
      </c>
    </row>
    <row r="538" spans="1:19" x14ac:dyDescent="0.35">
      <c r="A538" t="s">
        <v>73</v>
      </c>
      <c r="B538" t="s">
        <v>28</v>
      </c>
      <c r="C538" t="s">
        <v>1636</v>
      </c>
      <c r="D538" t="s">
        <v>1636</v>
      </c>
      <c r="E538" t="s">
        <v>686</v>
      </c>
      <c r="F538" t="s">
        <v>687</v>
      </c>
      <c r="G538" t="s">
        <v>688</v>
      </c>
      <c r="H538" t="s">
        <v>452</v>
      </c>
      <c r="I538" s="3">
        <v>1.1656626397607161E-6</v>
      </c>
      <c r="J538" s="7">
        <v>77667255073.279999</v>
      </c>
      <c r="K538">
        <v>3.6555</v>
      </c>
      <c r="L538" s="3">
        <f t="shared" si="40"/>
        <v>0.98147894975986816</v>
      </c>
      <c r="M538" s="3">
        <f t="shared" si="41"/>
        <v>1.1876593380285037E-6</v>
      </c>
      <c r="N538">
        <f t="shared" si="42"/>
        <v>92242.240746822674</v>
      </c>
      <c r="O538">
        <f t="shared" si="43"/>
        <v>2.5233823210729769E-2</v>
      </c>
      <c r="P538" s="3">
        <f t="shared" si="44"/>
        <v>1.1876593380285037E-6</v>
      </c>
      <c r="Q538" t="s">
        <v>1637</v>
      </c>
    </row>
    <row r="539" spans="1:19" x14ac:dyDescent="0.35">
      <c r="A539" t="s">
        <v>73</v>
      </c>
      <c r="B539" t="s">
        <v>28</v>
      </c>
      <c r="C539" t="s">
        <v>1636</v>
      </c>
      <c r="D539" t="s">
        <v>1636</v>
      </c>
      <c r="E539" t="s">
        <v>745</v>
      </c>
      <c r="F539" t="s">
        <v>746</v>
      </c>
      <c r="G539" t="s">
        <v>747</v>
      </c>
      <c r="H539" t="s">
        <v>452</v>
      </c>
      <c r="I539" s="3">
        <v>6.5529026099158495E-5</v>
      </c>
      <c r="J539" s="7">
        <v>77667255073.279999</v>
      </c>
      <c r="K539">
        <v>3.6555</v>
      </c>
      <c r="L539" s="3">
        <f t="shared" si="40"/>
        <v>0.98147894975986816</v>
      </c>
      <c r="M539" s="3">
        <f t="shared" si="41"/>
        <v>6.6765595039191655E-5</v>
      </c>
      <c r="N539">
        <f t="shared" si="42"/>
        <v>5185500.5000282163</v>
      </c>
      <c r="O539">
        <f t="shared" si="43"/>
        <v>1.4185475311252129</v>
      </c>
      <c r="P539" s="3">
        <f t="shared" si="44"/>
        <v>6.6765595039191655E-5</v>
      </c>
      <c r="Q539" t="s">
        <v>1637</v>
      </c>
    </row>
    <row r="540" spans="1:19" x14ac:dyDescent="0.35">
      <c r="A540" t="s">
        <v>73</v>
      </c>
      <c r="B540" t="s">
        <v>28</v>
      </c>
      <c r="C540" t="s">
        <v>1636</v>
      </c>
      <c r="D540" t="s">
        <v>1636</v>
      </c>
      <c r="E540" t="s">
        <v>1453</v>
      </c>
      <c r="F540" t="s">
        <v>714</v>
      </c>
      <c r="G540" t="s">
        <v>715</v>
      </c>
      <c r="H540" t="s">
        <v>452</v>
      </c>
      <c r="I540" s="3">
        <v>6.7123010317246686E-9</v>
      </c>
      <c r="J540" s="7">
        <v>77667255073.279999</v>
      </c>
      <c r="K540">
        <v>3.6555</v>
      </c>
      <c r="L540" s="3">
        <f t="shared" si="40"/>
        <v>0.98147894975986816</v>
      </c>
      <c r="M540" s="3">
        <f t="shared" si="41"/>
        <v>6.8389658620461725E-9</v>
      </c>
      <c r="N540">
        <f t="shared" si="42"/>
        <v>531.16370604499434</v>
      </c>
      <c r="O540">
        <f t="shared" si="43"/>
        <v>1.4530534975926531E-4</v>
      </c>
      <c r="P540" s="3">
        <f t="shared" si="44"/>
        <v>6.8389658620461733E-9</v>
      </c>
      <c r="Q540" t="s">
        <v>1637</v>
      </c>
    </row>
    <row r="541" spans="1:19" x14ac:dyDescent="0.35">
      <c r="A541" t="s">
        <v>73</v>
      </c>
      <c r="B541" t="s">
        <v>28</v>
      </c>
      <c r="C541" t="s">
        <v>1636</v>
      </c>
      <c r="D541" t="s">
        <v>1636</v>
      </c>
      <c r="E541" t="s">
        <v>536</v>
      </c>
      <c r="F541" t="s">
        <v>537</v>
      </c>
      <c r="G541" t="s">
        <v>538</v>
      </c>
      <c r="H541" t="s">
        <v>452</v>
      </c>
      <c r="I541" s="3">
        <v>3.5499798497792239E-7</v>
      </c>
      <c r="J541" s="7">
        <v>77667255073.279999</v>
      </c>
      <c r="K541">
        <v>3.6555</v>
      </c>
      <c r="L541" s="3">
        <f t="shared" si="40"/>
        <v>0.98147894975986816</v>
      </c>
      <c r="M541" s="3">
        <f t="shared" si="41"/>
        <v>3.6169699315994228E-7</v>
      </c>
      <c r="N541">
        <f t="shared" si="42"/>
        <v>28092.012626991647</v>
      </c>
      <c r="O541">
        <f t="shared" si="43"/>
        <v>7.6848618867437143E-3</v>
      </c>
      <c r="P541" s="3">
        <f t="shared" si="44"/>
        <v>3.6169699315994228E-7</v>
      </c>
      <c r="Q541" t="s">
        <v>1637</v>
      </c>
    </row>
    <row r="542" spans="1:19" x14ac:dyDescent="0.35">
      <c r="A542" t="s">
        <v>73</v>
      </c>
      <c r="B542" t="s">
        <v>28</v>
      </c>
      <c r="C542" t="s">
        <v>1636</v>
      </c>
      <c r="D542" t="s">
        <v>1636</v>
      </c>
      <c r="E542" t="s">
        <v>874</v>
      </c>
      <c r="F542" t="s">
        <v>875</v>
      </c>
      <c r="G542" t="s">
        <v>876</v>
      </c>
      <c r="H542" t="s">
        <v>452</v>
      </c>
      <c r="I542" s="3">
        <v>2.1317932954808339E-9</v>
      </c>
      <c r="J542" s="7">
        <v>77667255073.279999</v>
      </c>
      <c r="K542">
        <v>3.6555</v>
      </c>
      <c r="L542" s="3">
        <f t="shared" si="40"/>
        <v>0.98147894975986816</v>
      </c>
      <c r="M542" s="3">
        <f t="shared" si="41"/>
        <v>2.1720214131973033E-9</v>
      </c>
      <c r="N542">
        <f t="shared" si="42"/>
        <v>168.69494112342105</v>
      </c>
      <c r="O542">
        <f t="shared" si="43"/>
        <v>4.6148253624243209E-5</v>
      </c>
      <c r="P542" s="3">
        <f t="shared" si="44"/>
        <v>2.1720214131973033E-9</v>
      </c>
      <c r="Q542" t="s">
        <v>1637</v>
      </c>
    </row>
    <row r="543" spans="1:19" x14ac:dyDescent="0.35">
      <c r="A543" t="s">
        <v>73</v>
      </c>
      <c r="B543" t="s">
        <v>28</v>
      </c>
      <c r="C543" t="s">
        <v>1636</v>
      </c>
      <c r="D543" t="s">
        <v>1636</v>
      </c>
      <c r="E543" t="s">
        <v>1141</v>
      </c>
      <c r="F543" t="s">
        <v>1142</v>
      </c>
      <c r="H543" t="s">
        <v>128</v>
      </c>
      <c r="I543" s="3">
        <v>5.7199148851599859E-4</v>
      </c>
      <c r="J543" s="7">
        <v>77667255073.279999</v>
      </c>
      <c r="K543">
        <v>3.6555</v>
      </c>
      <c r="L543" s="3">
        <f t="shared" si="40"/>
        <v>0.98147894975986816</v>
      </c>
      <c r="M543" s="3">
        <f t="shared" si="41"/>
        <v>5.8278528404093015E-4</v>
      </c>
      <c r="N543">
        <f t="shared" si="42"/>
        <v>45263333.308560856</v>
      </c>
      <c r="O543">
        <f t="shared" si="43"/>
        <v>12.382255042692069</v>
      </c>
      <c r="P543" s="3">
        <f t="shared" si="44"/>
        <v>5.8278528404093015E-4</v>
      </c>
      <c r="Q543" t="s">
        <v>1637</v>
      </c>
    </row>
    <row r="544" spans="1:19" x14ac:dyDescent="0.35">
      <c r="A544" t="s">
        <v>73</v>
      </c>
      <c r="B544" t="s">
        <v>28</v>
      </c>
      <c r="C544" t="s">
        <v>39</v>
      </c>
      <c r="D544" t="s">
        <v>40</v>
      </c>
      <c r="E544" t="s">
        <v>1043</v>
      </c>
      <c r="H544" t="s">
        <v>128</v>
      </c>
      <c r="I544" s="3">
        <v>9.2602225571320005E-4</v>
      </c>
      <c r="J544" s="7">
        <v>51098761913.120003</v>
      </c>
      <c r="K544">
        <v>3.6555</v>
      </c>
      <c r="L544" s="3">
        <f t="shared" si="40"/>
        <v>0.98550243623972755</v>
      </c>
      <c r="M544" s="3">
        <f t="shared" si="41"/>
        <v>9.3964481635024728E-4</v>
      </c>
      <c r="N544">
        <f t="shared" si="42"/>
        <v>48014686.753578655</v>
      </c>
      <c r="O544">
        <f t="shared" si="43"/>
        <v>13.134916359890207</v>
      </c>
      <c r="P544" s="3">
        <f t="shared" si="44"/>
        <v>9.3964481635024728E-4</v>
      </c>
      <c r="Q544" t="s">
        <v>1638</v>
      </c>
      <c r="R544" t="s">
        <v>920</v>
      </c>
      <c r="S544" t="s">
        <v>1044</v>
      </c>
    </row>
    <row r="545" spans="1:19" x14ac:dyDescent="0.35">
      <c r="A545" t="s">
        <v>73</v>
      </c>
      <c r="B545" t="s">
        <v>28</v>
      </c>
      <c r="C545" t="s">
        <v>1636</v>
      </c>
      <c r="D545" t="s">
        <v>1636</v>
      </c>
      <c r="E545" t="s">
        <v>1108</v>
      </c>
      <c r="F545" t="s">
        <v>1109</v>
      </c>
      <c r="H545" t="s">
        <v>128</v>
      </c>
      <c r="I545" s="3">
        <v>5.9864380653101466E-4</v>
      </c>
      <c r="J545" s="7">
        <v>77667255073.279999</v>
      </c>
      <c r="K545">
        <v>3.6555</v>
      </c>
      <c r="L545" s="3">
        <f t="shared" si="40"/>
        <v>0.98147894975986816</v>
      </c>
      <c r="M545" s="3">
        <f t="shared" si="41"/>
        <v>6.0994054602748311E-4</v>
      </c>
      <c r="N545">
        <f t="shared" si="42"/>
        <v>47372407.967852212</v>
      </c>
      <c r="O545">
        <f t="shared" si="43"/>
        <v>12.959214325769995</v>
      </c>
      <c r="P545" s="3">
        <f t="shared" si="44"/>
        <v>6.0994054602748311E-4</v>
      </c>
      <c r="Q545" t="s">
        <v>1637</v>
      </c>
    </row>
    <row r="546" spans="1:19" x14ac:dyDescent="0.35">
      <c r="A546" t="s">
        <v>73</v>
      </c>
      <c r="B546" t="s">
        <v>28</v>
      </c>
      <c r="C546" t="s">
        <v>1636</v>
      </c>
      <c r="D546" t="s">
        <v>1636</v>
      </c>
      <c r="E546" t="s">
        <v>1006</v>
      </c>
      <c r="F546" t="s">
        <v>1007</v>
      </c>
      <c r="H546" t="s">
        <v>128</v>
      </c>
      <c r="I546" s="3">
        <v>9.133920623361515E-4</v>
      </c>
      <c r="J546" s="7">
        <v>77667255073.279999</v>
      </c>
      <c r="K546">
        <v>3.6555</v>
      </c>
      <c r="L546" s="3">
        <f t="shared" si="40"/>
        <v>0.98147894975986816</v>
      </c>
      <c r="M546" s="3">
        <f t="shared" si="41"/>
        <v>9.3062827537933952E-4</v>
      </c>
      <c r="N546">
        <f t="shared" si="42"/>
        <v>72279343.642293826</v>
      </c>
      <c r="O546">
        <f t="shared" si="43"/>
        <v>19.772765324112662</v>
      </c>
      <c r="P546" s="3">
        <f t="shared" si="44"/>
        <v>9.3062827537933952E-4</v>
      </c>
      <c r="Q546" t="s">
        <v>1637</v>
      </c>
    </row>
    <row r="547" spans="1:19" x14ac:dyDescent="0.35">
      <c r="A547" t="s">
        <v>73</v>
      </c>
      <c r="B547" t="s">
        <v>28</v>
      </c>
      <c r="C547" t="s">
        <v>76</v>
      </c>
      <c r="D547" t="s">
        <v>77</v>
      </c>
      <c r="E547" t="s">
        <v>593</v>
      </c>
      <c r="G547" t="s">
        <v>594</v>
      </c>
      <c r="H547" t="s">
        <v>452</v>
      </c>
      <c r="I547" s="3">
        <v>1.6286760072173399E-3</v>
      </c>
      <c r="J547" s="7">
        <v>13022065924.940001</v>
      </c>
      <c r="K547">
        <v>3.6555</v>
      </c>
      <c r="L547" s="3">
        <f t="shared" si="40"/>
        <v>0.96546898107770229</v>
      </c>
      <c r="M547" s="3">
        <f t="shared" si="41"/>
        <v>1.6869273266545907E-3</v>
      </c>
      <c r="N547">
        <f t="shared" si="42"/>
        <v>21967278.858278874</v>
      </c>
      <c r="O547">
        <f t="shared" si="43"/>
        <v>6.0093773377865887</v>
      </c>
      <c r="P547" s="3">
        <f t="shared" si="44"/>
        <v>1.6869273266545907E-3</v>
      </c>
      <c r="Q547" t="s">
        <v>1638</v>
      </c>
      <c r="R547" t="s">
        <v>452</v>
      </c>
      <c r="S547" t="s">
        <v>594</v>
      </c>
    </row>
    <row r="548" spans="1:19" x14ac:dyDescent="0.35">
      <c r="A548" t="s">
        <v>73</v>
      </c>
      <c r="B548" t="s">
        <v>28</v>
      </c>
      <c r="C548" t="s">
        <v>1636</v>
      </c>
      <c r="D548" t="s">
        <v>1636</v>
      </c>
      <c r="E548" t="s">
        <v>1015</v>
      </c>
      <c r="F548" t="s">
        <v>1016</v>
      </c>
      <c r="H548" t="s">
        <v>128</v>
      </c>
      <c r="I548" s="3">
        <v>1.026586098618827E-5</v>
      </c>
      <c r="J548" s="7">
        <v>77667255073.279999</v>
      </c>
      <c r="K548">
        <v>3.6555</v>
      </c>
      <c r="L548" s="3">
        <f t="shared" si="40"/>
        <v>0.98147894975986816</v>
      </c>
      <c r="M548" s="3">
        <f t="shared" si="41"/>
        <v>1.0459583456884072E-5</v>
      </c>
      <c r="N548">
        <f t="shared" si="42"/>
        <v>812367.13630607503</v>
      </c>
      <c r="O548">
        <f t="shared" si="43"/>
        <v>0.2222314693765764</v>
      </c>
      <c r="P548" s="3">
        <f t="shared" si="44"/>
        <v>1.0459583456884072E-5</v>
      </c>
      <c r="Q548" t="s">
        <v>1637</v>
      </c>
    </row>
    <row r="549" spans="1:19" x14ac:dyDescent="0.35">
      <c r="A549" t="s">
        <v>73</v>
      </c>
      <c r="B549" t="s">
        <v>28</v>
      </c>
      <c r="C549" t="s">
        <v>1636</v>
      </c>
      <c r="D549" t="s">
        <v>1636</v>
      </c>
      <c r="E549" t="s">
        <v>969</v>
      </c>
      <c r="H549" t="s">
        <v>128</v>
      </c>
      <c r="I549" s="3">
        <v>1.1507577169661591E-3</v>
      </c>
      <c r="J549" s="7">
        <v>77667255073.279999</v>
      </c>
      <c r="K549">
        <v>3.6555</v>
      </c>
      <c r="L549" s="3">
        <f t="shared" si="40"/>
        <v>0.98147894975986816</v>
      </c>
      <c r="M549" s="3">
        <f t="shared" si="41"/>
        <v>1.1724731511029423E-3</v>
      </c>
      <c r="N549">
        <f t="shared" si="42"/>
        <v>91062771.29328458</v>
      </c>
      <c r="O549">
        <f t="shared" si="43"/>
        <v>24.911167088848195</v>
      </c>
      <c r="P549" s="3">
        <f t="shared" si="44"/>
        <v>1.1724731511029423E-3</v>
      </c>
      <c r="Q549" t="s">
        <v>1637</v>
      </c>
    </row>
    <row r="550" spans="1:19" x14ac:dyDescent="0.35">
      <c r="A550" t="s">
        <v>73</v>
      </c>
      <c r="B550" t="s">
        <v>28</v>
      </c>
      <c r="C550" t="s">
        <v>1636</v>
      </c>
      <c r="D550" t="s">
        <v>1636</v>
      </c>
      <c r="E550" t="s">
        <v>971</v>
      </c>
      <c r="F550" t="s">
        <v>972</v>
      </c>
      <c r="H550" t="s">
        <v>128</v>
      </c>
      <c r="I550" s="3">
        <v>1.13931782809902E-4</v>
      </c>
      <c r="J550" s="7">
        <v>77667255073.279999</v>
      </c>
      <c r="K550">
        <v>3.6555</v>
      </c>
      <c r="L550" s="3">
        <f t="shared" si="40"/>
        <v>0.98147894975986816</v>
      </c>
      <c r="M550" s="3">
        <f t="shared" si="41"/>
        <v>1.160817385210115E-4</v>
      </c>
      <c r="N550">
        <f t="shared" si="42"/>
        <v>9015749.9950611927</v>
      </c>
      <c r="O550">
        <f t="shared" si="43"/>
        <v>2.4663520708688806</v>
      </c>
      <c r="P550" s="3">
        <f t="shared" si="44"/>
        <v>1.160817385210115E-4</v>
      </c>
      <c r="Q550" t="s">
        <v>1637</v>
      </c>
    </row>
    <row r="551" spans="1:19" x14ac:dyDescent="0.35">
      <c r="A551" t="s">
        <v>73</v>
      </c>
      <c r="B551" t="s">
        <v>28</v>
      </c>
      <c r="C551" t="s">
        <v>1636</v>
      </c>
      <c r="D551" t="s">
        <v>1636</v>
      </c>
      <c r="E551" t="s">
        <v>1088</v>
      </c>
      <c r="F551" t="s">
        <v>1089</v>
      </c>
      <c r="H551" t="s">
        <v>128</v>
      </c>
      <c r="I551" s="3">
        <v>7.9472174112338053E-6</v>
      </c>
      <c r="J551" s="7">
        <v>77667255073.279999</v>
      </c>
      <c r="K551">
        <v>3.6555</v>
      </c>
      <c r="L551" s="3">
        <f t="shared" si="40"/>
        <v>0.98147894975986816</v>
      </c>
      <c r="M551" s="3">
        <f t="shared" si="41"/>
        <v>8.0971857961683206E-6</v>
      </c>
      <c r="N551">
        <f t="shared" si="42"/>
        <v>628886.1946067448</v>
      </c>
      <c r="O551">
        <f t="shared" si="43"/>
        <v>0.17203835169108053</v>
      </c>
      <c r="P551" s="3">
        <f t="shared" si="44"/>
        <v>8.0971857961683206E-6</v>
      </c>
      <c r="Q551" t="s">
        <v>1637</v>
      </c>
    </row>
    <row r="552" spans="1:19" x14ac:dyDescent="0.35">
      <c r="A552" t="s">
        <v>73</v>
      </c>
      <c r="B552" t="s">
        <v>28</v>
      </c>
      <c r="C552" t="s">
        <v>1636</v>
      </c>
      <c r="D552" t="s">
        <v>1636</v>
      </c>
      <c r="E552" t="s">
        <v>974</v>
      </c>
      <c r="F552" t="s">
        <v>975</v>
      </c>
      <c r="H552" t="s">
        <v>128</v>
      </c>
      <c r="I552" s="3">
        <v>8.1386002242485179E-5</v>
      </c>
      <c r="J552" s="7">
        <v>77667255073.279999</v>
      </c>
      <c r="K552">
        <v>3.6555</v>
      </c>
      <c r="L552" s="3">
        <f t="shared" si="40"/>
        <v>0.98147894975986816</v>
      </c>
      <c r="M552" s="3">
        <f t="shared" si="41"/>
        <v>8.2921801086408771E-5</v>
      </c>
      <c r="N552">
        <f t="shared" si="42"/>
        <v>6440308.6761138961</v>
      </c>
      <c r="O552">
        <f t="shared" si="43"/>
        <v>1.7618133432126648</v>
      </c>
      <c r="P552" s="3">
        <f t="shared" si="44"/>
        <v>8.2921801086408771E-5</v>
      </c>
      <c r="Q552" t="s">
        <v>1637</v>
      </c>
    </row>
    <row r="553" spans="1:19" x14ac:dyDescent="0.35">
      <c r="A553" t="s">
        <v>73</v>
      </c>
      <c r="B553" t="s">
        <v>28</v>
      </c>
      <c r="C553" t="s">
        <v>1636</v>
      </c>
      <c r="D553" t="s">
        <v>1636</v>
      </c>
      <c r="E553" t="s">
        <v>1020</v>
      </c>
      <c r="F553" t="s">
        <v>1021</v>
      </c>
      <c r="H553" t="s">
        <v>128</v>
      </c>
      <c r="I553" s="3">
        <v>7.7233790979037515E-6</v>
      </c>
      <c r="J553" s="7">
        <v>77667255073.279999</v>
      </c>
      <c r="K553">
        <v>3.6555</v>
      </c>
      <c r="L553" s="3">
        <f t="shared" si="40"/>
        <v>0.98147894975986816</v>
      </c>
      <c r="M553" s="3">
        <f t="shared" si="41"/>
        <v>7.8691235301514912E-6</v>
      </c>
      <c r="N553">
        <f t="shared" si="42"/>
        <v>611173.22441942547</v>
      </c>
      <c r="O553">
        <f t="shared" si="43"/>
        <v>0.16719278468593227</v>
      </c>
      <c r="P553" s="3">
        <f t="shared" si="44"/>
        <v>7.8691235301514912E-6</v>
      </c>
      <c r="Q553" t="s">
        <v>1637</v>
      </c>
    </row>
    <row r="554" spans="1:19" x14ac:dyDescent="0.35">
      <c r="A554" t="s">
        <v>73</v>
      </c>
      <c r="B554" t="s">
        <v>28</v>
      </c>
      <c r="C554" t="s">
        <v>1636</v>
      </c>
      <c r="D554" t="s">
        <v>1636</v>
      </c>
      <c r="E554" t="s">
        <v>977</v>
      </c>
      <c r="F554" t="s">
        <v>978</v>
      </c>
      <c r="H554" t="s">
        <v>128</v>
      </c>
      <c r="I554" s="3">
        <v>8.9136318344311966E-5</v>
      </c>
      <c r="J554" s="7">
        <v>77667255073.279999</v>
      </c>
      <c r="K554">
        <v>3.6555</v>
      </c>
      <c r="L554" s="3">
        <f t="shared" si="40"/>
        <v>0.98147894975986816</v>
      </c>
      <c r="M554" s="3">
        <f t="shared" si="41"/>
        <v>9.0818369936635263E-5</v>
      </c>
      <c r="N554">
        <f t="shared" si="42"/>
        <v>7053613.5032081548</v>
      </c>
      <c r="O554">
        <f t="shared" si="43"/>
        <v>1.9295892499543577</v>
      </c>
      <c r="P554" s="3">
        <f t="shared" si="44"/>
        <v>9.0818369936635263E-5</v>
      </c>
      <c r="Q554" t="s">
        <v>1637</v>
      </c>
    </row>
    <row r="555" spans="1:19" x14ac:dyDescent="0.35">
      <c r="A555" t="s">
        <v>73</v>
      </c>
      <c r="B555" t="s">
        <v>28</v>
      </c>
      <c r="C555" t="s">
        <v>29</v>
      </c>
      <c r="D555" t="s">
        <v>30</v>
      </c>
      <c r="E555" t="s">
        <v>593</v>
      </c>
      <c r="G555" t="s">
        <v>594</v>
      </c>
      <c r="H555" t="s">
        <v>452</v>
      </c>
      <c r="I555" s="3">
        <v>4.2005136137613103E-3</v>
      </c>
      <c r="J555" s="7">
        <v>13546427235.219999</v>
      </c>
      <c r="K555">
        <v>3.6555</v>
      </c>
      <c r="L555" s="3">
        <f t="shared" si="40"/>
        <v>0.98169211961567404</v>
      </c>
      <c r="M555" s="3">
        <f t="shared" si="41"/>
        <v>4.2788502931100066E-3</v>
      </c>
      <c r="N555">
        <f t="shared" si="42"/>
        <v>57963134.146014467</v>
      </c>
      <c r="O555">
        <f t="shared" si="43"/>
        <v>15.856417493096558</v>
      </c>
      <c r="P555" s="3">
        <f t="shared" si="44"/>
        <v>4.2788502931100066E-3</v>
      </c>
      <c r="Q555" t="s">
        <v>1638</v>
      </c>
      <c r="R555" t="s">
        <v>452</v>
      </c>
      <c r="S555" t="s">
        <v>594</v>
      </c>
    </row>
    <row r="556" spans="1:19" x14ac:dyDescent="0.35">
      <c r="A556" t="s">
        <v>73</v>
      </c>
      <c r="B556" t="s">
        <v>28</v>
      </c>
      <c r="C556" t="s">
        <v>1636</v>
      </c>
      <c r="D556" t="s">
        <v>1636</v>
      </c>
      <c r="E556" t="s">
        <v>980</v>
      </c>
      <c r="F556" t="s">
        <v>981</v>
      </c>
      <c r="H556" t="s">
        <v>128</v>
      </c>
      <c r="I556" s="3">
        <v>9.3377046060743934E-5</v>
      </c>
      <c r="J556" s="7">
        <v>77667255073.279999</v>
      </c>
      <c r="K556">
        <v>3.6555</v>
      </c>
      <c r="L556" s="3">
        <f t="shared" si="40"/>
        <v>0.98147894975986816</v>
      </c>
      <c r="M556" s="3">
        <f t="shared" si="41"/>
        <v>9.5139122528903824E-5</v>
      </c>
      <c r="N556">
        <f t="shared" si="42"/>
        <v>7389194.4969004132</v>
      </c>
      <c r="O556">
        <f t="shared" si="43"/>
        <v>2.0213909169471789</v>
      </c>
      <c r="P556" s="3">
        <f t="shared" si="44"/>
        <v>9.5139122528903824E-5</v>
      </c>
      <c r="Q556" t="s">
        <v>1637</v>
      </c>
    </row>
    <row r="557" spans="1:19" x14ac:dyDescent="0.35">
      <c r="A557" t="s">
        <v>73</v>
      </c>
      <c r="B557" t="s">
        <v>28</v>
      </c>
      <c r="C557" t="s">
        <v>1636</v>
      </c>
      <c r="D557" t="s">
        <v>1636</v>
      </c>
      <c r="E557" t="s">
        <v>1144</v>
      </c>
      <c r="F557" t="s">
        <v>1145</v>
      </c>
      <c r="H557" t="s">
        <v>128</v>
      </c>
      <c r="I557" s="3">
        <v>4.1019186425688569E-4</v>
      </c>
      <c r="J557" s="7">
        <v>77667255073.279999</v>
      </c>
      <c r="K557">
        <v>3.6555</v>
      </c>
      <c r="L557" s="3">
        <f t="shared" si="40"/>
        <v>0.98147894975986816</v>
      </c>
      <c r="M557" s="3">
        <f t="shared" si="41"/>
        <v>4.1793241144626138E-4</v>
      </c>
      <c r="N557">
        <f t="shared" si="42"/>
        <v>32459663.203187786</v>
      </c>
      <c r="O557">
        <f t="shared" si="43"/>
        <v>8.8796780750069164</v>
      </c>
      <c r="P557" s="3">
        <f t="shared" si="44"/>
        <v>4.1793241144626138E-4</v>
      </c>
      <c r="Q557" t="s">
        <v>1637</v>
      </c>
    </row>
    <row r="558" spans="1:19" x14ac:dyDescent="0.35">
      <c r="A558" t="s">
        <v>73</v>
      </c>
      <c r="B558" t="s">
        <v>28</v>
      </c>
      <c r="C558" t="s">
        <v>1636</v>
      </c>
      <c r="D558" t="s">
        <v>1636</v>
      </c>
      <c r="E558" t="s">
        <v>1091</v>
      </c>
      <c r="F558" t="s">
        <v>1092</v>
      </c>
      <c r="H558" t="s">
        <v>128</v>
      </c>
      <c r="I558" s="3">
        <v>5.2525640994373221E-6</v>
      </c>
      <c r="J558" s="7">
        <v>77667255073.279999</v>
      </c>
      <c r="K558">
        <v>3.6555</v>
      </c>
      <c r="L558" s="3">
        <f t="shared" si="40"/>
        <v>0.98147894975986816</v>
      </c>
      <c r="M558" s="3">
        <f t="shared" si="41"/>
        <v>5.351682887057773E-6</v>
      </c>
      <c r="N558">
        <f t="shared" si="42"/>
        <v>415650.51986042358</v>
      </c>
      <c r="O558">
        <f t="shared" si="43"/>
        <v>0.11370551767485257</v>
      </c>
      <c r="P558" s="3">
        <f t="shared" si="44"/>
        <v>5.351682887057773E-6</v>
      </c>
      <c r="Q558" t="s">
        <v>1637</v>
      </c>
    </row>
    <row r="559" spans="1:19" x14ac:dyDescent="0.35">
      <c r="A559" t="s">
        <v>73</v>
      </c>
      <c r="B559" t="s">
        <v>28</v>
      </c>
      <c r="C559" t="s">
        <v>39</v>
      </c>
      <c r="D559" t="s">
        <v>40</v>
      </c>
      <c r="E559" t="s">
        <v>1045</v>
      </c>
      <c r="H559" t="s">
        <v>128</v>
      </c>
      <c r="I559" s="3">
        <v>2.32567019792873E-3</v>
      </c>
      <c r="J559" s="7">
        <v>51098761913.120003</v>
      </c>
      <c r="K559">
        <v>3.6555</v>
      </c>
      <c r="L559" s="3">
        <f t="shared" si="40"/>
        <v>0.98550243623972755</v>
      </c>
      <c r="M559" s="3">
        <f t="shared" si="41"/>
        <v>2.3598827485424917E-3</v>
      </c>
      <c r="N559">
        <f t="shared" si="42"/>
        <v>120587086.71065202</v>
      </c>
      <c r="O559">
        <f t="shared" si="43"/>
        <v>32.987850283313371</v>
      </c>
      <c r="P559" s="3">
        <f t="shared" si="44"/>
        <v>2.3598827485424917E-3</v>
      </c>
      <c r="Q559" t="s">
        <v>1638</v>
      </c>
      <c r="R559" t="s">
        <v>920</v>
      </c>
      <c r="S559" t="s">
        <v>1046</v>
      </c>
    </row>
    <row r="560" spans="1:19" x14ac:dyDescent="0.35">
      <c r="A560" t="s">
        <v>73</v>
      </c>
      <c r="B560" t="s">
        <v>28</v>
      </c>
      <c r="C560" t="s">
        <v>1636</v>
      </c>
      <c r="D560" t="s">
        <v>1636</v>
      </c>
      <c r="E560" t="s">
        <v>1097</v>
      </c>
      <c r="F560" t="s">
        <v>1098</v>
      </c>
      <c r="H560" t="s">
        <v>128</v>
      </c>
      <c r="I560" s="3">
        <v>1.216309781698276E-5</v>
      </c>
      <c r="J560" s="7">
        <v>77667255073.279999</v>
      </c>
      <c r="K560">
        <v>3.6555</v>
      </c>
      <c r="L560" s="3">
        <f t="shared" si="40"/>
        <v>0.98147894975986816</v>
      </c>
      <c r="M560" s="3">
        <f t="shared" si="41"/>
        <v>1.2392622195268297E-5</v>
      </c>
      <c r="N560">
        <f t="shared" si="42"/>
        <v>962500.94906669389</v>
      </c>
      <c r="O560">
        <f t="shared" si="43"/>
        <v>0.26330213351571435</v>
      </c>
      <c r="P560" s="3">
        <f t="shared" si="44"/>
        <v>1.2392622195268297E-5</v>
      </c>
      <c r="Q560" t="s">
        <v>1637</v>
      </c>
    </row>
    <row r="561" spans="1:19" x14ac:dyDescent="0.35">
      <c r="A561" t="s">
        <v>73</v>
      </c>
      <c r="B561" t="s">
        <v>28</v>
      </c>
      <c r="C561" t="s">
        <v>1636</v>
      </c>
      <c r="D561" t="s">
        <v>1636</v>
      </c>
      <c r="E561" t="s">
        <v>1129</v>
      </c>
      <c r="F561" t="s">
        <v>1130</v>
      </c>
      <c r="H561" t="s">
        <v>128</v>
      </c>
      <c r="I561" s="3">
        <v>2.1261470504272011E-3</v>
      </c>
      <c r="J561" s="7">
        <v>77667255073.279999</v>
      </c>
      <c r="K561">
        <v>3.6555</v>
      </c>
      <c r="L561" s="3">
        <f t="shared" si="40"/>
        <v>0.98147894975986816</v>
      </c>
      <c r="M561" s="3">
        <f t="shared" si="41"/>
        <v>2.1662686203788592E-3</v>
      </c>
      <c r="N561">
        <f t="shared" si="42"/>
        <v>168248137.49620721</v>
      </c>
      <c r="O561">
        <f t="shared" si="43"/>
        <v>46.026025850419146</v>
      </c>
      <c r="P561" s="3">
        <f t="shared" si="44"/>
        <v>2.1662686203788592E-3</v>
      </c>
      <c r="Q561" t="s">
        <v>1637</v>
      </c>
    </row>
    <row r="562" spans="1:19" x14ac:dyDescent="0.35">
      <c r="A562" t="s">
        <v>73</v>
      </c>
      <c r="B562" t="s">
        <v>28</v>
      </c>
      <c r="C562" t="s">
        <v>1636</v>
      </c>
      <c r="D562" t="s">
        <v>1636</v>
      </c>
      <c r="E562" t="s">
        <v>1023</v>
      </c>
      <c r="F562" t="s">
        <v>1024</v>
      </c>
      <c r="H562" t="s">
        <v>128</v>
      </c>
      <c r="I562" s="3">
        <v>4.8053801867057497E-5</v>
      </c>
      <c r="J562" s="7">
        <v>77667255073.279999</v>
      </c>
      <c r="K562">
        <v>3.6555</v>
      </c>
      <c r="L562" s="3">
        <f t="shared" si="40"/>
        <v>0.98147894975986816</v>
      </c>
      <c r="M562" s="3">
        <f t="shared" si="41"/>
        <v>4.8960603667368004E-5</v>
      </c>
      <c r="N562">
        <f t="shared" si="42"/>
        <v>3802635.6935752388</v>
      </c>
      <c r="O562">
        <f t="shared" si="43"/>
        <v>1.0402504974901488</v>
      </c>
      <c r="P562" s="3">
        <f t="shared" si="44"/>
        <v>4.8960603667368004E-5</v>
      </c>
      <c r="Q562" t="s">
        <v>1637</v>
      </c>
    </row>
    <row r="563" spans="1:19" x14ac:dyDescent="0.35">
      <c r="A563" t="s">
        <v>73</v>
      </c>
      <c r="B563" t="s">
        <v>28</v>
      </c>
      <c r="C563" t="s">
        <v>1636</v>
      </c>
      <c r="D563" t="s">
        <v>1636</v>
      </c>
      <c r="E563" t="s">
        <v>1118</v>
      </c>
      <c r="F563" t="s">
        <v>1119</v>
      </c>
      <c r="H563" t="s">
        <v>128</v>
      </c>
      <c r="I563" s="3">
        <v>1.753146579523345E-4</v>
      </c>
      <c r="J563" s="7">
        <v>77667255073.279999</v>
      </c>
      <c r="K563">
        <v>3.6555</v>
      </c>
      <c r="L563" s="3">
        <f t="shared" si="40"/>
        <v>0.98147894975986816</v>
      </c>
      <c r="M563" s="3">
        <f t="shared" si="41"/>
        <v>1.786229424433683E-4</v>
      </c>
      <c r="N563">
        <f t="shared" si="42"/>
        <v>13873153.632688899</v>
      </c>
      <c r="O563">
        <f t="shared" si="43"/>
        <v>3.7951452968646966</v>
      </c>
      <c r="P563" s="3">
        <f t="shared" si="44"/>
        <v>1.786229424433683E-4</v>
      </c>
      <c r="Q563" t="s">
        <v>1637</v>
      </c>
    </row>
    <row r="564" spans="1:19" x14ac:dyDescent="0.35">
      <c r="A564" t="s">
        <v>73</v>
      </c>
      <c r="B564" t="s">
        <v>28</v>
      </c>
      <c r="C564" t="s">
        <v>1636</v>
      </c>
      <c r="D564" t="s">
        <v>1636</v>
      </c>
      <c r="E564" t="s">
        <v>1029</v>
      </c>
      <c r="F564" t="s">
        <v>1030</v>
      </c>
      <c r="H564" t="s">
        <v>128</v>
      </c>
      <c r="I564" s="3">
        <v>3.7659863015516817E-5</v>
      </c>
      <c r="J564" s="7">
        <v>77667255073.279999</v>
      </c>
      <c r="K564">
        <v>3.6555</v>
      </c>
      <c r="L564" s="3">
        <f t="shared" si="40"/>
        <v>0.98147894975986816</v>
      </c>
      <c r="M564" s="3">
        <f t="shared" si="41"/>
        <v>3.8370525445024371E-5</v>
      </c>
      <c r="N564">
        <f t="shared" si="42"/>
        <v>2980133.3870344884</v>
      </c>
      <c r="O564">
        <f t="shared" si="43"/>
        <v>0.81524644700710946</v>
      </c>
      <c r="P564" s="3">
        <f t="shared" si="44"/>
        <v>3.8370525445024371E-5</v>
      </c>
      <c r="Q564" t="s">
        <v>1637</v>
      </c>
    </row>
    <row r="565" spans="1:19" x14ac:dyDescent="0.35">
      <c r="A565" t="s">
        <v>73</v>
      </c>
      <c r="B565" t="s">
        <v>28</v>
      </c>
      <c r="C565" t="s">
        <v>1636</v>
      </c>
      <c r="D565" t="s">
        <v>1636</v>
      </c>
      <c r="E565" t="s">
        <v>1032</v>
      </c>
      <c r="F565" t="s">
        <v>1033</v>
      </c>
      <c r="H565" t="s">
        <v>128</v>
      </c>
      <c r="I565" s="3">
        <v>1.734240488551065E-4</v>
      </c>
      <c r="J565" s="7">
        <v>77667255073.279999</v>
      </c>
      <c r="K565">
        <v>3.6555</v>
      </c>
      <c r="L565" s="3">
        <f t="shared" si="40"/>
        <v>0.98147894975986816</v>
      </c>
      <c r="M565" s="3">
        <f t="shared" si="41"/>
        <v>1.7669665650754608E-4</v>
      </c>
      <c r="N565">
        <f t="shared" si="42"/>
        <v>13723544.291567322</v>
      </c>
      <c r="O565">
        <f t="shared" si="43"/>
        <v>3.7542181073908689</v>
      </c>
      <c r="P565" s="3">
        <f t="shared" si="44"/>
        <v>1.7669665650754608E-4</v>
      </c>
      <c r="Q565" t="s">
        <v>1637</v>
      </c>
    </row>
    <row r="566" spans="1:19" x14ac:dyDescent="0.35">
      <c r="A566" t="s">
        <v>73</v>
      </c>
      <c r="B566" t="s">
        <v>28</v>
      </c>
      <c r="C566" t="s">
        <v>39</v>
      </c>
      <c r="D566" t="s">
        <v>40</v>
      </c>
      <c r="E566" t="s">
        <v>1047</v>
      </c>
      <c r="F566" t="s">
        <v>1048</v>
      </c>
      <c r="H566" t="s">
        <v>128</v>
      </c>
      <c r="I566" s="3">
        <v>1.7580355905619099E-3</v>
      </c>
      <c r="J566" s="7">
        <v>51098761913.120003</v>
      </c>
      <c r="K566">
        <v>3.6555</v>
      </c>
      <c r="L566" s="3">
        <f t="shared" si="40"/>
        <v>0.98550243623972755</v>
      </c>
      <c r="M566" s="3">
        <f t="shared" si="41"/>
        <v>1.7838977621099056E-3</v>
      </c>
      <c r="N566">
        <f t="shared" si="42"/>
        <v>91154967.023401648</v>
      </c>
      <c r="O566">
        <f t="shared" si="43"/>
        <v>24.936388188592982</v>
      </c>
      <c r="P566" s="3">
        <f t="shared" si="44"/>
        <v>1.7838977621099056E-3</v>
      </c>
      <c r="Q566" t="s">
        <v>1638</v>
      </c>
      <c r="R566" t="s">
        <v>920</v>
      </c>
      <c r="S566" t="s">
        <v>1049</v>
      </c>
    </row>
    <row r="567" spans="1:19" x14ac:dyDescent="0.35">
      <c r="A567" t="s">
        <v>73</v>
      </c>
      <c r="B567" t="s">
        <v>28</v>
      </c>
      <c r="C567" t="s">
        <v>1636</v>
      </c>
      <c r="D567" t="s">
        <v>1636</v>
      </c>
      <c r="E567" t="s">
        <v>1056</v>
      </c>
      <c r="H567" t="s">
        <v>128</v>
      </c>
      <c r="I567" s="3">
        <v>8.8651023831565299E-4</v>
      </c>
      <c r="J567" s="7">
        <v>77667255073.279999</v>
      </c>
      <c r="K567">
        <v>3.6555</v>
      </c>
      <c r="L567" s="3">
        <f t="shared" si="40"/>
        <v>0.98147894975986816</v>
      </c>
      <c r="M567" s="3">
        <f t="shared" si="41"/>
        <v>9.0323917648213394E-4</v>
      </c>
      <c r="N567">
        <f t="shared" si="42"/>
        <v>70152107.512017265</v>
      </c>
      <c r="O567">
        <f t="shared" si="43"/>
        <v>19.190837781977095</v>
      </c>
      <c r="P567" s="3">
        <f t="shared" si="44"/>
        <v>9.0323917648213394E-4</v>
      </c>
      <c r="Q567" t="s">
        <v>1637</v>
      </c>
    </row>
    <row r="568" spans="1:19" x14ac:dyDescent="0.35">
      <c r="A568" t="s">
        <v>73</v>
      </c>
      <c r="B568" t="s">
        <v>28</v>
      </c>
      <c r="C568" t="s">
        <v>1636</v>
      </c>
      <c r="D568" t="s">
        <v>1636</v>
      </c>
      <c r="E568" t="s">
        <v>1100</v>
      </c>
      <c r="F568" t="s">
        <v>1101</v>
      </c>
      <c r="H568" t="s">
        <v>128</v>
      </c>
      <c r="I568" s="3">
        <v>1.5172773244465131E-3</v>
      </c>
      <c r="J568" s="7">
        <v>77667255073.279999</v>
      </c>
      <c r="K568">
        <v>3.6555</v>
      </c>
      <c r="L568" s="3">
        <f t="shared" si="40"/>
        <v>0.98147894975986816</v>
      </c>
      <c r="M568" s="3">
        <f t="shared" si="41"/>
        <v>1.5459091861498764E-3</v>
      </c>
      <c r="N568">
        <f t="shared" si="42"/>
        <v>120066523.08082914</v>
      </c>
      <c r="O568">
        <f t="shared" si="43"/>
        <v>32.845444694523088</v>
      </c>
      <c r="P568" s="3">
        <f t="shared" si="44"/>
        <v>1.5459091861498764E-3</v>
      </c>
      <c r="Q568" t="s">
        <v>1637</v>
      </c>
    </row>
    <row r="569" spans="1:19" x14ac:dyDescent="0.35">
      <c r="A569" t="s">
        <v>73</v>
      </c>
      <c r="B569" t="s">
        <v>28</v>
      </c>
      <c r="C569" t="s">
        <v>1636</v>
      </c>
      <c r="D569" t="s">
        <v>1636</v>
      </c>
      <c r="E569" t="s">
        <v>983</v>
      </c>
      <c r="F569" t="s">
        <v>984</v>
      </c>
      <c r="H569" t="s">
        <v>128</v>
      </c>
      <c r="I569" s="3">
        <v>1.3873770724551599E-3</v>
      </c>
      <c r="J569" s="7">
        <v>77667255073.279999</v>
      </c>
      <c r="K569">
        <v>3.6555</v>
      </c>
      <c r="L569" s="3">
        <f t="shared" si="40"/>
        <v>0.98147894975986816</v>
      </c>
      <c r="M569" s="3">
        <f t="shared" si="41"/>
        <v>1.4135576446082721E-3</v>
      </c>
      <c r="N569">
        <f t="shared" si="42"/>
        <v>109787142.14457555</v>
      </c>
      <c r="O569">
        <f t="shared" si="43"/>
        <v>30.033413252516908</v>
      </c>
      <c r="P569" s="3">
        <f t="shared" si="44"/>
        <v>1.4135576446082721E-3</v>
      </c>
      <c r="Q569" t="s">
        <v>1637</v>
      </c>
    </row>
    <row r="570" spans="1:19" x14ac:dyDescent="0.35">
      <c r="A570" t="s">
        <v>73</v>
      </c>
      <c r="B570" t="s">
        <v>28</v>
      </c>
      <c r="C570" t="s">
        <v>1636</v>
      </c>
      <c r="D570" t="s">
        <v>1636</v>
      </c>
      <c r="E570" t="s">
        <v>986</v>
      </c>
      <c r="H570" t="s">
        <v>128</v>
      </c>
      <c r="I570" s="3">
        <v>1.8647853627083251E-3</v>
      </c>
      <c r="J570" s="7">
        <v>77667255073.279999</v>
      </c>
      <c r="K570">
        <v>3.6555</v>
      </c>
      <c r="L570" s="3">
        <f t="shared" si="40"/>
        <v>0.98147894975986816</v>
      </c>
      <c r="M570" s="3">
        <f t="shared" si="41"/>
        <v>1.8999748931595216E-3</v>
      </c>
      <c r="N570">
        <f t="shared" si="42"/>
        <v>147565834.65984848</v>
      </c>
      <c r="O570">
        <f t="shared" si="43"/>
        <v>40.368167052345363</v>
      </c>
      <c r="P570" s="3">
        <f t="shared" si="44"/>
        <v>1.8999748931595216E-3</v>
      </c>
      <c r="Q570" t="s">
        <v>1637</v>
      </c>
    </row>
    <row r="571" spans="1:19" x14ac:dyDescent="0.35">
      <c r="A571" t="s">
        <v>73</v>
      </c>
      <c r="B571" t="s">
        <v>28</v>
      </c>
      <c r="C571" t="s">
        <v>1636</v>
      </c>
      <c r="D571" t="s">
        <v>1636</v>
      </c>
      <c r="E571" t="s">
        <v>1045</v>
      </c>
      <c r="H571" t="s">
        <v>128</v>
      </c>
      <c r="I571" s="3">
        <v>1.530102584677068E-3</v>
      </c>
      <c r="J571" s="7">
        <v>77667255073.279999</v>
      </c>
      <c r="K571">
        <v>3.6555</v>
      </c>
      <c r="L571" s="3">
        <f t="shared" si="40"/>
        <v>0.98147894975986816</v>
      </c>
      <c r="M571" s="3">
        <f t="shared" si="41"/>
        <v>1.5589764661294344E-3</v>
      </c>
      <c r="N571">
        <f t="shared" si="42"/>
        <v>121081422.84811544</v>
      </c>
      <c r="O571">
        <f t="shared" si="43"/>
        <v>33.123081069105581</v>
      </c>
      <c r="P571" s="3">
        <f t="shared" si="44"/>
        <v>1.5589764661294344E-3</v>
      </c>
      <c r="Q571" t="s">
        <v>1637</v>
      </c>
    </row>
    <row r="572" spans="1:19" x14ac:dyDescent="0.35">
      <c r="A572" t="s">
        <v>73</v>
      </c>
      <c r="B572" t="s">
        <v>28</v>
      </c>
      <c r="C572" t="s">
        <v>39</v>
      </c>
      <c r="D572" t="s">
        <v>40</v>
      </c>
      <c r="E572" t="s">
        <v>596</v>
      </c>
      <c r="F572" t="s">
        <v>597</v>
      </c>
      <c r="G572" t="s">
        <v>598</v>
      </c>
      <c r="H572" t="s">
        <v>452</v>
      </c>
      <c r="I572" s="3">
        <v>7.3429710700129299E-5</v>
      </c>
      <c r="J572" s="7">
        <v>51098761913.120003</v>
      </c>
      <c r="K572">
        <v>3.6555</v>
      </c>
      <c r="L572" s="3">
        <f t="shared" si="40"/>
        <v>0.98550243623972755</v>
      </c>
      <c r="M572" s="3">
        <f t="shared" si="41"/>
        <v>7.4509923060471484E-5</v>
      </c>
      <c r="N572">
        <f t="shared" si="42"/>
        <v>3807364.8186319219</v>
      </c>
      <c r="O572">
        <f t="shared" si="43"/>
        <v>1.0415441987777108</v>
      </c>
      <c r="P572" s="3">
        <f t="shared" si="44"/>
        <v>7.4509923060471484E-5</v>
      </c>
      <c r="Q572" t="s">
        <v>1638</v>
      </c>
      <c r="R572" t="s">
        <v>452</v>
      </c>
      <c r="S572" t="s">
        <v>598</v>
      </c>
    </row>
    <row r="573" spans="1:19" x14ac:dyDescent="0.35">
      <c r="A573" t="s">
        <v>73</v>
      </c>
      <c r="B573" t="s">
        <v>28</v>
      </c>
      <c r="C573" t="s">
        <v>1636</v>
      </c>
      <c r="D573" t="s">
        <v>1636</v>
      </c>
      <c r="E573" t="s">
        <v>1043</v>
      </c>
      <c r="H573" t="s">
        <v>128</v>
      </c>
      <c r="I573" s="3">
        <v>1.22383148121731E-3</v>
      </c>
      <c r="J573" s="7">
        <v>77667255073.279999</v>
      </c>
      <c r="K573">
        <v>3.6555</v>
      </c>
      <c r="L573" s="3">
        <f t="shared" si="40"/>
        <v>0.98147894975986816</v>
      </c>
      <c r="M573" s="3">
        <f t="shared" si="41"/>
        <v>1.2469258576729911E-3</v>
      </c>
      <c r="N573">
        <f t="shared" si="42"/>
        <v>96845308.645356625</v>
      </c>
      <c r="O573">
        <f t="shared" si="43"/>
        <v>26.493040253140919</v>
      </c>
      <c r="P573" s="3">
        <f t="shared" si="44"/>
        <v>1.2469258576729911E-3</v>
      </c>
      <c r="Q573" t="s">
        <v>1637</v>
      </c>
    </row>
    <row r="574" spans="1:19" x14ac:dyDescent="0.35">
      <c r="A574" t="s">
        <v>73</v>
      </c>
      <c r="B574" t="s">
        <v>28</v>
      </c>
      <c r="C574" t="s">
        <v>1636</v>
      </c>
      <c r="D574" t="s">
        <v>1636</v>
      </c>
      <c r="E574" t="s">
        <v>962</v>
      </c>
      <c r="H574" t="s">
        <v>128</v>
      </c>
      <c r="I574" s="3">
        <v>8.8656153613136046E-5</v>
      </c>
      <c r="J574" s="7">
        <v>77667255073.279999</v>
      </c>
      <c r="K574">
        <v>3.6555</v>
      </c>
      <c r="L574" s="3">
        <f t="shared" si="40"/>
        <v>0.98147894975986816</v>
      </c>
      <c r="M574" s="3">
        <f t="shared" si="41"/>
        <v>9.0329144231597581E-5</v>
      </c>
      <c r="N574">
        <f t="shared" si="42"/>
        <v>7015616.6855865875</v>
      </c>
      <c r="O574">
        <f t="shared" si="43"/>
        <v>1.9191948257657194</v>
      </c>
      <c r="P574" s="3">
        <f t="shared" si="44"/>
        <v>9.0329144231597581E-5</v>
      </c>
      <c r="Q574" t="s">
        <v>1637</v>
      </c>
    </row>
    <row r="575" spans="1:19" x14ac:dyDescent="0.35">
      <c r="A575" t="s">
        <v>73</v>
      </c>
      <c r="B575" t="s">
        <v>28</v>
      </c>
      <c r="C575" t="s">
        <v>1636</v>
      </c>
      <c r="D575" t="s">
        <v>1636</v>
      </c>
      <c r="E575" t="s">
        <v>1121</v>
      </c>
      <c r="H575" t="s">
        <v>128</v>
      </c>
      <c r="I575" s="3">
        <v>1.327662590065946E-3</v>
      </c>
      <c r="J575" s="7">
        <v>77667255073.279999</v>
      </c>
      <c r="K575">
        <v>3.6555</v>
      </c>
      <c r="L575" s="3">
        <f t="shared" si="40"/>
        <v>0.98147894975986816</v>
      </c>
      <c r="M575" s="3">
        <f t="shared" si="41"/>
        <v>1.352716316932499E-3</v>
      </c>
      <c r="N575">
        <f t="shared" si="42"/>
        <v>105061763.22898427</v>
      </c>
      <c r="O575">
        <f t="shared" si="43"/>
        <v>28.740736760767135</v>
      </c>
      <c r="P575" s="3">
        <f t="shared" si="44"/>
        <v>1.352716316932499E-3</v>
      </c>
      <c r="Q575" t="s">
        <v>1637</v>
      </c>
    </row>
    <row r="576" spans="1:19" x14ac:dyDescent="0.35">
      <c r="A576" t="s">
        <v>73</v>
      </c>
      <c r="B576" t="s">
        <v>28</v>
      </c>
      <c r="C576" t="s">
        <v>1636</v>
      </c>
      <c r="D576" t="s">
        <v>1636</v>
      </c>
      <c r="E576" t="s">
        <v>1103</v>
      </c>
      <c r="F576" t="s">
        <v>1104</v>
      </c>
      <c r="H576" t="s">
        <v>128</v>
      </c>
      <c r="I576" s="3">
        <v>1.0611340767543291E-3</v>
      </c>
      <c r="J576" s="7">
        <v>77667255073.279999</v>
      </c>
      <c r="K576">
        <v>3.6555</v>
      </c>
      <c r="L576" s="3">
        <f t="shared" si="40"/>
        <v>0.98147894975986816</v>
      </c>
      <c r="M576" s="3">
        <f t="shared" si="41"/>
        <v>1.0811582632658087E-3</v>
      </c>
      <c r="N576">
        <f t="shared" si="42"/>
        <v>83970594.607649967</v>
      </c>
      <c r="O576">
        <f t="shared" si="43"/>
        <v>22.971028479729167</v>
      </c>
      <c r="P576" s="3">
        <f t="shared" si="44"/>
        <v>1.0811582632658087E-3</v>
      </c>
      <c r="Q576" t="s">
        <v>1637</v>
      </c>
    </row>
    <row r="577" spans="1:19" x14ac:dyDescent="0.35">
      <c r="A577" t="s">
        <v>73</v>
      </c>
      <c r="B577" t="s">
        <v>28</v>
      </c>
      <c r="C577" t="s">
        <v>1636</v>
      </c>
      <c r="D577" t="s">
        <v>1636</v>
      </c>
      <c r="E577" t="s">
        <v>1106</v>
      </c>
      <c r="H577" t="s">
        <v>128</v>
      </c>
      <c r="I577" s="3">
        <v>5.6077771138725351E-4</v>
      </c>
      <c r="J577" s="7">
        <v>77667255073.279999</v>
      </c>
      <c r="K577">
        <v>3.6555</v>
      </c>
      <c r="L577" s="3">
        <f t="shared" si="40"/>
        <v>0.98147894975986816</v>
      </c>
      <c r="M577" s="3">
        <f t="shared" si="41"/>
        <v>5.7135989673997103E-4</v>
      </c>
      <c r="N577">
        <f t="shared" si="42"/>
        <v>44375954.83874625</v>
      </c>
      <c r="O577">
        <f t="shared" si="43"/>
        <v>12.139503443782315</v>
      </c>
      <c r="P577" s="3">
        <f t="shared" si="44"/>
        <v>5.7135989673997103E-4</v>
      </c>
      <c r="Q577" t="s">
        <v>1637</v>
      </c>
    </row>
    <row r="578" spans="1:19" x14ac:dyDescent="0.35">
      <c r="A578" t="s">
        <v>73</v>
      </c>
      <c r="B578" t="s">
        <v>28</v>
      </c>
      <c r="C578" t="s">
        <v>1636</v>
      </c>
      <c r="D578" t="s">
        <v>1636</v>
      </c>
      <c r="E578" t="s">
        <v>1040</v>
      </c>
      <c r="F578" t="s">
        <v>1041</v>
      </c>
      <c r="H578" t="s">
        <v>128</v>
      </c>
      <c r="I578" s="3">
        <v>3.1044211781087718E-4</v>
      </c>
      <c r="J578" s="7">
        <v>77667255073.279999</v>
      </c>
      <c r="K578">
        <v>3.6555</v>
      </c>
      <c r="L578" s="3">
        <f t="shared" ref="L578:L641" si="45">SUMIFS($I$2:$I$3582,$A$2:$A$3582,$A578,$B$2:$B$3582,$B578,$C$2:$C$3582,$C578)</f>
        <v>0.98147894975986816</v>
      </c>
      <c r="M578" s="3">
        <f t="shared" ref="M578:M641" si="46">IF(L578=0,0,I578/L578)</f>
        <v>3.1630033215366562E-4</v>
      </c>
      <c r="N578">
        <f t="shared" ref="N578:N641" si="47">M578*J578</f>
        <v>24566178.577141933</v>
      </c>
      <c r="O578">
        <f t="shared" ref="O578:O641" si="48">IF(K578=0,"",N578/K578/1000000)</f>
        <v>6.7203333544363106</v>
      </c>
      <c r="P578" s="3">
        <f t="shared" ref="P578:P641" si="49">IF(J578=0,0,N578/J578)</f>
        <v>3.1630033215366562E-4</v>
      </c>
      <c r="Q578" t="s">
        <v>1637</v>
      </c>
    </row>
    <row r="579" spans="1:19" x14ac:dyDescent="0.35">
      <c r="A579" t="s">
        <v>73</v>
      </c>
      <c r="B579" t="s">
        <v>28</v>
      </c>
      <c r="C579" t="s">
        <v>76</v>
      </c>
      <c r="D579" t="s">
        <v>77</v>
      </c>
      <c r="E579" t="s">
        <v>596</v>
      </c>
      <c r="F579" t="s">
        <v>597</v>
      </c>
      <c r="G579" t="s">
        <v>598</v>
      </c>
      <c r="H579" t="s">
        <v>452</v>
      </c>
      <c r="I579" s="3">
        <v>1.17202783516334E-5</v>
      </c>
      <c r="J579" s="7">
        <v>13022065924.940001</v>
      </c>
      <c r="K579">
        <v>3.6555</v>
      </c>
      <c r="L579" s="3">
        <f t="shared" si="45"/>
        <v>0.96546898107770229</v>
      </c>
      <c r="M579" s="3">
        <f t="shared" si="46"/>
        <v>1.2139466499017575E-5</v>
      </c>
      <c r="N579">
        <f t="shared" si="47"/>
        <v>158080.93304380745</v>
      </c>
      <c r="O579">
        <f t="shared" si="48"/>
        <v>4.3244681450911628E-2</v>
      </c>
      <c r="P579" s="3">
        <f t="shared" si="49"/>
        <v>1.2139466499017575E-5</v>
      </c>
      <c r="Q579" t="s">
        <v>1638</v>
      </c>
      <c r="R579" t="s">
        <v>452</v>
      </c>
      <c r="S579" t="s">
        <v>598</v>
      </c>
    </row>
    <row r="580" spans="1:19" x14ac:dyDescent="0.35">
      <c r="A580" t="s">
        <v>73</v>
      </c>
      <c r="B580" t="s">
        <v>28</v>
      </c>
      <c r="C580" t="s">
        <v>1636</v>
      </c>
      <c r="D580" t="s">
        <v>1636</v>
      </c>
      <c r="E580" t="s">
        <v>948</v>
      </c>
      <c r="F580" t="s">
        <v>949</v>
      </c>
      <c r="H580" t="s">
        <v>128</v>
      </c>
      <c r="I580" s="3">
        <v>1.7079823805527549E-3</v>
      </c>
      <c r="J580" s="7">
        <v>77667255073.279999</v>
      </c>
      <c r="K580">
        <v>3.6555</v>
      </c>
      <c r="L580" s="3">
        <f t="shared" si="45"/>
        <v>0.98147894975986816</v>
      </c>
      <c r="M580" s="3">
        <f t="shared" si="46"/>
        <v>1.7402129520665069E-3</v>
      </c>
      <c r="N580">
        <f t="shared" si="47"/>
        <v>135157563.22997499</v>
      </c>
      <c r="O580">
        <f t="shared" si="48"/>
        <v>36.973755499924764</v>
      </c>
      <c r="P580" s="3">
        <f t="shared" si="49"/>
        <v>1.7402129520665071E-3</v>
      </c>
      <c r="Q580" t="s">
        <v>1637</v>
      </c>
    </row>
    <row r="581" spans="1:19" x14ac:dyDescent="0.35">
      <c r="A581" t="s">
        <v>73</v>
      </c>
      <c r="B581" t="s">
        <v>28</v>
      </c>
      <c r="C581" t="s">
        <v>1636</v>
      </c>
      <c r="D581" t="s">
        <v>1636</v>
      </c>
      <c r="E581" t="s">
        <v>1053</v>
      </c>
      <c r="F581" t="s">
        <v>1054</v>
      </c>
      <c r="H581" t="s">
        <v>128</v>
      </c>
      <c r="I581" s="3">
        <v>1.729237466467154E-3</v>
      </c>
      <c r="J581" s="7">
        <v>77667255073.279999</v>
      </c>
      <c r="K581">
        <v>3.6555</v>
      </c>
      <c r="L581" s="3">
        <f t="shared" si="45"/>
        <v>0.98147894975986816</v>
      </c>
      <c r="M581" s="3">
        <f t="shared" si="46"/>
        <v>1.7618691331996827E-3</v>
      </c>
      <c r="N581">
        <f t="shared" si="47"/>
        <v>136839539.3739585</v>
      </c>
      <c r="O581">
        <f t="shared" si="48"/>
        <v>37.433877547246205</v>
      </c>
      <c r="P581" s="3">
        <f t="shared" si="49"/>
        <v>1.7618691331996827E-3</v>
      </c>
      <c r="Q581" t="s">
        <v>1637</v>
      </c>
    </row>
    <row r="582" spans="1:19" x14ac:dyDescent="0.35">
      <c r="A582" t="s">
        <v>73</v>
      </c>
      <c r="B582" t="s">
        <v>28</v>
      </c>
      <c r="C582" t="s">
        <v>1636</v>
      </c>
      <c r="D582" t="s">
        <v>1636</v>
      </c>
      <c r="E582" t="s">
        <v>1000</v>
      </c>
      <c r="F582" t="s">
        <v>1001</v>
      </c>
      <c r="H582" t="s">
        <v>128</v>
      </c>
      <c r="I582" s="3">
        <v>1.206639572868621E-3</v>
      </c>
      <c r="J582" s="7">
        <v>77667255073.279999</v>
      </c>
      <c r="K582">
        <v>3.6555</v>
      </c>
      <c r="L582" s="3">
        <f t="shared" si="45"/>
        <v>0.98147894975986816</v>
      </c>
      <c r="M582" s="3">
        <f t="shared" si="46"/>
        <v>1.2294095285118865E-3</v>
      </c>
      <c r="N582">
        <f t="shared" si="47"/>
        <v>95484863.440453589</v>
      </c>
      <c r="O582">
        <f t="shared" si="48"/>
        <v>26.120876334414881</v>
      </c>
      <c r="P582" s="3">
        <f t="shared" si="49"/>
        <v>1.2294095285118865E-3</v>
      </c>
      <c r="Q582" t="s">
        <v>1637</v>
      </c>
    </row>
    <row r="583" spans="1:19" x14ac:dyDescent="0.35">
      <c r="A583" t="s">
        <v>73</v>
      </c>
      <c r="B583" t="s">
        <v>28</v>
      </c>
      <c r="C583" t="s">
        <v>1636</v>
      </c>
      <c r="D583" t="s">
        <v>1636</v>
      </c>
      <c r="E583" t="s">
        <v>958</v>
      </c>
      <c r="H583" t="s">
        <v>128</v>
      </c>
      <c r="I583" s="3">
        <v>1.233902443222565E-3</v>
      </c>
      <c r="J583" s="7">
        <v>77667255073.279999</v>
      </c>
      <c r="K583">
        <v>3.6555</v>
      </c>
      <c r="L583" s="3">
        <f t="shared" si="45"/>
        <v>0.98147894975986816</v>
      </c>
      <c r="M583" s="3">
        <f t="shared" si="46"/>
        <v>1.2571868642974519E-3</v>
      </c>
      <c r="N583">
        <f t="shared" si="47"/>
        <v>97642252.864167243</v>
      </c>
      <c r="O583">
        <f t="shared" si="48"/>
        <v>26.711052623216315</v>
      </c>
      <c r="P583" s="3">
        <f t="shared" si="49"/>
        <v>1.2571868642974519E-3</v>
      </c>
      <c r="Q583" t="s">
        <v>1637</v>
      </c>
    </row>
    <row r="584" spans="1:19" x14ac:dyDescent="0.35">
      <c r="A584" t="s">
        <v>73</v>
      </c>
      <c r="B584" t="s">
        <v>28</v>
      </c>
      <c r="C584" t="s">
        <v>1636</v>
      </c>
      <c r="D584" t="s">
        <v>1636</v>
      </c>
      <c r="E584" t="s">
        <v>954</v>
      </c>
      <c r="H584" t="s">
        <v>128</v>
      </c>
      <c r="I584" s="3">
        <v>4.294962484940061E-4</v>
      </c>
      <c r="J584" s="7">
        <v>77667255073.279999</v>
      </c>
      <c r="K584">
        <v>3.6555</v>
      </c>
      <c r="L584" s="3">
        <f t="shared" si="45"/>
        <v>0.98147894975986816</v>
      </c>
      <c r="M584" s="3">
        <f t="shared" si="46"/>
        <v>4.3760108008336607E-4</v>
      </c>
      <c r="N584">
        <f t="shared" si="47"/>
        <v>33987274.707177624</v>
      </c>
      <c r="O584">
        <f t="shared" si="48"/>
        <v>9.2975720714478527</v>
      </c>
      <c r="P584" s="3">
        <f t="shared" si="49"/>
        <v>4.3760108008336613E-4</v>
      </c>
      <c r="Q584" t="s">
        <v>1637</v>
      </c>
    </row>
    <row r="585" spans="1:19" x14ac:dyDescent="0.35">
      <c r="A585" t="s">
        <v>73</v>
      </c>
      <c r="B585" t="s">
        <v>28</v>
      </c>
      <c r="C585" t="s">
        <v>1636</v>
      </c>
      <c r="D585" t="s">
        <v>1636</v>
      </c>
      <c r="E585" t="s">
        <v>1125</v>
      </c>
      <c r="H585" t="s">
        <v>128</v>
      </c>
      <c r="I585" s="3">
        <v>1.538536463840496E-3</v>
      </c>
      <c r="J585" s="7">
        <v>77667255073.279999</v>
      </c>
      <c r="K585">
        <v>3.6555</v>
      </c>
      <c r="L585" s="3">
        <f t="shared" si="45"/>
        <v>0.98147894975986816</v>
      </c>
      <c r="M585" s="3">
        <f t="shared" si="46"/>
        <v>1.5675694972540363E-3</v>
      </c>
      <c r="N585">
        <f t="shared" si="47"/>
        <v>121748819.98832253</v>
      </c>
      <c r="O585">
        <f t="shared" si="48"/>
        <v>33.305654490034883</v>
      </c>
      <c r="P585" s="3">
        <f t="shared" si="49"/>
        <v>1.5675694972540363E-3</v>
      </c>
      <c r="Q585" t="s">
        <v>1637</v>
      </c>
    </row>
    <row r="586" spans="1:19" x14ac:dyDescent="0.35">
      <c r="A586" t="s">
        <v>73</v>
      </c>
      <c r="B586" t="s">
        <v>28</v>
      </c>
      <c r="C586" t="s">
        <v>39</v>
      </c>
      <c r="D586" t="s">
        <v>40</v>
      </c>
      <c r="E586" t="s">
        <v>1050</v>
      </c>
      <c r="F586" t="s">
        <v>1051</v>
      </c>
      <c r="H586" t="s">
        <v>128</v>
      </c>
      <c r="I586" s="3">
        <v>1.3396089177940399E-3</v>
      </c>
      <c r="J586" s="7">
        <v>51098761913.120003</v>
      </c>
      <c r="K586">
        <v>3.6555</v>
      </c>
      <c r="L586" s="3">
        <f t="shared" si="45"/>
        <v>0.98550243623972755</v>
      </c>
      <c r="M586" s="3">
        <f t="shared" si="46"/>
        <v>1.3593156835871834E-3</v>
      </c>
      <c r="N586">
        <f t="shared" si="47"/>
        <v>69459348.480391443</v>
      </c>
      <c r="O586">
        <f t="shared" si="48"/>
        <v>19.001326352179305</v>
      </c>
      <c r="P586" s="3">
        <f t="shared" si="49"/>
        <v>1.3593156835871832E-3</v>
      </c>
      <c r="Q586" t="s">
        <v>1638</v>
      </c>
      <c r="R586" t="s">
        <v>920</v>
      </c>
      <c r="S586" t="s">
        <v>1052</v>
      </c>
    </row>
    <row r="587" spans="1:19" x14ac:dyDescent="0.35">
      <c r="A587" t="s">
        <v>73</v>
      </c>
      <c r="B587" t="s">
        <v>28</v>
      </c>
      <c r="C587" t="s">
        <v>1636</v>
      </c>
      <c r="D587" t="s">
        <v>1636</v>
      </c>
      <c r="E587" t="s">
        <v>1127</v>
      </c>
      <c r="H587" t="s">
        <v>128</v>
      </c>
      <c r="I587" s="3">
        <v>2.7399950813067559E-4</v>
      </c>
      <c r="J587" s="7">
        <v>77667255073.279999</v>
      </c>
      <c r="K587">
        <v>3.6555</v>
      </c>
      <c r="L587" s="3">
        <f t="shared" si="45"/>
        <v>0.98147894975986816</v>
      </c>
      <c r="M587" s="3">
        <f t="shared" si="46"/>
        <v>2.7917003028716327E-4</v>
      </c>
      <c r="N587">
        <f t="shared" si="47"/>
        <v>21682369.951128412</v>
      </c>
      <c r="O587">
        <f t="shared" si="48"/>
        <v>5.9314375464720044</v>
      </c>
      <c r="P587" s="3">
        <f t="shared" si="49"/>
        <v>2.7917003028716327E-4</v>
      </c>
      <c r="Q587" t="s">
        <v>1637</v>
      </c>
    </row>
    <row r="588" spans="1:19" x14ac:dyDescent="0.35">
      <c r="A588" t="s">
        <v>73</v>
      </c>
      <c r="B588" t="s">
        <v>28</v>
      </c>
      <c r="C588" t="s">
        <v>1636</v>
      </c>
      <c r="D588" t="s">
        <v>1636</v>
      </c>
      <c r="E588" t="s">
        <v>1038</v>
      </c>
      <c r="F588" t="s">
        <v>1039</v>
      </c>
      <c r="H588" t="s">
        <v>128</v>
      </c>
      <c r="I588" s="3">
        <v>1.3808610939777821E-3</v>
      </c>
      <c r="J588" s="7">
        <v>77667255073.279999</v>
      </c>
      <c r="K588">
        <v>3.6555</v>
      </c>
      <c r="L588" s="3">
        <f t="shared" si="45"/>
        <v>0.98147894975986816</v>
      </c>
      <c r="M588" s="3">
        <f t="shared" si="46"/>
        <v>1.4069187060156798E-3</v>
      </c>
      <c r="N588">
        <f t="shared" si="47"/>
        <v>109271514.00748883</v>
      </c>
      <c r="O588">
        <f t="shared" si="48"/>
        <v>29.892357819036746</v>
      </c>
      <c r="P588" s="3">
        <f t="shared" si="49"/>
        <v>1.4069187060156798E-3</v>
      </c>
      <c r="Q588" t="s">
        <v>1637</v>
      </c>
    </row>
    <row r="589" spans="1:19" x14ac:dyDescent="0.35">
      <c r="A589" t="s">
        <v>73</v>
      </c>
      <c r="B589" t="s">
        <v>28</v>
      </c>
      <c r="C589" t="s">
        <v>1636</v>
      </c>
      <c r="D589" t="s">
        <v>1636</v>
      </c>
      <c r="E589" t="s">
        <v>1035</v>
      </c>
      <c r="F589" t="s">
        <v>1036</v>
      </c>
      <c r="H589" t="s">
        <v>128</v>
      </c>
      <c r="I589" s="3">
        <v>9.7672988779610244E-4</v>
      </c>
      <c r="J589" s="7">
        <v>77667255073.279999</v>
      </c>
      <c r="K589">
        <v>3.6555</v>
      </c>
      <c r="L589" s="3">
        <f t="shared" si="45"/>
        <v>0.98147894975986816</v>
      </c>
      <c r="M589" s="3">
        <f t="shared" si="46"/>
        <v>9.95161320612197E-4</v>
      </c>
      <c r="N589">
        <f t="shared" si="47"/>
        <v>77291448.127049685</v>
      </c>
      <c r="O589">
        <f t="shared" si="48"/>
        <v>21.143878573943287</v>
      </c>
      <c r="P589" s="3">
        <f t="shared" si="49"/>
        <v>9.95161320612197E-4</v>
      </c>
      <c r="Q589" t="s">
        <v>1637</v>
      </c>
    </row>
    <row r="590" spans="1:19" x14ac:dyDescent="0.35">
      <c r="A590" t="s">
        <v>73</v>
      </c>
      <c r="B590" t="s">
        <v>28</v>
      </c>
      <c r="C590" t="s">
        <v>1636</v>
      </c>
      <c r="D590" t="s">
        <v>1636</v>
      </c>
      <c r="E590" t="s">
        <v>964</v>
      </c>
      <c r="H590" t="s">
        <v>128</v>
      </c>
      <c r="I590" s="3">
        <v>2.0132269682516689E-3</v>
      </c>
      <c r="J590" s="7">
        <v>77667255073.279999</v>
      </c>
      <c r="K590">
        <v>3.6555</v>
      </c>
      <c r="L590" s="3">
        <f t="shared" si="45"/>
        <v>0.98147894975986816</v>
      </c>
      <c r="M590" s="3">
        <f t="shared" si="46"/>
        <v>2.0512176738423493E-3</v>
      </c>
      <c r="N590">
        <f t="shared" si="47"/>
        <v>159312446.28513381</v>
      </c>
      <c r="O590">
        <f t="shared" si="48"/>
        <v>43.581574691597268</v>
      </c>
      <c r="P590" s="3">
        <f t="shared" si="49"/>
        <v>2.0512176738423493E-3</v>
      </c>
      <c r="Q590" t="s">
        <v>1637</v>
      </c>
    </row>
    <row r="591" spans="1:19" x14ac:dyDescent="0.35">
      <c r="A591" t="s">
        <v>73</v>
      </c>
      <c r="B591" t="s">
        <v>28</v>
      </c>
      <c r="C591" t="s">
        <v>1636</v>
      </c>
      <c r="D591" t="s">
        <v>1636</v>
      </c>
      <c r="E591" t="s">
        <v>926</v>
      </c>
      <c r="H591" t="s">
        <v>128</v>
      </c>
      <c r="I591" s="3">
        <v>3.274029469045613E-3</v>
      </c>
      <c r="J591" s="7">
        <v>77667255073.279999</v>
      </c>
      <c r="K591">
        <v>3.6555</v>
      </c>
      <c r="L591" s="3">
        <f t="shared" si="45"/>
        <v>0.98147894975986816</v>
      </c>
      <c r="M591" s="3">
        <f t="shared" si="46"/>
        <v>3.3358122146650701E-3</v>
      </c>
      <c r="N591">
        <f t="shared" si="47"/>
        <v>259083378.15295506</v>
      </c>
      <c r="O591">
        <f t="shared" si="48"/>
        <v>70.874949569950772</v>
      </c>
      <c r="P591" s="3">
        <f t="shared" si="49"/>
        <v>3.3358122146650701E-3</v>
      </c>
      <c r="Q591" t="s">
        <v>1637</v>
      </c>
    </row>
    <row r="592" spans="1:19" x14ac:dyDescent="0.35">
      <c r="A592" t="s">
        <v>73</v>
      </c>
      <c r="B592" t="s">
        <v>28</v>
      </c>
      <c r="C592" t="s">
        <v>39</v>
      </c>
      <c r="D592" t="s">
        <v>40</v>
      </c>
      <c r="E592" t="s">
        <v>1053</v>
      </c>
      <c r="F592" t="s">
        <v>1054</v>
      </c>
      <c r="H592" t="s">
        <v>128</v>
      </c>
      <c r="I592" s="3">
        <v>2.2947449753471421E-3</v>
      </c>
      <c r="J592" s="7">
        <v>51098761913.120003</v>
      </c>
      <c r="K592">
        <v>3.6555</v>
      </c>
      <c r="L592" s="3">
        <f t="shared" si="45"/>
        <v>0.98550243623972755</v>
      </c>
      <c r="M592" s="3">
        <f t="shared" si="46"/>
        <v>2.3285025901132687E-3</v>
      </c>
      <c r="N592">
        <f t="shared" si="47"/>
        <v>118983599.46628118</v>
      </c>
      <c r="O592">
        <f t="shared" si="48"/>
        <v>32.549199689859442</v>
      </c>
      <c r="P592" s="3">
        <f t="shared" si="49"/>
        <v>2.3285025901132687E-3</v>
      </c>
      <c r="Q592" t="s">
        <v>1638</v>
      </c>
      <c r="R592" t="s">
        <v>920</v>
      </c>
      <c r="S592" t="s">
        <v>1055</v>
      </c>
    </row>
    <row r="593" spans="1:19" x14ac:dyDescent="0.35">
      <c r="A593" t="s">
        <v>73</v>
      </c>
      <c r="B593" t="s">
        <v>28</v>
      </c>
      <c r="C593" t="s">
        <v>1636</v>
      </c>
      <c r="D593" t="s">
        <v>1636</v>
      </c>
      <c r="E593" t="s">
        <v>1084</v>
      </c>
      <c r="F593" t="s">
        <v>1085</v>
      </c>
      <c r="H593" t="s">
        <v>128</v>
      </c>
      <c r="I593" s="3">
        <v>2.8615966053901739E-3</v>
      </c>
      <c r="J593" s="7">
        <v>77667255073.279999</v>
      </c>
      <c r="K593">
        <v>3.6555</v>
      </c>
      <c r="L593" s="3">
        <f t="shared" si="45"/>
        <v>0.98147894975986816</v>
      </c>
      <c r="M593" s="3">
        <f t="shared" si="46"/>
        <v>2.9155965149230165E-3</v>
      </c>
      <c r="N593">
        <f t="shared" si="47"/>
        <v>226446378.21529213</v>
      </c>
      <c r="O593">
        <f t="shared" si="48"/>
        <v>61.94675918897336</v>
      </c>
      <c r="P593" s="3">
        <f t="shared" si="49"/>
        <v>2.9155965149230165E-3</v>
      </c>
      <c r="Q593" t="s">
        <v>1637</v>
      </c>
    </row>
    <row r="594" spans="1:19" x14ac:dyDescent="0.35">
      <c r="A594" t="s">
        <v>73</v>
      </c>
      <c r="B594" t="s">
        <v>28</v>
      </c>
      <c r="C594" t="s">
        <v>1636</v>
      </c>
      <c r="D594" t="s">
        <v>1636</v>
      </c>
      <c r="E594" t="s">
        <v>1115</v>
      </c>
      <c r="F594" t="s">
        <v>1116</v>
      </c>
      <c r="H594" t="s">
        <v>128</v>
      </c>
      <c r="I594" s="3">
        <v>8.8075161608256277E-5</v>
      </c>
      <c r="J594" s="7">
        <v>77667255073.279999</v>
      </c>
      <c r="K594">
        <v>3.6555</v>
      </c>
      <c r="L594" s="3">
        <f t="shared" si="45"/>
        <v>0.98147894975986816</v>
      </c>
      <c r="M594" s="3">
        <f t="shared" si="46"/>
        <v>8.973718858647456E-5</v>
      </c>
      <c r="N594">
        <f t="shared" si="47"/>
        <v>6969641.1155047501</v>
      </c>
      <c r="O594">
        <f t="shared" si="48"/>
        <v>1.9066177309546573</v>
      </c>
      <c r="P594" s="3">
        <f t="shared" si="49"/>
        <v>8.973718858647456E-5</v>
      </c>
      <c r="Q594" t="s">
        <v>1637</v>
      </c>
    </row>
    <row r="595" spans="1:19" x14ac:dyDescent="0.35">
      <c r="A595" t="s">
        <v>73</v>
      </c>
      <c r="B595" t="s">
        <v>28</v>
      </c>
      <c r="C595" t="s">
        <v>39</v>
      </c>
      <c r="D595" t="s">
        <v>40</v>
      </c>
      <c r="E595" t="s">
        <v>599</v>
      </c>
      <c r="F595" t="s">
        <v>600</v>
      </c>
      <c r="G595" t="s">
        <v>601</v>
      </c>
      <c r="H595" t="s">
        <v>452</v>
      </c>
      <c r="I595" s="3">
        <v>7.08617767731262E-3</v>
      </c>
      <c r="J595" s="7">
        <v>51098761913.120003</v>
      </c>
      <c r="K595">
        <v>3.6555</v>
      </c>
      <c r="L595" s="3">
        <f t="shared" si="45"/>
        <v>0.98550243623972755</v>
      </c>
      <c r="M595" s="3">
        <f t="shared" si="46"/>
        <v>7.1904212681102673E-3</v>
      </c>
      <c r="N595">
        <f t="shared" si="47"/>
        <v>367421624.43420094</v>
      </c>
      <c r="O595">
        <f t="shared" si="48"/>
        <v>100.51200230726329</v>
      </c>
      <c r="P595" s="3">
        <f t="shared" si="49"/>
        <v>7.1904212681102673E-3</v>
      </c>
      <c r="Q595" t="s">
        <v>1638</v>
      </c>
      <c r="R595" t="s">
        <v>452</v>
      </c>
      <c r="S595" t="s">
        <v>601</v>
      </c>
    </row>
    <row r="596" spans="1:19" x14ac:dyDescent="0.35">
      <c r="A596" t="s">
        <v>73</v>
      </c>
      <c r="B596" t="s">
        <v>28</v>
      </c>
      <c r="C596" t="s">
        <v>1636</v>
      </c>
      <c r="D596" t="s">
        <v>1636</v>
      </c>
      <c r="E596" t="s">
        <v>1086</v>
      </c>
      <c r="F596" t="s">
        <v>1087</v>
      </c>
      <c r="H596" t="s">
        <v>128</v>
      </c>
      <c r="I596" s="3">
        <v>6.0055386927654808E-4</v>
      </c>
      <c r="J596" s="7">
        <v>77667255073.279999</v>
      </c>
      <c r="K596">
        <v>3.6555</v>
      </c>
      <c r="L596" s="3">
        <f t="shared" si="45"/>
        <v>0.98147894975986816</v>
      </c>
      <c r="M596" s="3">
        <f t="shared" si="46"/>
        <v>6.1188665271270622E-4</v>
      </c>
      <c r="N596">
        <f t="shared" si="47"/>
        <v>47523556.732173249</v>
      </c>
      <c r="O596">
        <f t="shared" si="48"/>
        <v>13.000562640452264</v>
      </c>
      <c r="P596" s="3">
        <f t="shared" si="49"/>
        <v>6.1188665271270622E-4</v>
      </c>
      <c r="Q596" t="s">
        <v>1637</v>
      </c>
    </row>
    <row r="597" spans="1:19" x14ac:dyDescent="0.35">
      <c r="A597" t="s">
        <v>73</v>
      </c>
      <c r="B597" t="s">
        <v>28</v>
      </c>
      <c r="C597" t="s">
        <v>1636</v>
      </c>
      <c r="D597" t="s">
        <v>1636</v>
      </c>
      <c r="E597" t="s">
        <v>966</v>
      </c>
      <c r="F597" t="s">
        <v>967</v>
      </c>
      <c r="H597" t="s">
        <v>128</v>
      </c>
      <c r="I597" s="3">
        <v>4.6544979477113361E-4</v>
      </c>
      <c r="J597" s="7">
        <v>77667255073.279999</v>
      </c>
      <c r="K597">
        <v>3.6555</v>
      </c>
      <c r="L597" s="3">
        <f t="shared" si="45"/>
        <v>0.98147894975986816</v>
      </c>
      <c r="M597" s="3">
        <f t="shared" si="46"/>
        <v>4.7423308965007562E-4</v>
      </c>
      <c r="N597">
        <f t="shared" si="47"/>
        <v>36832382.338042088</v>
      </c>
      <c r="O597">
        <f t="shared" si="48"/>
        <v>10.075880820145558</v>
      </c>
      <c r="P597" s="3">
        <f t="shared" si="49"/>
        <v>4.7423308965007568E-4</v>
      </c>
      <c r="Q597" t="s">
        <v>1637</v>
      </c>
    </row>
    <row r="598" spans="1:19" x14ac:dyDescent="0.35">
      <c r="A598" t="s">
        <v>73</v>
      </c>
      <c r="B598" t="s">
        <v>28</v>
      </c>
      <c r="C598" t="s">
        <v>1636</v>
      </c>
      <c r="D598" t="s">
        <v>1636</v>
      </c>
      <c r="E598" t="s">
        <v>956</v>
      </c>
      <c r="H598" t="s">
        <v>128</v>
      </c>
      <c r="I598" s="3">
        <v>3.9265873554243392E-4</v>
      </c>
      <c r="J598" s="7">
        <v>77667255073.279999</v>
      </c>
      <c r="K598">
        <v>3.6555</v>
      </c>
      <c r="L598" s="3">
        <f t="shared" si="45"/>
        <v>0.98147894975986816</v>
      </c>
      <c r="M598" s="3">
        <f t="shared" si="46"/>
        <v>4.0006842290250149E-4</v>
      </c>
      <c r="N598">
        <f t="shared" si="47"/>
        <v>31072216.248333436</v>
      </c>
      <c r="O598">
        <f t="shared" si="48"/>
        <v>8.5001275470752127</v>
      </c>
      <c r="P598" s="3">
        <f t="shared" si="49"/>
        <v>4.0006842290250149E-4</v>
      </c>
      <c r="Q598" t="s">
        <v>1637</v>
      </c>
    </row>
    <row r="599" spans="1:19" x14ac:dyDescent="0.35">
      <c r="A599" t="s">
        <v>73</v>
      </c>
      <c r="B599" t="s">
        <v>28</v>
      </c>
      <c r="C599" t="s">
        <v>1636</v>
      </c>
      <c r="D599" t="s">
        <v>1636</v>
      </c>
      <c r="E599" t="s">
        <v>1094</v>
      </c>
      <c r="F599" t="s">
        <v>1095</v>
      </c>
      <c r="H599" t="s">
        <v>128</v>
      </c>
      <c r="I599" s="3">
        <v>7.487469989277515E-4</v>
      </c>
      <c r="J599" s="7">
        <v>77667255073.279999</v>
      </c>
      <c r="K599">
        <v>3.6555</v>
      </c>
      <c r="L599" s="3">
        <f t="shared" si="45"/>
        <v>0.98147894975986816</v>
      </c>
      <c r="M599" s="3">
        <f t="shared" si="46"/>
        <v>7.6287626862597759E-4</v>
      </c>
      <c r="N599">
        <f t="shared" si="47"/>
        <v>59250505.744725876</v>
      </c>
      <c r="O599">
        <f t="shared" si="48"/>
        <v>16.208591367726953</v>
      </c>
      <c r="P599" s="3">
        <f t="shared" si="49"/>
        <v>7.6287626862597759E-4</v>
      </c>
      <c r="Q599" t="s">
        <v>1637</v>
      </c>
    </row>
    <row r="600" spans="1:19" x14ac:dyDescent="0.35">
      <c r="A600" t="s">
        <v>73</v>
      </c>
      <c r="B600" t="s">
        <v>28</v>
      </c>
      <c r="C600" t="s">
        <v>1636</v>
      </c>
      <c r="D600" t="s">
        <v>1636</v>
      </c>
      <c r="E600" t="s">
        <v>928</v>
      </c>
      <c r="H600" t="s">
        <v>128</v>
      </c>
      <c r="I600" s="3">
        <v>3.4226333818629779E-3</v>
      </c>
      <c r="J600" s="7">
        <v>77667255073.279999</v>
      </c>
      <c r="K600">
        <v>3.6555</v>
      </c>
      <c r="L600" s="3">
        <f t="shared" si="45"/>
        <v>0.98147894975986816</v>
      </c>
      <c r="M600" s="3">
        <f t="shared" si="46"/>
        <v>3.4872203654498861E-3</v>
      </c>
      <c r="N600">
        <f t="shared" si="47"/>
        <v>270842833.62013298</v>
      </c>
      <c r="O600">
        <f t="shared" si="48"/>
        <v>74.091870775580077</v>
      </c>
      <c r="P600" s="3">
        <f t="shared" si="49"/>
        <v>3.4872203654498857E-3</v>
      </c>
      <c r="Q600" t="s">
        <v>1637</v>
      </c>
    </row>
    <row r="601" spans="1:19" x14ac:dyDescent="0.35">
      <c r="A601" t="s">
        <v>73</v>
      </c>
      <c r="B601" t="s">
        <v>28</v>
      </c>
      <c r="C601" t="s">
        <v>1636</v>
      </c>
      <c r="D601" t="s">
        <v>1636</v>
      </c>
      <c r="E601" t="s">
        <v>1067</v>
      </c>
      <c r="F601" t="s">
        <v>1068</v>
      </c>
      <c r="H601" t="s">
        <v>128</v>
      </c>
      <c r="I601" s="3">
        <v>4.0090390310384277E-3</v>
      </c>
      <c r="J601" s="7">
        <v>77667255073.279999</v>
      </c>
      <c r="K601">
        <v>3.6555</v>
      </c>
      <c r="L601" s="3">
        <f t="shared" si="45"/>
        <v>0.98147894975986816</v>
      </c>
      <c r="M601" s="3">
        <f t="shared" si="46"/>
        <v>4.0846918133285405E-3</v>
      </c>
      <c r="N601">
        <f t="shared" si="47"/>
        <v>317246800.96152633</v>
      </c>
      <c r="O601">
        <f t="shared" si="48"/>
        <v>86.786158107379663</v>
      </c>
      <c r="P601" s="3">
        <f t="shared" si="49"/>
        <v>4.0846918133285405E-3</v>
      </c>
      <c r="Q601" t="s">
        <v>1637</v>
      </c>
    </row>
    <row r="602" spans="1:19" x14ac:dyDescent="0.35">
      <c r="A602" t="s">
        <v>73</v>
      </c>
      <c r="B602" t="s">
        <v>28</v>
      </c>
      <c r="C602" t="s">
        <v>1636</v>
      </c>
      <c r="D602" t="s">
        <v>1636</v>
      </c>
      <c r="E602" t="s">
        <v>1003</v>
      </c>
      <c r="F602" t="s">
        <v>1004</v>
      </c>
      <c r="H602" t="s">
        <v>128</v>
      </c>
      <c r="I602" s="3">
        <v>1.7295235339011309E-3</v>
      </c>
      <c r="J602" s="7">
        <v>77667255073.279999</v>
      </c>
      <c r="K602">
        <v>3.6555</v>
      </c>
      <c r="L602" s="3">
        <f t="shared" si="45"/>
        <v>0.98147894975986816</v>
      </c>
      <c r="M602" s="3">
        <f t="shared" si="46"/>
        <v>1.7621605988842469E-3</v>
      </c>
      <c r="N602">
        <f t="shared" si="47"/>
        <v>136862176.71362665</v>
      </c>
      <c r="O602">
        <f t="shared" si="48"/>
        <v>37.440070226679431</v>
      </c>
      <c r="P602" s="3">
        <f t="shared" si="49"/>
        <v>1.7621605988842469E-3</v>
      </c>
      <c r="Q602" t="s">
        <v>1637</v>
      </c>
    </row>
    <row r="603" spans="1:19" x14ac:dyDescent="0.35">
      <c r="A603" t="s">
        <v>73</v>
      </c>
      <c r="B603" t="s">
        <v>28</v>
      </c>
      <c r="C603" t="s">
        <v>1636</v>
      </c>
      <c r="D603" t="s">
        <v>1636</v>
      </c>
      <c r="E603" t="s">
        <v>951</v>
      </c>
      <c r="F603" t="s">
        <v>952</v>
      </c>
      <c r="H603" t="s">
        <v>128</v>
      </c>
      <c r="I603" s="3">
        <v>2.245145441861495E-4</v>
      </c>
      <c r="J603" s="7">
        <v>77667255073.279999</v>
      </c>
      <c r="K603">
        <v>3.6555</v>
      </c>
      <c r="L603" s="3">
        <f t="shared" si="45"/>
        <v>0.98147894975986816</v>
      </c>
      <c r="M603" s="3">
        <f t="shared" si="46"/>
        <v>2.2875125772292923E-4</v>
      </c>
      <c r="N603">
        <f t="shared" si="47"/>
        <v>17766482.281900354</v>
      </c>
      <c r="O603">
        <f t="shared" si="48"/>
        <v>4.8602057945288895</v>
      </c>
      <c r="P603" s="3">
        <f t="shared" si="49"/>
        <v>2.287512577229292E-4</v>
      </c>
      <c r="Q603" t="s">
        <v>1637</v>
      </c>
    </row>
    <row r="604" spans="1:19" x14ac:dyDescent="0.35">
      <c r="A604" t="s">
        <v>73</v>
      </c>
      <c r="B604" t="s">
        <v>28</v>
      </c>
      <c r="C604" t="s">
        <v>29</v>
      </c>
      <c r="D604" t="s">
        <v>30</v>
      </c>
      <c r="E604" t="s">
        <v>599</v>
      </c>
      <c r="F604" t="s">
        <v>600</v>
      </c>
      <c r="G604" t="s">
        <v>601</v>
      </c>
      <c r="H604" t="s">
        <v>452</v>
      </c>
      <c r="I604" s="3">
        <v>1.9505026445038862E-2</v>
      </c>
      <c r="J604" s="7">
        <v>13546427235.219999</v>
      </c>
      <c r="K604">
        <v>3.6555</v>
      </c>
      <c r="L604" s="3">
        <f t="shared" si="45"/>
        <v>0.98169211961567404</v>
      </c>
      <c r="M604" s="3">
        <f t="shared" si="46"/>
        <v>1.9868781724228315E-2</v>
      </c>
      <c r="N604">
        <f t="shared" si="47"/>
        <v>269151005.87972784</v>
      </c>
      <c r="O604">
        <f t="shared" si="48"/>
        <v>73.629053721714627</v>
      </c>
      <c r="P604" s="3">
        <f t="shared" si="49"/>
        <v>1.9868781724228315E-2</v>
      </c>
      <c r="Q604" t="s">
        <v>1638</v>
      </c>
      <c r="R604" t="s">
        <v>452</v>
      </c>
      <c r="S604" t="s">
        <v>601</v>
      </c>
    </row>
    <row r="605" spans="1:19" x14ac:dyDescent="0.35">
      <c r="A605" t="s">
        <v>73</v>
      </c>
      <c r="B605" t="s">
        <v>28</v>
      </c>
      <c r="C605" t="s">
        <v>1636</v>
      </c>
      <c r="D605" t="s">
        <v>1636</v>
      </c>
      <c r="E605" t="s">
        <v>988</v>
      </c>
      <c r="F605" t="s">
        <v>989</v>
      </c>
      <c r="H605" t="s">
        <v>128</v>
      </c>
      <c r="I605" s="3">
        <v>2.3385548490357029E-3</v>
      </c>
      <c r="J605" s="7">
        <v>77667255073.279999</v>
      </c>
      <c r="K605">
        <v>3.6555</v>
      </c>
      <c r="L605" s="3">
        <f t="shared" si="45"/>
        <v>0.98147894975986816</v>
      </c>
      <c r="M605" s="3">
        <f t="shared" si="46"/>
        <v>2.3826846715437567E-3</v>
      </c>
      <c r="N605">
        <f t="shared" si="47"/>
        <v>185056578.14398333</v>
      </c>
      <c r="O605">
        <f t="shared" si="48"/>
        <v>50.624149403360235</v>
      </c>
      <c r="P605" s="3">
        <f t="shared" si="49"/>
        <v>2.3826846715437567E-3</v>
      </c>
      <c r="Q605" t="s">
        <v>1637</v>
      </c>
    </row>
    <row r="606" spans="1:19" x14ac:dyDescent="0.35">
      <c r="A606" t="s">
        <v>73</v>
      </c>
      <c r="B606" t="s">
        <v>28</v>
      </c>
      <c r="C606" t="s">
        <v>1636</v>
      </c>
      <c r="D606" t="s">
        <v>1636</v>
      </c>
      <c r="E606" t="s">
        <v>943</v>
      </c>
      <c r="H606" t="s">
        <v>128</v>
      </c>
      <c r="I606" s="3">
        <v>4.1123757313615613E-3</v>
      </c>
      <c r="J606" s="7">
        <v>77667255073.279999</v>
      </c>
      <c r="K606">
        <v>3.6555</v>
      </c>
      <c r="L606" s="3">
        <f t="shared" si="45"/>
        <v>0.98147894975986816</v>
      </c>
      <c r="M606" s="3">
        <f t="shared" si="46"/>
        <v>4.1899785343004134E-3</v>
      </c>
      <c r="N606">
        <f t="shared" si="47"/>
        <v>325424131.57507807</v>
      </c>
      <c r="O606">
        <f t="shared" si="48"/>
        <v>89.023151846553986</v>
      </c>
      <c r="P606" s="3">
        <f t="shared" si="49"/>
        <v>4.1899785343004134E-3</v>
      </c>
      <c r="Q606" t="s">
        <v>1637</v>
      </c>
    </row>
    <row r="607" spans="1:19" x14ac:dyDescent="0.35">
      <c r="A607" t="s">
        <v>73</v>
      </c>
      <c r="B607" t="s">
        <v>28</v>
      </c>
      <c r="C607" t="s">
        <v>1636</v>
      </c>
      <c r="D607" t="s">
        <v>1636</v>
      </c>
      <c r="E607" t="s">
        <v>1070</v>
      </c>
      <c r="F607" t="s">
        <v>1070</v>
      </c>
      <c r="H607" t="s">
        <v>128</v>
      </c>
      <c r="I607" s="3">
        <v>1.6377546456165779E-3</v>
      </c>
      <c r="J607" s="7">
        <v>77667255073.279999</v>
      </c>
      <c r="K607">
        <v>3.6555</v>
      </c>
      <c r="L607" s="3">
        <f t="shared" si="45"/>
        <v>0.98147894975986816</v>
      </c>
      <c r="M607" s="3">
        <f t="shared" si="46"/>
        <v>1.6686599809575908E-3</v>
      </c>
      <c r="N607">
        <f t="shared" si="47"/>
        <v>129600240.37160775</v>
      </c>
      <c r="O607">
        <f t="shared" si="48"/>
        <v>35.453492100015794</v>
      </c>
      <c r="P607" s="3">
        <f t="shared" si="49"/>
        <v>1.6686599809575908E-3</v>
      </c>
      <c r="Q607" t="s">
        <v>1637</v>
      </c>
    </row>
    <row r="608" spans="1:19" x14ac:dyDescent="0.35">
      <c r="A608" t="s">
        <v>73</v>
      </c>
      <c r="B608" t="s">
        <v>28</v>
      </c>
      <c r="C608" t="s">
        <v>1636</v>
      </c>
      <c r="D608" t="s">
        <v>1636</v>
      </c>
      <c r="E608" t="s">
        <v>1123</v>
      </c>
      <c r="H608" t="s">
        <v>128</v>
      </c>
      <c r="I608" s="3">
        <v>3.5178356446647019E-4</v>
      </c>
      <c r="J608" s="7">
        <v>77667255073.279999</v>
      </c>
      <c r="K608">
        <v>3.6555</v>
      </c>
      <c r="L608" s="3">
        <f t="shared" si="45"/>
        <v>0.98147894975986816</v>
      </c>
      <c r="M608" s="3">
        <f t="shared" si="46"/>
        <v>3.58421914756846E-4</v>
      </c>
      <c r="N608">
        <f t="shared" si="47"/>
        <v>27837646.277273379</v>
      </c>
      <c r="O608">
        <f t="shared" si="48"/>
        <v>7.615277329304714</v>
      </c>
      <c r="P608" s="3">
        <f t="shared" si="49"/>
        <v>3.58421914756846E-4</v>
      </c>
      <c r="Q608" t="s">
        <v>1637</v>
      </c>
    </row>
    <row r="609" spans="1:19" x14ac:dyDescent="0.35">
      <c r="A609" t="s">
        <v>73</v>
      </c>
      <c r="B609" t="s">
        <v>28</v>
      </c>
      <c r="C609" t="s">
        <v>1636</v>
      </c>
      <c r="D609" t="s">
        <v>1636</v>
      </c>
      <c r="E609" t="s">
        <v>1018</v>
      </c>
      <c r="H609" t="s">
        <v>128</v>
      </c>
      <c r="I609" s="3">
        <v>2.4370539394746489E-3</v>
      </c>
      <c r="J609" s="7">
        <v>77667255073.279999</v>
      </c>
      <c r="K609">
        <v>3.6555</v>
      </c>
      <c r="L609" s="3">
        <f t="shared" si="45"/>
        <v>0.98147894975986816</v>
      </c>
      <c r="M609" s="3">
        <f t="shared" si="46"/>
        <v>2.483042494259206E-3</v>
      </c>
      <c r="N609">
        <f t="shared" si="47"/>
        <v>192851094.75942314</v>
      </c>
      <c r="O609">
        <f t="shared" si="48"/>
        <v>52.756420396504758</v>
      </c>
      <c r="P609" s="3">
        <f t="shared" si="49"/>
        <v>2.483042494259206E-3</v>
      </c>
      <c r="Q609" t="s">
        <v>1637</v>
      </c>
    </row>
    <row r="610" spans="1:19" x14ac:dyDescent="0.35">
      <c r="A610" t="s">
        <v>73</v>
      </c>
      <c r="B610" t="s">
        <v>28</v>
      </c>
      <c r="C610" t="s">
        <v>1636</v>
      </c>
      <c r="D610" t="s">
        <v>1636</v>
      </c>
      <c r="E610" t="s">
        <v>1026</v>
      </c>
      <c r="F610" t="s">
        <v>1027</v>
      </c>
      <c r="H610" t="s">
        <v>128</v>
      </c>
      <c r="I610" s="3">
        <v>2.2463199384452799E-3</v>
      </c>
      <c r="J610" s="7">
        <v>77667255073.279999</v>
      </c>
      <c r="K610">
        <v>3.6555</v>
      </c>
      <c r="L610" s="3">
        <f t="shared" si="45"/>
        <v>0.98147894975986816</v>
      </c>
      <c r="M610" s="3">
        <f t="shared" si="46"/>
        <v>2.2887092372127511E-3</v>
      </c>
      <c r="N610">
        <f t="shared" si="47"/>
        <v>177757764.11517483</v>
      </c>
      <c r="O610">
        <f t="shared" si="48"/>
        <v>48.62748300237309</v>
      </c>
      <c r="P610" s="3">
        <f t="shared" si="49"/>
        <v>2.2887092372127511E-3</v>
      </c>
      <c r="Q610" t="s">
        <v>1637</v>
      </c>
    </row>
    <row r="611" spans="1:19" x14ac:dyDescent="0.35">
      <c r="A611" t="s">
        <v>73</v>
      </c>
      <c r="B611" t="s">
        <v>28</v>
      </c>
      <c r="C611" t="s">
        <v>76</v>
      </c>
      <c r="D611" t="s">
        <v>77</v>
      </c>
      <c r="E611" t="s">
        <v>1053</v>
      </c>
      <c r="F611" t="s">
        <v>1054</v>
      </c>
      <c r="H611" t="s">
        <v>128</v>
      </c>
      <c r="I611" s="3">
        <v>1.3090473003317599E-3</v>
      </c>
      <c r="J611" s="7">
        <v>13022065924.940001</v>
      </c>
      <c r="K611">
        <v>3.6555</v>
      </c>
      <c r="L611" s="3">
        <f t="shared" si="45"/>
        <v>0.96546898107770229</v>
      </c>
      <c r="M611" s="3">
        <f t="shared" si="46"/>
        <v>1.35586676111597E-3</v>
      </c>
      <c r="N611">
        <f t="shared" si="47"/>
        <v>17656186.348687038</v>
      </c>
      <c r="O611">
        <f t="shared" si="48"/>
        <v>4.8300331961939653</v>
      </c>
      <c r="P611" s="3">
        <f t="shared" si="49"/>
        <v>1.35586676111597E-3</v>
      </c>
      <c r="Q611" t="s">
        <v>1638</v>
      </c>
      <c r="R611" t="s">
        <v>920</v>
      </c>
      <c r="S611" t="s">
        <v>1055</v>
      </c>
    </row>
    <row r="612" spans="1:19" x14ac:dyDescent="0.35">
      <c r="A612" t="s">
        <v>73</v>
      </c>
      <c r="B612" t="s">
        <v>28</v>
      </c>
      <c r="C612" t="s">
        <v>1636</v>
      </c>
      <c r="D612" t="s">
        <v>1636</v>
      </c>
      <c r="E612" t="s">
        <v>945</v>
      </c>
      <c r="F612" t="s">
        <v>946</v>
      </c>
      <c r="H612" t="s">
        <v>128</v>
      </c>
      <c r="I612" s="3">
        <v>9.2568491427457832E-4</v>
      </c>
      <c r="J612" s="7">
        <v>77667255073.279999</v>
      </c>
      <c r="K612">
        <v>3.6555</v>
      </c>
      <c r="L612" s="3">
        <f t="shared" si="45"/>
        <v>0.98147894975986816</v>
      </c>
      <c r="M612" s="3">
        <f t="shared" si="46"/>
        <v>9.4315310022803796E-4</v>
      </c>
      <c r="N612">
        <f t="shared" si="47"/>
        <v>73252112.408565834</v>
      </c>
      <c r="O612">
        <f t="shared" si="48"/>
        <v>20.03887632569165</v>
      </c>
      <c r="P612" s="3">
        <f t="shared" si="49"/>
        <v>9.4315310022803785E-4</v>
      </c>
      <c r="Q612" t="s">
        <v>1637</v>
      </c>
    </row>
    <row r="613" spans="1:19" x14ac:dyDescent="0.35">
      <c r="A613" t="s">
        <v>73</v>
      </c>
      <c r="B613" t="s">
        <v>28</v>
      </c>
      <c r="C613" t="s">
        <v>1636</v>
      </c>
      <c r="D613" t="s">
        <v>1636</v>
      </c>
      <c r="E613" t="s">
        <v>1075</v>
      </c>
      <c r="F613" t="s">
        <v>1076</v>
      </c>
      <c r="H613" t="s">
        <v>128</v>
      </c>
      <c r="I613" s="3">
        <v>1.203890262001298E-3</v>
      </c>
      <c r="J613" s="7">
        <v>77667255073.279999</v>
      </c>
      <c r="K613">
        <v>3.6555</v>
      </c>
      <c r="L613" s="3">
        <f t="shared" si="45"/>
        <v>0.98147894975986816</v>
      </c>
      <c r="M613" s="3">
        <f t="shared" si="46"/>
        <v>1.2266083366289677E-3</v>
      </c>
      <c r="N613">
        <f t="shared" si="47"/>
        <v>95267302.555973724</v>
      </c>
      <c r="O613">
        <f t="shared" si="48"/>
        <v>26.061360294343789</v>
      </c>
      <c r="P613" s="3">
        <f t="shared" si="49"/>
        <v>1.2266083366289677E-3</v>
      </c>
      <c r="Q613" t="s">
        <v>1637</v>
      </c>
    </row>
    <row r="614" spans="1:19" x14ac:dyDescent="0.35">
      <c r="A614" t="s">
        <v>73</v>
      </c>
      <c r="B614" t="s">
        <v>28</v>
      </c>
      <c r="C614" t="s">
        <v>1636</v>
      </c>
      <c r="D614" t="s">
        <v>1636</v>
      </c>
      <c r="E614" t="s">
        <v>1012</v>
      </c>
      <c r="F614" t="s">
        <v>1013</v>
      </c>
      <c r="H614" t="s">
        <v>128</v>
      </c>
      <c r="I614" s="3">
        <v>2.8401979202313829E-3</v>
      </c>
      <c r="J614" s="7">
        <v>77667255073.279999</v>
      </c>
      <c r="K614">
        <v>3.6555</v>
      </c>
      <c r="L614" s="3">
        <f t="shared" si="45"/>
        <v>0.98147894975986816</v>
      </c>
      <c r="M614" s="3">
        <f t="shared" si="46"/>
        <v>2.8937940247483404E-3</v>
      </c>
      <c r="N614">
        <f t="shared" si="47"/>
        <v>224753038.64966288</v>
      </c>
      <c r="O614">
        <f t="shared" si="48"/>
        <v>61.483528559612331</v>
      </c>
      <c r="P614" s="3">
        <f t="shared" si="49"/>
        <v>2.8937940247483404E-3</v>
      </c>
      <c r="Q614" t="s">
        <v>1637</v>
      </c>
    </row>
    <row r="615" spans="1:19" x14ac:dyDescent="0.35">
      <c r="A615" t="s">
        <v>73</v>
      </c>
      <c r="B615" t="s">
        <v>28</v>
      </c>
      <c r="C615" t="s">
        <v>76</v>
      </c>
      <c r="D615" t="s">
        <v>77</v>
      </c>
      <c r="E615" t="s">
        <v>1056</v>
      </c>
      <c r="H615" t="s">
        <v>128</v>
      </c>
      <c r="I615" s="3">
        <v>2.6552251275156701E-3</v>
      </c>
      <c r="J615" s="7">
        <v>13022065924.940001</v>
      </c>
      <c r="K615">
        <v>3.6555</v>
      </c>
      <c r="L615" s="3">
        <f t="shared" si="45"/>
        <v>0.96546898107770229</v>
      </c>
      <c r="M615" s="3">
        <f t="shared" si="46"/>
        <v>2.7501920616359748E-3</v>
      </c>
      <c r="N615">
        <f t="shared" si="47"/>
        <v>35813182.332870319</v>
      </c>
      <c r="O615">
        <f t="shared" si="48"/>
        <v>9.7970680708166658</v>
      </c>
      <c r="P615" s="3">
        <f t="shared" si="49"/>
        <v>2.7501920616359748E-3</v>
      </c>
      <c r="Q615" t="s">
        <v>1638</v>
      </c>
      <c r="R615" t="s">
        <v>920</v>
      </c>
      <c r="S615" t="s">
        <v>1057</v>
      </c>
    </row>
    <row r="616" spans="1:19" x14ac:dyDescent="0.35">
      <c r="A616" t="s">
        <v>73</v>
      </c>
      <c r="B616" t="s">
        <v>28</v>
      </c>
      <c r="C616" t="s">
        <v>1636</v>
      </c>
      <c r="D616" t="s">
        <v>1636</v>
      </c>
      <c r="E616" t="s">
        <v>923</v>
      </c>
      <c r="F616" t="s">
        <v>924</v>
      </c>
      <c r="H616" t="s">
        <v>128</v>
      </c>
      <c r="I616" s="3">
        <v>3.0628285583096681E-3</v>
      </c>
      <c r="J616" s="7">
        <v>77667255073.279999</v>
      </c>
      <c r="K616">
        <v>3.6555</v>
      </c>
      <c r="L616" s="3">
        <f t="shared" si="45"/>
        <v>0.98147894975986816</v>
      </c>
      <c r="M616" s="3">
        <f t="shared" si="46"/>
        <v>3.1206258260139249E-3</v>
      </c>
      <c r="N616">
        <f t="shared" si="47"/>
        <v>242370442.0172886</v>
      </c>
      <c r="O616">
        <f t="shared" si="48"/>
        <v>66.302952268441686</v>
      </c>
      <c r="P616" s="3">
        <f t="shared" si="49"/>
        <v>3.1206258260139249E-3</v>
      </c>
      <c r="Q616" t="s">
        <v>1637</v>
      </c>
    </row>
    <row r="617" spans="1:19" x14ac:dyDescent="0.35">
      <c r="A617" t="s">
        <v>73</v>
      </c>
      <c r="B617" t="s">
        <v>28</v>
      </c>
      <c r="C617" t="s">
        <v>1636</v>
      </c>
      <c r="D617" t="s">
        <v>1636</v>
      </c>
      <c r="E617" t="s">
        <v>1072</v>
      </c>
      <c r="F617" t="s">
        <v>1073</v>
      </c>
      <c r="H617" t="s">
        <v>128</v>
      </c>
      <c r="I617" s="3">
        <v>2.715411150577596E-3</v>
      </c>
      <c r="J617" s="7">
        <v>77667255073.279999</v>
      </c>
      <c r="K617">
        <v>3.6555</v>
      </c>
      <c r="L617" s="3">
        <f t="shared" si="45"/>
        <v>0.98147894975986816</v>
      </c>
      <c r="M617" s="3">
        <f t="shared" si="46"/>
        <v>2.7666524597822068E-3</v>
      </c>
      <c r="N617">
        <f t="shared" si="47"/>
        <v>214878302.29302219</v>
      </c>
      <c r="O617">
        <f t="shared" si="48"/>
        <v>58.782191845991576</v>
      </c>
      <c r="P617" s="3">
        <f t="shared" si="49"/>
        <v>2.7666524597822068E-3</v>
      </c>
      <c r="Q617" t="s">
        <v>1637</v>
      </c>
    </row>
    <row r="618" spans="1:19" x14ac:dyDescent="0.35">
      <c r="A618" t="s">
        <v>73</v>
      </c>
      <c r="B618" t="s">
        <v>28</v>
      </c>
      <c r="C618" t="s">
        <v>1636</v>
      </c>
      <c r="D618" t="s">
        <v>1636</v>
      </c>
      <c r="E618" t="s">
        <v>1047</v>
      </c>
      <c r="F618" t="s">
        <v>1048</v>
      </c>
      <c r="H618" t="s">
        <v>128</v>
      </c>
      <c r="I618" s="3">
        <v>1.156644997845687E-3</v>
      </c>
      <c r="J618" s="7">
        <v>77667255073.279999</v>
      </c>
      <c r="K618">
        <v>3.6555</v>
      </c>
      <c r="L618" s="3">
        <f t="shared" si="45"/>
        <v>0.98147894975986816</v>
      </c>
      <c r="M618" s="3">
        <f t="shared" si="46"/>
        <v>1.1784715282265356E-3</v>
      </c>
      <c r="N618">
        <f t="shared" si="47"/>
        <v>91528648.77936843</v>
      </c>
      <c r="O618">
        <f t="shared" si="48"/>
        <v>25.038612714914084</v>
      </c>
      <c r="P618" s="3">
        <f t="shared" si="49"/>
        <v>1.1784715282265356E-3</v>
      </c>
      <c r="Q618" t="s">
        <v>1637</v>
      </c>
    </row>
    <row r="619" spans="1:19" x14ac:dyDescent="0.35">
      <c r="A619" t="s">
        <v>73</v>
      </c>
      <c r="B619" t="s">
        <v>28</v>
      </c>
      <c r="C619" t="s">
        <v>29</v>
      </c>
      <c r="D619" t="s">
        <v>30</v>
      </c>
      <c r="E619" t="s">
        <v>602</v>
      </c>
      <c r="F619" t="s">
        <v>603</v>
      </c>
      <c r="G619" t="s">
        <v>604</v>
      </c>
      <c r="H619" t="s">
        <v>452</v>
      </c>
      <c r="I619" s="3">
        <v>4.9796362463921896E-3</v>
      </c>
      <c r="J619" s="7">
        <v>13546427235.219999</v>
      </c>
      <c r="K619">
        <v>3.6555</v>
      </c>
      <c r="L619" s="3">
        <f t="shared" si="45"/>
        <v>0.98169211961567404</v>
      </c>
      <c r="M619" s="3">
        <f t="shared" si="46"/>
        <v>5.0725030250234502E-3</v>
      </c>
      <c r="N619">
        <f t="shared" si="47"/>
        <v>68714293.128913507</v>
      </c>
      <c r="O619">
        <f t="shared" si="48"/>
        <v>18.797508720807961</v>
      </c>
      <c r="P619" s="3">
        <f t="shared" si="49"/>
        <v>5.0725030250234511E-3</v>
      </c>
      <c r="Q619" t="s">
        <v>1638</v>
      </c>
      <c r="R619" t="s">
        <v>452</v>
      </c>
      <c r="S619" t="s">
        <v>604</v>
      </c>
    </row>
    <row r="620" spans="1:19" x14ac:dyDescent="0.35">
      <c r="A620" t="s">
        <v>73</v>
      </c>
      <c r="B620" t="s">
        <v>28</v>
      </c>
      <c r="C620" t="s">
        <v>1636</v>
      </c>
      <c r="D620" t="s">
        <v>1636</v>
      </c>
      <c r="E620" t="s">
        <v>1050</v>
      </c>
      <c r="F620" t="s">
        <v>1051</v>
      </c>
      <c r="H620" t="s">
        <v>128</v>
      </c>
      <c r="I620" s="3">
        <v>8.8135414445205209E-4</v>
      </c>
      <c r="J620" s="7">
        <v>77667255073.279999</v>
      </c>
      <c r="K620">
        <v>3.6555</v>
      </c>
      <c r="L620" s="3">
        <f t="shared" si="45"/>
        <v>0.98147894975986816</v>
      </c>
      <c r="M620" s="3">
        <f t="shared" si="46"/>
        <v>8.9798578427758137E-4</v>
      </c>
      <c r="N620">
        <f t="shared" si="47"/>
        <v>69744090.959666297</v>
      </c>
      <c r="O620">
        <f t="shared" si="48"/>
        <v>19.079220615419587</v>
      </c>
      <c r="P620" s="3">
        <f t="shared" si="49"/>
        <v>8.9798578427758137E-4</v>
      </c>
      <c r="Q620" t="s">
        <v>1637</v>
      </c>
    </row>
    <row r="621" spans="1:19" x14ac:dyDescent="0.35">
      <c r="A621" t="s">
        <v>73</v>
      </c>
      <c r="B621" t="s">
        <v>28</v>
      </c>
      <c r="C621" t="s">
        <v>1636</v>
      </c>
      <c r="D621" t="s">
        <v>1636</v>
      </c>
      <c r="E621" t="s">
        <v>941</v>
      </c>
      <c r="H621" t="s">
        <v>128</v>
      </c>
      <c r="I621" s="3">
        <v>1.342531764005131E-3</v>
      </c>
      <c r="J621" s="7">
        <v>77667255073.279999</v>
      </c>
      <c r="K621">
        <v>3.6555</v>
      </c>
      <c r="L621" s="3">
        <f t="shared" si="45"/>
        <v>0.98147894975986816</v>
      </c>
      <c r="M621" s="3">
        <f t="shared" si="46"/>
        <v>1.3678660804020291E-3</v>
      </c>
      <c r="N621">
        <f t="shared" si="47"/>
        <v>106238403.77267212</v>
      </c>
      <c r="O621">
        <f t="shared" si="48"/>
        <v>29.062619004971172</v>
      </c>
      <c r="P621" s="3">
        <f t="shared" si="49"/>
        <v>1.3678660804020291E-3</v>
      </c>
      <c r="Q621" t="s">
        <v>1637</v>
      </c>
    </row>
    <row r="622" spans="1:19" x14ac:dyDescent="0.35">
      <c r="A622" t="s">
        <v>73</v>
      </c>
      <c r="B622" t="s">
        <v>28</v>
      </c>
      <c r="C622" t="s">
        <v>1636</v>
      </c>
      <c r="D622" t="s">
        <v>1636</v>
      </c>
      <c r="E622" t="s">
        <v>1078</v>
      </c>
      <c r="F622" t="s">
        <v>1079</v>
      </c>
      <c r="H622" t="s">
        <v>128</v>
      </c>
      <c r="I622" s="3">
        <v>1.3324454463588709E-3</v>
      </c>
      <c r="J622" s="7">
        <v>77667255073.279999</v>
      </c>
      <c r="K622">
        <v>3.6555</v>
      </c>
      <c r="L622" s="3">
        <f t="shared" si="45"/>
        <v>0.98147894975986816</v>
      </c>
      <c r="M622" s="3">
        <f t="shared" si="46"/>
        <v>1.3575894283671304E-3</v>
      </c>
      <c r="N622">
        <f t="shared" si="47"/>
        <v>105440244.4177783</v>
      </c>
      <c r="O622">
        <f t="shared" si="48"/>
        <v>28.844274221796827</v>
      </c>
      <c r="P622" s="3">
        <f t="shared" si="49"/>
        <v>1.3575894283671304E-3</v>
      </c>
      <c r="Q622" t="s">
        <v>1637</v>
      </c>
    </row>
    <row r="623" spans="1:19" x14ac:dyDescent="0.35">
      <c r="A623" t="s">
        <v>73</v>
      </c>
      <c r="B623" t="s">
        <v>28</v>
      </c>
      <c r="C623" t="s">
        <v>1636</v>
      </c>
      <c r="D623" t="s">
        <v>1636</v>
      </c>
      <c r="E623" t="s">
        <v>1064</v>
      </c>
      <c r="F623" t="s">
        <v>1065</v>
      </c>
      <c r="H623" t="s">
        <v>128</v>
      </c>
      <c r="I623" s="3">
        <v>3.0903461797744561E-3</v>
      </c>
      <c r="J623" s="7">
        <v>77667255073.279999</v>
      </c>
      <c r="K623">
        <v>3.6555</v>
      </c>
      <c r="L623" s="3">
        <f t="shared" si="45"/>
        <v>0.98147894975986816</v>
      </c>
      <c r="M623" s="3">
        <f t="shared" si="46"/>
        <v>3.1486627202045956E-3</v>
      </c>
      <c r="N623">
        <f t="shared" si="47"/>
        <v>244547990.62985799</v>
      </c>
      <c r="O623">
        <f t="shared" si="48"/>
        <v>66.898643312777452</v>
      </c>
      <c r="P623" s="3">
        <f t="shared" si="49"/>
        <v>3.1486627202045956E-3</v>
      </c>
      <c r="Q623" t="s">
        <v>1637</v>
      </c>
    </row>
    <row r="624" spans="1:19" x14ac:dyDescent="0.35">
      <c r="A624" t="s">
        <v>73</v>
      </c>
      <c r="B624" t="s">
        <v>28</v>
      </c>
      <c r="C624" t="s">
        <v>1636</v>
      </c>
      <c r="D624" t="s">
        <v>1636</v>
      </c>
      <c r="E624" t="s">
        <v>939</v>
      </c>
      <c r="H624" t="s">
        <v>128</v>
      </c>
      <c r="I624" s="3">
        <v>1.248194757463761E-3</v>
      </c>
      <c r="J624" s="7">
        <v>77667255073.279999</v>
      </c>
      <c r="K624">
        <v>3.6555</v>
      </c>
      <c r="L624" s="3">
        <f t="shared" si="45"/>
        <v>0.98147894975986816</v>
      </c>
      <c r="M624" s="3">
        <f t="shared" si="46"/>
        <v>1.2717488824076648E-3</v>
      </c>
      <c r="N624">
        <f t="shared" si="47"/>
        <v>98773244.839114875</v>
      </c>
      <c r="O624">
        <f t="shared" si="48"/>
        <v>27.020447227223329</v>
      </c>
      <c r="P624" s="3">
        <f t="shared" si="49"/>
        <v>1.2717488824076648E-3</v>
      </c>
      <c r="Q624" t="s">
        <v>1637</v>
      </c>
    </row>
    <row r="625" spans="1:19" x14ac:dyDescent="0.35">
      <c r="A625" t="s">
        <v>73</v>
      </c>
      <c r="B625" t="s">
        <v>28</v>
      </c>
      <c r="C625" t="s">
        <v>1636</v>
      </c>
      <c r="D625" t="s">
        <v>1636</v>
      </c>
      <c r="E625" t="s">
        <v>960</v>
      </c>
      <c r="H625" t="s">
        <v>128</v>
      </c>
      <c r="I625" s="3">
        <v>1.391895159314552E-3</v>
      </c>
      <c r="J625" s="7">
        <v>77667255073.279999</v>
      </c>
      <c r="K625">
        <v>3.6555</v>
      </c>
      <c r="L625" s="3">
        <f t="shared" si="45"/>
        <v>0.98147894975986816</v>
      </c>
      <c r="M625" s="3">
        <f t="shared" si="46"/>
        <v>1.4181609902638233E-3</v>
      </c>
      <c r="N625">
        <f t="shared" si="47"/>
        <v>110144671.36579572</v>
      </c>
      <c r="O625">
        <f t="shared" si="48"/>
        <v>30.131219085158175</v>
      </c>
      <c r="P625" s="3">
        <f t="shared" si="49"/>
        <v>1.4181609902638233E-3</v>
      </c>
      <c r="Q625" t="s">
        <v>1637</v>
      </c>
    </row>
    <row r="626" spans="1:19" x14ac:dyDescent="0.35">
      <c r="A626" t="s">
        <v>73</v>
      </c>
      <c r="B626" t="s">
        <v>28</v>
      </c>
      <c r="C626" t="s">
        <v>29</v>
      </c>
      <c r="D626" t="s">
        <v>30</v>
      </c>
      <c r="E626" t="s">
        <v>608</v>
      </c>
      <c r="F626" t="s">
        <v>609</v>
      </c>
      <c r="G626" t="s">
        <v>610</v>
      </c>
      <c r="H626" t="s">
        <v>452</v>
      </c>
      <c r="I626" s="3">
        <v>3.7035025013797212E-8</v>
      </c>
      <c r="J626" s="7">
        <v>13546427235.219999</v>
      </c>
      <c r="K626">
        <v>3.6555</v>
      </c>
      <c r="L626" s="3">
        <f t="shared" si="45"/>
        <v>0.98169211961567404</v>
      </c>
      <c r="M626" s="3">
        <f t="shared" si="46"/>
        <v>3.7725702665613916E-8</v>
      </c>
      <c r="N626">
        <f t="shared" si="47"/>
        <v>511.04848605728409</v>
      </c>
      <c r="O626">
        <f t="shared" si="48"/>
        <v>1.398026223655544E-4</v>
      </c>
      <c r="P626" s="3">
        <f t="shared" si="49"/>
        <v>3.7725702665613916E-8</v>
      </c>
      <c r="Q626" t="s">
        <v>1638</v>
      </c>
      <c r="R626" t="s">
        <v>452</v>
      </c>
      <c r="S626" t="s">
        <v>610</v>
      </c>
    </row>
    <row r="627" spans="1:19" x14ac:dyDescent="0.35">
      <c r="A627" t="s">
        <v>73</v>
      </c>
      <c r="B627" t="s">
        <v>28</v>
      </c>
      <c r="C627" t="s">
        <v>1636</v>
      </c>
      <c r="D627" t="s">
        <v>1636</v>
      </c>
      <c r="E627" t="s">
        <v>1479</v>
      </c>
      <c r="F627" t="s">
        <v>1480</v>
      </c>
      <c r="H627" t="s">
        <v>128</v>
      </c>
      <c r="I627" s="3">
        <v>6.4323274665803974E-4</v>
      </c>
      <c r="J627" s="7">
        <v>77667255073.279999</v>
      </c>
      <c r="K627">
        <v>3.6555</v>
      </c>
      <c r="L627" s="3">
        <f t="shared" si="45"/>
        <v>0.98147894975986816</v>
      </c>
      <c r="M627" s="3">
        <f t="shared" si="46"/>
        <v>6.5537090409877377E-4</v>
      </c>
      <c r="N627">
        <f t="shared" si="47"/>
        <v>50900859.176245585</v>
      </c>
      <c r="O627">
        <f t="shared" si="48"/>
        <v>13.924458808985252</v>
      </c>
      <c r="P627" s="3">
        <f t="shared" si="49"/>
        <v>6.5537090409877377E-4</v>
      </c>
      <c r="Q627" t="s">
        <v>1637</v>
      </c>
    </row>
    <row r="628" spans="1:19" x14ac:dyDescent="0.35">
      <c r="A628" t="s">
        <v>73</v>
      </c>
      <c r="B628" t="s">
        <v>28</v>
      </c>
      <c r="C628" t="s">
        <v>1636</v>
      </c>
      <c r="D628" t="s">
        <v>1636</v>
      </c>
      <c r="E628" t="s">
        <v>998</v>
      </c>
      <c r="H628" t="s">
        <v>128</v>
      </c>
      <c r="I628" s="3">
        <v>1.925511595527282E-3</v>
      </c>
      <c r="J628" s="7">
        <v>77667255073.279999</v>
      </c>
      <c r="K628">
        <v>3.6555</v>
      </c>
      <c r="L628" s="3">
        <f t="shared" si="45"/>
        <v>0.98147894975986816</v>
      </c>
      <c r="M628" s="3">
        <f t="shared" si="46"/>
        <v>1.9618470635548364E-3</v>
      </c>
      <c r="N628">
        <f t="shared" si="47"/>
        <v>152371276.29987884</v>
      </c>
      <c r="O628">
        <f t="shared" si="48"/>
        <v>41.682745534093513</v>
      </c>
      <c r="P628" s="3">
        <f t="shared" si="49"/>
        <v>1.9618470635548364E-3</v>
      </c>
      <c r="Q628" t="s">
        <v>1637</v>
      </c>
    </row>
    <row r="629" spans="1:19" x14ac:dyDescent="0.35">
      <c r="A629" t="s">
        <v>73</v>
      </c>
      <c r="B629" t="s">
        <v>28</v>
      </c>
      <c r="C629" t="s">
        <v>1636</v>
      </c>
      <c r="D629" t="s">
        <v>1636</v>
      </c>
      <c r="E629" t="s">
        <v>1111</v>
      </c>
      <c r="F629" t="s">
        <v>1112</v>
      </c>
      <c r="H629" t="s">
        <v>128</v>
      </c>
      <c r="I629" s="3">
        <v>6.9949084331718679E-4</v>
      </c>
      <c r="J629" s="7">
        <v>77667255073.279999</v>
      </c>
      <c r="K629">
        <v>3.6555</v>
      </c>
      <c r="L629" s="3">
        <f t="shared" si="45"/>
        <v>0.98147894975986816</v>
      </c>
      <c r="M629" s="3">
        <f t="shared" si="46"/>
        <v>7.126906221354279E-4</v>
      </c>
      <c r="N629">
        <f t="shared" si="47"/>
        <v>55352724.337726891</v>
      </c>
      <c r="O629">
        <f t="shared" si="48"/>
        <v>15.142312771912705</v>
      </c>
      <c r="P629" s="3">
        <f t="shared" si="49"/>
        <v>7.126906221354279E-4</v>
      </c>
      <c r="Q629" t="s">
        <v>1637</v>
      </c>
    </row>
    <row r="630" spans="1:19" x14ac:dyDescent="0.35">
      <c r="A630" t="s">
        <v>73</v>
      </c>
      <c r="B630" t="s">
        <v>28</v>
      </c>
      <c r="C630" t="s">
        <v>1636</v>
      </c>
      <c r="D630" t="s">
        <v>1636</v>
      </c>
      <c r="E630" t="s">
        <v>1081</v>
      </c>
      <c r="F630" t="s">
        <v>1082</v>
      </c>
      <c r="H630" t="s">
        <v>128</v>
      </c>
      <c r="I630" s="3">
        <v>2.2301656916125291E-3</v>
      </c>
      <c r="J630" s="7">
        <v>77667255073.279999</v>
      </c>
      <c r="K630">
        <v>3.6555</v>
      </c>
      <c r="L630" s="3">
        <f t="shared" si="45"/>
        <v>0.98147894975986816</v>
      </c>
      <c r="M630" s="3">
        <f t="shared" si="46"/>
        <v>2.2722501508139004E-3</v>
      </c>
      <c r="N630">
        <f t="shared" si="47"/>
        <v>176479432.05356213</v>
      </c>
      <c r="O630">
        <f t="shared" si="48"/>
        <v>48.277781987022877</v>
      </c>
      <c r="P630" s="3">
        <f t="shared" si="49"/>
        <v>2.2722501508139004E-3</v>
      </c>
      <c r="Q630" t="s">
        <v>1637</v>
      </c>
    </row>
    <row r="631" spans="1:19" x14ac:dyDescent="0.35">
      <c r="A631" t="s">
        <v>73</v>
      </c>
      <c r="B631" t="s">
        <v>28</v>
      </c>
      <c r="C631" t="s">
        <v>1636</v>
      </c>
      <c r="D631" t="s">
        <v>1636</v>
      </c>
      <c r="E631" t="s">
        <v>1061</v>
      </c>
      <c r="F631" t="s">
        <v>1062</v>
      </c>
      <c r="H631" t="s">
        <v>128</v>
      </c>
      <c r="I631" s="3">
        <v>2.2028214773001419E-3</v>
      </c>
      <c r="J631" s="7">
        <v>77667255073.279999</v>
      </c>
      <c r="K631">
        <v>3.6555</v>
      </c>
      <c r="L631" s="3">
        <f t="shared" si="45"/>
        <v>0.98147894975986816</v>
      </c>
      <c r="M631" s="3">
        <f t="shared" si="46"/>
        <v>2.2443899360644376E-3</v>
      </c>
      <c r="N631">
        <f t="shared" si="47"/>
        <v>174315605.64821926</v>
      </c>
      <c r="O631">
        <f t="shared" si="48"/>
        <v>47.685844795026469</v>
      </c>
      <c r="P631" s="3">
        <f t="shared" si="49"/>
        <v>2.2443899360644376E-3</v>
      </c>
      <c r="Q631" t="s">
        <v>1637</v>
      </c>
    </row>
    <row r="632" spans="1:19" x14ac:dyDescent="0.35">
      <c r="A632" t="s">
        <v>73</v>
      </c>
      <c r="B632" t="s">
        <v>28</v>
      </c>
      <c r="C632" t="s">
        <v>1636</v>
      </c>
      <c r="D632" t="s">
        <v>1636</v>
      </c>
      <c r="E632" t="s">
        <v>930</v>
      </c>
      <c r="F632" t="s">
        <v>931</v>
      </c>
      <c r="H632" t="s">
        <v>128</v>
      </c>
      <c r="I632" s="3">
        <v>2.7859096514082382E-3</v>
      </c>
      <c r="J632" s="7">
        <v>77667255073.279999</v>
      </c>
      <c r="K632">
        <v>3.6555</v>
      </c>
      <c r="L632" s="3">
        <f t="shared" si="45"/>
        <v>0.98147894975986816</v>
      </c>
      <c r="M632" s="3">
        <f t="shared" si="46"/>
        <v>2.838481306287667E-3</v>
      </c>
      <c r="N632">
        <f t="shared" si="47"/>
        <v>220457051.63618124</v>
      </c>
      <c r="O632">
        <f t="shared" si="48"/>
        <v>60.308316683403433</v>
      </c>
      <c r="P632" s="3">
        <f t="shared" si="49"/>
        <v>2.838481306287667E-3</v>
      </c>
      <c r="Q632" t="s">
        <v>1637</v>
      </c>
    </row>
    <row r="633" spans="1:19" x14ac:dyDescent="0.35">
      <c r="A633" t="s">
        <v>73</v>
      </c>
      <c r="B633" t="s">
        <v>28</v>
      </c>
      <c r="C633" t="s">
        <v>1636</v>
      </c>
      <c r="D633" t="s">
        <v>1636</v>
      </c>
      <c r="E633" t="s">
        <v>994</v>
      </c>
      <c r="F633" t="s">
        <v>995</v>
      </c>
      <c r="H633" t="s">
        <v>128</v>
      </c>
      <c r="I633" s="3">
        <v>2.3215997545765902E-3</v>
      </c>
      <c r="J633" s="7">
        <v>77667255073.279999</v>
      </c>
      <c r="K633">
        <v>3.6555</v>
      </c>
      <c r="L633" s="3">
        <f t="shared" si="45"/>
        <v>0.98147894975986816</v>
      </c>
      <c r="M633" s="3">
        <f t="shared" si="46"/>
        <v>2.3654096250812105E-3</v>
      </c>
      <c r="N633">
        <f t="shared" si="47"/>
        <v>183714872.70397398</v>
      </c>
      <c r="O633">
        <f t="shared" si="48"/>
        <v>50.257111941998076</v>
      </c>
      <c r="P633" s="3">
        <f t="shared" si="49"/>
        <v>2.3654096250812105E-3</v>
      </c>
      <c r="Q633" t="s">
        <v>1637</v>
      </c>
    </row>
    <row r="634" spans="1:19" x14ac:dyDescent="0.35">
      <c r="A634" t="s">
        <v>73</v>
      </c>
      <c r="B634" t="s">
        <v>28</v>
      </c>
      <c r="C634" t="s">
        <v>1636</v>
      </c>
      <c r="D634" t="s">
        <v>1636</v>
      </c>
      <c r="E634" t="s">
        <v>1009</v>
      </c>
      <c r="F634" t="s">
        <v>1010</v>
      </c>
      <c r="H634" t="s">
        <v>128</v>
      </c>
      <c r="I634" s="3">
        <v>3.017586584461563E-3</v>
      </c>
      <c r="J634" s="7">
        <v>77667255073.279999</v>
      </c>
      <c r="K634">
        <v>3.6555</v>
      </c>
      <c r="L634" s="3">
        <f t="shared" si="45"/>
        <v>0.98147894975986816</v>
      </c>
      <c r="M634" s="3">
        <f t="shared" si="46"/>
        <v>3.0745301111143094E-3</v>
      </c>
      <c r="N634">
        <f t="shared" si="47"/>
        <v>238790314.37039497</v>
      </c>
      <c r="O634">
        <f t="shared" si="48"/>
        <v>65.323571158636298</v>
      </c>
      <c r="P634" s="3">
        <f t="shared" si="49"/>
        <v>3.0745301111143094E-3</v>
      </c>
      <c r="Q634" t="s">
        <v>1637</v>
      </c>
    </row>
    <row r="635" spans="1:19" x14ac:dyDescent="0.35">
      <c r="A635" t="s">
        <v>73</v>
      </c>
      <c r="B635" t="s">
        <v>28</v>
      </c>
      <c r="C635" t="s">
        <v>39</v>
      </c>
      <c r="D635" t="s">
        <v>40</v>
      </c>
      <c r="E635" t="s">
        <v>1056</v>
      </c>
      <c r="H635" t="s">
        <v>128</v>
      </c>
      <c r="I635" s="3">
        <v>6.7078533539712004E-4</v>
      </c>
      <c r="J635" s="7">
        <v>51098761913.120003</v>
      </c>
      <c r="K635">
        <v>3.6555</v>
      </c>
      <c r="L635" s="3">
        <f t="shared" si="45"/>
        <v>0.98550243623972755</v>
      </c>
      <c r="M635" s="3">
        <f t="shared" si="46"/>
        <v>6.8065314780606863E-4</v>
      </c>
      <c r="N635">
        <f t="shared" si="47"/>
        <v>34780533.145157978</v>
      </c>
      <c r="O635">
        <f t="shared" si="48"/>
        <v>9.5145761578875607</v>
      </c>
      <c r="P635" s="3">
        <f t="shared" si="49"/>
        <v>6.8065314780606863E-4</v>
      </c>
      <c r="Q635" t="s">
        <v>1638</v>
      </c>
      <c r="R635" t="s">
        <v>920</v>
      </c>
      <c r="S635" t="s">
        <v>1057</v>
      </c>
    </row>
    <row r="636" spans="1:19" x14ac:dyDescent="0.35">
      <c r="A636" t="s">
        <v>73</v>
      </c>
      <c r="B636" t="s">
        <v>28</v>
      </c>
      <c r="C636" t="s">
        <v>1636</v>
      </c>
      <c r="D636" t="s">
        <v>1636</v>
      </c>
      <c r="E636" t="s">
        <v>1058</v>
      </c>
      <c r="F636" t="s">
        <v>1059</v>
      </c>
      <c r="H636" t="s">
        <v>128</v>
      </c>
      <c r="I636" s="3">
        <v>1.266966235121634E-3</v>
      </c>
      <c r="J636" s="7">
        <v>77667255073.279999</v>
      </c>
      <c r="K636">
        <v>3.6555</v>
      </c>
      <c r="L636" s="3">
        <f t="shared" si="45"/>
        <v>0.98147894975986816</v>
      </c>
      <c r="M636" s="3">
        <f t="shared" si="46"/>
        <v>1.2908745882238373E-3</v>
      </c>
      <c r="N636">
        <f t="shared" si="47"/>
        <v>100258685.91119605</v>
      </c>
      <c r="O636">
        <f t="shared" si="48"/>
        <v>27.426805063929983</v>
      </c>
      <c r="P636" s="3">
        <f t="shared" si="49"/>
        <v>1.2908745882238373E-3</v>
      </c>
      <c r="Q636" t="s">
        <v>1637</v>
      </c>
    </row>
    <row r="637" spans="1:19" x14ac:dyDescent="0.35">
      <c r="A637" t="s">
        <v>73</v>
      </c>
      <c r="B637" t="s">
        <v>28</v>
      </c>
      <c r="C637" t="s">
        <v>1636</v>
      </c>
      <c r="D637" t="s">
        <v>1636</v>
      </c>
      <c r="E637" t="s">
        <v>991</v>
      </c>
      <c r="H637" t="s">
        <v>128</v>
      </c>
      <c r="I637" s="3">
        <v>3.7627146376020418E-3</v>
      </c>
      <c r="J637" s="7">
        <v>77667255073.279999</v>
      </c>
      <c r="K637">
        <v>3.6555</v>
      </c>
      <c r="L637" s="3">
        <f t="shared" si="45"/>
        <v>0.98147894975986816</v>
      </c>
      <c r="M637" s="3">
        <f t="shared" si="46"/>
        <v>3.8337191424458361E-3</v>
      </c>
      <c r="N637">
        <f t="shared" si="47"/>
        <v>297754442.51565701</v>
      </c>
      <c r="O637">
        <f t="shared" si="48"/>
        <v>81.453820959008894</v>
      </c>
      <c r="P637" s="3">
        <f t="shared" si="49"/>
        <v>3.8337191424458361E-3</v>
      </c>
      <c r="Q637" t="s">
        <v>1637</v>
      </c>
    </row>
    <row r="638" spans="1:19" x14ac:dyDescent="0.35">
      <c r="A638" t="s">
        <v>73</v>
      </c>
      <c r="B638" t="s">
        <v>28</v>
      </c>
      <c r="C638" t="s">
        <v>76</v>
      </c>
      <c r="D638" t="s">
        <v>77</v>
      </c>
      <c r="E638" t="s">
        <v>1662</v>
      </c>
      <c r="F638" t="s">
        <v>761</v>
      </c>
      <c r="H638" t="s">
        <v>128</v>
      </c>
      <c r="I638" s="3">
        <v>1.0692927166898599E-3</v>
      </c>
      <c r="J638" s="7">
        <v>13022065924.940001</v>
      </c>
      <c r="K638">
        <v>3.6555</v>
      </c>
      <c r="L638" s="3">
        <f t="shared" si="45"/>
        <v>0.96546898107770229</v>
      </c>
      <c r="M638" s="3">
        <f t="shared" si="46"/>
        <v>1.1075371012917107E-3</v>
      </c>
      <c r="N638">
        <f t="shared" si="47"/>
        <v>14422421.147337608</v>
      </c>
      <c r="O638">
        <f t="shared" si="48"/>
        <v>3.9454031315381228</v>
      </c>
      <c r="P638" s="3">
        <f t="shared" si="49"/>
        <v>1.1075371012917107E-3</v>
      </c>
      <c r="Q638" t="s">
        <v>1638</v>
      </c>
      <c r="R638" t="s">
        <v>920</v>
      </c>
      <c r="S638" t="s">
        <v>1663</v>
      </c>
    </row>
    <row r="639" spans="1:19" x14ac:dyDescent="0.35">
      <c r="A639" t="s">
        <v>73</v>
      </c>
      <c r="B639" t="s">
        <v>28</v>
      </c>
      <c r="C639" t="s">
        <v>1636</v>
      </c>
      <c r="D639" t="s">
        <v>1636</v>
      </c>
      <c r="E639" t="s">
        <v>933</v>
      </c>
      <c r="F639" t="s">
        <v>934</v>
      </c>
      <c r="H639" t="s">
        <v>128</v>
      </c>
      <c r="I639" s="3">
        <v>2.474173516860389E-4</v>
      </c>
      <c r="J639" s="7">
        <v>77667255073.279999</v>
      </c>
      <c r="K639">
        <v>3.6555</v>
      </c>
      <c r="L639" s="3">
        <f t="shared" si="45"/>
        <v>0.98147894975986816</v>
      </c>
      <c r="M639" s="3">
        <f t="shared" si="46"/>
        <v>2.520862538586007E-4</v>
      </c>
      <c r="N639">
        <f t="shared" si="47"/>
        <v>19578847.378903553</v>
      </c>
      <c r="O639">
        <f t="shared" si="48"/>
        <v>5.3559970944887301</v>
      </c>
      <c r="P639" s="3">
        <f t="shared" si="49"/>
        <v>2.520862538586007E-4</v>
      </c>
      <c r="Q639" t="s">
        <v>1637</v>
      </c>
    </row>
    <row r="640" spans="1:19" x14ac:dyDescent="0.35">
      <c r="A640" t="s">
        <v>73</v>
      </c>
      <c r="B640" t="s">
        <v>28</v>
      </c>
      <c r="C640" t="s">
        <v>1636</v>
      </c>
      <c r="D640" t="s">
        <v>1636</v>
      </c>
      <c r="E640" t="s">
        <v>1177</v>
      </c>
      <c r="F640" t="s">
        <v>1177</v>
      </c>
      <c r="H640" t="s">
        <v>128</v>
      </c>
      <c r="I640" s="3">
        <v>1.6862695836620541E-4</v>
      </c>
      <c r="J640" s="7">
        <v>77667255073.279999</v>
      </c>
      <c r="K640">
        <v>3.6555</v>
      </c>
      <c r="L640" s="3">
        <f t="shared" si="45"/>
        <v>0.98147894975986816</v>
      </c>
      <c r="M640" s="3">
        <f t="shared" si="46"/>
        <v>1.718090422697932E-4</v>
      </c>
      <c r="N640">
        <f t="shared" si="47"/>
        <v>13343936.709863974</v>
      </c>
      <c r="O640">
        <f t="shared" si="48"/>
        <v>3.6503725098793525</v>
      </c>
      <c r="P640" s="3">
        <f t="shared" si="49"/>
        <v>1.718090422697932E-4</v>
      </c>
      <c r="Q640" t="s">
        <v>1637</v>
      </c>
    </row>
    <row r="641" spans="1:19" x14ac:dyDescent="0.35">
      <c r="A641" t="s">
        <v>73</v>
      </c>
      <c r="B641" t="s">
        <v>28</v>
      </c>
      <c r="C641" t="s">
        <v>1636</v>
      </c>
      <c r="D641" t="s">
        <v>1636</v>
      </c>
      <c r="E641" t="s">
        <v>1662</v>
      </c>
      <c r="F641" t="s">
        <v>761</v>
      </c>
      <c r="H641" t="s">
        <v>128</v>
      </c>
      <c r="I641" s="3">
        <v>1.792827651325607E-4</v>
      </c>
      <c r="J641" s="7">
        <v>77667255073.279999</v>
      </c>
      <c r="K641">
        <v>3.6555</v>
      </c>
      <c r="L641" s="3">
        <f t="shared" si="45"/>
        <v>0.98147894975986816</v>
      </c>
      <c r="M641" s="3">
        <f t="shared" si="46"/>
        <v>1.8266592999923698E-4</v>
      </c>
      <c r="N641">
        <f t="shared" si="47"/>
        <v>14187161.378448647</v>
      </c>
      <c r="O641">
        <f t="shared" si="48"/>
        <v>3.881045377772848</v>
      </c>
      <c r="P641" s="3">
        <f t="shared" si="49"/>
        <v>1.8266592999923698E-4</v>
      </c>
      <c r="Q641" t="s">
        <v>1637</v>
      </c>
    </row>
    <row r="642" spans="1:19" x14ac:dyDescent="0.35">
      <c r="A642" t="s">
        <v>73</v>
      </c>
      <c r="B642" t="s">
        <v>28</v>
      </c>
      <c r="C642" t="s">
        <v>1636</v>
      </c>
      <c r="D642" t="s">
        <v>1636</v>
      </c>
      <c r="E642" t="s">
        <v>1132</v>
      </c>
      <c r="F642" t="s">
        <v>1133</v>
      </c>
      <c r="H642" t="s">
        <v>128</v>
      </c>
      <c r="I642" s="3">
        <v>2.0934568635265331E-4</v>
      </c>
      <c r="J642" s="7">
        <v>77667255073.279999</v>
      </c>
      <c r="K642">
        <v>3.6555</v>
      </c>
      <c r="L642" s="3">
        <f t="shared" ref="L642:L705" si="50">SUMIFS($I$2:$I$3582,$A$2:$A$3582,$A642,$B$2:$B$3582,$B642,$C$2:$C$3582,$C642)</f>
        <v>0.98147894975986816</v>
      </c>
      <c r="M642" s="3">
        <f t="shared" ref="M642:M705" si="51">IF(L642=0,0,I642/L642)</f>
        <v>2.1329615515836841E-4</v>
      </c>
      <c r="N642">
        <f t="shared" ref="N642:N705" si="52">M642*J642</f>
        <v>16566126.888834907</v>
      </c>
      <c r="O642">
        <f t="shared" ref="O642:O705" si="53">IF(K642=0,"",N642/K642/1000000)</f>
        <v>4.5318361069169493</v>
      </c>
      <c r="P642" s="3">
        <f t="shared" ref="P642:P705" si="54">IF(J642=0,0,N642/J642)</f>
        <v>2.1329615515836841E-4</v>
      </c>
      <c r="Q642" t="s">
        <v>1637</v>
      </c>
    </row>
    <row r="643" spans="1:19" x14ac:dyDescent="0.35">
      <c r="A643" t="s">
        <v>73</v>
      </c>
      <c r="B643" t="s">
        <v>28</v>
      </c>
      <c r="C643" t="s">
        <v>1636</v>
      </c>
      <c r="D643" t="s">
        <v>1636</v>
      </c>
      <c r="E643" t="s">
        <v>1664</v>
      </c>
      <c r="F643" t="s">
        <v>630</v>
      </c>
      <c r="H643" t="s">
        <v>128</v>
      </c>
      <c r="I643" s="3">
        <v>1.7673676118984771E-4</v>
      </c>
      <c r="J643" s="7">
        <v>77667255073.279999</v>
      </c>
      <c r="K643">
        <v>3.6555</v>
      </c>
      <c r="L643" s="3">
        <f t="shared" si="50"/>
        <v>0.98147894975986816</v>
      </c>
      <c r="M643" s="3">
        <f t="shared" si="51"/>
        <v>1.8007188155496224E-4</v>
      </c>
      <c r="N643">
        <f t="shared" si="52"/>
        <v>13985688.756254716</v>
      </c>
      <c r="O643">
        <f t="shared" si="53"/>
        <v>3.8259304489822776</v>
      </c>
      <c r="P643" s="3">
        <f t="shared" si="54"/>
        <v>1.8007188155496224E-4</v>
      </c>
      <c r="Q643" t="s">
        <v>1637</v>
      </c>
    </row>
    <row r="644" spans="1:19" x14ac:dyDescent="0.35">
      <c r="A644" t="s">
        <v>73</v>
      </c>
      <c r="B644" t="s">
        <v>28</v>
      </c>
      <c r="C644" t="s">
        <v>1636</v>
      </c>
      <c r="D644" t="s">
        <v>1636</v>
      </c>
      <c r="E644" t="s">
        <v>1665</v>
      </c>
      <c r="F644" t="s">
        <v>761</v>
      </c>
      <c r="H644" t="s">
        <v>128</v>
      </c>
      <c r="I644" s="3">
        <v>2.2000333449000359E-4</v>
      </c>
      <c r="J644" s="7">
        <v>77667255073.279999</v>
      </c>
      <c r="K644">
        <v>3.6555</v>
      </c>
      <c r="L644" s="3">
        <f t="shared" si="50"/>
        <v>0.98147894975986816</v>
      </c>
      <c r="M644" s="3">
        <f t="shared" si="51"/>
        <v>2.2415491900649559E-4</v>
      </c>
      <c r="N644">
        <f t="shared" si="52"/>
        <v>17409497.270407911</v>
      </c>
      <c r="O644">
        <f t="shared" si="53"/>
        <v>4.7625488361121358</v>
      </c>
      <c r="P644" s="3">
        <f t="shared" si="54"/>
        <v>2.2415491900649559E-4</v>
      </c>
      <c r="Q644" t="s">
        <v>1637</v>
      </c>
    </row>
    <row r="645" spans="1:19" x14ac:dyDescent="0.35">
      <c r="A645" t="s">
        <v>73</v>
      </c>
      <c r="B645" t="s">
        <v>28</v>
      </c>
      <c r="C645" t="s">
        <v>1636</v>
      </c>
      <c r="D645" t="s">
        <v>1636</v>
      </c>
      <c r="E645" t="s">
        <v>1660</v>
      </c>
      <c r="F645" t="s">
        <v>663</v>
      </c>
      <c r="H645" t="s">
        <v>128</v>
      </c>
      <c r="I645" s="3">
        <v>1.3322078093737529E-4</v>
      </c>
      <c r="J645" s="7">
        <v>77667255073.279999</v>
      </c>
      <c r="K645">
        <v>3.6555</v>
      </c>
      <c r="L645" s="3">
        <f t="shared" si="50"/>
        <v>0.98147894975986816</v>
      </c>
      <c r="M645" s="3">
        <f t="shared" si="51"/>
        <v>1.3573473070407625E-4</v>
      </c>
      <c r="N645">
        <f t="shared" si="52"/>
        <v>10542143.951896461</v>
      </c>
      <c r="O645">
        <f t="shared" si="53"/>
        <v>2.8839129946372482</v>
      </c>
      <c r="P645" s="3">
        <f t="shared" si="54"/>
        <v>1.3573473070407625E-4</v>
      </c>
      <c r="Q645" t="s">
        <v>1637</v>
      </c>
    </row>
    <row r="646" spans="1:19" x14ac:dyDescent="0.35">
      <c r="A646" t="s">
        <v>73</v>
      </c>
      <c r="B646" t="s">
        <v>28</v>
      </c>
      <c r="C646" t="s">
        <v>1636</v>
      </c>
      <c r="D646" t="s">
        <v>1636</v>
      </c>
      <c r="E646" t="s">
        <v>1658</v>
      </c>
      <c r="F646" t="s">
        <v>663</v>
      </c>
      <c r="H646" t="s">
        <v>128</v>
      </c>
      <c r="I646" s="3">
        <v>1.400735783474828E-4</v>
      </c>
      <c r="J646" s="7">
        <v>77667255073.279999</v>
      </c>
      <c r="K646">
        <v>3.6555</v>
      </c>
      <c r="L646" s="3">
        <f t="shared" si="50"/>
        <v>0.98147894975986816</v>
      </c>
      <c r="M646" s="3">
        <f t="shared" si="51"/>
        <v>1.4271684418881695E-4</v>
      </c>
      <c r="N646">
        <f t="shared" si="52"/>
        <v>11084425.540866405</v>
      </c>
      <c r="O646">
        <f t="shared" si="53"/>
        <v>3.0322597567682688</v>
      </c>
      <c r="P646" s="3">
        <f t="shared" si="54"/>
        <v>1.4271684418881695E-4</v>
      </c>
      <c r="Q646" t="s">
        <v>1637</v>
      </c>
    </row>
    <row r="647" spans="1:19" x14ac:dyDescent="0.35">
      <c r="A647" t="s">
        <v>73</v>
      </c>
      <c r="B647" t="s">
        <v>28</v>
      </c>
      <c r="C647" t="s">
        <v>39</v>
      </c>
      <c r="D647" t="s">
        <v>40</v>
      </c>
      <c r="E647" t="s">
        <v>608</v>
      </c>
      <c r="F647" t="s">
        <v>609</v>
      </c>
      <c r="G647" t="s">
        <v>610</v>
      </c>
      <c r="H647" t="s">
        <v>452</v>
      </c>
      <c r="I647" s="3">
        <v>2.3839779208154631E-5</v>
      </c>
      <c r="J647" s="7">
        <v>51098761913.120003</v>
      </c>
      <c r="K647">
        <v>3.6555</v>
      </c>
      <c r="L647" s="3">
        <f t="shared" si="50"/>
        <v>0.98550243623972755</v>
      </c>
      <c r="M647" s="3">
        <f t="shared" si="51"/>
        <v>2.4190482267215326E-5</v>
      </c>
      <c r="N647">
        <f t="shared" si="52"/>
        <v>1236103.6939359873</v>
      </c>
      <c r="O647">
        <f t="shared" si="53"/>
        <v>0.3381490066847182</v>
      </c>
      <c r="P647" s="3">
        <f t="shared" si="54"/>
        <v>2.4190482267215326E-5</v>
      </c>
      <c r="Q647" t="s">
        <v>1638</v>
      </c>
      <c r="R647" t="s">
        <v>452</v>
      </c>
      <c r="S647" t="s">
        <v>610</v>
      </c>
    </row>
    <row r="648" spans="1:19" x14ac:dyDescent="0.35">
      <c r="A648" t="s">
        <v>73</v>
      </c>
      <c r="B648" t="s">
        <v>28</v>
      </c>
      <c r="C648" t="s">
        <v>76</v>
      </c>
      <c r="D648" t="s">
        <v>77</v>
      </c>
      <c r="E648" t="s">
        <v>1058</v>
      </c>
      <c r="F648" t="s">
        <v>1059</v>
      </c>
      <c r="H648" t="s">
        <v>128</v>
      </c>
      <c r="I648" s="3">
        <v>1.0658749869060099E-3</v>
      </c>
      <c r="J648" s="7">
        <v>13022065924.940001</v>
      </c>
      <c r="K648">
        <v>3.6555</v>
      </c>
      <c r="L648" s="3">
        <f t="shared" si="50"/>
        <v>0.96546898107770229</v>
      </c>
      <c r="M648" s="3">
        <f t="shared" si="51"/>
        <v>1.1039971327884918E-3</v>
      </c>
      <c r="N648">
        <f t="shared" si="52"/>
        <v>14376323.444116481</v>
      </c>
      <c r="O648">
        <f t="shared" si="53"/>
        <v>3.932792625938033</v>
      </c>
      <c r="P648" s="3">
        <f t="shared" si="54"/>
        <v>1.1039971327884918E-3</v>
      </c>
      <c r="Q648" t="s">
        <v>1638</v>
      </c>
      <c r="R648" t="s">
        <v>920</v>
      </c>
      <c r="S648" t="s">
        <v>1060</v>
      </c>
    </row>
    <row r="649" spans="1:19" x14ac:dyDescent="0.35">
      <c r="A649" t="s">
        <v>73</v>
      </c>
      <c r="B649" t="s">
        <v>28</v>
      </c>
      <c r="C649" t="s">
        <v>1636</v>
      </c>
      <c r="D649" t="s">
        <v>1636</v>
      </c>
      <c r="E649" t="s">
        <v>1656</v>
      </c>
      <c r="F649" t="s">
        <v>663</v>
      </c>
      <c r="H649" t="s">
        <v>128</v>
      </c>
      <c r="I649" s="3">
        <v>3.0471451791045791E-5</v>
      </c>
      <c r="J649" s="7">
        <v>77667255073.279999</v>
      </c>
      <c r="K649">
        <v>3.6555</v>
      </c>
      <c r="L649" s="3">
        <f t="shared" si="50"/>
        <v>0.98147894975986816</v>
      </c>
      <c r="M649" s="3">
        <f t="shared" si="51"/>
        <v>3.1046464927751158E-5</v>
      </c>
      <c r="N649">
        <f t="shared" si="52"/>
        <v>2411293.7106672907</v>
      </c>
      <c r="O649">
        <f t="shared" si="53"/>
        <v>0.65963444417105477</v>
      </c>
      <c r="P649" s="3">
        <f t="shared" si="54"/>
        <v>3.1046464927751158E-5</v>
      </c>
      <c r="Q649" t="s">
        <v>1637</v>
      </c>
    </row>
    <row r="650" spans="1:19" x14ac:dyDescent="0.35">
      <c r="A650" t="s">
        <v>73</v>
      </c>
      <c r="B650" t="s">
        <v>28</v>
      </c>
      <c r="C650" t="s">
        <v>1636</v>
      </c>
      <c r="D650" t="s">
        <v>1636</v>
      </c>
      <c r="E650" t="s">
        <v>936</v>
      </c>
      <c r="F650" t="s">
        <v>937</v>
      </c>
      <c r="H650" t="s">
        <v>128</v>
      </c>
      <c r="I650" s="3">
        <v>1.95760081320554E-5</v>
      </c>
      <c r="J650" s="7">
        <v>77667255073.279999</v>
      </c>
      <c r="K650">
        <v>3.6555</v>
      </c>
      <c r="L650" s="3">
        <f t="shared" si="50"/>
        <v>0.98147894975986816</v>
      </c>
      <c r="M650" s="3">
        <f t="shared" si="51"/>
        <v>1.9945418225062217E-5</v>
      </c>
      <c r="N650">
        <f t="shared" si="52"/>
        <v>1549105.8848291549</v>
      </c>
      <c r="O650">
        <f t="shared" si="53"/>
        <v>0.42377400761295442</v>
      </c>
      <c r="P650" s="3">
        <f t="shared" si="54"/>
        <v>1.9945418225062217E-5</v>
      </c>
      <c r="Q650" t="s">
        <v>1637</v>
      </c>
    </row>
    <row r="651" spans="1:19" x14ac:dyDescent="0.35">
      <c r="A651" t="s">
        <v>73</v>
      </c>
      <c r="B651" t="s">
        <v>28</v>
      </c>
      <c r="C651" t="s">
        <v>1636</v>
      </c>
      <c r="D651" t="s">
        <v>1636</v>
      </c>
      <c r="E651" t="s">
        <v>1653</v>
      </c>
      <c r="F651" t="s">
        <v>761</v>
      </c>
      <c r="H651" t="s">
        <v>128</v>
      </c>
      <c r="I651" s="3">
        <v>8.9955729798898914E-5</v>
      </c>
      <c r="J651" s="7">
        <v>77667255073.279999</v>
      </c>
      <c r="K651">
        <v>3.6555</v>
      </c>
      <c r="L651" s="3">
        <f t="shared" si="50"/>
        <v>0.98147894975986816</v>
      </c>
      <c r="M651" s="3">
        <f t="shared" si="51"/>
        <v>9.16532441382546E-5</v>
      </c>
      <c r="N651">
        <f t="shared" si="52"/>
        <v>7118455.8907794245</v>
      </c>
      <c r="O651">
        <f t="shared" si="53"/>
        <v>1.9473275586867529</v>
      </c>
      <c r="P651" s="3">
        <f t="shared" si="54"/>
        <v>9.16532441382546E-5</v>
      </c>
      <c r="Q651" t="s">
        <v>1637</v>
      </c>
    </row>
    <row r="652" spans="1:19" x14ac:dyDescent="0.35">
      <c r="A652" t="s">
        <v>73</v>
      </c>
      <c r="B652" t="s">
        <v>28</v>
      </c>
      <c r="C652" t="s">
        <v>1636</v>
      </c>
      <c r="D652" t="s">
        <v>1636</v>
      </c>
      <c r="E652" t="s">
        <v>1643</v>
      </c>
      <c r="F652" t="s">
        <v>663</v>
      </c>
      <c r="H652" t="s">
        <v>128</v>
      </c>
      <c r="I652" s="3">
        <v>3.0068841956382291E-6</v>
      </c>
      <c r="J652" s="7">
        <v>77667255073.279999</v>
      </c>
      <c r="K652">
        <v>3.6555</v>
      </c>
      <c r="L652" s="3">
        <f t="shared" si="50"/>
        <v>0.98147894975986816</v>
      </c>
      <c r="M652" s="3">
        <f t="shared" si="51"/>
        <v>3.0636257622987259E-6</v>
      </c>
      <c r="N652">
        <f t="shared" si="52"/>
        <v>237943.40352952702</v>
      </c>
      <c r="O652">
        <f t="shared" si="53"/>
        <v>6.5091889900021072E-2</v>
      </c>
      <c r="P652" s="3">
        <f t="shared" si="54"/>
        <v>3.0636257622987259E-6</v>
      </c>
      <c r="Q652" t="s">
        <v>1637</v>
      </c>
    </row>
    <row r="653" spans="1:19" x14ac:dyDescent="0.35">
      <c r="A653" t="s">
        <v>73</v>
      </c>
      <c r="B653" t="s">
        <v>28</v>
      </c>
      <c r="C653" t="s">
        <v>1636</v>
      </c>
      <c r="D653" t="s">
        <v>1636</v>
      </c>
      <c r="E653" t="s">
        <v>901</v>
      </c>
      <c r="F653" t="s">
        <v>630</v>
      </c>
      <c r="G653" t="s">
        <v>902</v>
      </c>
      <c r="H653" t="s">
        <v>452</v>
      </c>
      <c r="I653" s="3">
        <v>1.0764716401192731E-2</v>
      </c>
      <c r="J653" s="7">
        <v>77667255073.279999</v>
      </c>
      <c r="K653">
        <v>3.6555</v>
      </c>
      <c r="L653" s="3">
        <f t="shared" si="50"/>
        <v>0.98147894975986816</v>
      </c>
      <c r="M653" s="3">
        <f t="shared" si="51"/>
        <v>1.0967852549284385E-2</v>
      </c>
      <c r="N653">
        <f t="shared" si="52"/>
        <v>851843001.5513947</v>
      </c>
      <c r="O653">
        <f t="shared" si="53"/>
        <v>233.03050240771296</v>
      </c>
      <c r="P653" s="3">
        <f t="shared" si="54"/>
        <v>1.0967852549284385E-2</v>
      </c>
      <c r="Q653" t="s">
        <v>1637</v>
      </c>
    </row>
    <row r="654" spans="1:19" x14ac:dyDescent="0.35">
      <c r="A654" t="s">
        <v>73</v>
      </c>
      <c r="B654" t="s">
        <v>28</v>
      </c>
      <c r="C654" t="s">
        <v>1636</v>
      </c>
      <c r="D654" t="s">
        <v>1636</v>
      </c>
      <c r="E654" t="s">
        <v>245</v>
      </c>
      <c r="F654" t="s">
        <v>246</v>
      </c>
      <c r="G654" t="s">
        <v>233</v>
      </c>
      <c r="H654" t="s">
        <v>128</v>
      </c>
      <c r="I654" s="3">
        <v>1.0787377147180341E-3</v>
      </c>
      <c r="J654" s="7">
        <v>77667255073.279999</v>
      </c>
      <c r="K654">
        <v>3.6555</v>
      </c>
      <c r="L654" s="3">
        <f t="shared" si="50"/>
        <v>0.98147894975986816</v>
      </c>
      <c r="M654" s="3">
        <f t="shared" si="51"/>
        <v>1.0990940916073254E-3</v>
      </c>
      <c r="N654">
        <f t="shared" si="52"/>
        <v>85363621.16240111</v>
      </c>
      <c r="O654">
        <f t="shared" si="53"/>
        <v>23.352105365176065</v>
      </c>
      <c r="P654" s="3">
        <f t="shared" si="54"/>
        <v>1.0990940916073254E-3</v>
      </c>
      <c r="Q654" t="s">
        <v>1637</v>
      </c>
    </row>
    <row r="655" spans="1:19" x14ac:dyDescent="0.35">
      <c r="A655" t="s">
        <v>73</v>
      </c>
      <c r="B655" t="s">
        <v>28</v>
      </c>
      <c r="C655" t="s">
        <v>1636</v>
      </c>
      <c r="D655" t="s">
        <v>1636</v>
      </c>
      <c r="E655" t="s">
        <v>241</v>
      </c>
      <c r="F655" t="s">
        <v>242</v>
      </c>
      <c r="G655" t="s">
        <v>233</v>
      </c>
      <c r="H655" t="s">
        <v>128</v>
      </c>
      <c r="I655" s="3">
        <v>4.4244290890587502E-4</v>
      </c>
      <c r="J655" s="7">
        <v>77667255073.279999</v>
      </c>
      <c r="K655">
        <v>3.6555</v>
      </c>
      <c r="L655" s="3">
        <f t="shared" si="50"/>
        <v>0.98147894975986816</v>
      </c>
      <c r="M655" s="3">
        <f t="shared" si="51"/>
        <v>4.5079205113275687E-4</v>
      </c>
      <c r="N655">
        <f t="shared" si="52"/>
        <v>35011781.22033491</v>
      </c>
      <c r="O655">
        <f t="shared" si="53"/>
        <v>9.5778364711626072</v>
      </c>
      <c r="P655" s="3">
        <f t="shared" si="54"/>
        <v>4.5079205113275687E-4</v>
      </c>
      <c r="Q655" t="s">
        <v>1637</v>
      </c>
    </row>
    <row r="656" spans="1:19" x14ac:dyDescent="0.35">
      <c r="A656" t="s">
        <v>73</v>
      </c>
      <c r="B656" t="s">
        <v>28</v>
      </c>
      <c r="C656" t="s">
        <v>29</v>
      </c>
      <c r="D656" t="s">
        <v>30</v>
      </c>
      <c r="E656" t="s">
        <v>1261</v>
      </c>
      <c r="F656" t="s">
        <v>1262</v>
      </c>
      <c r="G656" t="s">
        <v>1263</v>
      </c>
      <c r="H656" t="s">
        <v>452</v>
      </c>
      <c r="I656" s="3">
        <v>3.1831449946203099E-3</v>
      </c>
      <c r="J656" s="7">
        <v>13546427235.219999</v>
      </c>
      <c r="K656">
        <v>3.6555</v>
      </c>
      <c r="L656" s="3">
        <f t="shared" si="50"/>
        <v>0.98169211961567404</v>
      </c>
      <c r="M656" s="3">
        <f t="shared" si="51"/>
        <v>3.2425084514954546E-3</v>
      </c>
      <c r="N656">
        <f t="shared" si="52"/>
        <v>43924404.797769055</v>
      </c>
      <c r="O656">
        <f t="shared" si="53"/>
        <v>12.015977239165382</v>
      </c>
      <c r="P656" s="3">
        <f t="shared" si="54"/>
        <v>3.2425084514954546E-3</v>
      </c>
      <c r="Q656" t="s">
        <v>1638</v>
      </c>
      <c r="R656" t="s">
        <v>452</v>
      </c>
      <c r="S656" t="s">
        <v>1263</v>
      </c>
    </row>
    <row r="657" spans="1:19" x14ac:dyDescent="0.35">
      <c r="A657" t="s">
        <v>73</v>
      </c>
      <c r="B657" t="s">
        <v>28</v>
      </c>
      <c r="C657" t="s">
        <v>1636</v>
      </c>
      <c r="D657" t="s">
        <v>1636</v>
      </c>
      <c r="E657" t="s">
        <v>243</v>
      </c>
      <c r="F657" t="s">
        <v>244</v>
      </c>
      <c r="G657" t="s">
        <v>233</v>
      </c>
      <c r="H657" t="s">
        <v>128</v>
      </c>
      <c r="I657" s="3">
        <v>1.161601596731625E-3</v>
      </c>
      <c r="J657" s="7">
        <v>77667255073.279999</v>
      </c>
      <c r="K657">
        <v>3.6555</v>
      </c>
      <c r="L657" s="3">
        <f t="shared" si="50"/>
        <v>0.98147894975986816</v>
      </c>
      <c r="M657" s="3">
        <f t="shared" si="51"/>
        <v>1.183521660872937E-3</v>
      </c>
      <c r="N657">
        <f t="shared" si="52"/>
        <v>91920878.719770387</v>
      </c>
      <c r="O657">
        <f t="shared" si="53"/>
        <v>25.145911289774418</v>
      </c>
      <c r="P657" s="3">
        <f t="shared" si="54"/>
        <v>1.183521660872937E-3</v>
      </c>
      <c r="Q657" t="s">
        <v>1637</v>
      </c>
    </row>
    <row r="658" spans="1:19" x14ac:dyDescent="0.35">
      <c r="A658" t="s">
        <v>73</v>
      </c>
      <c r="B658" t="s">
        <v>28</v>
      </c>
      <c r="C658" t="s">
        <v>1636</v>
      </c>
      <c r="D658" t="s">
        <v>1636</v>
      </c>
      <c r="E658" t="s">
        <v>247</v>
      </c>
      <c r="F658" t="s">
        <v>248</v>
      </c>
      <c r="G658" t="s">
        <v>233</v>
      </c>
      <c r="H658" t="s">
        <v>128</v>
      </c>
      <c r="I658" s="3">
        <v>2.7442854694666408E-4</v>
      </c>
      <c r="J658" s="7">
        <v>77667255073.279999</v>
      </c>
      <c r="K658">
        <v>3.6555</v>
      </c>
      <c r="L658" s="3">
        <f t="shared" si="50"/>
        <v>0.98147894975986816</v>
      </c>
      <c r="M658" s="3">
        <f t="shared" si="51"/>
        <v>2.7960716530273691E-4</v>
      </c>
      <c r="N658">
        <f t="shared" si="52"/>
        <v>21716321.027884431</v>
      </c>
      <c r="O658">
        <f t="shared" si="53"/>
        <v>5.9407252162178716</v>
      </c>
      <c r="P658" s="3">
        <f t="shared" si="54"/>
        <v>2.7960716530273691E-4</v>
      </c>
      <c r="Q658" t="s">
        <v>1637</v>
      </c>
    </row>
    <row r="659" spans="1:19" x14ac:dyDescent="0.35">
      <c r="A659" t="s">
        <v>73</v>
      </c>
      <c r="B659" t="s">
        <v>28</v>
      </c>
      <c r="C659" t="s">
        <v>1636</v>
      </c>
      <c r="D659" t="s">
        <v>1636</v>
      </c>
      <c r="E659" t="s">
        <v>249</v>
      </c>
      <c r="F659" t="s">
        <v>250</v>
      </c>
      <c r="H659" t="s">
        <v>128</v>
      </c>
      <c r="I659" s="3">
        <v>3.4137128101967382E-4</v>
      </c>
      <c r="J659" s="7">
        <v>77667255073.279999</v>
      </c>
      <c r="K659">
        <v>3.6555</v>
      </c>
      <c r="L659" s="3">
        <f t="shared" si="50"/>
        <v>0.98147894975986816</v>
      </c>
      <c r="M659" s="3">
        <f t="shared" si="51"/>
        <v>3.4781314576659523E-4</v>
      </c>
      <c r="N659">
        <f t="shared" si="52"/>
        <v>27013692.31009407</v>
      </c>
      <c r="O659">
        <f t="shared" si="53"/>
        <v>7.3898761619734836</v>
      </c>
      <c r="P659" s="3">
        <f t="shared" si="54"/>
        <v>3.4781314576659523E-4</v>
      </c>
      <c r="Q659" t="s">
        <v>1637</v>
      </c>
    </row>
    <row r="660" spans="1:19" x14ac:dyDescent="0.35">
      <c r="A660" t="s">
        <v>73</v>
      </c>
      <c r="B660" t="s">
        <v>28</v>
      </c>
      <c r="C660" t="s">
        <v>1636</v>
      </c>
      <c r="D660" t="s">
        <v>1636</v>
      </c>
      <c r="E660" t="s">
        <v>231</v>
      </c>
      <c r="F660" t="s">
        <v>232</v>
      </c>
      <c r="H660" t="s">
        <v>128</v>
      </c>
      <c r="I660" s="3">
        <v>9.8807592435968985E-4</v>
      </c>
      <c r="J660" s="7">
        <v>77667255073.279999</v>
      </c>
      <c r="K660">
        <v>3.6555</v>
      </c>
      <c r="L660" s="3">
        <f t="shared" si="50"/>
        <v>0.98147894975986816</v>
      </c>
      <c r="M660" s="3">
        <f t="shared" si="51"/>
        <v>1.006721463156633E-3</v>
      </c>
      <c r="N660">
        <f t="shared" si="52"/>
        <v>78189292.666731864</v>
      </c>
      <c r="O660">
        <f t="shared" si="53"/>
        <v>21.389493274991619</v>
      </c>
      <c r="P660" s="3">
        <f t="shared" si="54"/>
        <v>1.006721463156633E-3</v>
      </c>
      <c r="Q660" t="s">
        <v>1637</v>
      </c>
    </row>
    <row r="661" spans="1:19" x14ac:dyDescent="0.35">
      <c r="A661" t="s">
        <v>73</v>
      </c>
      <c r="B661" t="s">
        <v>28</v>
      </c>
      <c r="C661" t="s">
        <v>39</v>
      </c>
      <c r="D661" t="s">
        <v>40</v>
      </c>
      <c r="E661" t="s">
        <v>1058</v>
      </c>
      <c r="F661" t="s">
        <v>1059</v>
      </c>
      <c r="H661" t="s">
        <v>128</v>
      </c>
      <c r="I661" s="3">
        <v>1.6540889101950801E-3</v>
      </c>
      <c r="J661" s="7">
        <v>51098761913.120003</v>
      </c>
      <c r="K661">
        <v>3.6555</v>
      </c>
      <c r="L661" s="3">
        <f t="shared" si="50"/>
        <v>0.98550243623972755</v>
      </c>
      <c r="M661" s="3">
        <f t="shared" si="51"/>
        <v>1.6784219392763796E-3</v>
      </c>
      <c r="N661">
        <f t="shared" si="52"/>
        <v>85765283.064840883</v>
      </c>
      <c r="O661">
        <f t="shared" si="53"/>
        <v>23.461984151235367</v>
      </c>
      <c r="P661" s="3">
        <f t="shared" si="54"/>
        <v>1.6784219392763796E-3</v>
      </c>
      <c r="Q661" t="s">
        <v>1638</v>
      </c>
      <c r="R661" t="s">
        <v>920</v>
      </c>
      <c r="S661" t="s">
        <v>1060</v>
      </c>
    </row>
    <row r="662" spans="1:19" x14ac:dyDescent="0.35">
      <c r="A662" t="s">
        <v>73</v>
      </c>
      <c r="B662" t="s">
        <v>28</v>
      </c>
      <c r="C662" t="s">
        <v>1636</v>
      </c>
      <c r="D662" t="s">
        <v>1636</v>
      </c>
      <c r="E662" t="s">
        <v>189</v>
      </c>
      <c r="F662" t="s">
        <v>190</v>
      </c>
      <c r="G662" t="s">
        <v>191</v>
      </c>
      <c r="H662" t="s">
        <v>128</v>
      </c>
      <c r="I662" s="3">
        <v>4.976911339822105E-3</v>
      </c>
      <c r="J662" s="7">
        <v>77667255073.279999</v>
      </c>
      <c r="K662">
        <v>3.6555</v>
      </c>
      <c r="L662" s="3">
        <f t="shared" si="50"/>
        <v>0.98147894975986816</v>
      </c>
      <c r="M662" s="3">
        <f t="shared" si="51"/>
        <v>5.0708284075168114E-3</v>
      </c>
      <c r="N662">
        <f t="shared" si="52"/>
        <v>393837323.35944241</v>
      </c>
      <c r="O662">
        <f t="shared" si="53"/>
        <v>107.73829116658253</v>
      </c>
      <c r="P662" s="3">
        <f t="shared" si="54"/>
        <v>5.0708284075168114E-3</v>
      </c>
      <c r="Q662" t="s">
        <v>1637</v>
      </c>
    </row>
    <row r="663" spans="1:19" x14ac:dyDescent="0.35">
      <c r="A663" t="s">
        <v>73</v>
      </c>
      <c r="B663" t="s">
        <v>28</v>
      </c>
      <c r="C663" t="s">
        <v>1636</v>
      </c>
      <c r="D663" t="s">
        <v>1636</v>
      </c>
      <c r="E663" t="s">
        <v>183</v>
      </c>
      <c r="F663" t="s">
        <v>184</v>
      </c>
      <c r="G663" t="s">
        <v>185</v>
      </c>
      <c r="H663" t="s">
        <v>128</v>
      </c>
      <c r="I663" s="3">
        <v>7.7411015738355913E-9</v>
      </c>
      <c r="J663" s="7">
        <v>77667255073.279999</v>
      </c>
      <c r="K663">
        <v>3.6555</v>
      </c>
      <c r="L663" s="3">
        <f t="shared" si="50"/>
        <v>0.98147894975986816</v>
      </c>
      <c r="M663" s="3">
        <f t="shared" si="51"/>
        <v>7.8871804389992822E-9</v>
      </c>
      <c r="N663">
        <f t="shared" si="52"/>
        <v>612.57565496474172</v>
      </c>
      <c r="O663">
        <f t="shared" si="53"/>
        <v>1.675764341306912E-4</v>
      </c>
      <c r="P663" s="3">
        <f t="shared" si="54"/>
        <v>7.8871804389992822E-9</v>
      </c>
      <c r="Q663" t="s">
        <v>1637</v>
      </c>
    </row>
    <row r="664" spans="1:19" x14ac:dyDescent="0.35">
      <c r="A664" t="s">
        <v>73</v>
      </c>
      <c r="B664" t="s">
        <v>28</v>
      </c>
      <c r="C664" t="s">
        <v>1636</v>
      </c>
      <c r="D664" t="s">
        <v>1636</v>
      </c>
      <c r="E664" t="s">
        <v>179</v>
      </c>
      <c r="F664" t="s">
        <v>180</v>
      </c>
      <c r="H664" t="s">
        <v>128</v>
      </c>
      <c r="I664" s="3">
        <v>5.3855800740125969E-4</v>
      </c>
      <c r="J664" s="7">
        <v>77667255073.279999</v>
      </c>
      <c r="K664">
        <v>3.6555</v>
      </c>
      <c r="L664" s="3">
        <f t="shared" si="50"/>
        <v>0.98147894975986816</v>
      </c>
      <c r="M664" s="3">
        <f t="shared" si="51"/>
        <v>5.4872089465905001E-4</v>
      </c>
      <c r="N664">
        <f t="shared" si="52"/>
        <v>42617645.68952284</v>
      </c>
      <c r="O664">
        <f t="shared" si="53"/>
        <v>11.658499709895457</v>
      </c>
      <c r="P664" s="3">
        <f t="shared" si="54"/>
        <v>5.4872089465905001E-4</v>
      </c>
      <c r="Q664" t="s">
        <v>1637</v>
      </c>
    </row>
    <row r="665" spans="1:19" x14ac:dyDescent="0.35">
      <c r="A665" t="s">
        <v>73</v>
      </c>
      <c r="B665" t="s">
        <v>28</v>
      </c>
      <c r="C665" t="s">
        <v>29</v>
      </c>
      <c r="D665" t="s">
        <v>30</v>
      </c>
      <c r="E665" t="s">
        <v>1445</v>
      </c>
      <c r="F665" t="s">
        <v>1446</v>
      </c>
      <c r="G665" t="s">
        <v>1447</v>
      </c>
      <c r="H665" t="s">
        <v>452</v>
      </c>
      <c r="I665" s="3">
        <v>3.4548121789445299E-4</v>
      </c>
      <c r="J665" s="7">
        <v>13546427235.219999</v>
      </c>
      <c r="K665">
        <v>3.6555</v>
      </c>
      <c r="L665" s="3">
        <f t="shared" si="50"/>
        <v>0.98169211961567404</v>
      </c>
      <c r="M665" s="3">
        <f t="shared" si="51"/>
        <v>3.519242041279771E-4</v>
      </c>
      <c r="N665">
        <f t="shared" si="52"/>
        <v>4767315.6235323511</v>
      </c>
      <c r="O665">
        <f t="shared" si="53"/>
        <v>1.3041487138646837</v>
      </c>
      <c r="P665" s="3">
        <f t="shared" si="54"/>
        <v>3.519242041279771E-4</v>
      </c>
      <c r="Q665" t="s">
        <v>1638</v>
      </c>
      <c r="R665" t="s">
        <v>452</v>
      </c>
      <c r="S665" t="s">
        <v>1447</v>
      </c>
    </row>
    <row r="666" spans="1:19" x14ac:dyDescent="0.35">
      <c r="A666" t="s">
        <v>73</v>
      </c>
      <c r="B666" t="s">
        <v>28</v>
      </c>
      <c r="C666" t="s">
        <v>29</v>
      </c>
      <c r="D666" t="s">
        <v>30</v>
      </c>
      <c r="E666" t="s">
        <v>611</v>
      </c>
      <c r="F666" t="s">
        <v>612</v>
      </c>
      <c r="G666" t="s">
        <v>613</v>
      </c>
      <c r="H666" t="s">
        <v>452</v>
      </c>
      <c r="I666" s="3">
        <v>1.1518041407415999E-8</v>
      </c>
      <c r="J666" s="7">
        <v>13546427235.219999</v>
      </c>
      <c r="K666">
        <v>3.6555</v>
      </c>
      <c r="L666" s="3">
        <f t="shared" si="50"/>
        <v>0.98169211961567404</v>
      </c>
      <c r="M666" s="3">
        <f t="shared" si="51"/>
        <v>1.1732844928942932E-8</v>
      </c>
      <c r="N666">
        <f t="shared" si="52"/>
        <v>158.93813009204538</v>
      </c>
      <c r="O666">
        <f t="shared" si="53"/>
        <v>4.3479176608410718E-5</v>
      </c>
      <c r="P666" s="3">
        <f t="shared" si="54"/>
        <v>1.1732844928942931E-8</v>
      </c>
      <c r="Q666" t="s">
        <v>1638</v>
      </c>
      <c r="R666" t="s">
        <v>452</v>
      </c>
      <c r="S666" t="s">
        <v>613</v>
      </c>
    </row>
    <row r="667" spans="1:19" x14ac:dyDescent="0.35">
      <c r="A667" t="s">
        <v>73</v>
      </c>
      <c r="B667" t="s">
        <v>28</v>
      </c>
      <c r="C667" t="s">
        <v>39</v>
      </c>
      <c r="D667" t="s">
        <v>40</v>
      </c>
      <c r="E667" t="s">
        <v>1061</v>
      </c>
      <c r="F667" t="s">
        <v>1062</v>
      </c>
      <c r="H667" t="s">
        <v>128</v>
      </c>
      <c r="I667" s="3">
        <v>3.34816522265761E-3</v>
      </c>
      <c r="J667" s="7">
        <v>51098761913.120003</v>
      </c>
      <c r="K667">
        <v>3.6555</v>
      </c>
      <c r="L667" s="3">
        <f t="shared" si="50"/>
        <v>0.98550243623972755</v>
      </c>
      <c r="M667" s="3">
        <f t="shared" si="51"/>
        <v>3.3974195288982065E-3</v>
      </c>
      <c r="N667">
        <f t="shared" si="52"/>
        <v>173603931.62615377</v>
      </c>
      <c r="O667">
        <f t="shared" si="53"/>
        <v>47.491158973096361</v>
      </c>
      <c r="P667" s="3">
        <f t="shared" si="54"/>
        <v>3.3974195288982061E-3</v>
      </c>
      <c r="Q667" t="s">
        <v>1638</v>
      </c>
      <c r="R667" t="s">
        <v>920</v>
      </c>
      <c r="S667" t="s">
        <v>1063</v>
      </c>
    </row>
    <row r="668" spans="1:19" x14ac:dyDescent="0.35">
      <c r="A668" t="s">
        <v>73</v>
      </c>
      <c r="B668" t="s">
        <v>28</v>
      </c>
      <c r="C668" t="s">
        <v>29</v>
      </c>
      <c r="D668" t="s">
        <v>30</v>
      </c>
      <c r="E668" t="s">
        <v>614</v>
      </c>
      <c r="F668" t="s">
        <v>615</v>
      </c>
      <c r="G668" t="s">
        <v>616</v>
      </c>
      <c r="H668" t="s">
        <v>452</v>
      </c>
      <c r="I668" s="3">
        <v>1.14512534339869E-2</v>
      </c>
      <c r="J668" s="7">
        <v>13546427235.219999</v>
      </c>
      <c r="K668">
        <v>3.6555</v>
      </c>
      <c r="L668" s="3">
        <f t="shared" si="50"/>
        <v>0.98169211961567404</v>
      </c>
      <c r="M668" s="3">
        <f t="shared" si="51"/>
        <v>1.166481140591206E-2</v>
      </c>
      <c r="N668">
        <f t="shared" si="52"/>
        <v>158016518.92275202</v>
      </c>
      <c r="O668">
        <f t="shared" si="53"/>
        <v>43.227060298933672</v>
      </c>
      <c r="P668" s="3">
        <f t="shared" si="54"/>
        <v>1.166481140591206E-2</v>
      </c>
      <c r="Q668" t="s">
        <v>1638</v>
      </c>
      <c r="R668" t="s">
        <v>452</v>
      </c>
      <c r="S668" t="s">
        <v>616</v>
      </c>
    </row>
    <row r="669" spans="1:19" x14ac:dyDescent="0.35">
      <c r="A669" t="s">
        <v>73</v>
      </c>
      <c r="B669" t="s">
        <v>28</v>
      </c>
      <c r="C669" t="s">
        <v>39</v>
      </c>
      <c r="D669" t="s">
        <v>40</v>
      </c>
      <c r="E669" t="s">
        <v>1067</v>
      </c>
      <c r="F669" t="s">
        <v>1068</v>
      </c>
      <c r="H669" t="s">
        <v>128</v>
      </c>
      <c r="I669" s="3">
        <v>6.0935147029942023E-3</v>
      </c>
      <c r="J669" s="7">
        <v>51098761913.120003</v>
      </c>
      <c r="K669">
        <v>3.6555</v>
      </c>
      <c r="L669" s="3">
        <f t="shared" si="50"/>
        <v>0.98550243623972755</v>
      </c>
      <c r="M669" s="3">
        <f t="shared" si="51"/>
        <v>6.1831553925371825E-3</v>
      </c>
      <c r="N669">
        <f t="shared" si="52"/>
        <v>315951585.27508152</v>
      </c>
      <c r="O669">
        <f t="shared" si="53"/>
        <v>86.431838401061839</v>
      </c>
      <c r="P669" s="3">
        <f t="shared" si="54"/>
        <v>6.1831553925371817E-3</v>
      </c>
      <c r="Q669" t="s">
        <v>1638</v>
      </c>
      <c r="R669" t="s">
        <v>920</v>
      </c>
      <c r="S669" t="s">
        <v>1069</v>
      </c>
    </row>
    <row r="670" spans="1:19" x14ac:dyDescent="0.35">
      <c r="A670" t="s">
        <v>73</v>
      </c>
      <c r="B670" t="s">
        <v>28</v>
      </c>
      <c r="C670" t="s">
        <v>39</v>
      </c>
      <c r="D670" t="s">
        <v>40</v>
      </c>
      <c r="E670" t="s">
        <v>614</v>
      </c>
      <c r="F670" t="s">
        <v>615</v>
      </c>
      <c r="G670" t="s">
        <v>616</v>
      </c>
      <c r="H670" t="s">
        <v>452</v>
      </c>
      <c r="I670" s="3">
        <v>5.7190871881225803E-3</v>
      </c>
      <c r="J670" s="7">
        <v>51098761913.120003</v>
      </c>
      <c r="K670">
        <v>3.6555</v>
      </c>
      <c r="L670" s="3">
        <f t="shared" si="50"/>
        <v>0.98550243623972755</v>
      </c>
      <c r="M670" s="3">
        <f t="shared" si="51"/>
        <v>5.8032197362639379E-3</v>
      </c>
      <c r="N670">
        <f t="shared" si="52"/>
        <v>296537343.63287002</v>
      </c>
      <c r="O670">
        <f t="shared" si="53"/>
        <v>81.12087091584462</v>
      </c>
      <c r="P670" s="3">
        <f t="shared" si="54"/>
        <v>5.8032197362639379E-3</v>
      </c>
      <c r="Q670" t="s">
        <v>1638</v>
      </c>
      <c r="R670" t="s">
        <v>452</v>
      </c>
      <c r="S670" t="s">
        <v>616</v>
      </c>
    </row>
    <row r="671" spans="1:19" x14ac:dyDescent="0.35">
      <c r="A671" t="s">
        <v>73</v>
      </c>
      <c r="B671" t="s">
        <v>28</v>
      </c>
      <c r="C671" t="s">
        <v>76</v>
      </c>
      <c r="D671" t="s">
        <v>77</v>
      </c>
      <c r="E671" t="s">
        <v>1070</v>
      </c>
      <c r="F671" t="s">
        <v>1070</v>
      </c>
      <c r="H671" t="s">
        <v>128</v>
      </c>
      <c r="I671" s="3">
        <v>1.9672694535164E-3</v>
      </c>
      <c r="J671" s="7">
        <v>13022065924.940001</v>
      </c>
      <c r="K671">
        <v>3.6555</v>
      </c>
      <c r="L671" s="3">
        <f t="shared" si="50"/>
        <v>0.96546898107770229</v>
      </c>
      <c r="M671" s="3">
        <f t="shared" si="51"/>
        <v>2.0376309255636989E-3</v>
      </c>
      <c r="N671">
        <f t="shared" si="52"/>
        <v>26534164.243386999</v>
      </c>
      <c r="O671">
        <f t="shared" si="53"/>
        <v>7.2586962777696611</v>
      </c>
      <c r="P671" s="3">
        <f t="shared" si="54"/>
        <v>2.0376309255636989E-3</v>
      </c>
      <c r="Q671" t="s">
        <v>1638</v>
      </c>
      <c r="R671" t="s">
        <v>920</v>
      </c>
      <c r="S671" t="s">
        <v>1071</v>
      </c>
    </row>
    <row r="672" spans="1:19" x14ac:dyDescent="0.35">
      <c r="A672" t="s">
        <v>73</v>
      </c>
      <c r="B672" t="s">
        <v>28</v>
      </c>
      <c r="C672" t="s">
        <v>76</v>
      </c>
      <c r="D672" t="s">
        <v>77</v>
      </c>
      <c r="E672" t="s">
        <v>614</v>
      </c>
      <c r="F672" t="s">
        <v>615</v>
      </c>
      <c r="G672" t="s">
        <v>616</v>
      </c>
      <c r="H672" t="s">
        <v>452</v>
      </c>
      <c r="I672" s="3">
        <v>2.3173090175643198E-3</v>
      </c>
      <c r="J672" s="7">
        <v>13022065924.940001</v>
      </c>
      <c r="K672">
        <v>3.6555</v>
      </c>
      <c r="L672" s="3">
        <f t="shared" si="50"/>
        <v>0.96546898107770229</v>
      </c>
      <c r="M672" s="3">
        <f t="shared" si="51"/>
        <v>2.4001900247252166E-3</v>
      </c>
      <c r="N672">
        <f t="shared" si="52"/>
        <v>31255432.73435514</v>
      </c>
      <c r="O672">
        <f t="shared" si="53"/>
        <v>8.5502483201628063</v>
      </c>
      <c r="P672" s="3">
        <f t="shared" si="54"/>
        <v>2.4001900247252166E-3</v>
      </c>
      <c r="Q672" t="s">
        <v>1638</v>
      </c>
      <c r="R672" t="s">
        <v>452</v>
      </c>
      <c r="S672" t="s">
        <v>616</v>
      </c>
    </row>
    <row r="673" spans="1:19" x14ac:dyDescent="0.35">
      <c r="A673" t="s">
        <v>73</v>
      </c>
      <c r="B673" t="s">
        <v>28</v>
      </c>
      <c r="C673" t="s">
        <v>39</v>
      </c>
      <c r="D673" t="s">
        <v>40</v>
      </c>
      <c r="E673" t="s">
        <v>1070</v>
      </c>
      <c r="F673" t="s">
        <v>1070</v>
      </c>
      <c r="H673" t="s">
        <v>128</v>
      </c>
      <c r="I673" s="3">
        <v>1.98795413997416E-3</v>
      </c>
      <c r="J673" s="7">
        <v>51098761913.120003</v>
      </c>
      <c r="K673">
        <v>3.6555</v>
      </c>
      <c r="L673" s="3">
        <f t="shared" si="50"/>
        <v>0.98550243623972755</v>
      </c>
      <c r="M673" s="3">
        <f t="shared" si="51"/>
        <v>2.017198605372683E-3</v>
      </c>
      <c r="N673">
        <f t="shared" si="52"/>
        <v>103076351.26741643</v>
      </c>
      <c r="O673">
        <f t="shared" si="53"/>
        <v>28.197606693315947</v>
      </c>
      <c r="P673" s="3">
        <f t="shared" si="54"/>
        <v>2.017198605372683E-3</v>
      </c>
      <c r="Q673" t="s">
        <v>1638</v>
      </c>
      <c r="R673" t="s">
        <v>920</v>
      </c>
      <c r="S673" t="s">
        <v>1071</v>
      </c>
    </row>
    <row r="674" spans="1:19" x14ac:dyDescent="0.35">
      <c r="A674" t="s">
        <v>73</v>
      </c>
      <c r="B674" t="s">
        <v>28</v>
      </c>
      <c r="C674" t="s">
        <v>76</v>
      </c>
      <c r="D674" t="s">
        <v>77</v>
      </c>
      <c r="E674" t="s">
        <v>1665</v>
      </c>
      <c r="F674" t="s">
        <v>761</v>
      </c>
      <c r="H674" t="s">
        <v>128</v>
      </c>
      <c r="I674" s="3">
        <v>1.31216161823309E-3</v>
      </c>
      <c r="J674" s="7">
        <v>13022065924.940001</v>
      </c>
      <c r="K674">
        <v>3.6555</v>
      </c>
      <c r="L674" s="3">
        <f t="shared" si="50"/>
        <v>0.96546898107770229</v>
      </c>
      <c r="M674" s="3">
        <f t="shared" si="51"/>
        <v>1.3590924658898858E-3</v>
      </c>
      <c r="N674">
        <f t="shared" si="52"/>
        <v>17698191.688907363</v>
      </c>
      <c r="O674">
        <f t="shared" si="53"/>
        <v>4.8415241933818525</v>
      </c>
      <c r="P674" s="3">
        <f t="shared" si="54"/>
        <v>1.3590924658898858E-3</v>
      </c>
      <c r="Q674" t="s">
        <v>1638</v>
      </c>
      <c r="R674" t="s">
        <v>920</v>
      </c>
      <c r="S674" t="s">
        <v>1666</v>
      </c>
    </row>
    <row r="675" spans="1:19" x14ac:dyDescent="0.35">
      <c r="A675" t="s">
        <v>73</v>
      </c>
      <c r="B675" t="s">
        <v>28</v>
      </c>
      <c r="C675" t="s">
        <v>39</v>
      </c>
      <c r="D675" t="s">
        <v>40</v>
      </c>
      <c r="E675" t="s">
        <v>617</v>
      </c>
      <c r="F675" t="s">
        <v>618</v>
      </c>
      <c r="G675" t="s">
        <v>619</v>
      </c>
      <c r="H675" t="s">
        <v>452</v>
      </c>
      <c r="I675" s="3">
        <v>8.2042257887098298E-5</v>
      </c>
      <c r="J675" s="7">
        <v>51098761913.120003</v>
      </c>
      <c r="K675">
        <v>3.6555</v>
      </c>
      <c r="L675" s="3">
        <f t="shared" si="50"/>
        <v>0.98550243623972755</v>
      </c>
      <c r="M675" s="3">
        <f t="shared" si="51"/>
        <v>8.3249168008288083E-5</v>
      </c>
      <c r="N675">
        <f t="shared" si="52"/>
        <v>4253929.4155208394</v>
      </c>
      <c r="O675">
        <f t="shared" si="53"/>
        <v>1.1637065833732292</v>
      </c>
      <c r="P675" s="3">
        <f t="shared" si="54"/>
        <v>8.3249168008288083E-5</v>
      </c>
      <c r="Q675" t="s">
        <v>1638</v>
      </c>
      <c r="R675" t="s">
        <v>452</v>
      </c>
      <c r="S675" t="s">
        <v>619</v>
      </c>
    </row>
    <row r="676" spans="1:19" x14ac:dyDescent="0.35">
      <c r="A676" t="s">
        <v>73</v>
      </c>
      <c r="B676" t="s">
        <v>28</v>
      </c>
      <c r="C676" t="s">
        <v>39</v>
      </c>
      <c r="D676" t="s">
        <v>40</v>
      </c>
      <c r="E676" t="s">
        <v>620</v>
      </c>
      <c r="F676" t="s">
        <v>621</v>
      </c>
      <c r="G676" t="s">
        <v>622</v>
      </c>
      <c r="H676" t="s">
        <v>452</v>
      </c>
      <c r="I676" s="3">
        <v>4.424483583032799E-3</v>
      </c>
      <c r="J676" s="7">
        <v>51098761913.120003</v>
      </c>
      <c r="K676">
        <v>3.6555</v>
      </c>
      <c r="L676" s="3">
        <f t="shared" si="50"/>
        <v>0.98550243623972755</v>
      </c>
      <c r="M676" s="3">
        <f t="shared" si="51"/>
        <v>4.4895714311116372E-3</v>
      </c>
      <c r="N676">
        <f t="shared" si="52"/>
        <v>229411541.65031898</v>
      </c>
      <c r="O676">
        <f t="shared" si="53"/>
        <v>62.757910450094094</v>
      </c>
      <c r="P676" s="3">
        <f t="shared" si="54"/>
        <v>4.4895714311116372E-3</v>
      </c>
      <c r="Q676" t="s">
        <v>1638</v>
      </c>
      <c r="R676" t="s">
        <v>452</v>
      </c>
      <c r="S676" t="s">
        <v>622</v>
      </c>
    </row>
    <row r="677" spans="1:19" x14ac:dyDescent="0.35">
      <c r="A677" t="s">
        <v>73</v>
      </c>
      <c r="B677" t="s">
        <v>28</v>
      </c>
      <c r="C677" t="s">
        <v>39</v>
      </c>
      <c r="D677" t="s">
        <v>40</v>
      </c>
      <c r="E677" t="s">
        <v>1072</v>
      </c>
      <c r="F677" t="s">
        <v>1073</v>
      </c>
      <c r="H677" t="s">
        <v>128</v>
      </c>
      <c r="I677" s="3">
        <v>4.1272728059305302E-3</v>
      </c>
      <c r="J677" s="7">
        <v>51098761913.120003</v>
      </c>
      <c r="K677">
        <v>3.6555</v>
      </c>
      <c r="L677" s="3">
        <f t="shared" si="50"/>
        <v>0.98550243623972755</v>
      </c>
      <c r="M677" s="3">
        <f t="shared" si="51"/>
        <v>4.1879884352985543E-3</v>
      </c>
      <c r="N677">
        <f t="shared" si="52"/>
        <v>214001023.95022079</v>
      </c>
      <c r="O677">
        <f t="shared" si="53"/>
        <v>58.542203241750997</v>
      </c>
      <c r="P677" s="3">
        <f t="shared" si="54"/>
        <v>4.1879884352985543E-3</v>
      </c>
      <c r="Q677" t="s">
        <v>1638</v>
      </c>
      <c r="R677" t="s">
        <v>920</v>
      </c>
      <c r="S677" t="s">
        <v>1074</v>
      </c>
    </row>
    <row r="678" spans="1:19" x14ac:dyDescent="0.35">
      <c r="A678" t="s">
        <v>73</v>
      </c>
      <c r="B678" t="s">
        <v>28</v>
      </c>
      <c r="C678" t="s">
        <v>39</v>
      </c>
      <c r="D678" t="s">
        <v>40</v>
      </c>
      <c r="E678" t="s">
        <v>1075</v>
      </c>
      <c r="F678" t="s">
        <v>1076</v>
      </c>
      <c r="H678" t="s">
        <v>128</v>
      </c>
      <c r="I678" s="3">
        <v>1.3877655959758301E-3</v>
      </c>
      <c r="J678" s="7">
        <v>51098761913.120003</v>
      </c>
      <c r="K678">
        <v>3.6555</v>
      </c>
      <c r="L678" s="3">
        <f t="shared" si="50"/>
        <v>0.98550243623972755</v>
      </c>
      <c r="M678" s="3">
        <f t="shared" si="51"/>
        <v>1.408180786717254E-3</v>
      </c>
      <c r="N678">
        <f t="shared" si="52"/>
        <v>71956294.751094982</v>
      </c>
      <c r="O678">
        <f t="shared" si="53"/>
        <v>19.684391943946103</v>
      </c>
      <c r="P678" s="3">
        <f t="shared" si="54"/>
        <v>1.408180786717254E-3</v>
      </c>
      <c r="Q678" t="s">
        <v>1638</v>
      </c>
      <c r="R678" t="s">
        <v>920</v>
      </c>
      <c r="S678" t="s">
        <v>1077</v>
      </c>
    </row>
    <row r="679" spans="1:19" x14ac:dyDescent="0.35">
      <c r="A679" t="s">
        <v>73</v>
      </c>
      <c r="B679" t="s">
        <v>28</v>
      </c>
      <c r="C679" t="s">
        <v>29</v>
      </c>
      <c r="D679" t="s">
        <v>30</v>
      </c>
      <c r="E679" t="s">
        <v>620</v>
      </c>
      <c r="F679" t="s">
        <v>621</v>
      </c>
      <c r="G679" t="s">
        <v>622</v>
      </c>
      <c r="H679" t="s">
        <v>452</v>
      </c>
      <c r="I679" s="3">
        <v>2.471341530876673E-2</v>
      </c>
      <c r="J679" s="7">
        <v>13546427235.219999</v>
      </c>
      <c r="K679">
        <v>3.6555</v>
      </c>
      <c r="L679" s="3">
        <f t="shared" si="50"/>
        <v>0.98169211961567404</v>
      </c>
      <c r="M679" s="3">
        <f t="shared" si="51"/>
        <v>2.5174303444996451E-2</v>
      </c>
      <c r="N679">
        <f t="shared" si="52"/>
        <v>341021869.81499261</v>
      </c>
      <c r="O679">
        <f t="shared" si="53"/>
        <v>93.290075178496139</v>
      </c>
      <c r="P679" s="3">
        <f t="shared" si="54"/>
        <v>2.5174303444996451E-2</v>
      </c>
      <c r="Q679" t="s">
        <v>1638</v>
      </c>
      <c r="R679" t="s">
        <v>452</v>
      </c>
      <c r="S679" t="s">
        <v>622</v>
      </c>
    </row>
    <row r="680" spans="1:19" x14ac:dyDescent="0.35">
      <c r="A680" t="s">
        <v>73</v>
      </c>
      <c r="B680" t="s">
        <v>28</v>
      </c>
      <c r="C680" t="s">
        <v>76</v>
      </c>
      <c r="D680" t="s">
        <v>77</v>
      </c>
      <c r="E680" t="s">
        <v>620</v>
      </c>
      <c r="F680" t="s">
        <v>621</v>
      </c>
      <c r="G680" t="s">
        <v>622</v>
      </c>
      <c r="H680" t="s">
        <v>452</v>
      </c>
      <c r="I680" s="3">
        <v>5.2541399011031001E-9</v>
      </c>
      <c r="J680" s="7">
        <v>13022065924.940001</v>
      </c>
      <c r="K680">
        <v>3.6555</v>
      </c>
      <c r="L680" s="3">
        <f t="shared" si="50"/>
        <v>0.96546898107770229</v>
      </c>
      <c r="M680" s="3">
        <f t="shared" si="51"/>
        <v>5.4420597699971468E-9</v>
      </c>
      <c r="N680">
        <f t="shared" si="52"/>
        <v>70.866861092366662</v>
      </c>
      <c r="O680">
        <f t="shared" si="53"/>
        <v>1.9386366049067614E-5</v>
      </c>
      <c r="P680" s="3">
        <f t="shared" si="54"/>
        <v>5.4420597699971468E-9</v>
      </c>
      <c r="Q680" t="s">
        <v>1638</v>
      </c>
      <c r="R680" t="s">
        <v>452</v>
      </c>
      <c r="S680" t="s">
        <v>622</v>
      </c>
    </row>
    <row r="681" spans="1:19" x14ac:dyDescent="0.35">
      <c r="A681" t="s">
        <v>73</v>
      </c>
      <c r="B681" t="s">
        <v>28</v>
      </c>
      <c r="C681" t="s">
        <v>76</v>
      </c>
      <c r="D681" t="s">
        <v>77</v>
      </c>
      <c r="E681" t="s">
        <v>1075</v>
      </c>
      <c r="F681" t="s">
        <v>1076</v>
      </c>
      <c r="H681" t="s">
        <v>128</v>
      </c>
      <c r="I681" s="3">
        <v>1.7347284531742801E-3</v>
      </c>
      <c r="J681" s="7">
        <v>13022065924.940001</v>
      </c>
      <c r="K681">
        <v>3.6555</v>
      </c>
      <c r="L681" s="3">
        <f t="shared" si="50"/>
        <v>0.96546898107770229</v>
      </c>
      <c r="M681" s="3">
        <f t="shared" si="51"/>
        <v>1.7967728504730352E-3</v>
      </c>
      <c r="N681">
        <f t="shared" si="52"/>
        <v>23397694.511002228</v>
      </c>
      <c r="O681">
        <f t="shared" si="53"/>
        <v>6.4006823993987769</v>
      </c>
      <c r="P681" s="3">
        <f t="shared" si="54"/>
        <v>1.7967728504730354E-3</v>
      </c>
      <c r="Q681" t="s">
        <v>1638</v>
      </c>
      <c r="R681" t="s">
        <v>920</v>
      </c>
      <c r="S681" t="s">
        <v>1077</v>
      </c>
    </row>
    <row r="682" spans="1:19" x14ac:dyDescent="0.35">
      <c r="A682" t="s">
        <v>73</v>
      </c>
      <c r="B682" t="s">
        <v>28</v>
      </c>
      <c r="C682" t="s">
        <v>39</v>
      </c>
      <c r="D682" t="s">
        <v>40</v>
      </c>
      <c r="E682" t="s">
        <v>1078</v>
      </c>
      <c r="F682" t="s">
        <v>1079</v>
      </c>
      <c r="H682" t="s">
        <v>128</v>
      </c>
      <c r="I682" s="3">
        <v>2.0252424223024799E-3</v>
      </c>
      <c r="J682" s="7">
        <v>51098761913.120003</v>
      </c>
      <c r="K682">
        <v>3.6555</v>
      </c>
      <c r="L682" s="3">
        <f t="shared" si="50"/>
        <v>0.98550243623972755</v>
      </c>
      <c r="M682" s="3">
        <f t="shared" si="51"/>
        <v>2.0550354294708523E-3</v>
      </c>
      <c r="N682">
        <f t="shared" si="52"/>
        <v>105009766.13355739</v>
      </c>
      <c r="O682">
        <f t="shared" si="53"/>
        <v>28.726512415143592</v>
      </c>
      <c r="P682" s="3">
        <f t="shared" si="54"/>
        <v>2.0550354294708523E-3</v>
      </c>
      <c r="Q682" t="s">
        <v>1638</v>
      </c>
      <c r="R682" t="s">
        <v>920</v>
      </c>
      <c r="S682" t="s">
        <v>1080</v>
      </c>
    </row>
    <row r="683" spans="1:19" x14ac:dyDescent="0.35">
      <c r="A683" t="s">
        <v>73</v>
      </c>
      <c r="B683" t="s">
        <v>28</v>
      </c>
      <c r="C683" t="s">
        <v>29</v>
      </c>
      <c r="D683" t="s">
        <v>30</v>
      </c>
      <c r="E683" t="s">
        <v>623</v>
      </c>
      <c r="F683" t="s">
        <v>624</v>
      </c>
      <c r="G683" t="s">
        <v>1448</v>
      </c>
      <c r="H683" t="s">
        <v>452</v>
      </c>
      <c r="I683" s="3">
        <v>5.75257185051848E-3</v>
      </c>
      <c r="J683" s="7">
        <v>13546427235.219999</v>
      </c>
      <c r="K683">
        <v>3.6555</v>
      </c>
      <c r="L683" s="3">
        <f t="shared" si="50"/>
        <v>0.98169211961567404</v>
      </c>
      <c r="M683" s="3">
        <f t="shared" si="51"/>
        <v>5.8598533446215031E-3</v>
      </c>
      <c r="N683">
        <f t="shared" si="52"/>
        <v>79380076.941975728</v>
      </c>
      <c r="O683">
        <f t="shared" si="53"/>
        <v>21.715244683894333</v>
      </c>
      <c r="P683" s="3">
        <f t="shared" si="54"/>
        <v>5.8598533446215023E-3</v>
      </c>
      <c r="Q683" t="s">
        <v>1638</v>
      </c>
      <c r="R683" t="s">
        <v>452</v>
      </c>
      <c r="S683" t="s">
        <v>1448</v>
      </c>
    </row>
    <row r="684" spans="1:19" x14ac:dyDescent="0.35">
      <c r="A684" t="s">
        <v>73</v>
      </c>
      <c r="B684" t="s">
        <v>28</v>
      </c>
      <c r="C684" t="s">
        <v>39</v>
      </c>
      <c r="D684" t="s">
        <v>40</v>
      </c>
      <c r="E684" t="s">
        <v>623</v>
      </c>
      <c r="F684" t="s">
        <v>624</v>
      </c>
      <c r="G684" t="s">
        <v>1448</v>
      </c>
      <c r="H684" t="s">
        <v>452</v>
      </c>
      <c r="I684" s="3">
        <v>1.8118306931742211E-3</v>
      </c>
      <c r="J684" s="7">
        <v>51098761913.120003</v>
      </c>
      <c r="K684">
        <v>3.6555</v>
      </c>
      <c r="L684" s="3">
        <f t="shared" si="50"/>
        <v>0.98550243623972755</v>
      </c>
      <c r="M684" s="3">
        <f t="shared" si="51"/>
        <v>1.8384842356021186E-3</v>
      </c>
      <c r="N684">
        <f t="shared" si="52"/>
        <v>93944268.236057073</v>
      </c>
      <c r="O684">
        <f t="shared" si="53"/>
        <v>25.699430511847101</v>
      </c>
      <c r="P684" s="3">
        <f t="shared" si="54"/>
        <v>1.8384842356021184E-3</v>
      </c>
      <c r="Q684" t="s">
        <v>1638</v>
      </c>
      <c r="R684" t="s">
        <v>452</v>
      </c>
      <c r="S684" t="s">
        <v>1448</v>
      </c>
    </row>
    <row r="685" spans="1:19" x14ac:dyDescent="0.35">
      <c r="A685" t="s">
        <v>73</v>
      </c>
      <c r="B685" t="s">
        <v>28</v>
      </c>
      <c r="C685" t="s">
        <v>39</v>
      </c>
      <c r="D685" t="s">
        <v>40</v>
      </c>
      <c r="E685" t="s">
        <v>1064</v>
      </c>
      <c r="F685" t="s">
        <v>1065</v>
      </c>
      <c r="H685" t="s">
        <v>128</v>
      </c>
      <c r="I685" s="3">
        <v>4.6971530429126204E-3</v>
      </c>
      <c r="J685" s="7">
        <v>51098761913.120003</v>
      </c>
      <c r="K685">
        <v>3.6555</v>
      </c>
      <c r="L685" s="3">
        <f t="shared" si="50"/>
        <v>0.98550243623972755</v>
      </c>
      <c r="M685" s="3">
        <f t="shared" si="51"/>
        <v>4.7662520864332177E-3</v>
      </c>
      <c r="N685">
        <f t="shared" si="52"/>
        <v>243549580.58256245</v>
      </c>
      <c r="O685">
        <f t="shared" si="53"/>
        <v>66.625517872401161</v>
      </c>
      <c r="P685" s="3">
        <f t="shared" si="54"/>
        <v>4.7662520864332177E-3</v>
      </c>
      <c r="Q685" t="s">
        <v>1638</v>
      </c>
      <c r="R685" t="s">
        <v>920</v>
      </c>
      <c r="S685" t="s">
        <v>1066</v>
      </c>
    </row>
    <row r="686" spans="1:19" x14ac:dyDescent="0.35">
      <c r="A686" t="s">
        <v>73</v>
      </c>
      <c r="B686" t="s">
        <v>28</v>
      </c>
      <c r="C686" t="s">
        <v>39</v>
      </c>
      <c r="D686" t="s">
        <v>40</v>
      </c>
      <c r="E686" t="s">
        <v>1081</v>
      </c>
      <c r="F686" t="s">
        <v>1082</v>
      </c>
      <c r="H686" t="s">
        <v>128</v>
      </c>
      <c r="I686" s="3">
        <v>3.3897268963316101E-3</v>
      </c>
      <c r="J686" s="7">
        <v>51098761913.120003</v>
      </c>
      <c r="K686">
        <v>3.6555</v>
      </c>
      <c r="L686" s="3">
        <f t="shared" si="50"/>
        <v>0.98550243623972755</v>
      </c>
      <c r="M686" s="3">
        <f t="shared" si="51"/>
        <v>3.4395926094971572E-3</v>
      </c>
      <c r="N686">
        <f t="shared" si="52"/>
        <v>175758923.83082238</v>
      </c>
      <c r="O686">
        <f t="shared" si="53"/>
        <v>48.08067947772463</v>
      </c>
      <c r="P686" s="3">
        <f t="shared" si="54"/>
        <v>3.4395926094971572E-3</v>
      </c>
      <c r="Q686" t="s">
        <v>1638</v>
      </c>
      <c r="R686" t="s">
        <v>920</v>
      </c>
      <c r="S686" t="s">
        <v>1083</v>
      </c>
    </row>
    <row r="687" spans="1:19" x14ac:dyDescent="0.35">
      <c r="A687" t="s">
        <v>73</v>
      </c>
      <c r="B687" t="s">
        <v>28</v>
      </c>
      <c r="C687" t="s">
        <v>76</v>
      </c>
      <c r="D687" t="s">
        <v>77</v>
      </c>
      <c r="E687" t="s">
        <v>1450</v>
      </c>
      <c r="F687" t="s">
        <v>1451</v>
      </c>
      <c r="G687" t="s">
        <v>1452</v>
      </c>
      <c r="H687" t="s">
        <v>452</v>
      </c>
      <c r="I687" s="3">
        <v>2.9248251461902399E-3</v>
      </c>
      <c r="J687" s="7">
        <v>13022065924.940001</v>
      </c>
      <c r="K687">
        <v>3.6555</v>
      </c>
      <c r="L687" s="3">
        <f t="shared" si="50"/>
        <v>0.96546898107770229</v>
      </c>
      <c r="M687" s="3">
        <f t="shared" si="51"/>
        <v>3.0294346100331582E-3</v>
      </c>
      <c r="N687">
        <f t="shared" si="52"/>
        <v>39449497.207146689</v>
      </c>
      <c r="O687">
        <f t="shared" si="53"/>
        <v>10.791819780371137</v>
      </c>
      <c r="P687" s="3">
        <f t="shared" si="54"/>
        <v>3.0294346100331582E-3</v>
      </c>
      <c r="Q687" t="s">
        <v>1638</v>
      </c>
      <c r="R687" t="s">
        <v>452</v>
      </c>
      <c r="S687" t="s">
        <v>1452</v>
      </c>
    </row>
    <row r="688" spans="1:19" x14ac:dyDescent="0.35">
      <c r="A688" t="s">
        <v>73</v>
      </c>
      <c r="B688" t="s">
        <v>28</v>
      </c>
      <c r="C688" t="s">
        <v>39</v>
      </c>
      <c r="D688" t="s">
        <v>40</v>
      </c>
      <c r="E688" t="s">
        <v>1450</v>
      </c>
      <c r="F688" t="s">
        <v>1451</v>
      </c>
      <c r="G688" t="s">
        <v>1452</v>
      </c>
      <c r="H688" t="s">
        <v>452</v>
      </c>
      <c r="I688" s="3">
        <v>9.3411346366521905E-4</v>
      </c>
      <c r="J688" s="7">
        <v>51098761913.120003</v>
      </c>
      <c r="K688">
        <v>3.6555</v>
      </c>
      <c r="L688" s="3">
        <f t="shared" si="50"/>
        <v>0.98550243623972755</v>
      </c>
      <c r="M688" s="3">
        <f t="shared" si="51"/>
        <v>9.4785505272763438E-4</v>
      </c>
      <c r="N688">
        <f t="shared" si="52"/>
        <v>48434219.667477198</v>
      </c>
      <c r="O688">
        <f t="shared" si="53"/>
        <v>13.249683946786268</v>
      </c>
      <c r="P688" s="3">
        <f t="shared" si="54"/>
        <v>9.4785505272763438E-4</v>
      </c>
      <c r="Q688" t="s">
        <v>1638</v>
      </c>
      <c r="R688" t="s">
        <v>452</v>
      </c>
      <c r="S688" t="s">
        <v>1452</v>
      </c>
    </row>
    <row r="689" spans="1:19" x14ac:dyDescent="0.35">
      <c r="A689" t="s">
        <v>73</v>
      </c>
      <c r="B689" t="s">
        <v>28</v>
      </c>
      <c r="C689" t="s">
        <v>39</v>
      </c>
      <c r="D689" t="s">
        <v>40</v>
      </c>
      <c r="E689" t="s">
        <v>1479</v>
      </c>
      <c r="F689" t="s">
        <v>1480</v>
      </c>
      <c r="H689" t="s">
        <v>128</v>
      </c>
      <c r="I689" s="3">
        <v>9.7767773495406997E-4</v>
      </c>
      <c r="J689" s="7">
        <v>51098761913.120003</v>
      </c>
      <c r="K689">
        <v>3.6555</v>
      </c>
      <c r="L689" s="3">
        <f t="shared" si="50"/>
        <v>0.98550243623972755</v>
      </c>
      <c r="M689" s="3">
        <f t="shared" si="51"/>
        <v>9.920601908245774E-4</v>
      </c>
      <c r="N689">
        <f t="shared" si="52"/>
        <v>50693047.494429477</v>
      </c>
      <c r="O689">
        <f t="shared" si="53"/>
        <v>13.867609764581994</v>
      </c>
      <c r="P689" s="3">
        <f t="shared" si="54"/>
        <v>9.920601908245774E-4</v>
      </c>
      <c r="Q689" t="s">
        <v>1638</v>
      </c>
      <c r="R689" t="s">
        <v>920</v>
      </c>
      <c r="S689" t="s">
        <v>1481</v>
      </c>
    </row>
    <row r="690" spans="1:19" x14ac:dyDescent="0.35">
      <c r="A690" t="s">
        <v>73</v>
      </c>
      <c r="B690" t="s">
        <v>28</v>
      </c>
      <c r="C690" t="s">
        <v>76</v>
      </c>
      <c r="D690" t="s">
        <v>77</v>
      </c>
      <c r="E690" t="s">
        <v>1084</v>
      </c>
      <c r="F690" t="s">
        <v>1085</v>
      </c>
      <c r="H690" t="s">
        <v>128</v>
      </c>
      <c r="I690" s="3">
        <v>9.8355722040809924E-4</v>
      </c>
      <c r="J690" s="7">
        <v>13022065924.940001</v>
      </c>
      <c r="K690">
        <v>3.6555</v>
      </c>
      <c r="L690" s="3">
        <f t="shared" si="50"/>
        <v>0.96546898107770229</v>
      </c>
      <c r="M690" s="3">
        <f t="shared" si="51"/>
        <v>1.0187351843351882E-3</v>
      </c>
      <c r="N690">
        <f t="shared" si="52"/>
        <v>13266036.730468724</v>
      </c>
      <c r="O690">
        <f t="shared" si="53"/>
        <v>3.6290621612552929</v>
      </c>
      <c r="P690" s="3">
        <f t="shared" si="54"/>
        <v>1.0187351843351882E-3</v>
      </c>
      <c r="Q690" t="s">
        <v>1638</v>
      </c>
      <c r="R690" t="s">
        <v>920</v>
      </c>
      <c r="S690" t="s">
        <v>1085</v>
      </c>
    </row>
    <row r="691" spans="1:19" x14ac:dyDescent="0.35">
      <c r="A691" t="s">
        <v>73</v>
      </c>
      <c r="B691" t="s">
        <v>28</v>
      </c>
      <c r="C691" t="s">
        <v>29</v>
      </c>
      <c r="D691" t="s">
        <v>30</v>
      </c>
      <c r="E691" t="s">
        <v>1450</v>
      </c>
      <c r="F691" t="s">
        <v>1451</v>
      </c>
      <c r="G691" t="s">
        <v>1452</v>
      </c>
      <c r="H691" t="s">
        <v>452</v>
      </c>
      <c r="I691" s="3">
        <v>2.0237747066639999E-2</v>
      </c>
      <c r="J691" s="7">
        <v>13546427235.219999</v>
      </c>
      <c r="K691">
        <v>3.6555</v>
      </c>
      <c r="L691" s="3">
        <f t="shared" si="50"/>
        <v>0.98169211961567404</v>
      </c>
      <c r="M691" s="3">
        <f t="shared" si="51"/>
        <v>2.0615167079636888E-2</v>
      </c>
      <c r="N691">
        <f t="shared" si="52"/>
        <v>279261860.78620386</v>
      </c>
      <c r="O691">
        <f t="shared" si="53"/>
        <v>76.394983117549955</v>
      </c>
      <c r="P691" s="3">
        <f t="shared" si="54"/>
        <v>2.0615167079636888E-2</v>
      </c>
      <c r="Q691" t="s">
        <v>1638</v>
      </c>
      <c r="R691" t="s">
        <v>452</v>
      </c>
      <c r="S691" t="s">
        <v>1452</v>
      </c>
    </row>
    <row r="692" spans="1:19" x14ac:dyDescent="0.35">
      <c r="A692" t="s">
        <v>73</v>
      </c>
      <c r="B692" t="s">
        <v>28</v>
      </c>
      <c r="C692" t="s">
        <v>29</v>
      </c>
      <c r="D692" t="s">
        <v>30</v>
      </c>
      <c r="E692" t="s">
        <v>627</v>
      </c>
      <c r="G692" t="s">
        <v>628</v>
      </c>
      <c r="H692" t="s">
        <v>452</v>
      </c>
      <c r="I692" s="3">
        <v>2.2428937724784698E-3</v>
      </c>
      <c r="J692" s="7">
        <v>13546427235.219999</v>
      </c>
      <c r="K692">
        <v>3.6555</v>
      </c>
      <c r="L692" s="3">
        <f t="shared" si="50"/>
        <v>0.98169211961567404</v>
      </c>
      <c r="M692" s="3">
        <f t="shared" si="51"/>
        <v>2.2847221931011812E-3</v>
      </c>
      <c r="N692">
        <f t="shared" si="52"/>
        <v>30949822.941537406</v>
      </c>
      <c r="O692">
        <f t="shared" si="53"/>
        <v>8.4666455865237058</v>
      </c>
      <c r="P692" s="3">
        <f t="shared" si="54"/>
        <v>2.2847221931011812E-3</v>
      </c>
      <c r="Q692" t="s">
        <v>1638</v>
      </c>
      <c r="R692" t="s">
        <v>452</v>
      </c>
      <c r="S692" t="s">
        <v>628</v>
      </c>
    </row>
    <row r="693" spans="1:19" x14ac:dyDescent="0.35">
      <c r="A693" t="s">
        <v>73</v>
      </c>
      <c r="B693" t="s">
        <v>28</v>
      </c>
      <c r="C693" t="s">
        <v>39</v>
      </c>
      <c r="D693" t="s">
        <v>40</v>
      </c>
      <c r="E693" t="s">
        <v>1084</v>
      </c>
      <c r="F693" t="s">
        <v>1085</v>
      </c>
      <c r="H693" t="s">
        <v>128</v>
      </c>
      <c r="I693" s="3">
        <v>4.09881567891353E-3</v>
      </c>
      <c r="J693" s="7">
        <v>51098761913.120003</v>
      </c>
      <c r="K693">
        <v>3.6555</v>
      </c>
      <c r="L693" s="3">
        <f t="shared" si="50"/>
        <v>0.98550243623972755</v>
      </c>
      <c r="M693" s="3">
        <f t="shared" si="51"/>
        <v>4.1591126801806058E-3</v>
      </c>
      <c r="N693">
        <f t="shared" si="52"/>
        <v>212525508.61438718</v>
      </c>
      <c r="O693">
        <f t="shared" si="53"/>
        <v>58.138560693307944</v>
      </c>
      <c r="P693" s="3">
        <f t="shared" si="54"/>
        <v>4.1591126801806058E-3</v>
      </c>
      <c r="Q693" t="s">
        <v>1638</v>
      </c>
      <c r="R693" t="s">
        <v>920</v>
      </c>
      <c r="S693" t="s">
        <v>1085</v>
      </c>
    </row>
    <row r="694" spans="1:19" x14ac:dyDescent="0.35">
      <c r="A694" t="s">
        <v>73</v>
      </c>
      <c r="B694" t="s">
        <v>28</v>
      </c>
      <c r="C694" t="s">
        <v>76</v>
      </c>
      <c r="D694" t="s">
        <v>77</v>
      </c>
      <c r="E694" t="s">
        <v>1086</v>
      </c>
      <c r="F694" t="s">
        <v>1087</v>
      </c>
      <c r="H694" t="s">
        <v>128</v>
      </c>
      <c r="I694" s="3">
        <v>1.16568904453361E-3</v>
      </c>
      <c r="J694" s="7">
        <v>13022065924.940001</v>
      </c>
      <c r="K694">
        <v>3.6555</v>
      </c>
      <c r="L694" s="3">
        <f t="shared" si="50"/>
        <v>0.96546898107770229</v>
      </c>
      <c r="M694" s="3">
        <f t="shared" si="51"/>
        <v>1.2073811457229964E-3</v>
      </c>
      <c r="N694">
        <f t="shared" si="52"/>
        <v>15722596.876134448</v>
      </c>
      <c r="O694">
        <f t="shared" si="53"/>
        <v>4.3010797089685271</v>
      </c>
      <c r="P694" s="3">
        <f t="shared" si="54"/>
        <v>1.2073811457229964E-3</v>
      </c>
      <c r="Q694" t="s">
        <v>1638</v>
      </c>
      <c r="R694" t="s">
        <v>920</v>
      </c>
      <c r="S694" t="s">
        <v>1087</v>
      </c>
    </row>
    <row r="695" spans="1:19" x14ac:dyDescent="0.35">
      <c r="A695" t="s">
        <v>73</v>
      </c>
      <c r="B695" t="s">
        <v>28</v>
      </c>
      <c r="C695" t="s">
        <v>39</v>
      </c>
      <c r="D695" t="s">
        <v>40</v>
      </c>
      <c r="E695" t="s">
        <v>627</v>
      </c>
      <c r="G695" t="s">
        <v>628</v>
      </c>
      <c r="H695" t="s">
        <v>452</v>
      </c>
      <c r="I695" s="3">
        <v>1.4699692963739399E-3</v>
      </c>
      <c r="J695" s="7">
        <v>51098761913.120003</v>
      </c>
      <c r="K695">
        <v>3.6555</v>
      </c>
      <c r="L695" s="3">
        <f t="shared" si="50"/>
        <v>0.98550243623972755</v>
      </c>
      <c r="M695" s="3">
        <f t="shared" si="51"/>
        <v>1.4915937721906999E-3</v>
      </c>
      <c r="N695">
        <f t="shared" si="52"/>
        <v>76218595.036265135</v>
      </c>
      <c r="O695">
        <f t="shared" si="53"/>
        <v>20.85038846567231</v>
      </c>
      <c r="P695" s="3">
        <f t="shared" si="54"/>
        <v>1.4915937721907001E-3</v>
      </c>
      <c r="Q695" t="s">
        <v>1638</v>
      </c>
      <c r="R695" t="s">
        <v>452</v>
      </c>
      <c r="S695" t="s">
        <v>628</v>
      </c>
    </row>
    <row r="696" spans="1:19" x14ac:dyDescent="0.35">
      <c r="A696" t="s">
        <v>73</v>
      </c>
      <c r="B696" t="s">
        <v>28</v>
      </c>
      <c r="C696" t="s">
        <v>39</v>
      </c>
      <c r="D696" t="s">
        <v>40</v>
      </c>
      <c r="E696" t="s">
        <v>629</v>
      </c>
      <c r="F696" t="s">
        <v>630</v>
      </c>
      <c r="G696" t="s">
        <v>631</v>
      </c>
      <c r="H696" t="s">
        <v>452</v>
      </c>
      <c r="I696" s="3">
        <v>2.0468431459523899E-3</v>
      </c>
      <c r="J696" s="7">
        <v>51098761913.120003</v>
      </c>
      <c r="K696">
        <v>3.6555</v>
      </c>
      <c r="L696" s="3">
        <f t="shared" si="50"/>
        <v>0.98550243623972755</v>
      </c>
      <c r="M696" s="3">
        <f t="shared" si="51"/>
        <v>2.0769539178028848E-3</v>
      </c>
      <c r="N696">
        <f t="shared" si="52"/>
        <v>106129773.75033142</v>
      </c>
      <c r="O696">
        <f t="shared" si="53"/>
        <v>29.032902133861693</v>
      </c>
      <c r="P696" s="3">
        <f t="shared" si="54"/>
        <v>2.0769539178028848E-3</v>
      </c>
      <c r="Q696" t="s">
        <v>1638</v>
      </c>
      <c r="R696" t="s">
        <v>452</v>
      </c>
      <c r="S696" t="s">
        <v>631</v>
      </c>
    </row>
    <row r="697" spans="1:19" x14ac:dyDescent="0.35">
      <c r="A697" t="s">
        <v>73</v>
      </c>
      <c r="B697" t="s">
        <v>28</v>
      </c>
      <c r="C697" t="s">
        <v>39</v>
      </c>
      <c r="D697" t="s">
        <v>40</v>
      </c>
      <c r="E697" t="s">
        <v>1086</v>
      </c>
      <c r="F697" t="s">
        <v>1087</v>
      </c>
      <c r="H697" t="s">
        <v>128</v>
      </c>
      <c r="I697" s="3">
        <v>6.1574272617300699E-4</v>
      </c>
      <c r="J697" s="7">
        <v>51098761913.120003</v>
      </c>
      <c r="K697">
        <v>3.6555</v>
      </c>
      <c r="L697" s="3">
        <f t="shared" si="50"/>
        <v>0.98550243623972755</v>
      </c>
      <c r="M697" s="3">
        <f t="shared" si="51"/>
        <v>6.2480081583808991E-4</v>
      </c>
      <c r="N697">
        <f t="shared" si="52"/>
        <v>31926548.131633695</v>
      </c>
      <c r="O697">
        <f t="shared" si="53"/>
        <v>8.7338389089409656</v>
      </c>
      <c r="P697" s="3">
        <f t="shared" si="54"/>
        <v>6.2480081583808991E-4</v>
      </c>
      <c r="Q697" t="s">
        <v>1638</v>
      </c>
      <c r="R697" t="s">
        <v>920</v>
      </c>
      <c r="S697" t="s">
        <v>1087</v>
      </c>
    </row>
    <row r="698" spans="1:19" x14ac:dyDescent="0.35">
      <c r="A698" t="s">
        <v>73</v>
      </c>
      <c r="B698" t="s">
        <v>28</v>
      </c>
      <c r="C698" t="s">
        <v>39</v>
      </c>
      <c r="D698" t="s">
        <v>40</v>
      </c>
      <c r="E698" t="s">
        <v>1088</v>
      </c>
      <c r="F698" t="s">
        <v>1089</v>
      </c>
      <c r="H698" t="s">
        <v>128</v>
      </c>
      <c r="I698" s="3">
        <v>8.1303288957274406E-6</v>
      </c>
      <c r="J698" s="7">
        <v>51098761913.120003</v>
      </c>
      <c r="K698">
        <v>3.6555</v>
      </c>
      <c r="L698" s="3">
        <f t="shared" si="50"/>
        <v>0.98550243623972755</v>
      </c>
      <c r="M698" s="3">
        <f t="shared" si="51"/>
        <v>8.2499328228445946E-6</v>
      </c>
      <c r="N698">
        <f t="shared" si="52"/>
        <v>421561.35311376996</v>
      </c>
      <c r="O698">
        <f t="shared" si="53"/>
        <v>0.11532248751573518</v>
      </c>
      <c r="P698" s="3">
        <f t="shared" si="54"/>
        <v>8.2499328228445946E-6</v>
      </c>
      <c r="Q698" t="s">
        <v>1638</v>
      </c>
      <c r="R698" t="s">
        <v>920</v>
      </c>
      <c r="S698" t="s">
        <v>1090</v>
      </c>
    </row>
    <row r="699" spans="1:19" x14ac:dyDescent="0.35">
      <c r="A699" t="s">
        <v>73</v>
      </c>
      <c r="B699" t="s">
        <v>28</v>
      </c>
      <c r="C699" t="s">
        <v>29</v>
      </c>
      <c r="D699" t="s">
        <v>30</v>
      </c>
      <c r="E699" t="s">
        <v>629</v>
      </c>
      <c r="F699" t="s">
        <v>630</v>
      </c>
      <c r="G699" t="s">
        <v>631</v>
      </c>
      <c r="H699" t="s">
        <v>452</v>
      </c>
      <c r="I699" s="3">
        <v>5.2935585844532699E-3</v>
      </c>
      <c r="J699" s="7">
        <v>13546427235.219999</v>
      </c>
      <c r="K699">
        <v>3.6555</v>
      </c>
      <c r="L699" s="3">
        <f t="shared" si="50"/>
        <v>0.98169211961567404</v>
      </c>
      <c r="M699" s="3">
        <f t="shared" si="51"/>
        <v>5.3922797979937568E-3</v>
      </c>
      <c r="N699">
        <f t="shared" si="52"/>
        <v>73046125.915469229</v>
      </c>
      <c r="O699">
        <f t="shared" si="53"/>
        <v>19.982526580623507</v>
      </c>
      <c r="P699" s="3">
        <f t="shared" si="54"/>
        <v>5.3922797979937568E-3</v>
      </c>
      <c r="Q699" t="s">
        <v>1638</v>
      </c>
      <c r="R699" t="s">
        <v>452</v>
      </c>
      <c r="S699" t="s">
        <v>631</v>
      </c>
    </row>
    <row r="700" spans="1:19" x14ac:dyDescent="0.35">
      <c r="A700" t="s">
        <v>73</v>
      </c>
      <c r="B700" t="s">
        <v>28</v>
      </c>
      <c r="C700" t="s">
        <v>29</v>
      </c>
      <c r="D700" t="s">
        <v>30</v>
      </c>
      <c r="E700" t="s">
        <v>632</v>
      </c>
      <c r="G700" t="s">
        <v>633</v>
      </c>
      <c r="H700" t="s">
        <v>452</v>
      </c>
      <c r="I700" s="3">
        <v>2.2160299427684401E-3</v>
      </c>
      <c r="J700" s="7">
        <v>13546427235.219999</v>
      </c>
      <c r="K700">
        <v>3.6555</v>
      </c>
      <c r="L700" s="3">
        <f t="shared" si="50"/>
        <v>0.98169211961567404</v>
      </c>
      <c r="M700" s="3">
        <f t="shared" si="51"/>
        <v>2.2573573715107351E-3</v>
      </c>
      <c r="N700">
        <f t="shared" si="52"/>
        <v>30579127.377057653</v>
      </c>
      <c r="O700">
        <f t="shared" si="53"/>
        <v>8.3652379639058001</v>
      </c>
      <c r="P700" s="3">
        <f t="shared" si="54"/>
        <v>2.2573573715107351E-3</v>
      </c>
      <c r="Q700" t="s">
        <v>1638</v>
      </c>
      <c r="R700" t="s">
        <v>452</v>
      </c>
      <c r="S700" t="s">
        <v>633</v>
      </c>
    </row>
    <row r="701" spans="1:19" x14ac:dyDescent="0.35">
      <c r="A701" t="s">
        <v>73</v>
      </c>
      <c r="B701" t="s">
        <v>28</v>
      </c>
      <c r="C701" t="s">
        <v>76</v>
      </c>
      <c r="D701" t="s">
        <v>77</v>
      </c>
      <c r="E701" t="s">
        <v>1088</v>
      </c>
      <c r="F701" t="s">
        <v>1089</v>
      </c>
      <c r="H701" t="s">
        <v>128</v>
      </c>
      <c r="I701" s="3">
        <v>1.5495914584221501E-5</v>
      </c>
      <c r="J701" s="7">
        <v>13022065924.940001</v>
      </c>
      <c r="K701">
        <v>3.6555</v>
      </c>
      <c r="L701" s="3">
        <f t="shared" si="50"/>
        <v>0.96546898107770229</v>
      </c>
      <c r="M701" s="3">
        <f t="shared" si="51"/>
        <v>1.605014235353706E-5</v>
      </c>
      <c r="N701">
        <f t="shared" si="52"/>
        <v>209006.01183243125</v>
      </c>
      <c r="O701">
        <f t="shared" si="53"/>
        <v>5.7175765786467311E-2</v>
      </c>
      <c r="P701" s="3">
        <f t="shared" si="54"/>
        <v>1.605014235353706E-5</v>
      </c>
      <c r="Q701" t="s">
        <v>1638</v>
      </c>
      <c r="R701" t="s">
        <v>920</v>
      </c>
      <c r="S701" t="s">
        <v>1090</v>
      </c>
    </row>
    <row r="702" spans="1:19" x14ac:dyDescent="0.35">
      <c r="A702" t="s">
        <v>73</v>
      </c>
      <c r="B702" t="s">
        <v>28</v>
      </c>
      <c r="C702" t="s">
        <v>39</v>
      </c>
      <c r="D702" t="s">
        <v>40</v>
      </c>
      <c r="E702" t="s">
        <v>1091</v>
      </c>
      <c r="F702" t="s">
        <v>1092</v>
      </c>
      <c r="H702" t="s">
        <v>128</v>
      </c>
      <c r="I702" s="3">
        <v>7.1788245550094902E-6</v>
      </c>
      <c r="J702" s="7">
        <v>51098761913.120003</v>
      </c>
      <c r="K702">
        <v>3.6555</v>
      </c>
      <c r="L702" s="3">
        <f t="shared" si="50"/>
        <v>0.98550243623972755</v>
      </c>
      <c r="M702" s="3">
        <f t="shared" si="51"/>
        <v>7.2844310587408954E-6</v>
      </c>
      <c r="N702">
        <f t="shared" si="52"/>
        <v>372225.40834313771</v>
      </c>
      <c r="O702">
        <f t="shared" si="53"/>
        <v>0.10182612729944952</v>
      </c>
      <c r="P702" s="3">
        <f t="shared" si="54"/>
        <v>7.2844310587408962E-6</v>
      </c>
      <c r="Q702" t="s">
        <v>1638</v>
      </c>
      <c r="R702" t="s">
        <v>920</v>
      </c>
      <c r="S702" t="s">
        <v>1093</v>
      </c>
    </row>
    <row r="703" spans="1:19" x14ac:dyDescent="0.35">
      <c r="A703" t="s">
        <v>73</v>
      </c>
      <c r="B703" t="s">
        <v>28</v>
      </c>
      <c r="C703" t="s">
        <v>76</v>
      </c>
      <c r="D703" t="s">
        <v>77</v>
      </c>
      <c r="E703" t="s">
        <v>632</v>
      </c>
      <c r="G703" t="s">
        <v>633</v>
      </c>
      <c r="H703" t="s">
        <v>452</v>
      </c>
      <c r="I703" s="3">
        <v>8.5697934783687704E-4</v>
      </c>
      <c r="J703" s="7">
        <v>13022065924.940001</v>
      </c>
      <c r="K703">
        <v>3.6555</v>
      </c>
      <c r="L703" s="3">
        <f t="shared" si="50"/>
        <v>0.96546898107770229</v>
      </c>
      <c r="M703" s="3">
        <f t="shared" si="51"/>
        <v>8.8763012031756422E-4</v>
      </c>
      <c r="N703">
        <f t="shared" si="52"/>
        <v>11558777.943737745</v>
      </c>
      <c r="O703">
        <f t="shared" si="53"/>
        <v>3.1620237843626713</v>
      </c>
      <c r="P703" s="3">
        <f t="shared" si="54"/>
        <v>8.8763012031756422E-4</v>
      </c>
      <c r="Q703" t="s">
        <v>1638</v>
      </c>
      <c r="R703" t="s">
        <v>452</v>
      </c>
      <c r="S703" t="s">
        <v>633</v>
      </c>
    </row>
    <row r="704" spans="1:19" x14ac:dyDescent="0.35">
      <c r="A704" t="s">
        <v>73</v>
      </c>
      <c r="B704" t="s">
        <v>28</v>
      </c>
      <c r="C704" t="s">
        <v>39</v>
      </c>
      <c r="D704" t="s">
        <v>40</v>
      </c>
      <c r="E704" t="s">
        <v>632</v>
      </c>
      <c r="G704" t="s">
        <v>633</v>
      </c>
      <c r="H704" t="s">
        <v>452</v>
      </c>
      <c r="I704" s="3">
        <v>1.2279963511765701E-3</v>
      </c>
      <c r="J704" s="7">
        <v>51098761913.120003</v>
      </c>
      <c r="K704">
        <v>3.6555</v>
      </c>
      <c r="L704" s="3">
        <f t="shared" si="50"/>
        <v>0.98550243623972755</v>
      </c>
      <c r="M704" s="3">
        <f t="shared" si="51"/>
        <v>1.2460612029150326E-3</v>
      </c>
      <c r="N704">
        <f t="shared" si="52"/>
        <v>63672184.73693116</v>
      </c>
      <c r="O704">
        <f t="shared" si="53"/>
        <v>17.418187590461265</v>
      </c>
      <c r="P704" s="3">
        <f t="shared" si="54"/>
        <v>1.2460612029150326E-3</v>
      </c>
      <c r="Q704" t="s">
        <v>1638</v>
      </c>
      <c r="R704" t="s">
        <v>452</v>
      </c>
      <c r="S704" t="s">
        <v>633</v>
      </c>
    </row>
    <row r="705" spans="1:19" x14ac:dyDescent="0.35">
      <c r="A705" t="s">
        <v>73</v>
      </c>
      <c r="B705" t="s">
        <v>28</v>
      </c>
      <c r="C705" t="s">
        <v>76</v>
      </c>
      <c r="D705" t="s">
        <v>77</v>
      </c>
      <c r="E705" t="s">
        <v>1091</v>
      </c>
      <c r="F705" t="s">
        <v>1092</v>
      </c>
      <c r="H705" t="s">
        <v>128</v>
      </c>
      <c r="I705" s="3">
        <v>3.1579619688841112E-6</v>
      </c>
      <c r="J705" s="7">
        <v>13022065924.940001</v>
      </c>
      <c r="K705">
        <v>3.6555</v>
      </c>
      <c r="L705" s="3">
        <f t="shared" si="50"/>
        <v>0.96546898107770229</v>
      </c>
      <c r="M705" s="3">
        <f t="shared" si="51"/>
        <v>3.2709098176919618E-6</v>
      </c>
      <c r="N705">
        <f t="shared" si="52"/>
        <v>42594.003280518205</v>
      </c>
      <c r="O705">
        <f t="shared" si="53"/>
        <v>1.1652032083304118E-2</v>
      </c>
      <c r="P705" s="3">
        <f t="shared" si="54"/>
        <v>3.2709098176919618E-6</v>
      </c>
      <c r="Q705" t="s">
        <v>1638</v>
      </c>
      <c r="R705" t="s">
        <v>920</v>
      </c>
      <c r="S705" t="s">
        <v>1093</v>
      </c>
    </row>
    <row r="706" spans="1:19" x14ac:dyDescent="0.35">
      <c r="A706" t="s">
        <v>73</v>
      </c>
      <c r="B706" t="s">
        <v>28</v>
      </c>
      <c r="C706" t="s">
        <v>39</v>
      </c>
      <c r="D706" t="s">
        <v>40</v>
      </c>
      <c r="E706" t="s">
        <v>1094</v>
      </c>
      <c r="F706" t="s">
        <v>1095</v>
      </c>
      <c r="H706" t="s">
        <v>128</v>
      </c>
      <c r="I706" s="3">
        <v>9.0885082355013011E-4</v>
      </c>
      <c r="J706" s="7">
        <v>51098761913.120003</v>
      </c>
      <c r="K706">
        <v>3.6555</v>
      </c>
      <c r="L706" s="3">
        <f t="shared" ref="L706:L769" si="55">SUMIFS($I$2:$I$3582,$A$2:$A$3582,$A706,$B$2:$B$3582,$B706,$C$2:$C$3582,$C706)</f>
        <v>0.98550243623972755</v>
      </c>
      <c r="M706" s="3">
        <f t="shared" ref="M706:M769" si="56">IF(L706=0,0,I706/L706)</f>
        <v>9.222207780814135E-4</v>
      </c>
      <c r="N706">
        <f t="shared" ref="N706:N769" si="57">M706*J706</f>
        <v>47124339.970514424</v>
      </c>
      <c r="O706">
        <f t="shared" ref="O706:O769" si="58">IF(K706=0,"",N706/K706/1000000)</f>
        <v>12.891352748054828</v>
      </c>
      <c r="P706" s="3">
        <f t="shared" ref="P706:P769" si="59">IF(J706=0,0,N706/J706)</f>
        <v>9.222207780814135E-4</v>
      </c>
      <c r="Q706" t="s">
        <v>1638</v>
      </c>
      <c r="R706" t="s">
        <v>920</v>
      </c>
      <c r="S706" t="s">
        <v>1096</v>
      </c>
    </row>
    <row r="707" spans="1:19" x14ac:dyDescent="0.35">
      <c r="A707" t="s">
        <v>73</v>
      </c>
      <c r="B707" t="s">
        <v>28</v>
      </c>
      <c r="C707" t="s">
        <v>39</v>
      </c>
      <c r="D707" t="s">
        <v>40</v>
      </c>
      <c r="E707" t="s">
        <v>634</v>
      </c>
      <c r="F707" t="s">
        <v>635</v>
      </c>
      <c r="G707" t="s">
        <v>636</v>
      </c>
      <c r="H707" t="s">
        <v>452</v>
      </c>
      <c r="I707" s="3">
        <v>2.661961311086555E-3</v>
      </c>
      <c r="J707" s="7">
        <v>51098761913.120003</v>
      </c>
      <c r="K707">
        <v>3.6555</v>
      </c>
      <c r="L707" s="3">
        <f t="shared" si="55"/>
        <v>0.98550243623972755</v>
      </c>
      <c r="M707" s="3">
        <f t="shared" si="56"/>
        <v>2.7011209847877249E-3</v>
      </c>
      <c r="N707">
        <f t="shared" si="57"/>
        <v>138023938.10020018</v>
      </c>
      <c r="O707">
        <f t="shared" si="58"/>
        <v>37.757882122883373</v>
      </c>
      <c r="P707" s="3">
        <f t="shared" si="59"/>
        <v>2.7011209847877245E-3</v>
      </c>
      <c r="Q707" t="s">
        <v>1638</v>
      </c>
      <c r="R707" t="s">
        <v>452</v>
      </c>
      <c r="S707" t="s">
        <v>636</v>
      </c>
    </row>
    <row r="708" spans="1:19" x14ac:dyDescent="0.35">
      <c r="A708" t="s">
        <v>73</v>
      </c>
      <c r="B708" t="s">
        <v>28</v>
      </c>
      <c r="C708" t="s">
        <v>76</v>
      </c>
      <c r="D708" t="s">
        <v>77</v>
      </c>
      <c r="E708" t="s">
        <v>647</v>
      </c>
      <c r="F708" t="s">
        <v>648</v>
      </c>
      <c r="G708" t="s">
        <v>649</v>
      </c>
      <c r="H708" t="s">
        <v>452</v>
      </c>
      <c r="I708" s="3">
        <v>3.5988145662539502E-2</v>
      </c>
      <c r="J708" s="7">
        <v>13022065924.940001</v>
      </c>
      <c r="K708">
        <v>3.6555</v>
      </c>
      <c r="L708" s="3">
        <f t="shared" si="55"/>
        <v>0.96546898107770229</v>
      </c>
      <c r="M708" s="3">
        <f t="shared" si="56"/>
        <v>3.7275299743310057E-2</v>
      </c>
      <c r="N708">
        <f t="shared" si="57"/>
        <v>485401410.62928265</v>
      </c>
      <c r="O708">
        <f t="shared" si="58"/>
        <v>132.78659844871635</v>
      </c>
      <c r="P708" s="3">
        <f t="shared" si="59"/>
        <v>3.7275299743310057E-2</v>
      </c>
      <c r="Q708" t="s">
        <v>1638</v>
      </c>
      <c r="R708" t="s">
        <v>452</v>
      </c>
      <c r="S708" t="s">
        <v>649</v>
      </c>
    </row>
    <row r="709" spans="1:19" x14ac:dyDescent="0.35">
      <c r="A709" t="s">
        <v>73</v>
      </c>
      <c r="B709" t="s">
        <v>28</v>
      </c>
      <c r="C709" t="s">
        <v>76</v>
      </c>
      <c r="D709" t="s">
        <v>77</v>
      </c>
      <c r="E709" t="s">
        <v>1094</v>
      </c>
      <c r="F709" t="s">
        <v>1095</v>
      </c>
      <c r="H709" t="s">
        <v>128</v>
      </c>
      <c r="I709" s="3">
        <v>8.9939433354522895E-4</v>
      </c>
      <c r="J709" s="7">
        <v>13022065924.940001</v>
      </c>
      <c r="K709">
        <v>3.6555</v>
      </c>
      <c r="L709" s="3">
        <f t="shared" si="55"/>
        <v>0.96546898107770229</v>
      </c>
      <c r="M709" s="3">
        <f t="shared" si="56"/>
        <v>9.3156212283618093E-4</v>
      </c>
      <c r="N709">
        <f t="shared" si="57"/>
        <v>12130863.376749802</v>
      </c>
      <c r="O709">
        <f t="shared" si="58"/>
        <v>3.3185236976473265</v>
      </c>
      <c r="P709" s="3">
        <f t="shared" si="59"/>
        <v>9.3156212283618093E-4</v>
      </c>
      <c r="Q709" t="s">
        <v>1638</v>
      </c>
      <c r="R709" t="s">
        <v>920</v>
      </c>
      <c r="S709" t="s">
        <v>1096</v>
      </c>
    </row>
    <row r="710" spans="1:19" x14ac:dyDescent="0.35">
      <c r="A710" t="s">
        <v>73</v>
      </c>
      <c r="B710" t="s">
        <v>28</v>
      </c>
      <c r="C710" t="s">
        <v>76</v>
      </c>
      <c r="D710" t="s">
        <v>77</v>
      </c>
      <c r="E710" t="s">
        <v>1097</v>
      </c>
      <c r="F710" t="s">
        <v>1098</v>
      </c>
      <c r="H710" t="s">
        <v>128</v>
      </c>
      <c r="I710" s="3">
        <v>3.0380310620442989E-5</v>
      </c>
      <c r="J710" s="7">
        <v>13022065924.940001</v>
      </c>
      <c r="K710">
        <v>3.6555</v>
      </c>
      <c r="L710" s="3">
        <f t="shared" si="55"/>
        <v>0.96546898107770229</v>
      </c>
      <c r="M710" s="3">
        <f t="shared" si="56"/>
        <v>3.1466894551631317E-5</v>
      </c>
      <c r="N710">
        <f t="shared" si="57"/>
        <v>409763.97530447831</v>
      </c>
      <c r="O710">
        <f t="shared" si="58"/>
        <v>0.1120951922594661</v>
      </c>
      <c r="P710" s="3">
        <f t="shared" si="59"/>
        <v>3.1466894551631317E-5</v>
      </c>
      <c r="Q710" t="s">
        <v>1638</v>
      </c>
      <c r="R710" t="s">
        <v>920</v>
      </c>
      <c r="S710" t="s">
        <v>1099</v>
      </c>
    </row>
    <row r="711" spans="1:19" x14ac:dyDescent="0.35">
      <c r="A711" t="s">
        <v>73</v>
      </c>
      <c r="B711" t="s">
        <v>28</v>
      </c>
      <c r="C711" t="s">
        <v>39</v>
      </c>
      <c r="D711" t="s">
        <v>40</v>
      </c>
      <c r="E711" t="s">
        <v>647</v>
      </c>
      <c r="F711" t="s">
        <v>648</v>
      </c>
      <c r="G711" t="s">
        <v>649</v>
      </c>
      <c r="H711" t="s">
        <v>452</v>
      </c>
      <c r="I711" s="3">
        <v>1.9782112929642302E-2</v>
      </c>
      <c r="J711" s="7">
        <v>51098761913.120003</v>
      </c>
      <c r="K711">
        <v>3.6555</v>
      </c>
      <c r="L711" s="3">
        <f t="shared" si="55"/>
        <v>0.98550243623972755</v>
      </c>
      <c r="M711" s="3">
        <f t="shared" si="56"/>
        <v>2.0073124329476767E-2</v>
      </c>
      <c r="N711">
        <f t="shared" si="57"/>
        <v>1025711800.9643899</v>
      </c>
      <c r="O711">
        <f t="shared" si="58"/>
        <v>280.59411871546712</v>
      </c>
      <c r="P711" s="3">
        <f t="shared" si="59"/>
        <v>2.0073124329476767E-2</v>
      </c>
      <c r="Q711" t="s">
        <v>1638</v>
      </c>
      <c r="R711" t="s">
        <v>452</v>
      </c>
      <c r="S711" t="s">
        <v>649</v>
      </c>
    </row>
    <row r="712" spans="1:19" x14ac:dyDescent="0.35">
      <c r="A712" t="s">
        <v>73</v>
      </c>
      <c r="B712" t="s">
        <v>28</v>
      </c>
      <c r="C712" t="s">
        <v>29</v>
      </c>
      <c r="D712" t="s">
        <v>30</v>
      </c>
      <c r="E712" t="s">
        <v>647</v>
      </c>
      <c r="F712" t="s">
        <v>648</v>
      </c>
      <c r="G712" t="s">
        <v>649</v>
      </c>
      <c r="H712" t="s">
        <v>452</v>
      </c>
      <c r="I712" s="3">
        <v>2.1756615407457801E-11</v>
      </c>
      <c r="J712" s="7">
        <v>13546427235.219999</v>
      </c>
      <c r="K712">
        <v>3.6555</v>
      </c>
      <c r="L712" s="3">
        <f t="shared" si="55"/>
        <v>0.98169211961567404</v>
      </c>
      <c r="M712" s="3">
        <f t="shared" si="56"/>
        <v>2.2162361266560203E-11</v>
      </c>
      <c r="N712">
        <f t="shared" si="57"/>
        <v>0.30022081425811592</v>
      </c>
      <c r="O712">
        <f t="shared" si="58"/>
        <v>8.212852257095224E-8</v>
      </c>
      <c r="P712" s="3">
        <f t="shared" si="59"/>
        <v>2.2162361266560203E-11</v>
      </c>
      <c r="Q712" t="s">
        <v>1638</v>
      </c>
      <c r="R712" t="s">
        <v>452</v>
      </c>
      <c r="S712" t="s">
        <v>649</v>
      </c>
    </row>
    <row r="713" spans="1:19" x14ac:dyDescent="0.35">
      <c r="A713" t="s">
        <v>73</v>
      </c>
      <c r="B713" t="s">
        <v>28</v>
      </c>
      <c r="C713" t="s">
        <v>39</v>
      </c>
      <c r="D713" t="s">
        <v>40</v>
      </c>
      <c r="E713" t="s">
        <v>1097</v>
      </c>
      <c r="F713" t="s">
        <v>1098</v>
      </c>
      <c r="H713" t="s">
        <v>128</v>
      </c>
      <c r="I713" s="3">
        <v>1.0745074681982E-5</v>
      </c>
      <c r="J713" s="7">
        <v>51098761913.120003</v>
      </c>
      <c r="K713">
        <v>3.6555</v>
      </c>
      <c r="L713" s="3">
        <f t="shared" si="55"/>
        <v>0.98550243623972755</v>
      </c>
      <c r="M713" s="3">
        <f t="shared" si="56"/>
        <v>1.0903143703003709E-5</v>
      </c>
      <c r="N713">
        <f t="shared" si="57"/>
        <v>557137.14418432012</v>
      </c>
      <c r="O713">
        <f t="shared" si="58"/>
        <v>0.15241065358619071</v>
      </c>
      <c r="P713" s="3">
        <f t="shared" si="59"/>
        <v>1.0903143703003709E-5</v>
      </c>
      <c r="Q713" t="s">
        <v>1638</v>
      </c>
      <c r="R713" t="s">
        <v>920</v>
      </c>
      <c r="S713" t="s">
        <v>1099</v>
      </c>
    </row>
    <row r="714" spans="1:19" x14ac:dyDescent="0.35">
      <c r="A714" t="s">
        <v>73</v>
      </c>
      <c r="B714" t="s">
        <v>28</v>
      </c>
      <c r="C714" t="s">
        <v>39</v>
      </c>
      <c r="D714" t="s">
        <v>40</v>
      </c>
      <c r="E714" t="s">
        <v>1100</v>
      </c>
      <c r="F714" t="s">
        <v>1101</v>
      </c>
      <c r="H714" t="s">
        <v>128</v>
      </c>
      <c r="I714" s="3">
        <v>1.3788750968026799E-3</v>
      </c>
      <c r="J714" s="7">
        <v>51098761913.120003</v>
      </c>
      <c r="K714">
        <v>3.6555</v>
      </c>
      <c r="L714" s="3">
        <f t="shared" si="55"/>
        <v>0.98550243623972755</v>
      </c>
      <c r="M714" s="3">
        <f t="shared" si="56"/>
        <v>1.3991595008774416E-3</v>
      </c>
      <c r="N714">
        <f t="shared" si="57"/>
        <v>71495318.213816211</v>
      </c>
      <c r="O714">
        <f t="shared" si="58"/>
        <v>19.558287023339137</v>
      </c>
      <c r="P714" s="3">
        <f t="shared" si="59"/>
        <v>1.3991595008774416E-3</v>
      </c>
      <c r="Q714" t="s">
        <v>1638</v>
      </c>
      <c r="R714" t="s">
        <v>920</v>
      </c>
      <c r="S714" t="s">
        <v>1102</v>
      </c>
    </row>
    <row r="715" spans="1:19" x14ac:dyDescent="0.35">
      <c r="A715" t="s">
        <v>73</v>
      </c>
      <c r="B715" t="s">
        <v>28</v>
      </c>
      <c r="C715" t="s">
        <v>39</v>
      </c>
      <c r="D715" t="s">
        <v>40</v>
      </c>
      <c r="E715" t="s">
        <v>1267</v>
      </c>
      <c r="F715" t="s">
        <v>1268</v>
      </c>
      <c r="G715" t="s">
        <v>1269</v>
      </c>
      <c r="H715" t="s">
        <v>452</v>
      </c>
      <c r="I715" s="3">
        <v>8.8741629796225598E-3</v>
      </c>
      <c r="J715" s="7">
        <v>51098761913.120003</v>
      </c>
      <c r="K715">
        <v>3.6555</v>
      </c>
      <c r="L715" s="3">
        <f t="shared" si="55"/>
        <v>0.98550243623972755</v>
      </c>
      <c r="M715" s="3">
        <f t="shared" si="56"/>
        <v>9.0047093272368969E-3</v>
      </c>
      <c r="N715">
        <f t="shared" si="57"/>
        <v>460129498.0093292</v>
      </c>
      <c r="O715">
        <f t="shared" si="58"/>
        <v>125.87320421538209</v>
      </c>
      <c r="P715" s="3">
        <f t="shared" si="59"/>
        <v>9.0047093272368969E-3</v>
      </c>
      <c r="Q715" t="s">
        <v>1638</v>
      </c>
      <c r="R715" t="s">
        <v>452</v>
      </c>
      <c r="S715" t="s">
        <v>1269</v>
      </c>
    </row>
    <row r="716" spans="1:19" x14ac:dyDescent="0.35">
      <c r="A716" t="s">
        <v>73</v>
      </c>
      <c r="B716" t="s">
        <v>28</v>
      </c>
      <c r="C716" t="s">
        <v>76</v>
      </c>
      <c r="D716" t="s">
        <v>77</v>
      </c>
      <c r="E716" t="s">
        <v>1267</v>
      </c>
      <c r="F716" t="s">
        <v>1268</v>
      </c>
      <c r="G716" t="s">
        <v>1269</v>
      </c>
      <c r="H716" t="s">
        <v>452</v>
      </c>
      <c r="I716" s="3">
        <v>1.33304673379224E-2</v>
      </c>
      <c r="J716" s="7">
        <v>13022065924.940001</v>
      </c>
      <c r="K716">
        <v>3.6555</v>
      </c>
      <c r="L716" s="3">
        <f t="shared" si="55"/>
        <v>0.96546898107770229</v>
      </c>
      <c r="M716" s="3">
        <f t="shared" si="56"/>
        <v>1.3807245596893543E-2</v>
      </c>
      <c r="N716">
        <f t="shared" si="57"/>
        <v>179798862.40458527</v>
      </c>
      <c r="O716">
        <f t="shared" si="58"/>
        <v>49.185846643300579</v>
      </c>
      <c r="P716" s="3">
        <f t="shared" si="59"/>
        <v>1.3807245596893544E-2</v>
      </c>
      <c r="Q716" t="s">
        <v>1638</v>
      </c>
      <c r="R716" t="s">
        <v>452</v>
      </c>
      <c r="S716" t="s">
        <v>1269</v>
      </c>
    </row>
    <row r="717" spans="1:19" x14ac:dyDescent="0.35">
      <c r="A717" t="s">
        <v>73</v>
      </c>
      <c r="B717" t="s">
        <v>28</v>
      </c>
      <c r="C717" t="s">
        <v>76</v>
      </c>
      <c r="D717" t="s">
        <v>77</v>
      </c>
      <c r="E717" t="s">
        <v>1100</v>
      </c>
      <c r="F717" t="s">
        <v>1101</v>
      </c>
      <c r="H717" t="s">
        <v>128</v>
      </c>
      <c r="I717" s="3">
        <v>3.6387432661119001E-3</v>
      </c>
      <c r="J717" s="7">
        <v>13022065924.940001</v>
      </c>
      <c r="K717">
        <v>3.6555</v>
      </c>
      <c r="L717" s="3">
        <f t="shared" si="55"/>
        <v>0.96546898107770229</v>
      </c>
      <c r="M717" s="3">
        <f t="shared" si="56"/>
        <v>3.76888676635697E-3</v>
      </c>
      <c r="N717">
        <f t="shared" si="57"/>
        <v>49078691.935134403</v>
      </c>
      <c r="O717">
        <f t="shared" si="58"/>
        <v>13.42598603067553</v>
      </c>
      <c r="P717" s="3">
        <f t="shared" si="59"/>
        <v>3.76888676635697E-3</v>
      </c>
      <c r="Q717" t="s">
        <v>1638</v>
      </c>
      <c r="R717" t="s">
        <v>920</v>
      </c>
      <c r="S717" t="s">
        <v>1102</v>
      </c>
    </row>
    <row r="718" spans="1:19" x14ac:dyDescent="0.35">
      <c r="A718" t="s">
        <v>73</v>
      </c>
      <c r="B718" t="s">
        <v>28</v>
      </c>
      <c r="C718" t="s">
        <v>39</v>
      </c>
      <c r="D718" t="s">
        <v>40</v>
      </c>
      <c r="E718" t="s">
        <v>1103</v>
      </c>
      <c r="F718" t="s">
        <v>1104</v>
      </c>
      <c r="H718" t="s">
        <v>128</v>
      </c>
      <c r="I718" s="3">
        <v>1.61286434192581E-3</v>
      </c>
      <c r="J718" s="7">
        <v>51098761913.120003</v>
      </c>
      <c r="K718">
        <v>3.6555</v>
      </c>
      <c r="L718" s="3">
        <f t="shared" si="55"/>
        <v>0.98550243623972755</v>
      </c>
      <c r="M718" s="3">
        <f t="shared" si="56"/>
        <v>1.6365909231841555E-3</v>
      </c>
      <c r="N718">
        <f t="shared" si="57"/>
        <v>83627769.932960421</v>
      </c>
      <c r="O718">
        <f t="shared" si="58"/>
        <v>22.877245228548876</v>
      </c>
      <c r="P718" s="3">
        <f t="shared" si="59"/>
        <v>1.6365909231841553E-3</v>
      </c>
      <c r="Q718" t="s">
        <v>1638</v>
      </c>
      <c r="R718" t="s">
        <v>920</v>
      </c>
      <c r="S718" t="s">
        <v>1105</v>
      </c>
    </row>
    <row r="719" spans="1:19" x14ac:dyDescent="0.35">
      <c r="A719" t="s">
        <v>73</v>
      </c>
      <c r="B719" t="s">
        <v>28</v>
      </c>
      <c r="C719" t="s">
        <v>29</v>
      </c>
      <c r="D719" t="s">
        <v>30</v>
      </c>
      <c r="E719" t="s">
        <v>643</v>
      </c>
      <c r="F719" t="s">
        <v>644</v>
      </c>
      <c r="G719" t="s">
        <v>646</v>
      </c>
      <c r="H719" t="s">
        <v>452</v>
      </c>
      <c r="I719" s="3">
        <v>2.4931008365088402E-8</v>
      </c>
      <c r="J719" s="7">
        <v>13546427235.219999</v>
      </c>
      <c r="K719">
        <v>3.6555</v>
      </c>
      <c r="L719" s="3">
        <f t="shared" si="55"/>
        <v>0.98169211961567404</v>
      </c>
      <c r="M719" s="3">
        <f t="shared" si="56"/>
        <v>2.5395954461617484E-8</v>
      </c>
      <c r="N719">
        <f t="shared" si="57"/>
        <v>344.02444918326194</v>
      </c>
      <c r="O719">
        <f t="shared" si="58"/>
        <v>9.411146195684911E-5</v>
      </c>
      <c r="P719" s="3">
        <f t="shared" si="59"/>
        <v>2.5395954461617484E-8</v>
      </c>
      <c r="Q719" t="s">
        <v>1638</v>
      </c>
      <c r="R719" t="s">
        <v>452</v>
      </c>
      <c r="S719" t="s">
        <v>646</v>
      </c>
    </row>
    <row r="720" spans="1:19" x14ac:dyDescent="0.35">
      <c r="A720" t="s">
        <v>73</v>
      </c>
      <c r="B720" t="s">
        <v>28</v>
      </c>
      <c r="C720" t="s">
        <v>76</v>
      </c>
      <c r="D720" t="s">
        <v>77</v>
      </c>
      <c r="E720" t="s">
        <v>653</v>
      </c>
      <c r="F720" t="s">
        <v>654</v>
      </c>
      <c r="G720" t="s">
        <v>655</v>
      </c>
      <c r="H720" t="s">
        <v>452</v>
      </c>
      <c r="I720" s="3">
        <v>3.7648217767857502E-8</v>
      </c>
      <c r="J720" s="7">
        <v>13022065924.940001</v>
      </c>
      <c r="K720">
        <v>3.6555</v>
      </c>
      <c r="L720" s="3">
        <f t="shared" si="55"/>
        <v>0.96546898107770229</v>
      </c>
      <c r="M720" s="3">
        <f t="shared" si="56"/>
        <v>3.8994746082709748E-8</v>
      </c>
      <c r="N720">
        <f t="shared" si="57"/>
        <v>507.79215421534218</v>
      </c>
      <c r="O720">
        <f t="shared" si="58"/>
        <v>1.3891181896193193E-4</v>
      </c>
      <c r="P720" s="3">
        <f t="shared" si="59"/>
        <v>3.8994746082709748E-8</v>
      </c>
      <c r="Q720" t="s">
        <v>1638</v>
      </c>
      <c r="R720" t="s">
        <v>452</v>
      </c>
      <c r="S720" t="s">
        <v>655</v>
      </c>
    </row>
    <row r="721" spans="1:19" x14ac:dyDescent="0.35">
      <c r="A721" t="s">
        <v>73</v>
      </c>
      <c r="B721" t="s">
        <v>28</v>
      </c>
      <c r="C721" t="s">
        <v>39</v>
      </c>
      <c r="D721" t="s">
        <v>40</v>
      </c>
      <c r="E721" t="s">
        <v>1106</v>
      </c>
      <c r="H721" t="s">
        <v>128</v>
      </c>
      <c r="I721" s="3">
        <v>8.5235070125135796E-4</v>
      </c>
      <c r="J721" s="7">
        <v>51098761913.120003</v>
      </c>
      <c r="K721">
        <v>3.6555</v>
      </c>
      <c r="L721" s="3">
        <f t="shared" si="55"/>
        <v>0.98550243623972755</v>
      </c>
      <c r="M721" s="3">
        <f t="shared" si="56"/>
        <v>8.648894918043816E-4</v>
      </c>
      <c r="N721">
        <f t="shared" si="57"/>
        <v>44194782.222871453</v>
      </c>
      <c r="O721">
        <f t="shared" si="58"/>
        <v>12.089941792606059</v>
      </c>
      <c r="P721" s="3">
        <f t="shared" si="59"/>
        <v>8.648894918043817E-4</v>
      </c>
      <c r="Q721" t="s">
        <v>1638</v>
      </c>
      <c r="R721" t="s">
        <v>920</v>
      </c>
      <c r="S721" t="s">
        <v>1107</v>
      </c>
    </row>
    <row r="722" spans="1:19" x14ac:dyDescent="0.35">
      <c r="A722" t="s">
        <v>73</v>
      </c>
      <c r="B722" t="s">
        <v>28</v>
      </c>
      <c r="C722" t="s">
        <v>39</v>
      </c>
      <c r="D722" t="s">
        <v>40</v>
      </c>
      <c r="E722" t="s">
        <v>653</v>
      </c>
      <c r="F722" t="s">
        <v>654</v>
      </c>
      <c r="G722" t="s">
        <v>655</v>
      </c>
      <c r="H722" t="s">
        <v>452</v>
      </c>
      <c r="I722" s="3">
        <v>9.51100986455942E-9</v>
      </c>
      <c r="J722" s="7">
        <v>51098761913.120003</v>
      </c>
      <c r="K722">
        <v>3.6555</v>
      </c>
      <c r="L722" s="3">
        <f t="shared" si="55"/>
        <v>0.98550243623972755</v>
      </c>
      <c r="M722" s="3">
        <f t="shared" si="56"/>
        <v>9.6509247616368429E-9</v>
      </c>
      <c r="N722">
        <f t="shared" si="57"/>
        <v>493.15030663631546</v>
      </c>
      <c r="O722">
        <f t="shared" si="58"/>
        <v>1.3490638945050346E-4</v>
      </c>
      <c r="P722" s="3">
        <f t="shared" si="59"/>
        <v>9.6509247616368429E-9</v>
      </c>
      <c r="Q722" t="s">
        <v>1638</v>
      </c>
      <c r="R722" t="s">
        <v>452</v>
      </c>
      <c r="S722" t="s">
        <v>655</v>
      </c>
    </row>
    <row r="723" spans="1:19" x14ac:dyDescent="0.35">
      <c r="A723" t="s">
        <v>73</v>
      </c>
      <c r="B723" t="s">
        <v>28</v>
      </c>
      <c r="C723" t="s">
        <v>39</v>
      </c>
      <c r="D723" t="s">
        <v>40</v>
      </c>
      <c r="E723" t="s">
        <v>1108</v>
      </c>
      <c r="F723" t="s">
        <v>1109</v>
      </c>
      <c r="H723" t="s">
        <v>128</v>
      </c>
      <c r="I723" s="3">
        <v>6.8093775902824082E-4</v>
      </c>
      <c r="J723" s="7">
        <v>51098761913.120003</v>
      </c>
      <c r="K723">
        <v>3.6555</v>
      </c>
      <c r="L723" s="3">
        <f t="shared" si="55"/>
        <v>0.98550243623972755</v>
      </c>
      <c r="M723" s="3">
        <f t="shared" si="56"/>
        <v>6.9095492206637217E-4</v>
      </c>
      <c r="N723">
        <f t="shared" si="57"/>
        <v>35306941.055367939</v>
      </c>
      <c r="O723">
        <f t="shared" si="58"/>
        <v>9.6585805102907774</v>
      </c>
      <c r="P723" s="3">
        <f t="shared" si="59"/>
        <v>6.9095492206637217E-4</v>
      </c>
      <c r="Q723" t="s">
        <v>1638</v>
      </c>
      <c r="R723" t="s">
        <v>920</v>
      </c>
      <c r="S723" t="s">
        <v>1110</v>
      </c>
    </row>
    <row r="724" spans="1:19" x14ac:dyDescent="0.35">
      <c r="A724" t="s">
        <v>73</v>
      </c>
      <c r="B724" t="s">
        <v>28</v>
      </c>
      <c r="C724" t="s">
        <v>76</v>
      </c>
      <c r="D724" t="s">
        <v>77</v>
      </c>
      <c r="E724" t="s">
        <v>1108</v>
      </c>
      <c r="F724" t="s">
        <v>1109</v>
      </c>
      <c r="H724" t="s">
        <v>128</v>
      </c>
      <c r="I724" s="3">
        <v>8.98470708187568E-4</v>
      </c>
      <c r="J724" s="7">
        <v>13022065924.940001</v>
      </c>
      <c r="K724">
        <v>3.6555</v>
      </c>
      <c r="L724" s="3">
        <f t="shared" si="55"/>
        <v>0.96546898107770229</v>
      </c>
      <c r="M724" s="3">
        <f t="shared" si="56"/>
        <v>9.3060546304103145E-4</v>
      </c>
      <c r="N724">
        <f t="shared" si="57"/>
        <v>12118405.689829627</v>
      </c>
      <c r="O724">
        <f t="shared" si="58"/>
        <v>3.3151157679741834</v>
      </c>
      <c r="P724" s="3">
        <f t="shared" si="59"/>
        <v>9.3060546304103145E-4</v>
      </c>
      <c r="Q724" t="s">
        <v>1638</v>
      </c>
      <c r="R724" t="s">
        <v>920</v>
      </c>
      <c r="S724" t="s">
        <v>1110</v>
      </c>
    </row>
    <row r="725" spans="1:19" x14ac:dyDescent="0.35">
      <c r="A725" t="s">
        <v>73</v>
      </c>
      <c r="B725" t="s">
        <v>28</v>
      </c>
      <c r="C725" t="s">
        <v>29</v>
      </c>
      <c r="D725" t="s">
        <v>30</v>
      </c>
      <c r="E725" t="s">
        <v>653</v>
      </c>
      <c r="F725" t="s">
        <v>654</v>
      </c>
      <c r="G725" t="s">
        <v>655</v>
      </c>
      <c r="H725" t="s">
        <v>452</v>
      </c>
      <c r="I725" s="3">
        <v>3.5127376842490801E-8</v>
      </c>
      <c r="J725" s="7">
        <v>13546427235.219999</v>
      </c>
      <c r="K725">
        <v>3.6555</v>
      </c>
      <c r="L725" s="3">
        <f t="shared" si="55"/>
        <v>0.98169211961567404</v>
      </c>
      <c r="M725" s="3">
        <f t="shared" si="56"/>
        <v>3.5782478172731931E-8</v>
      </c>
      <c r="N725">
        <f t="shared" si="57"/>
        <v>484.72473686276101</v>
      </c>
      <c r="O725">
        <f t="shared" si="58"/>
        <v>1.326014873102889E-4</v>
      </c>
      <c r="P725" s="3">
        <f t="shared" si="59"/>
        <v>3.5782478172731931E-8</v>
      </c>
      <c r="Q725" t="s">
        <v>1638</v>
      </c>
      <c r="R725" t="s">
        <v>452</v>
      </c>
      <c r="S725" t="s">
        <v>655</v>
      </c>
    </row>
    <row r="726" spans="1:19" x14ac:dyDescent="0.35">
      <c r="A726" t="s">
        <v>73</v>
      </c>
      <c r="B726" t="s">
        <v>28</v>
      </c>
      <c r="C726" t="s">
        <v>29</v>
      </c>
      <c r="D726" t="s">
        <v>30</v>
      </c>
      <c r="E726" t="s">
        <v>656</v>
      </c>
      <c r="F726" t="s">
        <v>657</v>
      </c>
      <c r="G726" t="s">
        <v>658</v>
      </c>
      <c r="H726" t="s">
        <v>452</v>
      </c>
      <c r="I726" s="3">
        <v>5.9898834072989204E-9</v>
      </c>
      <c r="J726" s="7">
        <v>13546427235.219999</v>
      </c>
      <c r="K726">
        <v>3.6555</v>
      </c>
      <c r="L726" s="3">
        <f t="shared" si="55"/>
        <v>0.98169211961567404</v>
      </c>
      <c r="M726" s="3">
        <f t="shared" si="56"/>
        <v>6.1015905981234928E-9</v>
      </c>
      <c r="N726">
        <f t="shared" si="57"/>
        <v>82.654753056582365</v>
      </c>
      <c r="O726">
        <f t="shared" si="58"/>
        <v>2.2611066353872894E-5</v>
      </c>
      <c r="P726" s="3">
        <f t="shared" si="59"/>
        <v>6.1015905981234928E-9</v>
      </c>
      <c r="Q726" t="s">
        <v>1638</v>
      </c>
      <c r="R726" t="s">
        <v>452</v>
      </c>
      <c r="S726" t="s">
        <v>658</v>
      </c>
    </row>
    <row r="727" spans="1:19" x14ac:dyDescent="0.35">
      <c r="A727" t="s">
        <v>73</v>
      </c>
      <c r="B727" t="s">
        <v>28</v>
      </c>
      <c r="C727" t="s">
        <v>39</v>
      </c>
      <c r="D727" t="s">
        <v>40</v>
      </c>
      <c r="E727" t="s">
        <v>1111</v>
      </c>
      <c r="F727" t="s">
        <v>1112</v>
      </c>
      <c r="H727" t="s">
        <v>128</v>
      </c>
      <c r="I727" s="3">
        <v>1.06318688976671E-3</v>
      </c>
      <c r="J727" s="7">
        <v>51098761913.120003</v>
      </c>
      <c r="K727">
        <v>3.6555</v>
      </c>
      <c r="L727" s="3">
        <f t="shared" si="55"/>
        <v>0.98550243623972755</v>
      </c>
      <c r="M727" s="3">
        <f t="shared" si="56"/>
        <v>1.0788272567071415E-3</v>
      </c>
      <c r="N727">
        <f t="shared" si="57"/>
        <v>55126737.135862619</v>
      </c>
      <c r="O727">
        <f t="shared" si="58"/>
        <v>15.080491625184685</v>
      </c>
      <c r="P727" s="3">
        <f t="shared" si="59"/>
        <v>1.0788272567071415E-3</v>
      </c>
      <c r="Q727" t="s">
        <v>1638</v>
      </c>
      <c r="R727" t="s">
        <v>920</v>
      </c>
      <c r="S727" t="s">
        <v>1113</v>
      </c>
    </row>
    <row r="728" spans="1:19" x14ac:dyDescent="0.35">
      <c r="A728" t="s">
        <v>73</v>
      </c>
      <c r="B728" t="s">
        <v>28</v>
      </c>
      <c r="C728" t="s">
        <v>76</v>
      </c>
      <c r="D728" t="s">
        <v>77</v>
      </c>
      <c r="E728" t="s">
        <v>1115</v>
      </c>
      <c r="F728" t="s">
        <v>1116</v>
      </c>
      <c r="H728" t="s">
        <v>128</v>
      </c>
      <c r="I728" s="3">
        <v>2.1108170898136801E-4</v>
      </c>
      <c r="J728" s="7">
        <v>13022065924.940001</v>
      </c>
      <c r="K728">
        <v>3.6555</v>
      </c>
      <c r="L728" s="3">
        <f t="shared" si="55"/>
        <v>0.96546898107770229</v>
      </c>
      <c r="M728" s="3">
        <f t="shared" si="56"/>
        <v>2.1863126948495909E-4</v>
      </c>
      <c r="N728">
        <f t="shared" si="57"/>
        <v>2847030.8044864605</v>
      </c>
      <c r="O728">
        <f t="shared" si="58"/>
        <v>0.77883485282080711</v>
      </c>
      <c r="P728" s="3">
        <f t="shared" si="59"/>
        <v>2.1863126948495912E-4</v>
      </c>
      <c r="Q728" t="s">
        <v>1638</v>
      </c>
      <c r="R728" t="s">
        <v>920</v>
      </c>
      <c r="S728" t="s">
        <v>1117</v>
      </c>
    </row>
    <row r="729" spans="1:19" x14ac:dyDescent="0.35">
      <c r="A729" t="s">
        <v>73</v>
      </c>
      <c r="B729" t="s">
        <v>28</v>
      </c>
      <c r="C729" t="s">
        <v>39</v>
      </c>
      <c r="D729" t="s">
        <v>40</v>
      </c>
      <c r="E729" t="s">
        <v>656</v>
      </c>
      <c r="F729" t="s">
        <v>657</v>
      </c>
      <c r="G729" t="s">
        <v>658</v>
      </c>
      <c r="H729" t="s">
        <v>452</v>
      </c>
      <c r="I729" s="3">
        <v>1.6218074134752999E-9</v>
      </c>
      <c r="J729" s="7">
        <v>51098761913.120003</v>
      </c>
      <c r="K729">
        <v>3.6555</v>
      </c>
      <c r="L729" s="3">
        <f t="shared" si="55"/>
        <v>0.98550243623972755</v>
      </c>
      <c r="M729" s="3">
        <f t="shared" si="56"/>
        <v>1.6456655547838632E-9</v>
      </c>
      <c r="N729">
        <f t="shared" si="57"/>
        <v>84.091472372523171</v>
      </c>
      <c r="O729">
        <f t="shared" si="58"/>
        <v>2.3004095848043544E-5</v>
      </c>
      <c r="P729" s="3">
        <f t="shared" si="59"/>
        <v>1.6456655547838632E-9</v>
      </c>
      <c r="Q729" t="s">
        <v>1638</v>
      </c>
      <c r="R729" t="s">
        <v>452</v>
      </c>
      <c r="S729" t="s">
        <v>658</v>
      </c>
    </row>
    <row r="730" spans="1:19" x14ac:dyDescent="0.35">
      <c r="A730" t="s">
        <v>73</v>
      </c>
      <c r="B730" t="s">
        <v>28</v>
      </c>
      <c r="C730" t="s">
        <v>76</v>
      </c>
      <c r="D730" t="s">
        <v>77</v>
      </c>
      <c r="E730" t="s">
        <v>656</v>
      </c>
      <c r="F730" t="s">
        <v>657</v>
      </c>
      <c r="G730" t="s">
        <v>658</v>
      </c>
      <c r="H730" t="s">
        <v>452</v>
      </c>
      <c r="I730" s="3">
        <v>6.4197345544255498E-9</v>
      </c>
      <c r="J730" s="7">
        <v>13022065924.940001</v>
      </c>
      <c r="K730">
        <v>3.6555</v>
      </c>
      <c r="L730" s="3">
        <f t="shared" si="55"/>
        <v>0.96546898107770229</v>
      </c>
      <c r="M730" s="3">
        <f t="shared" si="56"/>
        <v>6.6493431485075129E-9</v>
      </c>
      <c r="N730">
        <f t="shared" si="57"/>
        <v>86.588184837412939</v>
      </c>
      <c r="O730">
        <f t="shared" si="58"/>
        <v>2.3687097479801102E-5</v>
      </c>
      <c r="P730" s="3">
        <f t="shared" si="59"/>
        <v>6.6493431485075129E-9</v>
      </c>
      <c r="Q730" t="s">
        <v>1638</v>
      </c>
      <c r="R730" t="s">
        <v>452</v>
      </c>
      <c r="S730" t="s">
        <v>658</v>
      </c>
    </row>
    <row r="731" spans="1:19" x14ac:dyDescent="0.35">
      <c r="A731" t="s">
        <v>73</v>
      </c>
      <c r="B731" t="s">
        <v>28</v>
      </c>
      <c r="C731" t="s">
        <v>39</v>
      </c>
      <c r="D731" t="s">
        <v>40</v>
      </c>
      <c r="E731" t="s">
        <v>1115</v>
      </c>
      <c r="F731" t="s">
        <v>1116</v>
      </c>
      <c r="H731" t="s">
        <v>128</v>
      </c>
      <c r="I731" s="3">
        <v>8.0077010854030402E-5</v>
      </c>
      <c r="J731" s="7">
        <v>51098761913.120003</v>
      </c>
      <c r="K731">
        <v>3.6555</v>
      </c>
      <c r="L731" s="3">
        <f t="shared" si="55"/>
        <v>0.98550243623972755</v>
      </c>
      <c r="M731" s="3">
        <f t="shared" si="56"/>
        <v>8.125501055032535E-5</v>
      </c>
      <c r="N731">
        <f t="shared" si="57"/>
        <v>4152030.4383591292</v>
      </c>
      <c r="O731">
        <f t="shared" si="58"/>
        <v>1.135831059597628</v>
      </c>
      <c r="P731" s="3">
        <f t="shared" si="59"/>
        <v>8.125501055032535E-5</v>
      </c>
      <c r="Q731" t="s">
        <v>1638</v>
      </c>
      <c r="R731" t="s">
        <v>920</v>
      </c>
      <c r="S731" t="s">
        <v>1117</v>
      </c>
    </row>
    <row r="732" spans="1:19" x14ac:dyDescent="0.35">
      <c r="A732" t="s">
        <v>73</v>
      </c>
      <c r="B732" t="s">
        <v>28</v>
      </c>
      <c r="C732" t="s">
        <v>39</v>
      </c>
      <c r="D732" t="s">
        <v>40</v>
      </c>
      <c r="E732" t="s">
        <v>668</v>
      </c>
      <c r="F732" t="s">
        <v>669</v>
      </c>
      <c r="G732" t="s">
        <v>670</v>
      </c>
      <c r="H732" t="s">
        <v>452</v>
      </c>
      <c r="I732" s="3">
        <v>1.3874029067099201E-9</v>
      </c>
      <c r="J732" s="7">
        <v>51098761913.120003</v>
      </c>
      <c r="K732">
        <v>3.6555</v>
      </c>
      <c r="L732" s="3">
        <f t="shared" si="55"/>
        <v>0.98550243623972755</v>
      </c>
      <c r="M732" s="3">
        <f t="shared" si="56"/>
        <v>1.4078127619893863E-9</v>
      </c>
      <c r="N732">
        <f t="shared" si="57"/>
        <v>71.937489143147531</v>
      </c>
      <c r="O732">
        <f t="shared" si="58"/>
        <v>1.9679247474530854E-5</v>
      </c>
      <c r="P732" s="3">
        <f t="shared" si="59"/>
        <v>1.4078127619893863E-9</v>
      </c>
      <c r="Q732" t="s">
        <v>1638</v>
      </c>
      <c r="R732" t="s">
        <v>452</v>
      </c>
      <c r="S732" t="s">
        <v>670</v>
      </c>
    </row>
    <row r="733" spans="1:19" x14ac:dyDescent="0.35">
      <c r="A733" t="s">
        <v>73</v>
      </c>
      <c r="B733" t="s">
        <v>28</v>
      </c>
      <c r="C733" t="s">
        <v>76</v>
      </c>
      <c r="D733" t="s">
        <v>77</v>
      </c>
      <c r="E733" t="s">
        <v>1118</v>
      </c>
      <c r="F733" t="s">
        <v>1119</v>
      </c>
      <c r="H733" t="s">
        <v>128</v>
      </c>
      <c r="I733" s="3">
        <v>5.2509263411682004E-4</v>
      </c>
      <c r="J733" s="7">
        <v>13022065924.940001</v>
      </c>
      <c r="K733">
        <v>3.6555</v>
      </c>
      <c r="L733" s="3">
        <f t="shared" si="55"/>
        <v>0.96546898107770229</v>
      </c>
      <c r="M733" s="3">
        <f t="shared" si="56"/>
        <v>5.4387312736933996E-4</v>
      </c>
      <c r="N733">
        <f t="shared" si="57"/>
        <v>7082351.7194068348</v>
      </c>
      <c r="O733">
        <f t="shared" si="58"/>
        <v>1.937450887541194</v>
      </c>
      <c r="P733" s="3">
        <f t="shared" si="59"/>
        <v>5.4387312736933996E-4</v>
      </c>
      <c r="Q733" t="s">
        <v>1638</v>
      </c>
      <c r="R733" t="s">
        <v>920</v>
      </c>
      <c r="S733" t="s">
        <v>1120</v>
      </c>
    </row>
    <row r="734" spans="1:19" x14ac:dyDescent="0.35">
      <c r="A734" t="s">
        <v>73</v>
      </c>
      <c r="B734" t="s">
        <v>28</v>
      </c>
      <c r="C734" t="s">
        <v>39</v>
      </c>
      <c r="D734" t="s">
        <v>40</v>
      </c>
      <c r="E734" t="s">
        <v>1118</v>
      </c>
      <c r="F734" t="s">
        <v>1119</v>
      </c>
      <c r="H734" t="s">
        <v>128</v>
      </c>
      <c r="I734" s="3">
        <v>1.3265326018317399E-4</v>
      </c>
      <c r="J734" s="7">
        <v>51098761913.120003</v>
      </c>
      <c r="K734">
        <v>3.6555</v>
      </c>
      <c r="L734" s="3">
        <f t="shared" si="55"/>
        <v>0.98550243623972755</v>
      </c>
      <c r="M734" s="3">
        <f t="shared" si="56"/>
        <v>1.3460470040979741E-4</v>
      </c>
      <c r="N734">
        <f t="shared" si="57"/>
        <v>6878133.5386270843</v>
      </c>
      <c r="O734">
        <f t="shared" si="58"/>
        <v>1.8815848826773587</v>
      </c>
      <c r="P734" s="3">
        <f t="shared" si="59"/>
        <v>1.3460470040979741E-4</v>
      </c>
      <c r="Q734" t="s">
        <v>1638</v>
      </c>
      <c r="R734" t="s">
        <v>920</v>
      </c>
      <c r="S734" t="s">
        <v>1120</v>
      </c>
    </row>
    <row r="735" spans="1:19" x14ac:dyDescent="0.35">
      <c r="A735" t="s">
        <v>73</v>
      </c>
      <c r="B735" t="s">
        <v>28</v>
      </c>
      <c r="C735" t="s">
        <v>76</v>
      </c>
      <c r="D735" t="s">
        <v>77</v>
      </c>
      <c r="E735" t="s">
        <v>668</v>
      </c>
      <c r="F735" t="s">
        <v>669</v>
      </c>
      <c r="G735" t="s">
        <v>670</v>
      </c>
      <c r="H735" t="s">
        <v>452</v>
      </c>
      <c r="I735" s="3">
        <v>1.9983669293085101E-5</v>
      </c>
      <c r="J735" s="7">
        <v>13022065924.940001</v>
      </c>
      <c r="K735">
        <v>3.6555</v>
      </c>
      <c r="L735" s="3">
        <f t="shared" si="55"/>
        <v>0.96546898107770229</v>
      </c>
      <c r="M735" s="3">
        <f t="shared" si="56"/>
        <v>2.0698406354576385E-5</v>
      </c>
      <c r="N735">
        <f t="shared" si="57"/>
        <v>269536.01209049072</v>
      </c>
      <c r="O735">
        <f t="shared" si="58"/>
        <v>7.3734376170288801E-2</v>
      </c>
      <c r="P735" s="3">
        <f t="shared" si="59"/>
        <v>2.0698406354576385E-5</v>
      </c>
      <c r="Q735" t="s">
        <v>1638</v>
      </c>
      <c r="R735" t="s">
        <v>452</v>
      </c>
      <c r="S735" t="s">
        <v>670</v>
      </c>
    </row>
    <row r="736" spans="1:19" x14ac:dyDescent="0.35">
      <c r="A736" t="s">
        <v>73</v>
      </c>
      <c r="B736" t="s">
        <v>28</v>
      </c>
      <c r="C736" t="s">
        <v>76</v>
      </c>
      <c r="D736" t="s">
        <v>77</v>
      </c>
      <c r="E736" t="s">
        <v>671</v>
      </c>
      <c r="F736" t="s">
        <v>672</v>
      </c>
      <c r="G736" t="s">
        <v>673</v>
      </c>
      <c r="H736" t="s">
        <v>452</v>
      </c>
      <c r="I736" s="3">
        <v>2.18394130731562E-3</v>
      </c>
      <c r="J736" s="7">
        <v>13022065924.940001</v>
      </c>
      <c r="K736">
        <v>3.6555</v>
      </c>
      <c r="L736" s="3">
        <f t="shared" si="55"/>
        <v>0.96546898107770229</v>
      </c>
      <c r="M736" s="3">
        <f t="shared" si="56"/>
        <v>2.2620522773065181E-3</v>
      </c>
      <c r="N736">
        <f t="shared" si="57"/>
        <v>29456593.880746137</v>
      </c>
      <c r="O736">
        <f t="shared" si="58"/>
        <v>8.0581572646002293</v>
      </c>
      <c r="P736" s="3">
        <f t="shared" si="59"/>
        <v>2.2620522773065181E-3</v>
      </c>
      <c r="Q736" t="s">
        <v>1638</v>
      </c>
      <c r="R736" t="s">
        <v>452</v>
      </c>
      <c r="S736" t="s">
        <v>673</v>
      </c>
    </row>
    <row r="737" spans="1:19" x14ac:dyDescent="0.35">
      <c r="A737" t="s">
        <v>73</v>
      </c>
      <c r="B737" t="s">
        <v>28</v>
      </c>
      <c r="C737" t="s">
        <v>39</v>
      </c>
      <c r="D737" t="s">
        <v>40</v>
      </c>
      <c r="E737" t="s">
        <v>1121</v>
      </c>
      <c r="H737" t="s">
        <v>128</v>
      </c>
      <c r="I737" s="3">
        <v>2.0179727487179598E-3</v>
      </c>
      <c r="J737" s="7">
        <v>51098761913.120003</v>
      </c>
      <c r="K737">
        <v>3.6555</v>
      </c>
      <c r="L737" s="3">
        <f t="shared" si="55"/>
        <v>0.98550243623972755</v>
      </c>
      <c r="M737" s="3">
        <f t="shared" si="56"/>
        <v>2.0476588129175154E-3</v>
      </c>
      <c r="N737">
        <f t="shared" si="57"/>
        <v>104632830.16057405</v>
      </c>
      <c r="O737">
        <f t="shared" si="58"/>
        <v>28.623397663951319</v>
      </c>
      <c r="P737" s="3">
        <f t="shared" si="59"/>
        <v>2.0476588129175154E-3</v>
      </c>
      <c r="Q737" t="s">
        <v>1638</v>
      </c>
      <c r="R737" t="s">
        <v>920</v>
      </c>
      <c r="S737" t="s">
        <v>1122</v>
      </c>
    </row>
    <row r="738" spans="1:19" x14ac:dyDescent="0.35">
      <c r="A738" t="s">
        <v>73</v>
      </c>
      <c r="B738" t="s">
        <v>28</v>
      </c>
      <c r="C738" t="s">
        <v>39</v>
      </c>
      <c r="D738" t="s">
        <v>40</v>
      </c>
      <c r="E738" t="s">
        <v>1123</v>
      </c>
      <c r="H738" t="s">
        <v>128</v>
      </c>
      <c r="I738" s="3">
        <v>3.5543003734837499E-4</v>
      </c>
      <c r="J738" s="7">
        <v>51098761913.120003</v>
      </c>
      <c r="K738">
        <v>3.6555</v>
      </c>
      <c r="L738" s="3">
        <f t="shared" si="55"/>
        <v>0.98550243623972755</v>
      </c>
      <c r="M738" s="3">
        <f t="shared" si="56"/>
        <v>3.6065870999218427E-4</v>
      </c>
      <c r="N738">
        <f t="shared" si="57"/>
        <v>18429213.553783618</v>
      </c>
      <c r="O738">
        <f t="shared" si="58"/>
        <v>5.0415028187070492</v>
      </c>
      <c r="P738" s="3">
        <f t="shared" si="59"/>
        <v>3.6065870999218427E-4</v>
      </c>
      <c r="Q738" t="s">
        <v>1638</v>
      </c>
      <c r="R738" t="s">
        <v>920</v>
      </c>
      <c r="S738" t="s">
        <v>1124</v>
      </c>
    </row>
    <row r="739" spans="1:19" x14ac:dyDescent="0.35">
      <c r="A739" t="s">
        <v>73</v>
      </c>
      <c r="B739" t="s">
        <v>28</v>
      </c>
      <c r="C739" t="s">
        <v>29</v>
      </c>
      <c r="D739" t="s">
        <v>30</v>
      </c>
      <c r="E739" t="s">
        <v>671</v>
      </c>
      <c r="F739" t="s">
        <v>672</v>
      </c>
      <c r="G739" t="s">
        <v>673</v>
      </c>
      <c r="H739" t="s">
        <v>452</v>
      </c>
      <c r="I739" s="3">
        <v>4.6679547862265103E-6</v>
      </c>
      <c r="J739" s="7">
        <v>13546427235.219999</v>
      </c>
      <c r="K739">
        <v>3.6555</v>
      </c>
      <c r="L739" s="3">
        <f t="shared" si="55"/>
        <v>0.98169211961567404</v>
      </c>
      <c r="M739" s="3">
        <f t="shared" si="56"/>
        <v>4.7550089207744519E-6</v>
      </c>
      <c r="N739">
        <f t="shared" si="57"/>
        <v>64413.382348093095</v>
      </c>
      <c r="O739">
        <f t="shared" si="58"/>
        <v>1.7620949896893202E-2</v>
      </c>
      <c r="P739" s="3">
        <f t="shared" si="59"/>
        <v>4.7550089207744519E-6</v>
      </c>
      <c r="Q739" t="s">
        <v>1638</v>
      </c>
      <c r="R739" t="s">
        <v>452</v>
      </c>
      <c r="S739" t="s">
        <v>673</v>
      </c>
    </row>
    <row r="740" spans="1:19" x14ac:dyDescent="0.35">
      <c r="A740" t="s">
        <v>73</v>
      </c>
      <c r="B740" t="s">
        <v>28</v>
      </c>
      <c r="C740" t="s">
        <v>39</v>
      </c>
      <c r="D740" t="s">
        <v>40</v>
      </c>
      <c r="E740" t="s">
        <v>671</v>
      </c>
      <c r="F740" t="s">
        <v>672</v>
      </c>
      <c r="G740" t="s">
        <v>673</v>
      </c>
      <c r="H740" t="s">
        <v>452</v>
      </c>
      <c r="I740" s="3">
        <v>4.2897308862948399E-9</v>
      </c>
      <c r="J740" s="7">
        <v>51098761913.120003</v>
      </c>
      <c r="K740">
        <v>3.6555</v>
      </c>
      <c r="L740" s="3">
        <f t="shared" si="55"/>
        <v>0.98550243623972755</v>
      </c>
      <c r="M740" s="3">
        <f t="shared" si="56"/>
        <v>4.3528364096822435E-9</v>
      </c>
      <c r="N740">
        <f t="shared" si="57"/>
        <v>222.42455134511303</v>
      </c>
      <c r="O740">
        <f t="shared" si="58"/>
        <v>6.0846546668065396E-5</v>
      </c>
      <c r="P740" s="3">
        <f t="shared" si="59"/>
        <v>4.3528364096822435E-9</v>
      </c>
      <c r="Q740" t="s">
        <v>1638</v>
      </c>
      <c r="R740" t="s">
        <v>452</v>
      </c>
      <c r="S740" t="s">
        <v>673</v>
      </c>
    </row>
    <row r="741" spans="1:19" x14ac:dyDescent="0.35">
      <c r="A741" t="s">
        <v>73</v>
      </c>
      <c r="B741" t="s">
        <v>28</v>
      </c>
      <c r="C741" t="s">
        <v>76</v>
      </c>
      <c r="D741" t="s">
        <v>77</v>
      </c>
      <c r="E741" t="s">
        <v>1123</v>
      </c>
      <c r="H741" t="s">
        <v>128</v>
      </c>
      <c r="I741" s="3">
        <v>7.0342363719919695E-4</v>
      </c>
      <c r="J741" s="7">
        <v>13022065924.940001</v>
      </c>
      <c r="K741">
        <v>3.6555</v>
      </c>
      <c r="L741" s="3">
        <f t="shared" si="55"/>
        <v>0.96546898107770229</v>
      </c>
      <c r="M741" s="3">
        <f t="shared" si="56"/>
        <v>7.2858232733070526E-4</v>
      </c>
      <c r="N741">
        <f t="shared" si="57"/>
        <v>9487647.0982466582</v>
      </c>
      <c r="O741">
        <f t="shared" si="58"/>
        <v>2.5954444257274405</v>
      </c>
      <c r="P741" s="3">
        <f t="shared" si="59"/>
        <v>7.2858232733070526E-4</v>
      </c>
      <c r="Q741" t="s">
        <v>1638</v>
      </c>
      <c r="R741" t="s">
        <v>920</v>
      </c>
      <c r="S741" t="s">
        <v>1124</v>
      </c>
    </row>
    <row r="742" spans="1:19" x14ac:dyDescent="0.35">
      <c r="A742" t="s">
        <v>73</v>
      </c>
      <c r="B742" t="s">
        <v>28</v>
      </c>
      <c r="C742" t="s">
        <v>76</v>
      </c>
      <c r="D742" t="s">
        <v>77</v>
      </c>
      <c r="E742" t="s">
        <v>1125</v>
      </c>
      <c r="H742" t="s">
        <v>128</v>
      </c>
      <c r="I742" s="3">
        <v>2.3091027420580001E-3</v>
      </c>
      <c r="J742" s="7">
        <v>13022065924.940001</v>
      </c>
      <c r="K742">
        <v>3.6555</v>
      </c>
      <c r="L742" s="3">
        <f t="shared" si="55"/>
        <v>0.96546898107770229</v>
      </c>
      <c r="M742" s="3">
        <f t="shared" si="56"/>
        <v>2.3916902430987166E-3</v>
      </c>
      <c r="N742">
        <f t="shared" si="57"/>
        <v>31144748.017667264</v>
      </c>
      <c r="O742">
        <f t="shared" si="58"/>
        <v>8.5199693660695566</v>
      </c>
      <c r="P742" s="3">
        <f t="shared" si="59"/>
        <v>2.3916902430987166E-3</v>
      </c>
      <c r="Q742" t="s">
        <v>1638</v>
      </c>
      <c r="R742" t="s">
        <v>920</v>
      </c>
      <c r="S742" t="s">
        <v>1126</v>
      </c>
    </row>
    <row r="743" spans="1:19" x14ac:dyDescent="0.35">
      <c r="A743" t="s">
        <v>73</v>
      </c>
      <c r="B743" t="s">
        <v>28</v>
      </c>
      <c r="C743" t="s">
        <v>39</v>
      </c>
      <c r="D743" t="s">
        <v>40</v>
      </c>
      <c r="E743" t="s">
        <v>674</v>
      </c>
      <c r="F743" t="s">
        <v>675</v>
      </c>
      <c r="G743" t="s">
        <v>676</v>
      </c>
      <c r="H743" t="s">
        <v>452</v>
      </c>
      <c r="I743" s="3">
        <v>2.1095792109716701E-3</v>
      </c>
      <c r="J743" s="7">
        <v>51098761913.120003</v>
      </c>
      <c r="K743">
        <v>3.6555</v>
      </c>
      <c r="L743" s="3">
        <f t="shared" si="55"/>
        <v>0.98550243623972755</v>
      </c>
      <c r="M743" s="3">
        <f t="shared" si="56"/>
        <v>2.1406128827250368E-3</v>
      </c>
      <c r="N743">
        <f t="shared" si="57"/>
        <v>109382668.04252413</v>
      </c>
      <c r="O743">
        <f t="shared" si="58"/>
        <v>29.922765160039429</v>
      </c>
      <c r="P743" s="3">
        <f t="shared" si="59"/>
        <v>2.1406128827250368E-3</v>
      </c>
      <c r="Q743" t="s">
        <v>1638</v>
      </c>
      <c r="R743" t="s">
        <v>452</v>
      </c>
      <c r="S743" t="s">
        <v>676</v>
      </c>
    </row>
    <row r="744" spans="1:19" x14ac:dyDescent="0.35">
      <c r="A744" t="s">
        <v>73</v>
      </c>
      <c r="B744" t="s">
        <v>28</v>
      </c>
      <c r="C744" t="s">
        <v>76</v>
      </c>
      <c r="D744" t="s">
        <v>77</v>
      </c>
      <c r="E744" t="s">
        <v>674</v>
      </c>
      <c r="F744" t="s">
        <v>675</v>
      </c>
      <c r="G744" t="s">
        <v>676</v>
      </c>
      <c r="H744" t="s">
        <v>452</v>
      </c>
      <c r="I744" s="3">
        <v>1.7929962570677499E-3</v>
      </c>
      <c r="J744" s="7">
        <v>13022065924.940001</v>
      </c>
      <c r="K744">
        <v>3.6555</v>
      </c>
      <c r="L744" s="3">
        <f t="shared" si="55"/>
        <v>0.96546898107770229</v>
      </c>
      <c r="M744" s="3">
        <f t="shared" si="56"/>
        <v>1.8571246639807345E-3</v>
      </c>
      <c r="N744">
        <f t="shared" si="57"/>
        <v>24183599.80518917</v>
      </c>
      <c r="O744">
        <f t="shared" si="58"/>
        <v>6.6156749569659885</v>
      </c>
      <c r="P744" s="3">
        <f t="shared" si="59"/>
        <v>1.8571246639807345E-3</v>
      </c>
      <c r="Q744" t="s">
        <v>1638</v>
      </c>
      <c r="R744" t="s">
        <v>452</v>
      </c>
      <c r="S744" t="s">
        <v>676</v>
      </c>
    </row>
    <row r="745" spans="1:19" x14ac:dyDescent="0.35">
      <c r="A745" t="s">
        <v>73</v>
      </c>
      <c r="B745" t="s">
        <v>28</v>
      </c>
      <c r="C745" t="s">
        <v>39</v>
      </c>
      <c r="D745" t="s">
        <v>40</v>
      </c>
      <c r="E745" t="s">
        <v>1125</v>
      </c>
      <c r="H745" t="s">
        <v>128</v>
      </c>
      <c r="I745" s="3">
        <v>1.75003488331373E-3</v>
      </c>
      <c r="J745" s="7">
        <v>51098761913.120003</v>
      </c>
      <c r="K745">
        <v>3.6555</v>
      </c>
      <c r="L745" s="3">
        <f t="shared" si="55"/>
        <v>0.98550243623972755</v>
      </c>
      <c r="M745" s="3">
        <f t="shared" si="56"/>
        <v>1.7757793577772819E-3</v>
      </c>
      <c r="N745">
        <f t="shared" si="57"/>
        <v>90740126.613294467</v>
      </c>
      <c r="O745">
        <f t="shared" si="58"/>
        <v>24.822904284856918</v>
      </c>
      <c r="P745" s="3">
        <f t="shared" si="59"/>
        <v>1.7757793577772819E-3</v>
      </c>
      <c r="Q745" t="s">
        <v>1638</v>
      </c>
      <c r="R745" t="s">
        <v>920</v>
      </c>
      <c r="S745" t="s">
        <v>1126</v>
      </c>
    </row>
    <row r="746" spans="1:19" x14ac:dyDescent="0.35">
      <c r="A746" t="s">
        <v>73</v>
      </c>
      <c r="B746" t="s">
        <v>28</v>
      </c>
      <c r="C746" t="s">
        <v>39</v>
      </c>
      <c r="D746" t="s">
        <v>40</v>
      </c>
      <c r="E746" t="s">
        <v>1127</v>
      </c>
      <c r="H746" t="s">
        <v>128</v>
      </c>
      <c r="I746" s="3">
        <v>3.1166549319212199E-4</v>
      </c>
      <c r="J746" s="7">
        <v>51098761913.120003</v>
      </c>
      <c r="K746">
        <v>3.6555</v>
      </c>
      <c r="L746" s="3">
        <f t="shared" si="55"/>
        <v>0.98550243623972755</v>
      </c>
      <c r="M746" s="3">
        <f t="shared" si="56"/>
        <v>3.1625035284672608E-4</v>
      </c>
      <c r="N746">
        <f t="shared" si="57"/>
        <v>16160001.485055048</v>
      </c>
      <c r="O746">
        <f t="shared" si="58"/>
        <v>4.4207362836971811</v>
      </c>
      <c r="P746" s="3">
        <f t="shared" si="59"/>
        <v>3.1625035284672608E-4</v>
      </c>
      <c r="Q746" t="s">
        <v>1638</v>
      </c>
      <c r="R746" t="s">
        <v>920</v>
      </c>
      <c r="S746" t="s">
        <v>1128</v>
      </c>
    </row>
    <row r="747" spans="1:19" x14ac:dyDescent="0.35">
      <c r="A747" t="s">
        <v>73</v>
      </c>
      <c r="B747" t="s">
        <v>28</v>
      </c>
      <c r="C747" t="s">
        <v>39</v>
      </c>
      <c r="D747" t="s">
        <v>40</v>
      </c>
      <c r="E747" t="s">
        <v>683</v>
      </c>
      <c r="F747" t="s">
        <v>684</v>
      </c>
      <c r="G747" t="s">
        <v>685</v>
      </c>
      <c r="H747" t="s">
        <v>452</v>
      </c>
      <c r="I747" s="3">
        <v>1.84349870279022E-8</v>
      </c>
      <c r="J747" s="7">
        <v>51098761913.120003</v>
      </c>
      <c r="K747">
        <v>3.6555</v>
      </c>
      <c r="L747" s="3">
        <f t="shared" si="55"/>
        <v>0.98550243623972755</v>
      </c>
      <c r="M747" s="3">
        <f t="shared" si="56"/>
        <v>1.8706181080832775E-8</v>
      </c>
      <c r="N747">
        <f t="shared" si="57"/>
        <v>955.86269335318377</v>
      </c>
      <c r="O747">
        <f t="shared" si="58"/>
        <v>2.6148616970405795E-4</v>
      </c>
      <c r="P747" s="3">
        <f t="shared" si="59"/>
        <v>1.8706181080832775E-8</v>
      </c>
      <c r="Q747" t="s">
        <v>1638</v>
      </c>
      <c r="R747" t="s">
        <v>452</v>
      </c>
      <c r="S747" t="s">
        <v>685</v>
      </c>
    </row>
    <row r="748" spans="1:19" x14ac:dyDescent="0.35">
      <c r="A748" t="s">
        <v>73</v>
      </c>
      <c r="B748" t="s">
        <v>28</v>
      </c>
      <c r="C748" t="s">
        <v>76</v>
      </c>
      <c r="D748" t="s">
        <v>77</v>
      </c>
      <c r="E748" t="s">
        <v>683</v>
      </c>
      <c r="F748" t="s">
        <v>684</v>
      </c>
      <c r="G748" t="s">
        <v>685</v>
      </c>
      <c r="H748" t="s">
        <v>452</v>
      </c>
      <c r="I748" s="3">
        <v>3.1264202460259498E-8</v>
      </c>
      <c r="J748" s="7">
        <v>13022065924.940001</v>
      </c>
      <c r="K748">
        <v>3.6555</v>
      </c>
      <c r="L748" s="3">
        <f t="shared" si="55"/>
        <v>0.96546898107770229</v>
      </c>
      <c r="M748" s="3">
        <f t="shared" si="56"/>
        <v>3.2382399717659401E-8</v>
      </c>
      <c r="N748">
        <f t="shared" si="57"/>
        <v>421.68574393111919</v>
      </c>
      <c r="O748">
        <f t="shared" si="58"/>
        <v>1.1535651591604957E-4</v>
      </c>
      <c r="P748" s="3">
        <f t="shared" si="59"/>
        <v>3.2382399717659401E-8</v>
      </c>
      <c r="Q748" t="s">
        <v>1638</v>
      </c>
      <c r="R748" t="s">
        <v>452</v>
      </c>
      <c r="S748" t="s">
        <v>685</v>
      </c>
    </row>
    <row r="749" spans="1:19" x14ac:dyDescent="0.35">
      <c r="A749" t="s">
        <v>73</v>
      </c>
      <c r="B749" t="s">
        <v>28</v>
      </c>
      <c r="C749" t="s">
        <v>76</v>
      </c>
      <c r="D749" t="s">
        <v>77</v>
      </c>
      <c r="E749" t="s">
        <v>1127</v>
      </c>
      <c r="H749" t="s">
        <v>128</v>
      </c>
      <c r="I749" s="3">
        <v>4.1123035973293501E-4</v>
      </c>
      <c r="J749" s="7">
        <v>13022065924.940001</v>
      </c>
      <c r="K749">
        <v>3.6555</v>
      </c>
      <c r="L749" s="3">
        <f t="shared" si="55"/>
        <v>0.96546898107770229</v>
      </c>
      <c r="M749" s="3">
        <f t="shared" si="56"/>
        <v>4.2593844835273753E-4</v>
      </c>
      <c r="N749">
        <f t="shared" si="57"/>
        <v>5546598.5544159999</v>
      </c>
      <c r="O749">
        <f t="shared" si="58"/>
        <v>1.5173296551541513</v>
      </c>
      <c r="P749" s="3">
        <f t="shared" si="59"/>
        <v>4.2593844835273753E-4</v>
      </c>
      <c r="Q749" t="s">
        <v>1638</v>
      </c>
      <c r="R749" t="s">
        <v>920</v>
      </c>
      <c r="S749" t="s">
        <v>1128</v>
      </c>
    </row>
    <row r="750" spans="1:19" x14ac:dyDescent="0.35">
      <c r="A750" t="s">
        <v>73</v>
      </c>
      <c r="B750" t="s">
        <v>28</v>
      </c>
      <c r="C750" t="s">
        <v>39</v>
      </c>
      <c r="D750" t="s">
        <v>40</v>
      </c>
      <c r="E750" t="s">
        <v>1129</v>
      </c>
      <c r="F750" t="s">
        <v>1130</v>
      </c>
      <c r="H750" t="s">
        <v>128</v>
      </c>
      <c r="I750" s="3">
        <v>3.2316243898354098E-3</v>
      </c>
      <c r="J750" s="7">
        <v>51098761913.120003</v>
      </c>
      <c r="K750">
        <v>3.6555</v>
      </c>
      <c r="L750" s="3">
        <f t="shared" si="55"/>
        <v>0.98550243623972755</v>
      </c>
      <c r="M750" s="3">
        <f t="shared" si="56"/>
        <v>3.2791642831102082E-3</v>
      </c>
      <c r="N750">
        <f t="shared" si="57"/>
        <v>167561234.97665536</v>
      </c>
      <c r="O750">
        <f t="shared" si="58"/>
        <v>45.838116530339313</v>
      </c>
      <c r="P750" s="3">
        <f t="shared" si="59"/>
        <v>3.2791642831102082E-3</v>
      </c>
      <c r="Q750" t="s">
        <v>1638</v>
      </c>
      <c r="R750" t="s">
        <v>920</v>
      </c>
      <c r="S750" t="s">
        <v>1131</v>
      </c>
    </row>
    <row r="751" spans="1:19" x14ac:dyDescent="0.35">
      <c r="A751" t="s">
        <v>73</v>
      </c>
      <c r="B751" t="s">
        <v>28</v>
      </c>
      <c r="C751" t="s">
        <v>29</v>
      </c>
      <c r="D751" t="s">
        <v>30</v>
      </c>
      <c r="E751" t="s">
        <v>683</v>
      </c>
      <c r="F751" t="s">
        <v>684</v>
      </c>
      <c r="G751" t="s">
        <v>685</v>
      </c>
      <c r="H751" t="s">
        <v>452</v>
      </c>
      <c r="I751" s="3">
        <v>3.38845685469468E-8</v>
      </c>
      <c r="J751" s="7">
        <v>13546427235.219999</v>
      </c>
      <c r="K751">
        <v>3.6555</v>
      </c>
      <c r="L751" s="3">
        <f t="shared" si="55"/>
        <v>0.98169211961567404</v>
      </c>
      <c r="M751" s="3">
        <f t="shared" si="56"/>
        <v>3.4516492360366899E-8</v>
      </c>
      <c r="N751">
        <f t="shared" si="57"/>
        <v>467.57515217473718</v>
      </c>
      <c r="O751">
        <f t="shared" si="58"/>
        <v>1.2791004026117828E-4</v>
      </c>
      <c r="P751" s="3">
        <f t="shared" si="59"/>
        <v>3.4516492360366899E-8</v>
      </c>
      <c r="Q751" t="s">
        <v>1638</v>
      </c>
      <c r="R751" t="s">
        <v>452</v>
      </c>
      <c r="S751" t="s">
        <v>685</v>
      </c>
    </row>
    <row r="752" spans="1:19" x14ac:dyDescent="0.35">
      <c r="A752" t="s">
        <v>73</v>
      </c>
      <c r="B752" t="s">
        <v>28</v>
      </c>
      <c r="C752" t="s">
        <v>39</v>
      </c>
      <c r="D752" t="s">
        <v>40</v>
      </c>
      <c r="E752" t="s">
        <v>686</v>
      </c>
      <c r="F752" t="s">
        <v>687</v>
      </c>
      <c r="G752" t="s">
        <v>688</v>
      </c>
      <c r="H752" t="s">
        <v>452</v>
      </c>
      <c r="I752" s="3">
        <v>1.77174190101939E-6</v>
      </c>
      <c r="J752" s="7">
        <v>51098761913.120003</v>
      </c>
      <c r="K752">
        <v>3.6555</v>
      </c>
      <c r="L752" s="3">
        <f t="shared" si="55"/>
        <v>0.98550243623972755</v>
      </c>
      <c r="M752" s="3">
        <f t="shared" si="56"/>
        <v>1.797805703839383E-6</v>
      </c>
      <c r="N752">
        <f t="shared" si="57"/>
        <v>91865.645626537764</v>
      </c>
      <c r="O752">
        <f t="shared" si="58"/>
        <v>2.513080170333409E-2</v>
      </c>
      <c r="P752" s="3">
        <f t="shared" si="59"/>
        <v>1.797805703839383E-6</v>
      </c>
      <c r="Q752" t="s">
        <v>1638</v>
      </c>
      <c r="R752" t="s">
        <v>452</v>
      </c>
      <c r="S752" t="s">
        <v>688</v>
      </c>
    </row>
    <row r="753" spans="1:19" x14ac:dyDescent="0.35">
      <c r="A753" t="s">
        <v>73</v>
      </c>
      <c r="B753" t="s">
        <v>28</v>
      </c>
      <c r="C753" t="s">
        <v>76</v>
      </c>
      <c r="D753" t="s">
        <v>77</v>
      </c>
      <c r="E753" t="s">
        <v>1132</v>
      </c>
      <c r="F753" t="s">
        <v>1133</v>
      </c>
      <c r="H753" t="s">
        <v>128</v>
      </c>
      <c r="I753" s="3">
        <v>1.2485964142834201E-3</v>
      </c>
      <c r="J753" s="7">
        <v>13022065924.940001</v>
      </c>
      <c r="K753">
        <v>3.6555</v>
      </c>
      <c r="L753" s="3">
        <f t="shared" si="55"/>
        <v>0.96546898107770229</v>
      </c>
      <c r="M753" s="3">
        <f t="shared" si="56"/>
        <v>1.2932537852119055E-3</v>
      </c>
      <c r="N753">
        <f t="shared" si="57"/>
        <v>16840836.04870763</v>
      </c>
      <c r="O753">
        <f t="shared" si="58"/>
        <v>4.6069856514040843</v>
      </c>
      <c r="P753" s="3">
        <f t="shared" si="59"/>
        <v>1.2932537852119055E-3</v>
      </c>
      <c r="Q753" t="s">
        <v>1638</v>
      </c>
      <c r="R753" t="s">
        <v>920</v>
      </c>
      <c r="S753" t="s">
        <v>1134</v>
      </c>
    </row>
    <row r="754" spans="1:19" x14ac:dyDescent="0.35">
      <c r="A754" t="s">
        <v>73</v>
      </c>
      <c r="B754" t="s">
        <v>28</v>
      </c>
      <c r="C754" t="s">
        <v>29</v>
      </c>
      <c r="D754" t="s">
        <v>30</v>
      </c>
      <c r="E754" t="s">
        <v>1135</v>
      </c>
      <c r="F754" t="s">
        <v>1136</v>
      </c>
      <c r="H754" t="s">
        <v>128</v>
      </c>
      <c r="I754" s="3">
        <v>9.3228422365355696E-7</v>
      </c>
      <c r="J754" s="7">
        <v>13546427235.219999</v>
      </c>
      <c r="K754">
        <v>3.6555</v>
      </c>
      <c r="L754" s="3">
        <f t="shared" si="55"/>
        <v>0.98169211961567404</v>
      </c>
      <c r="M754" s="3">
        <f t="shared" si="56"/>
        <v>9.4967068088367669E-7</v>
      </c>
      <c r="N754">
        <f t="shared" si="57"/>
        <v>12864.644776012559</v>
      </c>
      <c r="O754">
        <f t="shared" si="58"/>
        <v>3.5192572222712513E-3</v>
      </c>
      <c r="P754" s="3">
        <f t="shared" si="59"/>
        <v>9.4967068088367669E-7</v>
      </c>
      <c r="Q754" t="s">
        <v>1638</v>
      </c>
      <c r="R754" t="s">
        <v>920</v>
      </c>
      <c r="S754" t="s">
        <v>1137</v>
      </c>
    </row>
    <row r="755" spans="1:19" x14ac:dyDescent="0.35">
      <c r="A755" t="s">
        <v>73</v>
      </c>
      <c r="B755" t="s">
        <v>28</v>
      </c>
      <c r="C755" t="s">
        <v>39</v>
      </c>
      <c r="D755" t="s">
        <v>40</v>
      </c>
      <c r="E755" t="s">
        <v>692</v>
      </c>
      <c r="F755" t="s">
        <v>693</v>
      </c>
      <c r="G755" t="s">
        <v>694</v>
      </c>
      <c r="H755" t="s">
        <v>452</v>
      </c>
      <c r="I755" s="3">
        <v>1.63325826451472E-6</v>
      </c>
      <c r="J755" s="7">
        <v>51098761913.120003</v>
      </c>
      <c r="K755">
        <v>3.6555</v>
      </c>
      <c r="L755" s="3">
        <f t="shared" si="55"/>
        <v>0.98550243623972755</v>
      </c>
      <c r="M755" s="3">
        <f t="shared" si="56"/>
        <v>1.6572848574038666E-6</v>
      </c>
      <c r="N755">
        <f t="shared" si="57"/>
        <v>84685.20435069922</v>
      </c>
      <c r="O755">
        <f t="shared" si="58"/>
        <v>2.3166517398631986E-2</v>
      </c>
      <c r="P755" s="3">
        <f t="shared" si="59"/>
        <v>1.6572848574038668E-6</v>
      </c>
      <c r="Q755" t="s">
        <v>1638</v>
      </c>
      <c r="R755" t="s">
        <v>452</v>
      </c>
      <c r="S755" t="s">
        <v>694</v>
      </c>
    </row>
    <row r="756" spans="1:19" x14ac:dyDescent="0.35">
      <c r="A756" t="s">
        <v>73</v>
      </c>
      <c r="B756" t="s">
        <v>28</v>
      </c>
      <c r="C756" t="s">
        <v>39</v>
      </c>
      <c r="D756" t="s">
        <v>40</v>
      </c>
      <c r="E756" t="s">
        <v>695</v>
      </c>
      <c r="F756" t="s">
        <v>696</v>
      </c>
      <c r="G756" t="s">
        <v>697</v>
      </c>
      <c r="H756" t="s">
        <v>452</v>
      </c>
      <c r="I756" s="3">
        <v>1.207320057081732E-6</v>
      </c>
      <c r="J756" s="7">
        <v>51098761913.120003</v>
      </c>
      <c r="K756">
        <v>3.6555</v>
      </c>
      <c r="L756" s="3">
        <f t="shared" si="55"/>
        <v>0.98550243623972755</v>
      </c>
      <c r="M756" s="3">
        <f t="shared" si="56"/>
        <v>1.2250807432687526E-6</v>
      </c>
      <c r="N756">
        <f t="shared" si="57"/>
        <v>62600.109224638079</v>
      </c>
      <c r="O756">
        <f t="shared" si="58"/>
        <v>1.7124910196864473E-2</v>
      </c>
      <c r="P756" s="3">
        <f t="shared" si="59"/>
        <v>1.2250807432687526E-6</v>
      </c>
      <c r="Q756" t="s">
        <v>1638</v>
      </c>
      <c r="R756" t="s">
        <v>452</v>
      </c>
      <c r="S756" t="s">
        <v>697</v>
      </c>
    </row>
    <row r="757" spans="1:19" x14ac:dyDescent="0.35">
      <c r="A757" t="s">
        <v>73</v>
      </c>
      <c r="B757" t="s">
        <v>28</v>
      </c>
      <c r="C757" t="s">
        <v>76</v>
      </c>
      <c r="D757" t="s">
        <v>77</v>
      </c>
      <c r="E757" t="s">
        <v>1135</v>
      </c>
      <c r="F757" t="s">
        <v>1136</v>
      </c>
      <c r="H757" t="s">
        <v>128</v>
      </c>
      <c r="I757" s="3">
        <v>5.4830811256310029E-5</v>
      </c>
      <c r="J757" s="7">
        <v>13022065924.940001</v>
      </c>
      <c r="K757">
        <v>3.6555</v>
      </c>
      <c r="L757" s="3">
        <f t="shared" si="55"/>
        <v>0.96546898107770229</v>
      </c>
      <c r="M757" s="3">
        <f t="shared" si="56"/>
        <v>5.6791893194854666E-5</v>
      </c>
      <c r="N757">
        <f t="shared" si="57"/>
        <v>739547.7771855488</v>
      </c>
      <c r="O757">
        <f t="shared" si="58"/>
        <v>0.20231097720846636</v>
      </c>
      <c r="P757" s="3">
        <f t="shared" si="59"/>
        <v>5.6791893194854659E-5</v>
      </c>
      <c r="Q757" t="s">
        <v>1638</v>
      </c>
      <c r="R757" t="s">
        <v>920</v>
      </c>
      <c r="S757" t="s">
        <v>1137</v>
      </c>
    </row>
    <row r="758" spans="1:19" x14ac:dyDescent="0.35">
      <c r="A758" t="s">
        <v>73</v>
      </c>
      <c r="B758" t="s">
        <v>28</v>
      </c>
      <c r="C758" t="s">
        <v>39</v>
      </c>
      <c r="D758" t="s">
        <v>40</v>
      </c>
      <c r="E758" t="s">
        <v>1135</v>
      </c>
      <c r="F758" t="s">
        <v>1136</v>
      </c>
      <c r="H758" t="s">
        <v>128</v>
      </c>
      <c r="I758" s="3">
        <v>2.9845738322671102E-4</v>
      </c>
      <c r="J758" s="7">
        <v>51098761913.120003</v>
      </c>
      <c r="K758">
        <v>3.6555</v>
      </c>
      <c r="L758" s="3">
        <f t="shared" si="55"/>
        <v>0.98550243623972755</v>
      </c>
      <c r="M758" s="3">
        <f t="shared" si="56"/>
        <v>3.0284794055456806E-4</v>
      </c>
      <c r="N758">
        <f t="shared" si="57"/>
        <v>15475154.810276594</v>
      </c>
      <c r="O758">
        <f t="shared" si="58"/>
        <v>4.2333893613121587</v>
      </c>
      <c r="P758" s="3">
        <f t="shared" si="59"/>
        <v>3.0284794055456806E-4</v>
      </c>
      <c r="Q758" t="s">
        <v>1638</v>
      </c>
      <c r="R758" t="s">
        <v>920</v>
      </c>
      <c r="S758" t="s">
        <v>1137</v>
      </c>
    </row>
    <row r="759" spans="1:19" x14ac:dyDescent="0.35">
      <c r="A759" t="s">
        <v>73</v>
      </c>
      <c r="B759" t="s">
        <v>28</v>
      </c>
      <c r="C759" t="s">
        <v>29</v>
      </c>
      <c r="D759" t="s">
        <v>30</v>
      </c>
      <c r="E759" t="s">
        <v>695</v>
      </c>
      <c r="F759" t="s">
        <v>696</v>
      </c>
      <c r="G759" t="s">
        <v>697</v>
      </c>
      <c r="H759" t="s">
        <v>452</v>
      </c>
      <c r="I759" s="3">
        <v>2.40941067430128E-6</v>
      </c>
      <c r="J759" s="7">
        <v>13546427235.219999</v>
      </c>
      <c r="K759">
        <v>3.6555</v>
      </c>
      <c r="L759" s="3">
        <f t="shared" si="55"/>
        <v>0.98169211961567404</v>
      </c>
      <c r="M759" s="3">
        <f t="shared" si="56"/>
        <v>2.4543445201990092E-6</v>
      </c>
      <c r="N759">
        <f t="shared" si="57"/>
        <v>33247.599453036819</v>
      </c>
      <c r="O759">
        <f t="shared" si="58"/>
        <v>9.0952262215939859E-3</v>
      </c>
      <c r="P759" s="3">
        <f t="shared" si="59"/>
        <v>2.4543445201990092E-6</v>
      </c>
      <c r="Q759" t="s">
        <v>1638</v>
      </c>
      <c r="R759" t="s">
        <v>452</v>
      </c>
      <c r="S759" t="s">
        <v>697</v>
      </c>
    </row>
    <row r="760" spans="1:19" x14ac:dyDescent="0.35">
      <c r="A760" t="s">
        <v>73</v>
      </c>
      <c r="B760" t="s">
        <v>28</v>
      </c>
      <c r="C760" t="s">
        <v>76</v>
      </c>
      <c r="D760" t="s">
        <v>77</v>
      </c>
      <c r="E760" t="s">
        <v>695</v>
      </c>
      <c r="F760" t="s">
        <v>696</v>
      </c>
      <c r="G760" t="s">
        <v>697</v>
      </c>
      <c r="H760" t="s">
        <v>452</v>
      </c>
      <c r="I760" s="3">
        <v>1.106541407998267E-6</v>
      </c>
      <c r="J760" s="7">
        <v>13022065924.940001</v>
      </c>
      <c r="K760">
        <v>3.6555</v>
      </c>
      <c r="L760" s="3">
        <f t="shared" si="55"/>
        <v>0.96546898107770229</v>
      </c>
      <c r="M760" s="3">
        <f t="shared" si="56"/>
        <v>1.1461180314287185E-6</v>
      </c>
      <c r="N760">
        <f t="shared" si="57"/>
        <v>14924.824563027229</v>
      </c>
      <c r="O760">
        <f t="shared" si="58"/>
        <v>4.0828408050956715E-3</v>
      </c>
      <c r="P760" s="3">
        <f t="shared" si="59"/>
        <v>1.1461180314287185E-6</v>
      </c>
      <c r="Q760" t="s">
        <v>1638</v>
      </c>
      <c r="R760" t="s">
        <v>452</v>
      </c>
      <c r="S760" t="s">
        <v>697</v>
      </c>
    </row>
    <row r="761" spans="1:19" x14ac:dyDescent="0.35">
      <c r="A761" t="s">
        <v>73</v>
      </c>
      <c r="B761" t="s">
        <v>28</v>
      </c>
      <c r="C761" t="s">
        <v>39</v>
      </c>
      <c r="D761" t="s">
        <v>40</v>
      </c>
      <c r="E761" t="s">
        <v>1655</v>
      </c>
      <c r="F761" t="s">
        <v>630</v>
      </c>
      <c r="H761" t="s">
        <v>128</v>
      </c>
      <c r="I761" s="3">
        <v>1.18892920318075E-3</v>
      </c>
      <c r="J761" s="7">
        <v>51098761913.120003</v>
      </c>
      <c r="K761">
        <v>3.6555</v>
      </c>
      <c r="L761" s="3">
        <f t="shared" si="55"/>
        <v>0.98550243623972755</v>
      </c>
      <c r="M761" s="3">
        <f t="shared" si="56"/>
        <v>1.2064193445499897E-3</v>
      </c>
      <c r="N761">
        <f t="shared" si="57"/>
        <v>61646534.854542211</v>
      </c>
      <c r="O761">
        <f t="shared" si="58"/>
        <v>16.864050021759599</v>
      </c>
      <c r="P761" s="3">
        <f t="shared" si="59"/>
        <v>1.2064193445499897E-3</v>
      </c>
      <c r="Q761" t="s">
        <v>1638</v>
      </c>
      <c r="R761" t="s">
        <v>920</v>
      </c>
      <c r="S761" t="s">
        <v>1667</v>
      </c>
    </row>
    <row r="762" spans="1:19" x14ac:dyDescent="0.35">
      <c r="A762" t="s">
        <v>73</v>
      </c>
      <c r="B762" t="s">
        <v>28</v>
      </c>
      <c r="C762" t="s">
        <v>39</v>
      </c>
      <c r="D762" t="s">
        <v>40</v>
      </c>
      <c r="E762" t="s">
        <v>1138</v>
      </c>
      <c r="F762" t="s">
        <v>1139</v>
      </c>
      <c r="H762" t="s">
        <v>128</v>
      </c>
      <c r="I762" s="3">
        <v>2.0116188425849701E-4</v>
      </c>
      <c r="J762" s="7">
        <v>51098761913.120003</v>
      </c>
      <c r="K762">
        <v>3.6555</v>
      </c>
      <c r="L762" s="3">
        <f t="shared" si="55"/>
        <v>0.98550243623972755</v>
      </c>
      <c r="M762" s="3">
        <f t="shared" si="56"/>
        <v>2.0412114355196129E-4</v>
      </c>
      <c r="N762">
        <f t="shared" si="57"/>
        <v>10430337.715795459</v>
      </c>
      <c r="O762">
        <f t="shared" si="58"/>
        <v>2.8533272372576826</v>
      </c>
      <c r="P762" s="3">
        <f t="shared" si="59"/>
        <v>2.0412114355196126E-4</v>
      </c>
      <c r="Q762" t="s">
        <v>1638</v>
      </c>
      <c r="R762" t="s">
        <v>920</v>
      </c>
      <c r="S762" t="s">
        <v>1140</v>
      </c>
    </row>
    <row r="763" spans="1:19" x14ac:dyDescent="0.35">
      <c r="A763" t="s">
        <v>73</v>
      </c>
      <c r="B763" t="s">
        <v>28</v>
      </c>
      <c r="C763" t="s">
        <v>29</v>
      </c>
      <c r="D763" t="s">
        <v>30</v>
      </c>
      <c r="E763" t="s">
        <v>698</v>
      </c>
      <c r="F763" t="s">
        <v>699</v>
      </c>
      <c r="G763" t="s">
        <v>700</v>
      </c>
      <c r="H763" t="s">
        <v>452</v>
      </c>
      <c r="I763" s="3">
        <v>1.3368939635124299E-9</v>
      </c>
      <c r="J763" s="7">
        <v>13546427235.219999</v>
      </c>
      <c r="K763">
        <v>3.6555</v>
      </c>
      <c r="L763" s="3">
        <f t="shared" si="55"/>
        <v>0.98169211961567404</v>
      </c>
      <c r="M763" s="3">
        <f t="shared" si="56"/>
        <v>1.3618261130952289E-9</v>
      </c>
      <c r="N763">
        <f t="shared" si="57"/>
        <v>18.447878348067</v>
      </c>
      <c r="O763">
        <f t="shared" si="58"/>
        <v>5.0466087670816576E-6</v>
      </c>
      <c r="P763" s="3">
        <f t="shared" si="59"/>
        <v>1.3618261130952289E-9</v>
      </c>
      <c r="Q763" t="s">
        <v>1638</v>
      </c>
      <c r="R763" t="s">
        <v>452</v>
      </c>
      <c r="S763" t="s">
        <v>700</v>
      </c>
    </row>
    <row r="764" spans="1:19" x14ac:dyDescent="0.35">
      <c r="A764" t="s">
        <v>73</v>
      </c>
      <c r="B764" t="s">
        <v>28</v>
      </c>
      <c r="C764" t="s">
        <v>39</v>
      </c>
      <c r="D764" t="s">
        <v>40</v>
      </c>
      <c r="E764" t="s">
        <v>701</v>
      </c>
      <c r="F764" t="s">
        <v>702</v>
      </c>
      <c r="G764" t="s">
        <v>703</v>
      </c>
      <c r="H764" t="s">
        <v>452</v>
      </c>
      <c r="I764" s="3">
        <v>4.0474850870081299E-7</v>
      </c>
      <c r="J764" s="7">
        <v>51098761913.120003</v>
      </c>
      <c r="K764">
        <v>3.6555</v>
      </c>
      <c r="L764" s="3">
        <f t="shared" si="55"/>
        <v>0.98550243623972755</v>
      </c>
      <c r="M764" s="3">
        <f t="shared" si="56"/>
        <v>4.1070269724057407E-7</v>
      </c>
      <c r="N764">
        <f t="shared" si="57"/>
        <v>20986.399343372301</v>
      </c>
      <c r="O764">
        <f t="shared" si="58"/>
        <v>5.7410475566604573E-3</v>
      </c>
      <c r="P764" s="3">
        <f t="shared" si="59"/>
        <v>4.1070269724057407E-7</v>
      </c>
      <c r="Q764" t="s">
        <v>1638</v>
      </c>
      <c r="R764" t="s">
        <v>452</v>
      </c>
      <c r="S764" t="s">
        <v>703</v>
      </c>
    </row>
    <row r="765" spans="1:19" x14ac:dyDescent="0.35">
      <c r="A765" t="s">
        <v>73</v>
      </c>
      <c r="B765" t="s">
        <v>28</v>
      </c>
      <c r="C765" t="s">
        <v>76</v>
      </c>
      <c r="D765" t="s">
        <v>77</v>
      </c>
      <c r="E765" t="s">
        <v>1138</v>
      </c>
      <c r="F765" t="s">
        <v>1139</v>
      </c>
      <c r="H765" t="s">
        <v>128</v>
      </c>
      <c r="I765" s="3">
        <v>4.3565238091991299E-4</v>
      </c>
      <c r="J765" s="7">
        <v>13022065924.940001</v>
      </c>
      <c r="K765">
        <v>3.6555</v>
      </c>
      <c r="L765" s="3">
        <f t="shared" si="55"/>
        <v>0.96546898107770229</v>
      </c>
      <c r="M765" s="3">
        <f t="shared" si="56"/>
        <v>4.5123394894947027E-4</v>
      </c>
      <c r="N765">
        <f t="shared" si="57"/>
        <v>5875998.2307910128</v>
      </c>
      <c r="O765">
        <f t="shared" si="58"/>
        <v>1.6074403585804988</v>
      </c>
      <c r="P765" s="3">
        <f t="shared" si="59"/>
        <v>4.5123394894947027E-4</v>
      </c>
      <c r="Q765" t="s">
        <v>1638</v>
      </c>
      <c r="R765" t="s">
        <v>920</v>
      </c>
      <c r="S765" t="s">
        <v>1140</v>
      </c>
    </row>
    <row r="766" spans="1:19" x14ac:dyDescent="0.35">
      <c r="A766" t="s">
        <v>73</v>
      </c>
      <c r="B766" t="s">
        <v>28</v>
      </c>
      <c r="C766" t="s">
        <v>39</v>
      </c>
      <c r="D766" t="s">
        <v>40</v>
      </c>
      <c r="E766" t="s">
        <v>1141</v>
      </c>
      <c r="F766" t="s">
        <v>1142</v>
      </c>
      <c r="H766" t="s">
        <v>128</v>
      </c>
      <c r="I766" s="3">
        <v>4.9804825287982392E-4</v>
      </c>
      <c r="J766" s="7">
        <v>51098761913.120003</v>
      </c>
      <c r="K766">
        <v>3.6555</v>
      </c>
      <c r="L766" s="3">
        <f t="shared" si="55"/>
        <v>0.98550243623972755</v>
      </c>
      <c r="M766" s="3">
        <f t="shared" si="56"/>
        <v>5.0537495856445714E-4</v>
      </c>
      <c r="N766">
        <f t="shared" si="57"/>
        <v>25824034.684538081</v>
      </c>
      <c r="O766">
        <f t="shared" si="58"/>
        <v>7.064432959797041</v>
      </c>
      <c r="P766" s="3">
        <f t="shared" si="59"/>
        <v>5.0537495856445714E-4</v>
      </c>
      <c r="Q766" t="s">
        <v>1638</v>
      </c>
      <c r="R766" t="s">
        <v>920</v>
      </c>
      <c r="S766" t="s">
        <v>1143</v>
      </c>
    </row>
    <row r="767" spans="1:19" x14ac:dyDescent="0.35">
      <c r="A767" t="s">
        <v>73</v>
      </c>
      <c r="B767" t="s">
        <v>28</v>
      </c>
      <c r="C767" t="s">
        <v>76</v>
      </c>
      <c r="D767" t="s">
        <v>77</v>
      </c>
      <c r="E767" t="s">
        <v>704</v>
      </c>
      <c r="F767" t="s">
        <v>705</v>
      </c>
      <c r="G767" t="s">
        <v>706</v>
      </c>
      <c r="H767" t="s">
        <v>452</v>
      </c>
      <c r="I767" s="3">
        <v>3.5016140713204599E-8</v>
      </c>
      <c r="J767" s="7">
        <v>13022065924.940001</v>
      </c>
      <c r="K767">
        <v>3.6555</v>
      </c>
      <c r="L767" s="3">
        <f t="shared" si="55"/>
        <v>0.96546898107770229</v>
      </c>
      <c r="M767" s="3">
        <f t="shared" si="56"/>
        <v>3.6268530009237504E-8</v>
      </c>
      <c r="N767">
        <f t="shared" si="57"/>
        <v>472.29118878095557</v>
      </c>
      <c r="O767">
        <f t="shared" si="58"/>
        <v>1.2920016106714692E-4</v>
      </c>
      <c r="P767" s="3">
        <f t="shared" si="59"/>
        <v>3.6268530009237504E-8</v>
      </c>
      <c r="Q767" t="s">
        <v>1638</v>
      </c>
      <c r="R767" t="s">
        <v>452</v>
      </c>
      <c r="S767" t="s">
        <v>706</v>
      </c>
    </row>
    <row r="768" spans="1:19" x14ac:dyDescent="0.35">
      <c r="A768" t="s">
        <v>73</v>
      </c>
      <c r="B768" t="s">
        <v>28</v>
      </c>
      <c r="C768" t="s">
        <v>39</v>
      </c>
      <c r="D768" t="s">
        <v>40</v>
      </c>
      <c r="E768" t="s">
        <v>704</v>
      </c>
      <c r="F768" t="s">
        <v>705</v>
      </c>
      <c r="G768" t="s">
        <v>706</v>
      </c>
      <c r="H768" t="s">
        <v>452</v>
      </c>
      <c r="I768" s="3">
        <v>1.48061920871986E-8</v>
      </c>
      <c r="J768" s="7">
        <v>51098761913.120003</v>
      </c>
      <c r="K768">
        <v>3.6555</v>
      </c>
      <c r="L768" s="3">
        <f t="shared" si="55"/>
        <v>0.98550243623972755</v>
      </c>
      <c r="M768" s="3">
        <f t="shared" si="56"/>
        <v>1.502400353640215E-8</v>
      </c>
      <c r="N768">
        <f t="shared" si="57"/>
        <v>767.70797968848638</v>
      </c>
      <c r="O768">
        <f t="shared" si="58"/>
        <v>2.1001449314416259E-4</v>
      </c>
      <c r="P768" s="3">
        <f t="shared" si="59"/>
        <v>1.502400353640215E-8</v>
      </c>
      <c r="Q768" t="s">
        <v>1638</v>
      </c>
      <c r="R768" t="s">
        <v>452</v>
      </c>
      <c r="S768" t="s">
        <v>706</v>
      </c>
    </row>
    <row r="769" spans="1:19" x14ac:dyDescent="0.35">
      <c r="A769" t="s">
        <v>73</v>
      </c>
      <c r="B769" t="s">
        <v>28</v>
      </c>
      <c r="C769" t="s">
        <v>76</v>
      </c>
      <c r="D769" t="s">
        <v>77</v>
      </c>
      <c r="E769" t="s">
        <v>1141</v>
      </c>
      <c r="F769" t="s">
        <v>1142</v>
      </c>
      <c r="H769" t="s">
        <v>128</v>
      </c>
      <c r="I769" s="3">
        <v>1.45716968816936E-3</v>
      </c>
      <c r="J769" s="7">
        <v>13022065924.940001</v>
      </c>
      <c r="K769">
        <v>3.6555</v>
      </c>
      <c r="L769" s="3">
        <f t="shared" si="55"/>
        <v>0.96546898107770229</v>
      </c>
      <c r="M769" s="3">
        <f t="shared" si="56"/>
        <v>1.5092869027680184E-3</v>
      </c>
      <c r="N769">
        <f t="shared" si="57"/>
        <v>19654033.547493644</v>
      </c>
      <c r="O769">
        <f t="shared" si="58"/>
        <v>5.376565051974735</v>
      </c>
      <c r="P769" s="3">
        <f t="shared" si="59"/>
        <v>1.5092869027680184E-3</v>
      </c>
      <c r="Q769" t="s">
        <v>1638</v>
      </c>
      <c r="R769" t="s">
        <v>920</v>
      </c>
      <c r="S769" t="s">
        <v>1143</v>
      </c>
    </row>
    <row r="770" spans="1:19" x14ac:dyDescent="0.35">
      <c r="A770" t="s">
        <v>73</v>
      </c>
      <c r="B770" t="s">
        <v>28</v>
      </c>
      <c r="C770" t="s">
        <v>39</v>
      </c>
      <c r="D770" t="s">
        <v>40</v>
      </c>
      <c r="E770" t="s">
        <v>1144</v>
      </c>
      <c r="F770" t="s">
        <v>1145</v>
      </c>
      <c r="H770" t="s">
        <v>128</v>
      </c>
      <c r="I770" s="3">
        <v>3.8058355740264302E-4</v>
      </c>
      <c r="J770" s="7">
        <v>51098761913.120003</v>
      </c>
      <c r="K770">
        <v>3.6555</v>
      </c>
      <c r="L770" s="3">
        <f t="shared" ref="L770:L833" si="60">SUMIFS($I$2:$I$3582,$A$2:$A$3582,$A770,$B$2:$B$3582,$B770,$C$2:$C$3582,$C770)</f>
        <v>0.98550243623972755</v>
      </c>
      <c r="M770" s="3">
        <f t="shared" ref="M770:M833" si="61">IF(L770=0,0,I770/L770)</f>
        <v>3.8618225933037114E-4</v>
      </c>
      <c r="N770">
        <f t="shared" ref="N770:N833" si="62">M770*J770</f>
        <v>19733435.324593399</v>
      </c>
      <c r="O770">
        <f t="shared" ref="O770:O833" si="63">IF(K770=0,"",N770/K770/1000000)</f>
        <v>5.3982862329622208</v>
      </c>
      <c r="P770" s="3">
        <f t="shared" ref="P770:P833" si="64">IF(J770=0,0,N770/J770)</f>
        <v>3.8618225933037108E-4</v>
      </c>
      <c r="Q770" t="s">
        <v>1638</v>
      </c>
      <c r="R770" t="s">
        <v>920</v>
      </c>
      <c r="S770" t="s">
        <v>1146</v>
      </c>
    </row>
    <row r="771" spans="1:19" x14ac:dyDescent="0.35">
      <c r="A771" t="s">
        <v>73</v>
      </c>
      <c r="B771" t="s">
        <v>28</v>
      </c>
      <c r="C771" t="s">
        <v>29</v>
      </c>
      <c r="D771" t="s">
        <v>30</v>
      </c>
      <c r="E771" t="s">
        <v>707</v>
      </c>
      <c r="F771" t="s">
        <v>708</v>
      </c>
      <c r="G771" t="s">
        <v>709</v>
      </c>
      <c r="H771" t="s">
        <v>452</v>
      </c>
      <c r="I771" s="3">
        <v>6.9543258987423499E-9</v>
      </c>
      <c r="J771" s="7">
        <v>13546427235.219999</v>
      </c>
      <c r="K771">
        <v>3.6555</v>
      </c>
      <c r="L771" s="3">
        <f t="shared" si="60"/>
        <v>0.98169211961567404</v>
      </c>
      <c r="M771" s="3">
        <f t="shared" si="61"/>
        <v>7.0840192762929808E-9</v>
      </c>
      <c r="N771">
        <f t="shared" si="62"/>
        <v>95.963151659198701</v>
      </c>
      <c r="O771">
        <f t="shared" si="63"/>
        <v>2.62517170453286E-5</v>
      </c>
      <c r="P771" s="3">
        <f t="shared" si="64"/>
        <v>7.0840192762929808E-9</v>
      </c>
      <c r="Q771" t="s">
        <v>1638</v>
      </c>
      <c r="R771" t="s">
        <v>452</v>
      </c>
      <c r="S771" t="s">
        <v>709</v>
      </c>
    </row>
    <row r="772" spans="1:19" x14ac:dyDescent="0.35">
      <c r="A772" t="s">
        <v>73</v>
      </c>
      <c r="B772" t="s">
        <v>28</v>
      </c>
      <c r="C772" t="s">
        <v>76</v>
      </c>
      <c r="D772" t="s">
        <v>77</v>
      </c>
      <c r="E772" t="s">
        <v>707</v>
      </c>
      <c r="F772" t="s">
        <v>708</v>
      </c>
      <c r="G772" t="s">
        <v>709</v>
      </c>
      <c r="H772" t="s">
        <v>452</v>
      </c>
      <c r="I772" s="3">
        <v>7.4533881948884493E-9</v>
      </c>
      <c r="J772" s="7">
        <v>13022065924.940001</v>
      </c>
      <c r="K772">
        <v>3.6555</v>
      </c>
      <c r="L772" s="3">
        <f t="shared" si="60"/>
        <v>0.96546898107770229</v>
      </c>
      <c r="M772" s="3">
        <f t="shared" si="61"/>
        <v>7.7199665043289355E-9</v>
      </c>
      <c r="N772">
        <f t="shared" si="62"/>
        <v>100.5299127577</v>
      </c>
      <c r="O772">
        <f t="shared" si="63"/>
        <v>2.7501001985419234E-5</v>
      </c>
      <c r="P772" s="3">
        <f t="shared" si="64"/>
        <v>7.7199665043289355E-9</v>
      </c>
      <c r="Q772" t="s">
        <v>1638</v>
      </c>
      <c r="R772" t="s">
        <v>452</v>
      </c>
      <c r="S772" t="s">
        <v>709</v>
      </c>
    </row>
    <row r="773" spans="1:19" x14ac:dyDescent="0.35">
      <c r="A773" t="s">
        <v>73</v>
      </c>
      <c r="B773" t="s">
        <v>28</v>
      </c>
      <c r="C773" t="s">
        <v>76</v>
      </c>
      <c r="D773" t="s">
        <v>77</v>
      </c>
      <c r="E773" t="s">
        <v>1144</v>
      </c>
      <c r="F773" t="s">
        <v>1145</v>
      </c>
      <c r="H773" t="s">
        <v>128</v>
      </c>
      <c r="I773" s="3">
        <v>9.5308437493684989E-4</v>
      </c>
      <c r="J773" s="7">
        <v>13022065924.940001</v>
      </c>
      <c r="K773">
        <v>3.6555</v>
      </c>
      <c r="L773" s="3">
        <f t="shared" si="60"/>
        <v>0.96546898107770229</v>
      </c>
      <c r="M773" s="3">
        <f t="shared" si="61"/>
        <v>9.8717244532597198E-4</v>
      </c>
      <c r="N773">
        <f t="shared" si="62"/>
        <v>12855024.662319036</v>
      </c>
      <c r="O773">
        <f t="shared" si="63"/>
        <v>3.5166255402322624</v>
      </c>
      <c r="P773" s="3">
        <f t="shared" si="64"/>
        <v>9.8717244532597198E-4</v>
      </c>
      <c r="Q773" t="s">
        <v>1638</v>
      </c>
      <c r="R773" t="s">
        <v>920</v>
      </c>
      <c r="S773" t="s">
        <v>1146</v>
      </c>
    </row>
    <row r="774" spans="1:19" x14ac:dyDescent="0.35">
      <c r="A774" t="s">
        <v>73</v>
      </c>
      <c r="B774" t="s">
        <v>28</v>
      </c>
      <c r="C774" t="s">
        <v>76</v>
      </c>
      <c r="D774" t="s">
        <v>77</v>
      </c>
      <c r="E774" t="s">
        <v>1147</v>
      </c>
      <c r="F774" t="s">
        <v>1148</v>
      </c>
      <c r="H774" t="s">
        <v>128</v>
      </c>
      <c r="I774" s="3">
        <v>7.4302971763206605E-4</v>
      </c>
      <c r="J774" s="7">
        <v>13022065924.940001</v>
      </c>
      <c r="K774">
        <v>3.6555</v>
      </c>
      <c r="L774" s="3">
        <f t="shared" si="60"/>
        <v>0.96546898107770229</v>
      </c>
      <c r="M774" s="3">
        <f t="shared" si="61"/>
        <v>7.6960496110673696E-4</v>
      </c>
      <c r="N774">
        <f t="shared" si="62"/>
        <v>10021846.539692814</v>
      </c>
      <c r="O774">
        <f t="shared" si="63"/>
        <v>2.741580232442296</v>
      </c>
      <c r="P774" s="3">
        <f t="shared" si="64"/>
        <v>7.6960496110673696E-4</v>
      </c>
      <c r="Q774" t="s">
        <v>1638</v>
      </c>
      <c r="R774" t="s">
        <v>920</v>
      </c>
      <c r="S774" t="s">
        <v>1149</v>
      </c>
    </row>
    <row r="775" spans="1:19" x14ac:dyDescent="0.35">
      <c r="A775" t="s">
        <v>73</v>
      </c>
      <c r="B775" t="s">
        <v>28</v>
      </c>
      <c r="C775" t="s">
        <v>39</v>
      </c>
      <c r="D775" t="s">
        <v>40</v>
      </c>
      <c r="E775" t="s">
        <v>707</v>
      </c>
      <c r="F775" t="s">
        <v>708</v>
      </c>
      <c r="G775" t="s">
        <v>709</v>
      </c>
      <c r="H775" t="s">
        <v>452</v>
      </c>
      <c r="I775" s="3">
        <v>1.8829377021033298E-9</v>
      </c>
      <c r="J775" s="7">
        <v>51098761913.120003</v>
      </c>
      <c r="K775">
        <v>3.6555</v>
      </c>
      <c r="L775" s="3">
        <f t="shared" si="60"/>
        <v>0.98550243623972755</v>
      </c>
      <c r="M775" s="3">
        <f t="shared" si="61"/>
        <v>1.9106372880089941E-9</v>
      </c>
      <c r="N775">
        <f t="shared" si="62"/>
        <v>97.631199882300876</v>
      </c>
      <c r="O775">
        <f t="shared" si="63"/>
        <v>2.6708028965203356E-5</v>
      </c>
      <c r="P775" s="3">
        <f t="shared" si="64"/>
        <v>1.9106372880089941E-9</v>
      </c>
      <c r="Q775" t="s">
        <v>1638</v>
      </c>
      <c r="R775" t="s">
        <v>452</v>
      </c>
      <c r="S775" t="s">
        <v>709</v>
      </c>
    </row>
    <row r="776" spans="1:19" x14ac:dyDescent="0.35">
      <c r="A776" t="s">
        <v>73</v>
      </c>
      <c r="B776" t="s">
        <v>28</v>
      </c>
      <c r="C776" t="s">
        <v>76</v>
      </c>
      <c r="D776" t="s">
        <v>77</v>
      </c>
      <c r="E776" t="s">
        <v>710</v>
      </c>
      <c r="F776" t="s">
        <v>711</v>
      </c>
      <c r="G776" t="s">
        <v>712</v>
      </c>
      <c r="H776" t="s">
        <v>452</v>
      </c>
      <c r="I776" s="3">
        <v>4.2955136059297702E-6</v>
      </c>
      <c r="J776" s="7">
        <v>13022065924.940001</v>
      </c>
      <c r="K776">
        <v>3.6555</v>
      </c>
      <c r="L776" s="3">
        <f t="shared" si="60"/>
        <v>0.96546898107770229</v>
      </c>
      <c r="M776" s="3">
        <f t="shared" si="61"/>
        <v>4.4491471917978289E-6</v>
      </c>
      <c r="N776">
        <f t="shared" si="62"/>
        <v>57937.088041353003</v>
      </c>
      <c r="O776">
        <f t="shared" si="63"/>
        <v>1.5849292310587609E-2</v>
      </c>
      <c r="P776" s="3">
        <f t="shared" si="64"/>
        <v>4.4491471917978289E-6</v>
      </c>
      <c r="Q776" t="s">
        <v>1638</v>
      </c>
      <c r="R776" t="s">
        <v>452</v>
      </c>
      <c r="S776" t="s">
        <v>712</v>
      </c>
    </row>
    <row r="777" spans="1:19" x14ac:dyDescent="0.35">
      <c r="A777" t="s">
        <v>73</v>
      </c>
      <c r="B777" t="s">
        <v>28</v>
      </c>
      <c r="C777" t="s">
        <v>39</v>
      </c>
      <c r="D777" t="s">
        <v>40</v>
      </c>
      <c r="E777" t="s">
        <v>1147</v>
      </c>
      <c r="F777" t="s">
        <v>1148</v>
      </c>
      <c r="H777" t="s">
        <v>128</v>
      </c>
      <c r="I777" s="3">
        <v>3.1270752798100062E-4</v>
      </c>
      <c r="J777" s="7">
        <v>51098761913.120003</v>
      </c>
      <c r="K777">
        <v>3.6555</v>
      </c>
      <c r="L777" s="3">
        <f t="shared" si="60"/>
        <v>0.98550243623972755</v>
      </c>
      <c r="M777" s="3">
        <f t="shared" si="61"/>
        <v>3.1730771683747844E-4</v>
      </c>
      <c r="N777">
        <f t="shared" si="62"/>
        <v>16214031.47587401</v>
      </c>
      <c r="O777">
        <f t="shared" si="63"/>
        <v>4.4355167489738783</v>
      </c>
      <c r="P777" s="3">
        <f t="shared" si="64"/>
        <v>3.1730771683747844E-4</v>
      </c>
      <c r="Q777" t="s">
        <v>1638</v>
      </c>
      <c r="R777" t="s">
        <v>920</v>
      </c>
      <c r="S777" t="s">
        <v>1149</v>
      </c>
    </row>
    <row r="778" spans="1:19" x14ac:dyDescent="0.35">
      <c r="A778" t="s">
        <v>73</v>
      </c>
      <c r="B778" t="s">
        <v>28</v>
      </c>
      <c r="C778" t="s">
        <v>76</v>
      </c>
      <c r="D778" t="s">
        <v>77</v>
      </c>
      <c r="E778" t="s">
        <v>1150</v>
      </c>
      <c r="F778" t="s">
        <v>1150</v>
      </c>
      <c r="H778" t="s">
        <v>128</v>
      </c>
      <c r="I778" s="3">
        <v>3.7545017428013638E-4</v>
      </c>
      <c r="J778" s="7">
        <v>13022065924.940001</v>
      </c>
      <c r="K778">
        <v>3.6555</v>
      </c>
      <c r="L778" s="3">
        <f t="shared" si="60"/>
        <v>0.96546898107770229</v>
      </c>
      <c r="M778" s="3">
        <f t="shared" si="61"/>
        <v>3.8887854673595116E-4</v>
      </c>
      <c r="N778">
        <f t="shared" si="62"/>
        <v>5064002.0723904166</v>
      </c>
      <c r="O778">
        <f t="shared" si="63"/>
        <v>1.3853103740638537</v>
      </c>
      <c r="P778" s="3">
        <f t="shared" si="64"/>
        <v>3.8887854673595111E-4</v>
      </c>
      <c r="Q778" t="s">
        <v>1638</v>
      </c>
      <c r="R778" t="s">
        <v>920</v>
      </c>
      <c r="S778" t="s">
        <v>1151</v>
      </c>
    </row>
    <row r="779" spans="1:19" x14ac:dyDescent="0.35">
      <c r="A779" t="s">
        <v>73</v>
      </c>
      <c r="B779" t="s">
        <v>28</v>
      </c>
      <c r="C779" t="s">
        <v>29</v>
      </c>
      <c r="D779" t="s">
        <v>30</v>
      </c>
      <c r="E779" t="s">
        <v>710</v>
      </c>
      <c r="F779" t="s">
        <v>711</v>
      </c>
      <c r="G779" t="s">
        <v>712</v>
      </c>
      <c r="H779" t="s">
        <v>452</v>
      </c>
      <c r="I779" s="3">
        <v>9.51272936822803E-6</v>
      </c>
      <c r="J779" s="7">
        <v>13546427235.219999</v>
      </c>
      <c r="K779">
        <v>3.6555</v>
      </c>
      <c r="L779" s="3">
        <f t="shared" si="60"/>
        <v>0.98169211961567404</v>
      </c>
      <c r="M779" s="3">
        <f t="shared" si="61"/>
        <v>9.6901352044592147E-6</v>
      </c>
      <c r="N779">
        <f t="shared" si="62"/>
        <v>131266.71144665041</v>
      </c>
      <c r="O779">
        <f t="shared" si="63"/>
        <v>3.5909372574654742E-2</v>
      </c>
      <c r="P779" s="3">
        <f t="shared" si="64"/>
        <v>9.6901352044592147E-6</v>
      </c>
      <c r="Q779" t="s">
        <v>1638</v>
      </c>
      <c r="R779" t="s">
        <v>452</v>
      </c>
      <c r="S779" t="s">
        <v>712</v>
      </c>
    </row>
    <row r="780" spans="1:19" x14ac:dyDescent="0.35">
      <c r="A780" t="s">
        <v>73</v>
      </c>
      <c r="B780" t="s">
        <v>28</v>
      </c>
      <c r="C780" t="s">
        <v>39</v>
      </c>
      <c r="D780" t="s">
        <v>40</v>
      </c>
      <c r="E780" t="s">
        <v>710</v>
      </c>
      <c r="F780" t="s">
        <v>711</v>
      </c>
      <c r="G780" t="s">
        <v>712</v>
      </c>
      <c r="H780" t="s">
        <v>452</v>
      </c>
      <c r="I780" s="3">
        <v>3.4673882858768912E-7</v>
      </c>
      <c r="J780" s="7">
        <v>51098761913.120003</v>
      </c>
      <c r="K780">
        <v>3.6555</v>
      </c>
      <c r="L780" s="3">
        <f t="shared" si="60"/>
        <v>0.98550243623972755</v>
      </c>
      <c r="M780" s="3">
        <f t="shared" si="61"/>
        <v>3.5183964629321675E-7</v>
      </c>
      <c r="N780">
        <f t="shared" si="62"/>
        <v>17978.570317533438</v>
      </c>
      <c r="O780">
        <f t="shared" si="63"/>
        <v>4.9182246799434936E-3</v>
      </c>
      <c r="P780" s="3">
        <f t="shared" si="64"/>
        <v>3.5183964629321675E-7</v>
      </c>
      <c r="Q780" t="s">
        <v>1638</v>
      </c>
      <c r="R780" t="s">
        <v>452</v>
      </c>
      <c r="S780" t="s">
        <v>712</v>
      </c>
    </row>
    <row r="781" spans="1:19" x14ac:dyDescent="0.35">
      <c r="A781" t="s">
        <v>73</v>
      </c>
      <c r="B781" t="s">
        <v>28</v>
      </c>
      <c r="C781" t="s">
        <v>39</v>
      </c>
      <c r="D781" t="s">
        <v>40</v>
      </c>
      <c r="E781" t="s">
        <v>1150</v>
      </c>
      <c r="F781" t="s">
        <v>1150</v>
      </c>
      <c r="H781" t="s">
        <v>128</v>
      </c>
      <c r="I781" s="3">
        <v>2.6151330508193541E-4</v>
      </c>
      <c r="J781" s="7">
        <v>51098761913.120003</v>
      </c>
      <c r="K781">
        <v>3.6555</v>
      </c>
      <c r="L781" s="3">
        <f t="shared" si="60"/>
        <v>0.98550243623972755</v>
      </c>
      <c r="M781" s="3">
        <f t="shared" si="61"/>
        <v>2.653603841709035E-4</v>
      </c>
      <c r="N781">
        <f t="shared" si="62"/>
        <v>13559587.091923056</v>
      </c>
      <c r="O781">
        <f t="shared" si="63"/>
        <v>3.7093659121660663</v>
      </c>
      <c r="P781" s="3">
        <f t="shared" si="64"/>
        <v>2.653603841709035E-4</v>
      </c>
      <c r="Q781" t="s">
        <v>1638</v>
      </c>
      <c r="R781" t="s">
        <v>920</v>
      </c>
      <c r="S781" t="s">
        <v>1151</v>
      </c>
    </row>
    <row r="782" spans="1:19" x14ac:dyDescent="0.35">
      <c r="A782" t="s">
        <v>73</v>
      </c>
      <c r="B782" t="s">
        <v>28</v>
      </c>
      <c r="C782" t="s">
        <v>39</v>
      </c>
      <c r="D782" t="s">
        <v>40</v>
      </c>
      <c r="E782" t="s">
        <v>1152</v>
      </c>
      <c r="F782" t="s">
        <v>1153</v>
      </c>
      <c r="H782" t="s">
        <v>128</v>
      </c>
      <c r="I782" s="3">
        <v>2.602229741772278E-8</v>
      </c>
      <c r="J782" s="7">
        <v>51098761913.120003</v>
      </c>
      <c r="K782">
        <v>3.6555</v>
      </c>
      <c r="L782" s="3">
        <f t="shared" si="60"/>
        <v>0.98550243623972755</v>
      </c>
      <c r="M782" s="3">
        <f t="shared" si="61"/>
        <v>2.640510714211238E-8</v>
      </c>
      <c r="N782">
        <f t="shared" si="62"/>
        <v>1349.268283145225</v>
      </c>
      <c r="O782">
        <f t="shared" si="63"/>
        <v>3.6910635566823283E-4</v>
      </c>
      <c r="P782" s="3">
        <f t="shared" si="64"/>
        <v>2.640510714211238E-8</v>
      </c>
      <c r="Q782" t="s">
        <v>1638</v>
      </c>
      <c r="R782" t="s">
        <v>920</v>
      </c>
      <c r="S782" t="s">
        <v>1154</v>
      </c>
    </row>
    <row r="783" spans="1:19" x14ac:dyDescent="0.35">
      <c r="A783" t="s">
        <v>73</v>
      </c>
      <c r="B783" t="s">
        <v>28</v>
      </c>
      <c r="C783" t="s">
        <v>39</v>
      </c>
      <c r="D783" t="s">
        <v>40</v>
      </c>
      <c r="E783" t="s">
        <v>1453</v>
      </c>
      <c r="F783" t="s">
        <v>714</v>
      </c>
      <c r="G783" t="s">
        <v>715</v>
      </c>
      <c r="H783" t="s">
        <v>452</v>
      </c>
      <c r="I783" s="3">
        <v>3.4145764426533E-9</v>
      </c>
      <c r="J783" s="7">
        <v>51098761913.120003</v>
      </c>
      <c r="K783">
        <v>3.6555</v>
      </c>
      <c r="L783" s="3">
        <f t="shared" si="60"/>
        <v>0.98550243623972755</v>
      </c>
      <c r="M783" s="3">
        <f t="shared" si="61"/>
        <v>3.4648077133953325E-9</v>
      </c>
      <c r="N783">
        <f t="shared" si="62"/>
        <v>177.04738442152981</v>
      </c>
      <c r="O783">
        <f t="shared" si="63"/>
        <v>4.8433151257428486E-5</v>
      </c>
      <c r="P783" s="3">
        <f t="shared" si="64"/>
        <v>3.4648077133953325E-9</v>
      </c>
      <c r="Q783" t="s">
        <v>1638</v>
      </c>
      <c r="R783" t="s">
        <v>452</v>
      </c>
      <c r="S783" t="s">
        <v>715</v>
      </c>
    </row>
    <row r="784" spans="1:19" x14ac:dyDescent="0.35">
      <c r="A784" t="s">
        <v>73</v>
      </c>
      <c r="B784" t="s">
        <v>28</v>
      </c>
      <c r="C784" t="s">
        <v>29</v>
      </c>
      <c r="D784" t="s">
        <v>30</v>
      </c>
      <c r="E784" t="s">
        <v>1453</v>
      </c>
      <c r="F784" t="s">
        <v>714</v>
      </c>
      <c r="G784" t="s">
        <v>715</v>
      </c>
      <c r="H784" t="s">
        <v>452</v>
      </c>
      <c r="I784" s="3">
        <v>1.2611185894738901E-8</v>
      </c>
      <c r="J784" s="7">
        <v>13546427235.219999</v>
      </c>
      <c r="K784">
        <v>3.6555</v>
      </c>
      <c r="L784" s="3">
        <f t="shared" si="60"/>
        <v>0.98169211961567404</v>
      </c>
      <c r="M784" s="3">
        <f t="shared" si="61"/>
        <v>1.2846375806374097E-8</v>
      </c>
      <c r="N784">
        <f t="shared" si="62"/>
        <v>174.02249509733736</v>
      </c>
      <c r="O784">
        <f t="shared" si="63"/>
        <v>4.7605661358866742E-5</v>
      </c>
      <c r="P784" s="3">
        <f t="shared" si="64"/>
        <v>1.2846375806374097E-8</v>
      </c>
      <c r="Q784" t="s">
        <v>1638</v>
      </c>
      <c r="R784" t="s">
        <v>452</v>
      </c>
      <c r="S784" t="s">
        <v>715</v>
      </c>
    </row>
    <row r="785" spans="1:19" x14ac:dyDescent="0.35">
      <c r="A785" t="s">
        <v>73</v>
      </c>
      <c r="B785" t="s">
        <v>28</v>
      </c>
      <c r="C785" t="s">
        <v>76</v>
      </c>
      <c r="D785" t="s">
        <v>77</v>
      </c>
      <c r="E785" t="s">
        <v>1152</v>
      </c>
      <c r="F785" t="s">
        <v>1153</v>
      </c>
      <c r="H785" t="s">
        <v>128</v>
      </c>
      <c r="I785" s="3">
        <v>5.1637579993703667E-8</v>
      </c>
      <c r="J785" s="7">
        <v>13022065924.940001</v>
      </c>
      <c r="K785">
        <v>3.6555</v>
      </c>
      <c r="L785" s="3">
        <f t="shared" si="60"/>
        <v>0.96546898107770229</v>
      </c>
      <c r="M785" s="3">
        <f t="shared" si="61"/>
        <v>5.3484452639859385E-8</v>
      </c>
      <c r="N785">
        <f t="shared" si="62"/>
        <v>696.47806823558017</v>
      </c>
      <c r="O785">
        <f t="shared" si="63"/>
        <v>1.9052881089743679E-4</v>
      </c>
      <c r="P785" s="3">
        <f t="shared" si="64"/>
        <v>5.3484452639859385E-8</v>
      </c>
      <c r="Q785" t="s">
        <v>1638</v>
      </c>
      <c r="R785" t="s">
        <v>920</v>
      </c>
      <c r="S785" t="s">
        <v>1154</v>
      </c>
    </row>
    <row r="786" spans="1:19" x14ac:dyDescent="0.35">
      <c r="A786" t="s">
        <v>73</v>
      </c>
      <c r="B786" t="s">
        <v>28</v>
      </c>
      <c r="C786" t="s">
        <v>76</v>
      </c>
      <c r="D786" t="s">
        <v>77</v>
      </c>
      <c r="E786" t="s">
        <v>1155</v>
      </c>
      <c r="F786" t="s">
        <v>1156</v>
      </c>
      <c r="H786" t="s">
        <v>128</v>
      </c>
      <c r="I786" s="3">
        <v>1.8288309581103009E-4</v>
      </c>
      <c r="J786" s="7">
        <v>13022065924.940001</v>
      </c>
      <c r="K786">
        <v>3.6555</v>
      </c>
      <c r="L786" s="3">
        <f t="shared" si="60"/>
        <v>0.96546898107770229</v>
      </c>
      <c r="M786" s="3">
        <f t="shared" si="61"/>
        <v>1.8942410309949814E-4</v>
      </c>
      <c r="N786">
        <f t="shared" si="62"/>
        <v>2466693.1583342962</v>
      </c>
      <c r="O786">
        <f t="shared" si="63"/>
        <v>0.67478953859507496</v>
      </c>
      <c r="P786" s="3">
        <f t="shared" si="64"/>
        <v>1.8942410309949814E-4</v>
      </c>
      <c r="Q786" t="s">
        <v>1638</v>
      </c>
      <c r="R786" t="s">
        <v>920</v>
      </c>
      <c r="S786" t="s">
        <v>1157</v>
      </c>
    </row>
    <row r="787" spans="1:19" x14ac:dyDescent="0.35">
      <c r="A787" t="s">
        <v>73</v>
      </c>
      <c r="B787" t="s">
        <v>28</v>
      </c>
      <c r="C787" t="s">
        <v>76</v>
      </c>
      <c r="D787" t="s">
        <v>77</v>
      </c>
      <c r="E787" t="s">
        <v>1453</v>
      </c>
      <c r="F787" t="s">
        <v>714</v>
      </c>
      <c r="G787" t="s">
        <v>715</v>
      </c>
      <c r="H787" t="s">
        <v>452</v>
      </c>
      <c r="I787" s="3">
        <v>1.3516200626223499E-8</v>
      </c>
      <c r="J787" s="7">
        <v>13022065924.940001</v>
      </c>
      <c r="K787">
        <v>3.6555</v>
      </c>
      <c r="L787" s="3">
        <f t="shared" si="60"/>
        <v>0.96546898107770229</v>
      </c>
      <c r="M787" s="3">
        <f t="shared" si="61"/>
        <v>1.3999621832631095E-8</v>
      </c>
      <c r="N787">
        <f t="shared" si="62"/>
        <v>182.30399842875147</v>
      </c>
      <c r="O787">
        <f t="shared" si="63"/>
        <v>4.9871152627205983E-5</v>
      </c>
      <c r="P787" s="3">
        <f t="shared" si="64"/>
        <v>1.3999621832631095E-8</v>
      </c>
      <c r="Q787" t="s">
        <v>1638</v>
      </c>
      <c r="R787" t="s">
        <v>452</v>
      </c>
      <c r="S787" t="s">
        <v>715</v>
      </c>
    </row>
    <row r="788" spans="1:19" x14ac:dyDescent="0.35">
      <c r="A788" t="s">
        <v>73</v>
      </c>
      <c r="B788" t="s">
        <v>28</v>
      </c>
      <c r="C788" t="s">
        <v>39</v>
      </c>
      <c r="D788" t="s">
        <v>40</v>
      </c>
      <c r="E788" t="s">
        <v>716</v>
      </c>
      <c r="F788" t="s">
        <v>717</v>
      </c>
      <c r="G788" t="s">
        <v>718</v>
      </c>
      <c r="H788" t="s">
        <v>452</v>
      </c>
      <c r="I788" s="3">
        <v>1.5572835329548699E-9</v>
      </c>
      <c r="J788" s="7">
        <v>51098761913.120003</v>
      </c>
      <c r="K788">
        <v>3.6555</v>
      </c>
      <c r="L788" s="3">
        <f t="shared" si="60"/>
        <v>0.98550243623972755</v>
      </c>
      <c r="M788" s="3">
        <f t="shared" si="61"/>
        <v>1.5801924741016614E-9</v>
      </c>
      <c r="N788">
        <f t="shared" si="62"/>
        <v>80.74587901102484</v>
      </c>
      <c r="O788">
        <f t="shared" si="63"/>
        <v>2.2088874028457078E-5</v>
      </c>
      <c r="P788" s="3">
        <f t="shared" si="64"/>
        <v>1.5801924741016614E-9</v>
      </c>
      <c r="Q788" t="s">
        <v>1638</v>
      </c>
      <c r="R788" t="s">
        <v>452</v>
      </c>
      <c r="S788" t="s">
        <v>718</v>
      </c>
    </row>
    <row r="789" spans="1:19" x14ac:dyDescent="0.35">
      <c r="A789" t="s">
        <v>73</v>
      </c>
      <c r="B789" t="s">
        <v>28</v>
      </c>
      <c r="C789" t="s">
        <v>39</v>
      </c>
      <c r="D789" t="s">
        <v>40</v>
      </c>
      <c r="E789" t="s">
        <v>1155</v>
      </c>
      <c r="F789" t="s">
        <v>1156</v>
      </c>
      <c r="H789" t="s">
        <v>128</v>
      </c>
      <c r="I789" s="3">
        <v>4.3755507929538998E-4</v>
      </c>
      <c r="J789" s="7">
        <v>51098761913.120003</v>
      </c>
      <c r="K789">
        <v>3.6555</v>
      </c>
      <c r="L789" s="3">
        <f t="shared" si="60"/>
        <v>0.98550243623972755</v>
      </c>
      <c r="M789" s="3">
        <f t="shared" si="61"/>
        <v>4.4399187988303755E-4</v>
      </c>
      <c r="N789">
        <f t="shared" si="62"/>
        <v>22687435.36150191</v>
      </c>
      <c r="O789">
        <f t="shared" si="63"/>
        <v>6.2063836305572178</v>
      </c>
      <c r="P789" s="3">
        <f t="shared" si="64"/>
        <v>4.4399187988303755E-4</v>
      </c>
      <c r="Q789" t="s">
        <v>1638</v>
      </c>
      <c r="R789" t="s">
        <v>920</v>
      </c>
      <c r="S789" t="s">
        <v>1157</v>
      </c>
    </row>
    <row r="790" spans="1:19" x14ac:dyDescent="0.35">
      <c r="A790" t="s">
        <v>73</v>
      </c>
      <c r="B790" t="s">
        <v>28</v>
      </c>
      <c r="C790" t="s">
        <v>76</v>
      </c>
      <c r="D790" t="s">
        <v>77</v>
      </c>
      <c r="E790" t="s">
        <v>1158</v>
      </c>
      <c r="F790" t="s">
        <v>1159</v>
      </c>
      <c r="H790" t="s">
        <v>128</v>
      </c>
      <c r="I790" s="3">
        <v>1.8288309581103009E-4</v>
      </c>
      <c r="J790" s="7">
        <v>13022065924.940001</v>
      </c>
      <c r="K790">
        <v>3.6555</v>
      </c>
      <c r="L790" s="3">
        <f t="shared" si="60"/>
        <v>0.96546898107770229</v>
      </c>
      <c r="M790" s="3">
        <f t="shared" si="61"/>
        <v>1.8942410309949814E-4</v>
      </c>
      <c r="N790">
        <f t="shared" si="62"/>
        <v>2466693.1583342962</v>
      </c>
      <c r="O790">
        <f t="shared" si="63"/>
        <v>0.67478953859507496</v>
      </c>
      <c r="P790" s="3">
        <f t="shared" si="64"/>
        <v>1.8942410309949814E-4</v>
      </c>
      <c r="Q790" t="s">
        <v>1638</v>
      </c>
      <c r="R790" t="s">
        <v>920</v>
      </c>
      <c r="S790" t="s">
        <v>1160</v>
      </c>
    </row>
    <row r="791" spans="1:19" x14ac:dyDescent="0.35">
      <c r="A791" t="s">
        <v>73</v>
      </c>
      <c r="B791" t="s">
        <v>28</v>
      </c>
      <c r="C791" t="s">
        <v>76</v>
      </c>
      <c r="D791" t="s">
        <v>77</v>
      </c>
      <c r="E791" t="s">
        <v>716</v>
      </c>
      <c r="F791" t="s">
        <v>717</v>
      </c>
      <c r="G791" t="s">
        <v>718</v>
      </c>
      <c r="H791" t="s">
        <v>452</v>
      </c>
      <c r="I791" s="3">
        <v>4.2353074190023999E-9</v>
      </c>
      <c r="J791" s="7">
        <v>13022065924.940001</v>
      </c>
      <c r="K791">
        <v>3.6555</v>
      </c>
      <c r="L791" s="3">
        <f t="shared" si="60"/>
        <v>0.96546898107770229</v>
      </c>
      <c r="M791" s="3">
        <f t="shared" si="61"/>
        <v>4.3867876669375214E-9</v>
      </c>
      <c r="N791">
        <f t="shared" si="62"/>
        <v>57.125038197574142</v>
      </c>
      <c r="O791">
        <f t="shared" si="63"/>
        <v>1.562714763987803E-5</v>
      </c>
      <c r="P791" s="3">
        <f t="shared" si="64"/>
        <v>4.3867876669375214E-9</v>
      </c>
      <c r="Q791" t="s">
        <v>1638</v>
      </c>
      <c r="R791" t="s">
        <v>452</v>
      </c>
      <c r="S791" t="s">
        <v>718</v>
      </c>
    </row>
    <row r="792" spans="1:19" x14ac:dyDescent="0.35">
      <c r="A792" t="s">
        <v>73</v>
      </c>
      <c r="B792" t="s">
        <v>28</v>
      </c>
      <c r="C792" t="s">
        <v>76</v>
      </c>
      <c r="D792" t="s">
        <v>77</v>
      </c>
      <c r="E792" t="s">
        <v>722</v>
      </c>
      <c r="F792" t="s">
        <v>723</v>
      </c>
      <c r="G792" t="s">
        <v>724</v>
      </c>
      <c r="H792" t="s">
        <v>452</v>
      </c>
      <c r="I792" s="3">
        <v>7.7319762915209695E-4</v>
      </c>
      <c r="J792" s="7">
        <v>13022065924.940001</v>
      </c>
      <c r="K792">
        <v>3.6555</v>
      </c>
      <c r="L792" s="3">
        <f t="shared" si="60"/>
        <v>0.96546898107770229</v>
      </c>
      <c r="M792" s="3">
        <f t="shared" si="61"/>
        <v>8.0085185987955514E-4</v>
      </c>
      <c r="N792">
        <f t="shared" si="62"/>
        <v>10428745.715462379</v>
      </c>
      <c r="O792">
        <f t="shared" si="63"/>
        <v>2.8528917290281433</v>
      </c>
      <c r="P792" s="3">
        <f t="shared" si="64"/>
        <v>8.0085185987955514E-4</v>
      </c>
      <c r="Q792" t="s">
        <v>1638</v>
      </c>
      <c r="R792" t="s">
        <v>452</v>
      </c>
      <c r="S792" t="s">
        <v>724</v>
      </c>
    </row>
    <row r="793" spans="1:19" x14ac:dyDescent="0.35">
      <c r="A793" t="s">
        <v>73</v>
      </c>
      <c r="B793" t="s">
        <v>28</v>
      </c>
      <c r="C793" t="s">
        <v>39</v>
      </c>
      <c r="D793" t="s">
        <v>40</v>
      </c>
      <c r="E793" t="s">
        <v>1158</v>
      </c>
      <c r="F793" t="s">
        <v>1159</v>
      </c>
      <c r="H793" t="s">
        <v>128</v>
      </c>
      <c r="I793" s="3">
        <v>4.3755507929538998E-4</v>
      </c>
      <c r="J793" s="7">
        <v>51098761913.120003</v>
      </c>
      <c r="K793">
        <v>3.6555</v>
      </c>
      <c r="L793" s="3">
        <f t="shared" si="60"/>
        <v>0.98550243623972755</v>
      </c>
      <c r="M793" s="3">
        <f t="shared" si="61"/>
        <v>4.4399187988303755E-4</v>
      </c>
      <c r="N793">
        <f t="shared" si="62"/>
        <v>22687435.36150191</v>
      </c>
      <c r="O793">
        <f t="shared" si="63"/>
        <v>6.2063836305572178</v>
      </c>
      <c r="P793" s="3">
        <f t="shared" si="64"/>
        <v>4.4399187988303755E-4</v>
      </c>
      <c r="Q793" t="s">
        <v>1638</v>
      </c>
      <c r="R793" t="s">
        <v>920</v>
      </c>
      <c r="S793" t="s">
        <v>1160</v>
      </c>
    </row>
    <row r="794" spans="1:19" x14ac:dyDescent="0.35">
      <c r="A794" t="s">
        <v>73</v>
      </c>
      <c r="B794" t="s">
        <v>28</v>
      </c>
      <c r="C794" t="s">
        <v>76</v>
      </c>
      <c r="D794" t="s">
        <v>77</v>
      </c>
      <c r="E794" t="s">
        <v>1161</v>
      </c>
      <c r="F794" t="s">
        <v>1162</v>
      </c>
      <c r="H794" t="s">
        <v>128</v>
      </c>
      <c r="I794" s="3">
        <v>1.266275222687201E-3</v>
      </c>
      <c r="J794" s="7">
        <v>13022065924.940001</v>
      </c>
      <c r="K794">
        <v>3.6555</v>
      </c>
      <c r="L794" s="3">
        <f t="shared" si="60"/>
        <v>0.96546898107770229</v>
      </c>
      <c r="M794" s="3">
        <f t="shared" si="61"/>
        <v>1.3115648948904858E-3</v>
      </c>
      <c r="N794">
        <f t="shared" si="62"/>
        <v>17079284.526100907</v>
      </c>
      <c r="O794">
        <f t="shared" si="63"/>
        <v>4.6722157095064718</v>
      </c>
      <c r="P794" s="3">
        <f t="shared" si="64"/>
        <v>1.3115648948904858E-3</v>
      </c>
      <c r="Q794" t="s">
        <v>1638</v>
      </c>
      <c r="R794" t="s">
        <v>920</v>
      </c>
      <c r="S794" t="s">
        <v>1163</v>
      </c>
    </row>
    <row r="795" spans="1:19" x14ac:dyDescent="0.35">
      <c r="A795" t="s">
        <v>73</v>
      </c>
      <c r="B795" t="s">
        <v>28</v>
      </c>
      <c r="C795" t="s">
        <v>29</v>
      </c>
      <c r="D795" t="s">
        <v>30</v>
      </c>
      <c r="E795" t="s">
        <v>722</v>
      </c>
      <c r="F795" t="s">
        <v>723</v>
      </c>
      <c r="G795" t="s">
        <v>724</v>
      </c>
      <c r="H795" t="s">
        <v>452</v>
      </c>
      <c r="I795" s="3">
        <v>3.3795376561766202E-5</v>
      </c>
      <c r="J795" s="7">
        <v>13546427235.219999</v>
      </c>
      <c r="K795">
        <v>3.6555</v>
      </c>
      <c r="L795" s="3">
        <f t="shared" si="60"/>
        <v>0.98169211961567404</v>
      </c>
      <c r="M795" s="3">
        <f t="shared" si="61"/>
        <v>3.4425637006230496E-5</v>
      </c>
      <c r="N795">
        <f t="shared" si="62"/>
        <v>466344.38673099829</v>
      </c>
      <c r="O795">
        <f t="shared" si="63"/>
        <v>0.12757335158829114</v>
      </c>
      <c r="P795" s="3">
        <f t="shared" si="64"/>
        <v>3.4425637006230496E-5</v>
      </c>
      <c r="Q795" t="s">
        <v>1638</v>
      </c>
      <c r="R795" t="s">
        <v>452</v>
      </c>
      <c r="S795" t="s">
        <v>724</v>
      </c>
    </row>
    <row r="796" spans="1:19" x14ac:dyDescent="0.35">
      <c r="A796" t="s">
        <v>73</v>
      </c>
      <c r="B796" t="s">
        <v>28</v>
      </c>
      <c r="C796" t="s">
        <v>39</v>
      </c>
      <c r="D796" t="s">
        <v>40</v>
      </c>
      <c r="E796" t="s">
        <v>722</v>
      </c>
      <c r="F796" t="s">
        <v>723</v>
      </c>
      <c r="G796" t="s">
        <v>724</v>
      </c>
      <c r="H796" t="s">
        <v>452</v>
      </c>
      <c r="I796" s="3">
        <v>3.3101320161780199E-5</v>
      </c>
      <c r="J796" s="7">
        <v>51098761913.120003</v>
      </c>
      <c r="K796">
        <v>3.6555</v>
      </c>
      <c r="L796" s="3">
        <f t="shared" si="60"/>
        <v>0.98550243623972755</v>
      </c>
      <c r="M796" s="3">
        <f t="shared" si="61"/>
        <v>3.3588268221924683E-5</v>
      </c>
      <c r="N796">
        <f t="shared" si="62"/>
        <v>1716318.9209461438</v>
      </c>
      <c r="O796">
        <f t="shared" si="63"/>
        <v>0.46951687072798354</v>
      </c>
      <c r="P796" s="3">
        <f t="shared" si="64"/>
        <v>3.3588268221924683E-5</v>
      </c>
      <c r="Q796" t="s">
        <v>1638</v>
      </c>
      <c r="R796" t="s">
        <v>452</v>
      </c>
      <c r="S796" t="s">
        <v>724</v>
      </c>
    </row>
    <row r="797" spans="1:19" x14ac:dyDescent="0.35">
      <c r="A797" t="s">
        <v>73</v>
      </c>
      <c r="B797" t="s">
        <v>28</v>
      </c>
      <c r="C797" t="s">
        <v>39</v>
      </c>
      <c r="D797" t="s">
        <v>40</v>
      </c>
      <c r="E797" t="s">
        <v>1161</v>
      </c>
      <c r="F797" t="s">
        <v>1162</v>
      </c>
      <c r="H797" t="s">
        <v>128</v>
      </c>
      <c r="I797" s="3">
        <v>6.3979862123635502E-4</v>
      </c>
      <c r="J797" s="7">
        <v>51098761913.120003</v>
      </c>
      <c r="K797">
        <v>3.6555</v>
      </c>
      <c r="L797" s="3">
        <f t="shared" si="60"/>
        <v>0.98550243623972755</v>
      </c>
      <c r="M797" s="3">
        <f t="shared" si="61"/>
        <v>6.4921059320519156E-4</v>
      </c>
      <c r="N797">
        <f t="shared" si="62"/>
        <v>33173857.533667486</v>
      </c>
      <c r="O797">
        <f t="shared" si="63"/>
        <v>9.0750533534858402</v>
      </c>
      <c r="P797" s="3">
        <f t="shared" si="64"/>
        <v>6.4921059320519156E-4</v>
      </c>
      <c r="Q797" t="s">
        <v>1638</v>
      </c>
      <c r="R797" t="s">
        <v>920</v>
      </c>
      <c r="S797" t="s">
        <v>1163</v>
      </c>
    </row>
    <row r="798" spans="1:19" x14ac:dyDescent="0.35">
      <c r="A798" t="s">
        <v>73</v>
      </c>
      <c r="B798" t="s">
        <v>28</v>
      </c>
      <c r="C798" t="s">
        <v>39</v>
      </c>
      <c r="D798" t="s">
        <v>40</v>
      </c>
      <c r="E798" t="s">
        <v>1164</v>
      </c>
      <c r="F798" t="s">
        <v>1164</v>
      </c>
      <c r="H798" t="s">
        <v>128</v>
      </c>
      <c r="I798" s="3">
        <v>2.00136340592701E-4</v>
      </c>
      <c r="J798" s="7">
        <v>51098761913.120003</v>
      </c>
      <c r="K798">
        <v>3.6555</v>
      </c>
      <c r="L798" s="3">
        <f t="shared" si="60"/>
        <v>0.98550243623972755</v>
      </c>
      <c r="M798" s="3">
        <f t="shared" si="61"/>
        <v>2.0308051328248264E-4</v>
      </c>
      <c r="N798">
        <f t="shared" si="62"/>
        <v>10377162.797415785</v>
      </c>
      <c r="O798">
        <f t="shared" si="63"/>
        <v>2.8387806859296365</v>
      </c>
      <c r="P798" s="3">
        <f t="shared" si="64"/>
        <v>2.0308051328248267E-4</v>
      </c>
      <c r="Q798" t="s">
        <v>1638</v>
      </c>
      <c r="R798" t="s">
        <v>920</v>
      </c>
      <c r="S798" t="s">
        <v>1165</v>
      </c>
    </row>
    <row r="799" spans="1:19" x14ac:dyDescent="0.35">
      <c r="A799" t="s">
        <v>73</v>
      </c>
      <c r="B799" t="s">
        <v>28</v>
      </c>
      <c r="C799" t="s">
        <v>39</v>
      </c>
      <c r="D799" t="s">
        <v>40</v>
      </c>
      <c r="E799" t="s">
        <v>725</v>
      </c>
      <c r="F799" t="s">
        <v>726</v>
      </c>
      <c r="G799" t="s">
        <v>727</v>
      </c>
      <c r="H799" t="s">
        <v>452</v>
      </c>
      <c r="I799" s="3">
        <v>1.0832713426966E-8</v>
      </c>
      <c r="J799" s="7">
        <v>51098761913.120003</v>
      </c>
      <c r="K799">
        <v>3.6555</v>
      </c>
      <c r="L799" s="3">
        <f t="shared" si="60"/>
        <v>0.98550243623972755</v>
      </c>
      <c r="M799" s="3">
        <f t="shared" si="61"/>
        <v>1.0992071687107325E-8</v>
      </c>
      <c r="N799">
        <f t="shared" si="62"/>
        <v>561.68125407144453</v>
      </c>
      <c r="O799">
        <f t="shared" si="63"/>
        <v>1.5365374205209806E-4</v>
      </c>
      <c r="P799" s="3">
        <f t="shared" si="64"/>
        <v>1.0992071687107325E-8</v>
      </c>
      <c r="Q799" t="s">
        <v>1638</v>
      </c>
      <c r="R799" t="s">
        <v>452</v>
      </c>
      <c r="S799" t="s">
        <v>727</v>
      </c>
    </row>
    <row r="800" spans="1:19" x14ac:dyDescent="0.35">
      <c r="A800" t="s">
        <v>73</v>
      </c>
      <c r="B800" t="s">
        <v>28</v>
      </c>
      <c r="C800" t="s">
        <v>76</v>
      </c>
      <c r="D800" t="s">
        <v>77</v>
      </c>
      <c r="E800" t="s">
        <v>1164</v>
      </c>
      <c r="F800" t="s">
        <v>1164</v>
      </c>
      <c r="H800" t="s">
        <v>128</v>
      </c>
      <c r="I800" s="3">
        <v>6.1616815969484399E-4</v>
      </c>
      <c r="J800" s="7">
        <v>13022065924.940001</v>
      </c>
      <c r="K800">
        <v>3.6555</v>
      </c>
      <c r="L800" s="3">
        <f t="shared" si="60"/>
        <v>0.96546898107770229</v>
      </c>
      <c r="M800" s="3">
        <f t="shared" si="61"/>
        <v>6.3820606541605083E-4</v>
      </c>
      <c r="N800">
        <f t="shared" si="62"/>
        <v>8310761.4575443845</v>
      </c>
      <c r="O800">
        <f t="shared" si="63"/>
        <v>2.2734951326889301</v>
      </c>
      <c r="P800" s="3">
        <f t="shared" si="64"/>
        <v>6.3820606541605083E-4</v>
      </c>
      <c r="Q800" t="s">
        <v>1638</v>
      </c>
      <c r="R800" t="s">
        <v>920</v>
      </c>
      <c r="S800" t="s">
        <v>1165</v>
      </c>
    </row>
    <row r="801" spans="1:19" x14ac:dyDescent="0.35">
      <c r="A801" t="s">
        <v>73</v>
      </c>
      <c r="B801" t="s">
        <v>28</v>
      </c>
      <c r="C801" t="s">
        <v>76</v>
      </c>
      <c r="D801" t="s">
        <v>77</v>
      </c>
      <c r="E801" t="s">
        <v>725</v>
      </c>
      <c r="F801" t="s">
        <v>726</v>
      </c>
      <c r="G801" t="s">
        <v>727</v>
      </c>
      <c r="H801" t="s">
        <v>452</v>
      </c>
      <c r="I801" s="3">
        <v>4.2880026411945401E-8</v>
      </c>
      <c r="J801" s="7">
        <v>13022065924.940001</v>
      </c>
      <c r="K801">
        <v>3.6555</v>
      </c>
      <c r="L801" s="3">
        <f t="shared" si="60"/>
        <v>0.96546898107770229</v>
      </c>
      <c r="M801" s="3">
        <f t="shared" si="61"/>
        <v>4.4413675894673159E-8</v>
      </c>
      <c r="N801">
        <f t="shared" si="62"/>
        <v>578.35781546935243</v>
      </c>
      <c r="O801">
        <f t="shared" si="63"/>
        <v>1.5821578866621595E-4</v>
      </c>
      <c r="P801" s="3">
        <f t="shared" si="64"/>
        <v>4.4413675894673159E-8</v>
      </c>
      <c r="Q801" t="s">
        <v>1638</v>
      </c>
      <c r="R801" t="s">
        <v>452</v>
      </c>
      <c r="S801" t="s">
        <v>727</v>
      </c>
    </row>
    <row r="802" spans="1:19" x14ac:dyDescent="0.35">
      <c r="A802" t="s">
        <v>73</v>
      </c>
      <c r="B802" t="s">
        <v>28</v>
      </c>
      <c r="C802" t="s">
        <v>29</v>
      </c>
      <c r="D802" t="s">
        <v>30</v>
      </c>
      <c r="E802" t="s">
        <v>725</v>
      </c>
      <c r="F802" t="s">
        <v>726</v>
      </c>
      <c r="G802" t="s">
        <v>727</v>
      </c>
      <c r="H802" t="s">
        <v>452</v>
      </c>
      <c r="I802" s="3">
        <v>4.0008875211145701E-8</v>
      </c>
      <c r="J802" s="7">
        <v>13546427235.219999</v>
      </c>
      <c r="K802">
        <v>3.6555</v>
      </c>
      <c r="L802" s="3">
        <f t="shared" si="60"/>
        <v>0.98169211961567404</v>
      </c>
      <c r="M802" s="3">
        <f t="shared" si="61"/>
        <v>4.0755013116341316E-8</v>
      </c>
      <c r="N802">
        <f t="shared" si="62"/>
        <v>552.08481965095427</v>
      </c>
      <c r="O802">
        <f t="shared" si="63"/>
        <v>1.5102853772423861E-4</v>
      </c>
      <c r="P802" s="3">
        <f t="shared" si="64"/>
        <v>4.0755013116341316E-8</v>
      </c>
      <c r="Q802" t="s">
        <v>1638</v>
      </c>
      <c r="R802" t="s">
        <v>452</v>
      </c>
      <c r="S802" t="s">
        <v>727</v>
      </c>
    </row>
    <row r="803" spans="1:19" x14ac:dyDescent="0.35">
      <c r="A803" t="s">
        <v>73</v>
      </c>
      <c r="B803" t="s">
        <v>28</v>
      </c>
      <c r="C803" t="s">
        <v>39</v>
      </c>
      <c r="D803" t="s">
        <v>40</v>
      </c>
      <c r="E803" t="s">
        <v>1166</v>
      </c>
      <c r="F803" t="s">
        <v>1116</v>
      </c>
      <c r="H803" t="s">
        <v>128</v>
      </c>
      <c r="I803" s="3">
        <v>4.1920949126697993E-4</v>
      </c>
      <c r="J803" s="7">
        <v>51098761913.120003</v>
      </c>
      <c r="K803">
        <v>3.6555</v>
      </c>
      <c r="L803" s="3">
        <f t="shared" si="60"/>
        <v>0.98550243623972755</v>
      </c>
      <c r="M803" s="3">
        <f t="shared" si="61"/>
        <v>4.2537641293563023E-4</v>
      </c>
      <c r="N803">
        <f t="shared" si="62"/>
        <v>21736208.048054788</v>
      </c>
      <c r="O803">
        <f t="shared" si="63"/>
        <v>5.9461655171809022</v>
      </c>
      <c r="P803" s="3">
        <f t="shared" si="64"/>
        <v>4.2537641293563023E-4</v>
      </c>
      <c r="Q803" t="s">
        <v>1638</v>
      </c>
      <c r="R803" t="s">
        <v>920</v>
      </c>
      <c r="S803" t="s">
        <v>1167</v>
      </c>
    </row>
    <row r="804" spans="1:19" x14ac:dyDescent="0.35">
      <c r="A804" t="s">
        <v>73</v>
      </c>
      <c r="B804" t="s">
        <v>28</v>
      </c>
      <c r="C804" t="s">
        <v>76</v>
      </c>
      <c r="D804" t="s">
        <v>77</v>
      </c>
      <c r="E804" t="s">
        <v>1166</v>
      </c>
      <c r="F804" t="s">
        <v>1116</v>
      </c>
      <c r="H804" t="s">
        <v>128</v>
      </c>
      <c r="I804" s="3">
        <v>7.293128670463906E-4</v>
      </c>
      <c r="J804" s="7">
        <v>13022065924.940001</v>
      </c>
      <c r="K804">
        <v>3.6555</v>
      </c>
      <c r="L804" s="3">
        <f t="shared" si="60"/>
        <v>0.96546898107770229</v>
      </c>
      <c r="M804" s="3">
        <f t="shared" si="61"/>
        <v>7.5539751285670198E-4</v>
      </c>
      <c r="N804">
        <f t="shared" si="62"/>
        <v>9836836.2119556852</v>
      </c>
      <c r="O804">
        <f t="shared" si="63"/>
        <v>2.6909687353182017</v>
      </c>
      <c r="P804" s="3">
        <f t="shared" si="64"/>
        <v>7.5539751285670198E-4</v>
      </c>
      <c r="Q804" t="s">
        <v>1638</v>
      </c>
      <c r="R804" t="s">
        <v>920</v>
      </c>
      <c r="S804" t="s">
        <v>1167</v>
      </c>
    </row>
    <row r="805" spans="1:19" x14ac:dyDescent="0.35">
      <c r="A805" t="s">
        <v>73</v>
      </c>
      <c r="B805" t="s">
        <v>28</v>
      </c>
      <c r="C805" t="s">
        <v>39</v>
      </c>
      <c r="D805" t="s">
        <v>40</v>
      </c>
      <c r="E805" t="s">
        <v>728</v>
      </c>
      <c r="F805" t="s">
        <v>729</v>
      </c>
      <c r="G805" t="s">
        <v>730</v>
      </c>
      <c r="H805" t="s">
        <v>452</v>
      </c>
      <c r="I805" s="3">
        <v>1.7118351914116609E-6</v>
      </c>
      <c r="J805" s="7">
        <v>51098761913.120003</v>
      </c>
      <c r="K805">
        <v>3.6555</v>
      </c>
      <c r="L805" s="3">
        <f t="shared" si="60"/>
        <v>0.98550243623972755</v>
      </c>
      <c r="M805" s="3">
        <f t="shared" si="61"/>
        <v>1.7370177165094799E-6</v>
      </c>
      <c r="N805">
        <f t="shared" si="62"/>
        <v>88759.454734789295</v>
      </c>
      <c r="O805">
        <f t="shared" si="63"/>
        <v>2.4281070916369659E-2</v>
      </c>
      <c r="P805" s="3">
        <f t="shared" si="64"/>
        <v>1.7370177165094801E-6</v>
      </c>
      <c r="Q805" t="s">
        <v>1638</v>
      </c>
      <c r="R805" t="s">
        <v>452</v>
      </c>
      <c r="S805" t="s">
        <v>730</v>
      </c>
    </row>
    <row r="806" spans="1:19" x14ac:dyDescent="0.35">
      <c r="A806" t="s">
        <v>73</v>
      </c>
      <c r="B806" t="s">
        <v>28</v>
      </c>
      <c r="C806" t="s">
        <v>29</v>
      </c>
      <c r="D806" t="s">
        <v>30</v>
      </c>
      <c r="E806" t="s">
        <v>731</v>
      </c>
      <c r="F806" t="s">
        <v>732</v>
      </c>
      <c r="G806" t="s">
        <v>733</v>
      </c>
      <c r="H806" t="s">
        <v>452</v>
      </c>
      <c r="I806" s="3">
        <v>7.9218190021348301E-7</v>
      </c>
      <c r="J806" s="7">
        <v>13546427235.219999</v>
      </c>
      <c r="K806">
        <v>3.6555</v>
      </c>
      <c r="L806" s="3">
        <f t="shared" si="60"/>
        <v>0.98169211961567404</v>
      </c>
      <c r="M806" s="3">
        <f t="shared" si="61"/>
        <v>8.0695554582185802E-7</v>
      </c>
      <c r="N806">
        <f t="shared" si="62"/>
        <v>10931.364583533037</v>
      </c>
      <c r="O806">
        <f t="shared" si="63"/>
        <v>2.9903883418227429E-3</v>
      </c>
      <c r="P806" s="3">
        <f t="shared" si="64"/>
        <v>8.0695554582185802E-7</v>
      </c>
      <c r="Q806" t="s">
        <v>1638</v>
      </c>
      <c r="R806" t="s">
        <v>452</v>
      </c>
      <c r="S806" t="s">
        <v>733</v>
      </c>
    </row>
    <row r="807" spans="1:19" x14ac:dyDescent="0.35">
      <c r="A807" t="s">
        <v>73</v>
      </c>
      <c r="B807" t="s">
        <v>28</v>
      </c>
      <c r="C807" t="s">
        <v>39</v>
      </c>
      <c r="D807" t="s">
        <v>40</v>
      </c>
      <c r="E807" t="s">
        <v>1168</v>
      </c>
      <c r="F807" t="s">
        <v>1169</v>
      </c>
      <c r="H807" t="s">
        <v>128</v>
      </c>
      <c r="I807" s="3">
        <v>2.9529517731719098E-3</v>
      </c>
      <c r="J807" s="7">
        <v>51098761913.120003</v>
      </c>
      <c r="K807">
        <v>3.6555</v>
      </c>
      <c r="L807" s="3">
        <f t="shared" si="60"/>
        <v>0.98550243623972755</v>
      </c>
      <c r="M807" s="3">
        <f t="shared" si="61"/>
        <v>2.9963921595558512E-3</v>
      </c>
      <c r="N807">
        <f t="shared" si="62"/>
        <v>153111929.55948392</v>
      </c>
      <c r="O807">
        <f t="shared" si="63"/>
        <v>41.885358927502097</v>
      </c>
      <c r="P807" s="3">
        <f t="shared" si="64"/>
        <v>2.9963921595558512E-3</v>
      </c>
      <c r="Q807" t="s">
        <v>1638</v>
      </c>
      <c r="R807" t="s">
        <v>920</v>
      </c>
      <c r="S807" t="s">
        <v>1170</v>
      </c>
    </row>
    <row r="808" spans="1:19" x14ac:dyDescent="0.35">
      <c r="A808" t="s">
        <v>73</v>
      </c>
      <c r="B808" t="s">
        <v>28</v>
      </c>
      <c r="C808" t="s">
        <v>76</v>
      </c>
      <c r="D808" t="s">
        <v>77</v>
      </c>
      <c r="E808" t="s">
        <v>1171</v>
      </c>
      <c r="F808" t="s">
        <v>1172</v>
      </c>
      <c r="H808" t="s">
        <v>128</v>
      </c>
      <c r="I808" s="3">
        <v>5.7540472879621701E-4</v>
      </c>
      <c r="J808" s="7">
        <v>13022065924.940001</v>
      </c>
      <c r="K808">
        <v>3.6555</v>
      </c>
      <c r="L808" s="3">
        <f t="shared" si="60"/>
        <v>0.96546898107770229</v>
      </c>
      <c r="M808" s="3">
        <f t="shared" si="61"/>
        <v>5.9598468731115832E-4</v>
      </c>
      <c r="N808">
        <f t="shared" si="62"/>
        <v>7760951.8884206563</v>
      </c>
      <c r="O808">
        <f t="shared" si="63"/>
        <v>2.1230890133827538</v>
      </c>
      <c r="P808" s="3">
        <f t="shared" si="64"/>
        <v>5.9598468731115832E-4</v>
      </c>
      <c r="Q808" t="s">
        <v>1638</v>
      </c>
      <c r="R808" t="s">
        <v>920</v>
      </c>
      <c r="S808" t="s">
        <v>1173</v>
      </c>
    </row>
    <row r="809" spans="1:19" x14ac:dyDescent="0.35">
      <c r="A809" t="s">
        <v>73</v>
      </c>
      <c r="B809" t="s">
        <v>28</v>
      </c>
      <c r="C809" t="s">
        <v>39</v>
      </c>
      <c r="D809" t="s">
        <v>40</v>
      </c>
      <c r="E809" t="s">
        <v>731</v>
      </c>
      <c r="F809" t="s">
        <v>732</v>
      </c>
      <c r="G809" t="s">
        <v>733</v>
      </c>
      <c r="H809" t="s">
        <v>452</v>
      </c>
      <c r="I809" s="3">
        <v>1.94990360674654E-7</v>
      </c>
      <c r="J809" s="7">
        <v>51098761913.120003</v>
      </c>
      <c r="K809">
        <v>3.6555</v>
      </c>
      <c r="L809" s="3">
        <f t="shared" si="60"/>
        <v>0.98550243623972755</v>
      </c>
      <c r="M809" s="3">
        <f t="shared" si="61"/>
        <v>1.9785883170279832E-7</v>
      </c>
      <c r="N809">
        <f t="shared" si="62"/>
        <v>10110.341333589371</v>
      </c>
      <c r="O809">
        <f t="shared" si="63"/>
        <v>2.7657889026369504E-3</v>
      </c>
      <c r="P809" s="3">
        <f t="shared" si="64"/>
        <v>1.9785883170279832E-7</v>
      </c>
      <c r="Q809" t="s">
        <v>1638</v>
      </c>
      <c r="R809" t="s">
        <v>452</v>
      </c>
      <c r="S809" t="s">
        <v>733</v>
      </c>
    </row>
    <row r="810" spans="1:19" x14ac:dyDescent="0.35">
      <c r="A810" t="s">
        <v>73</v>
      </c>
      <c r="B810" t="s">
        <v>28</v>
      </c>
      <c r="C810" t="s">
        <v>76</v>
      </c>
      <c r="D810" t="s">
        <v>77</v>
      </c>
      <c r="E810" t="s">
        <v>731</v>
      </c>
      <c r="F810" t="s">
        <v>732</v>
      </c>
      <c r="G810" t="s">
        <v>733</v>
      </c>
      <c r="H810" t="s">
        <v>452</v>
      </c>
      <c r="I810" s="3">
        <v>9.1510032288824495E-7</v>
      </c>
      <c r="J810" s="7">
        <v>13022065924.940001</v>
      </c>
      <c r="K810">
        <v>3.6555</v>
      </c>
      <c r="L810" s="3">
        <f t="shared" si="60"/>
        <v>0.96546898107770229</v>
      </c>
      <c r="M810" s="3">
        <f t="shared" si="61"/>
        <v>9.4782985349437801E-7</v>
      </c>
      <c r="N810">
        <f t="shared" si="62"/>
        <v>12342.702837830013</v>
      </c>
      <c r="O810">
        <f t="shared" si="63"/>
        <v>3.3764745829106858E-3</v>
      </c>
      <c r="P810" s="3">
        <f t="shared" si="64"/>
        <v>9.4782985349437801E-7</v>
      </c>
      <c r="Q810" t="s">
        <v>1638</v>
      </c>
      <c r="R810" t="s">
        <v>452</v>
      </c>
      <c r="S810" t="s">
        <v>733</v>
      </c>
    </row>
    <row r="811" spans="1:19" x14ac:dyDescent="0.35">
      <c r="A811" t="s">
        <v>73</v>
      </c>
      <c r="B811" t="s">
        <v>28</v>
      </c>
      <c r="C811" t="s">
        <v>39</v>
      </c>
      <c r="D811" t="s">
        <v>40</v>
      </c>
      <c r="E811" t="s">
        <v>1171</v>
      </c>
      <c r="F811" t="s">
        <v>1172</v>
      </c>
      <c r="H811" t="s">
        <v>128</v>
      </c>
      <c r="I811" s="3">
        <v>3.4965836259927703E-4</v>
      </c>
      <c r="J811" s="7">
        <v>51098761913.120003</v>
      </c>
      <c r="K811">
        <v>3.6555</v>
      </c>
      <c r="L811" s="3">
        <f t="shared" si="60"/>
        <v>0.98550243623972755</v>
      </c>
      <c r="M811" s="3">
        <f t="shared" si="61"/>
        <v>3.5480212908801088E-4</v>
      </c>
      <c r="N811">
        <f t="shared" si="62"/>
        <v>18129949.520536337</v>
      </c>
      <c r="O811">
        <f t="shared" si="63"/>
        <v>4.9596360335210878</v>
      </c>
      <c r="P811" s="3">
        <f t="shared" si="64"/>
        <v>3.5480212908801088E-4</v>
      </c>
      <c r="Q811" t="s">
        <v>1638</v>
      </c>
      <c r="R811" t="s">
        <v>920</v>
      </c>
      <c r="S811" t="s">
        <v>1173</v>
      </c>
    </row>
    <row r="812" spans="1:19" x14ac:dyDescent="0.35">
      <c r="A812" t="s">
        <v>73</v>
      </c>
      <c r="B812" t="s">
        <v>28</v>
      </c>
      <c r="C812" t="s">
        <v>39</v>
      </c>
      <c r="D812" t="s">
        <v>40</v>
      </c>
      <c r="E812" t="s">
        <v>1174</v>
      </c>
      <c r="F812" t="s">
        <v>1175</v>
      </c>
      <c r="H812" t="s">
        <v>128</v>
      </c>
      <c r="I812" s="3">
        <v>1.9175093021357492E-5</v>
      </c>
      <c r="J812" s="7">
        <v>51098761913.120003</v>
      </c>
      <c r="K812">
        <v>3.6555</v>
      </c>
      <c r="L812" s="3">
        <f t="shared" si="60"/>
        <v>0.98550243623972755</v>
      </c>
      <c r="M812" s="3">
        <f t="shared" si="61"/>
        <v>1.9457174651461815E-5</v>
      </c>
      <c r="N812">
        <f t="shared" si="62"/>
        <v>994237.53501704091</v>
      </c>
      <c r="O812">
        <f t="shared" si="63"/>
        <v>0.27198400629655067</v>
      </c>
      <c r="P812" s="3">
        <f t="shared" si="64"/>
        <v>1.9457174651461815E-5</v>
      </c>
      <c r="Q812" t="s">
        <v>1638</v>
      </c>
      <c r="R812" t="s">
        <v>920</v>
      </c>
      <c r="S812" t="s">
        <v>1176</v>
      </c>
    </row>
    <row r="813" spans="1:19" x14ac:dyDescent="0.35">
      <c r="A813" t="s">
        <v>73</v>
      </c>
      <c r="B813" t="s">
        <v>28</v>
      </c>
      <c r="C813" t="s">
        <v>76</v>
      </c>
      <c r="D813" t="s">
        <v>77</v>
      </c>
      <c r="E813" t="s">
        <v>734</v>
      </c>
      <c r="F813" t="s">
        <v>735</v>
      </c>
      <c r="G813" t="s">
        <v>736</v>
      </c>
      <c r="H813" t="s">
        <v>452</v>
      </c>
      <c r="I813" s="3">
        <v>1.839822880475246E-3</v>
      </c>
      <c r="J813" s="7">
        <v>13022065924.940001</v>
      </c>
      <c r="K813">
        <v>3.6555</v>
      </c>
      <c r="L813" s="3">
        <f t="shared" si="60"/>
        <v>0.96546898107770229</v>
      </c>
      <c r="M813" s="3">
        <f t="shared" si="61"/>
        <v>1.9056260910853379E-3</v>
      </c>
      <c r="N813">
        <f t="shared" si="62"/>
        <v>24815188.586398989</v>
      </c>
      <c r="O813">
        <f t="shared" si="63"/>
        <v>6.7884526292980407</v>
      </c>
      <c r="P813" s="3">
        <f t="shared" si="64"/>
        <v>1.9056260910853379E-3</v>
      </c>
      <c r="Q813" t="s">
        <v>1638</v>
      </c>
      <c r="R813" t="s">
        <v>452</v>
      </c>
      <c r="S813" t="s">
        <v>736</v>
      </c>
    </row>
    <row r="814" spans="1:19" x14ac:dyDescent="0.35">
      <c r="A814" t="s">
        <v>73</v>
      </c>
      <c r="B814" t="s">
        <v>28</v>
      </c>
      <c r="C814" t="s">
        <v>39</v>
      </c>
      <c r="D814" t="s">
        <v>40</v>
      </c>
      <c r="E814" t="s">
        <v>734</v>
      </c>
      <c r="F814" t="s">
        <v>735</v>
      </c>
      <c r="G814" t="s">
        <v>736</v>
      </c>
      <c r="H814" t="s">
        <v>452</v>
      </c>
      <c r="I814" s="3">
        <v>1.2497728398459999E-3</v>
      </c>
      <c r="J814" s="7">
        <v>51098761913.120003</v>
      </c>
      <c r="K814">
        <v>3.6555</v>
      </c>
      <c r="L814" s="3">
        <f t="shared" si="60"/>
        <v>0.98550243623972755</v>
      </c>
      <c r="M814" s="3">
        <f t="shared" si="61"/>
        <v>1.2681580419167909E-3</v>
      </c>
      <c r="N814">
        <f t="shared" si="62"/>
        <v>64801305.852114558</v>
      </c>
      <c r="O814">
        <f t="shared" si="63"/>
        <v>17.727070401344431</v>
      </c>
      <c r="P814" s="3">
        <f t="shared" si="64"/>
        <v>1.2681580419167909E-3</v>
      </c>
      <c r="Q814" t="s">
        <v>1638</v>
      </c>
      <c r="R814" t="s">
        <v>452</v>
      </c>
      <c r="S814" t="s">
        <v>736</v>
      </c>
    </row>
    <row r="815" spans="1:19" x14ac:dyDescent="0.35">
      <c r="A815" t="s">
        <v>73</v>
      </c>
      <c r="B815" t="s">
        <v>28</v>
      </c>
      <c r="C815" t="s">
        <v>76</v>
      </c>
      <c r="D815" t="s">
        <v>77</v>
      </c>
      <c r="E815" t="s">
        <v>1174</v>
      </c>
      <c r="F815" t="s">
        <v>1175</v>
      </c>
      <c r="H815" t="s">
        <v>128</v>
      </c>
      <c r="I815" s="3">
        <v>5.6926786873107007E-5</v>
      </c>
      <c r="J815" s="7">
        <v>13022065924.940001</v>
      </c>
      <c r="K815">
        <v>3.6555</v>
      </c>
      <c r="L815" s="3">
        <f t="shared" si="60"/>
        <v>0.96546898107770229</v>
      </c>
      <c r="M815" s="3">
        <f t="shared" si="61"/>
        <v>5.8962833595712859E-5</v>
      </c>
      <c r="N815">
        <f t="shared" si="62"/>
        <v>767817.90620463993</v>
      </c>
      <c r="O815">
        <f t="shared" si="63"/>
        <v>0.21004456468462315</v>
      </c>
      <c r="P815" s="3">
        <f t="shared" si="64"/>
        <v>5.8962833595712859E-5</v>
      </c>
      <c r="Q815" t="s">
        <v>1638</v>
      </c>
      <c r="R815" t="s">
        <v>920</v>
      </c>
      <c r="S815" t="s">
        <v>1176</v>
      </c>
    </row>
    <row r="816" spans="1:19" x14ac:dyDescent="0.35">
      <c r="A816" t="s">
        <v>73</v>
      </c>
      <c r="B816" t="s">
        <v>28</v>
      </c>
      <c r="C816" t="s">
        <v>29</v>
      </c>
      <c r="D816" t="s">
        <v>30</v>
      </c>
      <c r="E816" t="s">
        <v>219</v>
      </c>
      <c r="F816" t="s">
        <v>220</v>
      </c>
      <c r="H816" t="s">
        <v>128</v>
      </c>
      <c r="I816" s="3">
        <v>1.2651189139319401E-3</v>
      </c>
      <c r="J816" s="7">
        <v>13546427235.219999</v>
      </c>
      <c r="K816">
        <v>3.6555</v>
      </c>
      <c r="L816" s="3">
        <f t="shared" si="60"/>
        <v>0.98169211961567404</v>
      </c>
      <c r="M816" s="3">
        <f t="shared" si="61"/>
        <v>1.2887125083852417E-3</v>
      </c>
      <c r="N816">
        <f t="shared" si="62"/>
        <v>17457450.221958518</v>
      </c>
      <c r="O816">
        <f t="shared" si="63"/>
        <v>4.7756668641659186</v>
      </c>
      <c r="P816" s="3">
        <f t="shared" si="64"/>
        <v>1.2887125083852415E-3</v>
      </c>
      <c r="Q816" t="s">
        <v>1638</v>
      </c>
      <c r="R816" t="s">
        <v>128</v>
      </c>
      <c r="S816" t="s">
        <v>222</v>
      </c>
    </row>
    <row r="817" spans="1:19" x14ac:dyDescent="0.35">
      <c r="A817" t="s">
        <v>73</v>
      </c>
      <c r="B817" t="s">
        <v>28</v>
      </c>
      <c r="C817" t="s">
        <v>39</v>
      </c>
      <c r="D817" t="s">
        <v>40</v>
      </c>
      <c r="E817" t="s">
        <v>739</v>
      </c>
      <c r="F817" t="s">
        <v>740</v>
      </c>
      <c r="G817" t="s">
        <v>741</v>
      </c>
      <c r="H817" t="s">
        <v>452</v>
      </c>
      <c r="I817" s="3">
        <v>1.11327611277601E-3</v>
      </c>
      <c r="J817" s="7">
        <v>51098761913.120003</v>
      </c>
      <c r="K817">
        <v>3.6555</v>
      </c>
      <c r="L817" s="3">
        <f t="shared" si="60"/>
        <v>0.98550243623972755</v>
      </c>
      <c r="M817" s="3">
        <f t="shared" si="61"/>
        <v>1.1296533340128658E-3</v>
      </c>
      <c r="N817">
        <f t="shared" si="62"/>
        <v>57723886.759085655</v>
      </c>
      <c r="O817">
        <f t="shared" si="63"/>
        <v>15.790968884991289</v>
      </c>
      <c r="P817" s="3">
        <f t="shared" si="64"/>
        <v>1.1296533340128658E-3</v>
      </c>
      <c r="Q817" t="s">
        <v>1638</v>
      </c>
      <c r="R817" t="s">
        <v>452</v>
      </c>
      <c r="S817" t="s">
        <v>741</v>
      </c>
    </row>
    <row r="818" spans="1:19" x14ac:dyDescent="0.35">
      <c r="A818" t="s">
        <v>73</v>
      </c>
      <c r="B818" t="s">
        <v>28</v>
      </c>
      <c r="C818" t="s">
        <v>76</v>
      </c>
      <c r="D818" t="s">
        <v>77</v>
      </c>
      <c r="E818" t="s">
        <v>739</v>
      </c>
      <c r="F818" t="s">
        <v>740</v>
      </c>
      <c r="G818" t="s">
        <v>741</v>
      </c>
      <c r="H818" t="s">
        <v>452</v>
      </c>
      <c r="I818" s="3">
        <v>3.5194853340400701E-3</v>
      </c>
      <c r="J818" s="7">
        <v>13022065924.940001</v>
      </c>
      <c r="K818">
        <v>3.6555</v>
      </c>
      <c r="L818" s="3">
        <f t="shared" si="60"/>
        <v>0.96546898107770229</v>
      </c>
      <c r="M818" s="3">
        <f t="shared" si="61"/>
        <v>3.645363448250252E-3</v>
      </c>
      <c r="N818">
        <f t="shared" si="62"/>
        <v>47470163.143481389</v>
      </c>
      <c r="O818">
        <f t="shared" si="63"/>
        <v>12.985956269588671</v>
      </c>
      <c r="P818" s="3">
        <f t="shared" si="64"/>
        <v>3.645363448250252E-3</v>
      </c>
      <c r="Q818" t="s">
        <v>1638</v>
      </c>
      <c r="R818" t="s">
        <v>452</v>
      </c>
      <c r="S818" t="s">
        <v>741</v>
      </c>
    </row>
    <row r="819" spans="1:19" x14ac:dyDescent="0.35">
      <c r="A819" t="s">
        <v>73</v>
      </c>
      <c r="B819" t="s">
        <v>28</v>
      </c>
      <c r="C819" t="s">
        <v>29</v>
      </c>
      <c r="D819" t="s">
        <v>30</v>
      </c>
      <c r="E819" t="s">
        <v>223</v>
      </c>
      <c r="F819" t="s">
        <v>224</v>
      </c>
      <c r="H819" t="s">
        <v>128</v>
      </c>
      <c r="I819" s="3">
        <v>3.8873552984587702E-3</v>
      </c>
      <c r="J819" s="7">
        <v>13546427235.219999</v>
      </c>
      <c r="K819">
        <v>3.6555</v>
      </c>
      <c r="L819" s="3">
        <f t="shared" si="60"/>
        <v>0.98169211961567404</v>
      </c>
      <c r="M819" s="3">
        <f t="shared" si="61"/>
        <v>3.9598517913952943E-3</v>
      </c>
      <c r="N819">
        <f t="shared" si="62"/>
        <v>53641844.154391915</v>
      </c>
      <c r="O819">
        <f t="shared" si="63"/>
        <v>14.674283724358341</v>
      </c>
      <c r="P819" s="3">
        <f t="shared" si="64"/>
        <v>3.9598517913952943E-3</v>
      </c>
      <c r="Q819" t="s">
        <v>1638</v>
      </c>
      <c r="R819" t="s">
        <v>128</v>
      </c>
      <c r="S819" t="s">
        <v>222</v>
      </c>
    </row>
    <row r="820" spans="1:19" x14ac:dyDescent="0.35">
      <c r="A820" t="s">
        <v>73</v>
      </c>
      <c r="B820" t="s">
        <v>28</v>
      </c>
      <c r="C820" t="s">
        <v>29</v>
      </c>
      <c r="D820" t="s">
        <v>30</v>
      </c>
      <c r="E820" t="s">
        <v>225</v>
      </c>
      <c r="F820" t="s">
        <v>226</v>
      </c>
      <c r="H820" t="s">
        <v>128</v>
      </c>
      <c r="I820" s="3">
        <v>8.7242506095406239E-3</v>
      </c>
      <c r="J820" s="7">
        <v>13546427235.219999</v>
      </c>
      <c r="K820">
        <v>3.6555</v>
      </c>
      <c r="L820" s="3">
        <f t="shared" si="60"/>
        <v>0.98169211961567404</v>
      </c>
      <c r="M820" s="3">
        <f t="shared" si="61"/>
        <v>8.8869518611966753E-3</v>
      </c>
      <c r="N820">
        <f t="shared" si="62"/>
        <v>120386446.73060371</v>
      </c>
      <c r="O820">
        <f t="shared" si="63"/>
        <v>32.932963132431603</v>
      </c>
      <c r="P820" s="3">
        <f t="shared" si="64"/>
        <v>8.8869518611966753E-3</v>
      </c>
      <c r="Q820" t="s">
        <v>1638</v>
      </c>
      <c r="R820" t="s">
        <v>128</v>
      </c>
      <c r="S820" t="s">
        <v>227</v>
      </c>
    </row>
    <row r="821" spans="1:19" x14ac:dyDescent="0.35">
      <c r="A821" t="s">
        <v>73</v>
      </c>
      <c r="B821" t="s">
        <v>28</v>
      </c>
      <c r="C821" t="s">
        <v>29</v>
      </c>
      <c r="D821" t="s">
        <v>30</v>
      </c>
      <c r="E821" t="s">
        <v>739</v>
      </c>
      <c r="F821" t="s">
        <v>740</v>
      </c>
      <c r="G821" t="s">
        <v>741</v>
      </c>
      <c r="H821" t="s">
        <v>452</v>
      </c>
      <c r="I821" s="3">
        <v>7.1320357277057699E-5</v>
      </c>
      <c r="J821" s="7">
        <v>13546427235.219999</v>
      </c>
      <c r="K821">
        <v>3.6555</v>
      </c>
      <c r="L821" s="3">
        <f t="shared" si="60"/>
        <v>0.98169211961567404</v>
      </c>
      <c r="M821" s="3">
        <f t="shared" si="61"/>
        <v>7.2650432708962917E-5</v>
      </c>
      <c r="N821">
        <f t="shared" si="62"/>
        <v>984153.80029921315</v>
      </c>
      <c r="O821">
        <f t="shared" si="63"/>
        <v>0.2692254959100569</v>
      </c>
      <c r="P821" s="3">
        <f t="shared" si="64"/>
        <v>7.2650432708962917E-5</v>
      </c>
      <c r="Q821" t="s">
        <v>1638</v>
      </c>
      <c r="R821" t="s">
        <v>452</v>
      </c>
      <c r="S821" t="s">
        <v>741</v>
      </c>
    </row>
    <row r="822" spans="1:19" x14ac:dyDescent="0.35">
      <c r="A822" t="s">
        <v>73</v>
      </c>
      <c r="B822" t="s">
        <v>28</v>
      </c>
      <c r="C822" t="s">
        <v>39</v>
      </c>
      <c r="D822" t="s">
        <v>40</v>
      </c>
      <c r="E822" t="s">
        <v>1454</v>
      </c>
      <c r="F822" t="s">
        <v>1455</v>
      </c>
      <c r="G822" t="s">
        <v>1456</v>
      </c>
      <c r="H822" t="s">
        <v>452</v>
      </c>
      <c r="I822" s="3">
        <v>1.27750796121677E-3</v>
      </c>
      <c r="J822" s="7">
        <v>51098761913.120003</v>
      </c>
      <c r="K822">
        <v>3.6555</v>
      </c>
      <c r="L822" s="3">
        <f t="shared" si="60"/>
        <v>0.98550243623972755</v>
      </c>
      <c r="M822" s="3">
        <f t="shared" si="61"/>
        <v>1.2963011700825578E-3</v>
      </c>
      <c r="N822">
        <f t="shared" si="62"/>
        <v>66239384.857747495</v>
      </c>
      <c r="O822">
        <f t="shared" si="63"/>
        <v>18.120471852755436</v>
      </c>
      <c r="P822" s="3">
        <f t="shared" si="64"/>
        <v>1.2963011700825578E-3</v>
      </c>
      <c r="Q822" t="s">
        <v>1638</v>
      </c>
      <c r="R822" t="s">
        <v>452</v>
      </c>
      <c r="S822" t="s">
        <v>1456</v>
      </c>
    </row>
    <row r="823" spans="1:19" x14ac:dyDescent="0.35">
      <c r="A823" t="s">
        <v>73</v>
      </c>
      <c r="B823" t="s">
        <v>28</v>
      </c>
      <c r="C823" t="s">
        <v>39</v>
      </c>
      <c r="D823" t="s">
        <v>40</v>
      </c>
      <c r="E823" t="s">
        <v>225</v>
      </c>
      <c r="F823" t="s">
        <v>226</v>
      </c>
      <c r="H823" t="s">
        <v>128</v>
      </c>
      <c r="I823" s="3">
        <v>2.0245974905665192E-3</v>
      </c>
      <c r="J823" s="7">
        <v>51098761913.120003</v>
      </c>
      <c r="K823">
        <v>3.6555</v>
      </c>
      <c r="L823" s="3">
        <f t="shared" si="60"/>
        <v>0.98550243623972755</v>
      </c>
      <c r="M823" s="3">
        <f t="shared" si="61"/>
        <v>2.0543810102505188E-3</v>
      </c>
      <c r="N823">
        <f t="shared" si="62"/>
        <v>104976326.12162621</v>
      </c>
      <c r="O823">
        <f t="shared" si="63"/>
        <v>28.71736455248973</v>
      </c>
      <c r="P823" s="3">
        <f t="shared" si="64"/>
        <v>2.0543810102505188E-3</v>
      </c>
      <c r="Q823" t="s">
        <v>1638</v>
      </c>
      <c r="R823" t="s">
        <v>128</v>
      </c>
      <c r="S823" t="s">
        <v>227</v>
      </c>
    </row>
    <row r="824" spans="1:19" x14ac:dyDescent="0.35">
      <c r="A824" t="s">
        <v>73</v>
      </c>
      <c r="B824" t="s">
        <v>28</v>
      </c>
      <c r="C824" t="s">
        <v>29</v>
      </c>
      <c r="D824" t="s">
        <v>30</v>
      </c>
      <c r="E824" t="s">
        <v>1194</v>
      </c>
      <c r="F824" t="s">
        <v>1195</v>
      </c>
      <c r="H824" t="s">
        <v>128</v>
      </c>
      <c r="I824" s="3">
        <v>8.6270226124019996E-4</v>
      </c>
      <c r="J824" s="7">
        <v>13546427235.219999</v>
      </c>
      <c r="K824">
        <v>3.6555</v>
      </c>
      <c r="L824" s="3">
        <f t="shared" si="60"/>
        <v>0.98169211961567404</v>
      </c>
      <c r="M824" s="3">
        <f t="shared" si="61"/>
        <v>8.7879106290263609E-4</v>
      </c>
      <c r="N824">
        <f t="shared" si="62"/>
        <v>11904479.188572202</v>
      </c>
      <c r="O824">
        <f t="shared" si="63"/>
        <v>3.2565939511892221</v>
      </c>
      <c r="P824" s="3">
        <f t="shared" si="64"/>
        <v>8.7879106290263619E-4</v>
      </c>
      <c r="Q824" t="s">
        <v>1638</v>
      </c>
      <c r="R824" t="s">
        <v>128</v>
      </c>
      <c r="S824" t="s">
        <v>230</v>
      </c>
    </row>
    <row r="825" spans="1:19" x14ac:dyDescent="0.35">
      <c r="A825" t="s">
        <v>73</v>
      </c>
      <c r="B825" t="s">
        <v>28</v>
      </c>
      <c r="C825" t="s">
        <v>76</v>
      </c>
      <c r="D825" t="s">
        <v>77</v>
      </c>
      <c r="E825" t="s">
        <v>1454</v>
      </c>
      <c r="F825" t="s">
        <v>1455</v>
      </c>
      <c r="G825" t="s">
        <v>1456</v>
      </c>
      <c r="H825" t="s">
        <v>452</v>
      </c>
      <c r="I825" s="3">
        <v>1.2508525724527601E-3</v>
      </c>
      <c r="J825" s="7">
        <v>13022065924.940001</v>
      </c>
      <c r="K825">
        <v>3.6555</v>
      </c>
      <c r="L825" s="3">
        <f t="shared" si="60"/>
        <v>0.96546898107770229</v>
      </c>
      <c r="M825" s="3">
        <f t="shared" si="61"/>
        <v>1.2955906372636634E-3</v>
      </c>
      <c r="N825">
        <f t="shared" si="62"/>
        <v>16871266.690182451</v>
      </c>
      <c r="O825">
        <f t="shared" si="63"/>
        <v>4.6153102695068942</v>
      </c>
      <c r="P825" s="3">
        <f t="shared" si="64"/>
        <v>1.2955906372636634E-3</v>
      </c>
      <c r="Q825" t="s">
        <v>1638</v>
      </c>
      <c r="R825" t="s">
        <v>452</v>
      </c>
      <c r="S825" t="s">
        <v>1456</v>
      </c>
    </row>
    <row r="826" spans="1:19" x14ac:dyDescent="0.35">
      <c r="A826" t="s">
        <v>73</v>
      </c>
      <c r="B826" t="s">
        <v>28</v>
      </c>
      <c r="C826" t="s">
        <v>39</v>
      </c>
      <c r="D826" t="s">
        <v>40</v>
      </c>
      <c r="E826" t="s">
        <v>745</v>
      </c>
      <c r="F826" t="s">
        <v>746</v>
      </c>
      <c r="G826" t="s">
        <v>747</v>
      </c>
      <c r="H826" t="s">
        <v>452</v>
      </c>
      <c r="I826" s="3">
        <v>9.9600448116536603E-5</v>
      </c>
      <c r="J826" s="7">
        <v>51098761913.120003</v>
      </c>
      <c r="K826">
        <v>3.6555</v>
      </c>
      <c r="L826" s="3">
        <f t="shared" si="60"/>
        <v>0.98550243623972755</v>
      </c>
      <c r="M826" s="3">
        <f t="shared" si="61"/>
        <v>1.0106565387760074E-4</v>
      </c>
      <c r="N826">
        <f t="shared" si="62"/>
        <v>5164329.785085314</v>
      </c>
      <c r="O826">
        <f t="shared" si="63"/>
        <v>1.4127560621215467</v>
      </c>
      <c r="P826" s="3">
        <f t="shared" si="64"/>
        <v>1.0106565387760074E-4</v>
      </c>
      <c r="Q826" t="s">
        <v>1638</v>
      </c>
      <c r="R826" t="s">
        <v>452</v>
      </c>
      <c r="S826" t="s">
        <v>747</v>
      </c>
    </row>
    <row r="827" spans="1:19" x14ac:dyDescent="0.35">
      <c r="A827" t="s">
        <v>73</v>
      </c>
      <c r="B827" t="s">
        <v>28</v>
      </c>
      <c r="C827" t="s">
        <v>76</v>
      </c>
      <c r="D827" t="s">
        <v>77</v>
      </c>
      <c r="E827" t="s">
        <v>1194</v>
      </c>
      <c r="F827" t="s">
        <v>1195</v>
      </c>
      <c r="H827" t="s">
        <v>128</v>
      </c>
      <c r="I827" s="3">
        <v>1.1439681291075001E-3</v>
      </c>
      <c r="J827" s="7">
        <v>13022065924.940001</v>
      </c>
      <c r="K827">
        <v>3.6555</v>
      </c>
      <c r="L827" s="3">
        <f t="shared" si="60"/>
        <v>0.96546898107770229</v>
      </c>
      <c r="M827" s="3">
        <f t="shared" si="61"/>
        <v>1.1848833587906145E-3</v>
      </c>
      <c r="N827">
        <f t="shared" si="62"/>
        <v>15429629.211535718</v>
      </c>
      <c r="O827">
        <f t="shared" si="63"/>
        <v>4.2209353608359237</v>
      </c>
      <c r="P827" s="3">
        <f t="shared" si="64"/>
        <v>1.1848833587906145E-3</v>
      </c>
      <c r="Q827" t="s">
        <v>1638</v>
      </c>
      <c r="R827" t="s">
        <v>128</v>
      </c>
      <c r="S827" t="s">
        <v>230</v>
      </c>
    </row>
    <row r="828" spans="1:19" x14ac:dyDescent="0.35">
      <c r="A828" t="s">
        <v>73</v>
      </c>
      <c r="B828" t="s">
        <v>28</v>
      </c>
      <c r="C828" t="s">
        <v>39</v>
      </c>
      <c r="D828" t="s">
        <v>40</v>
      </c>
      <c r="E828" t="s">
        <v>1196</v>
      </c>
      <c r="F828" t="s">
        <v>1197</v>
      </c>
      <c r="G828" t="s">
        <v>230</v>
      </c>
      <c r="H828" t="s">
        <v>128</v>
      </c>
      <c r="I828" s="3">
        <v>9.2662831547577406E-4</v>
      </c>
      <c r="J828" s="7">
        <v>51098761913.120003</v>
      </c>
      <c r="K828">
        <v>3.6555</v>
      </c>
      <c r="L828" s="3">
        <f t="shared" si="60"/>
        <v>0.98550243623972755</v>
      </c>
      <c r="M828" s="3">
        <f t="shared" si="61"/>
        <v>9.402597917580062E-4</v>
      </c>
      <c r="N828">
        <f t="shared" si="62"/>
        <v>48046111.235522151</v>
      </c>
      <c r="O828">
        <f t="shared" si="63"/>
        <v>13.143512853377693</v>
      </c>
      <c r="P828" s="3">
        <f t="shared" si="64"/>
        <v>9.402597917580062E-4</v>
      </c>
      <c r="Q828" t="s">
        <v>1638</v>
      </c>
      <c r="R828" t="s">
        <v>128</v>
      </c>
      <c r="S828" t="s">
        <v>230</v>
      </c>
    </row>
    <row r="829" spans="1:19" x14ac:dyDescent="0.35">
      <c r="A829" t="s">
        <v>73</v>
      </c>
      <c r="B829" t="s">
        <v>28</v>
      </c>
      <c r="C829" t="s">
        <v>29</v>
      </c>
      <c r="D829" t="s">
        <v>30</v>
      </c>
      <c r="E829" t="s">
        <v>748</v>
      </c>
      <c r="F829" t="s">
        <v>749</v>
      </c>
      <c r="G829" t="s">
        <v>750</v>
      </c>
      <c r="H829" t="s">
        <v>452</v>
      </c>
      <c r="I829" s="3">
        <v>2.5640398818370987E-4</v>
      </c>
      <c r="J829" s="7">
        <v>13546427235.219999</v>
      </c>
      <c r="K829">
        <v>3.6555</v>
      </c>
      <c r="L829" s="3">
        <f t="shared" si="60"/>
        <v>0.98169211961567404</v>
      </c>
      <c r="M829" s="3">
        <f t="shared" si="61"/>
        <v>2.6118574557172804E-4</v>
      </c>
      <c r="N829">
        <f t="shared" si="62"/>
        <v>3538133.6972640981</v>
      </c>
      <c r="O829">
        <f t="shared" si="63"/>
        <v>0.96789322863195137</v>
      </c>
      <c r="P829" s="3">
        <f t="shared" si="64"/>
        <v>2.6118574557172804E-4</v>
      </c>
      <c r="Q829" t="s">
        <v>1638</v>
      </c>
      <c r="R829" t="s">
        <v>452</v>
      </c>
      <c r="S829" t="s">
        <v>750</v>
      </c>
    </row>
    <row r="830" spans="1:19" x14ac:dyDescent="0.35">
      <c r="A830" t="s">
        <v>73</v>
      </c>
      <c r="B830" t="s">
        <v>28</v>
      </c>
      <c r="C830" t="s">
        <v>76</v>
      </c>
      <c r="D830" t="s">
        <v>77</v>
      </c>
      <c r="E830" t="s">
        <v>748</v>
      </c>
      <c r="F830" t="s">
        <v>749</v>
      </c>
      <c r="G830" t="s">
        <v>750</v>
      </c>
      <c r="H830" t="s">
        <v>452</v>
      </c>
      <c r="I830" s="3">
        <v>7.8827383355584615E-3</v>
      </c>
      <c r="J830" s="7">
        <v>13022065924.940001</v>
      </c>
      <c r="K830">
        <v>3.6555</v>
      </c>
      <c r="L830" s="3">
        <f t="shared" si="60"/>
        <v>0.96546898107770229</v>
      </c>
      <c r="M830" s="3">
        <f t="shared" si="61"/>
        <v>8.1646728067424554E-3</v>
      </c>
      <c r="N830">
        <f t="shared" si="62"/>
        <v>106320907.54496516</v>
      </c>
      <c r="O830">
        <f t="shared" si="63"/>
        <v>29.085188768968724</v>
      </c>
      <c r="P830" s="3">
        <f t="shared" si="64"/>
        <v>8.1646728067424554E-3</v>
      </c>
      <c r="Q830" t="s">
        <v>1638</v>
      </c>
      <c r="R830" t="s">
        <v>452</v>
      </c>
      <c r="S830" t="s">
        <v>750</v>
      </c>
    </row>
    <row r="831" spans="1:19" x14ac:dyDescent="0.35">
      <c r="A831" t="s">
        <v>73</v>
      </c>
      <c r="B831" t="s">
        <v>28</v>
      </c>
      <c r="C831" t="s">
        <v>29</v>
      </c>
      <c r="D831" t="s">
        <v>30</v>
      </c>
      <c r="E831" t="s">
        <v>228</v>
      </c>
      <c r="F831" t="s">
        <v>229</v>
      </c>
      <c r="G831" t="s">
        <v>230</v>
      </c>
      <c r="H831" t="s">
        <v>128</v>
      </c>
      <c r="I831" s="3">
        <v>4.2474443088890302E-3</v>
      </c>
      <c r="J831" s="7">
        <v>13546427235.219999</v>
      </c>
      <c r="K831">
        <v>3.6555</v>
      </c>
      <c r="L831" s="3">
        <f t="shared" si="60"/>
        <v>0.98169211961567404</v>
      </c>
      <c r="M831" s="3">
        <f t="shared" si="61"/>
        <v>4.3266562133063438E-3</v>
      </c>
      <c r="N831">
        <f t="shared" si="62"/>
        <v>58610733.565366887</v>
      </c>
      <c r="O831">
        <f t="shared" si="63"/>
        <v>16.033575041818324</v>
      </c>
      <c r="P831" s="3">
        <f t="shared" si="64"/>
        <v>4.3266562133063438E-3</v>
      </c>
      <c r="Q831" t="s">
        <v>1638</v>
      </c>
      <c r="R831" t="s">
        <v>128</v>
      </c>
      <c r="S831" t="s">
        <v>230</v>
      </c>
    </row>
    <row r="832" spans="1:19" x14ac:dyDescent="0.35">
      <c r="A832" t="s">
        <v>73</v>
      </c>
      <c r="B832" t="s">
        <v>28</v>
      </c>
      <c r="C832" t="s">
        <v>76</v>
      </c>
      <c r="D832" t="s">
        <v>77</v>
      </c>
      <c r="E832" t="s">
        <v>228</v>
      </c>
      <c r="F832" t="s">
        <v>229</v>
      </c>
      <c r="G832" t="s">
        <v>230</v>
      </c>
      <c r="H832" t="s">
        <v>128</v>
      </c>
      <c r="I832" s="3">
        <v>2.6891440986582399E-4</v>
      </c>
      <c r="J832" s="7">
        <v>13022065924.940001</v>
      </c>
      <c r="K832">
        <v>3.6555</v>
      </c>
      <c r="L832" s="3">
        <f t="shared" si="60"/>
        <v>0.96546898107770229</v>
      </c>
      <c r="M832" s="3">
        <f t="shared" si="61"/>
        <v>2.7853241806448197E-4</v>
      </c>
      <c r="N832">
        <f t="shared" si="62"/>
        <v>3627067.5102686333</v>
      </c>
      <c r="O832">
        <f t="shared" si="63"/>
        <v>0.99222199706432312</v>
      </c>
      <c r="P832" s="3">
        <f t="shared" si="64"/>
        <v>2.7853241806448197E-4</v>
      </c>
      <c r="Q832" t="s">
        <v>1638</v>
      </c>
      <c r="R832" t="s">
        <v>128</v>
      </c>
      <c r="S832" t="s">
        <v>230</v>
      </c>
    </row>
    <row r="833" spans="1:19" x14ac:dyDescent="0.35">
      <c r="A833" t="s">
        <v>73</v>
      </c>
      <c r="B833" t="s">
        <v>28</v>
      </c>
      <c r="C833" t="s">
        <v>39</v>
      </c>
      <c r="D833" t="s">
        <v>40</v>
      </c>
      <c r="E833" t="s">
        <v>748</v>
      </c>
      <c r="F833" t="s">
        <v>749</v>
      </c>
      <c r="G833" t="s">
        <v>750</v>
      </c>
      <c r="H833" t="s">
        <v>452</v>
      </c>
      <c r="I833" s="3">
        <v>3.240274948220869E-3</v>
      </c>
      <c r="J833" s="7">
        <v>51098761913.120003</v>
      </c>
      <c r="K833">
        <v>3.6555</v>
      </c>
      <c r="L833" s="3">
        <f t="shared" si="60"/>
        <v>0.98550243623972755</v>
      </c>
      <c r="M833" s="3">
        <f t="shared" si="61"/>
        <v>3.2879420984329851E-3</v>
      </c>
      <c r="N833">
        <f t="shared" si="62"/>
        <v>168009770.47195128</v>
      </c>
      <c r="O833">
        <f t="shared" si="63"/>
        <v>45.960818074668659</v>
      </c>
      <c r="P833" s="3">
        <f t="shared" si="64"/>
        <v>3.2879420984329851E-3</v>
      </c>
      <c r="Q833" t="s">
        <v>1638</v>
      </c>
      <c r="R833" t="s">
        <v>452</v>
      </c>
      <c r="S833" t="s">
        <v>750</v>
      </c>
    </row>
    <row r="834" spans="1:19" x14ac:dyDescent="0.35">
      <c r="A834" t="s">
        <v>73</v>
      </c>
      <c r="B834" t="s">
        <v>28</v>
      </c>
      <c r="C834" t="s">
        <v>39</v>
      </c>
      <c r="D834" t="s">
        <v>40</v>
      </c>
      <c r="E834" t="s">
        <v>228</v>
      </c>
      <c r="F834" t="s">
        <v>229</v>
      </c>
      <c r="G834" t="s">
        <v>230</v>
      </c>
      <c r="H834" t="s">
        <v>128</v>
      </c>
      <c r="I834" s="3">
        <v>5.37587949234701E-4</v>
      </c>
      <c r="J834" s="7">
        <v>51098761913.120003</v>
      </c>
      <c r="K834">
        <v>3.6555</v>
      </c>
      <c r="L834" s="3">
        <f t="shared" ref="L834:L897" si="65">SUMIFS($I$2:$I$3582,$A$2:$A$3582,$A834,$B$2:$B$3582,$B834,$C$2:$C$3582,$C834)</f>
        <v>0.98550243623972755</v>
      </c>
      <c r="M834" s="3">
        <f t="shared" ref="M834:M897" si="66">IF(L834=0,0,I834/L834)</f>
        <v>5.4549631686951047E-4</v>
      </c>
      <c r="N834">
        <f t="shared" ref="N834:N897" si="67">M834*J834</f>
        <v>27874186.420198981</v>
      </c>
      <c r="O834">
        <f t="shared" ref="O834:O897" si="68">IF(K834=0,"",N834/K834/1000000)</f>
        <v>7.6252732649976691</v>
      </c>
      <c r="P834" s="3">
        <f t="shared" ref="P834:P897" si="69">IF(J834=0,0,N834/J834)</f>
        <v>5.4549631686951047E-4</v>
      </c>
      <c r="Q834" t="s">
        <v>1638</v>
      </c>
      <c r="R834" t="s">
        <v>128</v>
      </c>
      <c r="S834" t="s">
        <v>230</v>
      </c>
    </row>
    <row r="835" spans="1:19" x14ac:dyDescent="0.35">
      <c r="A835" t="s">
        <v>73</v>
      </c>
      <c r="B835" t="s">
        <v>28</v>
      </c>
      <c r="C835" t="s">
        <v>39</v>
      </c>
      <c r="D835" t="s">
        <v>40</v>
      </c>
      <c r="E835" t="s">
        <v>751</v>
      </c>
      <c r="F835" t="s">
        <v>752</v>
      </c>
      <c r="G835" t="s">
        <v>753</v>
      </c>
      <c r="H835" t="s">
        <v>452</v>
      </c>
      <c r="I835" s="3">
        <v>8.6036428064518393E-6</v>
      </c>
      <c r="J835" s="7">
        <v>51098761913.120003</v>
      </c>
      <c r="K835">
        <v>3.6555</v>
      </c>
      <c r="L835" s="3">
        <f t="shared" si="65"/>
        <v>0.98550243623972755</v>
      </c>
      <c r="M835" s="3">
        <f t="shared" si="66"/>
        <v>8.730209576426625E-6</v>
      </c>
      <c r="N835">
        <f t="shared" si="67"/>
        <v>446102.90059746435</v>
      </c>
      <c r="O835">
        <f t="shared" si="68"/>
        <v>0.12203608277867989</v>
      </c>
      <c r="P835" s="3">
        <f t="shared" si="69"/>
        <v>8.730209576426625E-6</v>
      </c>
      <c r="Q835" t="s">
        <v>1638</v>
      </c>
      <c r="R835" t="s">
        <v>452</v>
      </c>
      <c r="S835" t="s">
        <v>753</v>
      </c>
    </row>
    <row r="836" spans="1:19" x14ac:dyDescent="0.35">
      <c r="A836" t="s">
        <v>73</v>
      </c>
      <c r="B836" t="s">
        <v>28</v>
      </c>
      <c r="C836" t="s">
        <v>39</v>
      </c>
      <c r="D836" t="s">
        <v>40</v>
      </c>
      <c r="E836" t="s">
        <v>231</v>
      </c>
      <c r="F836" t="s">
        <v>232</v>
      </c>
      <c r="H836" t="s">
        <v>128</v>
      </c>
      <c r="I836" s="3">
        <v>1.079512545621114E-3</v>
      </c>
      <c r="J836" s="7">
        <v>51098761913.120003</v>
      </c>
      <c r="K836">
        <v>3.6555</v>
      </c>
      <c r="L836" s="3">
        <f t="shared" si="65"/>
        <v>0.98550243623972755</v>
      </c>
      <c r="M836" s="3">
        <f t="shared" si="66"/>
        <v>1.0953930765915611E-3</v>
      </c>
      <c r="N836">
        <f t="shared" si="67"/>
        <v>55973230.022032201</v>
      </c>
      <c r="O836">
        <f t="shared" si="68"/>
        <v>15.312058547950269</v>
      </c>
      <c r="P836" s="3">
        <f t="shared" si="69"/>
        <v>1.0953930765915611E-3</v>
      </c>
      <c r="Q836" t="s">
        <v>1638</v>
      </c>
      <c r="R836" t="s">
        <v>128</v>
      </c>
      <c r="S836" t="s">
        <v>233</v>
      </c>
    </row>
    <row r="837" spans="1:19" x14ac:dyDescent="0.35">
      <c r="A837" t="s">
        <v>73</v>
      </c>
      <c r="B837" t="s">
        <v>28</v>
      </c>
      <c r="C837" t="s">
        <v>76</v>
      </c>
      <c r="D837" t="s">
        <v>77</v>
      </c>
      <c r="E837" t="s">
        <v>754</v>
      </c>
      <c r="F837" t="s">
        <v>755</v>
      </c>
      <c r="G837" t="s">
        <v>756</v>
      </c>
      <c r="H837" t="s">
        <v>452</v>
      </c>
      <c r="I837" s="3">
        <v>1.7445498212972799E-2</v>
      </c>
      <c r="J837" s="7">
        <v>13022065924.940001</v>
      </c>
      <c r="K837">
        <v>3.6555</v>
      </c>
      <c r="L837" s="3">
        <f t="shared" si="65"/>
        <v>0.96546898107770229</v>
      </c>
      <c r="M837" s="3">
        <f t="shared" si="66"/>
        <v>1.8069454902113279E-2</v>
      </c>
      <c r="N837">
        <f t="shared" si="67"/>
        <v>235301632.96304938</v>
      </c>
      <c r="O837">
        <f t="shared" si="68"/>
        <v>64.369206117644481</v>
      </c>
      <c r="P837" s="3">
        <f t="shared" si="69"/>
        <v>1.8069454902113279E-2</v>
      </c>
      <c r="Q837" t="s">
        <v>1638</v>
      </c>
      <c r="R837" t="s">
        <v>452</v>
      </c>
      <c r="S837" t="s">
        <v>756</v>
      </c>
    </row>
    <row r="838" spans="1:19" x14ac:dyDescent="0.35">
      <c r="A838" t="s">
        <v>73</v>
      </c>
      <c r="B838" t="s">
        <v>28</v>
      </c>
      <c r="C838" t="s">
        <v>39</v>
      </c>
      <c r="D838" t="s">
        <v>40</v>
      </c>
      <c r="E838" t="s">
        <v>754</v>
      </c>
      <c r="F838" t="s">
        <v>755</v>
      </c>
      <c r="G838" t="s">
        <v>756</v>
      </c>
      <c r="H838" t="s">
        <v>452</v>
      </c>
      <c r="I838" s="3">
        <v>4.5908632225015898E-3</v>
      </c>
      <c r="J838" s="7">
        <v>51098761913.120003</v>
      </c>
      <c r="K838">
        <v>3.6555</v>
      </c>
      <c r="L838" s="3">
        <f t="shared" si="65"/>
        <v>0.98550243623972755</v>
      </c>
      <c r="M838" s="3">
        <f t="shared" si="66"/>
        <v>4.6583986540088508E-3</v>
      </c>
      <c r="N838">
        <f t="shared" si="67"/>
        <v>238038403.71759695</v>
      </c>
      <c r="O838">
        <f t="shared" si="68"/>
        <v>65.117878188372856</v>
      </c>
      <c r="P838" s="3">
        <f t="shared" si="69"/>
        <v>4.6583986540088508E-3</v>
      </c>
      <c r="Q838" t="s">
        <v>1638</v>
      </c>
      <c r="R838" t="s">
        <v>452</v>
      </c>
      <c r="S838" t="s">
        <v>756</v>
      </c>
    </row>
    <row r="839" spans="1:19" x14ac:dyDescent="0.35">
      <c r="A839" t="s">
        <v>73</v>
      </c>
      <c r="B839" t="s">
        <v>28</v>
      </c>
      <c r="C839" t="s">
        <v>29</v>
      </c>
      <c r="D839" t="s">
        <v>30</v>
      </c>
      <c r="E839" t="s">
        <v>231</v>
      </c>
      <c r="F839" t="s">
        <v>232</v>
      </c>
      <c r="H839" t="s">
        <v>128</v>
      </c>
      <c r="I839" s="3">
        <v>1.59299495899452E-3</v>
      </c>
      <c r="J839" s="7">
        <v>13546427235.219999</v>
      </c>
      <c r="K839">
        <v>3.6555</v>
      </c>
      <c r="L839" s="3">
        <f t="shared" si="65"/>
        <v>0.98169211961567404</v>
      </c>
      <c r="M839" s="3">
        <f t="shared" si="66"/>
        <v>1.6227032153606031E-3</v>
      </c>
      <c r="N839">
        <f t="shared" si="67"/>
        <v>21981831.031239938</v>
      </c>
      <c r="O839">
        <f t="shared" si="68"/>
        <v>6.0133582358746915</v>
      </c>
      <c r="P839" s="3">
        <f t="shared" si="69"/>
        <v>1.6227032153606031E-3</v>
      </c>
      <c r="Q839" t="s">
        <v>1638</v>
      </c>
      <c r="R839" t="s">
        <v>128</v>
      </c>
      <c r="S839" t="s">
        <v>233</v>
      </c>
    </row>
    <row r="840" spans="1:19" x14ac:dyDescent="0.35">
      <c r="A840" t="s">
        <v>73</v>
      </c>
      <c r="B840" t="s">
        <v>28</v>
      </c>
      <c r="C840" t="s">
        <v>29</v>
      </c>
      <c r="D840" t="s">
        <v>30</v>
      </c>
      <c r="E840" t="s">
        <v>234</v>
      </c>
      <c r="F840" t="s">
        <v>235</v>
      </c>
      <c r="H840" t="s">
        <v>128</v>
      </c>
      <c r="I840" s="3">
        <v>1.1688981015477401E-3</v>
      </c>
      <c r="J840" s="7">
        <v>13546427235.219999</v>
      </c>
      <c r="K840">
        <v>3.6555</v>
      </c>
      <c r="L840" s="3">
        <f t="shared" si="65"/>
        <v>0.98169211961567404</v>
      </c>
      <c r="M840" s="3">
        <f t="shared" si="66"/>
        <v>1.1906972442697777E-3</v>
      </c>
      <c r="N840">
        <f t="shared" si="67"/>
        <v>16129693.578677516</v>
      </c>
      <c r="O840">
        <f t="shared" si="68"/>
        <v>4.4124452410552637</v>
      </c>
      <c r="P840" s="3">
        <f t="shared" si="69"/>
        <v>1.1906972442697777E-3</v>
      </c>
      <c r="Q840" t="s">
        <v>1638</v>
      </c>
      <c r="R840" t="s">
        <v>128</v>
      </c>
      <c r="S840" t="s">
        <v>230</v>
      </c>
    </row>
    <row r="841" spans="1:19" x14ac:dyDescent="0.35">
      <c r="A841" t="s">
        <v>73</v>
      </c>
      <c r="B841" t="s">
        <v>28</v>
      </c>
      <c r="C841" t="s">
        <v>39</v>
      </c>
      <c r="D841" t="s">
        <v>40</v>
      </c>
      <c r="E841" t="s">
        <v>757</v>
      </c>
      <c r="F841" t="s">
        <v>758</v>
      </c>
      <c r="G841" t="s">
        <v>759</v>
      </c>
      <c r="H841" t="s">
        <v>452</v>
      </c>
      <c r="I841" s="3">
        <v>8.0641815713750995E-8</v>
      </c>
      <c r="J841" s="7">
        <v>51098761913.120003</v>
      </c>
      <c r="K841">
        <v>3.6555</v>
      </c>
      <c r="L841" s="3">
        <f t="shared" si="65"/>
        <v>0.98550243623972755</v>
      </c>
      <c r="M841" s="3">
        <f t="shared" si="66"/>
        <v>8.1828124161160919E-8</v>
      </c>
      <c r="N841">
        <f t="shared" si="67"/>
        <v>4181.3158343083842</v>
      </c>
      <c r="O841">
        <f t="shared" si="68"/>
        <v>1.1438423838895867E-3</v>
      </c>
      <c r="P841" s="3">
        <f t="shared" si="69"/>
        <v>8.1828124161160919E-8</v>
      </c>
      <c r="Q841" t="s">
        <v>1638</v>
      </c>
      <c r="R841" t="s">
        <v>452</v>
      </c>
      <c r="S841" t="s">
        <v>759</v>
      </c>
    </row>
    <row r="842" spans="1:19" x14ac:dyDescent="0.35">
      <c r="A842" t="s">
        <v>73</v>
      </c>
      <c r="B842" t="s">
        <v>28</v>
      </c>
      <c r="C842" t="s">
        <v>76</v>
      </c>
      <c r="D842" t="s">
        <v>77</v>
      </c>
      <c r="E842" t="s">
        <v>757</v>
      </c>
      <c r="F842" t="s">
        <v>758</v>
      </c>
      <c r="G842" t="s">
        <v>759</v>
      </c>
      <c r="H842" t="s">
        <v>452</v>
      </c>
      <c r="I842" s="3">
        <v>2.16063280563039E-5</v>
      </c>
      <c r="J842" s="7">
        <v>13022065924.940001</v>
      </c>
      <c r="K842">
        <v>3.6555</v>
      </c>
      <c r="L842" s="3">
        <f t="shared" si="65"/>
        <v>0.96546898107770229</v>
      </c>
      <c r="M842" s="3">
        <f t="shared" si="66"/>
        <v>2.2379101224138647E-5</v>
      </c>
      <c r="N842">
        <f t="shared" si="67"/>
        <v>291422.13148163893</v>
      </c>
      <c r="O842">
        <f t="shared" si="68"/>
        <v>7.9721551492720255E-2</v>
      </c>
      <c r="P842" s="3">
        <f t="shared" si="69"/>
        <v>2.2379101224138647E-5</v>
      </c>
      <c r="Q842" t="s">
        <v>1638</v>
      </c>
      <c r="R842" t="s">
        <v>452</v>
      </c>
      <c r="S842" t="s">
        <v>759</v>
      </c>
    </row>
    <row r="843" spans="1:19" x14ac:dyDescent="0.35">
      <c r="A843" t="s">
        <v>73</v>
      </c>
      <c r="B843" t="s">
        <v>28</v>
      </c>
      <c r="C843" t="s">
        <v>39</v>
      </c>
      <c r="D843" t="s">
        <v>40</v>
      </c>
      <c r="E843" t="s">
        <v>234</v>
      </c>
      <c r="F843" t="s">
        <v>235</v>
      </c>
      <c r="H843" t="s">
        <v>128</v>
      </c>
      <c r="I843" s="3">
        <v>1.571241932366898E-3</v>
      </c>
      <c r="J843" s="7">
        <v>51098761913.120003</v>
      </c>
      <c r="K843">
        <v>3.6555</v>
      </c>
      <c r="L843" s="3">
        <f t="shared" si="65"/>
        <v>0.98550243623972755</v>
      </c>
      <c r="M843" s="3">
        <f t="shared" si="66"/>
        <v>1.5943562132247097E-3</v>
      </c>
      <c r="N843">
        <f t="shared" si="67"/>
        <v>81469628.544273034</v>
      </c>
      <c r="O843">
        <f t="shared" si="68"/>
        <v>22.28686323191712</v>
      </c>
      <c r="P843" s="3">
        <f t="shared" si="69"/>
        <v>1.5943562132247097E-3</v>
      </c>
      <c r="Q843" t="s">
        <v>1638</v>
      </c>
      <c r="R843" t="s">
        <v>128</v>
      </c>
      <c r="S843" t="s">
        <v>230</v>
      </c>
    </row>
    <row r="844" spans="1:19" x14ac:dyDescent="0.35">
      <c r="A844" t="s">
        <v>73</v>
      </c>
      <c r="B844" t="s">
        <v>28</v>
      </c>
      <c r="C844" t="s">
        <v>29</v>
      </c>
      <c r="D844" t="s">
        <v>30</v>
      </c>
      <c r="E844" t="s">
        <v>236</v>
      </c>
      <c r="F844" t="s">
        <v>237</v>
      </c>
      <c r="G844" t="s">
        <v>230</v>
      </c>
      <c r="H844" t="s">
        <v>128</v>
      </c>
      <c r="I844" s="3">
        <v>9.5698285526028956E-4</v>
      </c>
      <c r="J844" s="7">
        <v>13546427235.219999</v>
      </c>
      <c r="K844">
        <v>3.6555</v>
      </c>
      <c r="L844" s="3">
        <f t="shared" si="65"/>
        <v>0.98169211961567404</v>
      </c>
      <c r="M844" s="3">
        <f t="shared" si="66"/>
        <v>9.7482992492080105E-4</v>
      </c>
      <c r="N844">
        <f t="shared" si="67"/>
        <v>13205462.644654607</v>
      </c>
      <c r="O844">
        <f t="shared" si="68"/>
        <v>3.6124914908096315</v>
      </c>
      <c r="P844" s="3">
        <f t="shared" si="69"/>
        <v>9.7482992492080116E-4</v>
      </c>
      <c r="Q844" t="s">
        <v>1638</v>
      </c>
      <c r="R844" t="s">
        <v>128</v>
      </c>
      <c r="S844" t="s">
        <v>230</v>
      </c>
    </row>
    <row r="845" spans="1:19" x14ac:dyDescent="0.35">
      <c r="A845" t="s">
        <v>73</v>
      </c>
      <c r="B845" t="s">
        <v>28</v>
      </c>
      <c r="C845" t="s">
        <v>29</v>
      </c>
      <c r="D845" t="s">
        <v>30</v>
      </c>
      <c r="E845" t="s">
        <v>757</v>
      </c>
      <c r="F845" t="s">
        <v>758</v>
      </c>
      <c r="G845" t="s">
        <v>759</v>
      </c>
      <c r="H845" t="s">
        <v>452</v>
      </c>
      <c r="I845" s="3">
        <v>1.4841672750895E-5</v>
      </c>
      <c r="J845" s="7">
        <v>13546427235.219999</v>
      </c>
      <c r="K845">
        <v>3.6555</v>
      </c>
      <c r="L845" s="3">
        <f t="shared" si="65"/>
        <v>0.98169211961567404</v>
      </c>
      <c r="M845" s="3">
        <f t="shared" si="66"/>
        <v>1.5118459702727792E-5</v>
      </c>
      <c r="N845">
        <f t="shared" si="67"/>
        <v>204801.1142716078</v>
      </c>
      <c r="O845">
        <f t="shared" si="68"/>
        <v>5.6025472376311801E-2</v>
      </c>
      <c r="P845" s="3">
        <f t="shared" si="69"/>
        <v>1.5118459702727792E-5</v>
      </c>
      <c r="Q845" t="s">
        <v>1638</v>
      </c>
      <c r="R845" t="s">
        <v>452</v>
      </c>
      <c r="S845" t="s">
        <v>759</v>
      </c>
    </row>
    <row r="846" spans="1:19" x14ac:dyDescent="0.35">
      <c r="A846" t="s">
        <v>73</v>
      </c>
      <c r="B846" t="s">
        <v>28</v>
      </c>
      <c r="C846" t="s">
        <v>39</v>
      </c>
      <c r="D846" t="s">
        <v>40</v>
      </c>
      <c r="E846" t="s">
        <v>760</v>
      </c>
      <c r="F846" t="s">
        <v>761</v>
      </c>
      <c r="G846" t="s">
        <v>762</v>
      </c>
      <c r="H846" t="s">
        <v>452</v>
      </c>
      <c r="I846" s="3">
        <v>9.9629611834878493E-3</v>
      </c>
      <c r="J846" s="7">
        <v>51098761913.120003</v>
      </c>
      <c r="K846">
        <v>3.6555</v>
      </c>
      <c r="L846" s="3">
        <f t="shared" si="65"/>
        <v>0.98550243623972755</v>
      </c>
      <c r="M846" s="3">
        <f t="shared" si="66"/>
        <v>1.0109524661859199E-2</v>
      </c>
      <c r="N846">
        <f t="shared" si="67"/>
        <v>516584193.75115824</v>
      </c>
      <c r="O846">
        <f t="shared" si="68"/>
        <v>141.3169727126681</v>
      </c>
      <c r="P846" s="3">
        <f t="shared" si="69"/>
        <v>1.0109524661859199E-2</v>
      </c>
      <c r="Q846" t="s">
        <v>1638</v>
      </c>
      <c r="R846" t="s">
        <v>452</v>
      </c>
      <c r="S846" t="s">
        <v>762</v>
      </c>
    </row>
    <row r="847" spans="1:19" x14ac:dyDescent="0.35">
      <c r="A847" t="s">
        <v>73</v>
      </c>
      <c r="B847" t="s">
        <v>28</v>
      </c>
      <c r="C847" t="s">
        <v>29</v>
      </c>
      <c r="D847" t="s">
        <v>30</v>
      </c>
      <c r="E847" t="s">
        <v>238</v>
      </c>
      <c r="F847" t="s">
        <v>239</v>
      </c>
      <c r="H847" t="s">
        <v>128</v>
      </c>
      <c r="I847" s="3">
        <v>9.3647888863898979E-4</v>
      </c>
      <c r="J847" s="7">
        <v>13546427235.219999</v>
      </c>
      <c r="K847">
        <v>3.6555</v>
      </c>
      <c r="L847" s="3">
        <f t="shared" si="65"/>
        <v>0.98169211961567404</v>
      </c>
      <c r="M847" s="3">
        <f t="shared" si="66"/>
        <v>9.539435734755771E-4</v>
      </c>
      <c r="N847">
        <f t="shared" si="67"/>
        <v>12922527.204592649</v>
      </c>
      <c r="O847">
        <f t="shared" si="68"/>
        <v>3.5350915619183829</v>
      </c>
      <c r="P847" s="3">
        <f t="shared" si="69"/>
        <v>9.539435734755772E-4</v>
      </c>
      <c r="Q847" t="s">
        <v>1638</v>
      </c>
      <c r="R847" t="s">
        <v>128</v>
      </c>
      <c r="S847" t="s">
        <v>240</v>
      </c>
    </row>
    <row r="848" spans="1:19" x14ac:dyDescent="0.35">
      <c r="A848" t="s">
        <v>73</v>
      </c>
      <c r="B848" t="s">
        <v>28</v>
      </c>
      <c r="C848" t="s">
        <v>39</v>
      </c>
      <c r="D848" t="s">
        <v>40</v>
      </c>
      <c r="E848" t="s">
        <v>238</v>
      </c>
      <c r="F848" t="s">
        <v>239</v>
      </c>
      <c r="H848" t="s">
        <v>128</v>
      </c>
      <c r="I848" s="3">
        <v>2.7773159210407999E-4</v>
      </c>
      <c r="J848" s="7">
        <v>51098761913.120003</v>
      </c>
      <c r="K848">
        <v>3.6555</v>
      </c>
      <c r="L848" s="3">
        <f t="shared" si="65"/>
        <v>0.98550243623972755</v>
      </c>
      <c r="M848" s="3">
        <f t="shared" si="66"/>
        <v>2.8181725573788499E-4</v>
      </c>
      <c r="N848">
        <f t="shared" si="67"/>
        <v>14400512.853959037</v>
      </c>
      <c r="O848">
        <f t="shared" si="68"/>
        <v>3.9394098902910786</v>
      </c>
      <c r="P848" s="3">
        <f t="shared" si="69"/>
        <v>2.8181725573788499E-4</v>
      </c>
      <c r="Q848" t="s">
        <v>1638</v>
      </c>
      <c r="R848" t="s">
        <v>128</v>
      </c>
      <c r="S848" t="s">
        <v>240</v>
      </c>
    </row>
    <row r="849" spans="1:19" x14ac:dyDescent="0.35">
      <c r="A849" t="s">
        <v>73</v>
      </c>
      <c r="B849" t="s">
        <v>28</v>
      </c>
      <c r="C849" t="s">
        <v>76</v>
      </c>
      <c r="D849" t="s">
        <v>77</v>
      </c>
      <c r="E849" t="s">
        <v>760</v>
      </c>
      <c r="F849" t="s">
        <v>761</v>
      </c>
      <c r="G849" t="s">
        <v>762</v>
      </c>
      <c r="H849" t="s">
        <v>452</v>
      </c>
      <c r="I849" s="3">
        <v>1.6515102259418098E-2</v>
      </c>
      <c r="J849" s="7">
        <v>13022065924.940001</v>
      </c>
      <c r="K849">
        <v>3.6555</v>
      </c>
      <c r="L849" s="3">
        <f t="shared" si="65"/>
        <v>0.96546898107770229</v>
      </c>
      <c r="M849" s="3">
        <f t="shared" si="66"/>
        <v>1.7105782353549214E-2</v>
      </c>
      <c r="N849">
        <f t="shared" si="67"/>
        <v>222752625.50559318</v>
      </c>
      <c r="O849">
        <f t="shared" si="68"/>
        <v>60.936294762848632</v>
      </c>
      <c r="P849" s="3">
        <f t="shared" si="69"/>
        <v>1.7105782353549214E-2</v>
      </c>
      <c r="Q849" t="s">
        <v>1638</v>
      </c>
      <c r="R849" t="s">
        <v>452</v>
      </c>
      <c r="S849" t="s">
        <v>762</v>
      </c>
    </row>
    <row r="850" spans="1:19" x14ac:dyDescent="0.35">
      <c r="A850" t="s">
        <v>73</v>
      </c>
      <c r="B850" t="s">
        <v>28</v>
      </c>
      <c r="C850" t="s">
        <v>76</v>
      </c>
      <c r="D850" t="s">
        <v>77</v>
      </c>
      <c r="E850" t="s">
        <v>763</v>
      </c>
      <c r="F850" t="s">
        <v>764</v>
      </c>
      <c r="G850" t="s">
        <v>765</v>
      </c>
      <c r="H850" t="s">
        <v>452</v>
      </c>
      <c r="I850" s="3">
        <v>8.5450512843330701E-7</v>
      </c>
      <c r="J850" s="7">
        <v>13022065924.940001</v>
      </c>
      <c r="K850">
        <v>3.6555</v>
      </c>
      <c r="L850" s="3">
        <f t="shared" si="65"/>
        <v>0.96546898107770229</v>
      </c>
      <c r="M850" s="3">
        <f t="shared" si="66"/>
        <v>8.8506740784097257E-7</v>
      </c>
      <c r="N850">
        <f t="shared" si="67"/>
        <v>11525.406132920903</v>
      </c>
      <c r="O850">
        <f t="shared" si="68"/>
        <v>3.1528945788321444E-3</v>
      </c>
      <c r="P850" s="3">
        <f t="shared" si="69"/>
        <v>8.8506740784097257E-7</v>
      </c>
      <c r="Q850" t="s">
        <v>1638</v>
      </c>
      <c r="R850" t="s">
        <v>452</v>
      </c>
      <c r="S850" t="s">
        <v>765</v>
      </c>
    </row>
    <row r="851" spans="1:19" x14ac:dyDescent="0.35">
      <c r="A851" t="s">
        <v>73</v>
      </c>
      <c r="B851" t="s">
        <v>28</v>
      </c>
      <c r="C851" t="s">
        <v>39</v>
      </c>
      <c r="D851" t="s">
        <v>40</v>
      </c>
      <c r="E851" t="s">
        <v>241</v>
      </c>
      <c r="F851" t="s">
        <v>242</v>
      </c>
      <c r="G851" t="s">
        <v>233</v>
      </c>
      <c r="H851" t="s">
        <v>128</v>
      </c>
      <c r="I851" s="3">
        <v>1.9114972171484999E-4</v>
      </c>
      <c r="J851" s="7">
        <v>51098761913.120003</v>
      </c>
      <c r="K851">
        <v>3.6555</v>
      </c>
      <c r="L851" s="3">
        <f t="shared" si="65"/>
        <v>0.98550243623972755</v>
      </c>
      <c r="M851" s="3">
        <f t="shared" si="66"/>
        <v>1.9396169373685042E-4</v>
      </c>
      <c r="N851">
        <f t="shared" si="67"/>
        <v>9911202.4085248187</v>
      </c>
      <c r="O851">
        <f t="shared" si="68"/>
        <v>2.7113123809396305</v>
      </c>
      <c r="P851" s="3">
        <f t="shared" si="69"/>
        <v>1.9396169373685042E-4</v>
      </c>
      <c r="Q851" t="s">
        <v>1638</v>
      </c>
      <c r="R851" t="s">
        <v>128</v>
      </c>
      <c r="S851" t="s">
        <v>233</v>
      </c>
    </row>
    <row r="852" spans="1:19" x14ac:dyDescent="0.35">
      <c r="A852" t="s">
        <v>73</v>
      </c>
      <c r="B852" t="s">
        <v>28</v>
      </c>
      <c r="C852" t="s">
        <v>29</v>
      </c>
      <c r="D852" t="s">
        <v>30</v>
      </c>
      <c r="E852" t="s">
        <v>241</v>
      </c>
      <c r="F852" t="s">
        <v>242</v>
      </c>
      <c r="G852" t="s">
        <v>233</v>
      </c>
      <c r="H852" t="s">
        <v>128</v>
      </c>
      <c r="I852" s="3">
        <v>1.81566782994578E-3</v>
      </c>
      <c r="J852" s="7">
        <v>13546427235.219999</v>
      </c>
      <c r="K852">
        <v>3.6555</v>
      </c>
      <c r="L852" s="3">
        <f t="shared" si="65"/>
        <v>0.98169211961567404</v>
      </c>
      <c r="M852" s="3">
        <f t="shared" si="66"/>
        <v>1.8495287816475516E-3</v>
      </c>
      <c r="N852">
        <f t="shared" si="67"/>
        <v>25054507.060033657</v>
      </c>
      <c r="O852">
        <f t="shared" si="68"/>
        <v>6.8539206839101778</v>
      </c>
      <c r="P852" s="3">
        <f t="shared" si="69"/>
        <v>1.8495287816475516E-3</v>
      </c>
      <c r="Q852" t="s">
        <v>1638</v>
      </c>
      <c r="R852" t="s">
        <v>128</v>
      </c>
      <c r="S852" t="s">
        <v>233</v>
      </c>
    </row>
    <row r="853" spans="1:19" x14ac:dyDescent="0.35">
      <c r="A853" t="s">
        <v>73</v>
      </c>
      <c r="B853" t="s">
        <v>28</v>
      </c>
      <c r="C853" t="s">
        <v>39</v>
      </c>
      <c r="D853" t="s">
        <v>40</v>
      </c>
      <c r="E853" t="s">
        <v>766</v>
      </c>
      <c r="F853" t="s">
        <v>767</v>
      </c>
      <c r="G853" t="s">
        <v>768</v>
      </c>
      <c r="H853" t="s">
        <v>452</v>
      </c>
      <c r="I853" s="3">
        <v>2.51927092937791E-8</v>
      </c>
      <c r="J853" s="7">
        <v>51098761913.120003</v>
      </c>
      <c r="K853">
        <v>3.6555</v>
      </c>
      <c r="L853" s="3">
        <f t="shared" si="65"/>
        <v>0.98550243623972755</v>
      </c>
      <c r="M853" s="3">
        <f t="shared" si="66"/>
        <v>2.5563315084135286E-8</v>
      </c>
      <c r="N853">
        <f t="shared" si="67"/>
        <v>1306.2537511942983</v>
      </c>
      <c r="O853">
        <f t="shared" si="68"/>
        <v>3.5733928359849492E-4</v>
      </c>
      <c r="P853" s="3">
        <f t="shared" si="69"/>
        <v>2.5563315084135286E-8</v>
      </c>
      <c r="Q853" t="s">
        <v>1638</v>
      </c>
      <c r="R853" t="s">
        <v>452</v>
      </c>
      <c r="S853" t="s">
        <v>768</v>
      </c>
    </row>
    <row r="854" spans="1:19" x14ac:dyDescent="0.35">
      <c r="A854" t="s">
        <v>73</v>
      </c>
      <c r="B854" t="s">
        <v>28</v>
      </c>
      <c r="C854" t="s">
        <v>76</v>
      </c>
      <c r="D854" t="s">
        <v>77</v>
      </c>
      <c r="E854" t="s">
        <v>766</v>
      </c>
      <c r="F854" t="s">
        <v>767</v>
      </c>
      <c r="G854" t="s">
        <v>768</v>
      </c>
      <c r="H854" t="s">
        <v>452</v>
      </c>
      <c r="I854" s="3">
        <v>1.7696784641444799E-5</v>
      </c>
      <c r="J854" s="7">
        <v>13022065924.940001</v>
      </c>
      <c r="K854">
        <v>3.6555</v>
      </c>
      <c r="L854" s="3">
        <f t="shared" si="65"/>
        <v>0.96546898107770229</v>
      </c>
      <c r="M854" s="3">
        <f t="shared" si="66"/>
        <v>1.8329728855390887E-5</v>
      </c>
      <c r="N854">
        <f t="shared" si="67"/>
        <v>238690.93754117514</v>
      </c>
      <c r="O854">
        <f t="shared" si="68"/>
        <v>6.5296385594631412E-2</v>
      </c>
      <c r="P854" s="3">
        <f t="shared" si="69"/>
        <v>1.8329728855390887E-5</v>
      </c>
      <c r="Q854" t="s">
        <v>1638</v>
      </c>
      <c r="R854" t="s">
        <v>452</v>
      </c>
      <c r="S854" t="s">
        <v>768</v>
      </c>
    </row>
    <row r="855" spans="1:19" x14ac:dyDescent="0.35">
      <c r="A855" t="s">
        <v>73</v>
      </c>
      <c r="B855" t="s">
        <v>28</v>
      </c>
      <c r="C855" t="s">
        <v>39</v>
      </c>
      <c r="D855" t="s">
        <v>40</v>
      </c>
      <c r="E855" t="s">
        <v>243</v>
      </c>
      <c r="F855" t="s">
        <v>244</v>
      </c>
      <c r="G855" t="s">
        <v>233</v>
      </c>
      <c r="H855" t="s">
        <v>128</v>
      </c>
      <c r="I855" s="3">
        <v>1.51716440049768E-3</v>
      </c>
      <c r="J855" s="7">
        <v>51098761913.120003</v>
      </c>
      <c r="K855">
        <v>3.6555</v>
      </c>
      <c r="L855" s="3">
        <f t="shared" si="65"/>
        <v>0.98550243623972755</v>
      </c>
      <c r="M855" s="3">
        <f t="shared" si="66"/>
        <v>1.5394831557053843E-3</v>
      </c>
      <c r="N855">
        <f t="shared" si="67"/>
        <v>78665683.24264808</v>
      </c>
      <c r="O855">
        <f t="shared" si="68"/>
        <v>21.519814865995919</v>
      </c>
      <c r="P855" s="3">
        <f t="shared" si="69"/>
        <v>1.5394831557053843E-3</v>
      </c>
      <c r="Q855" t="s">
        <v>1638</v>
      </c>
      <c r="R855" t="s">
        <v>128</v>
      </c>
      <c r="S855" t="s">
        <v>233</v>
      </c>
    </row>
    <row r="856" spans="1:19" x14ac:dyDescent="0.35">
      <c r="A856" t="s">
        <v>73</v>
      </c>
      <c r="B856" t="s">
        <v>28</v>
      </c>
      <c r="C856" t="s">
        <v>29</v>
      </c>
      <c r="D856" t="s">
        <v>30</v>
      </c>
      <c r="E856" t="s">
        <v>243</v>
      </c>
      <c r="F856" t="s">
        <v>244</v>
      </c>
      <c r="G856" t="s">
        <v>233</v>
      </c>
      <c r="H856" t="s">
        <v>128</v>
      </c>
      <c r="I856" s="3">
        <v>9.3701348720129395E-4</v>
      </c>
      <c r="J856" s="7">
        <v>13546427235.219999</v>
      </c>
      <c r="K856">
        <v>3.6555</v>
      </c>
      <c r="L856" s="3">
        <f t="shared" si="65"/>
        <v>0.98169211961567404</v>
      </c>
      <c r="M856" s="3">
        <f t="shared" si="66"/>
        <v>9.5448814193204335E-4</v>
      </c>
      <c r="N856">
        <f t="shared" si="67"/>
        <v>12929904.161562765</v>
      </c>
      <c r="O856">
        <f t="shared" si="68"/>
        <v>3.5371096051327493</v>
      </c>
      <c r="P856" s="3">
        <f t="shared" si="69"/>
        <v>9.5448814193204346E-4</v>
      </c>
      <c r="Q856" t="s">
        <v>1638</v>
      </c>
      <c r="R856" t="s">
        <v>128</v>
      </c>
      <c r="S856" t="s">
        <v>233</v>
      </c>
    </row>
    <row r="857" spans="1:19" x14ac:dyDescent="0.35">
      <c r="A857" t="s">
        <v>73</v>
      </c>
      <c r="B857" t="s">
        <v>28</v>
      </c>
      <c r="C857" t="s">
        <v>76</v>
      </c>
      <c r="D857" t="s">
        <v>77</v>
      </c>
      <c r="E857" t="s">
        <v>772</v>
      </c>
      <c r="F857" t="s">
        <v>773</v>
      </c>
      <c r="G857" t="s">
        <v>774</v>
      </c>
      <c r="H857" t="s">
        <v>452</v>
      </c>
      <c r="I857" s="3">
        <v>2.6555169829301999E-2</v>
      </c>
      <c r="J857" s="7">
        <v>13022065924.940001</v>
      </c>
      <c r="K857">
        <v>3.6555</v>
      </c>
      <c r="L857" s="3">
        <f t="shared" si="65"/>
        <v>0.96546898107770229</v>
      </c>
      <c r="M857" s="3">
        <f t="shared" si="66"/>
        <v>2.7504943555679912E-2</v>
      </c>
      <c r="N857">
        <f t="shared" si="67"/>
        <v>358171188.24381745</v>
      </c>
      <c r="O857">
        <f t="shared" si="68"/>
        <v>97.981449389636836</v>
      </c>
      <c r="P857" s="3">
        <f t="shared" si="69"/>
        <v>2.7504943555679912E-2</v>
      </c>
      <c r="Q857" t="s">
        <v>1638</v>
      </c>
      <c r="R857" t="s">
        <v>452</v>
      </c>
      <c r="S857" t="s">
        <v>774</v>
      </c>
    </row>
    <row r="858" spans="1:19" x14ac:dyDescent="0.35">
      <c r="A858" t="s">
        <v>73</v>
      </c>
      <c r="B858" t="s">
        <v>28</v>
      </c>
      <c r="C858" t="s">
        <v>39</v>
      </c>
      <c r="D858" t="s">
        <v>40</v>
      </c>
      <c r="E858" t="s">
        <v>772</v>
      </c>
      <c r="F858" t="s">
        <v>773</v>
      </c>
      <c r="G858" t="s">
        <v>774</v>
      </c>
      <c r="H858" t="s">
        <v>452</v>
      </c>
      <c r="I858" s="3">
        <v>6.3095833400797496E-3</v>
      </c>
      <c r="J858" s="7">
        <v>51098761913.120003</v>
      </c>
      <c r="K858">
        <v>3.6555</v>
      </c>
      <c r="L858" s="3">
        <f t="shared" si="65"/>
        <v>0.98550243623972755</v>
      </c>
      <c r="M858" s="3">
        <f t="shared" si="66"/>
        <v>6.402402579697852E-3</v>
      </c>
      <c r="N858">
        <f t="shared" si="67"/>
        <v>327154845.09192586</v>
      </c>
      <c r="O858">
        <f t="shared" si="68"/>
        <v>89.496606508528487</v>
      </c>
      <c r="P858" s="3">
        <f t="shared" si="69"/>
        <v>6.402402579697852E-3</v>
      </c>
      <c r="Q858" t="s">
        <v>1638</v>
      </c>
      <c r="R858" t="s">
        <v>452</v>
      </c>
      <c r="S858" t="s">
        <v>774</v>
      </c>
    </row>
    <row r="859" spans="1:19" x14ac:dyDescent="0.35">
      <c r="A859" t="s">
        <v>73</v>
      </c>
      <c r="B859" t="s">
        <v>28</v>
      </c>
      <c r="C859" t="s">
        <v>39</v>
      </c>
      <c r="D859" t="s">
        <v>40</v>
      </c>
      <c r="E859" t="s">
        <v>245</v>
      </c>
      <c r="F859" t="s">
        <v>246</v>
      </c>
      <c r="G859" t="s">
        <v>233</v>
      </c>
      <c r="H859" t="s">
        <v>128</v>
      </c>
      <c r="I859" s="3">
        <v>6.8122986338881801E-4</v>
      </c>
      <c r="J859" s="7">
        <v>51098761913.120003</v>
      </c>
      <c r="K859">
        <v>3.6555</v>
      </c>
      <c r="L859" s="3">
        <f t="shared" si="65"/>
        <v>0.98550243623972755</v>
      </c>
      <c r="M859" s="3">
        <f t="shared" si="66"/>
        <v>6.9125132352600908E-4</v>
      </c>
      <c r="N859">
        <f t="shared" si="67"/>
        <v>35322086.802984625</v>
      </c>
      <c r="O859">
        <f t="shared" si="68"/>
        <v>9.6627237868922524</v>
      </c>
      <c r="P859" s="3">
        <f t="shared" si="69"/>
        <v>6.9125132352600908E-4</v>
      </c>
      <c r="Q859" t="s">
        <v>1638</v>
      </c>
      <c r="R859" t="s">
        <v>128</v>
      </c>
      <c r="S859" t="s">
        <v>233</v>
      </c>
    </row>
    <row r="860" spans="1:19" x14ac:dyDescent="0.35">
      <c r="A860" t="s">
        <v>73</v>
      </c>
      <c r="B860" t="s">
        <v>28</v>
      </c>
      <c r="C860" t="s">
        <v>39</v>
      </c>
      <c r="D860" t="s">
        <v>40</v>
      </c>
      <c r="E860" t="s">
        <v>775</v>
      </c>
      <c r="F860" t="s">
        <v>776</v>
      </c>
      <c r="G860" t="s">
        <v>777</v>
      </c>
      <c r="H860" t="s">
        <v>452</v>
      </c>
      <c r="I860" s="3">
        <v>1.47707029934801E-8</v>
      </c>
      <c r="J860" s="7">
        <v>51098761913.120003</v>
      </c>
      <c r="K860">
        <v>3.6555</v>
      </c>
      <c r="L860" s="3">
        <f t="shared" si="65"/>
        <v>0.98550243623972755</v>
      </c>
      <c r="M860" s="3">
        <f t="shared" si="66"/>
        <v>1.4987992368480623E-8</v>
      </c>
      <c r="N860">
        <f t="shared" si="67"/>
        <v>765.86785359265093</v>
      </c>
      <c r="O860">
        <f t="shared" si="68"/>
        <v>2.0951110753457828E-4</v>
      </c>
      <c r="P860" s="3">
        <f t="shared" si="69"/>
        <v>1.4987992368480623E-8</v>
      </c>
      <c r="Q860" t="s">
        <v>1638</v>
      </c>
      <c r="R860" t="s">
        <v>452</v>
      </c>
      <c r="S860" t="s">
        <v>777</v>
      </c>
    </row>
    <row r="861" spans="1:19" x14ac:dyDescent="0.35">
      <c r="A861" t="s">
        <v>73</v>
      </c>
      <c r="B861" t="s">
        <v>28</v>
      </c>
      <c r="C861" t="s">
        <v>29</v>
      </c>
      <c r="D861" t="s">
        <v>30</v>
      </c>
      <c r="E861" t="s">
        <v>245</v>
      </c>
      <c r="F861" t="s">
        <v>246</v>
      </c>
      <c r="G861" t="s">
        <v>233</v>
      </c>
      <c r="H861" t="s">
        <v>128</v>
      </c>
      <c r="I861" s="3">
        <v>3.6151668479371501E-3</v>
      </c>
      <c r="J861" s="7">
        <v>13546427235.219999</v>
      </c>
      <c r="K861">
        <v>3.6555</v>
      </c>
      <c r="L861" s="3">
        <f t="shared" si="65"/>
        <v>0.98169211961567404</v>
      </c>
      <c r="M861" s="3">
        <f t="shared" si="66"/>
        <v>3.682587214158818E-3</v>
      </c>
      <c r="N861">
        <f t="shared" si="67"/>
        <v>49885899.73395396</v>
      </c>
      <c r="O861">
        <f t="shared" si="68"/>
        <v>13.646806109685121</v>
      </c>
      <c r="P861" s="3">
        <f t="shared" si="69"/>
        <v>3.6825872141588185E-3</v>
      </c>
      <c r="Q861" t="s">
        <v>1638</v>
      </c>
      <c r="R861" t="s">
        <v>128</v>
      </c>
      <c r="S861" t="s">
        <v>233</v>
      </c>
    </row>
    <row r="862" spans="1:19" x14ac:dyDescent="0.35">
      <c r="A862" t="s">
        <v>73</v>
      </c>
      <c r="B862" t="s">
        <v>28</v>
      </c>
      <c r="C862" t="s">
        <v>39</v>
      </c>
      <c r="D862" t="s">
        <v>40</v>
      </c>
      <c r="E862" t="s">
        <v>247</v>
      </c>
      <c r="F862" t="s">
        <v>248</v>
      </c>
      <c r="G862" t="s">
        <v>233</v>
      </c>
      <c r="H862" t="s">
        <v>128</v>
      </c>
      <c r="I862" s="3">
        <v>3.4170799637989538E-8</v>
      </c>
      <c r="J862" s="7">
        <v>51098761913.120003</v>
      </c>
      <c r="K862">
        <v>3.6555</v>
      </c>
      <c r="L862" s="3">
        <f t="shared" si="65"/>
        <v>0.98550243623972755</v>
      </c>
      <c r="M862" s="3">
        <f t="shared" si="66"/>
        <v>3.4673480634275519E-8</v>
      </c>
      <c r="N862">
        <f t="shared" si="67"/>
        <v>1771.771931630022</v>
      </c>
      <c r="O862">
        <f t="shared" si="68"/>
        <v>4.8468661787170618E-4</v>
      </c>
      <c r="P862" s="3">
        <f t="shared" si="69"/>
        <v>3.4673480634275519E-8</v>
      </c>
      <c r="Q862" t="s">
        <v>1638</v>
      </c>
      <c r="R862" t="s">
        <v>128</v>
      </c>
      <c r="S862" t="s">
        <v>233</v>
      </c>
    </row>
    <row r="863" spans="1:19" x14ac:dyDescent="0.35">
      <c r="A863" t="s">
        <v>73</v>
      </c>
      <c r="B863" t="s">
        <v>28</v>
      </c>
      <c r="C863" t="s">
        <v>76</v>
      </c>
      <c r="D863" t="s">
        <v>77</v>
      </c>
      <c r="E863" t="s">
        <v>775</v>
      </c>
      <c r="F863" t="s">
        <v>776</v>
      </c>
      <c r="G863" t="s">
        <v>777</v>
      </c>
      <c r="H863" t="s">
        <v>452</v>
      </c>
      <c r="I863" s="3">
        <v>1.4320278010888601E-5</v>
      </c>
      <c r="J863" s="7">
        <v>13022065924.940001</v>
      </c>
      <c r="K863">
        <v>3.6555</v>
      </c>
      <c r="L863" s="3">
        <f t="shared" si="65"/>
        <v>0.96546898107770229</v>
      </c>
      <c r="M863" s="3">
        <f t="shared" si="66"/>
        <v>1.4832457895129502E-5</v>
      </c>
      <c r="N863">
        <f t="shared" si="67"/>
        <v>193149.24453927318</v>
      </c>
      <c r="O863">
        <f t="shared" si="68"/>
        <v>5.2837982366098525E-2</v>
      </c>
      <c r="P863" s="3">
        <f t="shared" si="69"/>
        <v>1.4832457895129502E-5</v>
      </c>
      <c r="Q863" t="s">
        <v>1638</v>
      </c>
      <c r="R863" t="s">
        <v>452</v>
      </c>
      <c r="S863" t="s">
        <v>777</v>
      </c>
    </row>
    <row r="864" spans="1:19" x14ac:dyDescent="0.35">
      <c r="A864" t="s">
        <v>73</v>
      </c>
      <c r="B864" t="s">
        <v>28</v>
      </c>
      <c r="C864" t="s">
        <v>29</v>
      </c>
      <c r="D864" t="s">
        <v>30</v>
      </c>
      <c r="E864" t="s">
        <v>247</v>
      </c>
      <c r="F864" t="s">
        <v>248</v>
      </c>
      <c r="G864" t="s">
        <v>233</v>
      </c>
      <c r="H864" t="s">
        <v>128</v>
      </c>
      <c r="I864" s="3">
        <v>1.5732831616391101E-3</v>
      </c>
      <c r="J864" s="7">
        <v>13546427235.219999</v>
      </c>
      <c r="K864">
        <v>3.6555</v>
      </c>
      <c r="L864" s="3">
        <f t="shared" si="65"/>
        <v>0.98169211961567404</v>
      </c>
      <c r="M864" s="3">
        <f t="shared" si="66"/>
        <v>1.6026238065912559E-3</v>
      </c>
      <c r="N864">
        <f t="shared" si="67"/>
        <v>21709826.781419739</v>
      </c>
      <c r="O864">
        <f t="shared" si="68"/>
        <v>5.9389486476322633</v>
      </c>
      <c r="P864" s="3">
        <f t="shared" si="69"/>
        <v>1.6026238065912561E-3</v>
      </c>
      <c r="Q864" t="s">
        <v>1638</v>
      </c>
      <c r="R864" t="s">
        <v>128</v>
      </c>
      <c r="S864" t="s">
        <v>233</v>
      </c>
    </row>
    <row r="865" spans="1:19" x14ac:dyDescent="0.35">
      <c r="A865" t="s">
        <v>73</v>
      </c>
      <c r="B865" t="s">
        <v>28</v>
      </c>
      <c r="C865" t="s">
        <v>76</v>
      </c>
      <c r="D865" t="s">
        <v>77</v>
      </c>
      <c r="E865" t="s">
        <v>784</v>
      </c>
      <c r="F865" t="s">
        <v>785</v>
      </c>
      <c r="G865" t="s">
        <v>786</v>
      </c>
      <c r="H865" t="s">
        <v>452</v>
      </c>
      <c r="I865" s="3">
        <v>2.6060713452132102E-3</v>
      </c>
      <c r="J865" s="7">
        <v>13022065924.940001</v>
      </c>
      <c r="K865">
        <v>3.6555</v>
      </c>
      <c r="L865" s="3">
        <f t="shared" si="65"/>
        <v>0.96546898107770229</v>
      </c>
      <c r="M865" s="3">
        <f t="shared" si="66"/>
        <v>2.699280242337967E-3</v>
      </c>
      <c r="N865">
        <f t="shared" si="67"/>
        <v>35150205.265613027</v>
      </c>
      <c r="O865">
        <f t="shared" si="68"/>
        <v>9.6157038067605054</v>
      </c>
      <c r="P865" s="3">
        <f t="shared" si="69"/>
        <v>2.699280242337967E-3</v>
      </c>
      <c r="Q865" t="s">
        <v>1638</v>
      </c>
      <c r="R865" t="s">
        <v>452</v>
      </c>
      <c r="S865" t="s">
        <v>786</v>
      </c>
    </row>
    <row r="866" spans="1:19" x14ac:dyDescent="0.35">
      <c r="A866" t="s">
        <v>73</v>
      </c>
      <c r="B866" t="s">
        <v>28</v>
      </c>
      <c r="C866" t="s">
        <v>39</v>
      </c>
      <c r="D866" t="s">
        <v>40</v>
      </c>
      <c r="E866" t="s">
        <v>784</v>
      </c>
      <c r="F866" t="s">
        <v>785</v>
      </c>
      <c r="G866" t="s">
        <v>786</v>
      </c>
      <c r="H866" t="s">
        <v>452</v>
      </c>
      <c r="I866" s="3">
        <v>1.3134781911770001E-3</v>
      </c>
      <c r="J866" s="7">
        <v>51098761913.120003</v>
      </c>
      <c r="K866">
        <v>3.6555</v>
      </c>
      <c r="L866" s="3">
        <f t="shared" si="65"/>
        <v>0.98550243623972755</v>
      </c>
      <c r="M866" s="3">
        <f t="shared" si="66"/>
        <v>1.3328005521616906E-3</v>
      </c>
      <c r="N866">
        <f t="shared" si="67"/>
        <v>68104458.092585102</v>
      </c>
      <c r="O866">
        <f t="shared" si="68"/>
        <v>18.630682011376038</v>
      </c>
      <c r="P866" s="3">
        <f t="shared" si="69"/>
        <v>1.3328005521616906E-3</v>
      </c>
      <c r="Q866" t="s">
        <v>1638</v>
      </c>
      <c r="R866" t="s">
        <v>452</v>
      </c>
      <c r="S866" t="s">
        <v>786</v>
      </c>
    </row>
    <row r="867" spans="1:19" x14ac:dyDescent="0.35">
      <c r="A867" t="s">
        <v>73</v>
      </c>
      <c r="B867" t="s">
        <v>28</v>
      </c>
      <c r="C867" t="s">
        <v>29</v>
      </c>
      <c r="D867" t="s">
        <v>30</v>
      </c>
      <c r="E867" t="s">
        <v>249</v>
      </c>
      <c r="F867" t="s">
        <v>250</v>
      </c>
      <c r="H867" t="s">
        <v>128</v>
      </c>
      <c r="I867" s="3">
        <v>1.95722236551893E-3</v>
      </c>
      <c r="J867" s="7">
        <v>13546427235.219999</v>
      </c>
      <c r="K867">
        <v>3.6555</v>
      </c>
      <c r="L867" s="3">
        <f t="shared" si="65"/>
        <v>0.98169211961567404</v>
      </c>
      <c r="M867" s="3">
        <f t="shared" si="66"/>
        <v>1.9937232115962889E-3</v>
      </c>
      <c r="N867">
        <f t="shared" si="67"/>
        <v>27007826.413058255</v>
      </c>
      <c r="O867">
        <f t="shared" si="68"/>
        <v>7.3882714849017246</v>
      </c>
      <c r="P867" s="3">
        <f t="shared" si="69"/>
        <v>1.9937232115962889E-3</v>
      </c>
      <c r="Q867" t="s">
        <v>1638</v>
      </c>
      <c r="R867" t="s">
        <v>128</v>
      </c>
      <c r="S867" t="s">
        <v>233</v>
      </c>
    </row>
    <row r="868" spans="1:19" x14ac:dyDescent="0.35">
      <c r="A868" t="s">
        <v>73</v>
      </c>
      <c r="B868" t="s">
        <v>28</v>
      </c>
      <c r="C868" t="s">
        <v>39</v>
      </c>
      <c r="D868" t="s">
        <v>40</v>
      </c>
      <c r="E868" t="s">
        <v>251</v>
      </c>
      <c r="F868" t="s">
        <v>252</v>
      </c>
      <c r="H868" t="s">
        <v>128</v>
      </c>
      <c r="I868" s="3">
        <v>3.2784393135477639E-3</v>
      </c>
      <c r="J868" s="7">
        <v>51098761913.120003</v>
      </c>
      <c r="K868">
        <v>3.6555</v>
      </c>
      <c r="L868" s="3">
        <f t="shared" si="65"/>
        <v>0.98550243623972755</v>
      </c>
      <c r="M868" s="3">
        <f t="shared" si="66"/>
        <v>3.3266678934421932E-3</v>
      </c>
      <c r="N868">
        <f t="shared" si="67"/>
        <v>169988610.65102309</v>
      </c>
      <c r="O868">
        <f t="shared" si="68"/>
        <v>46.502150362747393</v>
      </c>
      <c r="P868" s="3">
        <f t="shared" si="69"/>
        <v>3.3266678934421932E-3</v>
      </c>
      <c r="Q868" t="s">
        <v>1638</v>
      </c>
      <c r="R868" t="s">
        <v>128</v>
      </c>
      <c r="S868" t="s">
        <v>253</v>
      </c>
    </row>
    <row r="869" spans="1:19" x14ac:dyDescent="0.35">
      <c r="A869" t="s">
        <v>73</v>
      </c>
      <c r="B869" t="s">
        <v>28</v>
      </c>
      <c r="C869" t="s">
        <v>39</v>
      </c>
      <c r="D869" t="s">
        <v>40</v>
      </c>
      <c r="E869" t="s">
        <v>787</v>
      </c>
      <c r="F869" t="s">
        <v>788</v>
      </c>
      <c r="G869" t="s">
        <v>789</v>
      </c>
      <c r="H869" t="s">
        <v>452</v>
      </c>
      <c r="I869" s="3">
        <v>3.2236598938749402E-7</v>
      </c>
      <c r="J869" s="7">
        <v>51098761913.120003</v>
      </c>
      <c r="K869">
        <v>3.6555</v>
      </c>
      <c r="L869" s="3">
        <f t="shared" si="65"/>
        <v>0.98550243623972755</v>
      </c>
      <c r="M869" s="3">
        <f t="shared" si="66"/>
        <v>3.2710826227635743E-7</v>
      </c>
      <c r="N869">
        <f t="shared" si="67"/>
        <v>16714.827213874003</v>
      </c>
      <c r="O869">
        <f t="shared" si="68"/>
        <v>4.5725146255981407E-3</v>
      </c>
      <c r="P869" s="3">
        <f t="shared" si="69"/>
        <v>3.2710826227635743E-7</v>
      </c>
      <c r="Q869" t="s">
        <v>1638</v>
      </c>
      <c r="R869" t="s">
        <v>452</v>
      </c>
      <c r="S869" t="s">
        <v>789</v>
      </c>
    </row>
    <row r="870" spans="1:19" x14ac:dyDescent="0.35">
      <c r="A870" t="s">
        <v>73</v>
      </c>
      <c r="B870" t="s">
        <v>28</v>
      </c>
      <c r="C870" t="s">
        <v>76</v>
      </c>
      <c r="D870" t="s">
        <v>77</v>
      </c>
      <c r="E870" t="s">
        <v>787</v>
      </c>
      <c r="F870" t="s">
        <v>788</v>
      </c>
      <c r="G870" t="s">
        <v>789</v>
      </c>
      <c r="H870" t="s">
        <v>452</v>
      </c>
      <c r="I870" s="3">
        <v>1.30541240074373E-3</v>
      </c>
      <c r="J870" s="7">
        <v>13022065924.940001</v>
      </c>
      <c r="K870">
        <v>3.6555</v>
      </c>
      <c r="L870" s="3">
        <f t="shared" si="65"/>
        <v>0.96546898107770229</v>
      </c>
      <c r="M870" s="3">
        <f t="shared" si="66"/>
        <v>1.3521018555009057E-3</v>
      </c>
      <c r="N870">
        <f t="shared" si="67"/>
        <v>17607159.499566492</v>
      </c>
      <c r="O870">
        <f t="shared" si="68"/>
        <v>4.8166213923037864</v>
      </c>
      <c r="P870" s="3">
        <f t="shared" si="69"/>
        <v>1.3521018555009057E-3</v>
      </c>
      <c r="Q870" t="s">
        <v>1638</v>
      </c>
      <c r="R870" t="s">
        <v>452</v>
      </c>
      <c r="S870" t="s">
        <v>789</v>
      </c>
    </row>
    <row r="871" spans="1:19" x14ac:dyDescent="0.35">
      <c r="A871" t="s">
        <v>73</v>
      </c>
      <c r="B871" t="s">
        <v>28</v>
      </c>
      <c r="C871" t="s">
        <v>29</v>
      </c>
      <c r="D871" t="s">
        <v>30</v>
      </c>
      <c r="E871" t="s">
        <v>251</v>
      </c>
      <c r="F871" t="s">
        <v>252</v>
      </c>
      <c r="H871" t="s">
        <v>128</v>
      </c>
      <c r="I871" s="3">
        <v>8.3246995992146203E-3</v>
      </c>
      <c r="J871" s="7">
        <v>13546427235.219999</v>
      </c>
      <c r="K871">
        <v>3.6555</v>
      </c>
      <c r="L871" s="3">
        <f t="shared" si="65"/>
        <v>0.98169211961567404</v>
      </c>
      <c r="M871" s="3">
        <f t="shared" si="66"/>
        <v>8.4799495003318199E-3</v>
      </c>
      <c r="N871">
        <f t="shared" si="67"/>
        <v>114873018.86458519</v>
      </c>
      <c r="O871">
        <f t="shared" si="68"/>
        <v>31.424707663680806</v>
      </c>
      <c r="P871" s="3">
        <f t="shared" si="69"/>
        <v>8.4799495003318199E-3</v>
      </c>
      <c r="Q871" t="s">
        <v>1638</v>
      </c>
      <c r="R871" t="s">
        <v>128</v>
      </c>
      <c r="S871" t="s">
        <v>253</v>
      </c>
    </row>
    <row r="872" spans="1:19" x14ac:dyDescent="0.35">
      <c r="A872" t="s">
        <v>73</v>
      </c>
      <c r="B872" t="s">
        <v>28</v>
      </c>
      <c r="C872" t="s">
        <v>29</v>
      </c>
      <c r="D872" t="s">
        <v>30</v>
      </c>
      <c r="E872" t="s">
        <v>179</v>
      </c>
      <c r="F872" t="s">
        <v>180</v>
      </c>
      <c r="H872" t="s">
        <v>128</v>
      </c>
      <c r="I872" s="3">
        <v>2.07564053722496E-3</v>
      </c>
      <c r="J872" s="7">
        <v>13546427235.219999</v>
      </c>
      <c r="K872">
        <v>3.6555</v>
      </c>
      <c r="L872" s="3">
        <f t="shared" si="65"/>
        <v>0.98169211961567404</v>
      </c>
      <c r="M872" s="3">
        <f t="shared" si="66"/>
        <v>2.11434980046245E-3</v>
      </c>
      <c r="N872">
        <f t="shared" si="67"/>
        <v>28641885.721766502</v>
      </c>
      <c r="O872">
        <f t="shared" si="68"/>
        <v>7.8352853841516898</v>
      </c>
      <c r="P872" s="3">
        <f t="shared" si="69"/>
        <v>2.11434980046245E-3</v>
      </c>
      <c r="Q872" t="s">
        <v>1638</v>
      </c>
      <c r="R872" t="s">
        <v>128</v>
      </c>
      <c r="S872" t="s">
        <v>182</v>
      </c>
    </row>
    <row r="873" spans="1:19" x14ac:dyDescent="0.35">
      <c r="A873" t="s">
        <v>73</v>
      </c>
      <c r="B873" t="s">
        <v>28</v>
      </c>
      <c r="C873" t="s">
        <v>76</v>
      </c>
      <c r="D873" t="s">
        <v>77</v>
      </c>
      <c r="E873" t="s">
        <v>1457</v>
      </c>
      <c r="F873" t="s">
        <v>1458</v>
      </c>
      <c r="G873" t="s">
        <v>1459</v>
      </c>
      <c r="H873" t="s">
        <v>452</v>
      </c>
      <c r="I873" s="3">
        <v>2.7452473100170898E-3</v>
      </c>
      <c r="J873" s="7">
        <v>13022065924.940001</v>
      </c>
      <c r="K873">
        <v>3.6555</v>
      </c>
      <c r="L873" s="3">
        <f t="shared" si="65"/>
        <v>0.96546898107770229</v>
      </c>
      <c r="M873" s="3">
        <f t="shared" si="66"/>
        <v>2.8434339826772211E-3</v>
      </c>
      <c r="N873">
        <f t="shared" si="67"/>
        <v>37027384.775637478</v>
      </c>
      <c r="O873">
        <f t="shared" si="68"/>
        <v>10.129225762723971</v>
      </c>
      <c r="P873" s="3">
        <f t="shared" si="69"/>
        <v>2.8434339826772211E-3</v>
      </c>
      <c r="Q873" t="s">
        <v>1638</v>
      </c>
      <c r="R873" t="s">
        <v>452</v>
      </c>
      <c r="S873" t="s">
        <v>1459</v>
      </c>
    </row>
    <row r="874" spans="1:19" x14ac:dyDescent="0.35">
      <c r="A874" t="s">
        <v>73</v>
      </c>
      <c r="B874" t="s">
        <v>28</v>
      </c>
      <c r="C874" t="s">
        <v>76</v>
      </c>
      <c r="D874" t="s">
        <v>77</v>
      </c>
      <c r="E874" t="s">
        <v>790</v>
      </c>
      <c r="F874" t="s">
        <v>791</v>
      </c>
      <c r="G874" t="s">
        <v>792</v>
      </c>
      <c r="H874" t="s">
        <v>452</v>
      </c>
      <c r="I874" s="3">
        <v>1.5740317743289101E-3</v>
      </c>
      <c r="J874" s="7">
        <v>13022065924.940001</v>
      </c>
      <c r="K874">
        <v>3.6555</v>
      </c>
      <c r="L874" s="3">
        <f t="shared" si="65"/>
        <v>0.96546898107770229</v>
      </c>
      <c r="M874" s="3">
        <f t="shared" si="66"/>
        <v>1.6303286850002173E-3</v>
      </c>
      <c r="N874">
        <f t="shared" si="67"/>
        <v>21230247.615393568</v>
      </c>
      <c r="O874">
        <f t="shared" si="68"/>
        <v>5.8077547846788589</v>
      </c>
      <c r="P874" s="3">
        <f t="shared" si="69"/>
        <v>1.6303286850002173E-3</v>
      </c>
      <c r="Q874" t="s">
        <v>1638</v>
      </c>
      <c r="R874" t="s">
        <v>452</v>
      </c>
      <c r="S874" t="s">
        <v>792</v>
      </c>
    </row>
    <row r="875" spans="1:19" x14ac:dyDescent="0.35">
      <c r="A875" t="s">
        <v>73</v>
      </c>
      <c r="B875" t="s">
        <v>28</v>
      </c>
      <c r="C875" t="s">
        <v>39</v>
      </c>
      <c r="D875" t="s">
        <v>40</v>
      </c>
      <c r="E875" t="s">
        <v>179</v>
      </c>
      <c r="F875" t="s">
        <v>180</v>
      </c>
      <c r="H875" t="s">
        <v>128</v>
      </c>
      <c r="I875" s="3">
        <v>2.6831978144425099E-4</v>
      </c>
      <c r="J875" s="7">
        <v>51098761913.120003</v>
      </c>
      <c r="K875">
        <v>3.6555</v>
      </c>
      <c r="L875" s="3">
        <f t="shared" si="65"/>
        <v>0.98550243623972755</v>
      </c>
      <c r="M875" s="3">
        <f t="shared" si="66"/>
        <v>2.7226698948411434E-4</v>
      </c>
      <c r="N875">
        <f t="shared" si="67"/>
        <v>13912506.072450707</v>
      </c>
      <c r="O875">
        <f t="shared" si="68"/>
        <v>3.8059105655726184</v>
      </c>
      <c r="P875" s="3">
        <f t="shared" si="69"/>
        <v>2.7226698948411434E-4</v>
      </c>
      <c r="Q875" t="s">
        <v>1638</v>
      </c>
      <c r="R875" t="s">
        <v>128</v>
      </c>
      <c r="S875" t="s">
        <v>182</v>
      </c>
    </row>
    <row r="876" spans="1:19" x14ac:dyDescent="0.35">
      <c r="A876" t="s">
        <v>73</v>
      </c>
      <c r="B876" t="s">
        <v>28</v>
      </c>
      <c r="C876" t="s">
        <v>39</v>
      </c>
      <c r="D876" t="s">
        <v>40</v>
      </c>
      <c r="E876" t="s">
        <v>254</v>
      </c>
      <c r="F876" t="s">
        <v>255</v>
      </c>
      <c r="H876" t="s">
        <v>128</v>
      </c>
      <c r="I876" s="3">
        <v>1.5324222610793099E-3</v>
      </c>
      <c r="J876" s="7">
        <v>51098761913.120003</v>
      </c>
      <c r="K876">
        <v>3.6555</v>
      </c>
      <c r="L876" s="3">
        <f t="shared" si="65"/>
        <v>0.98550243623972755</v>
      </c>
      <c r="M876" s="3">
        <f t="shared" si="66"/>
        <v>1.5549654721569272E-3</v>
      </c>
      <c r="N876">
        <f t="shared" si="67"/>
        <v>79456810.444869056</v>
      </c>
      <c r="O876">
        <f t="shared" si="68"/>
        <v>21.736235930753402</v>
      </c>
      <c r="P876" s="3">
        <f t="shared" si="69"/>
        <v>1.5549654721569272E-3</v>
      </c>
      <c r="Q876" t="s">
        <v>1638</v>
      </c>
      <c r="R876" t="s">
        <v>128</v>
      </c>
      <c r="S876" t="s">
        <v>256</v>
      </c>
    </row>
    <row r="877" spans="1:19" x14ac:dyDescent="0.35">
      <c r="A877" t="s">
        <v>73</v>
      </c>
      <c r="B877" t="s">
        <v>28</v>
      </c>
      <c r="C877" t="s">
        <v>39</v>
      </c>
      <c r="D877" t="s">
        <v>40</v>
      </c>
      <c r="E877" t="s">
        <v>790</v>
      </c>
      <c r="F877" t="s">
        <v>791</v>
      </c>
      <c r="G877" t="s">
        <v>792</v>
      </c>
      <c r="H877" t="s">
        <v>452</v>
      </c>
      <c r="I877" s="3">
        <v>7.6944339261768996E-3</v>
      </c>
      <c r="J877" s="7">
        <v>51098761913.120003</v>
      </c>
      <c r="K877">
        <v>3.6555</v>
      </c>
      <c r="L877" s="3">
        <f t="shared" si="65"/>
        <v>0.98550243623972755</v>
      </c>
      <c r="M877" s="3">
        <f t="shared" si="66"/>
        <v>7.8076254743069924E-3</v>
      </c>
      <c r="N877">
        <f t="shared" si="67"/>
        <v>398959995.21842366</v>
      </c>
      <c r="O877">
        <f t="shared" si="68"/>
        <v>109.13965127025679</v>
      </c>
      <c r="P877" s="3">
        <f t="shared" si="69"/>
        <v>7.8076254743069933E-3</v>
      </c>
      <c r="Q877" t="s">
        <v>1638</v>
      </c>
      <c r="R877" t="s">
        <v>452</v>
      </c>
      <c r="S877" t="s">
        <v>792</v>
      </c>
    </row>
    <row r="878" spans="1:19" x14ac:dyDescent="0.35">
      <c r="A878" t="s">
        <v>73</v>
      </c>
      <c r="B878" t="s">
        <v>28</v>
      </c>
      <c r="C878" t="s">
        <v>39</v>
      </c>
      <c r="D878" t="s">
        <v>40</v>
      </c>
      <c r="E878" t="s">
        <v>796</v>
      </c>
      <c r="F878" t="s">
        <v>797</v>
      </c>
      <c r="G878" t="s">
        <v>798</v>
      </c>
      <c r="H878" t="s">
        <v>452</v>
      </c>
      <c r="I878" s="3">
        <v>3.0520815604528798E-2</v>
      </c>
      <c r="J878" s="7">
        <v>51098761913.120003</v>
      </c>
      <c r="K878">
        <v>3.6555</v>
      </c>
      <c r="L878" s="3">
        <f t="shared" si="65"/>
        <v>0.98550243623972755</v>
      </c>
      <c r="M878" s="3">
        <f t="shared" si="66"/>
        <v>3.0969802287839788E-2</v>
      </c>
      <c r="N878">
        <f t="shared" si="67"/>
        <v>1582518553.6027246</v>
      </c>
      <c r="O878">
        <f t="shared" si="68"/>
        <v>432.91439026199549</v>
      </c>
      <c r="P878" s="3">
        <f t="shared" si="69"/>
        <v>3.0969802287839788E-2</v>
      </c>
      <c r="Q878" t="s">
        <v>1638</v>
      </c>
      <c r="R878" t="s">
        <v>452</v>
      </c>
      <c r="S878" t="s">
        <v>798</v>
      </c>
    </row>
    <row r="879" spans="1:19" x14ac:dyDescent="0.35">
      <c r="A879" t="s">
        <v>73</v>
      </c>
      <c r="B879" t="s">
        <v>28</v>
      </c>
      <c r="C879" t="s">
        <v>29</v>
      </c>
      <c r="D879" t="s">
        <v>30</v>
      </c>
      <c r="E879" t="s">
        <v>254</v>
      </c>
      <c r="F879" t="s">
        <v>255</v>
      </c>
      <c r="H879" t="s">
        <v>128</v>
      </c>
      <c r="I879" s="3">
        <v>2.0997458749258198E-3</v>
      </c>
      <c r="J879" s="7">
        <v>13546427235.219999</v>
      </c>
      <c r="K879">
        <v>3.6555</v>
      </c>
      <c r="L879" s="3">
        <f t="shared" si="65"/>
        <v>0.98169211961567404</v>
      </c>
      <c r="M879" s="3">
        <f t="shared" si="66"/>
        <v>2.1389046860718986E-3</v>
      </c>
      <c r="N879">
        <f t="shared" si="67"/>
        <v>28974516.69294405</v>
      </c>
      <c r="O879">
        <f t="shared" si="68"/>
        <v>7.9262800418394335</v>
      </c>
      <c r="P879" s="3">
        <f t="shared" si="69"/>
        <v>2.1389046860718986E-3</v>
      </c>
      <c r="Q879" t="s">
        <v>1638</v>
      </c>
      <c r="R879" t="s">
        <v>128</v>
      </c>
      <c r="S879" t="s">
        <v>256</v>
      </c>
    </row>
    <row r="880" spans="1:19" x14ac:dyDescent="0.35">
      <c r="A880" t="s">
        <v>73</v>
      </c>
      <c r="B880" t="s">
        <v>28</v>
      </c>
      <c r="C880" t="s">
        <v>39</v>
      </c>
      <c r="D880" t="s">
        <v>40</v>
      </c>
      <c r="E880" t="s">
        <v>183</v>
      </c>
      <c r="F880" t="s">
        <v>184</v>
      </c>
      <c r="G880" t="s">
        <v>185</v>
      </c>
      <c r="H880" t="s">
        <v>128</v>
      </c>
      <c r="I880" s="3">
        <v>1.17660406626973E-8</v>
      </c>
      <c r="J880" s="7">
        <v>51098761913.120003</v>
      </c>
      <c r="K880">
        <v>3.6555</v>
      </c>
      <c r="L880" s="3">
        <f t="shared" si="65"/>
        <v>0.98550243623972755</v>
      </c>
      <c r="M880" s="3">
        <f t="shared" si="66"/>
        <v>1.1939128945831608E-8</v>
      </c>
      <c r="N880">
        <f t="shared" si="67"/>
        <v>610.07470745308876</v>
      </c>
      <c r="O880">
        <f t="shared" si="68"/>
        <v>1.6689227395789597E-4</v>
      </c>
      <c r="P880" s="3">
        <f t="shared" si="69"/>
        <v>1.1939128945831608E-8</v>
      </c>
      <c r="Q880" t="s">
        <v>1638</v>
      </c>
      <c r="R880" t="s">
        <v>128</v>
      </c>
      <c r="S880" t="s">
        <v>185</v>
      </c>
    </row>
    <row r="881" spans="1:19" x14ac:dyDescent="0.35">
      <c r="A881" t="s">
        <v>73</v>
      </c>
      <c r="B881" t="s">
        <v>28</v>
      </c>
      <c r="C881" t="s">
        <v>29</v>
      </c>
      <c r="D881" t="s">
        <v>30</v>
      </c>
      <c r="E881" t="s">
        <v>796</v>
      </c>
      <c r="F881" t="s">
        <v>797</v>
      </c>
      <c r="G881" t="s">
        <v>798</v>
      </c>
      <c r="H881" t="s">
        <v>452</v>
      </c>
      <c r="I881" s="3">
        <v>1.088725724989636E-2</v>
      </c>
      <c r="J881" s="7">
        <v>13546427235.219999</v>
      </c>
      <c r="K881">
        <v>3.6555</v>
      </c>
      <c r="L881" s="3">
        <f t="shared" si="65"/>
        <v>0.98169211961567404</v>
      </c>
      <c r="M881" s="3">
        <f t="shared" si="66"/>
        <v>1.1090297082305854E-2</v>
      </c>
      <c r="N881">
        <f t="shared" si="67"/>
        <v>150233902.44242892</v>
      </c>
      <c r="O881">
        <f t="shared" si="68"/>
        <v>41.098044711374342</v>
      </c>
      <c r="P881" s="3">
        <f t="shared" si="69"/>
        <v>1.1090297082305854E-2</v>
      </c>
      <c r="Q881" t="s">
        <v>1638</v>
      </c>
      <c r="R881" t="s">
        <v>452</v>
      </c>
      <c r="S881" t="s">
        <v>798</v>
      </c>
    </row>
    <row r="882" spans="1:19" x14ac:dyDescent="0.35">
      <c r="A882" t="s">
        <v>73</v>
      </c>
      <c r="B882" t="s">
        <v>28</v>
      </c>
      <c r="C882" t="s">
        <v>39</v>
      </c>
      <c r="D882" t="s">
        <v>40</v>
      </c>
      <c r="E882" t="s">
        <v>257</v>
      </c>
      <c r="F882" t="s">
        <v>258</v>
      </c>
      <c r="G882" t="s">
        <v>259</v>
      </c>
      <c r="H882" t="s">
        <v>128</v>
      </c>
      <c r="I882" s="3">
        <v>3.3418215595431899E-4</v>
      </c>
      <c r="J882" s="7">
        <v>51098761913.120003</v>
      </c>
      <c r="K882">
        <v>3.6555</v>
      </c>
      <c r="L882" s="3">
        <f t="shared" si="65"/>
        <v>0.98550243623972755</v>
      </c>
      <c r="M882" s="3">
        <f t="shared" si="66"/>
        <v>3.3909825452022301E-4</v>
      </c>
      <c r="N882">
        <f t="shared" si="67"/>
        <v>17327500.972883444</v>
      </c>
      <c r="O882">
        <f t="shared" si="68"/>
        <v>4.7401178971094087</v>
      </c>
      <c r="P882" s="3">
        <f t="shared" si="69"/>
        <v>3.3909825452022301E-4</v>
      </c>
      <c r="Q882" t="s">
        <v>1638</v>
      </c>
      <c r="R882" t="s">
        <v>128</v>
      </c>
      <c r="S882" t="s">
        <v>259</v>
      </c>
    </row>
    <row r="883" spans="1:19" x14ac:dyDescent="0.35">
      <c r="A883" t="s">
        <v>73</v>
      </c>
      <c r="B883" t="s">
        <v>28</v>
      </c>
      <c r="C883" t="s">
        <v>76</v>
      </c>
      <c r="D883" t="s">
        <v>77</v>
      </c>
      <c r="E883" t="s">
        <v>796</v>
      </c>
      <c r="F883" t="s">
        <v>797</v>
      </c>
      <c r="G883" t="s">
        <v>798</v>
      </c>
      <c r="H883" t="s">
        <v>452</v>
      </c>
      <c r="I883" s="3">
        <v>5.3319776775336912E-2</v>
      </c>
      <c r="J883" s="7">
        <v>13022065924.940001</v>
      </c>
      <c r="K883">
        <v>3.6555</v>
      </c>
      <c r="L883" s="3">
        <f t="shared" si="65"/>
        <v>0.96546898107770229</v>
      </c>
      <c r="M883" s="3">
        <f t="shared" si="66"/>
        <v>5.5226814968015694E-2</v>
      </c>
      <c r="N883">
        <f t="shared" si="67"/>
        <v>719167225.33796358</v>
      </c>
      <c r="O883">
        <f t="shared" si="68"/>
        <v>196.73566552809837</v>
      </c>
      <c r="P883" s="3">
        <f t="shared" si="69"/>
        <v>5.5226814968015694E-2</v>
      </c>
      <c r="Q883" t="s">
        <v>1638</v>
      </c>
      <c r="R883" t="s">
        <v>452</v>
      </c>
      <c r="S883" t="s">
        <v>798</v>
      </c>
    </row>
    <row r="884" spans="1:19" x14ac:dyDescent="0.35">
      <c r="A884" t="s">
        <v>73</v>
      </c>
      <c r="B884" t="s">
        <v>28</v>
      </c>
      <c r="C884" t="s">
        <v>76</v>
      </c>
      <c r="D884" t="s">
        <v>77</v>
      </c>
      <c r="E884" t="s">
        <v>799</v>
      </c>
      <c r="F884" t="s">
        <v>800</v>
      </c>
      <c r="G884" t="s">
        <v>801</v>
      </c>
      <c r="H884" t="s">
        <v>452</v>
      </c>
      <c r="I884" s="3">
        <v>8.0640298276511896E-2</v>
      </c>
      <c r="J884" s="7">
        <v>13022065924.940001</v>
      </c>
      <c r="K884">
        <v>3.6555</v>
      </c>
      <c r="L884" s="3">
        <f t="shared" si="65"/>
        <v>0.96546898107770229</v>
      </c>
      <c r="M884" s="3">
        <f t="shared" si="66"/>
        <v>8.3524483807338235E-2</v>
      </c>
      <c r="N884">
        <f t="shared" si="67"/>
        <v>1087661334.4857421</v>
      </c>
      <c r="O884">
        <f t="shared" si="68"/>
        <v>297.54105717022077</v>
      </c>
      <c r="P884" s="3">
        <f t="shared" si="69"/>
        <v>8.3524483807338235E-2</v>
      </c>
      <c r="Q884" t="s">
        <v>1638</v>
      </c>
      <c r="R884" t="s">
        <v>452</v>
      </c>
      <c r="S884" t="s">
        <v>801</v>
      </c>
    </row>
    <row r="885" spans="1:19" x14ac:dyDescent="0.35">
      <c r="A885" t="s">
        <v>73</v>
      </c>
      <c r="B885" t="s">
        <v>28</v>
      </c>
      <c r="C885" t="s">
        <v>29</v>
      </c>
      <c r="D885" t="s">
        <v>30</v>
      </c>
      <c r="E885" t="s">
        <v>257</v>
      </c>
      <c r="F885" t="s">
        <v>258</v>
      </c>
      <c r="G885" t="s">
        <v>259</v>
      </c>
      <c r="H885" t="s">
        <v>128</v>
      </c>
      <c r="I885" s="3">
        <v>1.41056885710829E-3</v>
      </c>
      <c r="J885" s="7">
        <v>13546427235.219999</v>
      </c>
      <c r="K885">
        <v>3.6555</v>
      </c>
      <c r="L885" s="3">
        <f t="shared" si="65"/>
        <v>0.98169211961567404</v>
      </c>
      <c r="M885" s="3">
        <f t="shared" si="66"/>
        <v>1.4368749926000409E-3</v>
      </c>
      <c r="N885">
        <f t="shared" si="67"/>
        <v>19464522.53336373</v>
      </c>
      <c r="O885">
        <f t="shared" si="68"/>
        <v>5.3247223453327122</v>
      </c>
      <c r="P885" s="3">
        <f t="shared" si="69"/>
        <v>1.4368749926000409E-3</v>
      </c>
      <c r="Q885" t="s">
        <v>1638</v>
      </c>
      <c r="R885" t="s">
        <v>128</v>
      </c>
      <c r="S885" t="s">
        <v>259</v>
      </c>
    </row>
    <row r="886" spans="1:19" x14ac:dyDescent="0.35">
      <c r="A886" t="s">
        <v>73</v>
      </c>
      <c r="B886" t="s">
        <v>28</v>
      </c>
      <c r="C886" t="s">
        <v>29</v>
      </c>
      <c r="D886" t="s">
        <v>30</v>
      </c>
      <c r="E886" t="s">
        <v>260</v>
      </c>
      <c r="F886" t="s">
        <v>261</v>
      </c>
      <c r="H886" t="s">
        <v>128</v>
      </c>
      <c r="I886" s="3">
        <v>7.8025779808568003E-4</v>
      </c>
      <c r="J886" s="7">
        <v>13546427235.219999</v>
      </c>
      <c r="K886">
        <v>3.6555</v>
      </c>
      <c r="L886" s="3">
        <f t="shared" si="65"/>
        <v>0.98169211961567404</v>
      </c>
      <c r="M886" s="3">
        <f t="shared" si="66"/>
        <v>7.9480906742039018E-4</v>
      </c>
      <c r="N886">
        <f t="shared" si="67"/>
        <v>10766823.197703382</v>
      </c>
      <c r="O886">
        <f t="shared" si="68"/>
        <v>2.9453763363981351</v>
      </c>
      <c r="P886" s="3">
        <f t="shared" si="69"/>
        <v>7.9480906742039018E-4</v>
      </c>
      <c r="Q886" t="s">
        <v>1638</v>
      </c>
      <c r="R886" t="s">
        <v>128</v>
      </c>
      <c r="S886" t="s">
        <v>262</v>
      </c>
    </row>
    <row r="887" spans="1:19" x14ac:dyDescent="0.35">
      <c r="A887" t="s">
        <v>73</v>
      </c>
      <c r="B887" t="s">
        <v>28</v>
      </c>
      <c r="C887" t="s">
        <v>29</v>
      </c>
      <c r="D887" t="s">
        <v>30</v>
      </c>
      <c r="E887" t="s">
        <v>799</v>
      </c>
      <c r="F887" t="s">
        <v>800</v>
      </c>
      <c r="G887" t="s">
        <v>801</v>
      </c>
      <c r="H887" t="s">
        <v>452</v>
      </c>
      <c r="I887" s="3">
        <v>2.0512576204686449E-2</v>
      </c>
      <c r="J887" s="7">
        <v>13546427235.219999</v>
      </c>
      <c r="K887">
        <v>3.6555</v>
      </c>
      <c r="L887" s="3">
        <f t="shared" si="65"/>
        <v>0.98169211961567404</v>
      </c>
      <c r="M887" s="3">
        <f t="shared" si="66"/>
        <v>2.0895121591397704E-2</v>
      </c>
      <c r="N887">
        <f t="shared" si="67"/>
        <v>283054244.20894331</v>
      </c>
      <c r="O887">
        <f t="shared" si="68"/>
        <v>77.432428999847716</v>
      </c>
      <c r="P887" s="3">
        <f t="shared" si="69"/>
        <v>2.0895121591397704E-2</v>
      </c>
      <c r="Q887" t="s">
        <v>1638</v>
      </c>
      <c r="R887" t="s">
        <v>452</v>
      </c>
      <c r="S887" t="s">
        <v>801</v>
      </c>
    </row>
    <row r="888" spans="1:19" x14ac:dyDescent="0.35">
      <c r="A888" t="s">
        <v>73</v>
      </c>
      <c r="B888" t="s">
        <v>28</v>
      </c>
      <c r="C888" t="s">
        <v>39</v>
      </c>
      <c r="D888" t="s">
        <v>40</v>
      </c>
      <c r="E888" t="s">
        <v>799</v>
      </c>
      <c r="F888" t="s">
        <v>800</v>
      </c>
      <c r="G888" t="s">
        <v>801</v>
      </c>
      <c r="H888" t="s">
        <v>452</v>
      </c>
      <c r="I888" s="3">
        <v>4.4362901989332307E-2</v>
      </c>
      <c r="J888" s="7">
        <v>51098761913.120003</v>
      </c>
      <c r="K888">
        <v>3.6555</v>
      </c>
      <c r="L888" s="3">
        <f t="shared" si="65"/>
        <v>0.98550243623972755</v>
      </c>
      <c r="M888" s="3">
        <f t="shared" si="66"/>
        <v>4.5015517321908324E-2</v>
      </c>
      <c r="N888">
        <f t="shared" si="67"/>
        <v>2300237202.0281229</v>
      </c>
      <c r="O888">
        <f t="shared" si="68"/>
        <v>629.25378252718451</v>
      </c>
      <c r="P888" s="3">
        <f t="shared" si="69"/>
        <v>4.5015517321908324E-2</v>
      </c>
      <c r="Q888" t="s">
        <v>1638</v>
      </c>
      <c r="R888" t="s">
        <v>452</v>
      </c>
      <c r="S888" t="s">
        <v>801</v>
      </c>
    </row>
    <row r="889" spans="1:19" x14ac:dyDescent="0.35">
      <c r="A889" t="s">
        <v>73</v>
      </c>
      <c r="B889" t="s">
        <v>28</v>
      </c>
      <c r="C889" t="s">
        <v>29</v>
      </c>
      <c r="D889" t="s">
        <v>30</v>
      </c>
      <c r="E889" t="s">
        <v>263</v>
      </c>
      <c r="F889" t="s">
        <v>264</v>
      </c>
      <c r="G889" t="s">
        <v>265</v>
      </c>
      <c r="H889" t="s">
        <v>128</v>
      </c>
      <c r="I889" s="3">
        <v>1.9105967233210401E-3</v>
      </c>
      <c r="J889" s="7">
        <v>13546427235.219999</v>
      </c>
      <c r="K889">
        <v>3.6555</v>
      </c>
      <c r="L889" s="3">
        <f t="shared" si="65"/>
        <v>0.98169211961567404</v>
      </c>
      <c r="M889" s="3">
        <f t="shared" si="66"/>
        <v>1.9462280333563502E-3</v>
      </c>
      <c r="N889">
        <f t="shared" si="67"/>
        <v>26364436.437007118</v>
      </c>
      <c r="O889">
        <f t="shared" si="68"/>
        <v>7.2122654731246394</v>
      </c>
      <c r="P889" s="3">
        <f t="shared" si="69"/>
        <v>1.9462280333563502E-3</v>
      </c>
      <c r="Q889" t="s">
        <v>1638</v>
      </c>
      <c r="R889" t="s">
        <v>128</v>
      </c>
      <c r="S889" t="s">
        <v>265</v>
      </c>
    </row>
    <row r="890" spans="1:19" x14ac:dyDescent="0.35">
      <c r="A890" t="s">
        <v>73</v>
      </c>
      <c r="B890" t="s">
        <v>28</v>
      </c>
      <c r="C890" t="s">
        <v>39</v>
      </c>
      <c r="D890" t="s">
        <v>40</v>
      </c>
      <c r="E890" t="s">
        <v>263</v>
      </c>
      <c r="F890" t="s">
        <v>264</v>
      </c>
      <c r="G890" t="s">
        <v>265</v>
      </c>
      <c r="H890" t="s">
        <v>128</v>
      </c>
      <c r="I890" s="3">
        <v>3.3664352856543428E-4</v>
      </c>
      <c r="J890" s="7">
        <v>51098761913.120003</v>
      </c>
      <c r="K890">
        <v>3.6555</v>
      </c>
      <c r="L890" s="3">
        <f t="shared" si="65"/>
        <v>0.98550243623972755</v>
      </c>
      <c r="M890" s="3">
        <f t="shared" si="66"/>
        <v>3.4159583597776551E-4</v>
      </c>
      <c r="N890">
        <f t="shared" si="67"/>
        <v>17455124.293141034</v>
      </c>
      <c r="O890">
        <f t="shared" si="68"/>
        <v>4.7750305821750878</v>
      </c>
      <c r="P890" s="3">
        <f t="shared" si="69"/>
        <v>3.4159583597776557E-4</v>
      </c>
      <c r="Q890" t="s">
        <v>1638</v>
      </c>
      <c r="R890" t="s">
        <v>128</v>
      </c>
      <c r="S890" t="s">
        <v>265</v>
      </c>
    </row>
    <row r="891" spans="1:19" x14ac:dyDescent="0.35">
      <c r="A891" t="s">
        <v>73</v>
      </c>
      <c r="B891" t="s">
        <v>28</v>
      </c>
      <c r="C891" t="s">
        <v>76</v>
      </c>
      <c r="D891" t="s">
        <v>77</v>
      </c>
      <c r="E891" t="s">
        <v>1460</v>
      </c>
      <c r="F891" t="s">
        <v>1461</v>
      </c>
      <c r="G891" t="s">
        <v>1462</v>
      </c>
      <c r="H891" t="s">
        <v>452</v>
      </c>
      <c r="I891" s="3">
        <v>3.1724838208631698E-3</v>
      </c>
      <c r="J891" s="7">
        <v>13022065924.940001</v>
      </c>
      <c r="K891">
        <v>3.6555</v>
      </c>
      <c r="L891" s="3">
        <f t="shared" si="65"/>
        <v>0.96546898107770229</v>
      </c>
      <c r="M891" s="3">
        <f t="shared" si="66"/>
        <v>3.2859510590613618E-3</v>
      </c>
      <c r="N891">
        <f t="shared" si="67"/>
        <v>42789871.317223467</v>
      </c>
      <c r="O891">
        <f t="shared" si="68"/>
        <v>11.705613819511276</v>
      </c>
      <c r="P891" s="3">
        <f t="shared" si="69"/>
        <v>3.2859510590613618E-3</v>
      </c>
      <c r="Q891" t="s">
        <v>1638</v>
      </c>
      <c r="R891" t="s">
        <v>452</v>
      </c>
      <c r="S891" t="s">
        <v>1462</v>
      </c>
    </row>
    <row r="892" spans="1:19" x14ac:dyDescent="0.35">
      <c r="A892" t="s">
        <v>73</v>
      </c>
      <c r="B892" t="s">
        <v>28</v>
      </c>
      <c r="C892" t="s">
        <v>39</v>
      </c>
      <c r="D892" t="s">
        <v>40</v>
      </c>
      <c r="E892" t="s">
        <v>1460</v>
      </c>
      <c r="F892" t="s">
        <v>1461</v>
      </c>
      <c r="G892" t="s">
        <v>1462</v>
      </c>
      <c r="H892" t="s">
        <v>452</v>
      </c>
      <c r="I892" s="3">
        <v>1.4025542704805499E-3</v>
      </c>
      <c r="J892" s="7">
        <v>51098761913.120003</v>
      </c>
      <c r="K892">
        <v>3.6555</v>
      </c>
      <c r="L892" s="3">
        <f t="shared" si="65"/>
        <v>0.98550243623972755</v>
      </c>
      <c r="M892" s="3">
        <f t="shared" si="66"/>
        <v>1.4231870149729116E-3</v>
      </c>
      <c r="N892">
        <f t="shared" si="67"/>
        <v>72723094.435944766</v>
      </c>
      <c r="O892">
        <f t="shared" si="68"/>
        <v>19.894157963601359</v>
      </c>
      <c r="P892" s="3">
        <f t="shared" si="69"/>
        <v>1.4231870149729116E-3</v>
      </c>
      <c r="Q892" t="s">
        <v>1638</v>
      </c>
      <c r="R892" t="s">
        <v>452</v>
      </c>
      <c r="S892" t="s">
        <v>1462</v>
      </c>
    </row>
    <row r="893" spans="1:19" x14ac:dyDescent="0.35">
      <c r="A893" t="s">
        <v>73</v>
      </c>
      <c r="B893" t="s">
        <v>28</v>
      </c>
      <c r="C893" t="s">
        <v>39</v>
      </c>
      <c r="D893" t="s">
        <v>40</v>
      </c>
      <c r="E893" t="s">
        <v>1649</v>
      </c>
      <c r="F893" t="s">
        <v>1650</v>
      </c>
      <c r="G893" t="s">
        <v>1651</v>
      </c>
      <c r="H893" t="s">
        <v>128</v>
      </c>
      <c r="I893" s="3">
        <v>1.6787674132224699E-4</v>
      </c>
      <c r="J893" s="7">
        <v>51098761913.120003</v>
      </c>
      <c r="K893">
        <v>3.6555</v>
      </c>
      <c r="L893" s="3">
        <f t="shared" si="65"/>
        <v>0.98550243623972755</v>
      </c>
      <c r="M893" s="3">
        <f t="shared" si="66"/>
        <v>1.7034634836905698E-4</v>
      </c>
      <c r="N893">
        <f t="shared" si="67"/>
        <v>8704487.4980798401</v>
      </c>
      <c r="O893">
        <f t="shared" si="68"/>
        <v>2.3812029812829545</v>
      </c>
      <c r="P893" s="3">
        <f t="shared" si="69"/>
        <v>1.7034634836905698E-4</v>
      </c>
      <c r="Q893" t="s">
        <v>1668</v>
      </c>
      <c r="R893" t="s">
        <v>128</v>
      </c>
      <c r="S893" t="s">
        <v>1651</v>
      </c>
    </row>
    <row r="894" spans="1:19" x14ac:dyDescent="0.35">
      <c r="A894" t="s">
        <v>73</v>
      </c>
      <c r="B894" t="s">
        <v>28</v>
      </c>
      <c r="C894" t="s">
        <v>29</v>
      </c>
      <c r="D894" t="s">
        <v>30</v>
      </c>
      <c r="E894" t="s">
        <v>1649</v>
      </c>
      <c r="F894" t="s">
        <v>1650</v>
      </c>
      <c r="G894" t="s">
        <v>1651</v>
      </c>
      <c r="H894" t="s">
        <v>128</v>
      </c>
      <c r="I894" s="3">
        <v>1.5957022270535401E-3</v>
      </c>
      <c r="J894" s="7">
        <v>13546427235.219999</v>
      </c>
      <c r="K894">
        <v>3.6555</v>
      </c>
      <c r="L894" s="3">
        <f t="shared" si="65"/>
        <v>0.98169211961567404</v>
      </c>
      <c r="M894" s="3">
        <f t="shared" si="66"/>
        <v>1.6254609721001395E-3</v>
      </c>
      <c r="N894">
        <f t="shared" si="67"/>
        <v>22019188.782244507</v>
      </c>
      <c r="O894">
        <f t="shared" si="68"/>
        <v>6.0235778367513353</v>
      </c>
      <c r="P894" s="3">
        <f t="shared" si="69"/>
        <v>1.6254609721001395E-3</v>
      </c>
      <c r="Q894" t="s">
        <v>1668</v>
      </c>
      <c r="R894" t="s">
        <v>128</v>
      </c>
      <c r="S894" t="s">
        <v>1651</v>
      </c>
    </row>
    <row r="895" spans="1:19" x14ac:dyDescent="0.35">
      <c r="A895" t="s">
        <v>73</v>
      </c>
      <c r="B895" t="s">
        <v>28</v>
      </c>
      <c r="C895" t="s">
        <v>39</v>
      </c>
      <c r="D895" t="s">
        <v>40</v>
      </c>
      <c r="E895" t="s">
        <v>802</v>
      </c>
      <c r="F895" t="s">
        <v>803</v>
      </c>
      <c r="G895" t="s">
        <v>804</v>
      </c>
      <c r="H895" t="s">
        <v>452</v>
      </c>
      <c r="I895" s="3">
        <v>3.61828155509758E-3</v>
      </c>
      <c r="J895" s="7">
        <v>51098761913.120003</v>
      </c>
      <c r="K895">
        <v>3.6555</v>
      </c>
      <c r="L895" s="3">
        <f t="shared" si="65"/>
        <v>0.98550243623972755</v>
      </c>
      <c r="M895" s="3">
        <f t="shared" si="66"/>
        <v>3.6715094981433593E-3</v>
      </c>
      <c r="N895">
        <f t="shared" si="67"/>
        <v>187609589.70738623</v>
      </c>
      <c r="O895">
        <f t="shared" si="68"/>
        <v>51.322552238376751</v>
      </c>
      <c r="P895" s="3">
        <f t="shared" si="69"/>
        <v>3.6715094981433593E-3</v>
      </c>
      <c r="Q895" t="s">
        <v>1638</v>
      </c>
      <c r="R895" t="s">
        <v>452</v>
      </c>
      <c r="S895" t="s">
        <v>804</v>
      </c>
    </row>
    <row r="896" spans="1:19" x14ac:dyDescent="0.35">
      <c r="A896" t="s">
        <v>73</v>
      </c>
      <c r="B896" t="s">
        <v>28</v>
      </c>
      <c r="C896" t="s">
        <v>76</v>
      </c>
      <c r="D896" t="s">
        <v>77</v>
      </c>
      <c r="E896" t="s">
        <v>802</v>
      </c>
      <c r="F896" t="s">
        <v>803</v>
      </c>
      <c r="G896" t="s">
        <v>804</v>
      </c>
      <c r="H896" t="s">
        <v>452</v>
      </c>
      <c r="I896" s="3">
        <v>2.5818789996851798E-3</v>
      </c>
      <c r="J896" s="7">
        <v>13022065924.940001</v>
      </c>
      <c r="K896">
        <v>3.6555</v>
      </c>
      <c r="L896" s="3">
        <f t="shared" si="65"/>
        <v>0.96546898107770229</v>
      </c>
      <c r="M896" s="3">
        <f t="shared" si="66"/>
        <v>2.6742226319929657E-3</v>
      </c>
      <c r="N896">
        <f t="shared" si="67"/>
        <v>34823903.411778964</v>
      </c>
      <c r="O896">
        <f t="shared" si="68"/>
        <v>9.5264405448718268</v>
      </c>
      <c r="P896" s="3">
        <f t="shared" si="69"/>
        <v>2.6742226319929657E-3</v>
      </c>
      <c r="Q896" t="s">
        <v>1638</v>
      </c>
      <c r="R896" t="s">
        <v>452</v>
      </c>
      <c r="S896" t="s">
        <v>804</v>
      </c>
    </row>
    <row r="897" spans="1:19" x14ac:dyDescent="0.35">
      <c r="A897" t="s">
        <v>73</v>
      </c>
      <c r="B897" t="s">
        <v>28</v>
      </c>
      <c r="C897" t="s">
        <v>39</v>
      </c>
      <c r="D897" t="s">
        <v>40</v>
      </c>
      <c r="E897" t="s">
        <v>266</v>
      </c>
      <c r="F897" t="s">
        <v>267</v>
      </c>
      <c r="G897" t="s">
        <v>1645</v>
      </c>
      <c r="H897" t="s">
        <v>128</v>
      </c>
      <c r="I897" s="3">
        <v>2.1563312619274301E-4</v>
      </c>
      <c r="J897" s="7">
        <v>51098761913.120003</v>
      </c>
      <c r="K897">
        <v>3.6555</v>
      </c>
      <c r="L897" s="3">
        <f t="shared" si="65"/>
        <v>0.98550243623972755</v>
      </c>
      <c r="M897" s="3">
        <f t="shared" si="66"/>
        <v>2.1880526953896778E-4</v>
      </c>
      <c r="N897">
        <f t="shared" si="67"/>
        <v>11180678.373507762</v>
      </c>
      <c r="O897">
        <f t="shared" si="68"/>
        <v>3.0585907190556045</v>
      </c>
      <c r="P897" s="3">
        <f t="shared" si="69"/>
        <v>2.1880526953896775E-4</v>
      </c>
      <c r="Q897" t="s">
        <v>1638</v>
      </c>
      <c r="R897" t="s">
        <v>128</v>
      </c>
      <c r="S897" t="s">
        <v>268</v>
      </c>
    </row>
    <row r="898" spans="1:19" x14ac:dyDescent="0.35">
      <c r="A898" t="s">
        <v>73</v>
      </c>
      <c r="B898" t="s">
        <v>28</v>
      </c>
      <c r="C898" t="s">
        <v>39</v>
      </c>
      <c r="D898" t="s">
        <v>40</v>
      </c>
      <c r="E898" t="s">
        <v>269</v>
      </c>
      <c r="F898" t="s">
        <v>270</v>
      </c>
      <c r="G898" t="s">
        <v>271</v>
      </c>
      <c r="H898" t="s">
        <v>128</v>
      </c>
      <c r="I898" s="3">
        <v>1.0107323998458501E-3</v>
      </c>
      <c r="J898" s="7">
        <v>51098761913.120003</v>
      </c>
      <c r="K898">
        <v>3.6555</v>
      </c>
      <c r="L898" s="3">
        <f t="shared" ref="L898:L961" si="70">SUMIFS($I$2:$I$3582,$A$2:$A$3582,$A898,$B$2:$B$3582,$B898,$C$2:$C$3582,$C898)</f>
        <v>0.98550243623972755</v>
      </c>
      <c r="M898" s="3">
        <f t="shared" ref="M898:M961" si="71">IF(L898=0,0,I898/L898)</f>
        <v>1.0256011174385217E-3</v>
      </c>
      <c r="N898">
        <f t="shared" ref="N898:N961" si="72">M898*J898</f>
        <v>52406947.317820847</v>
      </c>
      <c r="O898">
        <f t="shared" ref="O898:O961" si="73">IF(K898=0,"",N898/K898/1000000)</f>
        <v>14.33646486604318</v>
      </c>
      <c r="P898" s="3">
        <f t="shared" ref="P898:P961" si="74">IF(J898=0,0,N898/J898)</f>
        <v>1.0256011174385217E-3</v>
      </c>
      <c r="Q898" t="s">
        <v>1638</v>
      </c>
      <c r="R898" t="s">
        <v>128</v>
      </c>
      <c r="S898" t="s">
        <v>271</v>
      </c>
    </row>
    <row r="899" spans="1:19" x14ac:dyDescent="0.35">
      <c r="A899" t="s">
        <v>73</v>
      </c>
      <c r="B899" t="s">
        <v>28</v>
      </c>
      <c r="C899" t="s">
        <v>39</v>
      </c>
      <c r="D899" t="s">
        <v>40</v>
      </c>
      <c r="E899" t="s">
        <v>805</v>
      </c>
      <c r="F899" t="s">
        <v>806</v>
      </c>
      <c r="G899" t="s">
        <v>807</v>
      </c>
      <c r="H899" t="s">
        <v>452</v>
      </c>
      <c r="I899" s="3">
        <v>8.4379956270518096E-4</v>
      </c>
      <c r="J899" s="7">
        <v>51098761913.120003</v>
      </c>
      <c r="K899">
        <v>3.6555</v>
      </c>
      <c r="L899" s="3">
        <f t="shared" si="70"/>
        <v>0.98550243623972755</v>
      </c>
      <c r="M899" s="3">
        <f t="shared" si="71"/>
        <v>8.5621255886974103E-4</v>
      </c>
      <c r="N899">
        <f t="shared" si="72"/>
        <v>43751401.692708142</v>
      </c>
      <c r="O899">
        <f t="shared" si="73"/>
        <v>11.968650442540866</v>
      </c>
      <c r="P899" s="3">
        <f t="shared" si="74"/>
        <v>8.5621255886974103E-4</v>
      </c>
      <c r="Q899" t="s">
        <v>1638</v>
      </c>
      <c r="R899" t="s">
        <v>452</v>
      </c>
      <c r="S899" t="s">
        <v>807</v>
      </c>
    </row>
    <row r="900" spans="1:19" x14ac:dyDescent="0.35">
      <c r="A900" t="s">
        <v>73</v>
      </c>
      <c r="B900" t="s">
        <v>28</v>
      </c>
      <c r="C900" t="s">
        <v>76</v>
      </c>
      <c r="D900" t="s">
        <v>77</v>
      </c>
      <c r="E900" t="s">
        <v>805</v>
      </c>
      <c r="F900" t="s">
        <v>806</v>
      </c>
      <c r="G900" t="s">
        <v>807</v>
      </c>
      <c r="H900" t="s">
        <v>452</v>
      </c>
      <c r="I900" s="3">
        <v>4.2535453564710802E-3</v>
      </c>
      <c r="J900" s="7">
        <v>13022065924.940001</v>
      </c>
      <c r="K900">
        <v>3.6555</v>
      </c>
      <c r="L900" s="3">
        <f t="shared" si="70"/>
        <v>0.96546898107770229</v>
      </c>
      <c r="M900" s="3">
        <f t="shared" si="71"/>
        <v>4.4056779035231879E-3</v>
      </c>
      <c r="N900">
        <f t="shared" si="72"/>
        <v>57371028.103730403</v>
      </c>
      <c r="O900">
        <f t="shared" si="73"/>
        <v>15.694440734162333</v>
      </c>
      <c r="P900" s="3">
        <f t="shared" si="74"/>
        <v>4.4056779035231879E-3</v>
      </c>
      <c r="Q900" t="s">
        <v>1638</v>
      </c>
      <c r="R900" t="s">
        <v>452</v>
      </c>
      <c r="S900" t="s">
        <v>807</v>
      </c>
    </row>
    <row r="901" spans="1:19" x14ac:dyDescent="0.35">
      <c r="A901" t="s">
        <v>73</v>
      </c>
      <c r="B901" t="s">
        <v>28</v>
      </c>
      <c r="C901" t="s">
        <v>29</v>
      </c>
      <c r="D901" t="s">
        <v>30</v>
      </c>
      <c r="E901" t="s">
        <v>269</v>
      </c>
      <c r="F901" t="s">
        <v>270</v>
      </c>
      <c r="G901" t="s">
        <v>271</v>
      </c>
      <c r="H901" t="s">
        <v>128</v>
      </c>
      <c r="I901" s="3">
        <v>2.7375162216460298E-3</v>
      </c>
      <c r="J901" s="7">
        <v>13546427235.219999</v>
      </c>
      <c r="K901">
        <v>3.6555</v>
      </c>
      <c r="L901" s="3">
        <f t="shared" si="70"/>
        <v>0.98169211961567404</v>
      </c>
      <c r="M901" s="3">
        <f t="shared" si="71"/>
        <v>2.7885690095156811E-3</v>
      </c>
      <c r="N901">
        <f t="shared" si="72"/>
        <v>37775147.177793682</v>
      </c>
      <c r="O901">
        <f t="shared" si="73"/>
        <v>10.333783935930429</v>
      </c>
      <c r="P901" s="3">
        <f t="shared" si="74"/>
        <v>2.7885690095156811E-3</v>
      </c>
      <c r="Q901" t="s">
        <v>1638</v>
      </c>
      <c r="R901" t="s">
        <v>128</v>
      </c>
      <c r="S901" t="s">
        <v>271</v>
      </c>
    </row>
    <row r="902" spans="1:19" x14ac:dyDescent="0.35">
      <c r="A902" t="s">
        <v>73</v>
      </c>
      <c r="B902" t="s">
        <v>28</v>
      </c>
      <c r="C902" t="s">
        <v>39</v>
      </c>
      <c r="D902" t="s">
        <v>40</v>
      </c>
      <c r="E902" t="s">
        <v>272</v>
      </c>
      <c r="F902" t="s">
        <v>273</v>
      </c>
      <c r="G902" t="s">
        <v>274</v>
      </c>
      <c r="H902" t="s">
        <v>128</v>
      </c>
      <c r="I902" s="3">
        <v>1.4285031879598201E-5</v>
      </c>
      <c r="J902" s="7">
        <v>51098761913.120003</v>
      </c>
      <c r="K902">
        <v>3.6555</v>
      </c>
      <c r="L902" s="3">
        <f t="shared" si="70"/>
        <v>0.98550243623972755</v>
      </c>
      <c r="M902" s="3">
        <f t="shared" si="71"/>
        <v>1.4495176626964022E-5</v>
      </c>
      <c r="N902">
        <f t="shared" si="72"/>
        <v>740685.57934985647</v>
      </c>
      <c r="O902">
        <f t="shared" si="73"/>
        <v>0.20262223481052016</v>
      </c>
      <c r="P902" s="3">
        <f t="shared" si="74"/>
        <v>1.4495176626964022E-5</v>
      </c>
      <c r="Q902" t="s">
        <v>1638</v>
      </c>
      <c r="R902" t="s">
        <v>128</v>
      </c>
      <c r="S902" t="s">
        <v>274</v>
      </c>
    </row>
    <row r="903" spans="1:19" x14ac:dyDescent="0.35">
      <c r="A903" t="s">
        <v>73</v>
      </c>
      <c r="B903" t="s">
        <v>28</v>
      </c>
      <c r="C903" t="s">
        <v>39</v>
      </c>
      <c r="D903" t="s">
        <v>40</v>
      </c>
      <c r="E903" t="s">
        <v>811</v>
      </c>
      <c r="F903" t="s">
        <v>812</v>
      </c>
      <c r="G903" t="s">
        <v>813</v>
      </c>
      <c r="H903" t="s">
        <v>452</v>
      </c>
      <c r="I903" s="3">
        <v>6.8817358359478998E-9</v>
      </c>
      <c r="J903" s="7">
        <v>51098761913.120003</v>
      </c>
      <c r="K903">
        <v>3.6555</v>
      </c>
      <c r="L903" s="3">
        <f t="shared" si="70"/>
        <v>0.98550243623972755</v>
      </c>
      <c r="M903" s="3">
        <f t="shared" si="71"/>
        <v>6.982971916544191E-9</v>
      </c>
      <c r="N903">
        <f t="shared" si="72"/>
        <v>356.82121940949492</v>
      </c>
      <c r="O903">
        <f t="shared" si="73"/>
        <v>9.7612151390916404E-5</v>
      </c>
      <c r="P903" s="3">
        <f t="shared" si="74"/>
        <v>6.982971916544191E-9</v>
      </c>
      <c r="Q903" t="s">
        <v>1638</v>
      </c>
      <c r="R903" t="s">
        <v>452</v>
      </c>
      <c r="S903" t="s">
        <v>813</v>
      </c>
    </row>
    <row r="904" spans="1:19" x14ac:dyDescent="0.35">
      <c r="A904" t="s">
        <v>73</v>
      </c>
      <c r="B904" t="s">
        <v>28</v>
      </c>
      <c r="C904" t="s">
        <v>76</v>
      </c>
      <c r="D904" t="s">
        <v>77</v>
      </c>
      <c r="E904" t="s">
        <v>811</v>
      </c>
      <c r="F904" t="s">
        <v>812</v>
      </c>
      <c r="G904" t="s">
        <v>813</v>
      </c>
      <c r="H904" t="s">
        <v>452</v>
      </c>
      <c r="I904" s="3">
        <v>2.06795536514689E-4</v>
      </c>
      <c r="J904" s="7">
        <v>13022065924.940001</v>
      </c>
      <c r="K904">
        <v>3.6555</v>
      </c>
      <c r="L904" s="3">
        <f t="shared" si="70"/>
        <v>0.96546898107770229</v>
      </c>
      <c r="M904" s="3">
        <f t="shared" si="71"/>
        <v>2.1419179752813394E-4</v>
      </c>
      <c r="N904">
        <f t="shared" si="72"/>
        <v>2789219.7079927609</v>
      </c>
      <c r="O904">
        <f t="shared" si="73"/>
        <v>0.76302002680693781</v>
      </c>
      <c r="P904" s="3">
        <f t="shared" si="74"/>
        <v>2.1419179752813394E-4</v>
      </c>
      <c r="Q904" t="s">
        <v>1638</v>
      </c>
      <c r="R904" t="s">
        <v>452</v>
      </c>
      <c r="S904" t="s">
        <v>813</v>
      </c>
    </row>
    <row r="905" spans="1:19" x14ac:dyDescent="0.35">
      <c r="A905" t="s">
        <v>73</v>
      </c>
      <c r="B905" t="s">
        <v>28</v>
      </c>
      <c r="C905" t="s">
        <v>39</v>
      </c>
      <c r="D905" t="s">
        <v>40</v>
      </c>
      <c r="E905" t="s">
        <v>275</v>
      </c>
      <c r="F905" t="s">
        <v>276</v>
      </c>
      <c r="G905" t="s">
        <v>277</v>
      </c>
      <c r="H905" t="s">
        <v>128</v>
      </c>
      <c r="I905" s="3">
        <v>1.5389068946026301E-3</v>
      </c>
      <c r="J905" s="7">
        <v>51098761913.120003</v>
      </c>
      <c r="K905">
        <v>3.6555</v>
      </c>
      <c r="L905" s="3">
        <f t="shared" si="70"/>
        <v>0.98550243623972755</v>
      </c>
      <c r="M905" s="3">
        <f t="shared" si="71"/>
        <v>1.561545500054233E-3</v>
      </c>
      <c r="N905">
        <f t="shared" si="72"/>
        <v>79793041.723775163</v>
      </c>
      <c r="O905">
        <f t="shared" si="73"/>
        <v>21.828215490021929</v>
      </c>
      <c r="P905" s="3">
        <f t="shared" si="74"/>
        <v>1.561545500054233E-3</v>
      </c>
      <c r="Q905" t="s">
        <v>1638</v>
      </c>
      <c r="R905" t="s">
        <v>128</v>
      </c>
      <c r="S905" t="s">
        <v>277</v>
      </c>
    </row>
    <row r="906" spans="1:19" x14ac:dyDescent="0.35">
      <c r="A906" t="s">
        <v>73</v>
      </c>
      <c r="B906" t="s">
        <v>28</v>
      </c>
      <c r="C906" t="s">
        <v>29</v>
      </c>
      <c r="D906" t="s">
        <v>30</v>
      </c>
      <c r="E906" t="s">
        <v>275</v>
      </c>
      <c r="F906" t="s">
        <v>276</v>
      </c>
      <c r="G906" t="s">
        <v>277</v>
      </c>
      <c r="H906" t="s">
        <v>128</v>
      </c>
      <c r="I906" s="3">
        <v>1.3410635005003701E-3</v>
      </c>
      <c r="J906" s="7">
        <v>13546427235.219999</v>
      </c>
      <c r="K906">
        <v>3.6555</v>
      </c>
      <c r="L906" s="3">
        <f t="shared" si="70"/>
        <v>0.98169211961567404</v>
      </c>
      <c r="M906" s="3">
        <f t="shared" si="71"/>
        <v>1.366073409069829E-3</v>
      </c>
      <c r="N906">
        <f t="shared" si="72"/>
        <v>18505414.033933364</v>
      </c>
      <c r="O906">
        <f t="shared" si="73"/>
        <v>5.0623482516573288</v>
      </c>
      <c r="P906" s="3">
        <f t="shared" si="74"/>
        <v>1.366073409069829E-3</v>
      </c>
      <c r="Q906" t="s">
        <v>1638</v>
      </c>
      <c r="R906" t="s">
        <v>128</v>
      </c>
      <c r="S906" t="s">
        <v>277</v>
      </c>
    </row>
    <row r="907" spans="1:19" x14ac:dyDescent="0.35">
      <c r="A907" t="s">
        <v>73</v>
      </c>
      <c r="B907" t="s">
        <v>28</v>
      </c>
      <c r="C907" t="s">
        <v>76</v>
      </c>
      <c r="D907" t="s">
        <v>77</v>
      </c>
      <c r="E907" t="s">
        <v>1463</v>
      </c>
      <c r="F907" t="s">
        <v>1464</v>
      </c>
      <c r="G907" t="s">
        <v>1465</v>
      </c>
      <c r="H907" t="s">
        <v>452</v>
      </c>
      <c r="I907" s="3">
        <v>6.7571432396132574E-3</v>
      </c>
      <c r="J907" s="7">
        <v>13022065924.940001</v>
      </c>
      <c r="K907">
        <v>3.6555</v>
      </c>
      <c r="L907" s="3">
        <f t="shared" si="70"/>
        <v>0.96546898107770229</v>
      </c>
      <c r="M907" s="3">
        <f t="shared" si="71"/>
        <v>6.9988196120714446E-3</v>
      </c>
      <c r="N907">
        <f t="shared" si="72"/>
        <v>91139090.385157347</v>
      </c>
      <c r="O907">
        <f t="shared" si="73"/>
        <v>24.932044969267498</v>
      </c>
      <c r="P907" s="3">
        <f t="shared" si="74"/>
        <v>6.9988196120714446E-3</v>
      </c>
      <c r="Q907" t="s">
        <v>1638</v>
      </c>
      <c r="R907" t="s">
        <v>452</v>
      </c>
      <c r="S907" t="s">
        <v>1465</v>
      </c>
    </row>
    <row r="908" spans="1:19" x14ac:dyDescent="0.35">
      <c r="A908" t="s">
        <v>73</v>
      </c>
      <c r="B908" t="s">
        <v>28</v>
      </c>
      <c r="C908" t="s">
        <v>29</v>
      </c>
      <c r="D908" t="s">
        <v>30</v>
      </c>
      <c r="E908" t="s">
        <v>278</v>
      </c>
      <c r="F908" t="s">
        <v>279</v>
      </c>
      <c r="H908" t="s">
        <v>128</v>
      </c>
      <c r="I908" s="3">
        <v>5.3115019862641702E-6</v>
      </c>
      <c r="J908" s="7">
        <v>13546427235.219999</v>
      </c>
      <c r="K908">
        <v>3.6555</v>
      </c>
      <c r="L908" s="3">
        <f t="shared" si="70"/>
        <v>0.98169211961567404</v>
      </c>
      <c r="M908" s="3">
        <f t="shared" si="71"/>
        <v>5.4105578318623849E-6</v>
      </c>
      <c r="N908">
        <f t="shared" si="72"/>
        <v>73293.727971273474</v>
      </c>
      <c r="O908">
        <f t="shared" si="73"/>
        <v>2.0050260695191759E-2</v>
      </c>
      <c r="P908" s="3">
        <f t="shared" si="74"/>
        <v>5.4105578318623841E-6</v>
      </c>
      <c r="Q908" t="s">
        <v>1638</v>
      </c>
      <c r="R908" t="s">
        <v>128</v>
      </c>
      <c r="S908" t="s">
        <v>277</v>
      </c>
    </row>
    <row r="909" spans="1:19" x14ac:dyDescent="0.35">
      <c r="A909" t="s">
        <v>73</v>
      </c>
      <c r="B909" t="s">
        <v>28</v>
      </c>
      <c r="C909" t="s">
        <v>39</v>
      </c>
      <c r="D909" t="s">
        <v>40</v>
      </c>
      <c r="E909" t="s">
        <v>814</v>
      </c>
      <c r="F909" t="s">
        <v>815</v>
      </c>
      <c r="G909" t="s">
        <v>816</v>
      </c>
      <c r="H909" t="s">
        <v>452</v>
      </c>
      <c r="I909" s="3">
        <v>3.2686791563609498E-5</v>
      </c>
      <c r="J909" s="7">
        <v>51098761913.120003</v>
      </c>
      <c r="K909">
        <v>3.6555</v>
      </c>
      <c r="L909" s="3">
        <f t="shared" si="70"/>
        <v>0.98550243623972755</v>
      </c>
      <c r="M909" s="3">
        <f t="shared" si="71"/>
        <v>3.3167641561931459E-5</v>
      </c>
      <c r="N909">
        <f t="shared" si="72"/>
        <v>1694825.4193928393</v>
      </c>
      <c r="O909">
        <f t="shared" si="73"/>
        <v>0.46363710009378722</v>
      </c>
      <c r="P909" s="3">
        <f t="shared" si="74"/>
        <v>3.3167641561931459E-5</v>
      </c>
      <c r="Q909" t="s">
        <v>1638</v>
      </c>
      <c r="R909" t="s">
        <v>452</v>
      </c>
      <c r="S909" t="s">
        <v>816</v>
      </c>
    </row>
    <row r="910" spans="1:19" x14ac:dyDescent="0.35">
      <c r="A910" t="s">
        <v>73</v>
      </c>
      <c r="B910" t="s">
        <v>28</v>
      </c>
      <c r="C910" t="s">
        <v>76</v>
      </c>
      <c r="D910" t="s">
        <v>77</v>
      </c>
      <c r="E910" t="s">
        <v>814</v>
      </c>
      <c r="F910" t="s">
        <v>815</v>
      </c>
      <c r="G910" t="s">
        <v>816</v>
      </c>
      <c r="H910" t="s">
        <v>452</v>
      </c>
      <c r="I910" s="3">
        <v>2.21033297957831E-4</v>
      </c>
      <c r="J910" s="7">
        <v>13022065924.940001</v>
      </c>
      <c r="K910">
        <v>3.6555</v>
      </c>
      <c r="L910" s="3">
        <f t="shared" si="70"/>
        <v>0.96546898107770229</v>
      </c>
      <c r="M910" s="3">
        <f t="shared" si="71"/>
        <v>2.2893878756322461E-4</v>
      </c>
      <c r="N910">
        <f t="shared" si="72"/>
        <v>2981255.9844241445</v>
      </c>
      <c r="O910">
        <f t="shared" si="73"/>
        <v>0.81555354518510303</v>
      </c>
      <c r="P910" s="3">
        <f t="shared" si="74"/>
        <v>2.2893878756322458E-4</v>
      </c>
      <c r="Q910" t="s">
        <v>1638</v>
      </c>
      <c r="R910" t="s">
        <v>452</v>
      </c>
      <c r="S910" t="s">
        <v>816</v>
      </c>
    </row>
    <row r="911" spans="1:19" x14ac:dyDescent="0.35">
      <c r="A911" t="s">
        <v>73</v>
      </c>
      <c r="B911" t="s">
        <v>28</v>
      </c>
      <c r="C911" t="s">
        <v>39</v>
      </c>
      <c r="D911" t="s">
        <v>40</v>
      </c>
      <c r="E911" t="s">
        <v>278</v>
      </c>
      <c r="F911" t="s">
        <v>279</v>
      </c>
      <c r="H911" t="s">
        <v>128</v>
      </c>
      <c r="I911" s="3">
        <v>1.06709274162771E-4</v>
      </c>
      <c r="J911" s="7">
        <v>51098761913.120003</v>
      </c>
      <c r="K911">
        <v>3.6555</v>
      </c>
      <c r="L911" s="3">
        <f t="shared" si="70"/>
        <v>0.98550243623972755</v>
      </c>
      <c r="M911" s="3">
        <f t="shared" si="71"/>
        <v>1.0827905669105167E-4</v>
      </c>
      <c r="N911">
        <f t="shared" si="72"/>
        <v>5532925.7380332723</v>
      </c>
      <c r="O911">
        <f t="shared" si="73"/>
        <v>1.5135893141932082</v>
      </c>
      <c r="P911" s="3">
        <f t="shared" si="74"/>
        <v>1.0827905669105166E-4</v>
      </c>
      <c r="Q911" t="s">
        <v>1638</v>
      </c>
      <c r="R911" t="s">
        <v>128</v>
      </c>
      <c r="S911" t="s">
        <v>277</v>
      </c>
    </row>
    <row r="912" spans="1:19" x14ac:dyDescent="0.35">
      <c r="A912" t="s">
        <v>73</v>
      </c>
      <c r="B912" t="s">
        <v>28</v>
      </c>
      <c r="C912" t="s">
        <v>76</v>
      </c>
      <c r="D912" t="s">
        <v>77</v>
      </c>
      <c r="E912" t="s">
        <v>817</v>
      </c>
      <c r="F912" t="s">
        <v>818</v>
      </c>
      <c r="G912" t="s">
        <v>819</v>
      </c>
      <c r="H912" t="s">
        <v>452</v>
      </c>
      <c r="I912" s="3">
        <v>1.6911848034463101E-8</v>
      </c>
      <c r="J912" s="7">
        <v>13022065924.940001</v>
      </c>
      <c r="K912">
        <v>3.6555</v>
      </c>
      <c r="L912" s="3">
        <f t="shared" si="70"/>
        <v>0.96546898107770229</v>
      </c>
      <c r="M912" s="3">
        <f t="shared" si="71"/>
        <v>1.7516718160727748E-8</v>
      </c>
      <c r="N912">
        <f t="shared" si="72"/>
        <v>228.10385867759049</v>
      </c>
      <c r="O912">
        <f t="shared" si="73"/>
        <v>6.2400180188097528E-5</v>
      </c>
      <c r="P912" s="3">
        <f t="shared" si="74"/>
        <v>1.7516718160727748E-8</v>
      </c>
      <c r="Q912" t="s">
        <v>1638</v>
      </c>
      <c r="R912" t="s">
        <v>452</v>
      </c>
      <c r="S912" t="s">
        <v>819</v>
      </c>
    </row>
    <row r="913" spans="1:19" x14ac:dyDescent="0.35">
      <c r="A913" t="s">
        <v>73</v>
      </c>
      <c r="B913" t="s">
        <v>28</v>
      </c>
      <c r="C913" t="s">
        <v>39</v>
      </c>
      <c r="D913" t="s">
        <v>40</v>
      </c>
      <c r="E913" t="s">
        <v>280</v>
      </c>
      <c r="F913" t="s">
        <v>281</v>
      </c>
      <c r="G913" t="s">
        <v>282</v>
      </c>
      <c r="H913" t="s">
        <v>128</v>
      </c>
      <c r="I913" s="3">
        <v>1.0171004136529501E-4</v>
      </c>
      <c r="J913" s="7">
        <v>51098761913.120003</v>
      </c>
      <c r="K913">
        <v>3.6555</v>
      </c>
      <c r="L913" s="3">
        <f t="shared" si="70"/>
        <v>0.98550243623972755</v>
      </c>
      <c r="M913" s="3">
        <f t="shared" si="71"/>
        <v>1.0320628100462009E-4</v>
      </c>
      <c r="N913">
        <f t="shared" si="72"/>
        <v>5273713.1809936417</v>
      </c>
      <c r="O913">
        <f t="shared" si="73"/>
        <v>1.4426790263968381</v>
      </c>
      <c r="P913" s="3">
        <f t="shared" si="74"/>
        <v>1.032062810046201E-4</v>
      </c>
      <c r="Q913" t="s">
        <v>1638</v>
      </c>
      <c r="R913" t="s">
        <v>128</v>
      </c>
      <c r="S913" t="s">
        <v>282</v>
      </c>
    </row>
    <row r="914" spans="1:19" x14ac:dyDescent="0.35">
      <c r="A914" t="s">
        <v>73</v>
      </c>
      <c r="B914" t="s">
        <v>28</v>
      </c>
      <c r="C914" t="s">
        <v>29</v>
      </c>
      <c r="D914" t="s">
        <v>30</v>
      </c>
      <c r="E914" t="s">
        <v>817</v>
      </c>
      <c r="F914" t="s">
        <v>818</v>
      </c>
      <c r="G914" t="s">
        <v>819</v>
      </c>
      <c r="H914" t="s">
        <v>452</v>
      </c>
      <c r="I914" s="3">
        <v>2.2387285875147601E-8</v>
      </c>
      <c r="J914" s="7">
        <v>13546427235.219999</v>
      </c>
      <c r="K914">
        <v>3.6555</v>
      </c>
      <c r="L914" s="3">
        <f t="shared" si="70"/>
        <v>0.98169211961567404</v>
      </c>
      <c r="M914" s="3">
        <f t="shared" si="71"/>
        <v>2.2804793303130594E-8</v>
      </c>
      <c r="N914">
        <f t="shared" si="72"/>
        <v>308.92347309509091</v>
      </c>
      <c r="O914">
        <f t="shared" si="73"/>
        <v>8.4509225302993005E-5</v>
      </c>
      <c r="P914" s="3">
        <f t="shared" si="74"/>
        <v>2.2804793303130594E-8</v>
      </c>
      <c r="Q914" t="s">
        <v>1638</v>
      </c>
      <c r="R914" t="s">
        <v>452</v>
      </c>
      <c r="S914" t="s">
        <v>819</v>
      </c>
    </row>
    <row r="915" spans="1:19" x14ac:dyDescent="0.35">
      <c r="A915" t="s">
        <v>73</v>
      </c>
      <c r="B915" t="s">
        <v>28</v>
      </c>
      <c r="C915" t="s">
        <v>29</v>
      </c>
      <c r="D915" t="s">
        <v>30</v>
      </c>
      <c r="E915" t="s">
        <v>280</v>
      </c>
      <c r="F915" t="s">
        <v>281</v>
      </c>
      <c r="G915" t="s">
        <v>282</v>
      </c>
      <c r="H915" t="s">
        <v>128</v>
      </c>
      <c r="I915" s="3">
        <v>2.6832113536137601E-5</v>
      </c>
      <c r="J915" s="7">
        <v>13546427235.219999</v>
      </c>
      <c r="K915">
        <v>3.6555</v>
      </c>
      <c r="L915" s="3">
        <f t="shared" si="70"/>
        <v>0.98169211961567404</v>
      </c>
      <c r="M915" s="3">
        <f t="shared" si="71"/>
        <v>2.733251393180399E-5</v>
      </c>
      <c r="N915">
        <f t="shared" si="72"/>
        <v>370257.91113281966</v>
      </c>
      <c r="O915">
        <f t="shared" si="73"/>
        <v>0.1012878979983093</v>
      </c>
      <c r="P915" s="3">
        <f t="shared" si="74"/>
        <v>2.7332513931803993E-5</v>
      </c>
      <c r="Q915" t="s">
        <v>1638</v>
      </c>
      <c r="R915" t="s">
        <v>128</v>
      </c>
      <c r="S915" t="s">
        <v>282</v>
      </c>
    </row>
    <row r="916" spans="1:19" x14ac:dyDescent="0.35">
      <c r="A916" t="s">
        <v>73</v>
      </c>
      <c r="B916" t="s">
        <v>28</v>
      </c>
      <c r="C916" t="s">
        <v>76</v>
      </c>
      <c r="D916" t="s">
        <v>77</v>
      </c>
      <c r="E916" t="s">
        <v>280</v>
      </c>
      <c r="F916" t="s">
        <v>281</v>
      </c>
      <c r="G916" t="s">
        <v>282</v>
      </c>
      <c r="H916" t="s">
        <v>128</v>
      </c>
      <c r="I916" s="3">
        <v>2.87576626660733E-5</v>
      </c>
      <c r="J916" s="7">
        <v>13022065924.940001</v>
      </c>
      <c r="K916">
        <v>3.6555</v>
      </c>
      <c r="L916" s="3">
        <f t="shared" si="70"/>
        <v>0.96546898107770229</v>
      </c>
      <c r="M916" s="3">
        <f t="shared" si="71"/>
        <v>2.9786210877508082E-5</v>
      </c>
      <c r="N916">
        <f t="shared" si="72"/>
        <v>387878.00170107518</v>
      </c>
      <c r="O916">
        <f t="shared" si="73"/>
        <v>0.10610805681878681</v>
      </c>
      <c r="P916" s="3">
        <f t="shared" si="74"/>
        <v>2.9786210877508082E-5</v>
      </c>
      <c r="Q916" t="s">
        <v>1638</v>
      </c>
      <c r="R916" t="s">
        <v>128</v>
      </c>
      <c r="S916" t="s">
        <v>282</v>
      </c>
    </row>
    <row r="917" spans="1:19" x14ac:dyDescent="0.35">
      <c r="A917" t="s">
        <v>73</v>
      </c>
      <c r="B917" t="s">
        <v>28</v>
      </c>
      <c r="C917" t="s">
        <v>39</v>
      </c>
      <c r="D917" t="s">
        <v>40</v>
      </c>
      <c r="E917" t="s">
        <v>817</v>
      </c>
      <c r="F917" t="s">
        <v>818</v>
      </c>
      <c r="G917" t="s">
        <v>819</v>
      </c>
      <c r="H917" t="s">
        <v>452</v>
      </c>
      <c r="I917" s="3">
        <v>4.28672643113599E-9</v>
      </c>
      <c r="J917" s="7">
        <v>51098761913.120003</v>
      </c>
      <c r="K917">
        <v>3.6555</v>
      </c>
      <c r="L917" s="3">
        <f t="shared" si="70"/>
        <v>0.98550243623972755</v>
      </c>
      <c r="M917" s="3">
        <f t="shared" si="71"/>
        <v>4.3497877564791993E-9</v>
      </c>
      <c r="N917">
        <f t="shared" si="72"/>
        <v>222.26876894093502</v>
      </c>
      <c r="O917">
        <f t="shared" si="73"/>
        <v>6.0803930773063882E-5</v>
      </c>
      <c r="P917" s="3">
        <f t="shared" si="74"/>
        <v>4.3497877564791993E-9</v>
      </c>
      <c r="Q917" t="s">
        <v>1638</v>
      </c>
      <c r="R917" t="s">
        <v>452</v>
      </c>
      <c r="S917" t="s">
        <v>819</v>
      </c>
    </row>
    <row r="918" spans="1:19" x14ac:dyDescent="0.35">
      <c r="A918" t="s">
        <v>73</v>
      </c>
      <c r="B918" t="s">
        <v>28</v>
      </c>
      <c r="C918" t="s">
        <v>39</v>
      </c>
      <c r="D918" t="s">
        <v>40</v>
      </c>
      <c r="E918" t="s">
        <v>820</v>
      </c>
      <c r="F918" t="s">
        <v>821</v>
      </c>
      <c r="G918" t="s">
        <v>822</v>
      </c>
      <c r="H918" t="s">
        <v>452</v>
      </c>
      <c r="I918" s="3">
        <v>2.8420135941662501E-8</v>
      </c>
      <c r="J918" s="7">
        <v>51098761913.120003</v>
      </c>
      <c r="K918">
        <v>3.6555</v>
      </c>
      <c r="L918" s="3">
        <f t="shared" si="70"/>
        <v>0.98550243623972755</v>
      </c>
      <c r="M918" s="3">
        <f t="shared" si="71"/>
        <v>2.8838219873004136E-8</v>
      </c>
      <c r="N918">
        <f t="shared" si="72"/>
        <v>1473.5973312888441</v>
      </c>
      <c r="O918">
        <f t="shared" si="73"/>
        <v>4.031178583747351E-4</v>
      </c>
      <c r="P918" s="3">
        <f t="shared" si="74"/>
        <v>2.8838219873004136E-8</v>
      </c>
      <c r="Q918" t="s">
        <v>1638</v>
      </c>
      <c r="R918" t="s">
        <v>452</v>
      </c>
      <c r="S918" t="s">
        <v>822</v>
      </c>
    </row>
    <row r="919" spans="1:19" x14ac:dyDescent="0.35">
      <c r="A919" t="s">
        <v>73</v>
      </c>
      <c r="B919" t="s">
        <v>28</v>
      </c>
      <c r="C919" t="s">
        <v>39</v>
      </c>
      <c r="D919" t="s">
        <v>40</v>
      </c>
      <c r="E919" t="s">
        <v>186</v>
      </c>
      <c r="F919" t="s">
        <v>187</v>
      </c>
      <c r="G919" t="s">
        <v>1641</v>
      </c>
      <c r="H919" t="s">
        <v>128</v>
      </c>
      <c r="I919" s="3">
        <v>6.1692300892788097E-6</v>
      </c>
      <c r="J919" s="7">
        <v>51098761913.120003</v>
      </c>
      <c r="K919">
        <v>3.6555</v>
      </c>
      <c r="L919" s="3">
        <f t="shared" si="70"/>
        <v>0.98550243623972755</v>
      </c>
      <c r="M919" s="3">
        <f t="shared" si="71"/>
        <v>6.2599846153785856E-6</v>
      </c>
      <c r="N919">
        <f t="shared" si="72"/>
        <v>319877.46344102442</v>
      </c>
      <c r="O919">
        <f t="shared" si="73"/>
        <v>8.7505803157167134E-2</v>
      </c>
      <c r="P919" s="3">
        <f t="shared" si="74"/>
        <v>6.2599846153785856E-6</v>
      </c>
      <c r="Q919" t="s">
        <v>1638</v>
      </c>
      <c r="R919" t="s">
        <v>128</v>
      </c>
      <c r="S919" t="s">
        <v>188</v>
      </c>
    </row>
    <row r="920" spans="1:19" x14ac:dyDescent="0.35">
      <c r="A920" t="s">
        <v>73</v>
      </c>
      <c r="B920" t="s">
        <v>28</v>
      </c>
      <c r="C920" t="s">
        <v>29</v>
      </c>
      <c r="D920" t="s">
        <v>30</v>
      </c>
      <c r="E920" t="s">
        <v>820</v>
      </c>
      <c r="F920" t="s">
        <v>821</v>
      </c>
      <c r="G920" t="s">
        <v>822</v>
      </c>
      <c r="H920" t="s">
        <v>452</v>
      </c>
      <c r="I920" s="3">
        <v>1.10013601370722E-7</v>
      </c>
      <c r="J920" s="7">
        <v>13546427235.219999</v>
      </c>
      <c r="K920">
        <v>3.6555</v>
      </c>
      <c r="L920" s="3">
        <f t="shared" si="70"/>
        <v>0.98169211961567404</v>
      </c>
      <c r="M920" s="3">
        <f t="shared" si="71"/>
        <v>1.1206527909564109E-7</v>
      </c>
      <c r="N920">
        <f t="shared" si="72"/>
        <v>1518.0841488637229</v>
      </c>
      <c r="O920">
        <f t="shared" si="73"/>
        <v>4.1528768947167905E-4</v>
      </c>
      <c r="P920" s="3">
        <f t="shared" si="74"/>
        <v>1.1206527909564109E-7</v>
      </c>
      <c r="Q920" t="s">
        <v>1638</v>
      </c>
      <c r="R920" t="s">
        <v>452</v>
      </c>
      <c r="S920" t="s">
        <v>822</v>
      </c>
    </row>
    <row r="921" spans="1:19" x14ac:dyDescent="0.35">
      <c r="A921" t="s">
        <v>73</v>
      </c>
      <c r="B921" t="s">
        <v>28</v>
      </c>
      <c r="C921" t="s">
        <v>29</v>
      </c>
      <c r="D921" t="s">
        <v>30</v>
      </c>
      <c r="E921" t="s">
        <v>186</v>
      </c>
      <c r="F921" t="s">
        <v>187</v>
      </c>
      <c r="G921" t="s">
        <v>1641</v>
      </c>
      <c r="H921" t="s">
        <v>128</v>
      </c>
      <c r="I921" s="3">
        <v>1.51900357755365E-5</v>
      </c>
      <c r="J921" s="7">
        <v>13546427235.219999</v>
      </c>
      <c r="K921">
        <v>3.6555</v>
      </c>
      <c r="L921" s="3">
        <f t="shared" si="70"/>
        <v>0.98169211961567404</v>
      </c>
      <c r="M921" s="3">
        <f t="shared" si="71"/>
        <v>1.5473319457309383E-5</v>
      </c>
      <c r="N921">
        <f t="shared" si="72"/>
        <v>209608.19611575536</v>
      </c>
      <c r="O921">
        <f t="shared" si="73"/>
        <v>5.7340499552935395E-2</v>
      </c>
      <c r="P921" s="3">
        <f t="shared" si="74"/>
        <v>1.5473319457309383E-5</v>
      </c>
      <c r="Q921" t="s">
        <v>1638</v>
      </c>
      <c r="R921" t="s">
        <v>128</v>
      </c>
      <c r="S921" t="s">
        <v>188</v>
      </c>
    </row>
    <row r="922" spans="1:19" x14ac:dyDescent="0.35">
      <c r="A922" t="s">
        <v>73</v>
      </c>
      <c r="B922" t="s">
        <v>28</v>
      </c>
      <c r="C922" t="s">
        <v>29</v>
      </c>
      <c r="D922" t="s">
        <v>30</v>
      </c>
      <c r="E922" t="s">
        <v>1393</v>
      </c>
      <c r="F922" t="s">
        <v>1394</v>
      </c>
      <c r="G922" t="s">
        <v>1395</v>
      </c>
      <c r="H922" t="s">
        <v>128</v>
      </c>
      <c r="I922" s="3">
        <v>4.96648193574661E-4</v>
      </c>
      <c r="J922" s="7">
        <v>13546427235.219999</v>
      </c>
      <c r="K922">
        <v>3.6555</v>
      </c>
      <c r="L922" s="3">
        <f t="shared" si="70"/>
        <v>0.98169211961567404</v>
      </c>
      <c r="M922" s="3">
        <f t="shared" si="71"/>
        <v>5.0591033955645428E-4</v>
      </c>
      <c r="N922">
        <f t="shared" si="72"/>
        <v>6853277.6023469502</v>
      </c>
      <c r="O922">
        <f t="shared" si="73"/>
        <v>1.8747852830931337</v>
      </c>
      <c r="P922" s="3">
        <f t="shared" si="74"/>
        <v>5.0591033955645428E-4</v>
      </c>
      <c r="Q922" t="s">
        <v>1638</v>
      </c>
      <c r="R922" t="s">
        <v>128</v>
      </c>
      <c r="S922" t="s">
        <v>1395</v>
      </c>
    </row>
    <row r="923" spans="1:19" x14ac:dyDescent="0.35">
      <c r="A923" t="s">
        <v>73</v>
      </c>
      <c r="B923" t="s">
        <v>28</v>
      </c>
      <c r="C923" t="s">
        <v>76</v>
      </c>
      <c r="D923" t="s">
        <v>77</v>
      </c>
      <c r="E923" t="s">
        <v>820</v>
      </c>
      <c r="F923" t="s">
        <v>821</v>
      </c>
      <c r="G923" t="s">
        <v>822</v>
      </c>
      <c r="H923" t="s">
        <v>452</v>
      </c>
      <c r="I923" s="3">
        <v>1.7802754423833601E-7</v>
      </c>
      <c r="J923" s="7">
        <v>13022065924.940001</v>
      </c>
      <c r="K923">
        <v>3.6555</v>
      </c>
      <c r="L923" s="3">
        <f t="shared" si="70"/>
        <v>0.96546898107770229</v>
      </c>
      <c r="M923" s="3">
        <f t="shared" si="71"/>
        <v>1.8439488759091278E-7</v>
      </c>
      <c r="N923">
        <f t="shared" si="72"/>
        <v>2401.2023824307671</v>
      </c>
      <c r="O923">
        <f t="shared" si="73"/>
        <v>6.5687385649863686E-4</v>
      </c>
      <c r="P923" s="3">
        <f t="shared" si="74"/>
        <v>1.8439488759091278E-7</v>
      </c>
      <c r="Q923" t="s">
        <v>1638</v>
      </c>
      <c r="R923" t="s">
        <v>452</v>
      </c>
      <c r="S923" t="s">
        <v>822</v>
      </c>
    </row>
    <row r="924" spans="1:19" x14ac:dyDescent="0.35">
      <c r="A924" t="s">
        <v>73</v>
      </c>
      <c r="B924" t="s">
        <v>28</v>
      </c>
      <c r="C924" t="s">
        <v>76</v>
      </c>
      <c r="D924" t="s">
        <v>77</v>
      </c>
      <c r="E924" t="s">
        <v>1393</v>
      </c>
      <c r="F924" t="s">
        <v>1394</v>
      </c>
      <c r="G924" t="s">
        <v>1395</v>
      </c>
      <c r="H924" t="s">
        <v>128</v>
      </c>
      <c r="I924" s="3">
        <v>5.3929998675717199E-4</v>
      </c>
      <c r="J924" s="7">
        <v>13022065924.940001</v>
      </c>
      <c r="K924">
        <v>3.6555</v>
      </c>
      <c r="L924" s="3">
        <f t="shared" si="70"/>
        <v>0.96546898107770229</v>
      </c>
      <c r="M924" s="3">
        <f t="shared" si="71"/>
        <v>5.5858862099865674E-4</v>
      </c>
      <c r="N924">
        <f t="shared" si="72"/>
        <v>7273977.8475658325</v>
      </c>
      <c r="O924">
        <f t="shared" si="73"/>
        <v>1.9898722055986411</v>
      </c>
      <c r="P924" s="3">
        <f t="shared" si="74"/>
        <v>5.5858862099865674E-4</v>
      </c>
      <c r="Q924" t="s">
        <v>1638</v>
      </c>
      <c r="R924" t="s">
        <v>128</v>
      </c>
      <c r="S924" t="s">
        <v>1395</v>
      </c>
    </row>
    <row r="925" spans="1:19" x14ac:dyDescent="0.35">
      <c r="A925" t="s">
        <v>73</v>
      </c>
      <c r="B925" t="s">
        <v>28</v>
      </c>
      <c r="C925" t="s">
        <v>29</v>
      </c>
      <c r="D925" t="s">
        <v>30</v>
      </c>
      <c r="E925" t="s">
        <v>823</v>
      </c>
      <c r="F925" t="s">
        <v>824</v>
      </c>
      <c r="G925" t="s">
        <v>825</v>
      </c>
      <c r="H925" t="s">
        <v>452</v>
      </c>
      <c r="I925" s="3">
        <v>6.0666703500150296E-7</v>
      </c>
      <c r="J925" s="7">
        <v>13546427235.219999</v>
      </c>
      <c r="K925">
        <v>3.6555</v>
      </c>
      <c r="L925" s="3">
        <f t="shared" si="70"/>
        <v>0.98169211961567404</v>
      </c>
      <c r="M925" s="3">
        <f t="shared" si="71"/>
        <v>6.1798095643164482E-7</v>
      </c>
      <c r="N925">
        <f t="shared" si="72"/>
        <v>8371.4340590529373</v>
      </c>
      <c r="O925">
        <f t="shared" si="73"/>
        <v>2.2900927531262307E-3</v>
      </c>
      <c r="P925" s="3">
        <f t="shared" si="74"/>
        <v>6.1798095643164482E-7</v>
      </c>
      <c r="Q925" t="s">
        <v>1638</v>
      </c>
      <c r="R925" t="s">
        <v>452</v>
      </c>
      <c r="S925" t="s">
        <v>825</v>
      </c>
    </row>
    <row r="926" spans="1:19" x14ac:dyDescent="0.35">
      <c r="A926" t="s">
        <v>73</v>
      </c>
      <c r="B926" t="s">
        <v>28</v>
      </c>
      <c r="C926" t="s">
        <v>39</v>
      </c>
      <c r="D926" t="s">
        <v>40</v>
      </c>
      <c r="E926" t="s">
        <v>283</v>
      </c>
      <c r="F926" t="s">
        <v>284</v>
      </c>
      <c r="H926" t="s">
        <v>128</v>
      </c>
      <c r="I926" s="3">
        <v>7.6115107431139022E-4</v>
      </c>
      <c r="J926" s="7">
        <v>51098761913.120003</v>
      </c>
      <c r="K926">
        <v>3.6555</v>
      </c>
      <c r="L926" s="3">
        <f t="shared" si="70"/>
        <v>0.98550243623972755</v>
      </c>
      <c r="M926" s="3">
        <f t="shared" si="71"/>
        <v>7.7234824219778696E-4</v>
      </c>
      <c r="N926">
        <f t="shared" si="72"/>
        <v>39466038.942081459</v>
      </c>
      <c r="O926">
        <f t="shared" si="73"/>
        <v>10.796344943805623</v>
      </c>
      <c r="P926" s="3">
        <f t="shared" si="74"/>
        <v>7.7234824219778696E-4</v>
      </c>
      <c r="Q926" t="s">
        <v>1638</v>
      </c>
      <c r="R926" t="s">
        <v>128</v>
      </c>
      <c r="S926" t="s">
        <v>285</v>
      </c>
    </row>
    <row r="927" spans="1:19" x14ac:dyDescent="0.35">
      <c r="A927" t="s">
        <v>73</v>
      </c>
      <c r="B927" t="s">
        <v>28</v>
      </c>
      <c r="C927" t="s">
        <v>39</v>
      </c>
      <c r="D927" t="s">
        <v>40</v>
      </c>
      <c r="E927" t="s">
        <v>823</v>
      </c>
      <c r="F927" t="s">
        <v>824</v>
      </c>
      <c r="G927" t="s">
        <v>825</v>
      </c>
      <c r="H927" t="s">
        <v>452</v>
      </c>
      <c r="I927" s="3">
        <v>1.6425980740729699E-7</v>
      </c>
      <c r="J927" s="7">
        <v>51098761913.120003</v>
      </c>
      <c r="K927">
        <v>3.6555</v>
      </c>
      <c r="L927" s="3">
        <f t="shared" si="70"/>
        <v>0.98550243623972755</v>
      </c>
      <c r="M927" s="3">
        <f t="shared" si="71"/>
        <v>1.6667620633597309E-7</v>
      </c>
      <c r="N927">
        <f t="shared" si="72"/>
        <v>8516.947784143953</v>
      </c>
      <c r="O927">
        <f t="shared" si="73"/>
        <v>2.3298995442877727E-3</v>
      </c>
      <c r="P927" s="3">
        <f t="shared" si="74"/>
        <v>1.6667620633597309E-7</v>
      </c>
      <c r="Q927" t="s">
        <v>1638</v>
      </c>
      <c r="R927" t="s">
        <v>452</v>
      </c>
      <c r="S927" t="s">
        <v>825</v>
      </c>
    </row>
    <row r="928" spans="1:19" x14ac:dyDescent="0.35">
      <c r="A928" t="s">
        <v>73</v>
      </c>
      <c r="B928" t="s">
        <v>28</v>
      </c>
      <c r="C928" t="s">
        <v>76</v>
      </c>
      <c r="D928" t="s">
        <v>77</v>
      </c>
      <c r="E928" t="s">
        <v>823</v>
      </c>
      <c r="F928" t="s">
        <v>824</v>
      </c>
      <c r="G928" t="s">
        <v>825</v>
      </c>
      <c r="H928" t="s">
        <v>452</v>
      </c>
      <c r="I928" s="3">
        <v>6.5020319475263195E-7</v>
      </c>
      <c r="J928" s="7">
        <v>13022065924.940001</v>
      </c>
      <c r="K928">
        <v>3.6555</v>
      </c>
      <c r="L928" s="3">
        <f t="shared" si="70"/>
        <v>0.96546898107770229</v>
      </c>
      <c r="M928" s="3">
        <f t="shared" si="71"/>
        <v>6.7345839948875862E-7</v>
      </c>
      <c r="N928">
        <f t="shared" si="72"/>
        <v>8769.8196758471931</v>
      </c>
      <c r="O928">
        <f t="shared" si="73"/>
        <v>2.3990752772116517E-3</v>
      </c>
      <c r="P928" s="3">
        <f t="shared" si="74"/>
        <v>6.7345839948875851E-7</v>
      </c>
      <c r="Q928" t="s">
        <v>1638</v>
      </c>
      <c r="R928" t="s">
        <v>452</v>
      </c>
      <c r="S928" t="s">
        <v>825</v>
      </c>
    </row>
    <row r="929" spans="1:19" x14ac:dyDescent="0.35">
      <c r="A929" t="s">
        <v>73</v>
      </c>
      <c r="B929" t="s">
        <v>28</v>
      </c>
      <c r="C929" t="s">
        <v>39</v>
      </c>
      <c r="D929" t="s">
        <v>40</v>
      </c>
      <c r="E929" t="s">
        <v>286</v>
      </c>
      <c r="F929" t="s">
        <v>287</v>
      </c>
      <c r="H929" t="s">
        <v>128</v>
      </c>
      <c r="I929" s="3">
        <v>2.4295345651958798E-3</v>
      </c>
      <c r="J929" s="7">
        <v>51098761913.120003</v>
      </c>
      <c r="K929">
        <v>3.6555</v>
      </c>
      <c r="L929" s="3">
        <f t="shared" si="70"/>
        <v>0.98550243623972755</v>
      </c>
      <c r="M929" s="3">
        <f t="shared" si="71"/>
        <v>2.4652750473819077E-3</v>
      </c>
      <c r="N929">
        <f t="shared" si="72"/>
        <v>125972502.69652374</v>
      </c>
      <c r="O929">
        <f t="shared" si="73"/>
        <v>34.461086772404251</v>
      </c>
      <c r="P929" s="3">
        <f t="shared" si="74"/>
        <v>2.4652750473819077E-3</v>
      </c>
      <c r="Q929" t="s">
        <v>1638</v>
      </c>
      <c r="R929" t="s">
        <v>128</v>
      </c>
      <c r="S929" t="s">
        <v>285</v>
      </c>
    </row>
    <row r="930" spans="1:19" x14ac:dyDescent="0.35">
      <c r="A930" t="s">
        <v>73</v>
      </c>
      <c r="B930" t="s">
        <v>28</v>
      </c>
      <c r="C930" t="s">
        <v>76</v>
      </c>
      <c r="D930" t="s">
        <v>77</v>
      </c>
      <c r="E930" t="s">
        <v>826</v>
      </c>
      <c r="F930" t="s">
        <v>827</v>
      </c>
      <c r="G930" t="s">
        <v>828</v>
      </c>
      <c r="H930" t="s">
        <v>452</v>
      </c>
      <c r="I930" s="3">
        <v>2.45953827787711E-8</v>
      </c>
      <c r="J930" s="7">
        <v>13022065924.940001</v>
      </c>
      <c r="K930">
        <v>3.6555</v>
      </c>
      <c r="L930" s="3">
        <f t="shared" si="70"/>
        <v>0.96546898107770229</v>
      </c>
      <c r="M930" s="3">
        <f t="shared" si="71"/>
        <v>2.5475062649155818E-8</v>
      </c>
      <c r="N930">
        <f t="shared" si="72"/>
        <v>331.73794525928372</v>
      </c>
      <c r="O930">
        <f t="shared" si="73"/>
        <v>9.0750361170642517E-5</v>
      </c>
      <c r="P930" s="3">
        <f t="shared" si="74"/>
        <v>2.5475062649155818E-8</v>
      </c>
      <c r="Q930" t="s">
        <v>1638</v>
      </c>
      <c r="R930" t="s">
        <v>452</v>
      </c>
      <c r="S930" t="s">
        <v>828</v>
      </c>
    </row>
    <row r="931" spans="1:19" x14ac:dyDescent="0.35">
      <c r="A931" t="s">
        <v>73</v>
      </c>
      <c r="B931" t="s">
        <v>28</v>
      </c>
      <c r="C931" t="s">
        <v>29</v>
      </c>
      <c r="D931" t="s">
        <v>30</v>
      </c>
      <c r="E931" t="s">
        <v>286</v>
      </c>
      <c r="F931" t="s">
        <v>287</v>
      </c>
      <c r="H931" t="s">
        <v>128</v>
      </c>
      <c r="I931" s="3">
        <v>1.29429105520312E-3</v>
      </c>
      <c r="J931" s="7">
        <v>13546427235.219999</v>
      </c>
      <c r="K931">
        <v>3.6555</v>
      </c>
      <c r="L931" s="3">
        <f t="shared" si="70"/>
        <v>0.98169211961567404</v>
      </c>
      <c r="M931" s="3">
        <f t="shared" si="71"/>
        <v>1.3184286899540626E-3</v>
      </c>
      <c r="N931">
        <f t="shared" si="72"/>
        <v>17859998.313289139</v>
      </c>
      <c r="O931">
        <f t="shared" si="73"/>
        <v>4.8857880764024451</v>
      </c>
      <c r="P931" s="3">
        <f t="shared" si="74"/>
        <v>1.3184286899540628E-3</v>
      </c>
      <c r="Q931" t="s">
        <v>1638</v>
      </c>
      <c r="R931" t="s">
        <v>128</v>
      </c>
      <c r="S931" t="s">
        <v>285</v>
      </c>
    </row>
    <row r="932" spans="1:19" x14ac:dyDescent="0.35">
      <c r="A932" t="s">
        <v>73</v>
      </c>
      <c r="B932" t="s">
        <v>28</v>
      </c>
      <c r="C932" t="s">
        <v>29</v>
      </c>
      <c r="D932" t="s">
        <v>30</v>
      </c>
      <c r="E932" t="s">
        <v>288</v>
      </c>
      <c r="F932" t="s">
        <v>289</v>
      </c>
      <c r="H932" t="s">
        <v>128</v>
      </c>
      <c r="I932" s="3">
        <v>4.1053676489795302E-3</v>
      </c>
      <c r="J932" s="7">
        <v>13546427235.219999</v>
      </c>
      <c r="K932">
        <v>3.6555</v>
      </c>
      <c r="L932" s="3">
        <f t="shared" si="70"/>
        <v>0.98169211961567404</v>
      </c>
      <c r="M932" s="3">
        <f t="shared" si="71"/>
        <v>4.1819299217627972E-3</v>
      </c>
      <c r="N932">
        <f t="shared" si="72"/>
        <v>56650209.387948997</v>
      </c>
      <c r="O932">
        <f t="shared" si="73"/>
        <v>15.497253286266993</v>
      </c>
      <c r="P932" s="3">
        <f t="shared" si="74"/>
        <v>4.1819299217627972E-3</v>
      </c>
      <c r="Q932" t="s">
        <v>1638</v>
      </c>
      <c r="R932" t="s">
        <v>128</v>
      </c>
      <c r="S932" t="s">
        <v>285</v>
      </c>
    </row>
    <row r="933" spans="1:19" x14ac:dyDescent="0.35">
      <c r="A933" t="s">
        <v>73</v>
      </c>
      <c r="B933" t="s">
        <v>28</v>
      </c>
      <c r="C933" t="s">
        <v>39</v>
      </c>
      <c r="D933" t="s">
        <v>40</v>
      </c>
      <c r="E933" t="s">
        <v>826</v>
      </c>
      <c r="F933" t="s">
        <v>827</v>
      </c>
      <c r="G933" t="s">
        <v>828</v>
      </c>
      <c r="H933" t="s">
        <v>452</v>
      </c>
      <c r="I933" s="3">
        <v>6.1498536166518498E-9</v>
      </c>
      <c r="J933" s="7">
        <v>51098761913.120003</v>
      </c>
      <c r="K933">
        <v>3.6555</v>
      </c>
      <c r="L933" s="3">
        <f t="shared" si="70"/>
        <v>0.98550243623972755</v>
      </c>
      <c r="M933" s="3">
        <f t="shared" si="71"/>
        <v>6.2403230986593648E-9</v>
      </c>
      <c r="N933">
        <f t="shared" si="72"/>
        <v>318.87278427933813</v>
      </c>
      <c r="O933">
        <f t="shared" si="73"/>
        <v>8.7230962735422826E-5</v>
      </c>
      <c r="P933" s="3">
        <f t="shared" si="74"/>
        <v>6.2403230986593648E-9</v>
      </c>
      <c r="Q933" t="s">
        <v>1638</v>
      </c>
      <c r="R933" t="s">
        <v>452</v>
      </c>
      <c r="S933" t="s">
        <v>828</v>
      </c>
    </row>
    <row r="934" spans="1:19" x14ac:dyDescent="0.35">
      <c r="A934" t="s">
        <v>73</v>
      </c>
      <c r="B934" t="s">
        <v>28</v>
      </c>
      <c r="C934" t="s">
        <v>39</v>
      </c>
      <c r="D934" t="s">
        <v>40</v>
      </c>
      <c r="E934" t="s">
        <v>288</v>
      </c>
      <c r="F934" t="s">
        <v>289</v>
      </c>
      <c r="H934" t="s">
        <v>128</v>
      </c>
      <c r="I934" s="3">
        <v>1.207723747652549E-3</v>
      </c>
      <c r="J934" s="7">
        <v>51098761913.120003</v>
      </c>
      <c r="K934">
        <v>3.6555</v>
      </c>
      <c r="L934" s="3">
        <f t="shared" si="70"/>
        <v>0.98550243623972755</v>
      </c>
      <c r="M934" s="3">
        <f t="shared" si="71"/>
        <v>1.2254903724649598E-3</v>
      </c>
      <c r="N934">
        <f t="shared" si="72"/>
        <v>62621040.769407734</v>
      </c>
      <c r="O934">
        <f t="shared" si="73"/>
        <v>17.130636238382639</v>
      </c>
      <c r="P934" s="3">
        <f t="shared" si="74"/>
        <v>1.2254903724649598E-3</v>
      </c>
      <c r="Q934" t="s">
        <v>1638</v>
      </c>
      <c r="R934" t="s">
        <v>128</v>
      </c>
      <c r="S934" t="s">
        <v>285</v>
      </c>
    </row>
    <row r="935" spans="1:19" x14ac:dyDescent="0.35">
      <c r="A935" t="s">
        <v>73</v>
      </c>
      <c r="B935" t="s">
        <v>28</v>
      </c>
      <c r="C935" t="s">
        <v>29</v>
      </c>
      <c r="D935" t="s">
        <v>30</v>
      </c>
      <c r="E935" t="s">
        <v>826</v>
      </c>
      <c r="F935" t="s">
        <v>827</v>
      </c>
      <c r="G935" t="s">
        <v>828</v>
      </c>
      <c r="H935" t="s">
        <v>452</v>
      </c>
      <c r="I935" s="3">
        <v>1.8632326575179601E-8</v>
      </c>
      <c r="J935" s="7">
        <v>13546427235.219999</v>
      </c>
      <c r="K935">
        <v>3.6555</v>
      </c>
      <c r="L935" s="3">
        <f t="shared" si="70"/>
        <v>0.98169211961567404</v>
      </c>
      <c r="M935" s="3">
        <f t="shared" si="71"/>
        <v>1.8979806604207064E-8</v>
      </c>
      <c r="N935">
        <f t="shared" si="72"/>
        <v>257.10856910243899</v>
      </c>
      <c r="O935">
        <f t="shared" si="73"/>
        <v>7.0334720038965675E-5</v>
      </c>
      <c r="P935" s="3">
        <f t="shared" si="74"/>
        <v>1.8979806604207064E-8</v>
      </c>
      <c r="Q935" t="s">
        <v>1638</v>
      </c>
      <c r="R935" t="s">
        <v>452</v>
      </c>
      <c r="S935" t="s">
        <v>828</v>
      </c>
    </row>
    <row r="936" spans="1:19" x14ac:dyDescent="0.35">
      <c r="A936" t="s">
        <v>73</v>
      </c>
      <c r="B936" t="s">
        <v>28</v>
      </c>
      <c r="C936" t="s">
        <v>29</v>
      </c>
      <c r="D936" t="s">
        <v>30</v>
      </c>
      <c r="E936" t="s">
        <v>832</v>
      </c>
      <c r="F936" t="s">
        <v>833</v>
      </c>
      <c r="G936" t="s">
        <v>834</v>
      </c>
      <c r="H936" t="s">
        <v>452</v>
      </c>
      <c r="I936" s="3">
        <v>5.5962278427268199E-8</v>
      </c>
      <c r="J936" s="7">
        <v>13546427235.219999</v>
      </c>
      <c r="K936">
        <v>3.6555</v>
      </c>
      <c r="L936" s="3">
        <f t="shared" si="70"/>
        <v>0.98169211961567404</v>
      </c>
      <c r="M936" s="3">
        <f t="shared" si="71"/>
        <v>5.7005936290063184E-8</v>
      </c>
      <c r="N936">
        <f t="shared" si="72"/>
        <v>772.2267679289281</v>
      </c>
      <c r="O936">
        <f t="shared" si="73"/>
        <v>2.1125065461056713E-4</v>
      </c>
      <c r="P936" s="3">
        <f t="shared" si="74"/>
        <v>5.7005936290063191E-8</v>
      </c>
      <c r="Q936" t="s">
        <v>1638</v>
      </c>
      <c r="R936" t="s">
        <v>452</v>
      </c>
      <c r="S936" t="s">
        <v>834</v>
      </c>
    </row>
    <row r="937" spans="1:19" x14ac:dyDescent="0.35">
      <c r="A937" t="s">
        <v>73</v>
      </c>
      <c r="B937" t="s">
        <v>28</v>
      </c>
      <c r="C937" t="s">
        <v>39</v>
      </c>
      <c r="D937" t="s">
        <v>40</v>
      </c>
      <c r="E937" t="s">
        <v>290</v>
      </c>
      <c r="F937" t="s">
        <v>291</v>
      </c>
      <c r="H937" t="s">
        <v>128</v>
      </c>
      <c r="I937" s="3">
        <v>5.7681653334971402E-5</v>
      </c>
      <c r="J937" s="7">
        <v>51098761913.120003</v>
      </c>
      <c r="K937">
        <v>3.6555</v>
      </c>
      <c r="L937" s="3">
        <f t="shared" si="70"/>
        <v>0.98550243623972755</v>
      </c>
      <c r="M937" s="3">
        <f t="shared" si="71"/>
        <v>5.8530198621386364E-5</v>
      </c>
      <c r="N937">
        <f t="shared" si="72"/>
        <v>2990820.6840818464</v>
      </c>
      <c r="O937">
        <f t="shared" si="73"/>
        <v>0.81817006813892668</v>
      </c>
      <c r="P937" s="3">
        <f t="shared" si="74"/>
        <v>5.8530198621386364E-5</v>
      </c>
      <c r="Q937" t="s">
        <v>1638</v>
      </c>
      <c r="R937" t="s">
        <v>128</v>
      </c>
      <c r="S937" t="s">
        <v>292</v>
      </c>
    </row>
    <row r="938" spans="1:19" x14ac:dyDescent="0.35">
      <c r="A938" t="s">
        <v>73</v>
      </c>
      <c r="B938" t="s">
        <v>28</v>
      </c>
      <c r="C938" t="s">
        <v>29</v>
      </c>
      <c r="D938" t="s">
        <v>30</v>
      </c>
      <c r="E938" t="s">
        <v>290</v>
      </c>
      <c r="F938" t="s">
        <v>291</v>
      </c>
      <c r="H938" t="s">
        <v>128</v>
      </c>
      <c r="I938" s="3">
        <v>6.3613256552456801E-4</v>
      </c>
      <c r="J938" s="7">
        <v>13546427235.219999</v>
      </c>
      <c r="K938">
        <v>3.6555</v>
      </c>
      <c r="L938" s="3">
        <f t="shared" si="70"/>
        <v>0.98169211961567404</v>
      </c>
      <c r="M938" s="3">
        <f t="shared" si="71"/>
        <v>6.4799599875937648E-4</v>
      </c>
      <c r="N938">
        <f t="shared" si="72"/>
        <v>8778030.6459076032</v>
      </c>
      <c r="O938">
        <f t="shared" si="73"/>
        <v>2.4013214733709765</v>
      </c>
      <c r="P938" s="3">
        <f t="shared" si="74"/>
        <v>6.4799599875937659E-4</v>
      </c>
      <c r="Q938" t="s">
        <v>1638</v>
      </c>
      <c r="R938" t="s">
        <v>128</v>
      </c>
      <c r="S938" t="s">
        <v>292</v>
      </c>
    </row>
    <row r="939" spans="1:19" x14ac:dyDescent="0.35">
      <c r="A939" t="s">
        <v>73</v>
      </c>
      <c r="B939" t="s">
        <v>28</v>
      </c>
      <c r="C939" t="s">
        <v>76</v>
      </c>
      <c r="D939" t="s">
        <v>77</v>
      </c>
      <c r="E939" t="s">
        <v>832</v>
      </c>
      <c r="F939" t="s">
        <v>833</v>
      </c>
      <c r="G939" t="s">
        <v>834</v>
      </c>
      <c r="H939" t="s">
        <v>452</v>
      </c>
      <c r="I939" s="3">
        <v>6.2632198121058007E-8</v>
      </c>
      <c r="J939" s="7">
        <v>13022065924.940001</v>
      </c>
      <c r="K939">
        <v>3.6555</v>
      </c>
      <c r="L939" s="3">
        <f t="shared" si="70"/>
        <v>0.96546898107770229</v>
      </c>
      <c r="M939" s="3">
        <f t="shared" si="71"/>
        <v>6.4872304909418199E-8</v>
      </c>
      <c r="N939">
        <f t="shared" si="72"/>
        <v>844.77143123325266</v>
      </c>
      <c r="O939">
        <f t="shared" si="73"/>
        <v>2.3109600088448985E-4</v>
      </c>
      <c r="P939" s="3">
        <f t="shared" si="74"/>
        <v>6.4872304909418199E-8</v>
      </c>
      <c r="Q939" t="s">
        <v>1638</v>
      </c>
      <c r="R939" t="s">
        <v>452</v>
      </c>
      <c r="S939" t="s">
        <v>834</v>
      </c>
    </row>
    <row r="940" spans="1:19" x14ac:dyDescent="0.35">
      <c r="A940" t="s">
        <v>73</v>
      </c>
      <c r="B940" t="s">
        <v>28</v>
      </c>
      <c r="C940" t="s">
        <v>29</v>
      </c>
      <c r="D940" t="s">
        <v>30</v>
      </c>
      <c r="E940" t="s">
        <v>293</v>
      </c>
      <c r="F940" t="s">
        <v>294</v>
      </c>
      <c r="H940" t="s">
        <v>128</v>
      </c>
      <c r="I940" s="3">
        <v>8.5819557722128105E-4</v>
      </c>
      <c r="J940" s="7">
        <v>13546427235.219999</v>
      </c>
      <c r="K940">
        <v>3.6555</v>
      </c>
      <c r="L940" s="3">
        <f t="shared" si="70"/>
        <v>0.98169211961567404</v>
      </c>
      <c r="M940" s="3">
        <f t="shared" si="71"/>
        <v>8.7420033233765685E-4</v>
      </c>
      <c r="N940">
        <f t="shared" si="72"/>
        <v>11842291.191017209</v>
      </c>
      <c r="O940">
        <f t="shared" si="73"/>
        <v>3.239581778420793</v>
      </c>
      <c r="P940" s="3">
        <f t="shared" si="74"/>
        <v>8.7420033233765674E-4</v>
      </c>
      <c r="Q940" t="s">
        <v>1638</v>
      </c>
      <c r="R940" t="s">
        <v>128</v>
      </c>
      <c r="S940" t="s">
        <v>295</v>
      </c>
    </row>
    <row r="941" spans="1:19" x14ac:dyDescent="0.35">
      <c r="A941" t="s">
        <v>73</v>
      </c>
      <c r="B941" t="s">
        <v>28</v>
      </c>
      <c r="C941" t="s">
        <v>39</v>
      </c>
      <c r="D941" t="s">
        <v>40</v>
      </c>
      <c r="E941" t="s">
        <v>832</v>
      </c>
      <c r="F941" t="s">
        <v>833</v>
      </c>
      <c r="G941" t="s">
        <v>834</v>
      </c>
      <c r="H941" t="s">
        <v>452</v>
      </c>
      <c r="I941" s="3">
        <v>1.8906753818582099E-8</v>
      </c>
      <c r="J941" s="7">
        <v>51098761913.120003</v>
      </c>
      <c r="K941">
        <v>3.6555</v>
      </c>
      <c r="L941" s="3">
        <f t="shared" si="70"/>
        <v>0.98550243623972755</v>
      </c>
      <c r="M941" s="3">
        <f t="shared" si="71"/>
        <v>1.9184887954942562E-8</v>
      </c>
      <c r="N941">
        <f t="shared" si="72"/>
        <v>980.32402193949372</v>
      </c>
      <c r="O941">
        <f t="shared" si="73"/>
        <v>2.6817782025427268E-4</v>
      </c>
      <c r="P941" s="3">
        <f t="shared" si="74"/>
        <v>1.9184887954942562E-8</v>
      </c>
      <c r="Q941" t="s">
        <v>1638</v>
      </c>
      <c r="R941" t="s">
        <v>452</v>
      </c>
      <c r="S941" t="s">
        <v>834</v>
      </c>
    </row>
    <row r="942" spans="1:19" x14ac:dyDescent="0.35">
      <c r="A942" t="s">
        <v>73</v>
      </c>
      <c r="B942" t="s">
        <v>28</v>
      </c>
      <c r="C942" t="s">
        <v>29</v>
      </c>
      <c r="D942" t="s">
        <v>30</v>
      </c>
      <c r="E942" t="s">
        <v>835</v>
      </c>
      <c r="F942" t="s">
        <v>836</v>
      </c>
      <c r="G942" t="s">
        <v>837</v>
      </c>
      <c r="H942" t="s">
        <v>452</v>
      </c>
      <c r="I942" s="3">
        <v>4.4098751239369002E-6</v>
      </c>
      <c r="J942" s="7">
        <v>13546427235.219999</v>
      </c>
      <c r="K942">
        <v>3.6555</v>
      </c>
      <c r="L942" s="3">
        <f t="shared" si="70"/>
        <v>0.98169211961567404</v>
      </c>
      <c r="M942" s="3">
        <f t="shared" si="71"/>
        <v>4.4921162509314398E-6</v>
      </c>
      <c r="N942">
        <f t="shared" si="72"/>
        <v>60852.125925392014</v>
      </c>
      <c r="O942">
        <f t="shared" si="73"/>
        <v>1.6646731206508555E-2</v>
      </c>
      <c r="P942" s="3">
        <f t="shared" si="74"/>
        <v>4.4921162509314398E-6</v>
      </c>
      <c r="Q942" t="s">
        <v>1638</v>
      </c>
      <c r="R942" t="s">
        <v>452</v>
      </c>
      <c r="S942" t="s">
        <v>837</v>
      </c>
    </row>
    <row r="943" spans="1:19" x14ac:dyDescent="0.35">
      <c r="A943" t="s">
        <v>73</v>
      </c>
      <c r="B943" t="s">
        <v>28</v>
      </c>
      <c r="C943" t="s">
        <v>39</v>
      </c>
      <c r="D943" t="s">
        <v>40</v>
      </c>
      <c r="E943" t="s">
        <v>293</v>
      </c>
      <c r="F943" t="s">
        <v>294</v>
      </c>
      <c r="H943" t="s">
        <v>128</v>
      </c>
      <c r="I943" s="3">
        <v>4.4847187641524998E-4</v>
      </c>
      <c r="J943" s="7">
        <v>51098761913.120003</v>
      </c>
      <c r="K943">
        <v>3.6555</v>
      </c>
      <c r="L943" s="3">
        <f t="shared" si="70"/>
        <v>0.98550243623972755</v>
      </c>
      <c r="M943" s="3">
        <f t="shared" si="71"/>
        <v>4.5506927220437368E-4</v>
      </c>
      <c r="N943">
        <f t="shared" si="72"/>
        <v>23253476.394348089</v>
      </c>
      <c r="O943">
        <f t="shared" si="73"/>
        <v>6.361230035384513</v>
      </c>
      <c r="P943" s="3">
        <f t="shared" si="74"/>
        <v>4.5506927220437368E-4</v>
      </c>
      <c r="Q943" t="s">
        <v>1638</v>
      </c>
      <c r="R943" t="s">
        <v>128</v>
      </c>
      <c r="S943" t="s">
        <v>295</v>
      </c>
    </row>
    <row r="944" spans="1:19" x14ac:dyDescent="0.35">
      <c r="A944" t="s">
        <v>73</v>
      </c>
      <c r="B944" t="s">
        <v>28</v>
      </c>
      <c r="C944" t="s">
        <v>39</v>
      </c>
      <c r="D944" t="s">
        <v>40</v>
      </c>
      <c r="E944" t="s">
        <v>835</v>
      </c>
      <c r="F944" t="s">
        <v>836</v>
      </c>
      <c r="G944" t="s">
        <v>837</v>
      </c>
      <c r="H944" t="s">
        <v>452</v>
      </c>
      <c r="I944" s="3">
        <v>3.1896028377210467E-5</v>
      </c>
      <c r="J944" s="7">
        <v>51098761913.120003</v>
      </c>
      <c r="K944">
        <v>3.6555</v>
      </c>
      <c r="L944" s="3">
        <f t="shared" si="70"/>
        <v>0.98550243623972755</v>
      </c>
      <c r="M944" s="3">
        <f t="shared" si="71"/>
        <v>3.236524558875025E-5</v>
      </c>
      <c r="N944">
        <f t="shared" si="72"/>
        <v>1653823.9785992065</v>
      </c>
      <c r="O944">
        <f t="shared" si="73"/>
        <v>0.45242073002303562</v>
      </c>
      <c r="P944" s="3">
        <f t="shared" si="74"/>
        <v>3.236524558875025E-5</v>
      </c>
      <c r="Q944" t="s">
        <v>1638</v>
      </c>
      <c r="R944" t="s">
        <v>452</v>
      </c>
      <c r="S944" t="s">
        <v>837</v>
      </c>
    </row>
    <row r="945" spans="1:19" x14ac:dyDescent="0.35">
      <c r="A945" t="s">
        <v>73</v>
      </c>
      <c r="B945" t="s">
        <v>28</v>
      </c>
      <c r="C945" t="s">
        <v>29</v>
      </c>
      <c r="D945" t="s">
        <v>30</v>
      </c>
      <c r="E945" t="s">
        <v>296</v>
      </c>
      <c r="F945" t="s">
        <v>297</v>
      </c>
      <c r="H945" t="s">
        <v>128</v>
      </c>
      <c r="I945" s="3">
        <v>4.6893754738269203E-5</v>
      </c>
      <c r="J945" s="7">
        <v>13546427235.219999</v>
      </c>
      <c r="K945">
        <v>3.6555</v>
      </c>
      <c r="L945" s="3">
        <f t="shared" si="70"/>
        <v>0.98169211961567404</v>
      </c>
      <c r="M945" s="3">
        <f t="shared" si="71"/>
        <v>4.7768290894122484E-5</v>
      </c>
      <c r="N945">
        <f t="shared" si="72"/>
        <v>647089.67674805236</v>
      </c>
      <c r="O945">
        <f t="shared" si="73"/>
        <v>0.17701810333690393</v>
      </c>
      <c r="P945" s="3">
        <f t="shared" si="74"/>
        <v>4.7768290894122484E-5</v>
      </c>
      <c r="Q945" t="s">
        <v>1638</v>
      </c>
      <c r="R945" t="s">
        <v>128</v>
      </c>
      <c r="S945" t="s">
        <v>295</v>
      </c>
    </row>
    <row r="946" spans="1:19" x14ac:dyDescent="0.35">
      <c r="A946" t="s">
        <v>73</v>
      </c>
      <c r="B946" t="s">
        <v>28</v>
      </c>
      <c r="C946" t="s">
        <v>76</v>
      </c>
      <c r="D946" t="s">
        <v>77</v>
      </c>
      <c r="E946" t="s">
        <v>835</v>
      </c>
      <c r="F946" t="s">
        <v>836</v>
      </c>
      <c r="G946" t="s">
        <v>837</v>
      </c>
      <c r="H946" t="s">
        <v>452</v>
      </c>
      <c r="I946" s="3">
        <v>3.8347479540766602E-4</v>
      </c>
      <c r="J946" s="7">
        <v>13022065924.940001</v>
      </c>
      <c r="K946">
        <v>3.6555</v>
      </c>
      <c r="L946" s="3">
        <f t="shared" si="70"/>
        <v>0.96546898107770229</v>
      </c>
      <c r="M946" s="3">
        <f t="shared" si="71"/>
        <v>3.971901769227358E-4</v>
      </c>
      <c r="N946">
        <f t="shared" si="72"/>
        <v>5172236.6686264481</v>
      </c>
      <c r="O946">
        <f t="shared" si="73"/>
        <v>1.4149190722545339</v>
      </c>
      <c r="P946" s="3">
        <f t="shared" si="74"/>
        <v>3.971901769227358E-4</v>
      </c>
      <c r="Q946" t="s">
        <v>1638</v>
      </c>
      <c r="R946" t="s">
        <v>452</v>
      </c>
      <c r="S946" t="s">
        <v>837</v>
      </c>
    </row>
    <row r="947" spans="1:19" x14ac:dyDescent="0.35">
      <c r="A947" t="s">
        <v>73</v>
      </c>
      <c r="B947" t="s">
        <v>28</v>
      </c>
      <c r="C947" t="s">
        <v>39</v>
      </c>
      <c r="D947" t="s">
        <v>40</v>
      </c>
      <c r="E947" t="s">
        <v>1201</v>
      </c>
      <c r="F947" t="s">
        <v>1202</v>
      </c>
      <c r="H947" t="s">
        <v>128</v>
      </c>
      <c r="I947" s="3">
        <v>2.3091328074082E-3</v>
      </c>
      <c r="J947" s="7">
        <v>51098761913.120003</v>
      </c>
      <c r="K947">
        <v>3.6555</v>
      </c>
      <c r="L947" s="3">
        <f t="shared" si="70"/>
        <v>0.98550243623972755</v>
      </c>
      <c r="M947" s="3">
        <f t="shared" si="71"/>
        <v>2.3431020791982028E-3</v>
      </c>
      <c r="N947">
        <f t="shared" si="72"/>
        <v>119729615.28308542</v>
      </c>
      <c r="O947">
        <f t="shared" si="73"/>
        <v>32.753280066498547</v>
      </c>
      <c r="P947" s="3">
        <f t="shared" si="74"/>
        <v>2.3431020791982028E-3</v>
      </c>
      <c r="Q947" t="s">
        <v>1638</v>
      </c>
      <c r="R947" t="s">
        <v>128</v>
      </c>
      <c r="S947" t="s">
        <v>1203</v>
      </c>
    </row>
    <row r="948" spans="1:19" x14ac:dyDescent="0.35">
      <c r="A948" t="s">
        <v>73</v>
      </c>
      <c r="B948" t="s">
        <v>28</v>
      </c>
      <c r="C948" t="s">
        <v>29</v>
      </c>
      <c r="D948" t="s">
        <v>30</v>
      </c>
      <c r="E948" t="s">
        <v>1201</v>
      </c>
      <c r="F948" t="s">
        <v>1202</v>
      </c>
      <c r="H948" t="s">
        <v>128</v>
      </c>
      <c r="I948" s="3">
        <v>4.8591442863862491E-3</v>
      </c>
      <c r="J948" s="7">
        <v>13546427235.219999</v>
      </c>
      <c r="K948">
        <v>3.6555</v>
      </c>
      <c r="L948" s="3">
        <f t="shared" si="70"/>
        <v>0.98169211961567404</v>
      </c>
      <c r="M948" s="3">
        <f t="shared" si="71"/>
        <v>4.9497639731370885E-3</v>
      </c>
      <c r="N948">
        <f t="shared" si="72"/>
        <v>67051617.493615009</v>
      </c>
      <c r="O948">
        <f t="shared" si="73"/>
        <v>18.342666528139791</v>
      </c>
      <c r="P948" s="3">
        <f t="shared" si="74"/>
        <v>4.9497639731370885E-3</v>
      </c>
      <c r="Q948" t="s">
        <v>1638</v>
      </c>
      <c r="R948" t="s">
        <v>128</v>
      </c>
      <c r="S948" t="s">
        <v>1203</v>
      </c>
    </row>
    <row r="949" spans="1:19" x14ac:dyDescent="0.35">
      <c r="A949" t="s">
        <v>73</v>
      </c>
      <c r="B949" t="s">
        <v>28</v>
      </c>
      <c r="C949" t="s">
        <v>76</v>
      </c>
      <c r="D949" t="s">
        <v>77</v>
      </c>
      <c r="E949" t="s">
        <v>838</v>
      </c>
      <c r="F949" t="s">
        <v>839</v>
      </c>
      <c r="G949" t="s">
        <v>840</v>
      </c>
      <c r="H949" t="s">
        <v>452</v>
      </c>
      <c r="I949" s="3">
        <v>1.2848559605203499E-2</v>
      </c>
      <c r="J949" s="7">
        <v>13022065924.940001</v>
      </c>
      <c r="K949">
        <v>3.6555</v>
      </c>
      <c r="L949" s="3">
        <f t="shared" si="70"/>
        <v>0.96546898107770229</v>
      </c>
      <c r="M949" s="3">
        <f t="shared" si="71"/>
        <v>1.3308101924581074E-2</v>
      </c>
      <c r="N949">
        <f t="shared" si="72"/>
        <v>173298980.59771565</v>
      </c>
      <c r="O949">
        <f t="shared" si="73"/>
        <v>47.407736451296849</v>
      </c>
      <c r="P949" s="3">
        <f t="shared" si="74"/>
        <v>1.3308101924581074E-2</v>
      </c>
      <c r="Q949" t="s">
        <v>1638</v>
      </c>
      <c r="R949" t="s">
        <v>452</v>
      </c>
      <c r="S949" t="s">
        <v>840</v>
      </c>
    </row>
    <row r="950" spans="1:19" x14ac:dyDescent="0.35">
      <c r="A950" t="s">
        <v>73</v>
      </c>
      <c r="B950" t="s">
        <v>28</v>
      </c>
      <c r="C950" t="s">
        <v>39</v>
      </c>
      <c r="D950" t="s">
        <v>40</v>
      </c>
      <c r="E950" t="s">
        <v>838</v>
      </c>
      <c r="F950" t="s">
        <v>839</v>
      </c>
      <c r="G950" t="s">
        <v>840</v>
      </c>
      <c r="H950" t="s">
        <v>452</v>
      </c>
      <c r="I950" s="3">
        <v>5.1677021391503203E-3</v>
      </c>
      <c r="J950" s="7">
        <v>51098761913.120003</v>
      </c>
      <c r="K950">
        <v>3.6555</v>
      </c>
      <c r="L950" s="3">
        <f t="shared" si="70"/>
        <v>0.98550243623972755</v>
      </c>
      <c r="M950" s="3">
        <f t="shared" si="71"/>
        <v>5.2437233527987499E-3</v>
      </c>
      <c r="N950">
        <f t="shared" si="72"/>
        <v>267947771.14293069</v>
      </c>
      <c r="O950">
        <f t="shared" si="73"/>
        <v>73.299896359712946</v>
      </c>
      <c r="P950" s="3">
        <f t="shared" si="74"/>
        <v>5.2437233527987499E-3</v>
      </c>
      <c r="Q950" t="s">
        <v>1638</v>
      </c>
      <c r="R950" t="s">
        <v>452</v>
      </c>
      <c r="S950" t="s">
        <v>840</v>
      </c>
    </row>
    <row r="951" spans="1:19" x14ac:dyDescent="0.35">
      <c r="A951" t="s">
        <v>73</v>
      </c>
      <c r="B951" t="s">
        <v>28</v>
      </c>
      <c r="C951" t="s">
        <v>76</v>
      </c>
      <c r="D951" t="s">
        <v>77</v>
      </c>
      <c r="E951" t="s">
        <v>134</v>
      </c>
      <c r="F951" t="s">
        <v>135</v>
      </c>
      <c r="H951" t="s">
        <v>128</v>
      </c>
      <c r="I951" s="3">
        <v>5.6745576560637205E-4</v>
      </c>
      <c r="J951" s="7">
        <v>13022065924.940001</v>
      </c>
      <c r="K951">
        <v>3.6555</v>
      </c>
      <c r="L951" s="3">
        <f t="shared" si="70"/>
        <v>0.96546898107770229</v>
      </c>
      <c r="M951" s="3">
        <f t="shared" si="71"/>
        <v>5.8775142104819465E-4</v>
      </c>
      <c r="N951">
        <f t="shared" si="72"/>
        <v>7653737.7523667589</v>
      </c>
      <c r="O951">
        <f t="shared" si="73"/>
        <v>2.0937594726759019</v>
      </c>
      <c r="P951" s="3">
        <f t="shared" si="74"/>
        <v>5.8775142104819465E-4</v>
      </c>
      <c r="Q951" t="s">
        <v>1638</v>
      </c>
      <c r="R951" t="s">
        <v>128</v>
      </c>
      <c r="S951" t="s">
        <v>136</v>
      </c>
    </row>
    <row r="952" spans="1:19" x14ac:dyDescent="0.35">
      <c r="A952" t="s">
        <v>73</v>
      </c>
      <c r="B952" t="s">
        <v>28</v>
      </c>
      <c r="C952" t="s">
        <v>29</v>
      </c>
      <c r="D952" t="s">
        <v>30</v>
      </c>
      <c r="E952" t="s">
        <v>134</v>
      </c>
      <c r="F952" t="s">
        <v>135</v>
      </c>
      <c r="H952" t="s">
        <v>128</v>
      </c>
      <c r="I952" s="3">
        <v>1.047527852062885E-2</v>
      </c>
      <c r="J952" s="7">
        <v>13546427235.219999</v>
      </c>
      <c r="K952">
        <v>3.6555</v>
      </c>
      <c r="L952" s="3">
        <f t="shared" si="70"/>
        <v>0.98169211961567404</v>
      </c>
      <c r="M952" s="3">
        <f t="shared" si="71"/>
        <v>1.0670635234119891E-2</v>
      </c>
      <c r="N952">
        <f t="shared" si="72"/>
        <v>144548983.75257984</v>
      </c>
      <c r="O952">
        <f t="shared" si="73"/>
        <v>39.54287614623987</v>
      </c>
      <c r="P952" s="3">
        <f t="shared" si="74"/>
        <v>1.0670635234119891E-2</v>
      </c>
      <c r="Q952" t="s">
        <v>1638</v>
      </c>
      <c r="R952" t="s">
        <v>128</v>
      </c>
      <c r="S952" t="s">
        <v>136</v>
      </c>
    </row>
    <row r="953" spans="1:19" x14ac:dyDescent="0.35">
      <c r="A953" t="s">
        <v>73</v>
      </c>
      <c r="B953" t="s">
        <v>28</v>
      </c>
      <c r="C953" t="s">
        <v>29</v>
      </c>
      <c r="D953" t="s">
        <v>30</v>
      </c>
      <c r="E953" t="s">
        <v>838</v>
      </c>
      <c r="F953" t="s">
        <v>839</v>
      </c>
      <c r="G953" t="s">
        <v>840</v>
      </c>
      <c r="H953" t="s">
        <v>452</v>
      </c>
      <c r="I953" s="3">
        <v>6.7075652902011005E-4</v>
      </c>
      <c r="J953" s="7">
        <v>13546427235.219999</v>
      </c>
      <c r="K953">
        <v>3.6555</v>
      </c>
      <c r="L953" s="3">
        <f t="shared" si="70"/>
        <v>0.98169211961567404</v>
      </c>
      <c r="M953" s="3">
        <f t="shared" si="71"/>
        <v>6.8326567527373738E-4</v>
      </c>
      <c r="N953">
        <f t="shared" si="72"/>
        <v>9255808.7524191402</v>
      </c>
      <c r="O953">
        <f t="shared" si="73"/>
        <v>2.5320226377839257</v>
      </c>
      <c r="P953" s="3">
        <f t="shared" si="74"/>
        <v>6.8326567527373738E-4</v>
      </c>
      <c r="Q953" t="s">
        <v>1638</v>
      </c>
      <c r="R953" t="s">
        <v>452</v>
      </c>
      <c r="S953" t="s">
        <v>840</v>
      </c>
    </row>
    <row r="954" spans="1:19" x14ac:dyDescent="0.35">
      <c r="A954" t="s">
        <v>73</v>
      </c>
      <c r="B954" t="s">
        <v>28</v>
      </c>
      <c r="C954" t="s">
        <v>76</v>
      </c>
      <c r="D954" t="s">
        <v>77</v>
      </c>
      <c r="E954" t="s">
        <v>841</v>
      </c>
      <c r="F954" t="s">
        <v>842</v>
      </c>
      <c r="G954" t="s">
        <v>843</v>
      </c>
      <c r="H954" t="s">
        <v>452</v>
      </c>
      <c r="I954" s="3">
        <v>1.2136444973382899E-8</v>
      </c>
      <c r="J954" s="7">
        <v>13022065924.940001</v>
      </c>
      <c r="K954">
        <v>3.6555</v>
      </c>
      <c r="L954" s="3">
        <f t="shared" si="70"/>
        <v>0.96546898107770229</v>
      </c>
      <c r="M954" s="3">
        <f t="shared" si="71"/>
        <v>1.2570517760017131E-8</v>
      </c>
      <c r="N954">
        <f t="shared" si="72"/>
        <v>163.69411098157218</v>
      </c>
      <c r="O954">
        <f t="shared" si="73"/>
        <v>4.4780224588037805E-5</v>
      </c>
      <c r="P954" s="3">
        <f t="shared" si="74"/>
        <v>1.2570517760017131E-8</v>
      </c>
      <c r="Q954" t="s">
        <v>1638</v>
      </c>
      <c r="R954" t="s">
        <v>452</v>
      </c>
      <c r="S954" t="s">
        <v>843</v>
      </c>
    </row>
    <row r="955" spans="1:19" x14ac:dyDescent="0.35">
      <c r="A955" t="s">
        <v>73</v>
      </c>
      <c r="B955" t="s">
        <v>28</v>
      </c>
      <c r="C955" t="s">
        <v>39</v>
      </c>
      <c r="D955" t="s">
        <v>40</v>
      </c>
      <c r="E955" t="s">
        <v>134</v>
      </c>
      <c r="F955" t="s">
        <v>135</v>
      </c>
      <c r="H955" t="s">
        <v>128</v>
      </c>
      <c r="I955" s="3">
        <v>2.1701865542224741E-3</v>
      </c>
      <c r="J955" s="7">
        <v>51098761913.120003</v>
      </c>
      <c r="K955">
        <v>3.6555</v>
      </c>
      <c r="L955" s="3">
        <f t="shared" si="70"/>
        <v>0.98550243623972755</v>
      </c>
      <c r="M955" s="3">
        <f t="shared" si="71"/>
        <v>2.2021118106039538E-3</v>
      </c>
      <c r="N955">
        <f t="shared" si="72"/>
        <v>112525187.11612104</v>
      </c>
      <c r="O955">
        <f t="shared" si="73"/>
        <v>30.782433898542205</v>
      </c>
      <c r="P955" s="3">
        <f t="shared" si="74"/>
        <v>2.2021118106039538E-3</v>
      </c>
      <c r="Q955" t="s">
        <v>1638</v>
      </c>
      <c r="R955" t="s">
        <v>128</v>
      </c>
      <c r="S955" t="s">
        <v>136</v>
      </c>
    </row>
    <row r="956" spans="1:19" x14ac:dyDescent="0.35">
      <c r="A956" t="s">
        <v>73</v>
      </c>
      <c r="B956" t="s">
        <v>28</v>
      </c>
      <c r="C956" t="s">
        <v>39</v>
      </c>
      <c r="D956" t="s">
        <v>40</v>
      </c>
      <c r="E956" t="s">
        <v>841</v>
      </c>
      <c r="F956" t="s">
        <v>842</v>
      </c>
      <c r="G956" t="s">
        <v>843</v>
      </c>
      <c r="H956" t="s">
        <v>452</v>
      </c>
      <c r="I956" s="3">
        <v>2.36279742818528E-9</v>
      </c>
      <c r="J956" s="7">
        <v>51098761913.120003</v>
      </c>
      <c r="K956">
        <v>3.6555</v>
      </c>
      <c r="L956" s="3">
        <f t="shared" si="70"/>
        <v>0.98550243623972755</v>
      </c>
      <c r="M956" s="3">
        <f t="shared" si="71"/>
        <v>2.3975561513584321E-9</v>
      </c>
      <c r="N956">
        <f t="shared" si="72"/>
        <v>122.51215095160083</v>
      </c>
      <c r="O956">
        <f t="shared" si="73"/>
        <v>3.3514471604869609E-5</v>
      </c>
      <c r="P956" s="3">
        <f t="shared" si="74"/>
        <v>2.3975561513584321E-9</v>
      </c>
      <c r="Q956" t="s">
        <v>1638</v>
      </c>
      <c r="R956" t="s">
        <v>452</v>
      </c>
      <c r="S956" t="s">
        <v>843</v>
      </c>
    </row>
    <row r="957" spans="1:19" x14ac:dyDescent="0.35">
      <c r="A957" t="s">
        <v>73</v>
      </c>
      <c r="B957" t="s">
        <v>28</v>
      </c>
      <c r="C957" t="s">
        <v>76</v>
      </c>
      <c r="D957" t="s">
        <v>77</v>
      </c>
      <c r="E957" t="s">
        <v>1387</v>
      </c>
      <c r="F957" t="s">
        <v>1388</v>
      </c>
      <c r="H957" t="s">
        <v>128</v>
      </c>
      <c r="I957" s="3">
        <v>2.7160987352213101E-4</v>
      </c>
      <c r="J957" s="7">
        <v>13022065924.940001</v>
      </c>
      <c r="K957">
        <v>3.6555</v>
      </c>
      <c r="L957" s="3">
        <f t="shared" si="70"/>
        <v>0.96546898107770229</v>
      </c>
      <c r="M957" s="3">
        <f t="shared" si="71"/>
        <v>2.8132428782843665E-4</v>
      </c>
      <c r="N957">
        <f t="shared" si="72"/>
        <v>3663423.422388698</v>
      </c>
      <c r="O957">
        <f t="shared" si="73"/>
        <v>1.0021675345065513</v>
      </c>
      <c r="P957" s="3">
        <f t="shared" si="74"/>
        <v>2.8132428782843665E-4</v>
      </c>
      <c r="Q957" t="s">
        <v>1638</v>
      </c>
      <c r="R957" t="s">
        <v>128</v>
      </c>
      <c r="S957" t="s">
        <v>1389</v>
      </c>
    </row>
    <row r="958" spans="1:19" x14ac:dyDescent="0.35">
      <c r="A958" t="s">
        <v>73</v>
      </c>
      <c r="B958" t="s">
        <v>28</v>
      </c>
      <c r="C958" t="s">
        <v>76</v>
      </c>
      <c r="D958" t="s">
        <v>77</v>
      </c>
      <c r="E958" t="s">
        <v>844</v>
      </c>
      <c r="F958" t="s">
        <v>845</v>
      </c>
      <c r="G958" t="s">
        <v>846</v>
      </c>
      <c r="H958" t="s">
        <v>452</v>
      </c>
      <c r="I958" s="3">
        <v>2.33026090598795E-8</v>
      </c>
      <c r="J958" s="7">
        <v>13022065924.940001</v>
      </c>
      <c r="K958">
        <v>3.6555</v>
      </c>
      <c r="L958" s="3">
        <f t="shared" si="70"/>
        <v>0.96546898107770229</v>
      </c>
      <c r="M958" s="3">
        <f t="shared" si="71"/>
        <v>2.4136051511326674E-8</v>
      </c>
      <c r="N958">
        <f t="shared" si="72"/>
        <v>314.3012539482437</v>
      </c>
      <c r="O958">
        <f t="shared" si="73"/>
        <v>8.5980373122211378E-5</v>
      </c>
      <c r="P958" s="3">
        <f t="shared" si="74"/>
        <v>2.4136051511326674E-8</v>
      </c>
      <c r="Q958" t="s">
        <v>1638</v>
      </c>
      <c r="R958" t="s">
        <v>452</v>
      </c>
      <c r="S958" t="s">
        <v>846</v>
      </c>
    </row>
    <row r="959" spans="1:19" x14ac:dyDescent="0.35">
      <c r="A959" t="s">
        <v>73</v>
      </c>
      <c r="B959" t="s">
        <v>28</v>
      </c>
      <c r="C959" t="s">
        <v>29</v>
      </c>
      <c r="D959" t="s">
        <v>30</v>
      </c>
      <c r="E959" t="s">
        <v>1387</v>
      </c>
      <c r="F959" t="s">
        <v>1388</v>
      </c>
      <c r="H959" t="s">
        <v>128</v>
      </c>
      <c r="I959" s="3">
        <v>1.9417307075911599E-3</v>
      </c>
      <c r="J959" s="7">
        <v>13546427235.219999</v>
      </c>
      <c r="K959">
        <v>3.6555</v>
      </c>
      <c r="L959" s="3">
        <f t="shared" si="70"/>
        <v>0.98169211961567404</v>
      </c>
      <c r="M959" s="3">
        <f t="shared" si="71"/>
        <v>1.9779426449418121E-3</v>
      </c>
      <c r="N959">
        <f t="shared" si="72"/>
        <v>26794056.115142845</v>
      </c>
      <c r="O959">
        <f t="shared" si="73"/>
        <v>7.3297923991636837</v>
      </c>
      <c r="P959" s="3">
        <f t="shared" si="74"/>
        <v>1.9779426449418121E-3</v>
      </c>
      <c r="Q959" t="s">
        <v>1638</v>
      </c>
      <c r="R959" t="s">
        <v>128</v>
      </c>
      <c r="S959" t="s">
        <v>1389</v>
      </c>
    </row>
    <row r="960" spans="1:19" x14ac:dyDescent="0.35">
      <c r="A960" t="s">
        <v>73</v>
      </c>
      <c r="B960" t="s">
        <v>28</v>
      </c>
      <c r="C960" t="s">
        <v>39</v>
      </c>
      <c r="D960" t="s">
        <v>40</v>
      </c>
      <c r="E960" t="s">
        <v>1387</v>
      </c>
      <c r="F960" t="s">
        <v>1388</v>
      </c>
      <c r="H960" t="s">
        <v>128</v>
      </c>
      <c r="I960" s="3">
        <v>9.6062237280138498E-4</v>
      </c>
      <c r="J960" s="7">
        <v>51098761913.120003</v>
      </c>
      <c r="K960">
        <v>3.6555</v>
      </c>
      <c r="L960" s="3">
        <f t="shared" si="70"/>
        <v>0.98550243623972755</v>
      </c>
      <c r="M960" s="3">
        <f t="shared" si="71"/>
        <v>9.7475393005290304E-4</v>
      </c>
      <c r="N960">
        <f t="shared" si="72"/>
        <v>49808718.99565132</v>
      </c>
      <c r="O960">
        <f t="shared" si="73"/>
        <v>13.625692516933748</v>
      </c>
      <c r="P960" s="3">
        <f t="shared" si="74"/>
        <v>9.7475393005290304E-4</v>
      </c>
      <c r="Q960" t="s">
        <v>1638</v>
      </c>
      <c r="R960" t="s">
        <v>128</v>
      </c>
      <c r="S960" t="s">
        <v>1389</v>
      </c>
    </row>
    <row r="961" spans="1:19" x14ac:dyDescent="0.35">
      <c r="A961" t="s">
        <v>73</v>
      </c>
      <c r="B961" t="s">
        <v>28</v>
      </c>
      <c r="C961" t="s">
        <v>39</v>
      </c>
      <c r="D961" t="s">
        <v>40</v>
      </c>
      <c r="E961" t="s">
        <v>844</v>
      </c>
      <c r="F961" t="s">
        <v>845</v>
      </c>
      <c r="G961" t="s">
        <v>846</v>
      </c>
      <c r="H961" t="s">
        <v>452</v>
      </c>
      <c r="I961" s="3">
        <v>6.7892731087041501E-9</v>
      </c>
      <c r="J961" s="7">
        <v>51098761913.120003</v>
      </c>
      <c r="K961">
        <v>3.6555</v>
      </c>
      <c r="L961" s="3">
        <f t="shared" si="70"/>
        <v>0.98550243623972755</v>
      </c>
      <c r="M961" s="3">
        <f t="shared" si="71"/>
        <v>6.8891489853736204E-9</v>
      </c>
      <c r="N961">
        <f t="shared" si="72"/>
        <v>352.02698378761886</v>
      </c>
      <c r="O961">
        <f t="shared" si="73"/>
        <v>9.6300638431847586E-5</v>
      </c>
      <c r="P961" s="3">
        <f t="shared" si="74"/>
        <v>6.8891489853736204E-9</v>
      </c>
      <c r="Q961" t="s">
        <v>1638</v>
      </c>
      <c r="R961" t="s">
        <v>452</v>
      </c>
      <c r="S961" t="s">
        <v>846</v>
      </c>
    </row>
    <row r="962" spans="1:19" x14ac:dyDescent="0.35">
      <c r="A962" t="s">
        <v>73</v>
      </c>
      <c r="B962" t="s">
        <v>28</v>
      </c>
      <c r="C962" t="s">
        <v>29</v>
      </c>
      <c r="D962" t="s">
        <v>30</v>
      </c>
      <c r="E962" t="s">
        <v>298</v>
      </c>
      <c r="F962" t="s">
        <v>299</v>
      </c>
      <c r="H962" t="s">
        <v>128</v>
      </c>
      <c r="I962" s="3">
        <v>1.172238813966954E-2</v>
      </c>
      <c r="J962" s="7">
        <v>13546427235.219999</v>
      </c>
      <c r="K962">
        <v>3.6555</v>
      </c>
      <c r="L962" s="3">
        <f t="shared" ref="L962:L1025" si="75">SUMIFS($I$2:$I$3582,$A$2:$A$3582,$A962,$B$2:$B$3582,$B962,$C$2:$C$3582,$C962)</f>
        <v>0.98169211961567404</v>
      </c>
      <c r="M962" s="3">
        <f t="shared" ref="M962:M1025" si="76">IF(L962=0,0,I962/L962)</f>
        <v>1.1941002586695691E-2</v>
      </c>
      <c r="N962">
        <f t="shared" ref="N962:N1025" si="77">M962*J962</f>
        <v>161757922.65624696</v>
      </c>
      <c r="O962">
        <f t="shared" ref="O962:O1025" si="78">IF(K962=0,"",N962/K962/1000000)</f>
        <v>44.25056015763834</v>
      </c>
      <c r="P962" s="3">
        <f t="shared" ref="P962:P1025" si="79">IF(J962=0,0,N962/J962)</f>
        <v>1.1941002586695689E-2</v>
      </c>
      <c r="Q962" t="s">
        <v>1638</v>
      </c>
      <c r="R962" t="s">
        <v>128</v>
      </c>
      <c r="S962" t="s">
        <v>300</v>
      </c>
    </row>
    <row r="963" spans="1:19" x14ac:dyDescent="0.35">
      <c r="A963" t="s">
        <v>73</v>
      </c>
      <c r="B963" t="s">
        <v>28</v>
      </c>
      <c r="C963" t="s">
        <v>39</v>
      </c>
      <c r="D963" t="s">
        <v>40</v>
      </c>
      <c r="E963" t="s">
        <v>847</v>
      </c>
      <c r="F963" t="s">
        <v>848</v>
      </c>
      <c r="G963" t="s">
        <v>849</v>
      </c>
      <c r="H963" t="s">
        <v>452</v>
      </c>
      <c r="I963" s="3">
        <v>2.108600694749519E-8</v>
      </c>
      <c r="J963" s="7">
        <v>51098761913.120003</v>
      </c>
      <c r="K963">
        <v>3.6555</v>
      </c>
      <c r="L963" s="3">
        <f t="shared" si="75"/>
        <v>0.98550243623972755</v>
      </c>
      <c r="M963" s="3">
        <f t="shared" si="76"/>
        <v>2.1396199717121687E-8</v>
      </c>
      <c r="N963">
        <f t="shared" si="77"/>
        <v>1093.3193151907667</v>
      </c>
      <c r="O963">
        <f t="shared" si="78"/>
        <v>2.9908885656976247E-4</v>
      </c>
      <c r="P963" s="3">
        <f t="shared" si="79"/>
        <v>2.1396199717121687E-8</v>
      </c>
      <c r="Q963" t="s">
        <v>1638</v>
      </c>
      <c r="R963" t="s">
        <v>452</v>
      </c>
      <c r="S963" t="s">
        <v>849</v>
      </c>
    </row>
    <row r="964" spans="1:19" x14ac:dyDescent="0.35">
      <c r="A964" t="s">
        <v>73</v>
      </c>
      <c r="B964" t="s">
        <v>28</v>
      </c>
      <c r="C964" t="s">
        <v>76</v>
      </c>
      <c r="D964" t="s">
        <v>77</v>
      </c>
      <c r="E964" t="s">
        <v>847</v>
      </c>
      <c r="F964" t="s">
        <v>848</v>
      </c>
      <c r="G964" t="s">
        <v>849</v>
      </c>
      <c r="H964" t="s">
        <v>452</v>
      </c>
      <c r="I964" s="3">
        <v>8.0847121802853536E-5</v>
      </c>
      <c r="J964" s="7">
        <v>13022065924.940001</v>
      </c>
      <c r="K964">
        <v>3.6555</v>
      </c>
      <c r="L964" s="3">
        <f t="shared" si="75"/>
        <v>0.96546898107770229</v>
      </c>
      <c r="M964" s="3">
        <f t="shared" si="76"/>
        <v>8.3738704595779078E-5</v>
      </c>
      <c r="N964">
        <f t="shared" si="77"/>
        <v>1090450.9317153112</v>
      </c>
      <c r="O964">
        <f t="shared" si="78"/>
        <v>0.29830418047197682</v>
      </c>
      <c r="P964" s="3">
        <f t="shared" si="79"/>
        <v>8.3738704595779064E-5</v>
      </c>
      <c r="Q964" t="s">
        <v>1638</v>
      </c>
      <c r="R964" t="s">
        <v>452</v>
      </c>
      <c r="S964" t="s">
        <v>849</v>
      </c>
    </row>
    <row r="965" spans="1:19" x14ac:dyDescent="0.35">
      <c r="A965" t="s">
        <v>73</v>
      </c>
      <c r="B965" t="s">
        <v>28</v>
      </c>
      <c r="C965" t="s">
        <v>39</v>
      </c>
      <c r="D965" t="s">
        <v>40</v>
      </c>
      <c r="E965" t="s">
        <v>298</v>
      </c>
      <c r="F965" t="s">
        <v>299</v>
      </c>
      <c r="H965" t="s">
        <v>128</v>
      </c>
      <c r="I965" s="3">
        <v>2.9226795886831201E-3</v>
      </c>
      <c r="J965" s="7">
        <v>51098761913.120003</v>
      </c>
      <c r="K965">
        <v>3.6555</v>
      </c>
      <c r="L965" s="3">
        <f t="shared" si="75"/>
        <v>0.98550243623972755</v>
      </c>
      <c r="M965" s="3">
        <f t="shared" si="76"/>
        <v>2.9656746459550774E-3</v>
      </c>
      <c r="N965">
        <f t="shared" si="77"/>
        <v>151542302.64543495</v>
      </c>
      <c r="O965">
        <f t="shared" si="78"/>
        <v>41.455971179164258</v>
      </c>
      <c r="P965" s="3">
        <f t="shared" si="79"/>
        <v>2.9656746459550774E-3</v>
      </c>
      <c r="Q965" t="s">
        <v>1638</v>
      </c>
      <c r="R965" t="s">
        <v>128</v>
      </c>
      <c r="S965" t="s">
        <v>300</v>
      </c>
    </row>
    <row r="966" spans="1:19" x14ac:dyDescent="0.35">
      <c r="A966" t="s">
        <v>73</v>
      </c>
      <c r="B966" t="s">
        <v>28</v>
      </c>
      <c r="C966" t="s">
        <v>29</v>
      </c>
      <c r="D966" t="s">
        <v>30</v>
      </c>
      <c r="E966" t="s">
        <v>847</v>
      </c>
      <c r="F966" t="s">
        <v>848</v>
      </c>
      <c r="G966" t="s">
        <v>849</v>
      </c>
      <c r="H966" t="s">
        <v>452</v>
      </c>
      <c r="I966" s="3">
        <v>1.5733566865036999E-7</v>
      </c>
      <c r="J966" s="7">
        <v>13546427235.219999</v>
      </c>
      <c r="K966">
        <v>3.6555</v>
      </c>
      <c r="L966" s="3">
        <f t="shared" si="75"/>
        <v>0.98169211961567404</v>
      </c>
      <c r="M966" s="3">
        <f t="shared" si="76"/>
        <v>1.6026987026438172E-7</v>
      </c>
      <c r="N966">
        <f t="shared" si="77"/>
        <v>2171.0841355345965</v>
      </c>
      <c r="O966">
        <f t="shared" si="78"/>
        <v>5.9392261948696388E-4</v>
      </c>
      <c r="P966" s="3">
        <f t="shared" si="79"/>
        <v>1.6026987026438172E-7</v>
      </c>
      <c r="Q966" t="s">
        <v>1638</v>
      </c>
      <c r="R966" t="s">
        <v>452</v>
      </c>
      <c r="S966" t="s">
        <v>849</v>
      </c>
    </row>
    <row r="967" spans="1:19" x14ac:dyDescent="0.35">
      <c r="A967" t="s">
        <v>73</v>
      </c>
      <c r="B967" t="s">
        <v>28</v>
      </c>
      <c r="C967" t="s">
        <v>39</v>
      </c>
      <c r="D967" t="s">
        <v>40</v>
      </c>
      <c r="E967" t="s">
        <v>301</v>
      </c>
      <c r="F967" t="s">
        <v>302</v>
      </c>
      <c r="G967" t="s">
        <v>303</v>
      </c>
      <c r="H967" t="s">
        <v>128</v>
      </c>
      <c r="I967" s="3">
        <v>3.9621859244754699E-5</v>
      </c>
      <c r="J967" s="7">
        <v>51098761913.120003</v>
      </c>
      <c r="K967">
        <v>3.6555</v>
      </c>
      <c r="L967" s="3">
        <f t="shared" si="75"/>
        <v>0.98550243623972755</v>
      </c>
      <c r="M967" s="3">
        <f t="shared" si="76"/>
        <v>4.0204729879649446E-5</v>
      </c>
      <c r="N967">
        <f t="shared" si="77"/>
        <v>2054411.9199015088</v>
      </c>
      <c r="O967">
        <f t="shared" si="78"/>
        <v>0.56200572285638317</v>
      </c>
      <c r="P967" s="3">
        <f t="shared" si="79"/>
        <v>4.0204729879649446E-5</v>
      </c>
      <c r="Q967" t="s">
        <v>1638</v>
      </c>
      <c r="R967" t="s">
        <v>128</v>
      </c>
      <c r="S967" t="s">
        <v>303</v>
      </c>
    </row>
    <row r="968" spans="1:19" x14ac:dyDescent="0.35">
      <c r="A968" t="s">
        <v>73</v>
      </c>
      <c r="B968" t="s">
        <v>28</v>
      </c>
      <c r="C968" t="s">
        <v>76</v>
      </c>
      <c r="D968" t="s">
        <v>77</v>
      </c>
      <c r="E968" t="s">
        <v>1466</v>
      </c>
      <c r="F968" t="s">
        <v>1467</v>
      </c>
      <c r="G968" t="s">
        <v>1468</v>
      </c>
      <c r="H968" t="s">
        <v>452</v>
      </c>
      <c r="I968" s="3">
        <v>5.0123146592950798E-3</v>
      </c>
      <c r="J968" s="7">
        <v>13022065924.940001</v>
      </c>
      <c r="K968">
        <v>3.6555</v>
      </c>
      <c r="L968" s="3">
        <f t="shared" si="75"/>
        <v>0.96546898107770229</v>
      </c>
      <c r="M968" s="3">
        <f t="shared" si="76"/>
        <v>5.1915853927280977E-3</v>
      </c>
      <c r="N968">
        <f t="shared" si="77"/>
        <v>67605167.239060819</v>
      </c>
      <c r="O968">
        <f t="shared" si="78"/>
        <v>18.49409581153353</v>
      </c>
      <c r="P968" s="3">
        <f t="shared" si="79"/>
        <v>5.1915853927280986E-3</v>
      </c>
      <c r="Q968" t="s">
        <v>1638</v>
      </c>
      <c r="R968" t="s">
        <v>452</v>
      </c>
      <c r="S968" t="s">
        <v>1468</v>
      </c>
    </row>
    <row r="969" spans="1:19" x14ac:dyDescent="0.35">
      <c r="A969" t="s">
        <v>73</v>
      </c>
      <c r="B969" t="s">
        <v>28</v>
      </c>
      <c r="C969" t="s">
        <v>39</v>
      </c>
      <c r="D969" t="s">
        <v>40</v>
      </c>
      <c r="E969" t="s">
        <v>304</v>
      </c>
      <c r="F969" t="s">
        <v>305</v>
      </c>
      <c r="H969" t="s">
        <v>128</v>
      </c>
      <c r="I969" s="3">
        <v>6.5951136622674402E-4</v>
      </c>
      <c r="J969" s="7">
        <v>51098761913.120003</v>
      </c>
      <c r="K969">
        <v>3.6555</v>
      </c>
      <c r="L969" s="3">
        <f t="shared" si="75"/>
        <v>0.98550243623972755</v>
      </c>
      <c r="M969" s="3">
        <f t="shared" si="76"/>
        <v>6.6921332913510436E-4</v>
      </c>
      <c r="N969">
        <f t="shared" si="77"/>
        <v>34195972.574561112</v>
      </c>
      <c r="O969">
        <f t="shared" si="78"/>
        <v>9.3546635411191659</v>
      </c>
      <c r="P969" s="3">
        <f t="shared" si="79"/>
        <v>6.6921332913510436E-4</v>
      </c>
      <c r="Q969" t="s">
        <v>1638</v>
      </c>
      <c r="R969" t="s">
        <v>128</v>
      </c>
      <c r="S969" t="s">
        <v>306</v>
      </c>
    </row>
    <row r="970" spans="1:19" x14ac:dyDescent="0.35">
      <c r="A970" t="s">
        <v>73</v>
      </c>
      <c r="B970" t="s">
        <v>28</v>
      </c>
      <c r="C970" t="s">
        <v>29</v>
      </c>
      <c r="D970" t="s">
        <v>30</v>
      </c>
      <c r="E970" t="s">
        <v>1466</v>
      </c>
      <c r="F970" t="s">
        <v>1467</v>
      </c>
      <c r="G970" t="s">
        <v>1468</v>
      </c>
      <c r="H970" t="s">
        <v>452</v>
      </c>
      <c r="I970" s="3">
        <v>1.2200090133894501E-5</v>
      </c>
      <c r="J970" s="7">
        <v>13546427235.219999</v>
      </c>
      <c r="K970">
        <v>3.6555</v>
      </c>
      <c r="L970" s="3">
        <f t="shared" si="75"/>
        <v>0.98169211961567404</v>
      </c>
      <c r="M970" s="3">
        <f t="shared" si="76"/>
        <v>1.2427613393362834E-5</v>
      </c>
      <c r="N970">
        <f t="shared" si="77"/>
        <v>168349.76054063512</v>
      </c>
      <c r="O970">
        <f t="shared" si="78"/>
        <v>4.6053825889928908E-2</v>
      </c>
      <c r="P970" s="3">
        <f t="shared" si="79"/>
        <v>1.2427613393362834E-5</v>
      </c>
      <c r="Q970" t="s">
        <v>1638</v>
      </c>
      <c r="R970" t="s">
        <v>452</v>
      </c>
      <c r="S970" t="s">
        <v>1468</v>
      </c>
    </row>
    <row r="971" spans="1:19" x14ac:dyDescent="0.35">
      <c r="A971" t="s">
        <v>73</v>
      </c>
      <c r="B971" t="s">
        <v>28</v>
      </c>
      <c r="C971" t="s">
        <v>29</v>
      </c>
      <c r="D971" t="s">
        <v>30</v>
      </c>
      <c r="E971" t="s">
        <v>307</v>
      </c>
      <c r="F971" t="s">
        <v>308</v>
      </c>
      <c r="H971" t="s">
        <v>128</v>
      </c>
      <c r="I971" s="3">
        <v>9.7649820430944102E-3</v>
      </c>
      <c r="J971" s="7">
        <v>13546427235.219999</v>
      </c>
      <c r="K971">
        <v>3.6555</v>
      </c>
      <c r="L971" s="3">
        <f t="shared" si="75"/>
        <v>0.98169211961567404</v>
      </c>
      <c r="M971" s="3">
        <f t="shared" si="76"/>
        <v>9.9470922175858307E-3</v>
      </c>
      <c r="N971">
        <f t="shared" si="77"/>
        <v>134747560.9275496</v>
      </c>
      <c r="O971">
        <f t="shared" si="78"/>
        <v>36.861595110805524</v>
      </c>
      <c r="P971" s="3">
        <f t="shared" si="79"/>
        <v>9.9470922175858307E-3</v>
      </c>
      <c r="Q971" t="s">
        <v>1638</v>
      </c>
      <c r="R971" t="s">
        <v>128</v>
      </c>
      <c r="S971" t="s">
        <v>309</v>
      </c>
    </row>
    <row r="972" spans="1:19" x14ac:dyDescent="0.35">
      <c r="A972" t="s">
        <v>73</v>
      </c>
      <c r="B972" t="s">
        <v>28</v>
      </c>
      <c r="C972" t="s">
        <v>39</v>
      </c>
      <c r="D972" t="s">
        <v>40</v>
      </c>
      <c r="E972" t="s">
        <v>307</v>
      </c>
      <c r="F972" t="s">
        <v>308</v>
      </c>
      <c r="H972" t="s">
        <v>128</v>
      </c>
      <c r="I972" s="3">
        <v>2.2965728790818101E-3</v>
      </c>
      <c r="J972" s="7">
        <v>51098761913.120003</v>
      </c>
      <c r="K972">
        <v>3.6555</v>
      </c>
      <c r="L972" s="3">
        <f t="shared" si="75"/>
        <v>0.98550243623972755</v>
      </c>
      <c r="M972" s="3">
        <f t="shared" si="76"/>
        <v>2.3303573838382267E-3</v>
      </c>
      <c r="N972">
        <f t="shared" si="77"/>
        <v>119078377.12923075</v>
      </c>
      <c r="O972">
        <f t="shared" si="78"/>
        <v>32.575127104152855</v>
      </c>
      <c r="P972" s="3">
        <f t="shared" si="79"/>
        <v>2.3303573838382267E-3</v>
      </c>
      <c r="Q972" t="s">
        <v>1638</v>
      </c>
      <c r="R972" t="s">
        <v>128</v>
      </c>
      <c r="S972" t="s">
        <v>309</v>
      </c>
    </row>
    <row r="973" spans="1:19" x14ac:dyDescent="0.35">
      <c r="A973" t="s">
        <v>73</v>
      </c>
      <c r="B973" t="s">
        <v>28</v>
      </c>
      <c r="C973" t="s">
        <v>39</v>
      </c>
      <c r="D973" t="s">
        <v>40</v>
      </c>
      <c r="E973" t="s">
        <v>1466</v>
      </c>
      <c r="F973" t="s">
        <v>1467</v>
      </c>
      <c r="G973" t="s">
        <v>1468</v>
      </c>
      <c r="H973" t="s">
        <v>452</v>
      </c>
      <c r="I973" s="3">
        <v>2.20217938355934E-3</v>
      </c>
      <c r="J973" s="7">
        <v>51098761913.120003</v>
      </c>
      <c r="K973">
        <v>3.6555</v>
      </c>
      <c r="L973" s="3">
        <f t="shared" si="75"/>
        <v>0.98550243623972755</v>
      </c>
      <c r="M973" s="3">
        <f t="shared" si="76"/>
        <v>2.2345752811753078E-3</v>
      </c>
      <c r="N973">
        <f t="shared" si="77"/>
        <v>114184030.26972024</v>
      </c>
      <c r="O973">
        <f t="shared" si="78"/>
        <v>31.236227676027969</v>
      </c>
      <c r="P973" s="3">
        <f t="shared" si="79"/>
        <v>2.2345752811753078E-3</v>
      </c>
      <c r="Q973" t="s">
        <v>1638</v>
      </c>
      <c r="R973" t="s">
        <v>452</v>
      </c>
      <c r="S973" t="s">
        <v>1468</v>
      </c>
    </row>
    <row r="974" spans="1:19" x14ac:dyDescent="0.35">
      <c r="A974" t="s">
        <v>73</v>
      </c>
      <c r="B974" t="s">
        <v>28</v>
      </c>
      <c r="C974" t="s">
        <v>39</v>
      </c>
      <c r="D974" t="s">
        <v>40</v>
      </c>
      <c r="E974" t="s">
        <v>1396</v>
      </c>
      <c r="F974" t="s">
        <v>1397</v>
      </c>
      <c r="H974" t="s">
        <v>128</v>
      </c>
      <c r="I974" s="3">
        <v>3.4997590465270099E-4</v>
      </c>
      <c r="J974" s="7">
        <v>51098761913.120003</v>
      </c>
      <c r="K974">
        <v>3.6555</v>
      </c>
      <c r="L974" s="3">
        <f t="shared" si="75"/>
        <v>0.98550243623972755</v>
      </c>
      <c r="M974" s="3">
        <f t="shared" si="76"/>
        <v>3.5512434245019755E-4</v>
      </c>
      <c r="N974">
        <f t="shared" si="77"/>
        <v>18146414.224415939</v>
      </c>
      <c r="O974">
        <f t="shared" si="78"/>
        <v>4.9641401243102008</v>
      </c>
      <c r="P974" s="3">
        <f t="shared" si="79"/>
        <v>3.5512434245019755E-4</v>
      </c>
      <c r="Q974" t="s">
        <v>1638</v>
      </c>
      <c r="R974" t="s">
        <v>128</v>
      </c>
      <c r="S974" t="s">
        <v>349</v>
      </c>
    </row>
    <row r="975" spans="1:19" x14ac:dyDescent="0.35">
      <c r="A975" t="s">
        <v>73</v>
      </c>
      <c r="B975" t="s">
        <v>28</v>
      </c>
      <c r="C975" t="s">
        <v>29</v>
      </c>
      <c r="D975" t="s">
        <v>30</v>
      </c>
      <c r="E975" t="s">
        <v>850</v>
      </c>
      <c r="F975" t="s">
        <v>851</v>
      </c>
      <c r="G975" t="s">
        <v>852</v>
      </c>
      <c r="H975" t="s">
        <v>452</v>
      </c>
      <c r="I975" s="3">
        <v>6.8692133471163304E-8</v>
      </c>
      <c r="J975" s="7">
        <v>13546427235.219999</v>
      </c>
      <c r="K975">
        <v>3.6555</v>
      </c>
      <c r="L975" s="3">
        <f t="shared" si="75"/>
        <v>0.98169211961567404</v>
      </c>
      <c r="M975" s="3">
        <f t="shared" si="76"/>
        <v>6.9973194343309815E-8</v>
      </c>
      <c r="N975">
        <f t="shared" si="77"/>
        <v>947.88678558755407</v>
      </c>
      <c r="O975">
        <f t="shared" si="78"/>
        <v>2.5930427727740505E-4</v>
      </c>
      <c r="P975" s="3">
        <f t="shared" si="79"/>
        <v>6.9973194343309815E-8</v>
      </c>
      <c r="Q975" t="s">
        <v>1638</v>
      </c>
      <c r="R975" t="s">
        <v>452</v>
      </c>
      <c r="S975" t="s">
        <v>852</v>
      </c>
    </row>
    <row r="976" spans="1:19" x14ac:dyDescent="0.35">
      <c r="A976" t="s">
        <v>73</v>
      </c>
      <c r="B976" t="s">
        <v>28</v>
      </c>
      <c r="C976" t="s">
        <v>76</v>
      </c>
      <c r="D976" t="s">
        <v>77</v>
      </c>
      <c r="E976" t="s">
        <v>850</v>
      </c>
      <c r="F976" t="s">
        <v>851</v>
      </c>
      <c r="G976" t="s">
        <v>852</v>
      </c>
      <c r="H976" t="s">
        <v>452</v>
      </c>
      <c r="I976" s="3">
        <v>2.5805536349422601E-8</v>
      </c>
      <c r="J976" s="7">
        <v>13022065924.940001</v>
      </c>
      <c r="K976">
        <v>3.6555</v>
      </c>
      <c r="L976" s="3">
        <f t="shared" si="75"/>
        <v>0.96546898107770229</v>
      </c>
      <c r="M976" s="3">
        <f t="shared" si="76"/>
        <v>2.6728498641786749E-8</v>
      </c>
      <c r="N976">
        <f t="shared" si="77"/>
        <v>348.0602713880163</v>
      </c>
      <c r="O976">
        <f t="shared" si="78"/>
        <v>9.5215503046920067E-5</v>
      </c>
      <c r="P976" s="3">
        <f t="shared" si="79"/>
        <v>2.6728498641786749E-8</v>
      </c>
      <c r="Q976" t="s">
        <v>1638</v>
      </c>
      <c r="R976" t="s">
        <v>452</v>
      </c>
      <c r="S976" t="s">
        <v>852</v>
      </c>
    </row>
    <row r="977" spans="1:19" x14ac:dyDescent="0.35">
      <c r="A977" t="s">
        <v>73</v>
      </c>
      <c r="B977" t="s">
        <v>28</v>
      </c>
      <c r="C977" t="s">
        <v>29</v>
      </c>
      <c r="D977" t="s">
        <v>30</v>
      </c>
      <c r="E977" t="s">
        <v>1396</v>
      </c>
      <c r="F977" t="s">
        <v>1397</v>
      </c>
      <c r="H977" t="s">
        <v>128</v>
      </c>
      <c r="I977" s="3">
        <v>1.0753980429429101E-3</v>
      </c>
      <c r="J977" s="7">
        <v>13546427235.219999</v>
      </c>
      <c r="K977">
        <v>3.6555</v>
      </c>
      <c r="L977" s="3">
        <f t="shared" si="75"/>
        <v>0.98169211961567404</v>
      </c>
      <c r="M977" s="3">
        <f t="shared" si="76"/>
        <v>1.0954534741135758E-3</v>
      </c>
      <c r="N977">
        <f t="shared" si="77"/>
        <v>14839480.77664851</v>
      </c>
      <c r="O977">
        <f t="shared" si="78"/>
        <v>4.059494125741625</v>
      </c>
      <c r="P977" s="3">
        <f t="shared" si="79"/>
        <v>1.0954534741135758E-3</v>
      </c>
      <c r="Q977" t="s">
        <v>1638</v>
      </c>
      <c r="R977" t="s">
        <v>128</v>
      </c>
      <c r="S977" t="s">
        <v>349</v>
      </c>
    </row>
    <row r="978" spans="1:19" x14ac:dyDescent="0.35">
      <c r="A978" t="s">
        <v>73</v>
      </c>
      <c r="B978" t="s">
        <v>28</v>
      </c>
      <c r="C978" t="s">
        <v>39</v>
      </c>
      <c r="D978" t="s">
        <v>40</v>
      </c>
      <c r="E978" t="s">
        <v>850</v>
      </c>
      <c r="F978" t="s">
        <v>851</v>
      </c>
      <c r="G978" t="s">
        <v>852</v>
      </c>
      <c r="H978" t="s">
        <v>452</v>
      </c>
      <c r="I978" s="3">
        <v>1.3853325371571499E-8</v>
      </c>
      <c r="J978" s="7">
        <v>51098761913.120003</v>
      </c>
      <c r="K978">
        <v>3.6555</v>
      </c>
      <c r="L978" s="3">
        <f t="shared" si="75"/>
        <v>0.98550243623972755</v>
      </c>
      <c r="M978" s="3">
        <f t="shared" si="76"/>
        <v>1.4057119355716763E-8</v>
      </c>
      <c r="N978">
        <f t="shared" si="77"/>
        <v>718.30139514208179</v>
      </c>
      <c r="O978">
        <f t="shared" si="78"/>
        <v>1.9649880868337623E-4</v>
      </c>
      <c r="P978" s="3">
        <f t="shared" si="79"/>
        <v>1.4057119355716765E-8</v>
      </c>
      <c r="Q978" t="s">
        <v>1638</v>
      </c>
      <c r="R978" t="s">
        <v>452</v>
      </c>
      <c r="S978" t="s">
        <v>852</v>
      </c>
    </row>
    <row r="979" spans="1:19" x14ac:dyDescent="0.35">
      <c r="A979" t="s">
        <v>73</v>
      </c>
      <c r="B979" t="s">
        <v>28</v>
      </c>
      <c r="C979" t="s">
        <v>39</v>
      </c>
      <c r="D979" t="s">
        <v>40</v>
      </c>
      <c r="E979" t="s">
        <v>310</v>
      </c>
      <c r="F979" t="s">
        <v>311</v>
      </c>
      <c r="H979" t="s">
        <v>128</v>
      </c>
      <c r="I979" s="3">
        <v>8.2477753758865703E-4</v>
      </c>
      <c r="J979" s="7">
        <v>51098761913.120003</v>
      </c>
      <c r="K979">
        <v>3.6555</v>
      </c>
      <c r="L979" s="3">
        <f t="shared" si="75"/>
        <v>0.98550243623972755</v>
      </c>
      <c r="M979" s="3">
        <f t="shared" si="76"/>
        <v>8.369107038798091E-4</v>
      </c>
      <c r="N979">
        <f t="shared" si="77"/>
        <v>42765100.800096042</v>
      </c>
      <c r="O979">
        <f t="shared" si="78"/>
        <v>11.698837587223647</v>
      </c>
      <c r="P979" s="3">
        <f t="shared" si="79"/>
        <v>8.369107038798091E-4</v>
      </c>
      <c r="Q979" t="s">
        <v>1638</v>
      </c>
      <c r="R979" t="s">
        <v>128</v>
      </c>
      <c r="S979" t="s">
        <v>312</v>
      </c>
    </row>
    <row r="980" spans="1:19" x14ac:dyDescent="0.35">
      <c r="A980" t="s">
        <v>73</v>
      </c>
      <c r="B980" t="s">
        <v>28</v>
      </c>
      <c r="C980" t="s">
        <v>29</v>
      </c>
      <c r="D980" t="s">
        <v>30</v>
      </c>
      <c r="E980" t="s">
        <v>310</v>
      </c>
      <c r="F980" t="s">
        <v>311</v>
      </c>
      <c r="H980" t="s">
        <v>128</v>
      </c>
      <c r="I980" s="3">
        <v>2.9114326917851899E-4</v>
      </c>
      <c r="J980" s="7">
        <v>13546427235.219999</v>
      </c>
      <c r="K980">
        <v>3.6555</v>
      </c>
      <c r="L980" s="3">
        <f t="shared" si="75"/>
        <v>0.98169211961567404</v>
      </c>
      <c r="M980" s="3">
        <f t="shared" si="76"/>
        <v>2.9657289017711544E-4</v>
      </c>
      <c r="N980">
        <f t="shared" si="77"/>
        <v>4017503.0767231863</v>
      </c>
      <c r="O980">
        <f t="shared" si="78"/>
        <v>1.099029702290572</v>
      </c>
      <c r="P980" s="3">
        <f t="shared" si="79"/>
        <v>2.9657289017711544E-4</v>
      </c>
      <c r="Q980" t="s">
        <v>1638</v>
      </c>
      <c r="R980" t="s">
        <v>128</v>
      </c>
      <c r="S980" t="s">
        <v>312</v>
      </c>
    </row>
    <row r="981" spans="1:19" x14ac:dyDescent="0.35">
      <c r="A981" t="s">
        <v>73</v>
      </c>
      <c r="B981" t="s">
        <v>28</v>
      </c>
      <c r="C981" t="s">
        <v>39</v>
      </c>
      <c r="D981" t="s">
        <v>40</v>
      </c>
      <c r="E981" t="s">
        <v>853</v>
      </c>
      <c r="F981" t="s">
        <v>854</v>
      </c>
      <c r="G981" t="s">
        <v>855</v>
      </c>
      <c r="H981" t="s">
        <v>452</v>
      </c>
      <c r="I981" s="3">
        <v>1.9384068023846201E-3</v>
      </c>
      <c r="J981" s="7">
        <v>51098761913.120003</v>
      </c>
      <c r="K981">
        <v>3.6555</v>
      </c>
      <c r="L981" s="3">
        <f t="shared" si="75"/>
        <v>0.98550243623972755</v>
      </c>
      <c r="M981" s="3">
        <f t="shared" si="76"/>
        <v>1.9669223850737336E-3</v>
      </c>
      <c r="N981">
        <f t="shared" si="77"/>
        <v>100507298.65646885</v>
      </c>
      <c r="O981">
        <f t="shared" si="78"/>
        <v>27.494815663101864</v>
      </c>
      <c r="P981" s="3">
        <f t="shared" si="79"/>
        <v>1.9669223850737336E-3</v>
      </c>
      <c r="Q981" t="s">
        <v>1638</v>
      </c>
      <c r="R981" t="s">
        <v>452</v>
      </c>
      <c r="S981" t="s">
        <v>855</v>
      </c>
    </row>
    <row r="982" spans="1:19" x14ac:dyDescent="0.35">
      <c r="A982" t="s">
        <v>73</v>
      </c>
      <c r="B982" t="s">
        <v>28</v>
      </c>
      <c r="C982" t="s">
        <v>39</v>
      </c>
      <c r="D982" t="s">
        <v>40</v>
      </c>
      <c r="E982" t="s">
        <v>856</v>
      </c>
      <c r="F982" t="s">
        <v>857</v>
      </c>
      <c r="G982" t="s">
        <v>858</v>
      </c>
      <c r="H982" t="s">
        <v>452</v>
      </c>
      <c r="I982" s="3">
        <v>9.2133690132430604E-9</v>
      </c>
      <c r="J982" s="7">
        <v>51098761913.120003</v>
      </c>
      <c r="K982">
        <v>3.6555</v>
      </c>
      <c r="L982" s="3">
        <f t="shared" si="75"/>
        <v>0.98550243623972755</v>
      </c>
      <c r="M982" s="3">
        <f t="shared" si="76"/>
        <v>9.3489053648588541E-9</v>
      </c>
      <c r="N982">
        <f t="shared" si="77"/>
        <v>477.71748938721288</v>
      </c>
      <c r="O982">
        <f t="shared" si="78"/>
        <v>1.3068458196887234E-4</v>
      </c>
      <c r="P982" s="3">
        <f t="shared" si="79"/>
        <v>9.3489053648588541E-9</v>
      </c>
      <c r="Q982" t="s">
        <v>1638</v>
      </c>
      <c r="R982" t="s">
        <v>452</v>
      </c>
      <c r="S982" t="s">
        <v>858</v>
      </c>
    </row>
    <row r="983" spans="1:19" x14ac:dyDescent="0.35">
      <c r="A983" t="s">
        <v>73</v>
      </c>
      <c r="B983" t="s">
        <v>28</v>
      </c>
      <c r="C983" t="s">
        <v>39</v>
      </c>
      <c r="D983" t="s">
        <v>40</v>
      </c>
      <c r="E983" t="s">
        <v>313</v>
      </c>
      <c r="F983" t="s">
        <v>314</v>
      </c>
      <c r="H983" t="s">
        <v>128</v>
      </c>
      <c r="I983" s="3">
        <v>1.2645865758808899E-3</v>
      </c>
      <c r="J983" s="7">
        <v>51098761913.120003</v>
      </c>
      <c r="K983">
        <v>3.6555</v>
      </c>
      <c r="L983" s="3">
        <f t="shared" si="75"/>
        <v>0.98550243623972755</v>
      </c>
      <c r="M983" s="3">
        <f t="shared" si="76"/>
        <v>1.2831897003786543E-3</v>
      </c>
      <c r="N983">
        <f t="shared" si="77"/>
        <v>65569404.989016645</v>
      </c>
      <c r="O983">
        <f t="shared" si="78"/>
        <v>17.937191899607889</v>
      </c>
      <c r="P983" s="3">
        <f t="shared" si="79"/>
        <v>1.2831897003786543E-3</v>
      </c>
      <c r="Q983" t="s">
        <v>1638</v>
      </c>
      <c r="R983" t="s">
        <v>128</v>
      </c>
      <c r="S983" t="s">
        <v>315</v>
      </c>
    </row>
    <row r="984" spans="1:19" x14ac:dyDescent="0.35">
      <c r="A984" t="s">
        <v>73</v>
      </c>
      <c r="B984" t="s">
        <v>28</v>
      </c>
      <c r="C984" t="s">
        <v>29</v>
      </c>
      <c r="D984" t="s">
        <v>30</v>
      </c>
      <c r="E984" t="s">
        <v>313</v>
      </c>
      <c r="F984" t="s">
        <v>314</v>
      </c>
      <c r="H984" t="s">
        <v>128</v>
      </c>
      <c r="I984" s="3">
        <v>5.4047769767539902E-3</v>
      </c>
      <c r="J984" s="7">
        <v>13546427235.219999</v>
      </c>
      <c r="K984">
        <v>3.6555</v>
      </c>
      <c r="L984" s="3">
        <f t="shared" si="75"/>
        <v>0.98169211961567404</v>
      </c>
      <c r="M984" s="3">
        <f t="shared" si="76"/>
        <v>5.5055723365385924E-3</v>
      </c>
      <c r="N984">
        <f t="shared" si="77"/>
        <v>74580835.045160189</v>
      </c>
      <c r="O984">
        <f t="shared" si="78"/>
        <v>20.402362206308354</v>
      </c>
      <c r="P984" s="3">
        <f t="shared" si="79"/>
        <v>5.5055723365385915E-3</v>
      </c>
      <c r="Q984" t="s">
        <v>1638</v>
      </c>
      <c r="R984" t="s">
        <v>128</v>
      </c>
      <c r="S984" t="s">
        <v>315</v>
      </c>
    </row>
    <row r="985" spans="1:19" x14ac:dyDescent="0.35">
      <c r="A985" t="s">
        <v>73</v>
      </c>
      <c r="B985" t="s">
        <v>28</v>
      </c>
      <c r="C985" t="s">
        <v>29</v>
      </c>
      <c r="D985" t="s">
        <v>30</v>
      </c>
      <c r="E985" t="s">
        <v>856</v>
      </c>
      <c r="F985" t="s">
        <v>857</v>
      </c>
      <c r="G985" t="s">
        <v>858</v>
      </c>
      <c r="H985" t="s">
        <v>452</v>
      </c>
      <c r="I985" s="3">
        <v>1.5485938950502899E-8</v>
      </c>
      <c r="J985" s="7">
        <v>13546427235.219999</v>
      </c>
      <c r="K985">
        <v>3.6555</v>
      </c>
      <c r="L985" s="3">
        <f t="shared" si="75"/>
        <v>0.98169211961567404</v>
      </c>
      <c r="M985" s="3">
        <f t="shared" si="76"/>
        <v>1.5774741022231634E-8</v>
      </c>
      <c r="N985">
        <f t="shared" si="77"/>
        <v>213.69138141210078</v>
      </c>
      <c r="O985">
        <f t="shared" si="78"/>
        <v>5.8457497308740473E-5</v>
      </c>
      <c r="P985" s="3">
        <f t="shared" si="79"/>
        <v>1.5774741022231634E-8</v>
      </c>
      <c r="Q985" t="s">
        <v>1638</v>
      </c>
      <c r="R985" t="s">
        <v>452</v>
      </c>
      <c r="S985" t="s">
        <v>858</v>
      </c>
    </row>
    <row r="986" spans="1:19" x14ac:dyDescent="0.35">
      <c r="A986" t="s">
        <v>73</v>
      </c>
      <c r="B986" t="s">
        <v>28</v>
      </c>
      <c r="C986" t="s">
        <v>76</v>
      </c>
      <c r="D986" t="s">
        <v>77</v>
      </c>
      <c r="E986" t="s">
        <v>856</v>
      </c>
      <c r="F986" t="s">
        <v>857</v>
      </c>
      <c r="G986" t="s">
        <v>858</v>
      </c>
      <c r="H986" t="s">
        <v>452</v>
      </c>
      <c r="I986" s="3">
        <v>1.5041833440334799E-8</v>
      </c>
      <c r="J986" s="7">
        <v>13022065924.940001</v>
      </c>
      <c r="K986">
        <v>3.6555</v>
      </c>
      <c r="L986" s="3">
        <f t="shared" si="75"/>
        <v>0.96546898107770229</v>
      </c>
      <c r="M986" s="3">
        <f t="shared" si="76"/>
        <v>1.5579820517428112E-8</v>
      </c>
      <c r="N986">
        <f t="shared" si="77"/>
        <v>202.8814498766817</v>
      </c>
      <c r="O986">
        <f t="shared" si="78"/>
        <v>5.5500328238731145E-5</v>
      </c>
      <c r="P986" s="3">
        <f t="shared" si="79"/>
        <v>1.5579820517428112E-8</v>
      </c>
      <c r="Q986" t="s">
        <v>1638</v>
      </c>
      <c r="R986" t="s">
        <v>452</v>
      </c>
      <c r="S986" t="s">
        <v>858</v>
      </c>
    </row>
    <row r="987" spans="1:19" x14ac:dyDescent="0.35">
      <c r="A987" t="s">
        <v>73</v>
      </c>
      <c r="B987" t="s">
        <v>28</v>
      </c>
      <c r="C987" t="s">
        <v>76</v>
      </c>
      <c r="D987" t="s">
        <v>77</v>
      </c>
      <c r="E987" t="s">
        <v>316</v>
      </c>
      <c r="F987" t="s">
        <v>317</v>
      </c>
      <c r="G987" t="s">
        <v>1642</v>
      </c>
      <c r="H987" t="s">
        <v>128</v>
      </c>
      <c r="I987" s="3">
        <v>3.6328236578098499E-19</v>
      </c>
      <c r="J987" s="7">
        <v>13022065924.940001</v>
      </c>
      <c r="K987">
        <v>3.6555</v>
      </c>
      <c r="L987" s="3">
        <f t="shared" si="75"/>
        <v>0.96546898107770229</v>
      </c>
      <c r="M987" s="3">
        <f t="shared" si="76"/>
        <v>3.7627554370050498E-19</v>
      </c>
      <c r="N987">
        <f t="shared" si="77"/>
        <v>4.8998849360106178E-9</v>
      </c>
      <c r="O987">
        <f t="shared" si="78"/>
        <v>1.3404144264835502E-15</v>
      </c>
      <c r="P987" s="3">
        <f t="shared" si="79"/>
        <v>3.7627554370050498E-19</v>
      </c>
      <c r="Q987" t="s">
        <v>1669</v>
      </c>
      <c r="R987" t="s">
        <v>128</v>
      </c>
      <c r="S987" t="s">
        <v>318</v>
      </c>
    </row>
    <row r="988" spans="1:19" x14ac:dyDescent="0.35">
      <c r="A988" t="s">
        <v>73</v>
      </c>
      <c r="B988" t="s">
        <v>28</v>
      </c>
      <c r="C988" t="s">
        <v>39</v>
      </c>
      <c r="D988" t="s">
        <v>40</v>
      </c>
      <c r="E988" t="s">
        <v>319</v>
      </c>
      <c r="F988" t="s">
        <v>320</v>
      </c>
      <c r="H988" t="s">
        <v>128</v>
      </c>
      <c r="I988" s="3">
        <v>4.5847055845087198E-3</v>
      </c>
      <c r="J988" s="7">
        <v>51098761913.120003</v>
      </c>
      <c r="K988">
        <v>3.6555</v>
      </c>
      <c r="L988" s="3">
        <f t="shared" si="75"/>
        <v>0.98550243623972755</v>
      </c>
      <c r="M988" s="3">
        <f t="shared" si="76"/>
        <v>4.6521504320192987E-3</v>
      </c>
      <c r="N988">
        <f t="shared" si="77"/>
        <v>237719127.30977249</v>
      </c>
      <c r="O988">
        <f t="shared" si="78"/>
        <v>65.030536810223637</v>
      </c>
      <c r="P988" s="3">
        <f t="shared" si="79"/>
        <v>4.6521504320192987E-3</v>
      </c>
      <c r="Q988" t="s">
        <v>1638</v>
      </c>
      <c r="R988" t="s">
        <v>128</v>
      </c>
      <c r="S988" t="s">
        <v>321</v>
      </c>
    </row>
    <row r="989" spans="1:19" x14ac:dyDescent="0.35">
      <c r="A989" t="s">
        <v>73</v>
      </c>
      <c r="B989" t="s">
        <v>28</v>
      </c>
      <c r="C989" t="s">
        <v>39</v>
      </c>
      <c r="D989" t="s">
        <v>40</v>
      </c>
      <c r="E989" t="s">
        <v>859</v>
      </c>
      <c r="F989" t="s">
        <v>860</v>
      </c>
      <c r="G989" t="s">
        <v>861</v>
      </c>
      <c r="H989" t="s">
        <v>452</v>
      </c>
      <c r="I989" s="3">
        <v>8.45257895362517E-7</v>
      </c>
      <c r="J989" s="7">
        <v>51098761913.120003</v>
      </c>
      <c r="K989">
        <v>3.6555</v>
      </c>
      <c r="L989" s="3">
        <f t="shared" si="75"/>
        <v>0.98550243623972755</v>
      </c>
      <c r="M989" s="3">
        <f t="shared" si="76"/>
        <v>8.5769234481821671E-7</v>
      </c>
      <c r="N989">
        <f t="shared" si="77"/>
        <v>43827.016922571682</v>
      </c>
      <c r="O989">
        <f t="shared" si="78"/>
        <v>1.1989335774195508E-2</v>
      </c>
      <c r="P989" s="3">
        <f t="shared" si="79"/>
        <v>8.5769234481821671E-7</v>
      </c>
      <c r="Q989" t="s">
        <v>1638</v>
      </c>
      <c r="R989" t="s">
        <v>452</v>
      </c>
      <c r="S989" t="s">
        <v>861</v>
      </c>
    </row>
    <row r="990" spans="1:19" x14ac:dyDescent="0.35">
      <c r="A990" t="s">
        <v>73</v>
      </c>
      <c r="B990" t="s">
        <v>28</v>
      </c>
      <c r="C990" t="s">
        <v>76</v>
      </c>
      <c r="D990" t="s">
        <v>77</v>
      </c>
      <c r="E990" t="s">
        <v>859</v>
      </c>
      <c r="F990" t="s">
        <v>860</v>
      </c>
      <c r="G990" t="s">
        <v>861</v>
      </c>
      <c r="H990" t="s">
        <v>452</v>
      </c>
      <c r="I990" s="3">
        <v>3.34585430623474E-6</v>
      </c>
      <c r="J990" s="7">
        <v>13022065924.940001</v>
      </c>
      <c r="K990">
        <v>3.6555</v>
      </c>
      <c r="L990" s="3">
        <f t="shared" si="75"/>
        <v>0.96546898107770229</v>
      </c>
      <c r="M990" s="3">
        <f t="shared" si="76"/>
        <v>3.4655223231511165E-6</v>
      </c>
      <c r="N990">
        <f t="shared" si="77"/>
        <v>45128.260156425065</v>
      </c>
      <c r="O990">
        <f t="shared" si="78"/>
        <v>1.2345304378723859E-2</v>
      </c>
      <c r="P990" s="3">
        <f t="shared" si="79"/>
        <v>3.4655223231511165E-6</v>
      </c>
      <c r="Q990" t="s">
        <v>1638</v>
      </c>
      <c r="R990" t="s">
        <v>452</v>
      </c>
      <c r="S990" t="s">
        <v>861</v>
      </c>
    </row>
    <row r="991" spans="1:19" x14ac:dyDescent="0.35">
      <c r="A991" t="s">
        <v>73</v>
      </c>
      <c r="B991" t="s">
        <v>28</v>
      </c>
      <c r="C991" t="s">
        <v>29</v>
      </c>
      <c r="D991" t="s">
        <v>30</v>
      </c>
      <c r="E991" t="s">
        <v>319</v>
      </c>
      <c r="F991" t="s">
        <v>320</v>
      </c>
      <c r="H991" t="s">
        <v>128</v>
      </c>
      <c r="I991" s="3">
        <v>8.2253175115655896E-3</v>
      </c>
      <c r="J991" s="7">
        <v>13546427235.219999</v>
      </c>
      <c r="K991">
        <v>3.6555</v>
      </c>
      <c r="L991" s="3">
        <f t="shared" si="75"/>
        <v>0.98169211961567404</v>
      </c>
      <c r="M991" s="3">
        <f t="shared" si="76"/>
        <v>8.3787140053500145E-3</v>
      </c>
      <c r="N991">
        <f t="shared" si="77"/>
        <v>113501639.59819268</v>
      </c>
      <c r="O991">
        <f t="shared" si="78"/>
        <v>31.04955261884631</v>
      </c>
      <c r="P991" s="3">
        <f t="shared" si="79"/>
        <v>8.3787140053500145E-3</v>
      </c>
      <c r="Q991" t="s">
        <v>1638</v>
      </c>
      <c r="R991" t="s">
        <v>128</v>
      </c>
      <c r="S991" t="s">
        <v>321</v>
      </c>
    </row>
    <row r="992" spans="1:19" x14ac:dyDescent="0.35">
      <c r="A992" t="s">
        <v>73</v>
      </c>
      <c r="B992" t="s">
        <v>28</v>
      </c>
      <c r="C992" t="s">
        <v>29</v>
      </c>
      <c r="D992" t="s">
        <v>30</v>
      </c>
      <c r="E992" t="s">
        <v>859</v>
      </c>
      <c r="F992" t="s">
        <v>860</v>
      </c>
      <c r="G992" t="s">
        <v>861</v>
      </c>
      <c r="H992" t="s">
        <v>452</v>
      </c>
      <c r="I992" s="3">
        <v>3.1218233436675801E-6</v>
      </c>
      <c r="J992" s="7">
        <v>13546427235.219999</v>
      </c>
      <c r="K992">
        <v>3.6555</v>
      </c>
      <c r="L992" s="3">
        <f t="shared" si="75"/>
        <v>0.98169211961567404</v>
      </c>
      <c r="M992" s="3">
        <f t="shared" si="76"/>
        <v>3.1800431940818198E-6</v>
      </c>
      <c r="N992">
        <f t="shared" si="77"/>
        <v>43078.22373348596</v>
      </c>
      <c r="O992">
        <f t="shared" si="78"/>
        <v>1.1784495618516197E-2</v>
      </c>
      <c r="P992" s="3">
        <f t="shared" si="79"/>
        <v>3.1800431940818198E-6</v>
      </c>
      <c r="Q992" t="s">
        <v>1638</v>
      </c>
      <c r="R992" t="s">
        <v>452</v>
      </c>
      <c r="S992" t="s">
        <v>861</v>
      </c>
    </row>
    <row r="993" spans="1:19" x14ac:dyDescent="0.35">
      <c r="A993" t="s">
        <v>73</v>
      </c>
      <c r="B993" t="s">
        <v>28</v>
      </c>
      <c r="C993" t="s">
        <v>29</v>
      </c>
      <c r="D993" t="s">
        <v>30</v>
      </c>
      <c r="E993" t="s">
        <v>189</v>
      </c>
      <c r="F993" t="s">
        <v>190</v>
      </c>
      <c r="G993" t="s">
        <v>191</v>
      </c>
      <c r="H993" t="s">
        <v>128</v>
      </c>
      <c r="I993" s="3">
        <v>1.2869591146173391E-2</v>
      </c>
      <c r="J993" s="7">
        <v>13546427235.219999</v>
      </c>
      <c r="K993">
        <v>3.6555</v>
      </c>
      <c r="L993" s="3">
        <f t="shared" si="75"/>
        <v>0.98169211961567404</v>
      </c>
      <c r="M993" s="3">
        <f t="shared" si="76"/>
        <v>1.3109600137374791E-2</v>
      </c>
      <c r="N993">
        <f t="shared" si="77"/>
        <v>177588244.34377772</v>
      </c>
      <c r="O993">
        <f t="shared" si="78"/>
        <v>48.581109107858765</v>
      </c>
      <c r="P993" s="3">
        <f t="shared" si="79"/>
        <v>1.3109600137374791E-2</v>
      </c>
      <c r="Q993" t="s">
        <v>1638</v>
      </c>
      <c r="R993" t="s">
        <v>128</v>
      </c>
      <c r="S993" t="s">
        <v>191</v>
      </c>
    </row>
    <row r="994" spans="1:19" x14ac:dyDescent="0.35">
      <c r="A994" t="s">
        <v>73</v>
      </c>
      <c r="B994" t="s">
        <v>28</v>
      </c>
      <c r="C994" t="s">
        <v>39</v>
      </c>
      <c r="D994" t="s">
        <v>40</v>
      </c>
      <c r="E994" t="s">
        <v>189</v>
      </c>
      <c r="F994" t="s">
        <v>190</v>
      </c>
      <c r="G994" t="s">
        <v>191</v>
      </c>
      <c r="H994" t="s">
        <v>128</v>
      </c>
      <c r="I994" s="3">
        <v>4.1528611370113882E-3</v>
      </c>
      <c r="J994" s="7">
        <v>51098761913.120003</v>
      </c>
      <c r="K994">
        <v>3.6555</v>
      </c>
      <c r="L994" s="3">
        <f t="shared" si="75"/>
        <v>0.98550243623972755</v>
      </c>
      <c r="M994" s="3">
        <f t="shared" si="76"/>
        <v>4.2139531920966124E-3</v>
      </c>
      <c r="N994">
        <f t="shared" si="77"/>
        <v>215327790.87597683</v>
      </c>
      <c r="O994">
        <f t="shared" si="78"/>
        <v>58.905154117351067</v>
      </c>
      <c r="P994" s="3">
        <f t="shared" si="79"/>
        <v>4.2139531920966124E-3</v>
      </c>
      <c r="Q994" t="s">
        <v>1638</v>
      </c>
      <c r="R994" t="s">
        <v>128</v>
      </c>
      <c r="S994" t="s">
        <v>191</v>
      </c>
    </row>
    <row r="995" spans="1:19" x14ac:dyDescent="0.35">
      <c r="A995" t="s">
        <v>73</v>
      </c>
      <c r="B995" t="s">
        <v>28</v>
      </c>
      <c r="C995" t="s">
        <v>39</v>
      </c>
      <c r="D995" t="s">
        <v>40</v>
      </c>
      <c r="E995" t="s">
        <v>865</v>
      </c>
      <c r="F995" t="s">
        <v>866</v>
      </c>
      <c r="G995" t="s">
        <v>867</v>
      </c>
      <c r="H995" t="s">
        <v>452</v>
      </c>
      <c r="I995" s="3">
        <v>3.7709411077224988E-5</v>
      </c>
      <c r="J995" s="7">
        <v>51098761913.120003</v>
      </c>
      <c r="K995">
        <v>3.6555</v>
      </c>
      <c r="L995" s="3">
        <f t="shared" si="75"/>
        <v>0.98550243623972755</v>
      </c>
      <c r="M995" s="3">
        <f t="shared" si="76"/>
        <v>3.8264148002625555E-5</v>
      </c>
      <c r="N995">
        <f t="shared" si="77"/>
        <v>1955250.5885945496</v>
      </c>
      <c r="O995">
        <f t="shared" si="78"/>
        <v>0.53487911054426196</v>
      </c>
      <c r="P995" s="3">
        <f t="shared" si="79"/>
        <v>3.8264148002625555E-5</v>
      </c>
      <c r="Q995" t="s">
        <v>1638</v>
      </c>
      <c r="R995" t="s">
        <v>452</v>
      </c>
      <c r="S995" t="s">
        <v>867</v>
      </c>
    </row>
    <row r="996" spans="1:19" x14ac:dyDescent="0.35">
      <c r="A996" t="s">
        <v>73</v>
      </c>
      <c r="B996" t="s">
        <v>28</v>
      </c>
      <c r="C996" t="s">
        <v>76</v>
      </c>
      <c r="D996" t="s">
        <v>77</v>
      </c>
      <c r="E996" t="s">
        <v>865</v>
      </c>
      <c r="F996" t="s">
        <v>866</v>
      </c>
      <c r="G996" t="s">
        <v>867</v>
      </c>
      <c r="H996" t="s">
        <v>452</v>
      </c>
      <c r="I996" s="3">
        <v>1.973165379226214E-3</v>
      </c>
      <c r="J996" s="7">
        <v>13022065924.940001</v>
      </c>
      <c r="K996">
        <v>3.6555</v>
      </c>
      <c r="L996" s="3">
        <f t="shared" si="75"/>
        <v>0.96546898107770229</v>
      </c>
      <c r="M996" s="3">
        <f t="shared" si="76"/>
        <v>2.0437377252904318E-3</v>
      </c>
      <c r="N996">
        <f t="shared" si="77"/>
        <v>26613687.392018918</v>
      </c>
      <c r="O996">
        <f t="shared" si="78"/>
        <v>7.2804506612006339</v>
      </c>
      <c r="P996" s="3">
        <f t="shared" si="79"/>
        <v>2.0437377252904318E-3</v>
      </c>
      <c r="Q996" t="s">
        <v>1638</v>
      </c>
      <c r="R996" t="s">
        <v>452</v>
      </c>
      <c r="S996" t="s">
        <v>867</v>
      </c>
    </row>
    <row r="997" spans="1:19" x14ac:dyDescent="0.35">
      <c r="A997" t="s">
        <v>73</v>
      </c>
      <c r="B997" t="s">
        <v>28</v>
      </c>
      <c r="C997" t="s">
        <v>39</v>
      </c>
      <c r="D997" t="s">
        <v>40</v>
      </c>
      <c r="E997" t="s">
        <v>1398</v>
      </c>
      <c r="F997" t="s">
        <v>1399</v>
      </c>
      <c r="H997" t="s">
        <v>128</v>
      </c>
      <c r="I997" s="3">
        <v>1.3573724063344801E-3</v>
      </c>
      <c r="J997" s="7">
        <v>51098761913.120003</v>
      </c>
      <c r="K997">
        <v>3.6555</v>
      </c>
      <c r="L997" s="3">
        <f t="shared" si="75"/>
        <v>0.98550243623972755</v>
      </c>
      <c r="M997" s="3">
        <f t="shared" si="76"/>
        <v>1.3773404878770828E-3</v>
      </c>
      <c r="N997">
        <f t="shared" si="77"/>
        <v>70380393.663331598</v>
      </c>
      <c r="O997">
        <f t="shared" si="78"/>
        <v>19.253287830209711</v>
      </c>
      <c r="P997" s="3">
        <f t="shared" si="79"/>
        <v>1.3773404878770828E-3</v>
      </c>
      <c r="Q997" t="s">
        <v>1638</v>
      </c>
      <c r="R997" t="s">
        <v>128</v>
      </c>
      <c r="S997" t="s">
        <v>1400</v>
      </c>
    </row>
    <row r="998" spans="1:19" x14ac:dyDescent="0.35">
      <c r="A998" t="s">
        <v>73</v>
      </c>
      <c r="B998" t="s">
        <v>28</v>
      </c>
      <c r="C998" t="s">
        <v>29</v>
      </c>
      <c r="D998" t="s">
        <v>30</v>
      </c>
      <c r="E998" t="s">
        <v>1398</v>
      </c>
      <c r="F998" t="s">
        <v>1399</v>
      </c>
      <c r="H998" t="s">
        <v>128</v>
      </c>
      <c r="I998" s="3">
        <v>3.8412948921080002E-3</v>
      </c>
      <c r="J998" s="7">
        <v>13546427235.219999</v>
      </c>
      <c r="K998">
        <v>3.6555</v>
      </c>
      <c r="L998" s="3">
        <f t="shared" si="75"/>
        <v>0.98169211961567404</v>
      </c>
      <c r="M998" s="3">
        <f t="shared" si="76"/>
        <v>3.9129323902608506E-3</v>
      </c>
      <c r="N998">
        <f t="shared" si="77"/>
        <v>53006253.901004076</v>
      </c>
      <c r="O998">
        <f t="shared" si="78"/>
        <v>14.500411407742874</v>
      </c>
      <c r="P998" s="3">
        <f t="shared" si="79"/>
        <v>3.9129323902608506E-3</v>
      </c>
      <c r="Q998" t="s">
        <v>1638</v>
      </c>
      <c r="R998" t="s">
        <v>128</v>
      </c>
      <c r="S998" t="s">
        <v>1400</v>
      </c>
    </row>
    <row r="999" spans="1:19" x14ac:dyDescent="0.35">
      <c r="A999" t="s">
        <v>73</v>
      </c>
      <c r="B999" t="s">
        <v>28</v>
      </c>
      <c r="C999" t="s">
        <v>29</v>
      </c>
      <c r="D999" t="s">
        <v>30</v>
      </c>
      <c r="E999" t="s">
        <v>865</v>
      </c>
      <c r="F999" t="s">
        <v>866</v>
      </c>
      <c r="G999" t="s">
        <v>867</v>
      </c>
      <c r="H999" t="s">
        <v>452</v>
      </c>
      <c r="I999" s="3">
        <v>1.1984815067345E-4</v>
      </c>
      <c r="J999" s="7">
        <v>13546427235.219999</v>
      </c>
      <c r="K999">
        <v>3.6555</v>
      </c>
      <c r="L999" s="3">
        <f t="shared" si="75"/>
        <v>0.98169211961567404</v>
      </c>
      <c r="M999" s="3">
        <f t="shared" si="76"/>
        <v>1.2208323595423151E-4</v>
      </c>
      <c r="N999">
        <f t="shared" si="77"/>
        <v>1653791.6724941912</v>
      </c>
      <c r="O999">
        <f t="shared" si="78"/>
        <v>0.45241189235239809</v>
      </c>
      <c r="P999" s="3">
        <f t="shared" si="79"/>
        <v>1.2208323595423151E-4</v>
      </c>
      <c r="Q999" t="s">
        <v>1638</v>
      </c>
      <c r="R999" t="s">
        <v>452</v>
      </c>
      <c r="S999" t="s">
        <v>867</v>
      </c>
    </row>
    <row r="1000" spans="1:19" x14ac:dyDescent="0.35">
      <c r="A1000" t="s">
        <v>73</v>
      </c>
      <c r="B1000" t="s">
        <v>28</v>
      </c>
      <c r="C1000" t="s">
        <v>76</v>
      </c>
      <c r="D1000" t="s">
        <v>77</v>
      </c>
      <c r="E1000" t="s">
        <v>1469</v>
      </c>
      <c r="F1000" t="s">
        <v>1470</v>
      </c>
      <c r="G1000" t="s">
        <v>1471</v>
      </c>
      <c r="H1000" t="s">
        <v>452</v>
      </c>
      <c r="I1000" s="3">
        <v>4.9635609302724698E-3</v>
      </c>
      <c r="J1000" s="7">
        <v>13022065924.940001</v>
      </c>
      <c r="K1000">
        <v>3.6555</v>
      </c>
      <c r="L1000" s="3">
        <f t="shared" si="75"/>
        <v>0.96546898107770229</v>
      </c>
      <c r="M1000" s="3">
        <f t="shared" si="76"/>
        <v>5.1410879350384797E-3</v>
      </c>
      <c r="N1000">
        <f t="shared" si="77"/>
        <v>66947586.015984736</v>
      </c>
      <c r="O1000">
        <f t="shared" si="78"/>
        <v>18.314207636707629</v>
      </c>
      <c r="P1000" s="3">
        <f t="shared" si="79"/>
        <v>5.1410879350384797E-3</v>
      </c>
      <c r="Q1000" t="s">
        <v>1638</v>
      </c>
      <c r="R1000" t="s">
        <v>452</v>
      </c>
      <c r="S1000" t="s">
        <v>1471</v>
      </c>
    </row>
    <row r="1001" spans="1:19" x14ac:dyDescent="0.35">
      <c r="A1001" t="s">
        <v>73</v>
      </c>
      <c r="B1001" t="s">
        <v>28</v>
      </c>
      <c r="C1001" t="s">
        <v>29</v>
      </c>
      <c r="D1001" t="s">
        <v>30</v>
      </c>
      <c r="E1001" t="s">
        <v>325</v>
      </c>
      <c r="F1001" t="s">
        <v>326</v>
      </c>
      <c r="H1001" t="s">
        <v>128</v>
      </c>
      <c r="I1001" s="3">
        <v>1.7225485519284559E-2</v>
      </c>
      <c r="J1001" s="7">
        <v>13546427235.219999</v>
      </c>
      <c r="K1001">
        <v>3.6555</v>
      </c>
      <c r="L1001" s="3">
        <f t="shared" si="75"/>
        <v>0.98169211961567404</v>
      </c>
      <c r="M1001" s="3">
        <f t="shared" si="76"/>
        <v>1.7546728933739656E-2</v>
      </c>
      <c r="N1001">
        <f t="shared" si="77"/>
        <v>237695486.71703365</v>
      </c>
      <c r="O1001">
        <f t="shared" si="78"/>
        <v>65.024069680490669</v>
      </c>
      <c r="P1001" s="3">
        <f t="shared" si="79"/>
        <v>1.7546728933739656E-2</v>
      </c>
      <c r="Q1001" t="s">
        <v>1638</v>
      </c>
      <c r="R1001" t="s">
        <v>128</v>
      </c>
      <c r="S1001" t="s">
        <v>327</v>
      </c>
    </row>
    <row r="1002" spans="1:19" x14ac:dyDescent="0.35">
      <c r="A1002" t="s">
        <v>73</v>
      </c>
      <c r="B1002" t="s">
        <v>28</v>
      </c>
      <c r="C1002" t="s">
        <v>39</v>
      </c>
      <c r="D1002" t="s">
        <v>40</v>
      </c>
      <c r="E1002" t="s">
        <v>325</v>
      </c>
      <c r="F1002" t="s">
        <v>326</v>
      </c>
      <c r="H1002" t="s">
        <v>128</v>
      </c>
      <c r="I1002" s="3">
        <v>3.017121036310039E-3</v>
      </c>
      <c r="J1002" s="7">
        <v>51098761913.120003</v>
      </c>
      <c r="K1002">
        <v>3.6555</v>
      </c>
      <c r="L1002" s="3">
        <f t="shared" si="75"/>
        <v>0.98550243623972755</v>
      </c>
      <c r="M1002" s="3">
        <f t="shared" si="76"/>
        <v>3.0615054061379427E-3</v>
      </c>
      <c r="N1002">
        <f t="shared" si="77"/>
        <v>156439135.8439725</v>
      </c>
      <c r="O1002">
        <f t="shared" si="78"/>
        <v>42.795550771159213</v>
      </c>
      <c r="P1002" s="3">
        <f t="shared" si="79"/>
        <v>3.0615054061379431E-3</v>
      </c>
      <c r="Q1002" t="s">
        <v>1638</v>
      </c>
      <c r="R1002" t="s">
        <v>128</v>
      </c>
      <c r="S1002" t="s">
        <v>327</v>
      </c>
    </row>
    <row r="1003" spans="1:19" x14ac:dyDescent="0.35">
      <c r="A1003" t="s">
        <v>73</v>
      </c>
      <c r="B1003" t="s">
        <v>28</v>
      </c>
      <c r="C1003" t="s">
        <v>29</v>
      </c>
      <c r="D1003" t="s">
        <v>30</v>
      </c>
      <c r="E1003" t="s">
        <v>1469</v>
      </c>
      <c r="F1003" t="s">
        <v>1470</v>
      </c>
      <c r="G1003" t="s">
        <v>1471</v>
      </c>
      <c r="H1003" t="s">
        <v>452</v>
      </c>
      <c r="I1003" s="3">
        <v>2.20534396414009E-4</v>
      </c>
      <c r="J1003" s="7">
        <v>13546427235.219999</v>
      </c>
      <c r="K1003">
        <v>3.6555</v>
      </c>
      <c r="L1003" s="3">
        <f t="shared" si="75"/>
        <v>0.98169211961567404</v>
      </c>
      <c r="M1003" s="3">
        <f t="shared" si="76"/>
        <v>2.2464721067573279E-4</v>
      </c>
      <c r="N1003">
        <f t="shared" si="77"/>
        <v>3043167.0930139516</v>
      </c>
      <c r="O1003">
        <f t="shared" si="78"/>
        <v>0.83248997210065689</v>
      </c>
      <c r="P1003" s="3">
        <f t="shared" si="79"/>
        <v>2.2464721067573279E-4</v>
      </c>
      <c r="Q1003" t="s">
        <v>1638</v>
      </c>
      <c r="R1003" t="s">
        <v>452</v>
      </c>
      <c r="S1003" t="s">
        <v>1471</v>
      </c>
    </row>
    <row r="1004" spans="1:19" x14ac:dyDescent="0.35">
      <c r="A1004" t="s">
        <v>73</v>
      </c>
      <c r="B1004" t="s">
        <v>28</v>
      </c>
      <c r="C1004" t="s">
        <v>39</v>
      </c>
      <c r="D1004" t="s">
        <v>40</v>
      </c>
      <c r="E1004" t="s">
        <v>1469</v>
      </c>
      <c r="F1004" t="s">
        <v>1470</v>
      </c>
      <c r="G1004" t="s">
        <v>1471</v>
      </c>
      <c r="H1004" t="s">
        <v>452</v>
      </c>
      <c r="I1004" s="3">
        <v>1.6719139820467199E-3</v>
      </c>
      <c r="J1004" s="7">
        <v>51098761913.120003</v>
      </c>
      <c r="K1004">
        <v>3.6555</v>
      </c>
      <c r="L1004" s="3">
        <f t="shared" si="75"/>
        <v>0.98550243623972755</v>
      </c>
      <c r="M1004" s="3">
        <f t="shared" si="76"/>
        <v>1.6965092328194101E-3</v>
      </c>
      <c r="N1004">
        <f t="shared" si="77"/>
        <v>86689521.371248916</v>
      </c>
      <c r="O1004">
        <f t="shared" si="78"/>
        <v>23.714819141362035</v>
      </c>
      <c r="P1004" s="3">
        <f t="shared" si="79"/>
        <v>1.6965092328194101E-3</v>
      </c>
      <c r="Q1004" t="s">
        <v>1638</v>
      </c>
      <c r="R1004" t="s">
        <v>452</v>
      </c>
      <c r="S1004" t="s">
        <v>1471</v>
      </c>
    </row>
    <row r="1005" spans="1:19" x14ac:dyDescent="0.35">
      <c r="A1005" t="s">
        <v>73</v>
      </c>
      <c r="B1005" t="s">
        <v>28</v>
      </c>
      <c r="C1005" t="s">
        <v>39</v>
      </c>
      <c r="D1005" t="s">
        <v>40</v>
      </c>
      <c r="E1005" t="s">
        <v>1401</v>
      </c>
      <c r="F1005" t="s">
        <v>1402</v>
      </c>
      <c r="H1005" t="s">
        <v>128</v>
      </c>
      <c r="I1005" s="3">
        <v>6.0494896782309305E-4</v>
      </c>
      <c r="J1005" s="7">
        <v>51098761913.120003</v>
      </c>
      <c r="K1005">
        <v>3.6555</v>
      </c>
      <c r="L1005" s="3">
        <f t="shared" si="75"/>
        <v>0.98550243623972755</v>
      </c>
      <c r="M1005" s="3">
        <f t="shared" si="76"/>
        <v>6.1384827228974669E-4</v>
      </c>
      <c r="N1005">
        <f t="shared" si="77"/>
        <v>31366886.716513824</v>
      </c>
      <c r="O1005">
        <f t="shared" si="78"/>
        <v>8.5807377148170776</v>
      </c>
      <c r="P1005" s="3">
        <f t="shared" si="79"/>
        <v>6.1384827228974669E-4</v>
      </c>
      <c r="Q1005" t="s">
        <v>1638</v>
      </c>
      <c r="R1005" t="s">
        <v>128</v>
      </c>
      <c r="S1005" t="s">
        <v>292</v>
      </c>
    </row>
    <row r="1006" spans="1:19" x14ac:dyDescent="0.35">
      <c r="A1006" t="s">
        <v>73</v>
      </c>
      <c r="B1006" t="s">
        <v>28</v>
      </c>
      <c r="C1006" t="s">
        <v>29</v>
      </c>
      <c r="D1006" t="s">
        <v>30</v>
      </c>
      <c r="E1006" t="s">
        <v>1401</v>
      </c>
      <c r="F1006" t="s">
        <v>1402</v>
      </c>
      <c r="H1006" t="s">
        <v>128</v>
      </c>
      <c r="I1006" s="3">
        <v>2.7044142134436001E-3</v>
      </c>
      <c r="J1006" s="7">
        <v>13546427235.219999</v>
      </c>
      <c r="K1006">
        <v>3.6555</v>
      </c>
      <c r="L1006" s="3">
        <f t="shared" si="75"/>
        <v>0.98169211961567404</v>
      </c>
      <c r="M1006" s="3">
        <f t="shared" si="76"/>
        <v>2.7548496717100675E-3</v>
      </c>
      <c r="N1006">
        <f t="shared" si="77"/>
        <v>37318370.621790133</v>
      </c>
      <c r="O1006">
        <f t="shared" si="78"/>
        <v>10.208827963832617</v>
      </c>
      <c r="P1006" s="3">
        <f t="shared" si="79"/>
        <v>2.7548496717100675E-3</v>
      </c>
      <c r="Q1006" t="s">
        <v>1638</v>
      </c>
      <c r="R1006" t="s">
        <v>128</v>
      </c>
      <c r="S1006" t="s">
        <v>292</v>
      </c>
    </row>
    <row r="1007" spans="1:19" x14ac:dyDescent="0.35">
      <c r="A1007" t="s">
        <v>73</v>
      </c>
      <c r="B1007" t="s">
        <v>28</v>
      </c>
      <c r="C1007" t="s">
        <v>29</v>
      </c>
      <c r="D1007" t="s">
        <v>30</v>
      </c>
      <c r="E1007" t="s">
        <v>868</v>
      </c>
      <c r="F1007" t="s">
        <v>869</v>
      </c>
      <c r="G1007" t="s">
        <v>870</v>
      </c>
      <c r="H1007" t="s">
        <v>452</v>
      </c>
      <c r="I1007" s="3">
        <v>6.4507305324562105E-8</v>
      </c>
      <c r="J1007" s="7">
        <v>13546427235.219999</v>
      </c>
      <c r="K1007">
        <v>3.6555</v>
      </c>
      <c r="L1007" s="3">
        <f t="shared" si="75"/>
        <v>0.98169211961567404</v>
      </c>
      <c r="M1007" s="3">
        <f t="shared" si="76"/>
        <v>6.5710322040495031E-8</v>
      </c>
      <c r="N1007">
        <f t="shared" si="77"/>
        <v>890.14009612443886</v>
      </c>
      <c r="O1007">
        <f t="shared" si="78"/>
        <v>2.4350707047584156E-4</v>
      </c>
      <c r="P1007" s="3">
        <f t="shared" si="79"/>
        <v>6.5710322040495031E-8</v>
      </c>
      <c r="Q1007" t="s">
        <v>1638</v>
      </c>
      <c r="R1007" t="s">
        <v>452</v>
      </c>
      <c r="S1007" t="s">
        <v>870</v>
      </c>
    </row>
    <row r="1008" spans="1:19" x14ac:dyDescent="0.35">
      <c r="A1008" t="s">
        <v>73</v>
      </c>
      <c r="B1008" t="s">
        <v>28</v>
      </c>
      <c r="C1008" t="s">
        <v>39</v>
      </c>
      <c r="D1008" t="s">
        <v>40</v>
      </c>
      <c r="E1008" t="s">
        <v>868</v>
      </c>
      <c r="F1008" t="s">
        <v>869</v>
      </c>
      <c r="G1008" t="s">
        <v>870</v>
      </c>
      <c r="H1008" t="s">
        <v>452</v>
      </c>
      <c r="I1008" s="3">
        <v>1.87408607972952E-8</v>
      </c>
      <c r="J1008" s="7">
        <v>51098761913.120003</v>
      </c>
      <c r="K1008">
        <v>3.6555</v>
      </c>
      <c r="L1008" s="3">
        <f t="shared" si="75"/>
        <v>0.98550243623972755</v>
      </c>
      <c r="M1008" s="3">
        <f t="shared" si="76"/>
        <v>1.9016554508787036E-8</v>
      </c>
      <c r="N1008">
        <f t="shared" si="77"/>
        <v>971.72239125237752</v>
      </c>
      <c r="O1008">
        <f t="shared" si="78"/>
        <v>2.6582475482215227E-4</v>
      </c>
      <c r="P1008" s="3">
        <f t="shared" si="79"/>
        <v>1.9016554508787036E-8</v>
      </c>
      <c r="Q1008" t="s">
        <v>1638</v>
      </c>
      <c r="R1008" t="s">
        <v>452</v>
      </c>
      <c r="S1008" t="s">
        <v>870</v>
      </c>
    </row>
    <row r="1009" spans="1:19" x14ac:dyDescent="0.35">
      <c r="A1009" t="s">
        <v>73</v>
      </c>
      <c r="B1009" t="s">
        <v>28</v>
      </c>
      <c r="C1009" t="s">
        <v>39</v>
      </c>
      <c r="D1009" t="s">
        <v>40</v>
      </c>
      <c r="E1009" t="s">
        <v>328</v>
      </c>
      <c r="F1009" t="s">
        <v>329</v>
      </c>
      <c r="G1009" t="s">
        <v>330</v>
      </c>
      <c r="H1009" t="s">
        <v>128</v>
      </c>
      <c r="I1009" s="3">
        <v>3.7448095632297589E-4</v>
      </c>
      <c r="J1009" s="7">
        <v>51098761913.120003</v>
      </c>
      <c r="K1009">
        <v>3.6555</v>
      </c>
      <c r="L1009" s="3">
        <f t="shared" si="75"/>
        <v>0.98550243623972755</v>
      </c>
      <c r="M1009" s="3">
        <f t="shared" si="76"/>
        <v>3.7998988389297277E-4</v>
      </c>
      <c r="N1009">
        <f t="shared" si="77"/>
        <v>19417012.606441129</v>
      </c>
      <c r="O1009">
        <f t="shared" si="78"/>
        <v>5.3117255112682606</v>
      </c>
      <c r="P1009" s="3">
        <f t="shared" si="79"/>
        <v>3.7998988389297277E-4</v>
      </c>
      <c r="Q1009" t="s">
        <v>1638</v>
      </c>
      <c r="R1009" t="s">
        <v>128</v>
      </c>
      <c r="S1009" t="s">
        <v>330</v>
      </c>
    </row>
    <row r="1010" spans="1:19" x14ac:dyDescent="0.35">
      <c r="A1010" t="s">
        <v>73</v>
      </c>
      <c r="B1010" t="s">
        <v>28</v>
      </c>
      <c r="C1010" t="s">
        <v>39</v>
      </c>
      <c r="D1010" t="s">
        <v>40</v>
      </c>
      <c r="E1010" t="s">
        <v>331</v>
      </c>
      <c r="F1010" t="s">
        <v>332</v>
      </c>
      <c r="G1010" t="s">
        <v>333</v>
      </c>
      <c r="H1010" t="s">
        <v>128</v>
      </c>
      <c r="I1010" s="3">
        <v>1.77973293238561E-6</v>
      </c>
      <c r="J1010" s="7">
        <v>51098761913.120003</v>
      </c>
      <c r="K1010">
        <v>3.6555</v>
      </c>
      <c r="L1010" s="3">
        <f t="shared" si="75"/>
        <v>0.98550243623972755</v>
      </c>
      <c r="M1010" s="3">
        <f t="shared" si="76"/>
        <v>1.8059142899497435E-6</v>
      </c>
      <c r="N1010">
        <f t="shared" si="77"/>
        <v>92279.984337643109</v>
      </c>
      <c r="O1010">
        <f t="shared" si="78"/>
        <v>2.5244148362096323E-2</v>
      </c>
      <c r="P1010" s="3">
        <f t="shared" si="79"/>
        <v>1.8059142899497435E-6</v>
      </c>
      <c r="Q1010" t="s">
        <v>1638</v>
      </c>
      <c r="R1010" t="s">
        <v>128</v>
      </c>
      <c r="S1010" t="s">
        <v>333</v>
      </c>
    </row>
    <row r="1011" spans="1:19" x14ac:dyDescent="0.35">
      <c r="A1011" t="s">
        <v>73</v>
      </c>
      <c r="B1011" t="s">
        <v>28</v>
      </c>
      <c r="C1011" t="s">
        <v>76</v>
      </c>
      <c r="D1011" t="s">
        <v>77</v>
      </c>
      <c r="E1011" t="s">
        <v>868</v>
      </c>
      <c r="F1011" t="s">
        <v>869</v>
      </c>
      <c r="G1011" t="s">
        <v>870</v>
      </c>
      <c r="H1011" t="s">
        <v>452</v>
      </c>
      <c r="I1011" s="3">
        <v>6.5887116733771695E-8</v>
      </c>
      <c r="J1011" s="7">
        <v>13022065924.940001</v>
      </c>
      <c r="K1011">
        <v>3.6555</v>
      </c>
      <c r="L1011" s="3">
        <f t="shared" si="75"/>
        <v>0.96546898107770229</v>
      </c>
      <c r="M1011" s="3">
        <f t="shared" si="76"/>
        <v>6.8243639127820937E-8</v>
      </c>
      <c r="N1011">
        <f t="shared" si="77"/>
        <v>888.67316768029912</v>
      </c>
      <c r="O1011">
        <f t="shared" si="78"/>
        <v>2.4310577696082592E-4</v>
      </c>
      <c r="P1011" s="3">
        <f t="shared" si="79"/>
        <v>6.8243639127820937E-8</v>
      </c>
      <c r="Q1011" t="s">
        <v>1638</v>
      </c>
      <c r="R1011" t="s">
        <v>452</v>
      </c>
      <c r="S1011" t="s">
        <v>870</v>
      </c>
    </row>
    <row r="1012" spans="1:19" x14ac:dyDescent="0.35">
      <c r="A1012" t="s">
        <v>73</v>
      </c>
      <c r="B1012" t="s">
        <v>28</v>
      </c>
      <c r="C1012" t="s">
        <v>39</v>
      </c>
      <c r="D1012" t="s">
        <v>40</v>
      </c>
      <c r="E1012" t="s">
        <v>871</v>
      </c>
      <c r="F1012" t="s">
        <v>872</v>
      </c>
      <c r="G1012" t="s">
        <v>873</v>
      </c>
      <c r="H1012" t="s">
        <v>452</v>
      </c>
      <c r="I1012" s="3">
        <v>1.7318683601476801E-8</v>
      </c>
      <c r="J1012" s="7">
        <v>51098761913.120003</v>
      </c>
      <c r="K1012">
        <v>3.6555</v>
      </c>
      <c r="L1012" s="3">
        <f t="shared" si="75"/>
        <v>0.98550243623972755</v>
      </c>
      <c r="M1012" s="3">
        <f t="shared" si="76"/>
        <v>1.7573455898858844E-8</v>
      </c>
      <c r="N1012">
        <f t="shared" si="77"/>
        <v>897.98183896650232</v>
      </c>
      <c r="O1012">
        <f t="shared" si="78"/>
        <v>2.4565226069388657E-4</v>
      </c>
      <c r="P1012" s="3">
        <f t="shared" si="79"/>
        <v>1.7573455898858844E-8</v>
      </c>
      <c r="Q1012" t="s">
        <v>1638</v>
      </c>
      <c r="R1012" t="s">
        <v>452</v>
      </c>
      <c r="S1012" t="s">
        <v>873</v>
      </c>
    </row>
    <row r="1013" spans="1:19" x14ac:dyDescent="0.35">
      <c r="A1013" t="s">
        <v>73</v>
      </c>
      <c r="B1013" t="s">
        <v>28</v>
      </c>
      <c r="C1013" t="s">
        <v>29</v>
      </c>
      <c r="D1013" t="s">
        <v>30</v>
      </c>
      <c r="E1013" t="s">
        <v>335</v>
      </c>
      <c r="F1013" t="s">
        <v>336</v>
      </c>
      <c r="G1013" t="s">
        <v>337</v>
      </c>
      <c r="H1013" t="s">
        <v>128</v>
      </c>
      <c r="I1013" s="3">
        <v>4.9481108149190398E-6</v>
      </c>
      <c r="J1013" s="7">
        <v>13546427235.219999</v>
      </c>
      <c r="K1013">
        <v>3.6555</v>
      </c>
      <c r="L1013" s="3">
        <f t="shared" si="75"/>
        <v>0.98169211961567404</v>
      </c>
      <c r="M1013" s="3">
        <f t="shared" si="76"/>
        <v>5.040389666014832E-6</v>
      </c>
      <c r="N1013">
        <f t="shared" si="77"/>
        <v>68279.271847824755</v>
      </c>
      <c r="O1013">
        <f t="shared" si="78"/>
        <v>1.8678504130166806E-2</v>
      </c>
      <c r="P1013" s="3">
        <f t="shared" si="79"/>
        <v>5.040389666014832E-6</v>
      </c>
      <c r="Q1013" t="s">
        <v>1638</v>
      </c>
      <c r="R1013" t="s">
        <v>128</v>
      </c>
      <c r="S1013" t="s">
        <v>337</v>
      </c>
    </row>
    <row r="1014" spans="1:19" x14ac:dyDescent="0.35">
      <c r="A1014" t="s">
        <v>73</v>
      </c>
      <c r="B1014" t="s">
        <v>28</v>
      </c>
      <c r="C1014" t="s">
        <v>39</v>
      </c>
      <c r="D1014" t="s">
        <v>40</v>
      </c>
      <c r="E1014" t="s">
        <v>335</v>
      </c>
      <c r="F1014" t="s">
        <v>336</v>
      </c>
      <c r="G1014" t="s">
        <v>337</v>
      </c>
      <c r="H1014" t="s">
        <v>128</v>
      </c>
      <c r="I1014" s="3">
        <v>2.7825356769814798E-6</v>
      </c>
      <c r="J1014" s="7">
        <v>51098761913.120003</v>
      </c>
      <c r="K1014">
        <v>3.6555</v>
      </c>
      <c r="L1014" s="3">
        <f t="shared" si="75"/>
        <v>0.98550243623972755</v>
      </c>
      <c r="M1014" s="3">
        <f t="shared" si="76"/>
        <v>2.8234691002880652E-6</v>
      </c>
      <c r="N1014">
        <f t="shared" si="77"/>
        <v>144275.77532467098</v>
      </c>
      <c r="O1014">
        <f t="shared" si="78"/>
        <v>3.9468137142571739E-2</v>
      </c>
      <c r="P1014" s="3">
        <f t="shared" si="79"/>
        <v>2.8234691002880652E-6</v>
      </c>
      <c r="Q1014" t="s">
        <v>1638</v>
      </c>
      <c r="R1014" t="s">
        <v>128</v>
      </c>
      <c r="S1014" t="s">
        <v>337</v>
      </c>
    </row>
    <row r="1015" spans="1:19" x14ac:dyDescent="0.35">
      <c r="A1015" t="s">
        <v>73</v>
      </c>
      <c r="B1015" t="s">
        <v>28</v>
      </c>
      <c r="C1015" t="s">
        <v>29</v>
      </c>
      <c r="D1015" t="s">
        <v>30</v>
      </c>
      <c r="E1015" t="s">
        <v>871</v>
      </c>
      <c r="F1015" t="s">
        <v>872</v>
      </c>
      <c r="G1015" t="s">
        <v>873</v>
      </c>
      <c r="H1015" t="s">
        <v>452</v>
      </c>
      <c r="I1015" s="3">
        <v>1.11418309913662E-7</v>
      </c>
      <c r="J1015" s="7">
        <v>13546427235.219999</v>
      </c>
      <c r="K1015">
        <v>3.6555</v>
      </c>
      <c r="L1015" s="3">
        <f t="shared" si="75"/>
        <v>0.98169211961567404</v>
      </c>
      <c r="M1015" s="3">
        <f t="shared" si="76"/>
        <v>1.1349618448325889E-7</v>
      </c>
      <c r="N1015">
        <f t="shared" si="77"/>
        <v>1537.4678045775718</v>
      </c>
      <c r="O1015">
        <f t="shared" si="78"/>
        <v>4.2059028985845216E-4</v>
      </c>
      <c r="P1015" s="3">
        <f t="shared" si="79"/>
        <v>1.1349618448325889E-7</v>
      </c>
      <c r="Q1015" t="s">
        <v>1638</v>
      </c>
      <c r="R1015" t="s">
        <v>452</v>
      </c>
      <c r="S1015" t="s">
        <v>873</v>
      </c>
    </row>
    <row r="1016" spans="1:19" x14ac:dyDescent="0.35">
      <c r="A1016" t="s">
        <v>73</v>
      </c>
      <c r="B1016" t="s">
        <v>28</v>
      </c>
      <c r="C1016" t="s">
        <v>76</v>
      </c>
      <c r="D1016" t="s">
        <v>77</v>
      </c>
      <c r="E1016" t="s">
        <v>871</v>
      </c>
      <c r="F1016" t="s">
        <v>872</v>
      </c>
      <c r="G1016" t="s">
        <v>873</v>
      </c>
      <c r="H1016" t="s">
        <v>452</v>
      </c>
      <c r="I1016" s="3">
        <v>9.2398301745117094E-8</v>
      </c>
      <c r="J1016" s="7">
        <v>13022065924.940001</v>
      </c>
      <c r="K1016">
        <v>3.6555</v>
      </c>
      <c r="L1016" s="3">
        <f t="shared" si="75"/>
        <v>0.96546898107770229</v>
      </c>
      <c r="M1016" s="3">
        <f t="shared" si="76"/>
        <v>9.5703024702023806E-8</v>
      </c>
      <c r="N1016">
        <f t="shared" si="77"/>
        <v>1246.2510968859153</v>
      </c>
      <c r="O1016">
        <f t="shared" si="78"/>
        <v>3.409249341775175E-4</v>
      </c>
      <c r="P1016" s="3">
        <f t="shared" si="79"/>
        <v>9.5703024702023806E-8</v>
      </c>
      <c r="Q1016" t="s">
        <v>1638</v>
      </c>
      <c r="R1016" t="s">
        <v>452</v>
      </c>
      <c r="S1016" t="s">
        <v>873</v>
      </c>
    </row>
    <row r="1017" spans="1:19" x14ac:dyDescent="0.35">
      <c r="A1017" t="s">
        <v>73</v>
      </c>
      <c r="B1017" t="s">
        <v>28</v>
      </c>
      <c r="C1017" t="s">
        <v>39</v>
      </c>
      <c r="D1017" t="s">
        <v>40</v>
      </c>
      <c r="E1017" t="s">
        <v>339</v>
      </c>
      <c r="F1017" t="s">
        <v>340</v>
      </c>
      <c r="H1017" t="s">
        <v>128</v>
      </c>
      <c r="I1017" s="3">
        <v>6.5784877059678198E-3</v>
      </c>
      <c r="J1017" s="7">
        <v>51098761913.120003</v>
      </c>
      <c r="K1017">
        <v>3.6555</v>
      </c>
      <c r="L1017" s="3">
        <f t="shared" si="75"/>
        <v>0.98550243623972755</v>
      </c>
      <c r="M1017" s="3">
        <f t="shared" si="76"/>
        <v>6.6752627533510989E-3</v>
      </c>
      <c r="N1017">
        <f t="shared" si="77"/>
        <v>341097662.14100569</v>
      </c>
      <c r="O1017">
        <f t="shared" si="78"/>
        <v>93.310808956642234</v>
      </c>
      <c r="P1017" s="3">
        <f t="shared" si="79"/>
        <v>6.6752627533510989E-3</v>
      </c>
      <c r="Q1017" t="s">
        <v>1638</v>
      </c>
      <c r="R1017" t="s">
        <v>128</v>
      </c>
      <c r="S1017" t="s">
        <v>205</v>
      </c>
    </row>
    <row r="1018" spans="1:19" x14ac:dyDescent="0.35">
      <c r="A1018" t="s">
        <v>73</v>
      </c>
      <c r="B1018" t="s">
        <v>28</v>
      </c>
      <c r="C1018" t="s">
        <v>29</v>
      </c>
      <c r="D1018" t="s">
        <v>30</v>
      </c>
      <c r="E1018" t="s">
        <v>339</v>
      </c>
      <c r="F1018" t="s">
        <v>340</v>
      </c>
      <c r="H1018" t="s">
        <v>128</v>
      </c>
      <c r="I1018" s="3">
        <v>1.4024029344388841E-2</v>
      </c>
      <c r="J1018" s="7">
        <v>13546427235.219999</v>
      </c>
      <c r="K1018">
        <v>3.6555</v>
      </c>
      <c r="L1018" s="3">
        <f t="shared" si="75"/>
        <v>0.98169211961567404</v>
      </c>
      <c r="M1018" s="3">
        <f t="shared" si="76"/>
        <v>1.4285567811096574E-2</v>
      </c>
      <c r="N1018">
        <f t="shared" si="77"/>
        <v>193518404.86682078</v>
      </c>
      <c r="O1018">
        <f t="shared" si="78"/>
        <v>52.938970008704906</v>
      </c>
      <c r="P1018" s="3">
        <f t="shared" si="79"/>
        <v>1.4285567811096574E-2</v>
      </c>
      <c r="Q1018" t="s">
        <v>1638</v>
      </c>
      <c r="R1018" t="s">
        <v>128</v>
      </c>
      <c r="S1018" t="s">
        <v>205</v>
      </c>
    </row>
    <row r="1019" spans="1:19" x14ac:dyDescent="0.35">
      <c r="A1019" t="s">
        <v>73</v>
      </c>
      <c r="B1019" t="s">
        <v>28</v>
      </c>
      <c r="C1019" t="s">
        <v>76</v>
      </c>
      <c r="D1019" t="s">
        <v>77</v>
      </c>
      <c r="E1019" t="s">
        <v>874</v>
      </c>
      <c r="F1019" t="s">
        <v>875</v>
      </c>
      <c r="G1019" t="s">
        <v>876</v>
      </c>
      <c r="H1019" t="s">
        <v>452</v>
      </c>
      <c r="I1019" s="3">
        <v>4.7727582419845601E-9</v>
      </c>
      <c r="J1019" s="7">
        <v>13022065924.940001</v>
      </c>
      <c r="K1019">
        <v>3.6555</v>
      </c>
      <c r="L1019" s="3">
        <f t="shared" si="75"/>
        <v>0.96546898107770229</v>
      </c>
      <c r="M1019" s="3">
        <f t="shared" si="76"/>
        <v>4.9434609868635874E-9</v>
      </c>
      <c r="N1019">
        <f t="shared" si="77"/>
        <v>64.374074868306593</v>
      </c>
      <c r="O1019">
        <f t="shared" si="78"/>
        <v>1.7610196927453591E-5</v>
      </c>
      <c r="P1019" s="3">
        <f t="shared" si="79"/>
        <v>4.9434609868635874E-9</v>
      </c>
      <c r="Q1019" t="s">
        <v>1638</v>
      </c>
      <c r="R1019" t="s">
        <v>452</v>
      </c>
      <c r="S1019" t="s">
        <v>876</v>
      </c>
    </row>
    <row r="1020" spans="1:19" x14ac:dyDescent="0.35">
      <c r="A1020" t="s">
        <v>73</v>
      </c>
      <c r="B1020" t="s">
        <v>28</v>
      </c>
      <c r="C1020" t="s">
        <v>39</v>
      </c>
      <c r="D1020" t="s">
        <v>40</v>
      </c>
      <c r="E1020" t="s">
        <v>874</v>
      </c>
      <c r="F1020" t="s">
        <v>875</v>
      </c>
      <c r="G1020" t="s">
        <v>876</v>
      </c>
      <c r="H1020" t="s">
        <v>452</v>
      </c>
      <c r="I1020" s="3">
        <v>2.0239112906205402E-9</v>
      </c>
      <c r="J1020" s="7">
        <v>51098761913.120003</v>
      </c>
      <c r="K1020">
        <v>3.6555</v>
      </c>
      <c r="L1020" s="3">
        <f t="shared" si="75"/>
        <v>0.98550243623972755</v>
      </c>
      <c r="M1020" s="3">
        <f t="shared" si="76"/>
        <v>2.0536847157303379E-9</v>
      </c>
      <c r="N1020">
        <f t="shared" si="77"/>
        <v>104.94074633371807</v>
      </c>
      <c r="O1020">
        <f t="shared" si="78"/>
        <v>2.8707631331888408E-5</v>
      </c>
      <c r="P1020" s="3">
        <f t="shared" si="79"/>
        <v>2.0536847157303379E-9</v>
      </c>
      <c r="Q1020" t="s">
        <v>1638</v>
      </c>
      <c r="R1020" t="s">
        <v>452</v>
      </c>
      <c r="S1020" t="s">
        <v>876</v>
      </c>
    </row>
    <row r="1021" spans="1:19" x14ac:dyDescent="0.35">
      <c r="A1021" t="s">
        <v>73</v>
      </c>
      <c r="B1021" t="s">
        <v>28</v>
      </c>
      <c r="C1021" t="s">
        <v>29</v>
      </c>
      <c r="D1021" t="s">
        <v>30</v>
      </c>
      <c r="E1021" t="s">
        <v>341</v>
      </c>
      <c r="F1021" t="s">
        <v>342</v>
      </c>
      <c r="G1021" t="s">
        <v>343</v>
      </c>
      <c r="H1021" t="s">
        <v>128</v>
      </c>
      <c r="I1021" s="3">
        <v>5.6153565291643982E-4</v>
      </c>
      <c r="J1021" s="7">
        <v>13546427235.219999</v>
      </c>
      <c r="K1021">
        <v>3.6555</v>
      </c>
      <c r="L1021" s="3">
        <f t="shared" si="75"/>
        <v>0.98169211961567404</v>
      </c>
      <c r="M1021" s="3">
        <f t="shared" si="76"/>
        <v>5.7200790522417288E-4</v>
      </c>
      <c r="N1021">
        <f t="shared" si="77"/>
        <v>7748663.4660898754</v>
      </c>
      <c r="O1021">
        <f t="shared" si="78"/>
        <v>2.1197273877964369</v>
      </c>
      <c r="P1021" s="3">
        <f t="shared" si="79"/>
        <v>5.7200790522417288E-4</v>
      </c>
      <c r="Q1021" t="s">
        <v>1638</v>
      </c>
      <c r="R1021" t="s">
        <v>128</v>
      </c>
      <c r="S1021" t="s">
        <v>343</v>
      </c>
    </row>
    <row r="1022" spans="1:19" x14ac:dyDescent="0.35">
      <c r="A1022" t="s">
        <v>73</v>
      </c>
      <c r="B1022" t="s">
        <v>28</v>
      </c>
      <c r="C1022" t="s">
        <v>29</v>
      </c>
      <c r="D1022" t="s">
        <v>30</v>
      </c>
      <c r="E1022" t="s">
        <v>192</v>
      </c>
      <c r="F1022" t="s">
        <v>193</v>
      </c>
      <c r="G1022" t="s">
        <v>194</v>
      </c>
      <c r="H1022" t="s">
        <v>128</v>
      </c>
      <c r="I1022" s="3">
        <v>5.3532814974854898E-6</v>
      </c>
      <c r="J1022" s="7">
        <v>13546427235.219999</v>
      </c>
      <c r="K1022">
        <v>3.6555</v>
      </c>
      <c r="L1022" s="3">
        <f t="shared" si="75"/>
        <v>0.98169211961567404</v>
      </c>
      <c r="M1022" s="3">
        <f t="shared" si="76"/>
        <v>5.4531165021282479E-6</v>
      </c>
      <c r="N1022">
        <f t="shared" si="77"/>
        <v>73870.245901257716</v>
      </c>
      <c r="O1022">
        <f t="shared" si="78"/>
        <v>2.0207973164069953E-2</v>
      </c>
      <c r="P1022" s="3">
        <f t="shared" si="79"/>
        <v>5.4531165021282479E-6</v>
      </c>
      <c r="Q1022" t="s">
        <v>1638</v>
      </c>
      <c r="R1022" t="s">
        <v>128</v>
      </c>
      <c r="S1022" t="s">
        <v>194</v>
      </c>
    </row>
    <row r="1023" spans="1:19" x14ac:dyDescent="0.35">
      <c r="A1023" t="s">
        <v>73</v>
      </c>
      <c r="B1023" t="s">
        <v>28</v>
      </c>
      <c r="C1023" t="s">
        <v>39</v>
      </c>
      <c r="D1023" t="s">
        <v>40</v>
      </c>
      <c r="E1023" t="s">
        <v>880</v>
      </c>
      <c r="F1023" t="s">
        <v>881</v>
      </c>
      <c r="G1023" t="s">
        <v>882</v>
      </c>
      <c r="H1023" t="s">
        <v>452</v>
      </c>
      <c r="I1023" s="3">
        <v>4.7568228519730693E-2</v>
      </c>
      <c r="J1023" s="7">
        <v>51098761913.120003</v>
      </c>
      <c r="K1023">
        <v>3.6555</v>
      </c>
      <c r="L1023" s="3">
        <f t="shared" si="75"/>
        <v>0.98550243623972755</v>
      </c>
      <c r="M1023" s="3">
        <f t="shared" si="76"/>
        <v>4.8267996882109712E-2</v>
      </c>
      <c r="N1023">
        <f t="shared" si="77"/>
        <v>2466434880.7021427</v>
      </c>
      <c r="O1023">
        <f t="shared" si="78"/>
        <v>674.71888406569349</v>
      </c>
      <c r="P1023" s="3">
        <f t="shared" si="79"/>
        <v>4.8267996882109712E-2</v>
      </c>
      <c r="Q1023" t="s">
        <v>1638</v>
      </c>
      <c r="R1023" t="s">
        <v>452</v>
      </c>
      <c r="S1023" t="s">
        <v>882</v>
      </c>
    </row>
    <row r="1024" spans="1:19" x14ac:dyDescent="0.35">
      <c r="A1024" t="s">
        <v>73</v>
      </c>
      <c r="B1024" t="s">
        <v>28</v>
      </c>
      <c r="C1024" t="s">
        <v>29</v>
      </c>
      <c r="D1024" t="s">
        <v>30</v>
      </c>
      <c r="E1024" t="s">
        <v>880</v>
      </c>
      <c r="F1024" t="s">
        <v>881</v>
      </c>
      <c r="G1024" t="s">
        <v>882</v>
      </c>
      <c r="H1024" t="s">
        <v>452</v>
      </c>
      <c r="I1024" s="3">
        <v>1.2056835606948989E-2</v>
      </c>
      <c r="J1024" s="7">
        <v>13546427235.219999</v>
      </c>
      <c r="K1024">
        <v>3.6555</v>
      </c>
      <c r="L1024" s="3">
        <f t="shared" si="75"/>
        <v>0.98169211961567404</v>
      </c>
      <c r="M1024" s="3">
        <f t="shared" si="76"/>
        <v>1.2281687268376118E-2</v>
      </c>
      <c r="N1024">
        <f t="shared" si="77"/>
        <v>166372982.90678495</v>
      </c>
      <c r="O1024">
        <f t="shared" si="78"/>
        <v>45.513057832522215</v>
      </c>
      <c r="P1024" s="3">
        <f t="shared" si="79"/>
        <v>1.2281687268376118E-2</v>
      </c>
      <c r="Q1024" t="s">
        <v>1638</v>
      </c>
      <c r="R1024" t="s">
        <v>452</v>
      </c>
      <c r="S1024" t="s">
        <v>882</v>
      </c>
    </row>
    <row r="1025" spans="1:19" x14ac:dyDescent="0.35">
      <c r="A1025" t="s">
        <v>73</v>
      </c>
      <c r="B1025" t="s">
        <v>28</v>
      </c>
      <c r="C1025" t="s">
        <v>29</v>
      </c>
      <c r="D1025" t="s">
        <v>30</v>
      </c>
      <c r="E1025" t="s">
        <v>195</v>
      </c>
      <c r="F1025" t="s">
        <v>196</v>
      </c>
      <c r="G1025" t="s">
        <v>1640</v>
      </c>
      <c r="H1025" t="s">
        <v>128</v>
      </c>
      <c r="I1025" s="3">
        <v>1.4576797886733399E-6</v>
      </c>
      <c r="J1025" s="7">
        <v>13546427235.219999</v>
      </c>
      <c r="K1025">
        <v>3.6555</v>
      </c>
      <c r="L1025" s="3">
        <f t="shared" si="75"/>
        <v>0.98169211961567404</v>
      </c>
      <c r="M1025" s="3">
        <f t="shared" si="76"/>
        <v>1.4848645105188498E-6</v>
      </c>
      <c r="N1025">
        <f t="shared" si="77"/>
        <v>20114.609045904159</v>
      </c>
      <c r="O1025">
        <f t="shared" si="78"/>
        <v>5.5025602642331172E-3</v>
      </c>
      <c r="P1025" s="3">
        <f t="shared" si="79"/>
        <v>1.4848645105188498E-6</v>
      </c>
      <c r="Q1025" t="s">
        <v>1638</v>
      </c>
      <c r="R1025" t="s">
        <v>128</v>
      </c>
      <c r="S1025" t="s">
        <v>197</v>
      </c>
    </row>
    <row r="1026" spans="1:19" x14ac:dyDescent="0.35">
      <c r="A1026" t="s">
        <v>73</v>
      </c>
      <c r="B1026" t="s">
        <v>28</v>
      </c>
      <c r="C1026" t="s">
        <v>76</v>
      </c>
      <c r="D1026" t="s">
        <v>77</v>
      </c>
      <c r="E1026" t="s">
        <v>880</v>
      </c>
      <c r="F1026" t="s">
        <v>881</v>
      </c>
      <c r="G1026" t="s">
        <v>882</v>
      </c>
      <c r="H1026" t="s">
        <v>452</v>
      </c>
      <c r="I1026" s="3">
        <v>7.8740263362629445E-2</v>
      </c>
      <c r="J1026" s="7">
        <v>13022065924.940001</v>
      </c>
      <c r="K1026">
        <v>3.6555</v>
      </c>
      <c r="L1026" s="3">
        <f t="shared" ref="L1026:L1089" si="80">SUMIFS($I$2:$I$3582,$A$2:$A$3582,$A1026,$B$2:$B$3582,$B1026,$C$2:$C$3582,$C1026)</f>
        <v>0.96546898107770229</v>
      </c>
      <c r="M1026" s="3">
        <f t="shared" ref="M1026:M1089" si="81">IF(L1026=0,0,I1026/L1026)</f>
        <v>8.1556492135807235E-2</v>
      </c>
      <c r="N1026">
        <f t="shared" ref="N1026:N1089" si="82">M1026*J1026</f>
        <v>1062034017.1993325</v>
      </c>
      <c r="O1026">
        <f t="shared" ref="O1026:O1089" si="83">IF(K1026=0,"",N1026/K1026/1000000)</f>
        <v>290.53043829827175</v>
      </c>
      <c r="P1026" s="3">
        <f t="shared" ref="P1026:P1089" si="84">IF(J1026=0,0,N1026/J1026)</f>
        <v>8.1556492135807235E-2</v>
      </c>
      <c r="Q1026" t="s">
        <v>1638</v>
      </c>
      <c r="R1026" t="s">
        <v>452</v>
      </c>
      <c r="S1026" t="s">
        <v>882</v>
      </c>
    </row>
    <row r="1027" spans="1:19" x14ac:dyDescent="0.35">
      <c r="A1027" t="s">
        <v>73</v>
      </c>
      <c r="B1027" t="s">
        <v>28</v>
      </c>
      <c r="C1027" t="s">
        <v>39</v>
      </c>
      <c r="D1027" t="s">
        <v>40</v>
      </c>
      <c r="E1027" t="s">
        <v>198</v>
      </c>
      <c r="F1027" t="s">
        <v>199</v>
      </c>
      <c r="G1027" t="s">
        <v>194</v>
      </c>
      <c r="H1027" t="s">
        <v>128</v>
      </c>
      <c r="I1027" s="3">
        <v>4.0319133039338302E-7</v>
      </c>
      <c r="J1027" s="7">
        <v>51098761913.120003</v>
      </c>
      <c r="K1027">
        <v>3.6555</v>
      </c>
      <c r="L1027" s="3">
        <f t="shared" si="80"/>
        <v>0.98550243623972755</v>
      </c>
      <c r="M1027" s="3">
        <f t="shared" si="81"/>
        <v>4.0912261153995264E-7</v>
      </c>
      <c r="N1027">
        <f t="shared" si="82"/>
        <v>20905.658920353922</v>
      </c>
      <c r="O1027">
        <f t="shared" si="83"/>
        <v>5.7189601751754682E-3</v>
      </c>
      <c r="P1027" s="3">
        <f t="shared" si="84"/>
        <v>4.0912261153995264E-7</v>
      </c>
      <c r="Q1027" t="s">
        <v>1638</v>
      </c>
      <c r="R1027" t="s">
        <v>128</v>
      </c>
      <c r="S1027" t="s">
        <v>194</v>
      </c>
    </row>
    <row r="1028" spans="1:19" x14ac:dyDescent="0.35">
      <c r="A1028" t="s">
        <v>73</v>
      </c>
      <c r="B1028" t="s">
        <v>28</v>
      </c>
      <c r="C1028" t="s">
        <v>29</v>
      </c>
      <c r="D1028" t="s">
        <v>30</v>
      </c>
      <c r="E1028" t="s">
        <v>200</v>
      </c>
      <c r="F1028" t="s">
        <v>201</v>
      </c>
      <c r="G1028" t="s">
        <v>202</v>
      </c>
      <c r="H1028" t="s">
        <v>128</v>
      </c>
      <c r="I1028" s="3">
        <v>2.5626015774915899E-6</v>
      </c>
      <c r="J1028" s="7">
        <v>13546427235.219999</v>
      </c>
      <c r="K1028">
        <v>3.6555</v>
      </c>
      <c r="L1028" s="3">
        <f t="shared" si="80"/>
        <v>0.98169211961567404</v>
      </c>
      <c r="M1028" s="3">
        <f t="shared" si="81"/>
        <v>2.6103923279885669E-6</v>
      </c>
      <c r="N1028">
        <f t="shared" si="82"/>
        <v>35361.489726473657</v>
      </c>
      <c r="O1028">
        <f t="shared" si="83"/>
        <v>9.6735028659482025E-3</v>
      </c>
      <c r="P1028" s="3">
        <f t="shared" si="84"/>
        <v>2.6103923279885669E-6</v>
      </c>
      <c r="Q1028" t="s">
        <v>1638</v>
      </c>
      <c r="R1028" t="s">
        <v>128</v>
      </c>
      <c r="S1028" t="s">
        <v>202</v>
      </c>
    </row>
    <row r="1029" spans="1:19" x14ac:dyDescent="0.35">
      <c r="A1029" t="s">
        <v>73</v>
      </c>
      <c r="B1029" t="s">
        <v>28</v>
      </c>
      <c r="C1029" t="s">
        <v>39</v>
      </c>
      <c r="D1029" t="s">
        <v>40</v>
      </c>
      <c r="E1029" t="s">
        <v>1472</v>
      </c>
      <c r="F1029" t="s">
        <v>1473</v>
      </c>
      <c r="G1029" t="s">
        <v>1474</v>
      </c>
      <c r="H1029" t="s">
        <v>452</v>
      </c>
      <c r="I1029" s="3">
        <v>2.7429571739766801E-3</v>
      </c>
      <c r="J1029" s="7">
        <v>51098761913.120003</v>
      </c>
      <c r="K1029">
        <v>3.6555</v>
      </c>
      <c r="L1029" s="3">
        <f t="shared" si="80"/>
        <v>0.98550243623972755</v>
      </c>
      <c r="M1029" s="3">
        <f t="shared" si="81"/>
        <v>2.7833083644548643E-3</v>
      </c>
      <c r="N1029">
        <f t="shared" si="82"/>
        <v>142223611.44607455</v>
      </c>
      <c r="O1029">
        <f t="shared" si="83"/>
        <v>38.906746394768035</v>
      </c>
      <c r="P1029" s="3">
        <f t="shared" si="84"/>
        <v>2.7833083644548643E-3</v>
      </c>
      <c r="Q1029" t="s">
        <v>1638</v>
      </c>
      <c r="R1029" t="s">
        <v>452</v>
      </c>
      <c r="S1029" t="s">
        <v>1474</v>
      </c>
    </row>
    <row r="1030" spans="1:19" x14ac:dyDescent="0.35">
      <c r="A1030" t="s">
        <v>73</v>
      </c>
      <c r="B1030" t="s">
        <v>28</v>
      </c>
      <c r="C1030" t="s">
        <v>76</v>
      </c>
      <c r="D1030" t="s">
        <v>77</v>
      </c>
      <c r="E1030" t="s">
        <v>1472</v>
      </c>
      <c r="F1030" t="s">
        <v>1473</v>
      </c>
      <c r="G1030" t="s">
        <v>1474</v>
      </c>
      <c r="H1030" t="s">
        <v>452</v>
      </c>
      <c r="I1030" s="3">
        <v>4.3613171926863504E-3</v>
      </c>
      <c r="J1030" s="7">
        <v>13022065924.940001</v>
      </c>
      <c r="K1030">
        <v>3.6555</v>
      </c>
      <c r="L1030" s="3">
        <f t="shared" si="80"/>
        <v>0.96546898107770229</v>
      </c>
      <c r="M1030" s="3">
        <f t="shared" si="81"/>
        <v>4.5173043134105056E-3</v>
      </c>
      <c r="N1030">
        <f t="shared" si="82"/>
        <v>58824634.572247431</v>
      </c>
      <c r="O1030">
        <f t="shared" si="83"/>
        <v>16.092089884351644</v>
      </c>
      <c r="P1030" s="3">
        <f t="shared" si="84"/>
        <v>4.5173043134105056E-3</v>
      </c>
      <c r="Q1030" t="s">
        <v>1638</v>
      </c>
      <c r="R1030" t="s">
        <v>452</v>
      </c>
      <c r="S1030" t="s">
        <v>1474</v>
      </c>
    </row>
    <row r="1031" spans="1:19" x14ac:dyDescent="0.35">
      <c r="A1031" t="s">
        <v>73</v>
      </c>
      <c r="B1031" t="s">
        <v>28</v>
      </c>
      <c r="C1031" t="s">
        <v>29</v>
      </c>
      <c r="D1031" t="s">
        <v>30</v>
      </c>
      <c r="E1031" t="s">
        <v>344</v>
      </c>
      <c r="F1031" t="s">
        <v>345</v>
      </c>
      <c r="G1031" t="s">
        <v>346</v>
      </c>
      <c r="H1031" t="s">
        <v>128</v>
      </c>
      <c r="I1031" s="3">
        <v>4.3029417278936897E-21</v>
      </c>
      <c r="J1031" s="7">
        <v>13546427235.219999</v>
      </c>
      <c r="K1031">
        <v>3.6555</v>
      </c>
      <c r="L1031" s="3">
        <f t="shared" si="80"/>
        <v>0.98169211961567404</v>
      </c>
      <c r="M1031" s="3">
        <f t="shared" si="81"/>
        <v>4.3831886208664516E-21</v>
      </c>
      <c r="N1031">
        <f t="shared" si="82"/>
        <v>5.9376545710811689E-11</v>
      </c>
      <c r="O1031">
        <f t="shared" si="83"/>
        <v>1.624307090981034E-17</v>
      </c>
      <c r="P1031" s="3">
        <f t="shared" si="84"/>
        <v>4.3831886208664516E-21</v>
      </c>
      <c r="Q1031" t="s">
        <v>1669</v>
      </c>
      <c r="R1031" t="s">
        <v>128</v>
      </c>
      <c r="S1031" t="s">
        <v>346</v>
      </c>
    </row>
    <row r="1032" spans="1:19" x14ac:dyDescent="0.35">
      <c r="A1032" t="s">
        <v>73</v>
      </c>
      <c r="B1032" t="s">
        <v>28</v>
      </c>
      <c r="C1032" t="s">
        <v>39</v>
      </c>
      <c r="D1032" t="s">
        <v>40</v>
      </c>
      <c r="E1032" t="s">
        <v>344</v>
      </c>
      <c r="F1032" t="s">
        <v>345</v>
      </c>
      <c r="G1032" t="s">
        <v>346</v>
      </c>
      <c r="H1032" t="s">
        <v>128</v>
      </c>
      <c r="I1032" s="3">
        <v>7.2350392529836399E-4</v>
      </c>
      <c r="J1032" s="7">
        <v>51098761913.120003</v>
      </c>
      <c r="K1032">
        <v>3.6555</v>
      </c>
      <c r="L1032" s="3">
        <f t="shared" si="80"/>
        <v>0.98550243623972755</v>
      </c>
      <c r="M1032" s="3">
        <f t="shared" si="81"/>
        <v>7.3414727218631514E-4</v>
      </c>
      <c r="N1032">
        <f t="shared" si="82"/>
        <v>37514016.670615025</v>
      </c>
      <c r="O1032">
        <f t="shared" si="83"/>
        <v>10.262348972948987</v>
      </c>
      <c r="P1032" s="3">
        <f t="shared" si="84"/>
        <v>7.3414727218631514E-4</v>
      </c>
      <c r="Q1032" t="s">
        <v>1638</v>
      </c>
      <c r="R1032" t="s">
        <v>128</v>
      </c>
      <c r="S1032" t="s">
        <v>346</v>
      </c>
    </row>
    <row r="1033" spans="1:19" x14ac:dyDescent="0.35">
      <c r="A1033" t="s">
        <v>73</v>
      </c>
      <c r="B1033" t="s">
        <v>28</v>
      </c>
      <c r="C1033" t="s">
        <v>76</v>
      </c>
      <c r="D1033" t="s">
        <v>77</v>
      </c>
      <c r="E1033" t="s">
        <v>1475</v>
      </c>
      <c r="F1033" t="s">
        <v>1476</v>
      </c>
      <c r="G1033" t="s">
        <v>1477</v>
      </c>
      <c r="H1033" t="s">
        <v>452</v>
      </c>
      <c r="I1033" s="3">
        <v>5.8403861819663269E-3</v>
      </c>
      <c r="J1033" s="7">
        <v>13022065924.940001</v>
      </c>
      <c r="K1033">
        <v>3.6555</v>
      </c>
      <c r="L1033" s="3">
        <f t="shared" si="80"/>
        <v>0.96546898107770229</v>
      </c>
      <c r="M1033" s="3">
        <f t="shared" si="81"/>
        <v>6.0492737689480302E-3</v>
      </c>
      <c r="N1033">
        <f t="shared" si="82"/>
        <v>78774041.817251518</v>
      </c>
      <c r="O1033">
        <f t="shared" si="83"/>
        <v>21.549457479756949</v>
      </c>
      <c r="P1033" s="3">
        <f t="shared" si="84"/>
        <v>6.0492737689480302E-3</v>
      </c>
      <c r="Q1033" t="s">
        <v>1638</v>
      </c>
      <c r="R1033" t="s">
        <v>452</v>
      </c>
      <c r="S1033" t="s">
        <v>1477</v>
      </c>
    </row>
    <row r="1034" spans="1:19" x14ac:dyDescent="0.35">
      <c r="A1034" t="s">
        <v>73</v>
      </c>
      <c r="B1034" t="s">
        <v>28</v>
      </c>
      <c r="C1034" t="s">
        <v>29</v>
      </c>
      <c r="D1034" t="s">
        <v>30</v>
      </c>
      <c r="E1034" t="s">
        <v>1475</v>
      </c>
      <c r="F1034" t="s">
        <v>1476</v>
      </c>
      <c r="G1034" t="s">
        <v>1477</v>
      </c>
      <c r="H1034" t="s">
        <v>452</v>
      </c>
      <c r="I1034" s="3">
        <v>2.13180614858807E-4</v>
      </c>
      <c r="J1034" s="7">
        <v>13546427235.219999</v>
      </c>
      <c r="K1034">
        <v>3.6555</v>
      </c>
      <c r="L1034" s="3">
        <f t="shared" si="80"/>
        <v>0.98169211961567404</v>
      </c>
      <c r="M1034" s="3">
        <f t="shared" si="81"/>
        <v>2.1715628617072509E-4</v>
      </c>
      <c r="N1034">
        <f t="shared" si="82"/>
        <v>2941691.8292823383</v>
      </c>
      <c r="O1034">
        <f t="shared" si="83"/>
        <v>0.80473035953558703</v>
      </c>
      <c r="P1034" s="3">
        <f t="shared" si="84"/>
        <v>2.1715628617072509E-4</v>
      </c>
      <c r="Q1034" t="s">
        <v>1638</v>
      </c>
      <c r="R1034" t="s">
        <v>452</v>
      </c>
      <c r="S1034" t="s">
        <v>1477</v>
      </c>
    </row>
    <row r="1035" spans="1:19" x14ac:dyDescent="0.35">
      <c r="A1035" t="s">
        <v>73</v>
      </c>
      <c r="B1035" t="s">
        <v>28</v>
      </c>
      <c r="C1035" t="s">
        <v>29</v>
      </c>
      <c r="D1035" t="s">
        <v>30</v>
      </c>
      <c r="E1035" t="s">
        <v>347</v>
      </c>
      <c r="F1035" t="s">
        <v>348</v>
      </c>
      <c r="H1035" t="s">
        <v>128</v>
      </c>
      <c r="I1035" s="3">
        <v>1.54447759933786E-3</v>
      </c>
      <c r="J1035" s="7">
        <v>13546427235.219999</v>
      </c>
      <c r="K1035">
        <v>3.6555</v>
      </c>
      <c r="L1035" s="3">
        <f t="shared" si="80"/>
        <v>0.98169211961567404</v>
      </c>
      <c r="M1035" s="3">
        <f t="shared" si="81"/>
        <v>1.5732810404371104E-3</v>
      </c>
      <c r="N1035">
        <f t="shared" si="82"/>
        <v>21312337.134832531</v>
      </c>
      <c r="O1035">
        <f t="shared" si="83"/>
        <v>5.8302112255047271</v>
      </c>
      <c r="P1035" s="3">
        <f t="shared" si="84"/>
        <v>1.5732810404371106E-3</v>
      </c>
      <c r="Q1035" t="s">
        <v>1638</v>
      </c>
      <c r="R1035" t="s">
        <v>128</v>
      </c>
      <c r="S1035" t="s">
        <v>349</v>
      </c>
    </row>
    <row r="1036" spans="1:19" x14ac:dyDescent="0.35">
      <c r="A1036" t="s">
        <v>73</v>
      </c>
      <c r="B1036" t="s">
        <v>28</v>
      </c>
      <c r="C1036" t="s">
        <v>29</v>
      </c>
      <c r="D1036" t="s">
        <v>30</v>
      </c>
      <c r="E1036" t="s">
        <v>350</v>
      </c>
      <c r="F1036" t="s">
        <v>351</v>
      </c>
      <c r="H1036" t="s">
        <v>128</v>
      </c>
      <c r="I1036" s="3">
        <v>4.2020727964041799E-3</v>
      </c>
      <c r="J1036" s="7">
        <v>13546427235.219999</v>
      </c>
      <c r="K1036">
        <v>3.6555</v>
      </c>
      <c r="L1036" s="3">
        <f t="shared" si="80"/>
        <v>0.98169211961567404</v>
      </c>
      <c r="M1036" s="3">
        <f t="shared" si="81"/>
        <v>4.2804385534328864E-3</v>
      </c>
      <c r="N1036">
        <f t="shared" si="82"/>
        <v>57984649.39890895</v>
      </c>
      <c r="O1036">
        <f t="shared" si="83"/>
        <v>15.862303214036096</v>
      </c>
      <c r="P1036" s="3">
        <f t="shared" si="84"/>
        <v>4.2804385534328864E-3</v>
      </c>
      <c r="Q1036" t="s">
        <v>1638</v>
      </c>
      <c r="R1036" t="s">
        <v>128</v>
      </c>
      <c r="S1036" t="s">
        <v>352</v>
      </c>
    </row>
    <row r="1037" spans="1:19" x14ac:dyDescent="0.35">
      <c r="A1037" t="s">
        <v>73</v>
      </c>
      <c r="B1037" t="s">
        <v>28</v>
      </c>
      <c r="C1037" t="s">
        <v>39</v>
      </c>
      <c r="D1037" t="s">
        <v>40</v>
      </c>
      <c r="E1037" t="s">
        <v>1475</v>
      </c>
      <c r="F1037" t="s">
        <v>1476</v>
      </c>
      <c r="G1037" t="s">
        <v>1477</v>
      </c>
      <c r="H1037" t="s">
        <v>452</v>
      </c>
      <c r="I1037" s="3">
        <v>2.5431298730093678E-3</v>
      </c>
      <c r="J1037" s="7">
        <v>51098761913.120003</v>
      </c>
      <c r="K1037">
        <v>3.6555</v>
      </c>
      <c r="L1037" s="3">
        <f t="shared" si="80"/>
        <v>0.98550243623972755</v>
      </c>
      <c r="M1037" s="3">
        <f t="shared" si="81"/>
        <v>2.5805414370287166E-3</v>
      </c>
      <c r="N1037">
        <f t="shared" si="82"/>
        <v>131862472.49767095</v>
      </c>
      <c r="O1037">
        <f t="shared" si="83"/>
        <v>36.072349199198733</v>
      </c>
      <c r="P1037" s="3">
        <f t="shared" si="84"/>
        <v>2.5805414370287166E-3</v>
      </c>
      <c r="Q1037" t="s">
        <v>1638</v>
      </c>
      <c r="R1037" t="s">
        <v>452</v>
      </c>
      <c r="S1037" t="s">
        <v>1477</v>
      </c>
    </row>
    <row r="1038" spans="1:19" x14ac:dyDescent="0.35">
      <c r="A1038" t="s">
        <v>73</v>
      </c>
      <c r="B1038" t="s">
        <v>28</v>
      </c>
      <c r="C1038" t="s">
        <v>39</v>
      </c>
      <c r="D1038" t="s">
        <v>40</v>
      </c>
      <c r="E1038" t="s">
        <v>350</v>
      </c>
      <c r="F1038" t="s">
        <v>351</v>
      </c>
      <c r="H1038" t="s">
        <v>128</v>
      </c>
      <c r="I1038" s="3">
        <v>3.30641266011735E-3</v>
      </c>
      <c r="J1038" s="7">
        <v>51098761913.120003</v>
      </c>
      <c r="K1038">
        <v>3.6555</v>
      </c>
      <c r="L1038" s="3">
        <f t="shared" si="80"/>
        <v>0.98550243623972755</v>
      </c>
      <c r="M1038" s="3">
        <f t="shared" si="81"/>
        <v>3.3550527512983758E-3</v>
      </c>
      <c r="N1038">
        <f t="shared" si="82"/>
        <v>171439041.74455392</v>
      </c>
      <c r="O1038">
        <f t="shared" si="83"/>
        <v>46.898930856121986</v>
      </c>
      <c r="P1038" s="3">
        <f t="shared" si="84"/>
        <v>3.3550527512983758E-3</v>
      </c>
      <c r="Q1038" t="s">
        <v>1638</v>
      </c>
      <c r="R1038" t="s">
        <v>128</v>
      </c>
      <c r="S1038" t="s">
        <v>352</v>
      </c>
    </row>
    <row r="1039" spans="1:19" x14ac:dyDescent="0.35">
      <c r="A1039" t="s">
        <v>73</v>
      </c>
      <c r="B1039" t="s">
        <v>28</v>
      </c>
      <c r="C1039" t="s">
        <v>76</v>
      </c>
      <c r="D1039" t="s">
        <v>77</v>
      </c>
      <c r="E1039" t="s">
        <v>883</v>
      </c>
      <c r="F1039" t="s">
        <v>884</v>
      </c>
      <c r="G1039" t="s">
        <v>885</v>
      </c>
      <c r="H1039" t="s">
        <v>452</v>
      </c>
      <c r="I1039" s="3">
        <v>2.5993563343755101E-3</v>
      </c>
      <c r="J1039" s="7">
        <v>13022065924.940001</v>
      </c>
      <c r="K1039">
        <v>3.6555</v>
      </c>
      <c r="L1039" s="3">
        <f t="shared" si="80"/>
        <v>0.96546898107770229</v>
      </c>
      <c r="M1039" s="3">
        <f t="shared" si="81"/>
        <v>2.6923250620377107E-3</v>
      </c>
      <c r="N1039">
        <f t="shared" si="82"/>
        <v>35059634.449223243</v>
      </c>
      <c r="O1039">
        <f t="shared" si="83"/>
        <v>9.5909272190461614</v>
      </c>
      <c r="P1039" s="3">
        <f t="shared" si="84"/>
        <v>2.6923250620377107E-3</v>
      </c>
      <c r="Q1039" t="s">
        <v>1638</v>
      </c>
      <c r="R1039" t="s">
        <v>452</v>
      </c>
      <c r="S1039" t="s">
        <v>885</v>
      </c>
    </row>
    <row r="1040" spans="1:19" x14ac:dyDescent="0.35">
      <c r="A1040" t="s">
        <v>73</v>
      </c>
      <c r="B1040" t="s">
        <v>28</v>
      </c>
      <c r="C1040" t="s">
        <v>29</v>
      </c>
      <c r="D1040" t="s">
        <v>30</v>
      </c>
      <c r="E1040" t="s">
        <v>883</v>
      </c>
      <c r="F1040" t="s">
        <v>884</v>
      </c>
      <c r="G1040" t="s">
        <v>885</v>
      </c>
      <c r="H1040" t="s">
        <v>452</v>
      </c>
      <c r="I1040" s="3">
        <v>5.7837537387488298E-6</v>
      </c>
      <c r="J1040" s="7">
        <v>13546427235.219999</v>
      </c>
      <c r="K1040">
        <v>3.6555</v>
      </c>
      <c r="L1040" s="3">
        <f t="shared" si="80"/>
        <v>0.98169211961567404</v>
      </c>
      <c r="M1040" s="3">
        <f t="shared" si="81"/>
        <v>5.891616753542986E-6</v>
      </c>
      <c r="N1040">
        <f t="shared" si="82"/>
        <v>79810.35764967314</v>
      </c>
      <c r="O1040">
        <f t="shared" si="83"/>
        <v>2.1832952441437049E-2</v>
      </c>
      <c r="P1040" s="3">
        <f t="shared" si="84"/>
        <v>5.891616753542986E-6</v>
      </c>
      <c r="Q1040" t="s">
        <v>1638</v>
      </c>
      <c r="R1040" t="s">
        <v>452</v>
      </c>
      <c r="S1040" t="s">
        <v>885</v>
      </c>
    </row>
    <row r="1041" spans="1:19" x14ac:dyDescent="0.35">
      <c r="A1041" t="s">
        <v>73</v>
      </c>
      <c r="B1041" t="s">
        <v>28</v>
      </c>
      <c r="C1041" t="s">
        <v>39</v>
      </c>
      <c r="D1041" t="s">
        <v>40</v>
      </c>
      <c r="E1041" t="s">
        <v>353</v>
      </c>
      <c r="F1041" t="s">
        <v>354</v>
      </c>
      <c r="G1041" t="s">
        <v>355</v>
      </c>
      <c r="H1041" t="s">
        <v>128</v>
      </c>
      <c r="I1041" s="3">
        <v>2.9275288831839098E-4</v>
      </c>
      <c r="J1041" s="7">
        <v>51098761913.120003</v>
      </c>
      <c r="K1041">
        <v>3.6555</v>
      </c>
      <c r="L1041" s="3">
        <f t="shared" si="80"/>
        <v>0.98550243623972755</v>
      </c>
      <c r="M1041" s="3">
        <f t="shared" si="81"/>
        <v>2.9705952776272753E-4</v>
      </c>
      <c r="N1041">
        <f t="shared" si="82"/>
        <v>15179374.083171476</v>
      </c>
      <c r="O1041">
        <f t="shared" si="83"/>
        <v>4.1524754707075573</v>
      </c>
      <c r="P1041" s="3">
        <f t="shared" si="84"/>
        <v>2.9705952776272753E-4</v>
      </c>
      <c r="Q1041" t="s">
        <v>1638</v>
      </c>
      <c r="R1041" t="s">
        <v>128</v>
      </c>
      <c r="S1041" t="s">
        <v>355</v>
      </c>
    </row>
    <row r="1042" spans="1:19" x14ac:dyDescent="0.35">
      <c r="A1042" t="s">
        <v>73</v>
      </c>
      <c r="B1042" t="s">
        <v>28</v>
      </c>
      <c r="C1042" t="s">
        <v>29</v>
      </c>
      <c r="D1042" t="s">
        <v>30</v>
      </c>
      <c r="E1042" t="s">
        <v>356</v>
      </c>
      <c r="F1042" t="s">
        <v>357</v>
      </c>
      <c r="G1042" t="s">
        <v>355</v>
      </c>
      <c r="H1042" t="s">
        <v>128</v>
      </c>
      <c r="I1042" s="3">
        <v>9.2805769200864996E-4</v>
      </c>
      <c r="J1042" s="7">
        <v>13546427235.219999</v>
      </c>
      <c r="K1042">
        <v>3.6555</v>
      </c>
      <c r="L1042" s="3">
        <f t="shared" si="80"/>
        <v>0.98169211961567404</v>
      </c>
      <c r="M1042" s="3">
        <f t="shared" si="81"/>
        <v>9.4536532734109996E-4</v>
      </c>
      <c r="N1042">
        <f t="shared" si="82"/>
        <v>12806322.617526146</v>
      </c>
      <c r="O1042">
        <f t="shared" si="83"/>
        <v>3.5033025899401302</v>
      </c>
      <c r="P1042" s="3">
        <f t="shared" si="84"/>
        <v>9.4536532734109996E-4</v>
      </c>
      <c r="Q1042" t="s">
        <v>1638</v>
      </c>
      <c r="R1042" t="s">
        <v>128</v>
      </c>
      <c r="S1042" t="s">
        <v>355</v>
      </c>
    </row>
    <row r="1043" spans="1:19" x14ac:dyDescent="0.35">
      <c r="A1043" t="s">
        <v>73</v>
      </c>
      <c r="B1043" t="s">
        <v>28</v>
      </c>
      <c r="C1043" t="s">
        <v>39</v>
      </c>
      <c r="D1043" t="s">
        <v>40</v>
      </c>
      <c r="E1043" t="s">
        <v>883</v>
      </c>
      <c r="F1043" t="s">
        <v>884</v>
      </c>
      <c r="G1043" t="s">
        <v>885</v>
      </c>
      <c r="H1043" t="s">
        <v>452</v>
      </c>
      <c r="I1043" s="3">
        <v>7.5089635087951796E-4</v>
      </c>
      <c r="J1043" s="7">
        <v>51098761913.120003</v>
      </c>
      <c r="K1043">
        <v>3.6555</v>
      </c>
      <c r="L1043" s="3">
        <f t="shared" si="80"/>
        <v>0.98550243623972755</v>
      </c>
      <c r="M1043" s="3">
        <f t="shared" si="81"/>
        <v>7.6194266322123969E-4</v>
      </c>
      <c r="N1043">
        <f t="shared" si="82"/>
        <v>38934326.739390701</v>
      </c>
      <c r="O1043">
        <f t="shared" si="83"/>
        <v>10.650889547090877</v>
      </c>
      <c r="P1043" s="3">
        <f t="shared" si="84"/>
        <v>7.6194266322123969E-4</v>
      </c>
      <c r="Q1043" t="s">
        <v>1638</v>
      </c>
      <c r="R1043" t="s">
        <v>452</v>
      </c>
      <c r="S1043" t="s">
        <v>885</v>
      </c>
    </row>
    <row r="1044" spans="1:19" x14ac:dyDescent="0.35">
      <c r="A1044" t="s">
        <v>73</v>
      </c>
      <c r="B1044" t="s">
        <v>28</v>
      </c>
      <c r="C1044" t="s">
        <v>76</v>
      </c>
      <c r="D1044" t="s">
        <v>77</v>
      </c>
      <c r="E1044" t="s">
        <v>886</v>
      </c>
      <c r="F1044" t="s">
        <v>887</v>
      </c>
      <c r="G1044" t="s">
        <v>888</v>
      </c>
      <c r="H1044" t="s">
        <v>452</v>
      </c>
      <c r="I1044" s="3">
        <v>2.9627291307273698E-3</v>
      </c>
      <c r="J1044" s="7">
        <v>13022065924.940001</v>
      </c>
      <c r="K1044">
        <v>3.6555</v>
      </c>
      <c r="L1044" s="3">
        <f t="shared" si="80"/>
        <v>0.96546898107770229</v>
      </c>
      <c r="M1044" s="3">
        <f t="shared" si="81"/>
        <v>3.0686942706540719E-3</v>
      </c>
      <c r="N1044">
        <f t="shared" si="82"/>
        <v>39960739.095942996</v>
      </c>
      <c r="O1044">
        <f t="shared" si="83"/>
        <v>10.931675310065106</v>
      </c>
      <c r="P1044" s="3">
        <f t="shared" si="84"/>
        <v>3.0686942706540719E-3</v>
      </c>
      <c r="Q1044" t="s">
        <v>1638</v>
      </c>
      <c r="R1044" t="s">
        <v>452</v>
      </c>
      <c r="S1044" t="s">
        <v>888</v>
      </c>
    </row>
    <row r="1045" spans="1:19" x14ac:dyDescent="0.35">
      <c r="A1045" t="s">
        <v>73</v>
      </c>
      <c r="B1045" t="s">
        <v>28</v>
      </c>
      <c r="C1045" t="s">
        <v>39</v>
      </c>
      <c r="D1045" t="s">
        <v>40</v>
      </c>
      <c r="E1045" t="s">
        <v>356</v>
      </c>
      <c r="F1045" t="s">
        <v>357</v>
      </c>
      <c r="G1045" t="s">
        <v>355</v>
      </c>
      <c r="H1045" t="s">
        <v>128</v>
      </c>
      <c r="I1045" s="3">
        <v>3.05467247356999E-4</v>
      </c>
      <c r="J1045" s="7">
        <v>51098761913.120003</v>
      </c>
      <c r="K1045">
        <v>3.6555</v>
      </c>
      <c r="L1045" s="3">
        <f t="shared" si="80"/>
        <v>0.98550243623972755</v>
      </c>
      <c r="M1045" s="3">
        <f t="shared" si="81"/>
        <v>3.0996092563965295E-4</v>
      </c>
      <c r="N1045">
        <f t="shared" si="82"/>
        <v>15838619.54163092</v>
      </c>
      <c r="O1045">
        <f t="shared" si="83"/>
        <v>4.3328189144114129</v>
      </c>
      <c r="P1045" s="3">
        <f t="shared" si="84"/>
        <v>3.0996092563965295E-4</v>
      </c>
      <c r="Q1045" t="s">
        <v>1638</v>
      </c>
      <c r="R1045" t="s">
        <v>128</v>
      </c>
      <c r="S1045" t="s">
        <v>355</v>
      </c>
    </row>
    <row r="1046" spans="1:19" x14ac:dyDescent="0.35">
      <c r="A1046" t="s">
        <v>73</v>
      </c>
      <c r="B1046" t="s">
        <v>28</v>
      </c>
      <c r="C1046" t="s">
        <v>39</v>
      </c>
      <c r="D1046" t="s">
        <v>40</v>
      </c>
      <c r="E1046" t="s">
        <v>358</v>
      </c>
      <c r="F1046" t="s">
        <v>359</v>
      </c>
      <c r="G1046" t="s">
        <v>360</v>
      </c>
      <c r="H1046" t="s">
        <v>128</v>
      </c>
      <c r="I1046" s="3">
        <v>1.6663612447695699E-3</v>
      </c>
      <c r="J1046" s="7">
        <v>51098761913.120003</v>
      </c>
      <c r="K1046">
        <v>3.6555</v>
      </c>
      <c r="L1046" s="3">
        <f t="shared" si="80"/>
        <v>0.98550243623972755</v>
      </c>
      <c r="M1046" s="3">
        <f t="shared" si="81"/>
        <v>1.6908748101402164E-3</v>
      </c>
      <c r="N1046">
        <f t="shared" si="82"/>
        <v>86401609.348246902</v>
      </c>
      <c r="O1046">
        <f t="shared" si="83"/>
        <v>23.636057816508519</v>
      </c>
      <c r="P1046" s="3">
        <f t="shared" si="84"/>
        <v>1.6908748101402164E-3</v>
      </c>
      <c r="Q1046" t="s">
        <v>1638</v>
      </c>
      <c r="R1046" t="s">
        <v>128</v>
      </c>
      <c r="S1046" t="s">
        <v>360</v>
      </c>
    </row>
    <row r="1047" spans="1:19" x14ac:dyDescent="0.35">
      <c r="A1047" t="s">
        <v>73</v>
      </c>
      <c r="B1047" t="s">
        <v>28</v>
      </c>
      <c r="C1047" t="s">
        <v>29</v>
      </c>
      <c r="D1047" t="s">
        <v>30</v>
      </c>
      <c r="E1047" t="s">
        <v>889</v>
      </c>
      <c r="F1047" t="s">
        <v>890</v>
      </c>
      <c r="G1047" t="s">
        <v>891</v>
      </c>
      <c r="H1047" t="s">
        <v>452</v>
      </c>
      <c r="I1047" s="3">
        <v>8.1614956220302096E-4</v>
      </c>
      <c r="J1047" s="7">
        <v>13546427235.219999</v>
      </c>
      <c r="K1047">
        <v>3.6555</v>
      </c>
      <c r="L1047" s="3">
        <f t="shared" si="80"/>
        <v>0.98169211961567404</v>
      </c>
      <c r="M1047" s="3">
        <f t="shared" si="81"/>
        <v>8.3137018816300385E-4</v>
      </c>
      <c r="N1047">
        <f t="shared" si="82"/>
        <v>11262095.75948129</v>
      </c>
      <c r="O1047">
        <f t="shared" si="83"/>
        <v>3.080863290789575</v>
      </c>
      <c r="P1047" s="3">
        <f t="shared" si="84"/>
        <v>8.3137018816300385E-4</v>
      </c>
      <c r="Q1047" t="s">
        <v>1638</v>
      </c>
      <c r="R1047" t="s">
        <v>452</v>
      </c>
      <c r="S1047" t="s">
        <v>891</v>
      </c>
    </row>
    <row r="1048" spans="1:19" x14ac:dyDescent="0.35">
      <c r="A1048" t="s">
        <v>73</v>
      </c>
      <c r="B1048" t="s">
        <v>28</v>
      </c>
      <c r="C1048" t="s">
        <v>39</v>
      </c>
      <c r="D1048" t="s">
        <v>40</v>
      </c>
      <c r="E1048" t="s">
        <v>889</v>
      </c>
      <c r="F1048" t="s">
        <v>890</v>
      </c>
      <c r="G1048" t="s">
        <v>891</v>
      </c>
      <c r="H1048" t="s">
        <v>452</v>
      </c>
      <c r="I1048" s="3">
        <v>6.5470310968364902E-3</v>
      </c>
      <c r="J1048" s="7">
        <v>51098761913.120003</v>
      </c>
      <c r="K1048">
        <v>3.6555</v>
      </c>
      <c r="L1048" s="3">
        <f t="shared" si="80"/>
        <v>0.98550243623972755</v>
      </c>
      <c r="M1048" s="3">
        <f t="shared" si="81"/>
        <v>6.6433433912322648E-3</v>
      </c>
      <c r="N1048">
        <f t="shared" si="82"/>
        <v>339466622.25567675</v>
      </c>
      <c r="O1048">
        <f t="shared" si="83"/>
        <v>92.86462105202483</v>
      </c>
      <c r="P1048" s="3">
        <f t="shared" si="84"/>
        <v>6.6433433912322648E-3</v>
      </c>
      <c r="Q1048" t="s">
        <v>1638</v>
      </c>
      <c r="R1048" t="s">
        <v>452</v>
      </c>
      <c r="S1048" t="s">
        <v>891</v>
      </c>
    </row>
    <row r="1049" spans="1:19" x14ac:dyDescent="0.35">
      <c r="A1049" t="s">
        <v>73</v>
      </c>
      <c r="B1049" t="s">
        <v>28</v>
      </c>
      <c r="C1049" t="s">
        <v>29</v>
      </c>
      <c r="D1049" t="s">
        <v>30</v>
      </c>
      <c r="E1049" t="s">
        <v>358</v>
      </c>
      <c r="F1049" t="s">
        <v>359</v>
      </c>
      <c r="G1049" t="s">
        <v>360</v>
      </c>
      <c r="H1049" t="s">
        <v>128</v>
      </c>
      <c r="I1049" s="3">
        <v>7.4488947573206994E-4</v>
      </c>
      <c r="J1049" s="7">
        <v>13546427235.219999</v>
      </c>
      <c r="K1049">
        <v>3.6555</v>
      </c>
      <c r="L1049" s="3">
        <f t="shared" si="80"/>
        <v>0.98169211961567404</v>
      </c>
      <c r="M1049" s="3">
        <f t="shared" si="81"/>
        <v>7.5878115026907749E-4</v>
      </c>
      <c r="N1049">
        <f t="shared" si="82"/>
        <v>10278773.63957659</v>
      </c>
      <c r="O1049">
        <f t="shared" si="83"/>
        <v>2.8118653096913118</v>
      </c>
      <c r="P1049" s="3">
        <f t="shared" si="84"/>
        <v>7.5878115026907749E-4</v>
      </c>
      <c r="Q1049" t="s">
        <v>1638</v>
      </c>
      <c r="R1049" t="s">
        <v>128</v>
      </c>
      <c r="S1049" t="s">
        <v>360</v>
      </c>
    </row>
    <row r="1050" spans="1:19" x14ac:dyDescent="0.35">
      <c r="A1050" t="s">
        <v>73</v>
      </c>
      <c r="B1050" t="s">
        <v>28</v>
      </c>
      <c r="C1050" t="s">
        <v>39</v>
      </c>
      <c r="D1050" t="s">
        <v>40</v>
      </c>
      <c r="E1050" t="s">
        <v>361</v>
      </c>
      <c r="F1050" t="s">
        <v>362</v>
      </c>
      <c r="G1050" t="s">
        <v>363</v>
      </c>
      <c r="H1050" t="s">
        <v>128</v>
      </c>
      <c r="I1050" s="3">
        <v>1.611297650592726E-3</v>
      </c>
      <c r="J1050" s="7">
        <v>51098761913.120003</v>
      </c>
      <c r="K1050">
        <v>3.6555</v>
      </c>
      <c r="L1050" s="3">
        <f t="shared" si="80"/>
        <v>0.98550243623972755</v>
      </c>
      <c r="M1050" s="3">
        <f t="shared" si="81"/>
        <v>1.635001184513329E-3</v>
      </c>
      <c r="N1050">
        <f t="shared" si="82"/>
        <v>83546536.255115777</v>
      </c>
      <c r="O1050">
        <f t="shared" si="83"/>
        <v>22.85502291208201</v>
      </c>
      <c r="P1050" s="3">
        <f t="shared" si="84"/>
        <v>1.6350011845133287E-3</v>
      </c>
      <c r="Q1050" t="s">
        <v>1638</v>
      </c>
      <c r="R1050" t="s">
        <v>128</v>
      </c>
      <c r="S1050" t="s">
        <v>363</v>
      </c>
    </row>
    <row r="1051" spans="1:19" x14ac:dyDescent="0.35">
      <c r="A1051" t="s">
        <v>73</v>
      </c>
      <c r="B1051" t="s">
        <v>28</v>
      </c>
      <c r="C1051" t="s">
        <v>76</v>
      </c>
      <c r="D1051" t="s">
        <v>77</v>
      </c>
      <c r="E1051" t="s">
        <v>889</v>
      </c>
      <c r="F1051" t="s">
        <v>890</v>
      </c>
      <c r="G1051" t="s">
        <v>891</v>
      </c>
      <c r="H1051" t="s">
        <v>452</v>
      </c>
      <c r="I1051" s="3">
        <v>7.3401208189362499E-3</v>
      </c>
      <c r="J1051" s="7">
        <v>13022065924.940001</v>
      </c>
      <c r="K1051">
        <v>3.6555</v>
      </c>
      <c r="L1051" s="3">
        <f t="shared" si="80"/>
        <v>0.96546898107770229</v>
      </c>
      <c r="M1051" s="3">
        <f t="shared" si="81"/>
        <v>7.6026480009154292E-3</v>
      </c>
      <c r="N1051">
        <f t="shared" si="82"/>
        <v>99002183.472034022</v>
      </c>
      <c r="O1051">
        <f t="shared" si="83"/>
        <v>27.083075768577217</v>
      </c>
      <c r="P1051" s="3">
        <f t="shared" si="84"/>
        <v>7.6026480009154292E-3</v>
      </c>
      <c r="Q1051" t="s">
        <v>1638</v>
      </c>
      <c r="R1051" t="s">
        <v>452</v>
      </c>
      <c r="S1051" t="s">
        <v>891</v>
      </c>
    </row>
    <row r="1052" spans="1:19" x14ac:dyDescent="0.35">
      <c r="A1052" t="s">
        <v>73</v>
      </c>
      <c r="B1052" t="s">
        <v>28</v>
      </c>
      <c r="C1052" t="s">
        <v>29</v>
      </c>
      <c r="D1052" t="s">
        <v>30</v>
      </c>
      <c r="E1052" t="s">
        <v>892</v>
      </c>
      <c r="F1052" t="s">
        <v>893</v>
      </c>
      <c r="G1052" t="s">
        <v>894</v>
      </c>
      <c r="H1052" t="s">
        <v>452</v>
      </c>
      <c r="I1052" s="3">
        <v>3.1480658499656898E-4</v>
      </c>
      <c r="J1052" s="7">
        <v>13546427235.219999</v>
      </c>
      <c r="K1052">
        <v>3.6555</v>
      </c>
      <c r="L1052" s="3">
        <f t="shared" si="80"/>
        <v>0.98169211961567404</v>
      </c>
      <c r="M1052" s="3">
        <f t="shared" si="81"/>
        <v>3.2067751050076032E-4</v>
      </c>
      <c r="N1052">
        <f t="shared" si="82"/>
        <v>4344034.5619700467</v>
      </c>
      <c r="O1052">
        <f t="shared" si="83"/>
        <v>1.1883557822377366</v>
      </c>
      <c r="P1052" s="3">
        <f t="shared" si="84"/>
        <v>3.2067751050076032E-4</v>
      </c>
      <c r="Q1052" t="s">
        <v>1638</v>
      </c>
      <c r="R1052" t="s">
        <v>452</v>
      </c>
      <c r="S1052" t="s">
        <v>894</v>
      </c>
    </row>
    <row r="1053" spans="1:19" x14ac:dyDescent="0.35">
      <c r="A1053" t="s">
        <v>73</v>
      </c>
      <c r="B1053" t="s">
        <v>28</v>
      </c>
      <c r="C1053" t="s">
        <v>29</v>
      </c>
      <c r="D1053" t="s">
        <v>30</v>
      </c>
      <c r="E1053" t="s">
        <v>361</v>
      </c>
      <c r="F1053" t="s">
        <v>362</v>
      </c>
      <c r="G1053" t="s">
        <v>363</v>
      </c>
      <c r="H1053" t="s">
        <v>128</v>
      </c>
      <c r="I1053" s="3">
        <v>3.8780385711538012E-4</v>
      </c>
      <c r="J1053" s="7">
        <v>13546427235.219999</v>
      </c>
      <c r="K1053">
        <v>3.6555</v>
      </c>
      <c r="L1053" s="3">
        <f t="shared" si="80"/>
        <v>0.98169211961567404</v>
      </c>
      <c r="M1053" s="3">
        <f t="shared" si="81"/>
        <v>3.9503613135572765E-4</v>
      </c>
      <c r="N1053">
        <f t="shared" si="82"/>
        <v>5351328.2086931746</v>
      </c>
      <c r="O1053">
        <f t="shared" si="83"/>
        <v>1.4639114235243262</v>
      </c>
      <c r="P1053" s="3">
        <f t="shared" si="84"/>
        <v>3.950361313557277E-4</v>
      </c>
      <c r="Q1053" t="s">
        <v>1638</v>
      </c>
      <c r="R1053" t="s">
        <v>128</v>
      </c>
      <c r="S1053" t="s">
        <v>363</v>
      </c>
    </row>
    <row r="1054" spans="1:19" x14ac:dyDescent="0.35">
      <c r="A1054" t="s">
        <v>73</v>
      </c>
      <c r="B1054" t="s">
        <v>28</v>
      </c>
      <c r="C1054" t="s">
        <v>76</v>
      </c>
      <c r="D1054" t="s">
        <v>77</v>
      </c>
      <c r="E1054" t="s">
        <v>361</v>
      </c>
      <c r="F1054" t="s">
        <v>362</v>
      </c>
      <c r="G1054" t="s">
        <v>363</v>
      </c>
      <c r="H1054" t="s">
        <v>128</v>
      </c>
      <c r="I1054" s="3">
        <v>2.0059544879553101E-4</v>
      </c>
      <c r="J1054" s="7">
        <v>13022065924.940001</v>
      </c>
      <c r="K1054">
        <v>3.6555</v>
      </c>
      <c r="L1054" s="3">
        <f t="shared" si="80"/>
        <v>0.96546898107770229</v>
      </c>
      <c r="M1054" s="3">
        <f t="shared" si="81"/>
        <v>2.0776995711619534E-4</v>
      </c>
      <c r="N1054">
        <f t="shared" si="82"/>
        <v>2705594.0787890526</v>
      </c>
      <c r="O1054">
        <f t="shared" si="83"/>
        <v>0.7401433671971146</v>
      </c>
      <c r="P1054" s="3">
        <f t="shared" si="84"/>
        <v>2.0776995711619534E-4</v>
      </c>
      <c r="Q1054" t="s">
        <v>1638</v>
      </c>
      <c r="R1054" t="s">
        <v>128</v>
      </c>
      <c r="S1054" t="s">
        <v>363</v>
      </c>
    </row>
    <row r="1055" spans="1:19" x14ac:dyDescent="0.35">
      <c r="A1055" t="s">
        <v>73</v>
      </c>
      <c r="B1055" t="s">
        <v>28</v>
      </c>
      <c r="C1055" t="s">
        <v>39</v>
      </c>
      <c r="D1055" t="s">
        <v>40</v>
      </c>
      <c r="E1055" t="s">
        <v>892</v>
      </c>
      <c r="F1055" t="s">
        <v>893</v>
      </c>
      <c r="G1055" t="s">
        <v>894</v>
      </c>
      <c r="H1055" t="s">
        <v>452</v>
      </c>
      <c r="I1055" s="3">
        <v>1.0761711682088699E-3</v>
      </c>
      <c r="J1055" s="7">
        <v>51098761913.120003</v>
      </c>
      <c r="K1055">
        <v>3.6555</v>
      </c>
      <c r="L1055" s="3">
        <f t="shared" si="80"/>
        <v>0.98550243623972755</v>
      </c>
      <c r="M1055" s="3">
        <f t="shared" si="81"/>
        <v>1.0920025447274356E-3</v>
      </c>
      <c r="N1055">
        <f t="shared" si="82"/>
        <v>55799978.041548409</v>
      </c>
      <c r="O1055">
        <f t="shared" si="83"/>
        <v>15.264663668868392</v>
      </c>
      <c r="P1055" s="3">
        <f t="shared" si="84"/>
        <v>1.0920025447274356E-3</v>
      </c>
      <c r="Q1055" t="s">
        <v>1638</v>
      </c>
      <c r="R1055" t="s">
        <v>452</v>
      </c>
      <c r="S1055" t="s">
        <v>894</v>
      </c>
    </row>
    <row r="1056" spans="1:19" x14ac:dyDescent="0.35">
      <c r="A1056" t="s">
        <v>73</v>
      </c>
      <c r="B1056" t="s">
        <v>28</v>
      </c>
      <c r="C1056" t="s">
        <v>76</v>
      </c>
      <c r="D1056" t="s">
        <v>77</v>
      </c>
      <c r="E1056" t="s">
        <v>892</v>
      </c>
      <c r="F1056" t="s">
        <v>893</v>
      </c>
      <c r="G1056" t="s">
        <v>894</v>
      </c>
      <c r="H1056" t="s">
        <v>452</v>
      </c>
      <c r="I1056" s="3">
        <v>3.3615946751933599E-3</v>
      </c>
      <c r="J1056" s="7">
        <v>13022065924.940001</v>
      </c>
      <c r="K1056">
        <v>3.6555</v>
      </c>
      <c r="L1056" s="3">
        <f t="shared" si="80"/>
        <v>0.96546898107770229</v>
      </c>
      <c r="M1056" s="3">
        <f t="shared" si="81"/>
        <v>3.4818256630482197E-3</v>
      </c>
      <c r="N1056">
        <f t="shared" si="82"/>
        <v>45340563.323361844</v>
      </c>
      <c r="O1056">
        <f t="shared" si="83"/>
        <v>12.403382115541469</v>
      </c>
      <c r="P1056" s="3">
        <f t="shared" si="84"/>
        <v>3.4818256630482197E-3</v>
      </c>
      <c r="Q1056" t="s">
        <v>1638</v>
      </c>
      <c r="R1056" t="s">
        <v>452</v>
      </c>
      <c r="S1056" t="s">
        <v>894</v>
      </c>
    </row>
    <row r="1057" spans="1:19" x14ac:dyDescent="0.35">
      <c r="A1057" t="s">
        <v>73</v>
      </c>
      <c r="B1057" t="s">
        <v>28</v>
      </c>
      <c r="C1057" t="s">
        <v>76</v>
      </c>
      <c r="D1057" t="s">
        <v>77</v>
      </c>
      <c r="E1057" t="s">
        <v>364</v>
      </c>
      <c r="F1057" t="s">
        <v>365</v>
      </c>
      <c r="G1057" t="s">
        <v>363</v>
      </c>
      <c r="H1057" t="s">
        <v>128</v>
      </c>
      <c r="I1057" s="3">
        <v>3.38965601777261E-5</v>
      </c>
      <c r="J1057" s="7">
        <v>13022065924.940001</v>
      </c>
      <c r="K1057">
        <v>3.6555</v>
      </c>
      <c r="L1057" s="3">
        <f t="shared" si="80"/>
        <v>0.96546898107770229</v>
      </c>
      <c r="M1057" s="3">
        <f t="shared" si="81"/>
        <v>3.5108906492147632E-5</v>
      </c>
      <c r="N1057">
        <f t="shared" si="82"/>
        <v>457190.49489330046</v>
      </c>
      <c r="O1057">
        <f t="shared" si="83"/>
        <v>0.1250692093812886</v>
      </c>
      <c r="P1057" s="3">
        <f t="shared" si="84"/>
        <v>3.5108906492147632E-5</v>
      </c>
      <c r="Q1057" t="s">
        <v>1638</v>
      </c>
      <c r="R1057" t="s">
        <v>128</v>
      </c>
      <c r="S1057" t="s">
        <v>363</v>
      </c>
    </row>
    <row r="1058" spans="1:19" x14ac:dyDescent="0.35">
      <c r="A1058" t="s">
        <v>73</v>
      </c>
      <c r="B1058" t="s">
        <v>28</v>
      </c>
      <c r="C1058" t="s">
        <v>29</v>
      </c>
      <c r="D1058" t="s">
        <v>30</v>
      </c>
      <c r="E1058" t="s">
        <v>364</v>
      </c>
      <c r="F1058" t="s">
        <v>365</v>
      </c>
      <c r="G1058" t="s">
        <v>363</v>
      </c>
      <c r="H1058" t="s">
        <v>128</v>
      </c>
      <c r="I1058" s="3">
        <v>3.2256297646052011E-4</v>
      </c>
      <c r="J1058" s="7">
        <v>13546427235.219999</v>
      </c>
      <c r="K1058">
        <v>3.6555</v>
      </c>
      <c r="L1058" s="3">
        <f t="shared" si="80"/>
        <v>0.98169211961567404</v>
      </c>
      <c r="M1058" s="3">
        <f t="shared" si="81"/>
        <v>3.2857855331140011E-4</v>
      </c>
      <c r="N1058">
        <f t="shared" si="82"/>
        <v>4451065.4634867366</v>
      </c>
      <c r="O1058">
        <f t="shared" si="83"/>
        <v>1.2176351972334116</v>
      </c>
      <c r="P1058" s="3">
        <f t="shared" si="84"/>
        <v>3.2857855331140011E-4</v>
      </c>
      <c r="Q1058" t="s">
        <v>1638</v>
      </c>
      <c r="R1058" t="s">
        <v>128</v>
      </c>
      <c r="S1058" t="s">
        <v>363</v>
      </c>
    </row>
    <row r="1059" spans="1:19" x14ac:dyDescent="0.35">
      <c r="A1059" t="s">
        <v>73</v>
      </c>
      <c r="B1059" t="s">
        <v>28</v>
      </c>
      <c r="C1059" t="s">
        <v>29</v>
      </c>
      <c r="D1059" t="s">
        <v>30</v>
      </c>
      <c r="E1059" t="s">
        <v>895</v>
      </c>
      <c r="F1059" t="s">
        <v>896</v>
      </c>
      <c r="G1059" t="s">
        <v>897</v>
      </c>
      <c r="H1059" t="s">
        <v>452</v>
      </c>
      <c r="I1059" s="3">
        <v>1.3857764849646201E-4</v>
      </c>
      <c r="J1059" s="7">
        <v>13546427235.219999</v>
      </c>
      <c r="K1059">
        <v>3.6555</v>
      </c>
      <c r="L1059" s="3">
        <f t="shared" si="80"/>
        <v>0.98169211961567404</v>
      </c>
      <c r="M1059" s="3">
        <f t="shared" si="81"/>
        <v>1.4116202598296728E-4</v>
      </c>
      <c r="N1059">
        <f t="shared" si="82"/>
        <v>1912241.1133545013</v>
      </c>
      <c r="O1059">
        <f t="shared" si="83"/>
        <v>0.52311342179031639</v>
      </c>
      <c r="P1059" s="3">
        <f t="shared" si="84"/>
        <v>1.4116202598296728E-4</v>
      </c>
      <c r="Q1059" t="s">
        <v>1638</v>
      </c>
      <c r="R1059" t="s">
        <v>452</v>
      </c>
      <c r="S1059" t="s">
        <v>897</v>
      </c>
    </row>
    <row r="1060" spans="1:19" x14ac:dyDescent="0.35">
      <c r="A1060" t="s">
        <v>73</v>
      </c>
      <c r="B1060" t="s">
        <v>28</v>
      </c>
      <c r="C1060" t="s">
        <v>39</v>
      </c>
      <c r="D1060" t="s">
        <v>40</v>
      </c>
      <c r="E1060" t="s">
        <v>895</v>
      </c>
      <c r="F1060" t="s">
        <v>896</v>
      </c>
      <c r="G1060" t="s">
        <v>897</v>
      </c>
      <c r="H1060" t="s">
        <v>452</v>
      </c>
      <c r="I1060" s="3">
        <v>9.5640235854142102E-4</v>
      </c>
      <c r="J1060" s="7">
        <v>51098761913.120003</v>
      </c>
      <c r="K1060">
        <v>3.6555</v>
      </c>
      <c r="L1060" s="3">
        <f t="shared" si="80"/>
        <v>0.98550243623972755</v>
      </c>
      <c r="M1060" s="3">
        <f t="shared" si="81"/>
        <v>9.704718358593405E-4</v>
      </c>
      <c r="N1060">
        <f t="shared" si="82"/>
        <v>49589909.283964917</v>
      </c>
      <c r="O1060">
        <f t="shared" si="83"/>
        <v>13.565834847206926</v>
      </c>
      <c r="P1060" s="3">
        <f t="shared" si="84"/>
        <v>9.704718358593405E-4</v>
      </c>
      <c r="Q1060" t="s">
        <v>1638</v>
      </c>
      <c r="R1060" t="s">
        <v>452</v>
      </c>
      <c r="S1060" t="s">
        <v>897</v>
      </c>
    </row>
    <row r="1061" spans="1:19" x14ac:dyDescent="0.35">
      <c r="A1061" t="s">
        <v>73</v>
      </c>
      <c r="B1061" t="s">
        <v>28</v>
      </c>
      <c r="C1061" t="s">
        <v>39</v>
      </c>
      <c r="D1061" t="s">
        <v>40</v>
      </c>
      <c r="E1061" t="s">
        <v>364</v>
      </c>
      <c r="F1061" t="s">
        <v>365</v>
      </c>
      <c r="G1061" t="s">
        <v>363</v>
      </c>
      <c r="H1061" t="s">
        <v>128</v>
      </c>
      <c r="I1061" s="3">
        <v>1.8231126306959979E-4</v>
      </c>
      <c r="J1061" s="7">
        <v>51098761913.120003</v>
      </c>
      <c r="K1061">
        <v>3.6555</v>
      </c>
      <c r="L1061" s="3">
        <f t="shared" si="80"/>
        <v>0.98550243623972755</v>
      </c>
      <c r="M1061" s="3">
        <f t="shared" si="81"/>
        <v>1.8499321398455866E-4</v>
      </c>
      <c r="N1061">
        <f t="shared" si="82"/>
        <v>9452924.1969398241</v>
      </c>
      <c r="O1061">
        <f t="shared" si="83"/>
        <v>2.5859456153576321</v>
      </c>
      <c r="P1061" s="3">
        <f t="shared" si="84"/>
        <v>1.8499321398455864E-4</v>
      </c>
      <c r="Q1061" t="s">
        <v>1638</v>
      </c>
      <c r="R1061" t="s">
        <v>128</v>
      </c>
      <c r="S1061" t="s">
        <v>363</v>
      </c>
    </row>
    <row r="1062" spans="1:19" x14ac:dyDescent="0.35">
      <c r="A1062" t="s">
        <v>73</v>
      </c>
      <c r="B1062" t="s">
        <v>28</v>
      </c>
      <c r="C1062" t="s">
        <v>76</v>
      </c>
      <c r="D1062" t="s">
        <v>77</v>
      </c>
      <c r="E1062" t="s">
        <v>366</v>
      </c>
      <c r="F1062" t="s">
        <v>367</v>
      </c>
      <c r="G1062" t="s">
        <v>368</v>
      </c>
      <c r="H1062" t="s">
        <v>128</v>
      </c>
      <c r="I1062" s="3">
        <v>4.1209712570158801E-3</v>
      </c>
      <c r="J1062" s="7">
        <v>13022065924.940001</v>
      </c>
      <c r="K1062">
        <v>3.6555</v>
      </c>
      <c r="L1062" s="3">
        <f t="shared" si="80"/>
        <v>0.96546898107770229</v>
      </c>
      <c r="M1062" s="3">
        <f t="shared" si="81"/>
        <v>4.2683621512271232E-3</v>
      </c>
      <c r="N1062">
        <f t="shared" si="82"/>
        <v>55582893.324798316</v>
      </c>
      <c r="O1062">
        <f t="shared" si="83"/>
        <v>15.20527788942643</v>
      </c>
      <c r="P1062" s="3">
        <f t="shared" si="84"/>
        <v>4.2683621512271232E-3</v>
      </c>
      <c r="Q1062" t="s">
        <v>1638</v>
      </c>
      <c r="R1062" t="s">
        <v>128</v>
      </c>
      <c r="S1062" t="s">
        <v>368</v>
      </c>
    </row>
    <row r="1063" spans="1:19" x14ac:dyDescent="0.35">
      <c r="A1063" t="s">
        <v>73</v>
      </c>
      <c r="B1063" t="s">
        <v>28</v>
      </c>
      <c r="C1063" t="s">
        <v>76</v>
      </c>
      <c r="D1063" t="s">
        <v>77</v>
      </c>
      <c r="E1063" t="s">
        <v>895</v>
      </c>
      <c r="F1063" t="s">
        <v>896</v>
      </c>
      <c r="G1063" t="s">
        <v>897</v>
      </c>
      <c r="H1063" t="s">
        <v>452</v>
      </c>
      <c r="I1063" s="3">
        <v>2.2641044523199301E-3</v>
      </c>
      <c r="J1063" s="7">
        <v>13022065924.940001</v>
      </c>
      <c r="K1063">
        <v>3.6555</v>
      </c>
      <c r="L1063" s="3">
        <f t="shared" si="80"/>
        <v>0.96546898107770229</v>
      </c>
      <c r="M1063" s="3">
        <f t="shared" si="81"/>
        <v>2.3450825419503683E-3</v>
      </c>
      <c r="N1063">
        <f t="shared" si="82"/>
        <v>30537819.46070357</v>
      </c>
      <c r="O1063">
        <f t="shared" si="83"/>
        <v>8.3539377542616791</v>
      </c>
      <c r="P1063" s="3">
        <f t="shared" si="84"/>
        <v>2.3450825419503683E-3</v>
      </c>
      <c r="Q1063" t="s">
        <v>1638</v>
      </c>
      <c r="R1063" t="s">
        <v>452</v>
      </c>
      <c r="S1063" t="s">
        <v>897</v>
      </c>
    </row>
    <row r="1064" spans="1:19" x14ac:dyDescent="0.35">
      <c r="A1064" t="s">
        <v>73</v>
      </c>
      <c r="B1064" t="s">
        <v>28</v>
      </c>
      <c r="C1064" t="s">
        <v>76</v>
      </c>
      <c r="D1064" t="s">
        <v>77</v>
      </c>
      <c r="E1064" t="s">
        <v>898</v>
      </c>
      <c r="F1064" t="s">
        <v>899</v>
      </c>
      <c r="G1064" t="s">
        <v>900</v>
      </c>
      <c r="H1064" t="s">
        <v>452</v>
      </c>
      <c r="I1064" s="3">
        <v>1.5588856696199199E-3</v>
      </c>
      <c r="J1064" s="7">
        <v>13022065924.940001</v>
      </c>
      <c r="K1064">
        <v>3.6555</v>
      </c>
      <c r="L1064" s="3">
        <f t="shared" si="80"/>
        <v>0.96546898107770229</v>
      </c>
      <c r="M1064" s="3">
        <f t="shared" si="81"/>
        <v>1.6146408638419618E-3</v>
      </c>
      <c r="N1064">
        <f t="shared" si="82"/>
        <v>21025959.774052098</v>
      </c>
      <c r="O1064">
        <f t="shared" si="83"/>
        <v>5.7518697234446989</v>
      </c>
      <c r="P1064" s="3">
        <f t="shared" si="84"/>
        <v>1.6146408638419618E-3</v>
      </c>
      <c r="Q1064" t="s">
        <v>1638</v>
      </c>
      <c r="R1064" t="s">
        <v>452</v>
      </c>
      <c r="S1064" t="s">
        <v>900</v>
      </c>
    </row>
    <row r="1065" spans="1:19" x14ac:dyDescent="0.35">
      <c r="A1065" t="s">
        <v>73</v>
      </c>
      <c r="B1065" t="s">
        <v>28</v>
      </c>
      <c r="C1065" t="s">
        <v>29</v>
      </c>
      <c r="D1065" t="s">
        <v>30</v>
      </c>
      <c r="E1065" t="s">
        <v>366</v>
      </c>
      <c r="F1065" t="s">
        <v>367</v>
      </c>
      <c r="G1065" t="s">
        <v>368</v>
      </c>
      <c r="H1065" t="s">
        <v>128</v>
      </c>
      <c r="I1065" s="3">
        <v>2.8034127610312939E-3</v>
      </c>
      <c r="J1065" s="7">
        <v>13546427235.219999</v>
      </c>
      <c r="K1065">
        <v>3.6555</v>
      </c>
      <c r="L1065" s="3">
        <f t="shared" si="80"/>
        <v>0.98169211961567404</v>
      </c>
      <c r="M1065" s="3">
        <f t="shared" si="81"/>
        <v>2.8556944738731441E-3</v>
      </c>
      <c r="N1065">
        <f t="shared" si="82"/>
        <v>38684457.396342404</v>
      </c>
      <c r="O1065">
        <f t="shared" si="83"/>
        <v>10.582535192543402</v>
      </c>
      <c r="P1065" s="3">
        <f t="shared" si="84"/>
        <v>2.8556944738731441E-3</v>
      </c>
      <c r="Q1065" t="s">
        <v>1638</v>
      </c>
      <c r="R1065" t="s">
        <v>128</v>
      </c>
      <c r="S1065" t="s">
        <v>368</v>
      </c>
    </row>
    <row r="1066" spans="1:19" x14ac:dyDescent="0.35">
      <c r="A1066" t="s">
        <v>73</v>
      </c>
      <c r="B1066" t="s">
        <v>28</v>
      </c>
      <c r="C1066" t="s">
        <v>39</v>
      </c>
      <c r="D1066" t="s">
        <v>40</v>
      </c>
      <c r="E1066" t="s">
        <v>366</v>
      </c>
      <c r="F1066" t="s">
        <v>367</v>
      </c>
      <c r="G1066" t="s">
        <v>368</v>
      </c>
      <c r="H1066" t="s">
        <v>128</v>
      </c>
      <c r="I1066" s="3">
        <v>5.7504884588221502E-3</v>
      </c>
      <c r="J1066" s="7">
        <v>51098761913.120003</v>
      </c>
      <c r="K1066">
        <v>3.6555</v>
      </c>
      <c r="L1066" s="3">
        <f t="shared" si="80"/>
        <v>0.98550243623972755</v>
      </c>
      <c r="M1066" s="3">
        <f t="shared" si="81"/>
        <v>5.8350829458764727E-3</v>
      </c>
      <c r="N1066">
        <f t="shared" si="82"/>
        <v>298165514.19464874</v>
      </c>
      <c r="O1066">
        <f t="shared" si="83"/>
        <v>81.566273887197028</v>
      </c>
      <c r="P1066" s="3">
        <f t="shared" si="84"/>
        <v>5.8350829458764719E-3</v>
      </c>
      <c r="Q1066" t="s">
        <v>1638</v>
      </c>
      <c r="R1066" t="s">
        <v>128</v>
      </c>
      <c r="S1066" t="s">
        <v>368</v>
      </c>
    </row>
    <row r="1067" spans="1:19" x14ac:dyDescent="0.35">
      <c r="A1067" t="s">
        <v>73</v>
      </c>
      <c r="B1067" t="s">
        <v>28</v>
      </c>
      <c r="C1067" t="s">
        <v>39</v>
      </c>
      <c r="D1067" t="s">
        <v>40</v>
      </c>
      <c r="E1067" t="s">
        <v>898</v>
      </c>
      <c r="F1067" t="s">
        <v>899</v>
      </c>
      <c r="G1067" t="s">
        <v>900</v>
      </c>
      <c r="H1067" t="s">
        <v>452</v>
      </c>
      <c r="I1067" s="3">
        <v>8.0654452438663998E-4</v>
      </c>
      <c r="J1067" s="7">
        <v>51098761913.120003</v>
      </c>
      <c r="K1067">
        <v>3.6555</v>
      </c>
      <c r="L1067" s="3">
        <f t="shared" si="80"/>
        <v>0.98550243623972755</v>
      </c>
      <c r="M1067" s="3">
        <f t="shared" si="81"/>
        <v>8.1840946782849424E-4</v>
      </c>
      <c r="N1067">
        <f t="shared" si="82"/>
        <v>41819710.544011474</v>
      </c>
      <c r="O1067">
        <f t="shared" si="83"/>
        <v>11.440216261526869</v>
      </c>
      <c r="P1067" s="3">
        <f t="shared" si="84"/>
        <v>8.1840946782849424E-4</v>
      </c>
      <c r="Q1067" t="s">
        <v>1638</v>
      </c>
      <c r="R1067" t="s">
        <v>452</v>
      </c>
      <c r="S1067" t="s">
        <v>900</v>
      </c>
    </row>
    <row r="1068" spans="1:19" x14ac:dyDescent="0.35">
      <c r="A1068" t="s">
        <v>73</v>
      </c>
      <c r="B1068" t="s">
        <v>28</v>
      </c>
      <c r="C1068" t="s">
        <v>29</v>
      </c>
      <c r="D1068" t="s">
        <v>30</v>
      </c>
      <c r="E1068" t="s">
        <v>898</v>
      </c>
      <c r="F1068" t="s">
        <v>899</v>
      </c>
      <c r="G1068" t="s">
        <v>900</v>
      </c>
      <c r="H1068" t="s">
        <v>452</v>
      </c>
      <c r="I1068" s="3">
        <v>3.5972739323554403E-8</v>
      </c>
      <c r="J1068" s="7">
        <v>13546427235.219999</v>
      </c>
      <c r="K1068">
        <v>3.6555</v>
      </c>
      <c r="L1068" s="3">
        <f t="shared" si="80"/>
        <v>0.98169211961567404</v>
      </c>
      <c r="M1068" s="3">
        <f t="shared" si="81"/>
        <v>3.6643606080527052E-8</v>
      </c>
      <c r="N1068">
        <f t="shared" si="82"/>
        <v>496.38994340592484</v>
      </c>
      <c r="O1068">
        <f t="shared" si="83"/>
        <v>1.3579262574365335E-4</v>
      </c>
      <c r="P1068" s="3">
        <f t="shared" si="84"/>
        <v>3.6643606080527052E-8</v>
      </c>
      <c r="Q1068" t="s">
        <v>1638</v>
      </c>
      <c r="R1068" t="s">
        <v>452</v>
      </c>
      <c r="S1068" t="s">
        <v>900</v>
      </c>
    </row>
    <row r="1069" spans="1:19" x14ac:dyDescent="0.35">
      <c r="A1069" t="s">
        <v>73</v>
      </c>
      <c r="B1069" t="s">
        <v>28</v>
      </c>
      <c r="C1069" t="s">
        <v>39</v>
      </c>
      <c r="D1069" t="s">
        <v>40</v>
      </c>
      <c r="E1069" t="s">
        <v>369</v>
      </c>
      <c r="F1069" t="s">
        <v>370</v>
      </c>
      <c r="G1069" t="s">
        <v>274</v>
      </c>
      <c r="H1069" t="s">
        <v>128</v>
      </c>
      <c r="I1069" s="3">
        <v>3.7589750545035598E-4</v>
      </c>
      <c r="J1069" s="7">
        <v>51098761913.120003</v>
      </c>
      <c r="K1069">
        <v>3.6555</v>
      </c>
      <c r="L1069" s="3">
        <f t="shared" si="80"/>
        <v>0.98550243623972755</v>
      </c>
      <c r="M1069" s="3">
        <f t="shared" si="81"/>
        <v>3.8142727164087634E-4</v>
      </c>
      <c r="N1069">
        <f t="shared" si="82"/>
        <v>19490461.34074809</v>
      </c>
      <c r="O1069">
        <f t="shared" si="83"/>
        <v>5.3318181755568572</v>
      </c>
      <c r="P1069" s="3">
        <f t="shared" si="84"/>
        <v>3.8142727164087634E-4</v>
      </c>
      <c r="Q1069" t="s">
        <v>1638</v>
      </c>
      <c r="R1069" t="s">
        <v>128</v>
      </c>
      <c r="S1069" t="s">
        <v>274</v>
      </c>
    </row>
    <row r="1070" spans="1:19" x14ac:dyDescent="0.35">
      <c r="A1070" t="s">
        <v>73</v>
      </c>
      <c r="B1070" t="s">
        <v>28</v>
      </c>
      <c r="C1070" t="s">
        <v>39</v>
      </c>
      <c r="D1070" t="s">
        <v>40</v>
      </c>
      <c r="E1070" t="s">
        <v>371</v>
      </c>
      <c r="F1070" t="s">
        <v>372</v>
      </c>
      <c r="G1070" t="s">
        <v>274</v>
      </c>
      <c r="H1070" t="s">
        <v>128</v>
      </c>
      <c r="I1070" s="3">
        <v>1.3452260950272101E-4</v>
      </c>
      <c r="J1070" s="7">
        <v>51098761913.120003</v>
      </c>
      <c r="K1070">
        <v>3.6555</v>
      </c>
      <c r="L1070" s="3">
        <f t="shared" si="80"/>
        <v>0.98550243623972755</v>
      </c>
      <c r="M1070" s="3">
        <f t="shared" si="81"/>
        <v>1.3650154941879599E-4</v>
      </c>
      <c r="N1070">
        <f t="shared" si="82"/>
        <v>6975060.1745230407</v>
      </c>
      <c r="O1070">
        <f t="shared" si="83"/>
        <v>1.9081001708447656</v>
      </c>
      <c r="P1070" s="3">
        <f t="shared" si="84"/>
        <v>1.3650154941879599E-4</v>
      </c>
      <c r="Q1070" t="s">
        <v>1638</v>
      </c>
      <c r="R1070" t="s">
        <v>128</v>
      </c>
      <c r="S1070" t="s">
        <v>274</v>
      </c>
    </row>
    <row r="1071" spans="1:19" x14ac:dyDescent="0.35">
      <c r="A1071" t="s">
        <v>73</v>
      </c>
      <c r="B1071" t="s">
        <v>28</v>
      </c>
      <c r="C1071" t="s">
        <v>29</v>
      </c>
      <c r="D1071" t="s">
        <v>30</v>
      </c>
      <c r="E1071" t="s">
        <v>901</v>
      </c>
      <c r="F1071" t="s">
        <v>630</v>
      </c>
      <c r="G1071" t="s">
        <v>902</v>
      </c>
      <c r="H1071" t="s">
        <v>452</v>
      </c>
      <c r="I1071" s="3">
        <v>6.2430795680850403E-3</v>
      </c>
      <c r="J1071" s="7">
        <v>13546427235.219999</v>
      </c>
      <c r="K1071">
        <v>3.6555</v>
      </c>
      <c r="L1071" s="3">
        <f t="shared" si="80"/>
        <v>0.98169211961567404</v>
      </c>
      <c r="M1071" s="3">
        <f t="shared" si="81"/>
        <v>6.3595086925309786E-3</v>
      </c>
      <c r="N1071">
        <f t="shared" si="82"/>
        <v>86148621.755119979</v>
      </c>
      <c r="O1071">
        <f t="shared" si="83"/>
        <v>23.566850432258239</v>
      </c>
      <c r="P1071" s="3">
        <f t="shared" si="84"/>
        <v>6.3595086925309786E-3</v>
      </c>
      <c r="Q1071" t="s">
        <v>1638</v>
      </c>
      <c r="R1071" t="s">
        <v>452</v>
      </c>
      <c r="S1071" t="s">
        <v>902</v>
      </c>
    </row>
    <row r="1072" spans="1:19" x14ac:dyDescent="0.35">
      <c r="A1072" t="s">
        <v>73</v>
      </c>
      <c r="B1072" t="s">
        <v>28</v>
      </c>
      <c r="C1072" t="s">
        <v>39</v>
      </c>
      <c r="D1072" t="s">
        <v>40</v>
      </c>
      <c r="E1072" t="s">
        <v>901</v>
      </c>
      <c r="F1072" t="s">
        <v>630</v>
      </c>
      <c r="G1072" t="s">
        <v>902</v>
      </c>
      <c r="H1072" t="s">
        <v>452</v>
      </c>
      <c r="I1072" s="3">
        <v>9.3025197978490199E-3</v>
      </c>
      <c r="J1072" s="7">
        <v>51098761913.120003</v>
      </c>
      <c r="K1072">
        <v>3.6555</v>
      </c>
      <c r="L1072" s="3">
        <f t="shared" si="80"/>
        <v>0.98550243623972755</v>
      </c>
      <c r="M1072" s="3">
        <f t="shared" si="81"/>
        <v>9.4393676319498646E-3</v>
      </c>
      <c r="N1072">
        <f t="shared" si="82"/>
        <v>482339999.23541749</v>
      </c>
      <c r="O1072">
        <f t="shared" si="83"/>
        <v>131.94911755858774</v>
      </c>
      <c r="P1072" s="3">
        <f t="shared" si="84"/>
        <v>9.4393676319498646E-3</v>
      </c>
      <c r="Q1072" t="s">
        <v>1638</v>
      </c>
      <c r="R1072" t="s">
        <v>452</v>
      </c>
      <c r="S1072" t="s">
        <v>902</v>
      </c>
    </row>
    <row r="1073" spans="1:19" x14ac:dyDescent="0.35">
      <c r="A1073" t="s">
        <v>73</v>
      </c>
      <c r="B1073" t="s">
        <v>28</v>
      </c>
      <c r="C1073" t="s">
        <v>76</v>
      </c>
      <c r="D1073" t="s">
        <v>77</v>
      </c>
      <c r="E1073" t="s">
        <v>371</v>
      </c>
      <c r="F1073" t="s">
        <v>372</v>
      </c>
      <c r="G1073" t="s">
        <v>274</v>
      </c>
      <c r="H1073" t="s">
        <v>128</v>
      </c>
      <c r="I1073" s="3">
        <v>4.2688149939120102E-5</v>
      </c>
      <c r="J1073" s="7">
        <v>13022065924.940001</v>
      </c>
      <c r="K1073">
        <v>3.6555</v>
      </c>
      <c r="L1073" s="3">
        <f t="shared" si="80"/>
        <v>0.96546898107770229</v>
      </c>
      <c r="M1073" s="3">
        <f t="shared" si="81"/>
        <v>4.4214936756921558E-5</v>
      </c>
      <c r="N1073">
        <f t="shared" si="82"/>
        <v>575769.8213156854</v>
      </c>
      <c r="O1073">
        <f t="shared" si="83"/>
        <v>0.1575078159802176</v>
      </c>
      <c r="P1073" s="3">
        <f t="shared" si="84"/>
        <v>4.4214936756921565E-5</v>
      </c>
      <c r="Q1073" t="s">
        <v>1638</v>
      </c>
      <c r="R1073" t="s">
        <v>128</v>
      </c>
      <c r="S1073" t="s">
        <v>274</v>
      </c>
    </row>
    <row r="1074" spans="1:19" x14ac:dyDescent="0.35">
      <c r="A1074" t="s">
        <v>73</v>
      </c>
      <c r="B1074" t="s">
        <v>28</v>
      </c>
      <c r="C1074" t="s">
        <v>29</v>
      </c>
      <c r="D1074" t="s">
        <v>30</v>
      </c>
      <c r="E1074" t="s">
        <v>203</v>
      </c>
      <c r="F1074" t="s">
        <v>204</v>
      </c>
      <c r="G1074" t="s">
        <v>1639</v>
      </c>
      <c r="H1074" t="s">
        <v>128</v>
      </c>
      <c r="I1074" s="3">
        <v>7.5938701161054895E-7</v>
      </c>
      <c r="J1074" s="7">
        <v>13546427235.219999</v>
      </c>
      <c r="K1074">
        <v>3.6555</v>
      </c>
      <c r="L1074" s="3">
        <f t="shared" si="80"/>
        <v>0.98169211961567404</v>
      </c>
      <c r="M1074" s="3">
        <f t="shared" si="81"/>
        <v>7.7354905518427091E-7</v>
      </c>
      <c r="N1074">
        <f t="shared" si="82"/>
        <v>10478.825988926905</v>
      </c>
      <c r="O1074">
        <f t="shared" si="83"/>
        <v>2.8665917080910697E-3</v>
      </c>
      <c r="P1074" s="3">
        <f t="shared" si="84"/>
        <v>7.735490551842708E-7</v>
      </c>
      <c r="Q1074" t="s">
        <v>1638</v>
      </c>
      <c r="R1074" t="s">
        <v>128</v>
      </c>
      <c r="S1074" t="s">
        <v>205</v>
      </c>
    </row>
    <row r="1075" spans="1:19" x14ac:dyDescent="0.35">
      <c r="A1075" t="s">
        <v>73</v>
      </c>
      <c r="B1075" t="s">
        <v>28</v>
      </c>
      <c r="C1075" t="s">
        <v>76</v>
      </c>
      <c r="D1075" t="s">
        <v>77</v>
      </c>
      <c r="E1075" t="s">
        <v>901</v>
      </c>
      <c r="F1075" t="s">
        <v>630</v>
      </c>
      <c r="G1075" t="s">
        <v>902</v>
      </c>
      <c r="H1075" t="s">
        <v>452</v>
      </c>
      <c r="I1075" s="3">
        <v>2.120610575000632E-2</v>
      </c>
      <c r="J1075" s="7">
        <v>13022065924.940001</v>
      </c>
      <c r="K1075">
        <v>3.6555</v>
      </c>
      <c r="L1075" s="3">
        <f t="shared" si="80"/>
        <v>0.96546898107770229</v>
      </c>
      <c r="M1075" s="3">
        <f t="shared" si="81"/>
        <v>2.1964564543891466E-2</v>
      </c>
      <c r="N1075">
        <f t="shared" si="82"/>
        <v>286024007.50315434</v>
      </c>
      <c r="O1075">
        <f t="shared" si="83"/>
        <v>78.24483860023372</v>
      </c>
      <c r="P1075" s="3">
        <f t="shared" si="84"/>
        <v>2.1964564543891466E-2</v>
      </c>
      <c r="Q1075" t="s">
        <v>1638</v>
      </c>
      <c r="R1075" t="s">
        <v>452</v>
      </c>
      <c r="S1075" t="s">
        <v>902</v>
      </c>
    </row>
    <row r="1076" spans="1:19" x14ac:dyDescent="0.35">
      <c r="A1076" t="s">
        <v>73</v>
      </c>
      <c r="B1076" t="s">
        <v>28</v>
      </c>
      <c r="C1076" t="s">
        <v>76</v>
      </c>
      <c r="D1076" t="s">
        <v>77</v>
      </c>
      <c r="E1076" t="s">
        <v>903</v>
      </c>
      <c r="F1076" t="s">
        <v>904</v>
      </c>
      <c r="G1076" t="s">
        <v>905</v>
      </c>
      <c r="H1076" t="s">
        <v>452</v>
      </c>
      <c r="I1076" s="3">
        <v>1.8836146374069499E-2</v>
      </c>
      <c r="J1076" s="7">
        <v>13022065924.940001</v>
      </c>
      <c r="K1076">
        <v>3.6555</v>
      </c>
      <c r="L1076" s="3">
        <f t="shared" si="80"/>
        <v>0.96546898107770229</v>
      </c>
      <c r="M1076" s="3">
        <f t="shared" si="81"/>
        <v>1.9509841065058039E-2</v>
      </c>
      <c r="N1076">
        <f t="shared" si="82"/>
        <v>254058436.53428742</v>
      </c>
      <c r="O1076">
        <f t="shared" si="83"/>
        <v>69.500324588780586</v>
      </c>
      <c r="P1076" s="3">
        <f t="shared" si="84"/>
        <v>1.9509841065058039E-2</v>
      </c>
      <c r="Q1076" t="s">
        <v>1638</v>
      </c>
      <c r="R1076" t="s">
        <v>452</v>
      </c>
      <c r="S1076" t="s">
        <v>905</v>
      </c>
    </row>
    <row r="1077" spans="1:19" x14ac:dyDescent="0.35">
      <c r="A1077" t="s">
        <v>73</v>
      </c>
      <c r="B1077" t="s">
        <v>28</v>
      </c>
      <c r="C1077" t="s">
        <v>39</v>
      </c>
      <c r="D1077" t="s">
        <v>40</v>
      </c>
      <c r="E1077" t="s">
        <v>206</v>
      </c>
      <c r="F1077" t="s">
        <v>207</v>
      </c>
      <c r="G1077" t="s">
        <v>1639</v>
      </c>
      <c r="H1077" t="s">
        <v>128</v>
      </c>
      <c r="I1077" s="3">
        <v>2.13775976075644E-7</v>
      </c>
      <c r="J1077" s="7">
        <v>51098761913.120003</v>
      </c>
      <c r="K1077">
        <v>3.6555</v>
      </c>
      <c r="L1077" s="3">
        <f t="shared" si="80"/>
        <v>0.98550243623972755</v>
      </c>
      <c r="M1077" s="3">
        <f t="shared" si="81"/>
        <v>2.1692079919287192E-7</v>
      </c>
      <c r="N1077">
        <f t="shared" si="82"/>
        <v>11084.384271960276</v>
      </c>
      <c r="O1077">
        <f t="shared" si="83"/>
        <v>3.0322484672302766E-3</v>
      </c>
      <c r="P1077" s="3">
        <f t="shared" si="84"/>
        <v>2.1692079919287192E-7</v>
      </c>
      <c r="Q1077" t="s">
        <v>1638</v>
      </c>
      <c r="R1077" t="s">
        <v>128</v>
      </c>
      <c r="S1077" t="s">
        <v>205</v>
      </c>
    </row>
    <row r="1078" spans="1:19" x14ac:dyDescent="0.35">
      <c r="A1078" t="s">
        <v>73</v>
      </c>
      <c r="B1078" t="s">
        <v>28</v>
      </c>
      <c r="C1078" t="s">
        <v>76</v>
      </c>
      <c r="D1078" t="s">
        <v>77</v>
      </c>
      <c r="E1078" t="s">
        <v>373</v>
      </c>
      <c r="F1078" t="s">
        <v>374</v>
      </c>
      <c r="G1078" t="s">
        <v>375</v>
      </c>
      <c r="H1078" t="s">
        <v>128</v>
      </c>
      <c r="I1078" s="3">
        <v>6.4091573136187398E-6</v>
      </c>
      <c r="J1078" s="7">
        <v>13022065924.940001</v>
      </c>
      <c r="K1078">
        <v>3.6555</v>
      </c>
      <c r="L1078" s="3">
        <f t="shared" si="80"/>
        <v>0.96546898107770229</v>
      </c>
      <c r="M1078" s="3">
        <f t="shared" si="81"/>
        <v>6.6383876014996716E-6</v>
      </c>
      <c r="N1078">
        <f t="shared" si="82"/>
        <v>86445.520982033049</v>
      </c>
      <c r="O1078">
        <f t="shared" si="83"/>
        <v>2.3648070300104788E-2</v>
      </c>
      <c r="P1078" s="3">
        <f t="shared" si="84"/>
        <v>6.6383876014996716E-6</v>
      </c>
      <c r="Q1078" t="s">
        <v>1638</v>
      </c>
      <c r="R1078" t="s">
        <v>128</v>
      </c>
      <c r="S1078" t="s">
        <v>375</v>
      </c>
    </row>
    <row r="1079" spans="1:19" x14ac:dyDescent="0.35">
      <c r="A1079" t="s">
        <v>73</v>
      </c>
      <c r="B1079" t="s">
        <v>28</v>
      </c>
      <c r="C1079" t="s">
        <v>39</v>
      </c>
      <c r="D1079" t="s">
        <v>40</v>
      </c>
      <c r="E1079" t="s">
        <v>903</v>
      </c>
      <c r="F1079" t="s">
        <v>904</v>
      </c>
      <c r="G1079" t="s">
        <v>905</v>
      </c>
      <c r="H1079" t="s">
        <v>452</v>
      </c>
      <c r="I1079" s="3">
        <v>1.096279152872617E-2</v>
      </c>
      <c r="J1079" s="7">
        <v>51098761913.120003</v>
      </c>
      <c r="K1079">
        <v>3.6555</v>
      </c>
      <c r="L1079" s="3">
        <f t="shared" si="80"/>
        <v>0.98550243623972755</v>
      </c>
      <c r="M1079" s="3">
        <f t="shared" si="81"/>
        <v>1.1124063346363382E-2</v>
      </c>
      <c r="N1079">
        <f t="shared" si="82"/>
        <v>568425864.44228745</v>
      </c>
      <c r="O1079">
        <f t="shared" si="83"/>
        <v>155.49880028512857</v>
      </c>
      <c r="P1079" s="3">
        <f t="shared" si="84"/>
        <v>1.1124063346363382E-2</v>
      </c>
      <c r="Q1079" t="s">
        <v>1638</v>
      </c>
      <c r="R1079" t="s">
        <v>452</v>
      </c>
      <c r="S1079" t="s">
        <v>905</v>
      </c>
    </row>
    <row r="1080" spans="1:19" x14ac:dyDescent="0.35">
      <c r="A1080" t="s">
        <v>73</v>
      </c>
      <c r="B1080" t="s">
        <v>28</v>
      </c>
      <c r="C1080" t="s">
        <v>29</v>
      </c>
      <c r="D1080" t="s">
        <v>30</v>
      </c>
      <c r="E1080" t="s">
        <v>903</v>
      </c>
      <c r="F1080" t="s">
        <v>904</v>
      </c>
      <c r="G1080" t="s">
        <v>905</v>
      </c>
      <c r="H1080" t="s">
        <v>452</v>
      </c>
      <c r="I1080" s="3">
        <v>2.15329525545414E-3</v>
      </c>
      <c r="J1080" s="7">
        <v>13546427235.219999</v>
      </c>
      <c r="K1080">
        <v>3.6555</v>
      </c>
      <c r="L1080" s="3">
        <f t="shared" si="80"/>
        <v>0.98169211961567404</v>
      </c>
      <c r="M1080" s="3">
        <f t="shared" si="81"/>
        <v>2.1934527255827833E-3</v>
      </c>
      <c r="N1080">
        <f t="shared" si="82"/>
        <v>29713447.741002157</v>
      </c>
      <c r="O1080">
        <f t="shared" si="83"/>
        <v>8.1284223063882255</v>
      </c>
      <c r="P1080" s="3">
        <f t="shared" si="84"/>
        <v>2.1934527255827833E-3</v>
      </c>
      <c r="Q1080" t="s">
        <v>1638</v>
      </c>
      <c r="R1080" t="s">
        <v>452</v>
      </c>
      <c r="S1080" t="s">
        <v>905</v>
      </c>
    </row>
    <row r="1081" spans="1:19" x14ac:dyDescent="0.35">
      <c r="A1081" t="s">
        <v>73</v>
      </c>
      <c r="B1081" t="s">
        <v>28</v>
      </c>
      <c r="C1081" t="s">
        <v>29</v>
      </c>
      <c r="D1081" t="s">
        <v>30</v>
      </c>
      <c r="E1081" t="s">
        <v>373</v>
      </c>
      <c r="F1081" t="s">
        <v>374</v>
      </c>
      <c r="G1081" t="s">
        <v>375</v>
      </c>
      <c r="H1081" t="s">
        <v>128</v>
      </c>
      <c r="I1081" s="3">
        <v>5.98001439501086E-6</v>
      </c>
      <c r="J1081" s="7">
        <v>13546427235.219999</v>
      </c>
      <c r="K1081">
        <v>3.6555</v>
      </c>
      <c r="L1081" s="3">
        <f t="shared" si="80"/>
        <v>0.98169211961567404</v>
      </c>
      <c r="M1081" s="3">
        <f t="shared" si="81"/>
        <v>6.091537535568683E-6</v>
      </c>
      <c r="N1081">
        <f t="shared" si="82"/>
        <v>82518.569976192521</v>
      </c>
      <c r="O1081">
        <f t="shared" si="83"/>
        <v>2.2573812057500347E-2</v>
      </c>
      <c r="P1081" s="3">
        <f t="shared" si="84"/>
        <v>6.091537535568683E-6</v>
      </c>
      <c r="Q1081" t="s">
        <v>1638</v>
      </c>
      <c r="R1081" t="s">
        <v>128</v>
      </c>
      <c r="S1081" t="s">
        <v>375</v>
      </c>
    </row>
    <row r="1082" spans="1:19" x14ac:dyDescent="0.35">
      <c r="A1082" t="s">
        <v>73</v>
      </c>
      <c r="B1082" t="s">
        <v>28</v>
      </c>
      <c r="C1082" t="s">
        <v>39</v>
      </c>
      <c r="D1082" t="s">
        <v>40</v>
      </c>
      <c r="E1082" t="s">
        <v>373</v>
      </c>
      <c r="F1082" t="s">
        <v>374</v>
      </c>
      <c r="G1082" t="s">
        <v>375</v>
      </c>
      <c r="H1082" t="s">
        <v>128</v>
      </c>
      <c r="I1082" s="3">
        <v>2.4287029527235101E-5</v>
      </c>
      <c r="J1082" s="7">
        <v>51098761913.120003</v>
      </c>
      <c r="K1082">
        <v>3.6555</v>
      </c>
      <c r="L1082" s="3">
        <f t="shared" si="80"/>
        <v>0.98550243623972755</v>
      </c>
      <c r="M1082" s="3">
        <f t="shared" si="81"/>
        <v>2.464431201195649E-5</v>
      </c>
      <c r="N1082">
        <f t="shared" si="82"/>
        <v>1259293.8320116082</v>
      </c>
      <c r="O1082">
        <f t="shared" si="83"/>
        <v>0.34449290986502751</v>
      </c>
      <c r="P1082" s="3">
        <f t="shared" si="84"/>
        <v>2.4644312011956493E-5</v>
      </c>
      <c r="Q1082" t="s">
        <v>1638</v>
      </c>
      <c r="R1082" t="s">
        <v>128</v>
      </c>
      <c r="S1082" t="s">
        <v>375</v>
      </c>
    </row>
    <row r="1083" spans="1:19" x14ac:dyDescent="0.35">
      <c r="A1083" t="s">
        <v>73</v>
      </c>
      <c r="B1083" t="s">
        <v>28</v>
      </c>
      <c r="C1083" t="s">
        <v>76</v>
      </c>
      <c r="D1083" t="s">
        <v>77</v>
      </c>
      <c r="E1083" t="s">
        <v>1326</v>
      </c>
      <c r="F1083" t="s">
        <v>1327</v>
      </c>
      <c r="G1083" t="s">
        <v>1328</v>
      </c>
      <c r="H1083" t="s">
        <v>452</v>
      </c>
      <c r="I1083" s="3">
        <v>1.9666380950120401E-3</v>
      </c>
      <c r="J1083" s="7">
        <v>13022065924.940001</v>
      </c>
      <c r="K1083">
        <v>3.6555</v>
      </c>
      <c r="L1083" s="3">
        <f t="shared" si="80"/>
        <v>0.96546898107770229</v>
      </c>
      <c r="M1083" s="3">
        <f t="shared" si="81"/>
        <v>2.0369769858548797E-3</v>
      </c>
      <c r="N1083">
        <f t="shared" si="82"/>
        <v>26525648.59738782</v>
      </c>
      <c r="O1083">
        <f t="shared" si="83"/>
        <v>7.2563667343421745</v>
      </c>
      <c r="P1083" s="3">
        <f t="shared" si="84"/>
        <v>2.0369769858548797E-3</v>
      </c>
      <c r="Q1083" t="s">
        <v>1638</v>
      </c>
      <c r="R1083" t="s">
        <v>452</v>
      </c>
      <c r="S1083" t="s">
        <v>1328</v>
      </c>
    </row>
    <row r="1084" spans="1:19" x14ac:dyDescent="0.35">
      <c r="A1084" t="s">
        <v>73</v>
      </c>
      <c r="B1084" t="s">
        <v>28</v>
      </c>
      <c r="C1084" t="s">
        <v>39</v>
      </c>
      <c r="D1084" t="s">
        <v>40</v>
      </c>
      <c r="E1084" t="s">
        <v>637</v>
      </c>
      <c r="F1084" t="s">
        <v>638</v>
      </c>
      <c r="G1084" t="s">
        <v>639</v>
      </c>
      <c r="H1084" t="s">
        <v>452</v>
      </c>
      <c r="I1084" s="3">
        <v>9.5543956390924795E-4</v>
      </c>
      <c r="J1084" s="7">
        <v>51098761913.120003</v>
      </c>
      <c r="K1084">
        <v>3.6555</v>
      </c>
      <c r="L1084" s="3">
        <f t="shared" si="80"/>
        <v>0.98550243623972755</v>
      </c>
      <c r="M1084" s="3">
        <f t="shared" si="81"/>
        <v>9.6949487771416664E-4</v>
      </c>
      <c r="N1084">
        <f t="shared" si="82"/>
        <v>49539987.932305597</v>
      </c>
      <c r="O1084">
        <f t="shared" si="83"/>
        <v>13.552178342854766</v>
      </c>
      <c r="P1084" s="3">
        <f t="shared" si="84"/>
        <v>9.6949487771416675E-4</v>
      </c>
      <c r="Q1084" t="s">
        <v>1638</v>
      </c>
      <c r="R1084" t="s">
        <v>452</v>
      </c>
      <c r="S1084" t="s">
        <v>639</v>
      </c>
    </row>
    <row r="1085" spans="1:19" x14ac:dyDescent="0.35">
      <c r="A1085" t="s">
        <v>73</v>
      </c>
      <c r="B1085" t="s">
        <v>28</v>
      </c>
      <c r="C1085" t="s">
        <v>29</v>
      </c>
      <c r="D1085" t="s">
        <v>30</v>
      </c>
      <c r="E1085" t="s">
        <v>208</v>
      </c>
      <c r="F1085" t="s">
        <v>209</v>
      </c>
      <c r="G1085" t="s">
        <v>210</v>
      </c>
      <c r="H1085" t="s">
        <v>128</v>
      </c>
      <c r="I1085" s="3">
        <v>1.76862678108788E-6</v>
      </c>
      <c r="J1085" s="7">
        <v>13546427235.219999</v>
      </c>
      <c r="K1085">
        <v>3.6555</v>
      </c>
      <c r="L1085" s="3">
        <f t="shared" si="80"/>
        <v>0.98169211961567404</v>
      </c>
      <c r="M1085" s="3">
        <f t="shared" si="81"/>
        <v>1.8016104497001419E-6</v>
      </c>
      <c r="N1085">
        <f t="shared" si="82"/>
        <v>24405.384863074953</v>
      </c>
      <c r="O1085">
        <f t="shared" si="83"/>
        <v>6.6763465635549047E-3</v>
      </c>
      <c r="P1085" s="3">
        <f t="shared" si="84"/>
        <v>1.8016104497001419E-6</v>
      </c>
      <c r="Q1085" t="s">
        <v>1638</v>
      </c>
      <c r="R1085" t="s">
        <v>128</v>
      </c>
      <c r="S1085" t="s">
        <v>210</v>
      </c>
    </row>
    <row r="1086" spans="1:19" x14ac:dyDescent="0.35">
      <c r="A1086" t="s">
        <v>73</v>
      </c>
      <c r="B1086" t="s">
        <v>28</v>
      </c>
      <c r="C1086" t="s">
        <v>29</v>
      </c>
      <c r="D1086" t="s">
        <v>30</v>
      </c>
      <c r="E1086" t="s">
        <v>376</v>
      </c>
      <c r="F1086" t="s">
        <v>377</v>
      </c>
      <c r="G1086" t="s">
        <v>378</v>
      </c>
      <c r="H1086" t="s">
        <v>128</v>
      </c>
      <c r="I1086" s="3">
        <v>4.9126267718716302E-4</v>
      </c>
      <c r="J1086" s="7">
        <v>13546427235.219999</v>
      </c>
      <c r="K1086">
        <v>3.6555</v>
      </c>
      <c r="L1086" s="3">
        <f t="shared" si="80"/>
        <v>0.98169211961567404</v>
      </c>
      <c r="M1086" s="3">
        <f t="shared" si="81"/>
        <v>5.0042438700586601E-4</v>
      </c>
      <c r="N1086">
        <f t="shared" si="82"/>
        <v>6778962.5453045368</v>
      </c>
      <c r="O1086">
        <f t="shared" si="83"/>
        <v>1.8544556272204997</v>
      </c>
      <c r="P1086" s="3">
        <f t="shared" si="84"/>
        <v>5.0042438700586601E-4</v>
      </c>
      <c r="Q1086" t="s">
        <v>1638</v>
      </c>
      <c r="R1086" t="s">
        <v>128</v>
      </c>
      <c r="S1086" t="s">
        <v>378</v>
      </c>
    </row>
    <row r="1087" spans="1:19" x14ac:dyDescent="0.35">
      <c r="A1087" t="s">
        <v>73</v>
      </c>
      <c r="B1087" t="s">
        <v>28</v>
      </c>
      <c r="C1087" t="s">
        <v>29</v>
      </c>
      <c r="D1087" t="s">
        <v>30</v>
      </c>
      <c r="E1087" t="s">
        <v>637</v>
      </c>
      <c r="F1087" t="s">
        <v>638</v>
      </c>
      <c r="G1087" t="s">
        <v>639</v>
      </c>
      <c r="H1087" t="s">
        <v>452</v>
      </c>
      <c r="I1087" s="3">
        <v>5.5181710816632496E-3</v>
      </c>
      <c r="J1087" s="7">
        <v>13546427235.219999</v>
      </c>
      <c r="K1087">
        <v>3.6555</v>
      </c>
      <c r="L1087" s="3">
        <f t="shared" si="80"/>
        <v>0.98169211961567404</v>
      </c>
      <c r="M1087" s="3">
        <f t="shared" si="81"/>
        <v>5.6210811632302566E-3</v>
      </c>
      <c r="N1087">
        <f t="shared" si="82"/>
        <v>76145566.960964456</v>
      </c>
      <c r="O1087">
        <f t="shared" si="83"/>
        <v>20.830410877024882</v>
      </c>
      <c r="P1087" s="3">
        <f t="shared" si="84"/>
        <v>5.6210811632302566E-3</v>
      </c>
      <c r="Q1087" t="s">
        <v>1638</v>
      </c>
      <c r="R1087" t="s">
        <v>452</v>
      </c>
      <c r="S1087" t="s">
        <v>639</v>
      </c>
    </row>
    <row r="1088" spans="1:19" x14ac:dyDescent="0.35">
      <c r="A1088" t="s">
        <v>73</v>
      </c>
      <c r="B1088" t="s">
        <v>28</v>
      </c>
      <c r="C1088" t="s">
        <v>39</v>
      </c>
      <c r="D1088" t="s">
        <v>40</v>
      </c>
      <c r="E1088" t="s">
        <v>912</v>
      </c>
      <c r="F1088" t="s">
        <v>913</v>
      </c>
      <c r="G1088" t="s">
        <v>914</v>
      </c>
      <c r="H1088" t="s">
        <v>452</v>
      </c>
      <c r="I1088" s="3">
        <v>7.3820433797273501E-9</v>
      </c>
      <c r="J1088" s="7">
        <v>51098761913.120003</v>
      </c>
      <c r="K1088">
        <v>3.6555</v>
      </c>
      <c r="L1088" s="3">
        <f t="shared" si="80"/>
        <v>0.98550243623972755</v>
      </c>
      <c r="M1088" s="3">
        <f t="shared" si="81"/>
        <v>7.4906394020639826E-9</v>
      </c>
      <c r="N1088">
        <f t="shared" si="82"/>
        <v>382.762399383103</v>
      </c>
      <c r="O1088">
        <f t="shared" si="83"/>
        <v>1.047086306614972E-4</v>
      </c>
      <c r="P1088" s="3">
        <f t="shared" si="84"/>
        <v>7.4906394020639826E-9</v>
      </c>
      <c r="Q1088" t="s">
        <v>1638</v>
      </c>
      <c r="R1088" t="s">
        <v>452</v>
      </c>
      <c r="S1088" t="s">
        <v>914</v>
      </c>
    </row>
    <row r="1089" spans="1:19" x14ac:dyDescent="0.35">
      <c r="A1089" t="s">
        <v>73</v>
      </c>
      <c r="B1089" t="s">
        <v>28</v>
      </c>
      <c r="C1089" t="s">
        <v>39</v>
      </c>
      <c r="D1089" t="s">
        <v>40</v>
      </c>
      <c r="E1089" t="s">
        <v>376</v>
      </c>
      <c r="F1089" t="s">
        <v>377</v>
      </c>
      <c r="G1089" t="s">
        <v>378</v>
      </c>
      <c r="H1089" t="s">
        <v>128</v>
      </c>
      <c r="I1089" s="3">
        <v>4.5150606511973003E-5</v>
      </c>
      <c r="J1089" s="7">
        <v>51098761913.120003</v>
      </c>
      <c r="K1089">
        <v>3.6555</v>
      </c>
      <c r="L1089" s="3">
        <f t="shared" si="80"/>
        <v>0.98550243623972755</v>
      </c>
      <c r="M1089" s="3">
        <f t="shared" si="81"/>
        <v>4.5814809635833242E-5</v>
      </c>
      <c r="N1089">
        <f t="shared" si="82"/>
        <v>2341080.0496763592</v>
      </c>
      <c r="O1089">
        <f t="shared" si="83"/>
        <v>0.64042676779547514</v>
      </c>
      <c r="P1089" s="3">
        <f t="shared" si="84"/>
        <v>4.5814809635833249E-5</v>
      </c>
      <c r="Q1089" t="s">
        <v>1638</v>
      </c>
      <c r="R1089" t="s">
        <v>128</v>
      </c>
      <c r="S1089" t="s">
        <v>378</v>
      </c>
    </row>
    <row r="1090" spans="1:19" x14ac:dyDescent="0.35">
      <c r="A1090" t="s">
        <v>73</v>
      </c>
      <c r="B1090" t="s">
        <v>28</v>
      </c>
      <c r="C1090" t="s">
        <v>39</v>
      </c>
      <c r="D1090" t="s">
        <v>40</v>
      </c>
      <c r="E1090" t="s">
        <v>379</v>
      </c>
      <c r="F1090" t="s">
        <v>380</v>
      </c>
      <c r="G1090" t="s">
        <v>378</v>
      </c>
      <c r="H1090" t="s">
        <v>128</v>
      </c>
      <c r="I1090" s="3">
        <v>1.94149287940786E-4</v>
      </c>
      <c r="J1090" s="7">
        <v>51098761913.120003</v>
      </c>
      <c r="K1090">
        <v>3.6555</v>
      </c>
      <c r="L1090" s="3">
        <f t="shared" ref="L1090:L1153" si="85">SUMIFS($I$2:$I$3582,$A$2:$A$3582,$A1090,$B$2:$B$3582,$B1090,$C$2:$C$3582,$C1090)</f>
        <v>0.98550243623972755</v>
      </c>
      <c r="M1090" s="3">
        <f t="shared" ref="M1090:M1153" si="86">IF(L1090=0,0,I1090/L1090)</f>
        <v>1.9700538608669497E-4</v>
      </c>
      <c r="N1090">
        <f t="shared" ref="N1090:N1153" si="87">M1090*J1090</f>
        <v>10066731.319246311</v>
      </c>
      <c r="O1090">
        <f t="shared" ref="O1090:O1153" si="88">IF(K1090=0,"",N1090/K1090/1000000)</f>
        <v>2.7538589301727017</v>
      </c>
      <c r="P1090" s="3">
        <f t="shared" ref="P1090:P1153" si="89">IF(J1090=0,0,N1090/J1090)</f>
        <v>1.9700538608669499E-4</v>
      </c>
      <c r="Q1090" t="s">
        <v>1638</v>
      </c>
      <c r="R1090" t="s">
        <v>128</v>
      </c>
      <c r="S1090" t="s">
        <v>378</v>
      </c>
    </row>
    <row r="1091" spans="1:19" x14ac:dyDescent="0.35">
      <c r="A1091" t="s">
        <v>73</v>
      </c>
      <c r="B1091" t="s">
        <v>28</v>
      </c>
      <c r="C1091" t="s">
        <v>39</v>
      </c>
      <c r="D1091" t="s">
        <v>40</v>
      </c>
      <c r="E1091" t="s">
        <v>915</v>
      </c>
      <c r="F1091" t="s">
        <v>916</v>
      </c>
      <c r="G1091" t="s">
        <v>917</v>
      </c>
      <c r="H1091" t="s">
        <v>452</v>
      </c>
      <c r="I1091" s="3">
        <v>6.7318256609607496E-9</v>
      </c>
      <c r="J1091" s="7">
        <v>51098761913.120003</v>
      </c>
      <c r="K1091">
        <v>3.6555</v>
      </c>
      <c r="L1091" s="3">
        <f t="shared" si="85"/>
        <v>0.98550243623972755</v>
      </c>
      <c r="M1091" s="3">
        <f t="shared" si="86"/>
        <v>6.8308564377036258E-9</v>
      </c>
      <c r="N1091">
        <f t="shared" si="87"/>
        <v>349.04830677292063</v>
      </c>
      <c r="O1091">
        <f t="shared" si="88"/>
        <v>9.5485790390622524E-5</v>
      </c>
      <c r="P1091" s="3">
        <f t="shared" si="89"/>
        <v>6.8308564377036258E-9</v>
      </c>
      <c r="Q1091" t="s">
        <v>1638</v>
      </c>
      <c r="R1091" t="s">
        <v>452</v>
      </c>
      <c r="S1091" t="s">
        <v>917</v>
      </c>
    </row>
    <row r="1092" spans="1:19" x14ac:dyDescent="0.35">
      <c r="A1092" t="s">
        <v>73</v>
      </c>
      <c r="B1092" t="s">
        <v>28</v>
      </c>
      <c r="C1092" t="s">
        <v>29</v>
      </c>
      <c r="D1092" t="s">
        <v>30</v>
      </c>
      <c r="E1092" t="s">
        <v>379</v>
      </c>
      <c r="F1092" t="s">
        <v>380</v>
      </c>
      <c r="G1092" t="s">
        <v>378</v>
      </c>
      <c r="H1092" t="s">
        <v>128</v>
      </c>
      <c r="I1092" s="3">
        <v>2.58886235534668E-3</v>
      </c>
      <c r="J1092" s="7">
        <v>13546427235.219999</v>
      </c>
      <c r="K1092">
        <v>3.6555</v>
      </c>
      <c r="L1092" s="3">
        <f t="shared" si="85"/>
        <v>0.98169211961567404</v>
      </c>
      <c r="M1092" s="3">
        <f t="shared" si="86"/>
        <v>2.6371428512232558E-3</v>
      </c>
      <c r="N1092">
        <f t="shared" si="87"/>
        <v>35723863.742976435</v>
      </c>
      <c r="O1092">
        <f t="shared" si="88"/>
        <v>9.7726340426689742</v>
      </c>
      <c r="P1092" s="3">
        <f t="shared" si="89"/>
        <v>2.6371428512232558E-3</v>
      </c>
      <c r="Q1092" t="s">
        <v>1638</v>
      </c>
      <c r="R1092" t="s">
        <v>128</v>
      </c>
      <c r="S1092" t="s">
        <v>378</v>
      </c>
    </row>
    <row r="1093" spans="1:19" x14ac:dyDescent="0.35">
      <c r="A1093" t="s">
        <v>73</v>
      </c>
      <c r="B1093" t="s">
        <v>28</v>
      </c>
      <c r="C1093" t="s">
        <v>39</v>
      </c>
      <c r="D1093" t="s">
        <v>40</v>
      </c>
      <c r="E1093" t="s">
        <v>381</v>
      </c>
      <c r="F1093" t="s">
        <v>382</v>
      </c>
      <c r="G1093" t="s">
        <v>1645</v>
      </c>
      <c r="H1093" t="s">
        <v>128</v>
      </c>
      <c r="I1093" s="3">
        <v>2.1779760499882899E-3</v>
      </c>
      <c r="J1093" s="7">
        <v>51098761913.120003</v>
      </c>
      <c r="K1093">
        <v>3.6555</v>
      </c>
      <c r="L1093" s="3">
        <f t="shared" si="85"/>
        <v>0.98550243623972755</v>
      </c>
      <c r="M1093" s="3">
        <f t="shared" si="86"/>
        <v>2.2100158963569401E-3</v>
      </c>
      <c r="N1093">
        <f t="shared" si="87"/>
        <v>112929076.11215377</v>
      </c>
      <c r="O1093">
        <f t="shared" si="88"/>
        <v>30.892921929189924</v>
      </c>
      <c r="P1093" s="3">
        <f t="shared" si="89"/>
        <v>2.2100158963569401E-3</v>
      </c>
      <c r="Q1093" t="s">
        <v>1638</v>
      </c>
      <c r="R1093" t="s">
        <v>128</v>
      </c>
      <c r="S1093" t="s">
        <v>268</v>
      </c>
    </row>
    <row r="1094" spans="1:19" x14ac:dyDescent="0.35">
      <c r="A1094" t="s">
        <v>73</v>
      </c>
      <c r="B1094" t="s">
        <v>28</v>
      </c>
      <c r="C1094" t="s">
        <v>29</v>
      </c>
      <c r="D1094" t="s">
        <v>30</v>
      </c>
      <c r="E1094" t="s">
        <v>383</v>
      </c>
      <c r="F1094" t="s">
        <v>384</v>
      </c>
      <c r="G1094" t="s">
        <v>378</v>
      </c>
      <c r="H1094" t="s">
        <v>128</v>
      </c>
      <c r="I1094" s="3">
        <v>1.38425851946143E-3</v>
      </c>
      <c r="J1094" s="7">
        <v>13546427235.219999</v>
      </c>
      <c r="K1094">
        <v>3.6555</v>
      </c>
      <c r="L1094" s="3">
        <f t="shared" si="85"/>
        <v>0.98169211961567404</v>
      </c>
      <c r="M1094" s="3">
        <f t="shared" si="86"/>
        <v>1.4100739853176757E-3</v>
      </c>
      <c r="N1094">
        <f t="shared" si="87"/>
        <v>19101464.638382569</v>
      </c>
      <c r="O1094">
        <f t="shared" si="88"/>
        <v>5.2254040865497382</v>
      </c>
      <c r="P1094" s="3">
        <f t="shared" si="89"/>
        <v>1.4100739853176757E-3</v>
      </c>
      <c r="Q1094" t="s">
        <v>1638</v>
      </c>
      <c r="R1094" t="s">
        <v>128</v>
      </c>
      <c r="S1094" t="s">
        <v>378</v>
      </c>
    </row>
    <row r="1095" spans="1:19" x14ac:dyDescent="0.35">
      <c r="A1095" t="s">
        <v>73</v>
      </c>
      <c r="B1095" t="s">
        <v>28</v>
      </c>
      <c r="C1095" t="s">
        <v>39</v>
      </c>
      <c r="D1095" t="s">
        <v>40</v>
      </c>
      <c r="E1095" t="s">
        <v>383</v>
      </c>
      <c r="F1095" t="s">
        <v>384</v>
      </c>
      <c r="G1095" t="s">
        <v>378</v>
      </c>
      <c r="H1095" t="s">
        <v>128</v>
      </c>
      <c r="I1095" s="3">
        <v>1.3382504819735701E-4</v>
      </c>
      <c r="J1095" s="7">
        <v>51098761913.120003</v>
      </c>
      <c r="K1095">
        <v>3.6555</v>
      </c>
      <c r="L1095" s="3">
        <f t="shared" si="85"/>
        <v>0.98550243623972755</v>
      </c>
      <c r="M1095" s="3">
        <f t="shared" si="86"/>
        <v>1.3579372640414611E-4</v>
      </c>
      <c r="N1095">
        <f t="shared" si="87"/>
        <v>6938891.2948208191</v>
      </c>
      <c r="O1095">
        <f t="shared" si="88"/>
        <v>1.8982057980634166</v>
      </c>
      <c r="P1095" s="3">
        <f t="shared" si="89"/>
        <v>1.3579372640414611E-4</v>
      </c>
      <c r="Q1095" t="s">
        <v>1638</v>
      </c>
      <c r="R1095" t="s">
        <v>128</v>
      </c>
      <c r="S1095" t="s">
        <v>378</v>
      </c>
    </row>
    <row r="1096" spans="1:19" x14ac:dyDescent="0.35">
      <c r="A1096" t="s">
        <v>73</v>
      </c>
      <c r="B1096" t="s">
        <v>28</v>
      </c>
      <c r="C1096" t="s">
        <v>39</v>
      </c>
      <c r="D1096" t="s">
        <v>40</v>
      </c>
      <c r="E1096" t="s">
        <v>385</v>
      </c>
      <c r="F1096" t="s">
        <v>386</v>
      </c>
      <c r="G1096" t="s">
        <v>378</v>
      </c>
      <c r="H1096" t="s">
        <v>128</v>
      </c>
      <c r="I1096" s="3">
        <v>1.7822427722877899E-4</v>
      </c>
      <c r="J1096" s="7">
        <v>51098761913.120003</v>
      </c>
      <c r="K1096">
        <v>3.6555</v>
      </c>
      <c r="L1096" s="3">
        <f t="shared" si="85"/>
        <v>0.98550243623972755</v>
      </c>
      <c r="M1096" s="3">
        <f t="shared" si="86"/>
        <v>1.8084610516926739E-4</v>
      </c>
      <c r="N1096">
        <f t="shared" si="87"/>
        <v>9241012.0709594544</v>
      </c>
      <c r="O1096">
        <f t="shared" si="88"/>
        <v>2.5279748518559577</v>
      </c>
      <c r="P1096" s="3">
        <f t="shared" si="89"/>
        <v>1.8084610516926739E-4</v>
      </c>
      <c r="Q1096" t="s">
        <v>1638</v>
      </c>
      <c r="R1096" t="s">
        <v>128</v>
      </c>
      <c r="S1096" t="s">
        <v>378</v>
      </c>
    </row>
    <row r="1097" spans="1:19" x14ac:dyDescent="0.35">
      <c r="A1097" t="s">
        <v>73</v>
      </c>
      <c r="B1097" t="s">
        <v>28</v>
      </c>
      <c r="C1097" t="s">
        <v>29</v>
      </c>
      <c r="D1097" t="s">
        <v>30</v>
      </c>
      <c r="E1097" t="s">
        <v>385</v>
      </c>
      <c r="F1097" t="s">
        <v>386</v>
      </c>
      <c r="G1097" t="s">
        <v>378</v>
      </c>
      <c r="H1097" t="s">
        <v>128</v>
      </c>
      <c r="I1097" s="3">
        <v>2.6208311649825199E-4</v>
      </c>
      <c r="J1097" s="7">
        <v>13546427235.219999</v>
      </c>
      <c r="K1097">
        <v>3.6555</v>
      </c>
      <c r="L1097" s="3">
        <f t="shared" si="85"/>
        <v>0.98169211961567404</v>
      </c>
      <c r="M1097" s="3">
        <f t="shared" si="86"/>
        <v>2.6697078570912417E-4</v>
      </c>
      <c r="N1097">
        <f t="shared" si="87"/>
        <v>3616500.3225381617</v>
      </c>
      <c r="O1097">
        <f t="shared" si="88"/>
        <v>0.98933123308389048</v>
      </c>
      <c r="P1097" s="3">
        <f t="shared" si="89"/>
        <v>2.6697078570912417E-4</v>
      </c>
      <c r="Q1097" t="s">
        <v>1638</v>
      </c>
      <c r="R1097" t="s">
        <v>128</v>
      </c>
      <c r="S1097" t="s">
        <v>378</v>
      </c>
    </row>
    <row r="1098" spans="1:19" x14ac:dyDescent="0.35">
      <c r="A1098" t="s">
        <v>73</v>
      </c>
      <c r="B1098" t="s">
        <v>28</v>
      </c>
      <c r="C1098" t="s">
        <v>29</v>
      </c>
      <c r="D1098" t="s">
        <v>30</v>
      </c>
      <c r="E1098" t="s">
        <v>387</v>
      </c>
      <c r="F1098" t="s">
        <v>388</v>
      </c>
      <c r="G1098" t="s">
        <v>378</v>
      </c>
      <c r="H1098" t="s">
        <v>128</v>
      </c>
      <c r="I1098" s="3">
        <v>3.8433588386972602E-4</v>
      </c>
      <c r="J1098" s="7">
        <v>13546427235.219999</v>
      </c>
      <c r="K1098">
        <v>3.6555</v>
      </c>
      <c r="L1098" s="3">
        <f t="shared" si="85"/>
        <v>0.98169211961567404</v>
      </c>
      <c r="M1098" s="3">
        <f t="shared" si="86"/>
        <v>3.9150348280292906E-4</v>
      </c>
      <c r="N1098">
        <f t="shared" si="87"/>
        <v>5303473.4421250829</v>
      </c>
      <c r="O1098">
        <f t="shared" si="88"/>
        <v>1.4508202549924998</v>
      </c>
      <c r="P1098" s="3">
        <f t="shared" si="89"/>
        <v>3.9150348280292906E-4</v>
      </c>
      <c r="Q1098" t="s">
        <v>1638</v>
      </c>
      <c r="R1098" t="s">
        <v>128</v>
      </c>
      <c r="S1098" t="s">
        <v>378</v>
      </c>
    </row>
    <row r="1099" spans="1:19" x14ac:dyDescent="0.35">
      <c r="A1099" t="s">
        <v>73</v>
      </c>
      <c r="B1099" t="s">
        <v>28</v>
      </c>
      <c r="C1099" t="s">
        <v>39</v>
      </c>
      <c r="D1099" t="s">
        <v>40</v>
      </c>
      <c r="E1099" t="s">
        <v>387</v>
      </c>
      <c r="F1099" t="s">
        <v>388</v>
      </c>
      <c r="G1099" t="s">
        <v>378</v>
      </c>
      <c r="H1099" t="s">
        <v>128</v>
      </c>
      <c r="I1099" s="3">
        <v>4.64268669687066E-4</v>
      </c>
      <c r="J1099" s="7">
        <v>51098761913.120003</v>
      </c>
      <c r="K1099">
        <v>3.6555</v>
      </c>
      <c r="L1099" s="3">
        <f t="shared" si="85"/>
        <v>0.98550243623972755</v>
      </c>
      <c r="M1099" s="3">
        <f t="shared" si="86"/>
        <v>4.7109844949599976E-4</v>
      </c>
      <c r="N1099">
        <f t="shared" si="87"/>
        <v>24072547.50843608</v>
      </c>
      <c r="O1099">
        <f t="shared" si="88"/>
        <v>6.5852954475273098</v>
      </c>
      <c r="P1099" s="3">
        <f t="shared" si="89"/>
        <v>4.7109844949599976E-4</v>
      </c>
      <c r="Q1099" t="s">
        <v>1638</v>
      </c>
      <c r="R1099" t="s">
        <v>128</v>
      </c>
      <c r="S1099" t="s">
        <v>378</v>
      </c>
    </row>
    <row r="1100" spans="1:19" x14ac:dyDescent="0.35">
      <c r="A1100" t="s">
        <v>73</v>
      </c>
      <c r="B1100" t="s">
        <v>28</v>
      </c>
      <c r="C1100" t="s">
        <v>29</v>
      </c>
      <c r="D1100" t="s">
        <v>30</v>
      </c>
      <c r="E1100" t="s">
        <v>1403</v>
      </c>
      <c r="F1100" t="s">
        <v>1404</v>
      </c>
      <c r="H1100" t="s">
        <v>128</v>
      </c>
      <c r="I1100" s="3">
        <v>2.30014669108066E-3</v>
      </c>
      <c r="J1100" s="7">
        <v>13546427235.219999</v>
      </c>
      <c r="K1100">
        <v>3.6555</v>
      </c>
      <c r="L1100" s="3">
        <f t="shared" si="85"/>
        <v>0.98169211961567404</v>
      </c>
      <c r="M1100" s="3">
        <f t="shared" si="86"/>
        <v>2.3430428391145201E-3</v>
      </c>
      <c r="N1100">
        <f t="shared" si="87"/>
        <v>31739859.329068124</v>
      </c>
      <c r="O1100">
        <f t="shared" si="88"/>
        <v>8.6827682475907881</v>
      </c>
      <c r="P1100" s="3">
        <f t="shared" si="89"/>
        <v>2.3430428391145201E-3</v>
      </c>
      <c r="Q1100" t="s">
        <v>1638</v>
      </c>
      <c r="R1100" t="s">
        <v>128</v>
      </c>
      <c r="S1100" t="s">
        <v>1216</v>
      </c>
    </row>
    <row r="1101" spans="1:19" x14ac:dyDescent="0.35">
      <c r="A1101" t="s">
        <v>73</v>
      </c>
      <c r="B1101" t="s">
        <v>28</v>
      </c>
      <c r="C1101" t="s">
        <v>39</v>
      </c>
      <c r="D1101" t="s">
        <v>40</v>
      </c>
      <c r="E1101" t="s">
        <v>389</v>
      </c>
      <c r="F1101" t="s">
        <v>390</v>
      </c>
      <c r="G1101" t="s">
        <v>303</v>
      </c>
      <c r="H1101" t="s">
        <v>128</v>
      </c>
      <c r="I1101" s="3">
        <v>3.6579032748850571E-3</v>
      </c>
      <c r="J1101" s="7">
        <v>51098761913.120003</v>
      </c>
      <c r="K1101">
        <v>3.6555</v>
      </c>
      <c r="L1101" s="3">
        <f t="shared" si="85"/>
        <v>0.98550243623972755</v>
      </c>
      <c r="M1101" s="3">
        <f t="shared" si="86"/>
        <v>3.7117140865141982E-3</v>
      </c>
      <c r="N1101">
        <f t="shared" si="87"/>
        <v>189663994.39636272</v>
      </c>
      <c r="O1101">
        <f t="shared" si="88"/>
        <v>51.884555983138476</v>
      </c>
      <c r="P1101" s="3">
        <f t="shared" si="89"/>
        <v>3.7117140865141982E-3</v>
      </c>
      <c r="Q1101" t="s">
        <v>1638</v>
      </c>
      <c r="R1101" t="s">
        <v>128</v>
      </c>
      <c r="S1101" t="s">
        <v>303</v>
      </c>
    </row>
    <row r="1102" spans="1:19" x14ac:dyDescent="0.35">
      <c r="A1102" t="s">
        <v>73</v>
      </c>
      <c r="B1102" t="s">
        <v>28</v>
      </c>
      <c r="C1102" t="s">
        <v>29</v>
      </c>
      <c r="D1102" t="s">
        <v>30</v>
      </c>
      <c r="E1102" t="s">
        <v>389</v>
      </c>
      <c r="F1102" t="s">
        <v>390</v>
      </c>
      <c r="G1102" t="s">
        <v>303</v>
      </c>
      <c r="H1102" t="s">
        <v>128</v>
      </c>
      <c r="I1102" s="3">
        <v>2.4362068228462701E-3</v>
      </c>
      <c r="J1102" s="7">
        <v>13546427235.219999</v>
      </c>
      <c r="K1102">
        <v>3.6555</v>
      </c>
      <c r="L1102" s="3">
        <f t="shared" si="85"/>
        <v>0.98169211961567404</v>
      </c>
      <c r="M1102" s="3">
        <f t="shared" si="86"/>
        <v>2.4816403984174069E-3</v>
      </c>
      <c r="N1102">
        <f t="shared" si="87"/>
        <v>33617361.081143774</v>
      </c>
      <c r="O1102">
        <f t="shared" si="88"/>
        <v>9.1963783562149573</v>
      </c>
      <c r="P1102" s="3">
        <f t="shared" si="89"/>
        <v>2.4816403984174069E-3</v>
      </c>
      <c r="Q1102" t="s">
        <v>1638</v>
      </c>
      <c r="R1102" t="s">
        <v>128</v>
      </c>
      <c r="S1102" t="s">
        <v>303</v>
      </c>
    </row>
    <row r="1103" spans="1:19" x14ac:dyDescent="0.35">
      <c r="A1103" t="s">
        <v>73</v>
      </c>
      <c r="B1103" t="s">
        <v>28</v>
      </c>
      <c r="C1103" t="s">
        <v>29</v>
      </c>
      <c r="D1103" t="s">
        <v>30</v>
      </c>
      <c r="E1103" t="s">
        <v>391</v>
      </c>
      <c r="F1103" t="s">
        <v>392</v>
      </c>
      <c r="G1103" t="s">
        <v>343</v>
      </c>
      <c r="H1103" t="s">
        <v>128</v>
      </c>
      <c r="I1103" s="3">
        <v>1.72344024542547E-3</v>
      </c>
      <c r="J1103" s="7">
        <v>13546427235.219999</v>
      </c>
      <c r="K1103">
        <v>3.6555</v>
      </c>
      <c r="L1103" s="3">
        <f t="shared" si="85"/>
        <v>0.98169211961567404</v>
      </c>
      <c r="M1103" s="3">
        <f t="shared" si="86"/>
        <v>1.7555812163391772E-3</v>
      </c>
      <c r="N1103">
        <f t="shared" si="87"/>
        <v>23781853.202657685</v>
      </c>
      <c r="O1103">
        <f t="shared" si="88"/>
        <v>6.5057730003166974</v>
      </c>
      <c r="P1103" s="3">
        <f t="shared" si="89"/>
        <v>1.7555812163391772E-3</v>
      </c>
      <c r="Q1103" t="s">
        <v>1638</v>
      </c>
      <c r="R1103" t="s">
        <v>128</v>
      </c>
      <c r="S1103" t="s">
        <v>343</v>
      </c>
    </row>
    <row r="1104" spans="1:19" x14ac:dyDescent="0.35">
      <c r="A1104" t="s">
        <v>73</v>
      </c>
      <c r="B1104" t="s">
        <v>28</v>
      </c>
      <c r="C1104" t="s">
        <v>29</v>
      </c>
      <c r="D1104" t="s">
        <v>30</v>
      </c>
      <c r="E1104" t="s">
        <v>1646</v>
      </c>
      <c r="F1104" t="s">
        <v>1647</v>
      </c>
      <c r="G1104" t="s">
        <v>1648</v>
      </c>
      <c r="H1104" t="s">
        <v>128</v>
      </c>
      <c r="I1104" s="3">
        <v>2.5320247103297099E-3</v>
      </c>
      <c r="J1104" s="7">
        <v>13546427235.219999</v>
      </c>
      <c r="K1104">
        <v>3.6555</v>
      </c>
      <c r="L1104" s="3">
        <f t="shared" si="85"/>
        <v>0.98169211961567404</v>
      </c>
      <c r="M1104" s="3">
        <f t="shared" si="86"/>
        <v>2.5792452233608441E-3</v>
      </c>
      <c r="N1104">
        <f t="shared" si="87"/>
        <v>34939557.740046427</v>
      </c>
      <c r="O1104">
        <f t="shared" si="88"/>
        <v>9.5580789878392629</v>
      </c>
      <c r="P1104" s="3">
        <f t="shared" si="89"/>
        <v>2.5792452233608441E-3</v>
      </c>
      <c r="Q1104" t="s">
        <v>1668</v>
      </c>
      <c r="R1104" t="s">
        <v>128</v>
      </c>
      <c r="S1104" t="s">
        <v>1670</v>
      </c>
    </row>
    <row r="1105" spans="1:19" x14ac:dyDescent="0.35">
      <c r="A1105" t="s">
        <v>73</v>
      </c>
      <c r="B1105" t="s">
        <v>28</v>
      </c>
      <c r="C1105" t="s">
        <v>39</v>
      </c>
      <c r="D1105" t="s">
        <v>40</v>
      </c>
      <c r="E1105" t="s">
        <v>1646</v>
      </c>
      <c r="F1105" t="s">
        <v>1647</v>
      </c>
      <c r="G1105" t="s">
        <v>1648</v>
      </c>
      <c r="H1105" t="s">
        <v>128</v>
      </c>
      <c r="I1105" s="3">
        <v>1.2772735177537801E-4</v>
      </c>
      <c r="J1105" s="7">
        <v>51098761913.120003</v>
      </c>
      <c r="K1105">
        <v>3.6555</v>
      </c>
      <c r="L1105" s="3">
        <f t="shared" si="85"/>
        <v>0.98550243623972755</v>
      </c>
      <c r="M1105" s="3">
        <f t="shared" si="86"/>
        <v>1.2960632777604602E-4</v>
      </c>
      <c r="N1105">
        <f t="shared" si="87"/>
        <v>6622722.8854619674</v>
      </c>
      <c r="O1105">
        <f t="shared" si="88"/>
        <v>1.8117146451817721</v>
      </c>
      <c r="P1105" s="3">
        <f t="shared" si="89"/>
        <v>1.2960632777604602E-4</v>
      </c>
      <c r="Q1105" t="s">
        <v>1668</v>
      </c>
      <c r="R1105" t="s">
        <v>128</v>
      </c>
      <c r="S1105" t="s">
        <v>1670</v>
      </c>
    </row>
    <row r="1106" spans="1:19" x14ac:dyDescent="0.35">
      <c r="A1106" t="s">
        <v>73</v>
      </c>
      <c r="B1106" t="s">
        <v>28</v>
      </c>
      <c r="C1106" t="s">
        <v>29</v>
      </c>
      <c r="D1106" t="s">
        <v>30</v>
      </c>
      <c r="E1106" t="s">
        <v>393</v>
      </c>
      <c r="F1106" t="s">
        <v>394</v>
      </c>
      <c r="G1106" t="s">
        <v>395</v>
      </c>
      <c r="H1106" t="s">
        <v>128</v>
      </c>
      <c r="I1106" s="3">
        <v>6.9130764820170103E-4</v>
      </c>
      <c r="J1106" s="7">
        <v>13546427235.219999</v>
      </c>
      <c r="K1106">
        <v>3.6555</v>
      </c>
      <c r="L1106" s="3">
        <f t="shared" si="85"/>
        <v>0.98169211961567404</v>
      </c>
      <c r="M1106" s="3">
        <f t="shared" si="86"/>
        <v>7.0420005864195326E-4</v>
      </c>
      <c r="N1106">
        <f t="shared" si="87"/>
        <v>9539394.8534308765</v>
      </c>
      <c r="O1106">
        <f t="shared" si="88"/>
        <v>2.6096005617373481</v>
      </c>
      <c r="P1106" s="3">
        <f t="shared" si="89"/>
        <v>7.0420005864195326E-4</v>
      </c>
      <c r="Q1106" t="s">
        <v>1638</v>
      </c>
      <c r="R1106" t="s">
        <v>128</v>
      </c>
      <c r="S1106" t="s">
        <v>395</v>
      </c>
    </row>
    <row r="1107" spans="1:19" x14ac:dyDescent="0.35">
      <c r="A1107" t="s">
        <v>73</v>
      </c>
      <c r="B1107" t="s">
        <v>28</v>
      </c>
      <c r="C1107" t="s">
        <v>39</v>
      </c>
      <c r="D1107" t="s">
        <v>40</v>
      </c>
      <c r="E1107" t="s">
        <v>396</v>
      </c>
      <c r="F1107" t="s">
        <v>397</v>
      </c>
      <c r="G1107" t="s">
        <v>312</v>
      </c>
      <c r="H1107" t="s">
        <v>128</v>
      </c>
      <c r="I1107" s="3">
        <v>5.4015865085409393E-4</v>
      </c>
      <c r="J1107" s="7">
        <v>51098761913.120003</v>
      </c>
      <c r="K1107">
        <v>3.6555</v>
      </c>
      <c r="L1107" s="3">
        <f t="shared" si="85"/>
        <v>0.98550243623972755</v>
      </c>
      <c r="M1107" s="3">
        <f t="shared" si="86"/>
        <v>5.4810483565633525E-4</v>
      </c>
      <c r="N1107">
        <f t="shared" si="87"/>
        <v>28007478.500632841</v>
      </c>
      <c r="O1107">
        <f t="shared" si="88"/>
        <v>7.6617366982992321</v>
      </c>
      <c r="P1107" s="3">
        <f t="shared" si="89"/>
        <v>5.4810483565633525E-4</v>
      </c>
      <c r="Q1107" t="s">
        <v>1638</v>
      </c>
      <c r="R1107" t="s">
        <v>128</v>
      </c>
      <c r="S1107" t="s">
        <v>312</v>
      </c>
    </row>
    <row r="1108" spans="1:19" x14ac:dyDescent="0.35">
      <c r="A1108" t="s">
        <v>73</v>
      </c>
      <c r="B1108" t="s">
        <v>28</v>
      </c>
      <c r="C1108" t="s">
        <v>29</v>
      </c>
      <c r="D1108" t="s">
        <v>30</v>
      </c>
      <c r="E1108" t="s">
        <v>398</v>
      </c>
      <c r="F1108" t="s">
        <v>399</v>
      </c>
      <c r="H1108" t="s">
        <v>128</v>
      </c>
      <c r="I1108" s="3">
        <v>4.7793465814762104E-3</v>
      </c>
      <c r="J1108" s="7">
        <v>13546427235.219999</v>
      </c>
      <c r="K1108">
        <v>3.6555</v>
      </c>
      <c r="L1108" s="3">
        <f t="shared" si="85"/>
        <v>0.98169211961567404</v>
      </c>
      <c r="M1108" s="3">
        <f t="shared" si="86"/>
        <v>4.8684780961135684E-3</v>
      </c>
      <c r="N1108">
        <f t="shared" si="87"/>
        <v>65950484.275264852</v>
      </c>
      <c r="O1108">
        <f t="shared" si="88"/>
        <v>18.041440097186392</v>
      </c>
      <c r="P1108" s="3">
        <f t="shared" si="89"/>
        <v>4.8684780961135684E-3</v>
      </c>
      <c r="Q1108" t="s">
        <v>1638</v>
      </c>
      <c r="R1108" t="s">
        <v>128</v>
      </c>
      <c r="S1108" t="s">
        <v>285</v>
      </c>
    </row>
    <row r="1109" spans="1:19" x14ac:dyDescent="0.35">
      <c r="A1109" t="s">
        <v>73</v>
      </c>
      <c r="B1109" t="s">
        <v>28</v>
      </c>
      <c r="C1109" t="s">
        <v>39</v>
      </c>
      <c r="D1109" t="s">
        <v>40</v>
      </c>
      <c r="E1109" t="s">
        <v>398</v>
      </c>
      <c r="F1109" t="s">
        <v>399</v>
      </c>
      <c r="H1109" t="s">
        <v>128</v>
      </c>
      <c r="I1109" s="3">
        <v>4.0860924544843099E-3</v>
      </c>
      <c r="J1109" s="7">
        <v>51098761913.120003</v>
      </c>
      <c r="K1109">
        <v>3.6555</v>
      </c>
      <c r="L1109" s="3">
        <f t="shared" si="85"/>
        <v>0.98550243623972755</v>
      </c>
      <c r="M1109" s="3">
        <f t="shared" si="86"/>
        <v>4.1462022864957697E-3</v>
      </c>
      <c r="N1109">
        <f t="shared" si="87"/>
        <v>211865803.4812811</v>
      </c>
      <c r="O1109">
        <f t="shared" si="88"/>
        <v>57.958091500829191</v>
      </c>
      <c r="P1109" s="3">
        <f t="shared" si="89"/>
        <v>4.1462022864957697E-3</v>
      </c>
      <c r="Q1109" t="s">
        <v>1638</v>
      </c>
      <c r="R1109" t="s">
        <v>128</v>
      </c>
      <c r="S1109" t="s">
        <v>285</v>
      </c>
    </row>
    <row r="1110" spans="1:19" x14ac:dyDescent="0.35">
      <c r="A1110" t="s">
        <v>73</v>
      </c>
      <c r="B1110" t="s">
        <v>28</v>
      </c>
      <c r="C1110" t="s">
        <v>29</v>
      </c>
      <c r="D1110" t="s">
        <v>30</v>
      </c>
      <c r="E1110" t="s">
        <v>400</v>
      </c>
      <c r="F1110" t="s">
        <v>401</v>
      </c>
      <c r="H1110" t="s">
        <v>128</v>
      </c>
      <c r="I1110" s="3">
        <v>3.5842805214896089E-3</v>
      </c>
      <c r="J1110" s="7">
        <v>13546427235.219999</v>
      </c>
      <c r="K1110">
        <v>3.6555</v>
      </c>
      <c r="L1110" s="3">
        <f t="shared" si="85"/>
        <v>0.98169211961567404</v>
      </c>
      <c r="M1110" s="3">
        <f t="shared" si="86"/>
        <v>3.6511248790433715E-3</v>
      </c>
      <c r="N1110">
        <f t="shared" si="87"/>
        <v>49459697.500662453</v>
      </c>
      <c r="O1110">
        <f t="shared" si="88"/>
        <v>13.530214061185189</v>
      </c>
      <c r="P1110" s="3">
        <f t="shared" si="89"/>
        <v>3.6511248790433715E-3</v>
      </c>
      <c r="Q1110" t="s">
        <v>1638</v>
      </c>
      <c r="R1110" t="s">
        <v>128</v>
      </c>
      <c r="S1110" t="s">
        <v>312</v>
      </c>
    </row>
    <row r="1111" spans="1:19" x14ac:dyDescent="0.35">
      <c r="A1111" t="s">
        <v>73</v>
      </c>
      <c r="B1111" t="s">
        <v>28</v>
      </c>
      <c r="C1111" t="s">
        <v>39</v>
      </c>
      <c r="D1111" t="s">
        <v>40</v>
      </c>
      <c r="E1111" t="s">
        <v>400</v>
      </c>
      <c r="F1111" t="s">
        <v>401</v>
      </c>
      <c r="H1111" t="s">
        <v>128</v>
      </c>
      <c r="I1111" s="3">
        <v>1.67343375209028E-3</v>
      </c>
      <c r="J1111" s="7">
        <v>51098761913.120003</v>
      </c>
      <c r="K1111">
        <v>3.6555</v>
      </c>
      <c r="L1111" s="3">
        <f t="shared" si="85"/>
        <v>0.98550243623972755</v>
      </c>
      <c r="M1111" s="3">
        <f t="shared" si="86"/>
        <v>1.6980513599493632E-3</v>
      </c>
      <c r="N1111">
        <f t="shared" si="87"/>
        <v>86768322.158302143</v>
      </c>
      <c r="O1111">
        <f t="shared" si="88"/>
        <v>23.736375915278934</v>
      </c>
      <c r="P1111" s="3">
        <f t="shared" si="89"/>
        <v>1.6980513599493632E-3</v>
      </c>
      <c r="Q1111" t="s">
        <v>1638</v>
      </c>
      <c r="R1111" t="s">
        <v>128</v>
      </c>
      <c r="S1111" t="s">
        <v>312</v>
      </c>
    </row>
    <row r="1112" spans="1:19" x14ac:dyDescent="0.35">
      <c r="A1112" t="s">
        <v>73</v>
      </c>
      <c r="B1112" t="s">
        <v>28</v>
      </c>
      <c r="C1112" t="s">
        <v>39</v>
      </c>
      <c r="D1112" t="s">
        <v>40</v>
      </c>
      <c r="E1112" t="s">
        <v>405</v>
      </c>
      <c r="F1112" t="s">
        <v>406</v>
      </c>
      <c r="G1112" t="s">
        <v>407</v>
      </c>
      <c r="H1112" t="s">
        <v>128</v>
      </c>
      <c r="I1112" s="3">
        <v>2.29994017889357E-3</v>
      </c>
      <c r="J1112" s="7">
        <v>51098761913.120003</v>
      </c>
      <c r="K1112">
        <v>3.6555</v>
      </c>
      <c r="L1112" s="3">
        <f t="shared" si="85"/>
        <v>0.98550243623972755</v>
      </c>
      <c r="M1112" s="3">
        <f t="shared" si="86"/>
        <v>2.3337742194420104E-3</v>
      </c>
      <c r="N1112">
        <f t="shared" si="87"/>
        <v>119252973.19824477</v>
      </c>
      <c r="O1112">
        <f t="shared" si="88"/>
        <v>32.622889672615173</v>
      </c>
      <c r="P1112" s="3">
        <f t="shared" si="89"/>
        <v>2.3337742194420104E-3</v>
      </c>
      <c r="Q1112" t="s">
        <v>1638</v>
      </c>
      <c r="R1112" t="s">
        <v>128</v>
      </c>
      <c r="S1112" t="s">
        <v>407</v>
      </c>
    </row>
    <row r="1113" spans="1:19" x14ac:dyDescent="0.35">
      <c r="A1113" t="s">
        <v>73</v>
      </c>
      <c r="B1113" t="s">
        <v>28</v>
      </c>
      <c r="C1113" t="s">
        <v>29</v>
      </c>
      <c r="D1113" t="s">
        <v>30</v>
      </c>
      <c r="E1113" t="s">
        <v>405</v>
      </c>
      <c r="F1113" t="s">
        <v>406</v>
      </c>
      <c r="G1113" t="s">
        <v>407</v>
      </c>
      <c r="H1113" t="s">
        <v>128</v>
      </c>
      <c r="I1113" s="3">
        <v>1.5274318520201779E-2</v>
      </c>
      <c r="J1113" s="7">
        <v>13546427235.219999</v>
      </c>
      <c r="K1113">
        <v>3.6555</v>
      </c>
      <c r="L1113" s="3">
        <f t="shared" si="85"/>
        <v>0.98169211961567404</v>
      </c>
      <c r="M1113" s="3">
        <f t="shared" si="86"/>
        <v>1.5559174016983628E-2</v>
      </c>
      <c r="N1113">
        <f t="shared" si="87"/>
        <v>210771218.66119438</v>
      </c>
      <c r="O1113">
        <f t="shared" si="88"/>
        <v>57.658656452248501</v>
      </c>
      <c r="P1113" s="3">
        <f t="shared" si="89"/>
        <v>1.5559174016983628E-2</v>
      </c>
      <c r="Q1113" t="s">
        <v>1638</v>
      </c>
      <c r="R1113" t="s">
        <v>128</v>
      </c>
      <c r="S1113" t="s">
        <v>407</v>
      </c>
    </row>
    <row r="1114" spans="1:19" x14ac:dyDescent="0.35">
      <c r="A1114" t="s">
        <v>73</v>
      </c>
      <c r="B1114" t="s">
        <v>28</v>
      </c>
      <c r="C1114" t="s">
        <v>29</v>
      </c>
      <c r="D1114" t="s">
        <v>30</v>
      </c>
      <c r="E1114" t="s">
        <v>408</v>
      </c>
      <c r="F1114" t="s">
        <v>409</v>
      </c>
      <c r="G1114" t="s">
        <v>410</v>
      </c>
      <c r="H1114" t="s">
        <v>128</v>
      </c>
      <c r="I1114" s="3">
        <v>3.2716271992452839E-3</v>
      </c>
      <c r="J1114" s="7">
        <v>13546427235.219999</v>
      </c>
      <c r="K1114">
        <v>3.6555</v>
      </c>
      <c r="L1114" s="3">
        <f t="shared" si="85"/>
        <v>0.98169211961567404</v>
      </c>
      <c r="M1114" s="3">
        <f t="shared" si="86"/>
        <v>3.3326407881588216E-3</v>
      </c>
      <c r="N1114">
        <f t="shared" si="87"/>
        <v>45145375.937919706</v>
      </c>
      <c r="O1114">
        <f t="shared" si="88"/>
        <v>12.349986578558257</v>
      </c>
      <c r="P1114" s="3">
        <f t="shared" si="89"/>
        <v>3.3326407881588216E-3</v>
      </c>
      <c r="Q1114" t="s">
        <v>1638</v>
      </c>
      <c r="R1114" t="s">
        <v>128</v>
      </c>
      <c r="S1114" t="s">
        <v>410</v>
      </c>
    </row>
    <row r="1115" spans="1:19" x14ac:dyDescent="0.35">
      <c r="A1115" t="s">
        <v>73</v>
      </c>
      <c r="B1115" t="s">
        <v>28</v>
      </c>
      <c r="C1115" t="s">
        <v>39</v>
      </c>
      <c r="D1115" t="s">
        <v>40</v>
      </c>
      <c r="E1115" t="s">
        <v>408</v>
      </c>
      <c r="F1115" t="s">
        <v>409</v>
      </c>
      <c r="G1115" t="s">
        <v>410</v>
      </c>
      <c r="H1115" t="s">
        <v>128</v>
      </c>
      <c r="I1115" s="3">
        <v>4.0104507610555507E-3</v>
      </c>
      <c r="J1115" s="7">
        <v>51098761913.120003</v>
      </c>
      <c r="K1115">
        <v>3.6555</v>
      </c>
      <c r="L1115" s="3">
        <f t="shared" si="85"/>
        <v>0.98550243623972755</v>
      </c>
      <c r="M1115" s="3">
        <f t="shared" si="86"/>
        <v>4.0694478405936601E-3</v>
      </c>
      <c r="N1115">
        <f t="shared" si="87"/>
        <v>207943746.32435575</v>
      </c>
      <c r="O1115">
        <f t="shared" si="88"/>
        <v>56.885172021435032</v>
      </c>
      <c r="P1115" s="3">
        <f t="shared" si="89"/>
        <v>4.0694478405936601E-3</v>
      </c>
      <c r="Q1115" t="s">
        <v>1638</v>
      </c>
      <c r="R1115" t="s">
        <v>128</v>
      </c>
      <c r="S1115" t="s">
        <v>410</v>
      </c>
    </row>
    <row r="1116" spans="1:19" x14ac:dyDescent="0.35">
      <c r="A1116" t="s">
        <v>73</v>
      </c>
      <c r="B1116" t="s">
        <v>28</v>
      </c>
      <c r="C1116" t="s">
        <v>39</v>
      </c>
      <c r="D1116" t="s">
        <v>40</v>
      </c>
      <c r="E1116" t="s">
        <v>411</v>
      </c>
      <c r="F1116" t="s">
        <v>412</v>
      </c>
      <c r="G1116" t="s">
        <v>413</v>
      </c>
      <c r="H1116" t="s">
        <v>128</v>
      </c>
      <c r="I1116" s="3">
        <v>8.1443921674235982E-6</v>
      </c>
      <c r="J1116" s="7">
        <v>51098761913.120003</v>
      </c>
      <c r="K1116">
        <v>3.6555</v>
      </c>
      <c r="L1116" s="3">
        <f t="shared" si="85"/>
        <v>0.98550243623972755</v>
      </c>
      <c r="M1116" s="3">
        <f t="shared" si="86"/>
        <v>8.2642029770106427E-6</v>
      </c>
      <c r="N1116">
        <f t="shared" si="87"/>
        <v>422290.54032396438</v>
      </c>
      <c r="O1116">
        <f t="shared" si="88"/>
        <v>0.11552196425221292</v>
      </c>
      <c r="P1116" s="3">
        <f t="shared" si="89"/>
        <v>8.2642029770106427E-6</v>
      </c>
      <c r="Q1116" t="s">
        <v>1638</v>
      </c>
      <c r="R1116" t="s">
        <v>128</v>
      </c>
      <c r="S1116" t="s">
        <v>413</v>
      </c>
    </row>
    <row r="1117" spans="1:19" x14ac:dyDescent="0.35">
      <c r="A1117" t="s">
        <v>73</v>
      </c>
      <c r="B1117" t="s">
        <v>28</v>
      </c>
      <c r="C1117" t="s">
        <v>76</v>
      </c>
      <c r="D1117" t="s">
        <v>77</v>
      </c>
      <c r="E1117" t="s">
        <v>411</v>
      </c>
      <c r="F1117" t="s">
        <v>412</v>
      </c>
      <c r="G1117" t="s">
        <v>413</v>
      </c>
      <c r="H1117" t="s">
        <v>128</v>
      </c>
      <c r="I1117" s="3">
        <v>2.00332057163598E-6</v>
      </c>
      <c r="J1117" s="7">
        <v>13022065924.940001</v>
      </c>
      <c r="K1117">
        <v>3.6555</v>
      </c>
      <c r="L1117" s="3">
        <f t="shared" si="85"/>
        <v>0.96546898107770229</v>
      </c>
      <c r="M1117" s="3">
        <f t="shared" si="86"/>
        <v>2.0749714500405581E-6</v>
      </c>
      <c r="N1117">
        <f t="shared" si="87"/>
        <v>27020.415014796494</v>
      </c>
      <c r="O1117">
        <f t="shared" si="88"/>
        <v>7.3917152276833523E-3</v>
      </c>
      <c r="P1117" s="3">
        <f t="shared" si="89"/>
        <v>2.0749714500405581E-6</v>
      </c>
      <c r="Q1117" t="s">
        <v>1638</v>
      </c>
      <c r="R1117" t="s">
        <v>128</v>
      </c>
      <c r="S1117" t="s">
        <v>413</v>
      </c>
    </row>
    <row r="1118" spans="1:19" x14ac:dyDescent="0.35">
      <c r="A1118" t="s">
        <v>73</v>
      </c>
      <c r="B1118" t="s">
        <v>28</v>
      </c>
      <c r="C1118" t="s">
        <v>29</v>
      </c>
      <c r="D1118" t="s">
        <v>30</v>
      </c>
      <c r="E1118" t="s">
        <v>411</v>
      </c>
      <c r="F1118" t="s">
        <v>412</v>
      </c>
      <c r="G1118" t="s">
        <v>413</v>
      </c>
      <c r="H1118" t="s">
        <v>128</v>
      </c>
      <c r="I1118" s="3">
        <v>8.1228679509834016E-6</v>
      </c>
      <c r="J1118" s="7">
        <v>13546427235.219999</v>
      </c>
      <c r="K1118">
        <v>3.6555</v>
      </c>
      <c r="L1118" s="3">
        <f t="shared" si="85"/>
        <v>0.98169211961567404</v>
      </c>
      <c r="M1118" s="3">
        <f t="shared" si="86"/>
        <v>8.2743538311822754E-6</v>
      </c>
      <c r="N1118">
        <f t="shared" si="87"/>
        <v>112087.93209257453</v>
      </c>
      <c r="O1118">
        <f t="shared" si="88"/>
        <v>3.0662818244446596E-2</v>
      </c>
      <c r="P1118" s="3">
        <f t="shared" si="89"/>
        <v>8.2743538311822754E-6</v>
      </c>
      <c r="Q1118" t="s">
        <v>1638</v>
      </c>
      <c r="R1118" t="s">
        <v>128</v>
      </c>
      <c r="S1118" t="s">
        <v>413</v>
      </c>
    </row>
    <row r="1119" spans="1:19" x14ac:dyDescent="0.35">
      <c r="A1119" t="s">
        <v>73</v>
      </c>
      <c r="B1119" t="s">
        <v>28</v>
      </c>
      <c r="C1119" t="s">
        <v>39</v>
      </c>
      <c r="D1119" t="s">
        <v>40</v>
      </c>
      <c r="E1119" t="s">
        <v>1405</v>
      </c>
      <c r="F1119" t="s">
        <v>1406</v>
      </c>
      <c r="H1119" t="s">
        <v>128</v>
      </c>
      <c r="I1119" s="3">
        <v>5.66142484732929E-3</v>
      </c>
      <c r="J1119" s="7">
        <v>51098761913.120003</v>
      </c>
      <c r="K1119">
        <v>3.6555</v>
      </c>
      <c r="L1119" s="3">
        <f t="shared" si="85"/>
        <v>0.98550243623972755</v>
      </c>
      <c r="M1119" s="3">
        <f t="shared" si="86"/>
        <v>5.744709134287848E-3</v>
      </c>
      <c r="N1119">
        <f t="shared" si="87"/>
        <v>293547524.31310046</v>
      </c>
      <c r="O1119">
        <f t="shared" si="88"/>
        <v>80.302974781315953</v>
      </c>
      <c r="P1119" s="3">
        <f t="shared" si="89"/>
        <v>5.744709134287848E-3</v>
      </c>
      <c r="Q1119" t="s">
        <v>1638</v>
      </c>
      <c r="R1119" t="s">
        <v>128</v>
      </c>
      <c r="S1119" t="s">
        <v>1407</v>
      </c>
    </row>
    <row r="1120" spans="1:19" x14ac:dyDescent="0.35">
      <c r="A1120" t="s">
        <v>73</v>
      </c>
      <c r="B1120" t="s">
        <v>28</v>
      </c>
      <c r="C1120" t="s">
        <v>76</v>
      </c>
      <c r="D1120" t="s">
        <v>77</v>
      </c>
      <c r="E1120" t="s">
        <v>1405</v>
      </c>
      <c r="F1120" t="s">
        <v>1406</v>
      </c>
      <c r="H1120" t="s">
        <v>128</v>
      </c>
      <c r="I1120" s="3">
        <v>8.7150327159040992E-3</v>
      </c>
      <c r="J1120" s="7">
        <v>13022065924.940001</v>
      </c>
      <c r="K1120">
        <v>3.6555</v>
      </c>
      <c r="L1120" s="3">
        <f t="shared" si="85"/>
        <v>0.96546898107770229</v>
      </c>
      <c r="M1120" s="3">
        <f t="shared" si="86"/>
        <v>9.0267350756064336E-3</v>
      </c>
      <c r="N1120">
        <f t="shared" si="87"/>
        <v>117546739.24151523</v>
      </c>
      <c r="O1120">
        <f t="shared" si="88"/>
        <v>32.156131648615847</v>
      </c>
      <c r="P1120" s="3">
        <f t="shared" si="89"/>
        <v>9.0267350756064336E-3</v>
      </c>
      <c r="Q1120" t="s">
        <v>1638</v>
      </c>
      <c r="R1120" t="s">
        <v>128</v>
      </c>
      <c r="S1120" t="s">
        <v>1407</v>
      </c>
    </row>
    <row r="1121" spans="1:19" x14ac:dyDescent="0.35">
      <c r="A1121" t="s">
        <v>73</v>
      </c>
      <c r="B1121" t="s">
        <v>28</v>
      </c>
      <c r="C1121" t="s">
        <v>39</v>
      </c>
      <c r="D1121" t="s">
        <v>40</v>
      </c>
      <c r="E1121" t="s">
        <v>418</v>
      </c>
      <c r="F1121" t="s">
        <v>419</v>
      </c>
      <c r="G1121" t="s">
        <v>420</v>
      </c>
      <c r="H1121" t="s">
        <v>128</v>
      </c>
      <c r="I1121" s="3">
        <v>1.8895573564306409E-2</v>
      </c>
      <c r="J1121" s="7">
        <v>51098761913.120003</v>
      </c>
      <c r="K1121">
        <v>3.6555</v>
      </c>
      <c r="L1121" s="3">
        <f t="shared" si="85"/>
        <v>0.98550243623972755</v>
      </c>
      <c r="M1121" s="3">
        <f t="shared" si="86"/>
        <v>1.9173543229790639E-2</v>
      </c>
      <c r="N1121">
        <f t="shared" si="87"/>
        <v>979744320.52998579</v>
      </c>
      <c r="O1121">
        <f t="shared" si="88"/>
        <v>268.01923691149932</v>
      </c>
      <c r="P1121" s="3">
        <f t="shared" si="89"/>
        <v>1.9173543229790639E-2</v>
      </c>
      <c r="Q1121" t="s">
        <v>1638</v>
      </c>
      <c r="R1121" t="s">
        <v>128</v>
      </c>
      <c r="S1121" t="s">
        <v>420</v>
      </c>
    </row>
    <row r="1122" spans="1:19" x14ac:dyDescent="0.35">
      <c r="A1122" t="s">
        <v>73</v>
      </c>
      <c r="B1122" t="s">
        <v>28</v>
      </c>
      <c r="C1122" t="s">
        <v>76</v>
      </c>
      <c r="D1122" t="s">
        <v>77</v>
      </c>
      <c r="E1122" t="s">
        <v>418</v>
      </c>
      <c r="F1122" t="s">
        <v>419</v>
      </c>
      <c r="G1122" t="s">
        <v>420</v>
      </c>
      <c r="H1122" t="s">
        <v>128</v>
      </c>
      <c r="I1122" s="3">
        <v>3.4573089071852449E-2</v>
      </c>
      <c r="J1122" s="7">
        <v>13022065924.940001</v>
      </c>
      <c r="K1122">
        <v>3.6555</v>
      </c>
      <c r="L1122" s="3">
        <f t="shared" si="85"/>
        <v>0.96546898107770229</v>
      </c>
      <c r="M1122" s="3">
        <f t="shared" si="86"/>
        <v>3.5809632157483014E-2</v>
      </c>
      <c r="N1122">
        <f t="shared" si="87"/>
        <v>466315390.70259523</v>
      </c>
      <c r="O1122">
        <f t="shared" si="88"/>
        <v>127.56541942349753</v>
      </c>
      <c r="P1122" s="3">
        <f t="shared" si="89"/>
        <v>3.5809632157483014E-2</v>
      </c>
      <c r="Q1122" t="s">
        <v>1638</v>
      </c>
      <c r="R1122" t="s">
        <v>128</v>
      </c>
      <c r="S1122" t="s">
        <v>420</v>
      </c>
    </row>
    <row r="1123" spans="1:19" x14ac:dyDescent="0.35">
      <c r="A1123" t="s">
        <v>73</v>
      </c>
      <c r="B1123" t="s">
        <v>28</v>
      </c>
      <c r="C1123" t="s">
        <v>29</v>
      </c>
      <c r="D1123" t="s">
        <v>30</v>
      </c>
      <c r="E1123" t="s">
        <v>418</v>
      </c>
      <c r="F1123" t="s">
        <v>419</v>
      </c>
      <c r="G1123" t="s">
        <v>420</v>
      </c>
      <c r="H1123" t="s">
        <v>128</v>
      </c>
      <c r="I1123" s="3">
        <v>1.8361237338596599E-3</v>
      </c>
      <c r="J1123" s="7">
        <v>13546427235.219999</v>
      </c>
      <c r="K1123">
        <v>3.6555</v>
      </c>
      <c r="L1123" s="3">
        <f t="shared" si="85"/>
        <v>0.98169211961567404</v>
      </c>
      <c r="M1123" s="3">
        <f t="shared" si="86"/>
        <v>1.8703661740490391E-3</v>
      </c>
      <c r="N1123">
        <f t="shared" si="87"/>
        <v>25336779.279972132</v>
      </c>
      <c r="O1123">
        <f t="shared" si="88"/>
        <v>6.9311391820468149</v>
      </c>
      <c r="P1123" s="3">
        <f t="shared" si="89"/>
        <v>1.8703661740490391E-3</v>
      </c>
      <c r="Q1123" t="s">
        <v>1638</v>
      </c>
      <c r="R1123" t="s">
        <v>128</v>
      </c>
      <c r="S1123" t="s">
        <v>420</v>
      </c>
    </row>
    <row r="1124" spans="1:19" x14ac:dyDescent="0.35">
      <c r="A1124" t="s">
        <v>73</v>
      </c>
      <c r="B1124" t="s">
        <v>28</v>
      </c>
      <c r="C1124" t="s">
        <v>76</v>
      </c>
      <c r="D1124" t="s">
        <v>77</v>
      </c>
      <c r="E1124" t="s">
        <v>421</v>
      </c>
      <c r="F1124" t="s">
        <v>422</v>
      </c>
      <c r="G1124" t="s">
        <v>423</v>
      </c>
      <c r="H1124" t="s">
        <v>128</v>
      </c>
      <c r="I1124" s="3">
        <v>3.9562102787286486E-3</v>
      </c>
      <c r="J1124" s="7">
        <v>13022065924.940001</v>
      </c>
      <c r="K1124">
        <v>3.6555</v>
      </c>
      <c r="L1124" s="3">
        <f t="shared" si="85"/>
        <v>0.96546898107770229</v>
      </c>
      <c r="M1124" s="3">
        <f t="shared" si="86"/>
        <v>4.0977083223456218E-3</v>
      </c>
      <c r="N1124">
        <f t="shared" si="87"/>
        <v>53360627.914759979</v>
      </c>
      <c r="O1124">
        <f t="shared" si="88"/>
        <v>14.597354100604562</v>
      </c>
      <c r="P1124" s="3">
        <f t="shared" si="89"/>
        <v>4.0977083223456218E-3</v>
      </c>
      <c r="Q1124" t="s">
        <v>1638</v>
      </c>
      <c r="R1124" t="s">
        <v>128</v>
      </c>
      <c r="S1124" t="s">
        <v>423</v>
      </c>
    </row>
    <row r="1125" spans="1:19" x14ac:dyDescent="0.35">
      <c r="A1125" t="s">
        <v>73</v>
      </c>
      <c r="B1125" t="s">
        <v>28</v>
      </c>
      <c r="C1125" t="s">
        <v>29</v>
      </c>
      <c r="D1125" t="s">
        <v>30</v>
      </c>
      <c r="E1125" t="s">
        <v>421</v>
      </c>
      <c r="F1125" t="s">
        <v>422</v>
      </c>
      <c r="G1125" t="s">
        <v>423</v>
      </c>
      <c r="H1125" t="s">
        <v>128</v>
      </c>
      <c r="I1125" s="3">
        <v>7.1243326960046462E-4</v>
      </c>
      <c r="J1125" s="7">
        <v>13546427235.219999</v>
      </c>
      <c r="K1125">
        <v>3.6555</v>
      </c>
      <c r="L1125" s="3">
        <f t="shared" si="85"/>
        <v>0.98169211961567404</v>
      </c>
      <c r="M1125" s="3">
        <f t="shared" si="86"/>
        <v>7.2571965829712221E-4</v>
      </c>
      <c r="N1125">
        <f t="shared" si="87"/>
        <v>9830908.5442906879</v>
      </c>
      <c r="O1125">
        <f t="shared" si="88"/>
        <v>2.6893471602491279</v>
      </c>
      <c r="P1125" s="3">
        <f t="shared" si="89"/>
        <v>7.2571965829712221E-4</v>
      </c>
      <c r="Q1125" t="s">
        <v>1638</v>
      </c>
      <c r="R1125" t="s">
        <v>128</v>
      </c>
      <c r="S1125" t="s">
        <v>423</v>
      </c>
    </row>
    <row r="1126" spans="1:19" x14ac:dyDescent="0.35">
      <c r="A1126" t="s">
        <v>73</v>
      </c>
      <c r="B1126" t="s">
        <v>28</v>
      </c>
      <c r="C1126" t="s">
        <v>39</v>
      </c>
      <c r="D1126" t="s">
        <v>40</v>
      </c>
      <c r="E1126" t="s">
        <v>421</v>
      </c>
      <c r="F1126" t="s">
        <v>422</v>
      </c>
      <c r="G1126" t="s">
        <v>423</v>
      </c>
      <c r="H1126" t="s">
        <v>128</v>
      </c>
      <c r="I1126" s="3">
        <v>1.2589557733656139E-3</v>
      </c>
      <c r="J1126" s="7">
        <v>51098761913.120003</v>
      </c>
      <c r="K1126">
        <v>3.6555</v>
      </c>
      <c r="L1126" s="3">
        <f t="shared" si="85"/>
        <v>0.98550243623972755</v>
      </c>
      <c r="M1126" s="3">
        <f t="shared" si="86"/>
        <v>1.2774760640564947E-3</v>
      </c>
      <c r="N1126">
        <f t="shared" si="87"/>
        <v>65277445.246932462</v>
      </c>
      <c r="O1126">
        <f t="shared" si="88"/>
        <v>17.857323279149902</v>
      </c>
      <c r="P1126" s="3">
        <f t="shared" si="89"/>
        <v>1.2774760640564947E-3</v>
      </c>
      <c r="Q1126" t="s">
        <v>1638</v>
      </c>
      <c r="R1126" t="s">
        <v>128</v>
      </c>
      <c r="S1126" t="s">
        <v>423</v>
      </c>
    </row>
    <row r="1127" spans="1:19" x14ac:dyDescent="0.35">
      <c r="A1127" t="s">
        <v>73</v>
      </c>
      <c r="B1127" t="s">
        <v>28</v>
      </c>
      <c r="C1127" t="s">
        <v>39</v>
      </c>
      <c r="D1127" t="s">
        <v>40</v>
      </c>
      <c r="E1127" t="s">
        <v>424</v>
      </c>
      <c r="F1127" t="s">
        <v>425</v>
      </c>
      <c r="G1127" t="s">
        <v>426</v>
      </c>
      <c r="H1127" t="s">
        <v>128</v>
      </c>
      <c r="I1127" s="3">
        <v>1.073656218082217E-2</v>
      </c>
      <c r="J1127" s="7">
        <v>51098761913.120003</v>
      </c>
      <c r="K1127">
        <v>3.6555</v>
      </c>
      <c r="L1127" s="3">
        <f t="shared" si="85"/>
        <v>0.98550243623972755</v>
      </c>
      <c r="M1127" s="3">
        <f t="shared" si="86"/>
        <v>1.0894505975843632E-2</v>
      </c>
      <c r="N1127">
        <f t="shared" si="87"/>
        <v>556695767.02069688</v>
      </c>
      <c r="O1127">
        <f t="shared" si="88"/>
        <v>152.28991027785443</v>
      </c>
      <c r="P1127" s="3">
        <f t="shared" si="89"/>
        <v>1.0894505975843632E-2</v>
      </c>
      <c r="Q1127" t="s">
        <v>1638</v>
      </c>
      <c r="R1127" t="s">
        <v>128</v>
      </c>
      <c r="S1127" t="s">
        <v>426</v>
      </c>
    </row>
    <row r="1128" spans="1:19" x14ac:dyDescent="0.35">
      <c r="A1128" t="s">
        <v>73</v>
      </c>
      <c r="B1128" t="s">
        <v>28</v>
      </c>
      <c r="C1128" t="s">
        <v>76</v>
      </c>
      <c r="D1128" t="s">
        <v>77</v>
      </c>
      <c r="E1128" t="s">
        <v>424</v>
      </c>
      <c r="F1128" t="s">
        <v>425</v>
      </c>
      <c r="G1128" t="s">
        <v>426</v>
      </c>
      <c r="H1128" t="s">
        <v>128</v>
      </c>
      <c r="I1128" s="3">
        <v>3.8528087543971221E-3</v>
      </c>
      <c r="J1128" s="7">
        <v>13022065924.940001</v>
      </c>
      <c r="K1128">
        <v>3.6555</v>
      </c>
      <c r="L1128" s="3">
        <f t="shared" si="85"/>
        <v>0.96546898107770229</v>
      </c>
      <c r="M1128" s="3">
        <f t="shared" si="86"/>
        <v>3.9906085331674083E-3</v>
      </c>
      <c r="N1128">
        <f t="shared" si="87"/>
        <v>51965967.399534106</v>
      </c>
      <c r="O1128">
        <f t="shared" si="88"/>
        <v>14.215830228295475</v>
      </c>
      <c r="P1128" s="3">
        <f t="shared" si="89"/>
        <v>3.9906085331674083E-3</v>
      </c>
      <c r="Q1128" t="s">
        <v>1638</v>
      </c>
      <c r="R1128" t="s">
        <v>128</v>
      </c>
      <c r="S1128" t="s">
        <v>426</v>
      </c>
    </row>
    <row r="1129" spans="1:19" x14ac:dyDescent="0.35">
      <c r="A1129" t="s">
        <v>73</v>
      </c>
      <c r="B1129" t="s">
        <v>28</v>
      </c>
      <c r="C1129" t="s">
        <v>29</v>
      </c>
      <c r="D1129" t="s">
        <v>30</v>
      </c>
      <c r="E1129" t="s">
        <v>424</v>
      </c>
      <c r="F1129" t="s">
        <v>425</v>
      </c>
      <c r="G1129" t="s">
        <v>426</v>
      </c>
      <c r="H1129" t="s">
        <v>128</v>
      </c>
      <c r="I1129" s="3">
        <v>1.01883862608329E-3</v>
      </c>
      <c r="J1129" s="7">
        <v>13546427235.219999</v>
      </c>
      <c r="K1129">
        <v>3.6555</v>
      </c>
      <c r="L1129" s="3">
        <f t="shared" si="85"/>
        <v>0.98169211961567404</v>
      </c>
      <c r="M1129" s="3">
        <f t="shared" si="86"/>
        <v>1.0378392631715926E-3</v>
      </c>
      <c r="N1129">
        <f t="shared" si="87"/>
        <v>14059014.060408318</v>
      </c>
      <c r="O1129">
        <f t="shared" si="88"/>
        <v>3.8459893476701734</v>
      </c>
      <c r="P1129" s="3">
        <f t="shared" si="89"/>
        <v>1.0378392631715926E-3</v>
      </c>
      <c r="Q1129" t="s">
        <v>1638</v>
      </c>
      <c r="R1129" t="s">
        <v>128</v>
      </c>
      <c r="S1129" t="s">
        <v>426</v>
      </c>
    </row>
    <row r="1130" spans="1:19" x14ac:dyDescent="0.35">
      <c r="A1130" t="s">
        <v>73</v>
      </c>
      <c r="B1130" t="s">
        <v>28</v>
      </c>
      <c r="C1130" t="s">
        <v>39</v>
      </c>
      <c r="D1130" t="s">
        <v>40</v>
      </c>
      <c r="E1130" t="s">
        <v>427</v>
      </c>
      <c r="F1130" t="s">
        <v>428</v>
      </c>
      <c r="G1130" t="s">
        <v>429</v>
      </c>
      <c r="H1130" t="s">
        <v>128</v>
      </c>
      <c r="I1130" s="3">
        <v>4.4714199760858997E-2</v>
      </c>
      <c r="J1130" s="7">
        <v>51098761913.120003</v>
      </c>
      <c r="K1130">
        <v>3.6555</v>
      </c>
      <c r="L1130" s="3">
        <f t="shared" si="85"/>
        <v>0.98550243623972755</v>
      </c>
      <c r="M1130" s="3">
        <f t="shared" si="86"/>
        <v>4.5371982976998022E-2</v>
      </c>
      <c r="N1130">
        <f t="shared" si="87"/>
        <v>2318452155.6677556</v>
      </c>
      <c r="O1130">
        <f t="shared" si="88"/>
        <v>634.23667232054595</v>
      </c>
      <c r="P1130" s="3">
        <f t="shared" si="89"/>
        <v>4.5371982976998022E-2</v>
      </c>
      <c r="Q1130" t="s">
        <v>1638</v>
      </c>
      <c r="R1130" t="s">
        <v>128</v>
      </c>
      <c r="S1130" t="s">
        <v>429</v>
      </c>
    </row>
    <row r="1131" spans="1:19" x14ac:dyDescent="0.35">
      <c r="A1131" t="s">
        <v>73</v>
      </c>
      <c r="B1131" t="s">
        <v>28</v>
      </c>
      <c r="C1131" t="s">
        <v>76</v>
      </c>
      <c r="D1131" t="s">
        <v>77</v>
      </c>
      <c r="E1131" t="s">
        <v>427</v>
      </c>
      <c r="F1131" t="s">
        <v>428</v>
      </c>
      <c r="G1131" t="s">
        <v>429</v>
      </c>
      <c r="H1131" t="s">
        <v>128</v>
      </c>
      <c r="I1131" s="3">
        <v>6.038050549216286E-2</v>
      </c>
      <c r="J1131" s="7">
        <v>13022065924.940001</v>
      </c>
      <c r="K1131">
        <v>3.6555</v>
      </c>
      <c r="L1131" s="3">
        <f t="shared" si="85"/>
        <v>0.96546898107770229</v>
      </c>
      <c r="M1131" s="3">
        <f t="shared" si="86"/>
        <v>6.2540078112880718E-2</v>
      </c>
      <c r="N1131">
        <f t="shared" si="87"/>
        <v>814401020.13682997</v>
      </c>
      <c r="O1131">
        <f t="shared" si="88"/>
        <v>222.7878594273916</v>
      </c>
      <c r="P1131" s="3">
        <f t="shared" si="89"/>
        <v>6.2540078112880718E-2</v>
      </c>
      <c r="Q1131" t="s">
        <v>1638</v>
      </c>
      <c r="R1131" t="s">
        <v>128</v>
      </c>
      <c r="S1131" t="s">
        <v>429</v>
      </c>
    </row>
    <row r="1132" spans="1:19" x14ac:dyDescent="0.35">
      <c r="A1132" t="s">
        <v>73</v>
      </c>
      <c r="B1132" t="s">
        <v>28</v>
      </c>
      <c r="C1132" t="s">
        <v>29</v>
      </c>
      <c r="D1132" t="s">
        <v>30</v>
      </c>
      <c r="E1132" t="s">
        <v>427</v>
      </c>
      <c r="F1132" t="s">
        <v>428</v>
      </c>
      <c r="G1132" t="s">
        <v>429</v>
      </c>
      <c r="H1132" t="s">
        <v>128</v>
      </c>
      <c r="I1132" s="3">
        <v>4.21294787518203E-3</v>
      </c>
      <c r="J1132" s="7">
        <v>13546427235.219999</v>
      </c>
      <c r="K1132">
        <v>3.6555</v>
      </c>
      <c r="L1132" s="3">
        <f t="shared" si="85"/>
        <v>0.98169211961567404</v>
      </c>
      <c r="M1132" s="3">
        <f t="shared" si="86"/>
        <v>4.2915164449230494E-3</v>
      </c>
      <c r="N1132">
        <f t="shared" si="87"/>
        <v>58134715.249900103</v>
      </c>
      <c r="O1132">
        <f t="shared" si="88"/>
        <v>15.903355286527178</v>
      </c>
      <c r="P1132" s="3">
        <f t="shared" si="89"/>
        <v>4.2915164449230494E-3</v>
      </c>
      <c r="Q1132" t="s">
        <v>1638</v>
      </c>
      <c r="R1132" t="s">
        <v>128</v>
      </c>
      <c r="S1132" t="s">
        <v>429</v>
      </c>
    </row>
    <row r="1133" spans="1:19" x14ac:dyDescent="0.35">
      <c r="A1133" t="s">
        <v>73</v>
      </c>
      <c r="B1133" t="s">
        <v>28</v>
      </c>
      <c r="C1133" t="s">
        <v>76</v>
      </c>
      <c r="D1133" t="s">
        <v>77</v>
      </c>
      <c r="E1133" t="s">
        <v>143</v>
      </c>
      <c r="F1133" t="s">
        <v>144</v>
      </c>
      <c r="G1133" t="s">
        <v>146</v>
      </c>
      <c r="H1133" t="s">
        <v>128</v>
      </c>
      <c r="I1133" s="3">
        <v>3.6721465350123251E-3</v>
      </c>
      <c r="J1133" s="7">
        <v>13022065924.940001</v>
      </c>
      <c r="K1133">
        <v>3.6555</v>
      </c>
      <c r="L1133" s="3">
        <f t="shared" si="85"/>
        <v>0.96546898107770229</v>
      </c>
      <c r="M1133" s="3">
        <f t="shared" si="86"/>
        <v>3.8034847384877148E-3</v>
      </c>
      <c r="N1133">
        <f t="shared" si="87"/>
        <v>49529229.0090902</v>
      </c>
      <c r="O1133">
        <f t="shared" si="88"/>
        <v>13.549235127640596</v>
      </c>
      <c r="P1133" s="3">
        <f t="shared" si="89"/>
        <v>3.8034847384877148E-3</v>
      </c>
      <c r="Q1133" t="s">
        <v>1638</v>
      </c>
      <c r="R1133" t="s">
        <v>128</v>
      </c>
      <c r="S1133" t="s">
        <v>146</v>
      </c>
    </row>
    <row r="1134" spans="1:19" x14ac:dyDescent="0.35">
      <c r="A1134" t="s">
        <v>73</v>
      </c>
      <c r="B1134" t="s">
        <v>28</v>
      </c>
      <c r="C1134" t="s">
        <v>29</v>
      </c>
      <c r="D1134" t="s">
        <v>30</v>
      </c>
      <c r="E1134" t="s">
        <v>143</v>
      </c>
      <c r="F1134" t="s">
        <v>144</v>
      </c>
      <c r="G1134" t="s">
        <v>146</v>
      </c>
      <c r="H1134" t="s">
        <v>128</v>
      </c>
      <c r="I1134" s="3">
        <v>2.1762309471662201E-4</v>
      </c>
      <c r="J1134" s="7">
        <v>13546427235.219999</v>
      </c>
      <c r="K1134">
        <v>3.6555</v>
      </c>
      <c r="L1134" s="3">
        <f t="shared" si="85"/>
        <v>0.98169211961567404</v>
      </c>
      <c r="M1134" s="3">
        <f t="shared" si="86"/>
        <v>2.2168161521131494E-4</v>
      </c>
      <c r="N1134">
        <f t="shared" si="87"/>
        <v>3002993.8698461168</v>
      </c>
      <c r="O1134">
        <f t="shared" si="88"/>
        <v>0.82150016956534444</v>
      </c>
      <c r="P1134" s="3">
        <f t="shared" si="89"/>
        <v>2.2168161521131494E-4</v>
      </c>
      <c r="Q1134" t="s">
        <v>1638</v>
      </c>
      <c r="R1134" t="s">
        <v>128</v>
      </c>
      <c r="S1134" t="s">
        <v>146</v>
      </c>
    </row>
    <row r="1135" spans="1:19" x14ac:dyDescent="0.35">
      <c r="A1135" t="s">
        <v>73</v>
      </c>
      <c r="B1135" t="s">
        <v>28</v>
      </c>
      <c r="C1135" t="s">
        <v>39</v>
      </c>
      <c r="D1135" t="s">
        <v>40</v>
      </c>
      <c r="E1135" t="s">
        <v>143</v>
      </c>
      <c r="F1135" t="s">
        <v>144</v>
      </c>
      <c r="G1135" t="s">
        <v>146</v>
      </c>
      <c r="H1135" t="s">
        <v>128</v>
      </c>
      <c r="I1135" s="3">
        <v>2.0027262516268901E-3</v>
      </c>
      <c r="J1135" s="7">
        <v>51098761913.120003</v>
      </c>
      <c r="K1135">
        <v>3.6555</v>
      </c>
      <c r="L1135" s="3">
        <f t="shared" si="85"/>
        <v>0.98550243623972755</v>
      </c>
      <c r="M1135" s="3">
        <f t="shared" si="86"/>
        <v>2.0321880271229678E-3</v>
      </c>
      <c r="N1135">
        <f t="shared" si="87"/>
        <v>103842292.16064958</v>
      </c>
      <c r="O1135">
        <f t="shared" si="88"/>
        <v>28.407137781602948</v>
      </c>
      <c r="P1135" s="3">
        <f t="shared" si="89"/>
        <v>2.0321880271229678E-3</v>
      </c>
      <c r="Q1135" t="s">
        <v>1638</v>
      </c>
      <c r="R1135" t="s">
        <v>128</v>
      </c>
      <c r="S1135" t="s">
        <v>146</v>
      </c>
    </row>
    <row r="1136" spans="1:19" x14ac:dyDescent="0.35">
      <c r="A1136" t="s">
        <v>73</v>
      </c>
      <c r="B1136" t="s">
        <v>28</v>
      </c>
      <c r="C1136" t="s">
        <v>76</v>
      </c>
      <c r="D1136" t="s">
        <v>77</v>
      </c>
      <c r="E1136" t="s">
        <v>1408</v>
      </c>
      <c r="F1136" t="s">
        <v>1409</v>
      </c>
      <c r="H1136" t="s">
        <v>128</v>
      </c>
      <c r="I1136" s="3">
        <v>1.648363893449097E-3</v>
      </c>
      <c r="J1136" s="7">
        <v>13022065924.940001</v>
      </c>
      <c r="K1136">
        <v>3.6555</v>
      </c>
      <c r="L1136" s="3">
        <f t="shared" si="85"/>
        <v>0.96546898107770229</v>
      </c>
      <c r="M1136" s="3">
        <f t="shared" si="86"/>
        <v>1.7073193709539118E-3</v>
      </c>
      <c r="N1136">
        <f t="shared" si="87"/>
        <v>22232825.40348893</v>
      </c>
      <c r="O1136">
        <f t="shared" si="88"/>
        <v>6.0820203538473345</v>
      </c>
      <c r="P1136" s="3">
        <f t="shared" si="89"/>
        <v>1.7073193709539118E-3</v>
      </c>
      <c r="Q1136" t="s">
        <v>1638</v>
      </c>
      <c r="R1136" t="s">
        <v>128</v>
      </c>
      <c r="S1136" t="s">
        <v>1410</v>
      </c>
    </row>
    <row r="1137" spans="1:19" x14ac:dyDescent="0.35">
      <c r="A1137" t="s">
        <v>73</v>
      </c>
      <c r="B1137" t="s">
        <v>28</v>
      </c>
      <c r="C1137" t="s">
        <v>29</v>
      </c>
      <c r="D1137" t="s">
        <v>30</v>
      </c>
      <c r="E1137" t="s">
        <v>1408</v>
      </c>
      <c r="F1137" t="s">
        <v>1409</v>
      </c>
      <c r="H1137" t="s">
        <v>128</v>
      </c>
      <c r="I1137" s="3">
        <v>1.148442145355552E-4</v>
      </c>
      <c r="J1137" s="7">
        <v>13546427235.219999</v>
      </c>
      <c r="K1137">
        <v>3.6555</v>
      </c>
      <c r="L1137" s="3">
        <f t="shared" si="85"/>
        <v>0.98169211961567404</v>
      </c>
      <c r="M1137" s="3">
        <f t="shared" si="86"/>
        <v>1.1698597986150276E-4</v>
      </c>
      <c r="N1137">
        <f t="shared" si="87"/>
        <v>1584742.0637347593</v>
      </c>
      <c r="O1137">
        <f t="shared" si="88"/>
        <v>0.43352265455745026</v>
      </c>
      <c r="P1137" s="3">
        <f t="shared" si="89"/>
        <v>1.1698597986150276E-4</v>
      </c>
      <c r="Q1137" t="s">
        <v>1638</v>
      </c>
      <c r="R1137" t="s">
        <v>128</v>
      </c>
      <c r="S1137" t="s">
        <v>1410</v>
      </c>
    </row>
    <row r="1138" spans="1:19" x14ac:dyDescent="0.35">
      <c r="A1138" t="s">
        <v>73</v>
      </c>
      <c r="B1138" t="s">
        <v>28</v>
      </c>
      <c r="C1138" t="s">
        <v>39</v>
      </c>
      <c r="D1138" t="s">
        <v>40</v>
      </c>
      <c r="E1138" t="s">
        <v>1408</v>
      </c>
      <c r="F1138" t="s">
        <v>1409</v>
      </c>
      <c r="H1138" t="s">
        <v>128</v>
      </c>
      <c r="I1138" s="3">
        <v>2.7761672247984999E-4</v>
      </c>
      <c r="J1138" s="7">
        <v>51098761913.120003</v>
      </c>
      <c r="K1138">
        <v>3.6555</v>
      </c>
      <c r="L1138" s="3">
        <f t="shared" si="85"/>
        <v>0.98550243623972755</v>
      </c>
      <c r="M1138" s="3">
        <f t="shared" si="86"/>
        <v>2.8170069628556308E-4</v>
      </c>
      <c r="N1138">
        <f t="shared" si="87"/>
        <v>14394556.810256116</v>
      </c>
      <c r="O1138">
        <f t="shared" si="88"/>
        <v>3.9377805526620482</v>
      </c>
      <c r="P1138" s="3">
        <f t="shared" si="89"/>
        <v>2.8170069628556308E-4</v>
      </c>
      <c r="Q1138" t="s">
        <v>1638</v>
      </c>
      <c r="R1138" t="s">
        <v>128</v>
      </c>
      <c r="S1138" t="s">
        <v>1410</v>
      </c>
    </row>
    <row r="1139" spans="1:19" x14ac:dyDescent="0.35">
      <c r="A1139" t="s">
        <v>73</v>
      </c>
      <c r="B1139" t="s">
        <v>28</v>
      </c>
      <c r="C1139" t="s">
        <v>39</v>
      </c>
      <c r="D1139" t="s">
        <v>40</v>
      </c>
      <c r="E1139" t="s">
        <v>431</v>
      </c>
      <c r="F1139" t="s">
        <v>432</v>
      </c>
      <c r="G1139" t="s">
        <v>433</v>
      </c>
      <c r="H1139" t="s">
        <v>128</v>
      </c>
      <c r="I1139" s="3">
        <v>1.918405068696358E-3</v>
      </c>
      <c r="J1139" s="7">
        <v>51098761913.120003</v>
      </c>
      <c r="K1139">
        <v>3.6555</v>
      </c>
      <c r="L1139" s="3">
        <f t="shared" si="85"/>
        <v>0.98550243623972755</v>
      </c>
      <c r="M1139" s="3">
        <f t="shared" si="86"/>
        <v>1.9466264091808881E-3</v>
      </c>
      <c r="N1139">
        <f t="shared" si="87"/>
        <v>99470199.416525915</v>
      </c>
      <c r="O1139">
        <f t="shared" si="88"/>
        <v>27.211106392155909</v>
      </c>
      <c r="P1139" s="3">
        <f t="shared" si="89"/>
        <v>1.9466264091808881E-3</v>
      </c>
      <c r="Q1139" t="s">
        <v>1638</v>
      </c>
      <c r="R1139" t="s">
        <v>128</v>
      </c>
      <c r="S1139" t="s">
        <v>433</v>
      </c>
    </row>
    <row r="1140" spans="1:19" x14ac:dyDescent="0.35">
      <c r="A1140" t="s">
        <v>73</v>
      </c>
      <c r="B1140" t="s">
        <v>28</v>
      </c>
      <c r="C1140" t="s">
        <v>76</v>
      </c>
      <c r="D1140" t="s">
        <v>77</v>
      </c>
      <c r="E1140" t="s">
        <v>431</v>
      </c>
      <c r="F1140" t="s">
        <v>432</v>
      </c>
      <c r="G1140" t="s">
        <v>433</v>
      </c>
      <c r="H1140" t="s">
        <v>128</v>
      </c>
      <c r="I1140" s="3">
        <v>1.128506331962878E-2</v>
      </c>
      <c r="J1140" s="7">
        <v>13022065924.940001</v>
      </c>
      <c r="K1140">
        <v>3.6555</v>
      </c>
      <c r="L1140" s="3">
        <f t="shared" si="85"/>
        <v>0.96546898107770229</v>
      </c>
      <c r="M1140" s="3">
        <f t="shared" si="86"/>
        <v>1.1688685541229772E-2</v>
      </c>
      <c r="N1140">
        <f t="shared" si="87"/>
        <v>152210833.69378707</v>
      </c>
      <c r="O1140">
        <f t="shared" si="88"/>
        <v>41.638854792446196</v>
      </c>
      <c r="P1140" s="3">
        <f t="shared" si="89"/>
        <v>1.1688685541229772E-2</v>
      </c>
      <c r="Q1140" t="s">
        <v>1638</v>
      </c>
      <c r="R1140" t="s">
        <v>128</v>
      </c>
      <c r="S1140" t="s">
        <v>433</v>
      </c>
    </row>
    <row r="1141" spans="1:19" x14ac:dyDescent="0.35">
      <c r="A1141" t="s">
        <v>73</v>
      </c>
      <c r="B1141" t="s">
        <v>28</v>
      </c>
      <c r="C1141" t="s">
        <v>29</v>
      </c>
      <c r="D1141" t="s">
        <v>30</v>
      </c>
      <c r="E1141" t="s">
        <v>431</v>
      </c>
      <c r="F1141" t="s">
        <v>432</v>
      </c>
      <c r="G1141" t="s">
        <v>433</v>
      </c>
      <c r="H1141" t="s">
        <v>128</v>
      </c>
      <c r="I1141" s="3">
        <v>7.9344514894024603E-4</v>
      </c>
      <c r="J1141" s="7">
        <v>13546427235.219999</v>
      </c>
      <c r="K1141">
        <v>3.6555</v>
      </c>
      <c r="L1141" s="3">
        <f t="shared" si="85"/>
        <v>0.98169211961567404</v>
      </c>
      <c r="M1141" s="3">
        <f t="shared" si="86"/>
        <v>8.0824235326537467E-4</v>
      </c>
      <c r="N1141">
        <f t="shared" si="87"/>
        <v>10948796.226932375</v>
      </c>
      <c r="O1141">
        <f t="shared" si="88"/>
        <v>2.9951569489624883</v>
      </c>
      <c r="P1141" s="3">
        <f t="shared" si="89"/>
        <v>8.0824235326537467E-4</v>
      </c>
      <c r="Q1141" t="s">
        <v>1638</v>
      </c>
      <c r="R1141" t="s">
        <v>128</v>
      </c>
      <c r="S1141" t="s">
        <v>433</v>
      </c>
    </row>
    <row r="1142" spans="1:19" x14ac:dyDescent="0.35">
      <c r="A1142" t="s">
        <v>73</v>
      </c>
      <c r="B1142" t="s">
        <v>28</v>
      </c>
      <c r="C1142" t="s">
        <v>76</v>
      </c>
      <c r="D1142" t="s">
        <v>77</v>
      </c>
      <c r="E1142" t="s">
        <v>434</v>
      </c>
      <c r="F1142" t="s">
        <v>435</v>
      </c>
      <c r="G1142" t="s">
        <v>300</v>
      </c>
      <c r="H1142" t="s">
        <v>128</v>
      </c>
      <c r="I1142" s="3">
        <v>2.20659951249573E-13</v>
      </c>
      <c r="J1142" s="7">
        <v>13022065924.940001</v>
      </c>
      <c r="K1142">
        <v>3.6555</v>
      </c>
      <c r="L1142" s="3">
        <f t="shared" si="85"/>
        <v>0.96546898107770229</v>
      </c>
      <c r="M1142" s="3">
        <f t="shared" si="86"/>
        <v>2.2855208771519713E-13</v>
      </c>
      <c r="N1142">
        <f t="shared" si="87"/>
        <v>2.9762203535099664E-3</v>
      </c>
      <c r="O1142">
        <f t="shared" si="88"/>
        <v>8.1417599603610081E-10</v>
      </c>
      <c r="P1142" s="3">
        <f t="shared" si="89"/>
        <v>2.2855208771519713E-13</v>
      </c>
      <c r="Q1142" t="s">
        <v>1638</v>
      </c>
      <c r="R1142" t="s">
        <v>128</v>
      </c>
      <c r="S1142" t="s">
        <v>300</v>
      </c>
    </row>
    <row r="1143" spans="1:19" x14ac:dyDescent="0.35">
      <c r="A1143" t="s">
        <v>73</v>
      </c>
      <c r="B1143" t="s">
        <v>28</v>
      </c>
      <c r="C1143" t="s">
        <v>39</v>
      </c>
      <c r="D1143" t="s">
        <v>40</v>
      </c>
      <c r="E1143" t="s">
        <v>148</v>
      </c>
      <c r="F1143" t="s">
        <v>149</v>
      </c>
      <c r="G1143" t="s">
        <v>150</v>
      </c>
      <c r="H1143" t="s">
        <v>128</v>
      </c>
      <c r="I1143" s="3">
        <v>4.1818784778209182E-3</v>
      </c>
      <c r="J1143" s="7">
        <v>51098761913.120003</v>
      </c>
      <c r="K1143">
        <v>3.6555</v>
      </c>
      <c r="L1143" s="3">
        <f t="shared" si="85"/>
        <v>0.98550243623972755</v>
      </c>
      <c r="M1143" s="3">
        <f t="shared" si="86"/>
        <v>4.2433974022197743E-3</v>
      </c>
      <c r="N1143">
        <f t="shared" si="87"/>
        <v>216832353.55878016</v>
      </c>
      <c r="O1143">
        <f t="shared" si="88"/>
        <v>59.316742869314773</v>
      </c>
      <c r="P1143" s="3">
        <f t="shared" si="89"/>
        <v>4.2433974022197743E-3</v>
      </c>
      <c r="Q1143" t="s">
        <v>1638</v>
      </c>
      <c r="R1143" t="s">
        <v>128</v>
      </c>
      <c r="S1143" t="s">
        <v>150</v>
      </c>
    </row>
    <row r="1144" spans="1:19" x14ac:dyDescent="0.35">
      <c r="A1144" t="s">
        <v>73</v>
      </c>
      <c r="B1144" t="s">
        <v>28</v>
      </c>
      <c r="C1144" t="s">
        <v>76</v>
      </c>
      <c r="D1144" t="s">
        <v>77</v>
      </c>
      <c r="E1144" t="s">
        <v>148</v>
      </c>
      <c r="F1144" t="s">
        <v>149</v>
      </c>
      <c r="G1144" t="s">
        <v>150</v>
      </c>
      <c r="H1144" t="s">
        <v>128</v>
      </c>
      <c r="I1144" s="3">
        <v>1.061707231803659E-2</v>
      </c>
      <c r="J1144" s="7">
        <v>13022065924.940001</v>
      </c>
      <c r="K1144">
        <v>3.6555</v>
      </c>
      <c r="L1144" s="3">
        <f t="shared" si="85"/>
        <v>0.96546898107770229</v>
      </c>
      <c r="M1144" s="3">
        <f t="shared" si="86"/>
        <v>1.0996803135182354E-2</v>
      </c>
      <c r="N1144">
        <f t="shared" si="87"/>
        <v>143201095.3899315</v>
      </c>
      <c r="O1144">
        <f t="shared" si="88"/>
        <v>39.174147282158799</v>
      </c>
      <c r="P1144" s="3">
        <f t="shared" si="89"/>
        <v>1.0996803135182354E-2</v>
      </c>
      <c r="Q1144" t="s">
        <v>1638</v>
      </c>
      <c r="R1144" t="s">
        <v>128</v>
      </c>
      <c r="S1144" t="s">
        <v>150</v>
      </c>
    </row>
    <row r="1145" spans="1:19" x14ac:dyDescent="0.35">
      <c r="A1145" t="s">
        <v>73</v>
      </c>
      <c r="B1145" t="s">
        <v>28</v>
      </c>
      <c r="C1145" t="s">
        <v>29</v>
      </c>
      <c r="D1145" t="s">
        <v>30</v>
      </c>
      <c r="E1145" t="s">
        <v>148</v>
      </c>
      <c r="F1145" t="s">
        <v>149</v>
      </c>
      <c r="G1145" t="s">
        <v>150</v>
      </c>
      <c r="H1145" t="s">
        <v>128</v>
      </c>
      <c r="I1145" s="3">
        <v>1.7978133683737099E-3</v>
      </c>
      <c r="J1145" s="7">
        <v>13546427235.219999</v>
      </c>
      <c r="K1145">
        <v>3.6555</v>
      </c>
      <c r="L1145" s="3">
        <f t="shared" si="85"/>
        <v>0.98169211961567404</v>
      </c>
      <c r="M1145" s="3">
        <f t="shared" si="86"/>
        <v>1.8313413466918141E-3</v>
      </c>
      <c r="N1145">
        <f t="shared" si="87"/>
        <v>24808132.295810461</v>
      </c>
      <c r="O1145">
        <f t="shared" si="88"/>
        <v>6.7865223077035859</v>
      </c>
      <c r="P1145" s="3">
        <f t="shared" si="89"/>
        <v>1.8313413466918141E-3</v>
      </c>
      <c r="Q1145" t="s">
        <v>1638</v>
      </c>
      <c r="R1145" t="s">
        <v>128</v>
      </c>
      <c r="S1145" t="s">
        <v>150</v>
      </c>
    </row>
    <row r="1146" spans="1:19" x14ac:dyDescent="0.35">
      <c r="A1146" t="s">
        <v>73</v>
      </c>
      <c r="B1146" t="s">
        <v>28</v>
      </c>
      <c r="C1146" t="s">
        <v>29</v>
      </c>
      <c r="D1146" t="s">
        <v>30</v>
      </c>
      <c r="E1146" t="s">
        <v>436</v>
      </c>
      <c r="F1146" t="s">
        <v>437</v>
      </c>
      <c r="G1146" t="s">
        <v>1652</v>
      </c>
      <c r="H1146" t="s">
        <v>128</v>
      </c>
      <c r="I1146" s="3">
        <v>6.8051094538344754E-3</v>
      </c>
      <c r="J1146" s="7">
        <v>13546427235.219999</v>
      </c>
      <c r="K1146">
        <v>3.6555</v>
      </c>
      <c r="L1146" s="3">
        <f t="shared" si="85"/>
        <v>0.98169211961567404</v>
      </c>
      <c r="M1146" s="3">
        <f t="shared" si="86"/>
        <v>6.9320200476893209E-3</v>
      </c>
      <c r="N1146">
        <f t="shared" si="87"/>
        <v>93904105.169109657</v>
      </c>
      <c r="O1146">
        <f t="shared" si="88"/>
        <v>25.688443487651391</v>
      </c>
      <c r="P1146" s="3">
        <f t="shared" si="89"/>
        <v>6.9320200476893209E-3</v>
      </c>
      <c r="Q1146" t="s">
        <v>1638</v>
      </c>
      <c r="R1146" t="s">
        <v>128</v>
      </c>
      <c r="S1146" t="s">
        <v>438</v>
      </c>
    </row>
    <row r="1147" spans="1:19" x14ac:dyDescent="0.35">
      <c r="A1147" t="s">
        <v>73</v>
      </c>
      <c r="B1147" t="s">
        <v>28</v>
      </c>
      <c r="C1147" t="s">
        <v>76</v>
      </c>
      <c r="D1147" t="s">
        <v>77</v>
      </c>
      <c r="E1147" t="s">
        <v>436</v>
      </c>
      <c r="F1147" t="s">
        <v>437</v>
      </c>
      <c r="G1147" t="s">
        <v>1652</v>
      </c>
      <c r="H1147" t="s">
        <v>128</v>
      </c>
      <c r="I1147" s="3">
        <v>2.457900713633019E-2</v>
      </c>
      <c r="J1147" s="7">
        <v>13022065924.940001</v>
      </c>
      <c r="K1147">
        <v>3.6555</v>
      </c>
      <c r="L1147" s="3">
        <f t="shared" si="85"/>
        <v>0.96546898107770229</v>
      </c>
      <c r="M1147" s="3">
        <f t="shared" si="86"/>
        <v>2.5458101314548641E-2</v>
      </c>
      <c r="N1147">
        <f t="shared" si="87"/>
        <v>331517073.64185411</v>
      </c>
      <c r="O1147">
        <f t="shared" si="88"/>
        <v>90.689939445179633</v>
      </c>
      <c r="P1147" s="3">
        <f t="shared" si="89"/>
        <v>2.5458101314548641E-2</v>
      </c>
      <c r="Q1147" t="s">
        <v>1638</v>
      </c>
      <c r="R1147" t="s">
        <v>128</v>
      </c>
      <c r="S1147" t="s">
        <v>438</v>
      </c>
    </row>
    <row r="1148" spans="1:19" x14ac:dyDescent="0.35">
      <c r="A1148" t="s">
        <v>73</v>
      </c>
      <c r="B1148" t="s">
        <v>28</v>
      </c>
      <c r="C1148" t="s">
        <v>39</v>
      </c>
      <c r="D1148" t="s">
        <v>40</v>
      </c>
      <c r="E1148" t="s">
        <v>436</v>
      </c>
      <c r="F1148" t="s">
        <v>437</v>
      </c>
      <c r="G1148" t="s">
        <v>1652</v>
      </c>
      <c r="H1148" t="s">
        <v>128</v>
      </c>
      <c r="I1148" s="3">
        <v>1.20195992638904E-2</v>
      </c>
      <c r="J1148" s="7">
        <v>51098761913.120003</v>
      </c>
      <c r="K1148">
        <v>3.6555</v>
      </c>
      <c r="L1148" s="3">
        <f t="shared" si="85"/>
        <v>0.98550243623972755</v>
      </c>
      <c r="M1148" s="3">
        <f t="shared" si="86"/>
        <v>1.2196417605777062E-2</v>
      </c>
      <c r="N1148">
        <f t="shared" si="87"/>
        <v>623221839.43058717</v>
      </c>
      <c r="O1148">
        <f t="shared" si="88"/>
        <v>170.48880848873949</v>
      </c>
      <c r="P1148" s="3">
        <f t="shared" si="89"/>
        <v>1.2196417605777062E-2</v>
      </c>
      <c r="Q1148" t="s">
        <v>1638</v>
      </c>
      <c r="R1148" t="s">
        <v>128</v>
      </c>
      <c r="S1148" t="s">
        <v>438</v>
      </c>
    </row>
    <row r="1149" spans="1:19" x14ac:dyDescent="0.35">
      <c r="A1149" t="s">
        <v>73</v>
      </c>
      <c r="B1149" t="s">
        <v>28</v>
      </c>
      <c r="C1149" t="s">
        <v>76</v>
      </c>
      <c r="D1149" t="s">
        <v>77</v>
      </c>
      <c r="E1149" t="s">
        <v>151</v>
      </c>
      <c r="F1149" t="s">
        <v>152</v>
      </c>
      <c r="G1149" t="s">
        <v>150</v>
      </c>
      <c r="H1149" t="s">
        <v>128</v>
      </c>
      <c r="I1149" s="3">
        <v>1.5388720985376799E-3</v>
      </c>
      <c r="J1149" s="7">
        <v>13022065924.940001</v>
      </c>
      <c r="K1149">
        <v>3.6555</v>
      </c>
      <c r="L1149" s="3">
        <f t="shared" si="85"/>
        <v>0.96546898107770229</v>
      </c>
      <c r="M1149" s="3">
        <f t="shared" si="86"/>
        <v>1.5939114862291255E-3</v>
      </c>
      <c r="N1149">
        <f t="shared" si="87"/>
        <v>20756020.452194769</v>
      </c>
      <c r="O1149">
        <f t="shared" si="88"/>
        <v>5.6780250176979266</v>
      </c>
      <c r="P1149" s="3">
        <f t="shared" si="89"/>
        <v>1.5939114862291255E-3</v>
      </c>
      <c r="Q1149" t="s">
        <v>1638</v>
      </c>
      <c r="R1149" t="s">
        <v>128</v>
      </c>
      <c r="S1149" t="s">
        <v>150</v>
      </c>
    </row>
    <row r="1150" spans="1:19" x14ac:dyDescent="0.35">
      <c r="A1150" t="s">
        <v>73</v>
      </c>
      <c r="B1150" t="s">
        <v>28</v>
      </c>
      <c r="C1150" t="s">
        <v>39</v>
      </c>
      <c r="D1150" t="s">
        <v>40</v>
      </c>
      <c r="E1150" t="s">
        <v>151</v>
      </c>
      <c r="F1150" t="s">
        <v>152</v>
      </c>
      <c r="G1150" t="s">
        <v>150</v>
      </c>
      <c r="H1150" t="s">
        <v>128</v>
      </c>
      <c r="I1150" s="3">
        <v>6.1048615870187015E-4</v>
      </c>
      <c r="J1150" s="7">
        <v>51098761913.120003</v>
      </c>
      <c r="K1150">
        <v>3.6555</v>
      </c>
      <c r="L1150" s="3">
        <f t="shared" si="85"/>
        <v>0.98550243623972755</v>
      </c>
      <c r="M1150" s="3">
        <f t="shared" si="86"/>
        <v>6.1946691987006602E-4</v>
      </c>
      <c r="N1150">
        <f t="shared" si="87"/>
        <v>31653992.651494291</v>
      </c>
      <c r="O1150">
        <f t="shared" si="88"/>
        <v>8.6592785259182836</v>
      </c>
      <c r="P1150" s="3">
        <f t="shared" si="89"/>
        <v>6.1946691987006602E-4</v>
      </c>
      <c r="Q1150" t="s">
        <v>1638</v>
      </c>
      <c r="R1150" t="s">
        <v>128</v>
      </c>
      <c r="S1150" t="s">
        <v>150</v>
      </c>
    </row>
    <row r="1151" spans="1:19" x14ac:dyDescent="0.35">
      <c r="A1151" t="s">
        <v>73</v>
      </c>
      <c r="B1151" t="s">
        <v>28</v>
      </c>
      <c r="C1151" t="s">
        <v>29</v>
      </c>
      <c r="D1151" t="s">
        <v>30</v>
      </c>
      <c r="E1151" t="s">
        <v>151</v>
      </c>
      <c r="F1151" t="s">
        <v>152</v>
      </c>
      <c r="G1151" t="s">
        <v>150</v>
      </c>
      <c r="H1151" t="s">
        <v>128</v>
      </c>
      <c r="I1151" s="3">
        <v>7.7521640477611704E-4</v>
      </c>
      <c r="J1151" s="7">
        <v>13546427235.219999</v>
      </c>
      <c r="K1151">
        <v>3.6555</v>
      </c>
      <c r="L1151" s="3">
        <f t="shared" si="85"/>
        <v>0.98169211961567404</v>
      </c>
      <c r="M1151" s="3">
        <f t="shared" si="86"/>
        <v>7.8967365560559776E-4</v>
      </c>
      <c r="N1151">
        <f t="shared" si="87"/>
        <v>10697256.715231407</v>
      </c>
      <c r="O1151">
        <f t="shared" si="88"/>
        <v>2.9263457024296016</v>
      </c>
      <c r="P1151" s="3">
        <f t="shared" si="89"/>
        <v>7.8967365560559776E-4</v>
      </c>
      <c r="Q1151" t="s">
        <v>1638</v>
      </c>
      <c r="R1151" t="s">
        <v>128</v>
      </c>
      <c r="S1151" t="s">
        <v>150</v>
      </c>
    </row>
    <row r="1152" spans="1:19" x14ac:dyDescent="0.35">
      <c r="A1152" t="s">
        <v>73</v>
      </c>
      <c r="B1152" t="s">
        <v>28</v>
      </c>
      <c r="C1152" t="s">
        <v>39</v>
      </c>
      <c r="D1152" t="s">
        <v>40</v>
      </c>
      <c r="E1152" t="s">
        <v>439</v>
      </c>
      <c r="F1152" t="s">
        <v>440</v>
      </c>
      <c r="H1152" t="s">
        <v>128</v>
      </c>
      <c r="I1152" s="3">
        <v>2.0981579379921561E-8</v>
      </c>
      <c r="J1152" s="7">
        <v>51098761913.120003</v>
      </c>
      <c r="K1152">
        <v>3.6555</v>
      </c>
      <c r="L1152" s="3">
        <f t="shared" si="85"/>
        <v>0.98550243623972755</v>
      </c>
      <c r="M1152" s="3">
        <f t="shared" si="86"/>
        <v>2.1290235932828993E-8</v>
      </c>
      <c r="N1152">
        <f t="shared" si="87"/>
        <v>1087.9046970057811</v>
      </c>
      <c r="O1152">
        <f t="shared" si="88"/>
        <v>2.9760763151573827E-4</v>
      </c>
      <c r="P1152" s="3">
        <f t="shared" si="89"/>
        <v>2.1290235932828993E-8</v>
      </c>
      <c r="Q1152" t="s">
        <v>1638</v>
      </c>
      <c r="R1152" t="s">
        <v>128</v>
      </c>
      <c r="S1152" t="s">
        <v>441</v>
      </c>
    </row>
    <row r="1153" spans="1:19" x14ac:dyDescent="0.35">
      <c r="A1153" t="s">
        <v>73</v>
      </c>
      <c r="B1153" t="s">
        <v>28</v>
      </c>
      <c r="C1153" t="s">
        <v>29</v>
      </c>
      <c r="D1153" t="s">
        <v>30</v>
      </c>
      <c r="E1153" t="s">
        <v>442</v>
      </c>
      <c r="F1153" t="s">
        <v>443</v>
      </c>
      <c r="H1153" t="s">
        <v>128</v>
      </c>
      <c r="I1153" s="3">
        <v>6.8243304891512898E-4</v>
      </c>
      <c r="J1153" s="7">
        <v>13546427235.219999</v>
      </c>
      <c r="K1153">
        <v>3.6555</v>
      </c>
      <c r="L1153" s="3">
        <f t="shared" si="85"/>
        <v>0.98169211961567404</v>
      </c>
      <c r="M1153" s="3">
        <f t="shared" si="86"/>
        <v>6.9515995420468184E-4</v>
      </c>
      <c r="N1153">
        <f t="shared" si="87"/>
        <v>9416933.7364725899</v>
      </c>
      <c r="O1153">
        <f t="shared" si="88"/>
        <v>2.576100051011514</v>
      </c>
      <c r="P1153" s="3">
        <f t="shared" si="89"/>
        <v>6.9515995420468184E-4</v>
      </c>
      <c r="Q1153" t="s">
        <v>1638</v>
      </c>
      <c r="R1153" t="s">
        <v>128</v>
      </c>
      <c r="S1153" t="s">
        <v>444</v>
      </c>
    </row>
    <row r="1154" spans="1:19" x14ac:dyDescent="0.35">
      <c r="A1154" t="s">
        <v>73</v>
      </c>
      <c r="B1154" t="s">
        <v>28</v>
      </c>
      <c r="C1154" t="s">
        <v>39</v>
      </c>
      <c r="D1154" t="s">
        <v>40</v>
      </c>
      <c r="E1154" t="s">
        <v>442</v>
      </c>
      <c r="F1154" t="s">
        <v>443</v>
      </c>
      <c r="H1154" t="s">
        <v>128</v>
      </c>
      <c r="I1154" s="3">
        <v>1.129325479283646E-3</v>
      </c>
      <c r="J1154" s="7">
        <v>51098761913.120003</v>
      </c>
      <c r="K1154">
        <v>3.6555</v>
      </c>
      <c r="L1154" s="3">
        <f t="shared" ref="L1154:L1217" si="90">SUMIFS($I$2:$I$3582,$A$2:$A$3582,$A1154,$B$2:$B$3582,$B1154,$C$2:$C$3582,$C1154)</f>
        <v>0.98550243623972755</v>
      </c>
      <c r="M1154" s="3">
        <f t="shared" ref="M1154:M1217" si="91">IF(L1154=0,0,I1154/L1154)</f>
        <v>1.1459388001035169E-3</v>
      </c>
      <c r="N1154">
        <f t="shared" ref="N1154:N1217" si="92">M1154*J1154</f>
        <v>58556053.913496025</v>
      </c>
      <c r="O1154">
        <f t="shared" ref="O1154:O1217" si="93">IF(K1154=0,"",N1154/K1154/1000000)</f>
        <v>16.018616855011906</v>
      </c>
      <c r="P1154" s="3">
        <f t="shared" ref="P1154:P1217" si="94">IF(J1154=0,0,N1154/J1154)</f>
        <v>1.1459388001035169E-3</v>
      </c>
      <c r="Q1154" t="s">
        <v>1638</v>
      </c>
      <c r="R1154" t="s">
        <v>128</v>
      </c>
      <c r="S1154" t="s">
        <v>444</v>
      </c>
    </row>
    <row r="1155" spans="1:19" x14ac:dyDescent="0.35">
      <c r="A1155" t="s">
        <v>73</v>
      </c>
      <c r="B1155" t="s">
        <v>28</v>
      </c>
      <c r="C1155" t="s">
        <v>76</v>
      </c>
      <c r="D1155" t="s">
        <v>77</v>
      </c>
      <c r="E1155" t="s">
        <v>442</v>
      </c>
      <c r="F1155" t="s">
        <v>443</v>
      </c>
      <c r="H1155" t="s">
        <v>128</v>
      </c>
      <c r="I1155" s="3">
        <v>3.9494920120697651E-3</v>
      </c>
      <c r="J1155" s="7">
        <v>13022065924.940001</v>
      </c>
      <c r="K1155">
        <v>3.6555</v>
      </c>
      <c r="L1155" s="3">
        <f t="shared" si="90"/>
        <v>0.96546898107770229</v>
      </c>
      <c r="M1155" s="3">
        <f t="shared" si="91"/>
        <v>4.0907497697762951E-3</v>
      </c>
      <c r="N1155">
        <f t="shared" si="92"/>
        <v>53270013.184460044</v>
      </c>
      <c r="O1155">
        <f t="shared" si="93"/>
        <v>14.5725654997839</v>
      </c>
      <c r="P1155" s="3">
        <f t="shared" si="94"/>
        <v>4.0907497697762951E-3</v>
      </c>
      <c r="Q1155" t="s">
        <v>1638</v>
      </c>
      <c r="R1155" t="s">
        <v>128</v>
      </c>
      <c r="S1155" t="s">
        <v>444</v>
      </c>
    </row>
    <row r="1156" spans="1:19" x14ac:dyDescent="0.35">
      <c r="A1156" t="s">
        <v>73</v>
      </c>
      <c r="B1156" t="s">
        <v>28</v>
      </c>
      <c r="C1156" t="s">
        <v>76</v>
      </c>
      <c r="D1156" t="s">
        <v>77</v>
      </c>
      <c r="E1156" t="s">
        <v>1390</v>
      </c>
      <c r="F1156" t="s">
        <v>1391</v>
      </c>
      <c r="H1156" t="s">
        <v>128</v>
      </c>
      <c r="I1156" s="3">
        <v>1.21331966603713E-4</v>
      </c>
      <c r="J1156" s="7">
        <v>13022065924.940001</v>
      </c>
      <c r="K1156">
        <v>3.6555</v>
      </c>
      <c r="L1156" s="3">
        <f t="shared" si="90"/>
        <v>0.96546898107770229</v>
      </c>
      <c r="M1156" s="3">
        <f t="shared" si="91"/>
        <v>1.2567153267656149E-4</v>
      </c>
      <c r="N1156">
        <f t="shared" si="92"/>
        <v>1636502.9834024352</v>
      </c>
      <c r="O1156">
        <f t="shared" si="93"/>
        <v>0.44768239184856662</v>
      </c>
      <c r="P1156" s="3">
        <f t="shared" si="94"/>
        <v>1.2567153267656149E-4</v>
      </c>
      <c r="Q1156" t="s">
        <v>1638</v>
      </c>
      <c r="R1156" t="s">
        <v>128</v>
      </c>
      <c r="S1156" t="s">
        <v>1392</v>
      </c>
    </row>
    <row r="1157" spans="1:19" x14ac:dyDescent="0.35">
      <c r="A1157" t="s">
        <v>73</v>
      </c>
      <c r="B1157" t="s">
        <v>28</v>
      </c>
      <c r="C1157" t="s">
        <v>39</v>
      </c>
      <c r="D1157" t="s">
        <v>40</v>
      </c>
      <c r="E1157" t="s">
        <v>153</v>
      </c>
      <c r="F1157" t="s">
        <v>154</v>
      </c>
      <c r="G1157" t="s">
        <v>155</v>
      </c>
      <c r="H1157" t="s">
        <v>128</v>
      </c>
      <c r="I1157" s="3">
        <v>2.3399283431282999E-8</v>
      </c>
      <c r="J1157" s="7">
        <v>51098761913.120003</v>
      </c>
      <c r="K1157">
        <v>3.6555</v>
      </c>
      <c r="L1157" s="3">
        <f t="shared" si="90"/>
        <v>0.98550243623972755</v>
      </c>
      <c r="M1157" s="3">
        <f t="shared" si="91"/>
        <v>2.3743506429639131E-8</v>
      </c>
      <c r="N1157">
        <f t="shared" si="92"/>
        <v>1213.2637820307639</v>
      </c>
      <c r="O1157">
        <f t="shared" si="93"/>
        <v>3.3190091151163011E-4</v>
      </c>
      <c r="P1157" s="3">
        <f t="shared" si="94"/>
        <v>2.3743506429639131E-8</v>
      </c>
      <c r="Q1157" t="s">
        <v>1638</v>
      </c>
      <c r="R1157" t="s">
        <v>128</v>
      </c>
      <c r="S1157" t="s">
        <v>155</v>
      </c>
    </row>
    <row r="1158" spans="1:19" x14ac:dyDescent="0.35">
      <c r="A1158" t="s">
        <v>73</v>
      </c>
      <c r="B1158" t="s">
        <v>28</v>
      </c>
      <c r="C1158" t="s">
        <v>39</v>
      </c>
      <c r="D1158" t="s">
        <v>40</v>
      </c>
      <c r="E1158" t="s">
        <v>157</v>
      </c>
      <c r="F1158" t="s">
        <v>158</v>
      </c>
      <c r="G1158" t="s">
        <v>155</v>
      </c>
      <c r="H1158" t="s">
        <v>128</v>
      </c>
      <c r="I1158" s="3">
        <v>1.2602673755541E-3</v>
      </c>
      <c r="J1158" s="7">
        <v>51098761913.120003</v>
      </c>
      <c r="K1158">
        <v>3.6555</v>
      </c>
      <c r="L1158" s="3">
        <f t="shared" si="90"/>
        <v>0.98550243623972755</v>
      </c>
      <c r="M1158" s="3">
        <f t="shared" si="91"/>
        <v>1.2788069610083995E-3</v>
      </c>
      <c r="N1158">
        <f t="shared" si="92"/>
        <v>65345452.433408745</v>
      </c>
      <c r="O1158">
        <f t="shared" si="93"/>
        <v>17.875927351500135</v>
      </c>
      <c r="P1158" s="3">
        <f t="shared" si="94"/>
        <v>1.2788069610083995E-3</v>
      </c>
      <c r="Q1158" t="s">
        <v>1638</v>
      </c>
      <c r="R1158" t="s">
        <v>128</v>
      </c>
      <c r="S1158" t="s">
        <v>155</v>
      </c>
    </row>
    <row r="1159" spans="1:19" x14ac:dyDescent="0.35">
      <c r="A1159" t="s">
        <v>73</v>
      </c>
      <c r="B1159" t="s">
        <v>28</v>
      </c>
      <c r="C1159" t="s">
        <v>29</v>
      </c>
      <c r="D1159" t="s">
        <v>30</v>
      </c>
      <c r="E1159" t="s">
        <v>157</v>
      </c>
      <c r="F1159" t="s">
        <v>158</v>
      </c>
      <c r="G1159" t="s">
        <v>155</v>
      </c>
      <c r="H1159" t="s">
        <v>128</v>
      </c>
      <c r="I1159" s="3">
        <v>1.188238620123482E-3</v>
      </c>
      <c r="J1159" s="7">
        <v>13546427235.219999</v>
      </c>
      <c r="K1159">
        <v>3.6555</v>
      </c>
      <c r="L1159" s="3">
        <f t="shared" si="90"/>
        <v>0.98169211961567404</v>
      </c>
      <c r="M1159" s="3">
        <f t="shared" si="91"/>
        <v>1.2103984501665038E-3</v>
      </c>
      <c r="N1159">
        <f t="shared" si="92"/>
        <v>16396574.530803604</v>
      </c>
      <c r="O1159">
        <f t="shared" si="93"/>
        <v>4.4854532979903174</v>
      </c>
      <c r="P1159" s="3">
        <f t="shared" si="94"/>
        <v>1.2103984501665038E-3</v>
      </c>
      <c r="Q1159" t="s">
        <v>1638</v>
      </c>
      <c r="R1159" t="s">
        <v>128</v>
      </c>
      <c r="S1159" t="s">
        <v>155</v>
      </c>
    </row>
    <row r="1160" spans="1:19" x14ac:dyDescent="0.35">
      <c r="A1160" t="s">
        <v>73</v>
      </c>
      <c r="B1160" t="s">
        <v>28</v>
      </c>
      <c r="C1160" t="s">
        <v>76</v>
      </c>
      <c r="D1160" t="s">
        <v>77</v>
      </c>
      <c r="E1160" t="s">
        <v>157</v>
      </c>
      <c r="F1160" t="s">
        <v>158</v>
      </c>
      <c r="G1160" t="s">
        <v>155</v>
      </c>
      <c r="H1160" t="s">
        <v>128</v>
      </c>
      <c r="I1160" s="3">
        <v>6.8215848517643764E-3</v>
      </c>
      <c r="J1160" s="7">
        <v>13022065924.940001</v>
      </c>
      <c r="K1160">
        <v>3.6555</v>
      </c>
      <c r="L1160" s="3">
        <f t="shared" si="90"/>
        <v>0.96546898107770229</v>
      </c>
      <c r="M1160" s="3">
        <f t="shared" si="91"/>
        <v>7.0655660466168472E-3</v>
      </c>
      <c r="N1160">
        <f t="shared" si="92"/>
        <v>92008266.856062278</v>
      </c>
      <c r="O1160">
        <f t="shared" si="93"/>
        <v>25.169817222284852</v>
      </c>
      <c r="P1160" s="3">
        <f t="shared" si="94"/>
        <v>7.0655660466168472E-3</v>
      </c>
      <c r="Q1160" t="s">
        <v>1638</v>
      </c>
      <c r="R1160" t="s">
        <v>128</v>
      </c>
      <c r="S1160" t="s">
        <v>155</v>
      </c>
    </row>
    <row r="1161" spans="1:19" x14ac:dyDescent="0.35">
      <c r="A1161" t="s">
        <v>73</v>
      </c>
      <c r="B1161" t="s">
        <v>28</v>
      </c>
      <c r="C1161" t="s">
        <v>76</v>
      </c>
      <c r="D1161" t="s">
        <v>77</v>
      </c>
      <c r="E1161" t="s">
        <v>159</v>
      </c>
      <c r="F1161" t="s">
        <v>160</v>
      </c>
      <c r="G1161" t="s">
        <v>161</v>
      </c>
      <c r="H1161" t="s">
        <v>128</v>
      </c>
      <c r="I1161" s="3">
        <v>2.7779729341158512E-3</v>
      </c>
      <c r="J1161" s="7">
        <v>13022065924.940001</v>
      </c>
      <c r="K1161">
        <v>3.6555</v>
      </c>
      <c r="L1161" s="3">
        <f t="shared" si="90"/>
        <v>0.96546898107770229</v>
      </c>
      <c r="M1161" s="3">
        <f t="shared" si="91"/>
        <v>2.8773300733234805E-3</v>
      </c>
      <c r="N1161">
        <f t="shared" si="92"/>
        <v>37468781.902630806</v>
      </c>
      <c r="O1161">
        <f t="shared" si="93"/>
        <v>10.249974532247519</v>
      </c>
      <c r="P1161" s="3">
        <f t="shared" si="94"/>
        <v>2.8773300733234801E-3</v>
      </c>
      <c r="Q1161" t="s">
        <v>1638</v>
      </c>
      <c r="R1161" t="s">
        <v>128</v>
      </c>
      <c r="S1161" t="s">
        <v>161</v>
      </c>
    </row>
    <row r="1162" spans="1:19" x14ac:dyDescent="0.35">
      <c r="A1162" t="s">
        <v>73</v>
      </c>
      <c r="B1162" t="s">
        <v>28</v>
      </c>
      <c r="C1162" t="s">
        <v>29</v>
      </c>
      <c r="D1162" t="s">
        <v>30</v>
      </c>
      <c r="E1162" t="s">
        <v>159</v>
      </c>
      <c r="F1162" t="s">
        <v>160</v>
      </c>
      <c r="G1162" t="s">
        <v>161</v>
      </c>
      <c r="H1162" t="s">
        <v>128</v>
      </c>
      <c r="I1162" s="3">
        <v>5.5081956807506724E-6</v>
      </c>
      <c r="J1162" s="7">
        <v>13546427235.219999</v>
      </c>
      <c r="K1162">
        <v>3.6555</v>
      </c>
      <c r="L1162" s="3">
        <f t="shared" si="90"/>
        <v>0.98169211961567404</v>
      </c>
      <c r="M1162" s="3">
        <f t="shared" si="91"/>
        <v>5.6109197279765214E-6</v>
      </c>
      <c r="N1162">
        <f t="shared" si="92"/>
        <v>76007.915817694346</v>
      </c>
      <c r="O1162">
        <f t="shared" si="93"/>
        <v>2.0792754976800533E-2</v>
      </c>
      <c r="P1162" s="3">
        <f t="shared" si="94"/>
        <v>5.6109197279765214E-6</v>
      </c>
      <c r="Q1162" t="s">
        <v>1638</v>
      </c>
      <c r="R1162" t="s">
        <v>128</v>
      </c>
      <c r="S1162" t="s">
        <v>161</v>
      </c>
    </row>
    <row r="1163" spans="1:19" x14ac:dyDescent="0.35">
      <c r="A1163" t="s">
        <v>73</v>
      </c>
      <c r="B1163" t="s">
        <v>28</v>
      </c>
      <c r="C1163" t="s">
        <v>39</v>
      </c>
      <c r="D1163" t="s">
        <v>40</v>
      </c>
      <c r="E1163" t="s">
        <v>159</v>
      </c>
      <c r="F1163" t="s">
        <v>160</v>
      </c>
      <c r="G1163" t="s">
        <v>161</v>
      </c>
      <c r="H1163" t="s">
        <v>128</v>
      </c>
      <c r="I1163" s="3">
        <v>3.9946170222199961E-4</v>
      </c>
      <c r="J1163" s="7">
        <v>51098761913.120003</v>
      </c>
      <c r="K1163">
        <v>3.6555</v>
      </c>
      <c r="L1163" s="3">
        <f t="shared" si="90"/>
        <v>0.98550243623972755</v>
      </c>
      <c r="M1163" s="3">
        <f t="shared" si="91"/>
        <v>4.0533811742382027E-4</v>
      </c>
      <c r="N1163">
        <f t="shared" si="92"/>
        <v>20712275.95655207</v>
      </c>
      <c r="O1163">
        <f t="shared" si="93"/>
        <v>5.6660582564771085</v>
      </c>
      <c r="P1163" s="3">
        <f t="shared" si="94"/>
        <v>4.0533811742382027E-4</v>
      </c>
      <c r="Q1163" t="s">
        <v>1638</v>
      </c>
      <c r="R1163" t="s">
        <v>128</v>
      </c>
      <c r="S1163" t="s">
        <v>161</v>
      </c>
    </row>
    <row r="1164" spans="1:19" x14ac:dyDescent="0.35">
      <c r="A1164" t="s">
        <v>73</v>
      </c>
      <c r="B1164" t="s">
        <v>28</v>
      </c>
      <c r="C1164" t="s">
        <v>39</v>
      </c>
      <c r="D1164" t="s">
        <v>40</v>
      </c>
      <c r="E1164" t="s">
        <v>162</v>
      </c>
      <c r="F1164" t="s">
        <v>163</v>
      </c>
      <c r="G1164" t="s">
        <v>139</v>
      </c>
      <c r="H1164" t="s">
        <v>128</v>
      </c>
      <c r="I1164" s="3">
        <v>2.96539970444069E-2</v>
      </c>
      <c r="J1164" s="7">
        <v>51098761913.120003</v>
      </c>
      <c r="K1164">
        <v>3.6555</v>
      </c>
      <c r="L1164" s="3">
        <f t="shared" si="90"/>
        <v>0.98550243623972755</v>
      </c>
      <c r="M1164" s="3">
        <f t="shared" si="91"/>
        <v>3.0090232102879796E-2</v>
      </c>
      <c r="N1164">
        <f t="shared" si="92"/>
        <v>1537573606.1355751</v>
      </c>
      <c r="O1164">
        <f t="shared" si="93"/>
        <v>420.61923297375876</v>
      </c>
      <c r="P1164" s="3">
        <f t="shared" si="94"/>
        <v>3.00902321028798E-2</v>
      </c>
      <c r="Q1164" t="s">
        <v>1638</v>
      </c>
      <c r="R1164" t="s">
        <v>128</v>
      </c>
      <c r="S1164" t="s">
        <v>139</v>
      </c>
    </row>
    <row r="1165" spans="1:19" x14ac:dyDescent="0.35">
      <c r="A1165" t="s">
        <v>73</v>
      </c>
      <c r="B1165" t="s">
        <v>28</v>
      </c>
      <c r="C1165" t="s">
        <v>76</v>
      </c>
      <c r="D1165" t="s">
        <v>77</v>
      </c>
      <c r="E1165" t="s">
        <v>162</v>
      </c>
      <c r="F1165" t="s">
        <v>163</v>
      </c>
      <c r="G1165" t="s">
        <v>139</v>
      </c>
      <c r="H1165" t="s">
        <v>128</v>
      </c>
      <c r="I1165" s="3">
        <v>5.275985094193119E-2</v>
      </c>
      <c r="J1165" s="7">
        <v>13022065924.940001</v>
      </c>
      <c r="K1165">
        <v>3.6555</v>
      </c>
      <c r="L1165" s="3">
        <f t="shared" si="90"/>
        <v>0.96546898107770229</v>
      </c>
      <c r="M1165" s="3">
        <f t="shared" si="91"/>
        <v>5.4646862795154891E-2</v>
      </c>
      <c r="N1165">
        <f t="shared" si="92"/>
        <v>711615049.90965796</v>
      </c>
      <c r="O1165">
        <f t="shared" si="93"/>
        <v>194.66968948424508</v>
      </c>
      <c r="P1165" s="3">
        <f t="shared" si="94"/>
        <v>5.4646862795154891E-2</v>
      </c>
      <c r="Q1165" t="s">
        <v>1638</v>
      </c>
      <c r="R1165" t="s">
        <v>128</v>
      </c>
      <c r="S1165" t="s">
        <v>139</v>
      </c>
    </row>
    <row r="1166" spans="1:19" x14ac:dyDescent="0.35">
      <c r="A1166" t="s">
        <v>73</v>
      </c>
      <c r="B1166" t="s">
        <v>28</v>
      </c>
      <c r="C1166" t="s">
        <v>29</v>
      </c>
      <c r="D1166" t="s">
        <v>30</v>
      </c>
      <c r="E1166" t="s">
        <v>162</v>
      </c>
      <c r="F1166" t="s">
        <v>163</v>
      </c>
      <c r="G1166" t="s">
        <v>139</v>
      </c>
      <c r="H1166" t="s">
        <v>128</v>
      </c>
      <c r="I1166" s="3">
        <v>9.6500187674183283E-3</v>
      </c>
      <c r="J1166" s="7">
        <v>13546427235.219999</v>
      </c>
      <c r="K1166">
        <v>3.6555</v>
      </c>
      <c r="L1166" s="3">
        <f t="shared" si="90"/>
        <v>0.98169211961567404</v>
      </c>
      <c r="M1166" s="3">
        <f t="shared" si="91"/>
        <v>9.8299849561757167E-3</v>
      </c>
      <c r="N1166">
        <f t="shared" si="92"/>
        <v>133161175.9321416</v>
      </c>
      <c r="O1166">
        <f t="shared" si="93"/>
        <v>36.427623015221336</v>
      </c>
      <c r="P1166" s="3">
        <f t="shared" si="94"/>
        <v>9.8299849561757167E-3</v>
      </c>
      <c r="Q1166" t="s">
        <v>1638</v>
      </c>
      <c r="R1166" t="s">
        <v>128</v>
      </c>
      <c r="S1166" t="s">
        <v>139</v>
      </c>
    </row>
    <row r="1167" spans="1:19" x14ac:dyDescent="0.35">
      <c r="A1167" t="s">
        <v>73</v>
      </c>
      <c r="B1167" t="s">
        <v>28</v>
      </c>
      <c r="C1167" t="s">
        <v>29</v>
      </c>
      <c r="D1167" t="s">
        <v>30</v>
      </c>
      <c r="E1167" t="s">
        <v>167</v>
      </c>
      <c r="F1167" t="s">
        <v>168</v>
      </c>
      <c r="G1167" t="s">
        <v>169</v>
      </c>
      <c r="H1167" t="s">
        <v>128</v>
      </c>
      <c r="I1167" s="3">
        <v>2.1535412923617399E-4</v>
      </c>
      <c r="J1167" s="7">
        <v>13546427235.219999</v>
      </c>
      <c r="K1167">
        <v>3.6555</v>
      </c>
      <c r="L1167" s="3">
        <f t="shared" si="90"/>
        <v>0.98169211961567404</v>
      </c>
      <c r="M1167" s="3">
        <f t="shared" si="91"/>
        <v>2.1937033509088747E-4</v>
      </c>
      <c r="N1167">
        <f t="shared" si="92"/>
        <v>2971684.2818745356</v>
      </c>
      <c r="O1167">
        <f t="shared" si="93"/>
        <v>0.81293510651744927</v>
      </c>
      <c r="P1167" s="3">
        <f t="shared" si="94"/>
        <v>2.1937033509088747E-4</v>
      </c>
      <c r="Q1167" t="s">
        <v>1638</v>
      </c>
      <c r="R1167" t="s">
        <v>128</v>
      </c>
      <c r="S1167" t="s">
        <v>169</v>
      </c>
    </row>
    <row r="1168" spans="1:19" x14ac:dyDescent="0.35">
      <c r="A1168" t="s">
        <v>73</v>
      </c>
      <c r="B1168" t="s">
        <v>28</v>
      </c>
      <c r="C1168" t="s">
        <v>76</v>
      </c>
      <c r="D1168" t="s">
        <v>77</v>
      </c>
      <c r="E1168" t="s">
        <v>167</v>
      </c>
      <c r="F1168" t="s">
        <v>168</v>
      </c>
      <c r="G1168" t="s">
        <v>169</v>
      </c>
      <c r="H1168" t="s">
        <v>128</v>
      </c>
      <c r="I1168" s="3">
        <v>8.5717317549304194E-3</v>
      </c>
      <c r="J1168" s="7">
        <v>13022065924.940001</v>
      </c>
      <c r="K1168">
        <v>3.6555</v>
      </c>
      <c r="L1168" s="3">
        <f t="shared" si="90"/>
        <v>0.96546898107770229</v>
      </c>
      <c r="M1168" s="3">
        <f t="shared" si="91"/>
        <v>8.8783088042479058E-3</v>
      </c>
      <c r="N1168">
        <f t="shared" si="92"/>
        <v>115613922.55089146</v>
      </c>
      <c r="O1168">
        <f t="shared" si="93"/>
        <v>31.627389563915049</v>
      </c>
      <c r="P1168" s="3">
        <f t="shared" si="94"/>
        <v>8.8783088042479058E-3</v>
      </c>
      <c r="Q1168" t="s">
        <v>1638</v>
      </c>
      <c r="R1168" t="s">
        <v>128</v>
      </c>
      <c r="S1168" t="s">
        <v>169</v>
      </c>
    </row>
    <row r="1169" spans="1:19" x14ac:dyDescent="0.35">
      <c r="A1169" t="s">
        <v>73</v>
      </c>
      <c r="B1169" t="s">
        <v>28</v>
      </c>
      <c r="C1169" t="s">
        <v>39</v>
      </c>
      <c r="D1169" t="s">
        <v>40</v>
      </c>
      <c r="E1169" t="s">
        <v>167</v>
      </c>
      <c r="F1169" t="s">
        <v>168</v>
      </c>
      <c r="G1169" t="s">
        <v>169</v>
      </c>
      <c r="H1169" t="s">
        <v>128</v>
      </c>
      <c r="I1169" s="3">
        <v>3.2488494138678899E-3</v>
      </c>
      <c r="J1169" s="7">
        <v>51098761913.120003</v>
      </c>
      <c r="K1169">
        <v>3.6555</v>
      </c>
      <c r="L1169" s="3">
        <f t="shared" si="90"/>
        <v>0.98550243623972755</v>
      </c>
      <c r="M1169" s="3">
        <f t="shared" si="91"/>
        <v>3.2966427016296019E-3</v>
      </c>
      <c r="N1169">
        <f t="shared" si="92"/>
        <v>168454360.52319574</v>
      </c>
      <c r="O1169">
        <f t="shared" si="93"/>
        <v>46.082440301790655</v>
      </c>
      <c r="P1169" s="3">
        <f t="shared" si="94"/>
        <v>3.2966427016296023E-3</v>
      </c>
      <c r="Q1169" t="s">
        <v>1638</v>
      </c>
      <c r="R1169" t="s">
        <v>128</v>
      </c>
      <c r="S1169" t="s">
        <v>169</v>
      </c>
    </row>
    <row r="1170" spans="1:19" x14ac:dyDescent="0.35">
      <c r="A1170" t="s">
        <v>73</v>
      </c>
      <c r="B1170" t="s">
        <v>28</v>
      </c>
      <c r="C1170" t="s">
        <v>39</v>
      </c>
      <c r="D1170" t="s">
        <v>40</v>
      </c>
      <c r="E1170" t="s">
        <v>170</v>
      </c>
      <c r="F1170" t="s">
        <v>171</v>
      </c>
      <c r="H1170" t="s">
        <v>128</v>
      </c>
      <c r="I1170" s="3">
        <v>7.2751783924220603E-3</v>
      </c>
      <c r="J1170" s="7">
        <v>51098761913.120003</v>
      </c>
      <c r="K1170">
        <v>3.6555</v>
      </c>
      <c r="L1170" s="3">
        <f t="shared" si="90"/>
        <v>0.98550243623972755</v>
      </c>
      <c r="M1170" s="3">
        <f t="shared" si="91"/>
        <v>7.3822023415600598E-3</v>
      </c>
      <c r="N1170">
        <f t="shared" si="92"/>
        <v>377221399.84585446</v>
      </c>
      <c r="O1170">
        <f t="shared" si="93"/>
        <v>103.19283267565436</v>
      </c>
      <c r="P1170" s="3">
        <f t="shared" si="94"/>
        <v>7.3822023415600589E-3</v>
      </c>
      <c r="Q1170" t="s">
        <v>1638</v>
      </c>
      <c r="R1170" t="s">
        <v>128</v>
      </c>
      <c r="S1170" t="s">
        <v>172</v>
      </c>
    </row>
    <row r="1171" spans="1:19" x14ac:dyDescent="0.35">
      <c r="A1171" t="s">
        <v>73</v>
      </c>
      <c r="B1171" t="s">
        <v>28</v>
      </c>
      <c r="C1171" t="s">
        <v>29</v>
      </c>
      <c r="D1171" t="s">
        <v>30</v>
      </c>
      <c r="E1171" t="s">
        <v>170</v>
      </c>
      <c r="F1171" t="s">
        <v>171</v>
      </c>
      <c r="H1171" t="s">
        <v>128</v>
      </c>
      <c r="I1171" s="3">
        <v>1.3803314309513209E-3</v>
      </c>
      <c r="J1171" s="7">
        <v>13546427235.219999</v>
      </c>
      <c r="K1171">
        <v>3.6555</v>
      </c>
      <c r="L1171" s="3">
        <f t="shared" si="90"/>
        <v>0.98169211961567404</v>
      </c>
      <c r="M1171" s="3">
        <f t="shared" si="91"/>
        <v>1.40607365931766E-3</v>
      </c>
      <c r="N1171">
        <f t="shared" si="92"/>
        <v>19047274.513306197</v>
      </c>
      <c r="O1171">
        <f t="shared" si="93"/>
        <v>5.2105798148833804</v>
      </c>
      <c r="P1171" s="3">
        <f t="shared" si="94"/>
        <v>1.40607365931766E-3</v>
      </c>
      <c r="Q1171" t="s">
        <v>1638</v>
      </c>
      <c r="R1171" t="s">
        <v>128</v>
      </c>
      <c r="S1171" t="s">
        <v>172</v>
      </c>
    </row>
    <row r="1172" spans="1:19" x14ac:dyDescent="0.35">
      <c r="A1172" t="s">
        <v>73</v>
      </c>
      <c r="B1172" t="s">
        <v>28</v>
      </c>
      <c r="C1172" t="s">
        <v>76</v>
      </c>
      <c r="D1172" t="s">
        <v>77</v>
      </c>
      <c r="E1172" t="s">
        <v>170</v>
      </c>
      <c r="F1172" t="s">
        <v>171</v>
      </c>
      <c r="H1172" t="s">
        <v>128</v>
      </c>
      <c r="I1172" s="3">
        <v>1.5217190458225871E-2</v>
      </c>
      <c r="J1172" s="7">
        <v>13022065924.940001</v>
      </c>
      <c r="K1172">
        <v>3.6555</v>
      </c>
      <c r="L1172" s="3">
        <f t="shared" si="90"/>
        <v>0.96546898107770229</v>
      </c>
      <c r="M1172" s="3">
        <f t="shared" si="91"/>
        <v>1.5761449364473337E-2</v>
      </c>
      <c r="N1172">
        <f t="shared" si="92"/>
        <v>205246632.69677547</v>
      </c>
      <c r="O1172">
        <f t="shared" si="93"/>
        <v>56.147348569764866</v>
      </c>
      <c r="P1172" s="3">
        <f t="shared" si="94"/>
        <v>1.5761449364473337E-2</v>
      </c>
      <c r="Q1172" t="s">
        <v>1638</v>
      </c>
      <c r="R1172" t="s">
        <v>128</v>
      </c>
      <c r="S1172" t="s">
        <v>172</v>
      </c>
    </row>
    <row r="1173" spans="1:19" x14ac:dyDescent="0.35">
      <c r="A1173" t="s">
        <v>73</v>
      </c>
      <c r="B1173" t="s">
        <v>28</v>
      </c>
      <c r="C1173" t="s">
        <v>29</v>
      </c>
      <c r="D1173" t="s">
        <v>30</v>
      </c>
      <c r="E1173" t="s">
        <v>173</v>
      </c>
      <c r="F1173" t="s">
        <v>174</v>
      </c>
      <c r="G1173" t="s">
        <v>175</v>
      </c>
      <c r="H1173" t="s">
        <v>128</v>
      </c>
      <c r="I1173" s="3">
        <v>3.8023267216315861E-3</v>
      </c>
      <c r="J1173" s="7">
        <v>13546427235.219999</v>
      </c>
      <c r="K1173">
        <v>3.6555</v>
      </c>
      <c r="L1173" s="3">
        <f t="shared" si="90"/>
        <v>0.98169211961567404</v>
      </c>
      <c r="M1173" s="3">
        <f t="shared" si="91"/>
        <v>3.8732374903041617E-3</v>
      </c>
      <c r="N1173">
        <f t="shared" si="92"/>
        <v>52468529.827131458</v>
      </c>
      <c r="O1173">
        <f t="shared" si="93"/>
        <v>14.353311401212272</v>
      </c>
      <c r="P1173" s="3">
        <f t="shared" si="94"/>
        <v>3.8732374903041621E-3</v>
      </c>
      <c r="Q1173" t="s">
        <v>1638</v>
      </c>
      <c r="R1173" t="s">
        <v>128</v>
      </c>
      <c r="S1173" t="s">
        <v>175</v>
      </c>
    </row>
    <row r="1174" spans="1:19" x14ac:dyDescent="0.35">
      <c r="A1174" t="s">
        <v>73</v>
      </c>
      <c r="B1174" t="s">
        <v>28</v>
      </c>
      <c r="C1174" t="s">
        <v>76</v>
      </c>
      <c r="D1174" t="s">
        <v>77</v>
      </c>
      <c r="E1174" t="s">
        <v>173</v>
      </c>
      <c r="F1174" t="s">
        <v>174</v>
      </c>
      <c r="G1174" t="s">
        <v>175</v>
      </c>
      <c r="H1174" t="s">
        <v>128</v>
      </c>
      <c r="I1174" s="3">
        <v>5.2095224837277472E-2</v>
      </c>
      <c r="J1174" s="7">
        <v>13022065924.940001</v>
      </c>
      <c r="K1174">
        <v>3.6555</v>
      </c>
      <c r="L1174" s="3">
        <f t="shared" si="90"/>
        <v>0.96546898107770229</v>
      </c>
      <c r="M1174" s="3">
        <f t="shared" si="91"/>
        <v>5.3958465635142734E-2</v>
      </c>
      <c r="N1174">
        <f t="shared" si="92"/>
        <v>702650696.7094382</v>
      </c>
      <c r="O1174">
        <f t="shared" si="93"/>
        <v>192.21739754053843</v>
      </c>
      <c r="P1174" s="3">
        <f t="shared" si="94"/>
        <v>5.3958465635142734E-2</v>
      </c>
      <c r="Q1174" t="s">
        <v>1638</v>
      </c>
      <c r="R1174" t="s">
        <v>128</v>
      </c>
      <c r="S1174" t="s">
        <v>175</v>
      </c>
    </row>
    <row r="1175" spans="1:19" x14ac:dyDescent="0.35">
      <c r="A1175" t="s">
        <v>73</v>
      </c>
      <c r="B1175" t="s">
        <v>28</v>
      </c>
      <c r="C1175" t="s">
        <v>39</v>
      </c>
      <c r="D1175" t="s">
        <v>40</v>
      </c>
      <c r="E1175" t="s">
        <v>173</v>
      </c>
      <c r="F1175" t="s">
        <v>174</v>
      </c>
      <c r="G1175" t="s">
        <v>175</v>
      </c>
      <c r="H1175" t="s">
        <v>128</v>
      </c>
      <c r="I1175" s="3">
        <v>3.7195285468100657E-2</v>
      </c>
      <c r="J1175" s="7">
        <v>51098761913.120003</v>
      </c>
      <c r="K1175">
        <v>3.6555</v>
      </c>
      <c r="L1175" s="3">
        <f t="shared" si="90"/>
        <v>0.98550243623972755</v>
      </c>
      <c r="M1175" s="3">
        <f t="shared" si="91"/>
        <v>3.7742459176481176E-2</v>
      </c>
      <c r="N1175">
        <f t="shared" si="92"/>
        <v>1928592935.4746628</v>
      </c>
      <c r="O1175">
        <f t="shared" si="93"/>
        <v>527.58663260146704</v>
      </c>
      <c r="P1175" s="3">
        <f t="shared" si="94"/>
        <v>3.7742459176481176E-2</v>
      </c>
      <c r="Q1175" t="s">
        <v>1638</v>
      </c>
      <c r="R1175" t="s">
        <v>128</v>
      </c>
      <c r="S1175" t="s">
        <v>175</v>
      </c>
    </row>
    <row r="1176" spans="1:19" x14ac:dyDescent="0.35">
      <c r="A1176" t="s">
        <v>73</v>
      </c>
      <c r="B1176" t="s">
        <v>28</v>
      </c>
      <c r="C1176" t="s">
        <v>39</v>
      </c>
      <c r="D1176" t="s">
        <v>40</v>
      </c>
      <c r="E1176" t="s">
        <v>445</v>
      </c>
      <c r="F1176" t="s">
        <v>446</v>
      </c>
      <c r="H1176" t="s">
        <v>128</v>
      </c>
      <c r="I1176" s="3">
        <v>1.192102729993989E-5</v>
      </c>
      <c r="J1176" s="7">
        <v>51098761913.120003</v>
      </c>
      <c r="K1176">
        <v>3.6555</v>
      </c>
      <c r="L1176" s="3">
        <f t="shared" si="90"/>
        <v>0.98550243623972755</v>
      </c>
      <c r="M1176" s="3">
        <f t="shared" si="91"/>
        <v>1.2096395565926385E-5</v>
      </c>
      <c r="N1176">
        <f t="shared" si="92"/>
        <v>618110.83703019284</v>
      </c>
      <c r="O1176">
        <f t="shared" si="93"/>
        <v>0.16909064068668933</v>
      </c>
      <c r="P1176" s="3">
        <f t="shared" si="94"/>
        <v>1.2096395565926385E-5</v>
      </c>
      <c r="Q1176" t="s">
        <v>1638</v>
      </c>
      <c r="R1176" t="s">
        <v>128</v>
      </c>
      <c r="S1176" t="s">
        <v>447</v>
      </c>
    </row>
    <row r="1177" spans="1:19" x14ac:dyDescent="0.35">
      <c r="A1177" t="s">
        <v>73</v>
      </c>
      <c r="B1177" t="s">
        <v>28</v>
      </c>
      <c r="C1177" t="s">
        <v>76</v>
      </c>
      <c r="D1177" t="s">
        <v>77</v>
      </c>
      <c r="E1177" t="s">
        <v>176</v>
      </c>
      <c r="F1177" t="s">
        <v>177</v>
      </c>
      <c r="G1177" t="s">
        <v>178</v>
      </c>
      <c r="H1177" t="s">
        <v>128</v>
      </c>
      <c r="I1177" s="3">
        <v>1.2964119812773899E-7</v>
      </c>
      <c r="J1177" s="7">
        <v>13022065924.940001</v>
      </c>
      <c r="K1177">
        <v>3.6555</v>
      </c>
      <c r="L1177" s="3">
        <f t="shared" si="90"/>
        <v>0.96546898107770229</v>
      </c>
      <c r="M1177" s="3">
        <f t="shared" si="91"/>
        <v>1.3427795265159875E-7</v>
      </c>
      <c r="N1177">
        <f t="shared" si="92"/>
        <v>1748.5763516950908</v>
      </c>
      <c r="O1177">
        <f t="shared" si="93"/>
        <v>4.7834122601424998E-4</v>
      </c>
      <c r="P1177" s="3">
        <f t="shared" si="94"/>
        <v>1.3427795265159875E-7</v>
      </c>
      <c r="Q1177" t="s">
        <v>1638</v>
      </c>
      <c r="R1177" t="s">
        <v>128</v>
      </c>
      <c r="S1177" t="s">
        <v>178</v>
      </c>
    </row>
    <row r="1178" spans="1:19" x14ac:dyDescent="0.35">
      <c r="A1178" t="s">
        <v>73</v>
      </c>
      <c r="B1178" t="s">
        <v>28</v>
      </c>
      <c r="C1178" t="s">
        <v>29</v>
      </c>
      <c r="D1178" t="s">
        <v>30</v>
      </c>
      <c r="E1178" t="s">
        <v>176</v>
      </c>
      <c r="F1178" t="s">
        <v>177</v>
      </c>
      <c r="G1178" t="s">
        <v>178</v>
      </c>
      <c r="H1178" t="s">
        <v>128</v>
      </c>
      <c r="I1178" s="3">
        <v>1.8421418452577301E-8</v>
      </c>
      <c r="J1178" s="7">
        <v>13546427235.219999</v>
      </c>
      <c r="K1178">
        <v>3.6555</v>
      </c>
      <c r="L1178" s="3">
        <f t="shared" si="90"/>
        <v>0.98169211961567404</v>
      </c>
      <c r="M1178" s="3">
        <f t="shared" si="91"/>
        <v>1.8764965190704765E-8</v>
      </c>
      <c r="N1178">
        <f t="shared" si="92"/>
        <v>254.19823552731827</v>
      </c>
      <c r="O1178">
        <f t="shared" si="93"/>
        <v>6.9538568055619833E-5</v>
      </c>
      <c r="P1178" s="3">
        <f t="shared" si="94"/>
        <v>1.8764965190704765E-8</v>
      </c>
      <c r="Q1178" t="s">
        <v>1638</v>
      </c>
      <c r="R1178" t="s">
        <v>128</v>
      </c>
      <c r="S1178" t="s">
        <v>178</v>
      </c>
    </row>
    <row r="1179" spans="1:19" x14ac:dyDescent="0.35">
      <c r="A1179" t="s">
        <v>73</v>
      </c>
      <c r="B1179" t="s">
        <v>28</v>
      </c>
      <c r="C1179" t="s">
        <v>39</v>
      </c>
      <c r="D1179" t="s">
        <v>40</v>
      </c>
      <c r="E1179" t="s">
        <v>176</v>
      </c>
      <c r="F1179" t="s">
        <v>177</v>
      </c>
      <c r="G1179" t="s">
        <v>178</v>
      </c>
      <c r="H1179" t="s">
        <v>128</v>
      </c>
      <c r="I1179" s="3">
        <v>4.8322102549475402E-8</v>
      </c>
      <c r="J1179" s="7">
        <v>51098761913.120003</v>
      </c>
      <c r="K1179">
        <v>3.6555</v>
      </c>
      <c r="L1179" s="3">
        <f t="shared" si="90"/>
        <v>0.98550243623972755</v>
      </c>
      <c r="M1179" s="3">
        <f t="shared" si="91"/>
        <v>4.9032961028338695E-8</v>
      </c>
      <c r="N1179">
        <f t="shared" si="92"/>
        <v>2505.5236014823709</v>
      </c>
      <c r="O1179">
        <f t="shared" si="93"/>
        <v>6.854120097065712E-4</v>
      </c>
      <c r="P1179" s="3">
        <f t="shared" si="94"/>
        <v>4.9032961028338695E-8</v>
      </c>
      <c r="Q1179" t="s">
        <v>1638</v>
      </c>
      <c r="R1179" t="s">
        <v>128</v>
      </c>
      <c r="S1179" t="s">
        <v>178</v>
      </c>
    </row>
    <row r="1180" spans="1:19" x14ac:dyDescent="0.35">
      <c r="A1180" t="s">
        <v>73</v>
      </c>
      <c r="B1180" t="s">
        <v>28</v>
      </c>
      <c r="C1180" t="s">
        <v>39</v>
      </c>
      <c r="D1180" t="s">
        <v>40</v>
      </c>
      <c r="E1180" t="s">
        <v>448</v>
      </c>
      <c r="F1180" t="s">
        <v>449</v>
      </c>
      <c r="G1180" t="s">
        <v>178</v>
      </c>
      <c r="H1180" t="s">
        <v>128</v>
      </c>
      <c r="I1180" s="3">
        <v>6.6666405975957944E-9</v>
      </c>
      <c r="J1180" s="7">
        <v>51098761913.120003</v>
      </c>
      <c r="K1180">
        <v>3.6555</v>
      </c>
      <c r="L1180" s="3">
        <f t="shared" si="90"/>
        <v>0.98550243623972755</v>
      </c>
      <c r="M1180" s="3">
        <f t="shared" si="91"/>
        <v>6.7647124476251486E-9</v>
      </c>
      <c r="N1180">
        <f t="shared" si="92"/>
        <v>345.66843077191675</v>
      </c>
      <c r="O1180">
        <f t="shared" si="93"/>
        <v>9.4561190198855626E-5</v>
      </c>
      <c r="P1180" s="3">
        <f t="shared" si="94"/>
        <v>6.7647124476251486E-9</v>
      </c>
      <c r="Q1180" t="s">
        <v>1638</v>
      </c>
      <c r="R1180" t="s">
        <v>128</v>
      </c>
      <c r="S1180" t="s">
        <v>178</v>
      </c>
    </row>
    <row r="1181" spans="1:19" x14ac:dyDescent="0.35">
      <c r="A1181" t="s">
        <v>73</v>
      </c>
      <c r="B1181" t="s">
        <v>28</v>
      </c>
      <c r="C1181" t="s">
        <v>29</v>
      </c>
      <c r="D1181" t="s">
        <v>30</v>
      </c>
      <c r="E1181" t="s">
        <v>448</v>
      </c>
      <c r="F1181" t="s">
        <v>449</v>
      </c>
      <c r="G1181" t="s">
        <v>178</v>
      </c>
      <c r="H1181" t="s">
        <v>128</v>
      </c>
      <c r="I1181" s="3">
        <v>9.1755498492360013E-10</v>
      </c>
      <c r="J1181" s="7">
        <v>13546427235.219999</v>
      </c>
      <c r="K1181">
        <v>3.6555</v>
      </c>
      <c r="L1181" s="3">
        <f t="shared" si="90"/>
        <v>0.98169211961567404</v>
      </c>
      <c r="M1181" s="3">
        <f t="shared" si="91"/>
        <v>9.3466675201876617E-10</v>
      </c>
      <c r="N1181">
        <f t="shared" si="92"/>
        <v>12.661395145401631</v>
      </c>
      <c r="O1181">
        <f t="shared" si="93"/>
        <v>3.4636561743678376E-6</v>
      </c>
      <c r="P1181" s="3">
        <f t="shared" si="94"/>
        <v>9.3466675201876617E-10</v>
      </c>
      <c r="Q1181" t="s">
        <v>1638</v>
      </c>
      <c r="R1181" t="s">
        <v>128</v>
      </c>
      <c r="S1181" t="s">
        <v>178</v>
      </c>
    </row>
    <row r="1182" spans="1:19" x14ac:dyDescent="0.35">
      <c r="A1182" t="s">
        <v>73</v>
      </c>
      <c r="B1182" t="s">
        <v>28</v>
      </c>
      <c r="C1182" t="s">
        <v>76</v>
      </c>
      <c r="D1182" t="s">
        <v>77</v>
      </c>
      <c r="E1182" t="s">
        <v>448</v>
      </c>
      <c r="F1182" t="s">
        <v>449</v>
      </c>
      <c r="G1182" t="s">
        <v>178</v>
      </c>
      <c r="H1182" t="s">
        <v>128</v>
      </c>
      <c r="I1182" s="3">
        <v>2.6176870526296308E-10</v>
      </c>
      <c r="J1182" s="7">
        <v>13022065924.940001</v>
      </c>
      <c r="K1182">
        <v>3.6555</v>
      </c>
      <c r="L1182" s="3">
        <f t="shared" si="90"/>
        <v>0.96546898107770229</v>
      </c>
      <c r="M1182" s="3">
        <f t="shared" si="91"/>
        <v>2.7113113978117085E-10</v>
      </c>
      <c r="N1182">
        <f t="shared" si="92"/>
        <v>3.5306875765345294</v>
      </c>
      <c r="O1182">
        <f t="shared" si="93"/>
        <v>9.6585626495268199E-7</v>
      </c>
      <c r="P1182" s="3">
        <f t="shared" si="94"/>
        <v>2.7113113978117085E-10</v>
      </c>
      <c r="Q1182" t="s">
        <v>1638</v>
      </c>
      <c r="R1182" t="s">
        <v>128</v>
      </c>
      <c r="S1182" t="s">
        <v>178</v>
      </c>
    </row>
    <row r="1183" spans="1:19" x14ac:dyDescent="0.35">
      <c r="A1183" t="s">
        <v>73</v>
      </c>
      <c r="B1183" t="s">
        <v>28</v>
      </c>
      <c r="C1183" t="s">
        <v>29</v>
      </c>
      <c r="D1183" t="s">
        <v>30</v>
      </c>
      <c r="E1183" t="s">
        <v>211</v>
      </c>
      <c r="F1183" t="s">
        <v>212</v>
      </c>
      <c r="G1183" t="s">
        <v>213</v>
      </c>
      <c r="H1183" t="s">
        <v>128</v>
      </c>
      <c r="I1183" s="3">
        <v>3.115264892093331E-4</v>
      </c>
      <c r="J1183" s="7">
        <v>13546427235.219999</v>
      </c>
      <c r="K1183">
        <v>3.6555</v>
      </c>
      <c r="L1183" s="3">
        <f t="shared" si="90"/>
        <v>0.98169211961567404</v>
      </c>
      <c r="M1183" s="3">
        <f t="shared" si="91"/>
        <v>3.173362431912906E-4</v>
      </c>
      <c r="N1183">
        <f t="shared" si="92"/>
        <v>4298772.3274888964</v>
      </c>
      <c r="O1183">
        <f t="shared" si="93"/>
        <v>1.1759738277906981</v>
      </c>
      <c r="P1183" s="3">
        <f t="shared" si="94"/>
        <v>3.173362431912906E-4</v>
      </c>
      <c r="Q1183" t="s">
        <v>1638</v>
      </c>
      <c r="R1183" t="s">
        <v>128</v>
      </c>
      <c r="S1183" t="s">
        <v>213</v>
      </c>
    </row>
    <row r="1184" spans="1:19" x14ac:dyDescent="0.35">
      <c r="A1184" t="s">
        <v>73</v>
      </c>
      <c r="B1184" t="s">
        <v>28</v>
      </c>
      <c r="C1184" t="s">
        <v>76</v>
      </c>
      <c r="D1184" t="s">
        <v>77</v>
      </c>
      <c r="E1184" t="s">
        <v>211</v>
      </c>
      <c r="F1184" t="s">
        <v>212</v>
      </c>
      <c r="G1184" t="s">
        <v>213</v>
      </c>
      <c r="H1184" t="s">
        <v>128</v>
      </c>
      <c r="I1184" s="3">
        <v>8.4681924291150402E-4</v>
      </c>
      <c r="J1184" s="7">
        <v>13022065924.940001</v>
      </c>
      <c r="K1184">
        <v>3.6555</v>
      </c>
      <c r="L1184" s="3">
        <f t="shared" si="90"/>
        <v>0.96546898107770229</v>
      </c>
      <c r="M1184" s="3">
        <f t="shared" si="91"/>
        <v>8.7710662849700693E-4</v>
      </c>
      <c r="N1184">
        <f t="shared" si="92"/>
        <v>11421740.339489883</v>
      </c>
      <c r="O1184">
        <f t="shared" si="93"/>
        <v>3.1245357241115808</v>
      </c>
      <c r="P1184" s="3">
        <f t="shared" si="94"/>
        <v>8.7710662849700704E-4</v>
      </c>
      <c r="Q1184" t="s">
        <v>1638</v>
      </c>
      <c r="R1184" t="s">
        <v>128</v>
      </c>
      <c r="S1184" t="s">
        <v>213</v>
      </c>
    </row>
    <row r="1185" spans="1:19" x14ac:dyDescent="0.35">
      <c r="A1185" t="s">
        <v>73</v>
      </c>
      <c r="B1185" t="s">
        <v>28</v>
      </c>
      <c r="C1185" t="s">
        <v>39</v>
      </c>
      <c r="D1185" t="s">
        <v>40</v>
      </c>
      <c r="E1185" t="s">
        <v>211</v>
      </c>
      <c r="F1185" t="s">
        <v>212</v>
      </c>
      <c r="G1185" t="s">
        <v>213</v>
      </c>
      <c r="H1185" t="s">
        <v>128</v>
      </c>
      <c r="I1185" s="3">
        <v>7.1869355858566195E-4</v>
      </c>
      <c r="J1185" s="7">
        <v>51098761913.120003</v>
      </c>
      <c r="K1185">
        <v>3.6555</v>
      </c>
      <c r="L1185" s="3">
        <f t="shared" si="90"/>
        <v>0.98550243623972755</v>
      </c>
      <c r="M1185" s="3">
        <f t="shared" si="91"/>
        <v>7.2926614096247325E-4</v>
      </c>
      <c r="N1185">
        <f t="shared" si="92"/>
        <v>37264596.908341229</v>
      </c>
      <c r="O1185">
        <f t="shared" si="93"/>
        <v>10.194117605892828</v>
      </c>
      <c r="P1185" s="3">
        <f t="shared" si="94"/>
        <v>7.2926614096247325E-4</v>
      </c>
      <c r="Q1185" t="s">
        <v>1638</v>
      </c>
      <c r="R1185" t="s">
        <v>128</v>
      </c>
      <c r="S1185" t="s">
        <v>213</v>
      </c>
    </row>
    <row r="1186" spans="1:19" x14ac:dyDescent="0.35">
      <c r="A1186" t="s">
        <v>73</v>
      </c>
      <c r="B1186" t="s">
        <v>28</v>
      </c>
      <c r="C1186" t="s">
        <v>39</v>
      </c>
      <c r="D1186" t="s">
        <v>40</v>
      </c>
      <c r="E1186" t="s">
        <v>214</v>
      </c>
      <c r="F1186" t="s">
        <v>215</v>
      </c>
      <c r="G1186" t="s">
        <v>216</v>
      </c>
      <c r="H1186" t="s">
        <v>128</v>
      </c>
      <c r="I1186" s="3">
        <v>1.08428064217544E-3</v>
      </c>
      <c r="J1186" s="7">
        <v>51098761913.120003</v>
      </c>
      <c r="K1186">
        <v>3.6555</v>
      </c>
      <c r="L1186" s="3">
        <f t="shared" si="90"/>
        <v>0.98550243623972755</v>
      </c>
      <c r="M1186" s="3">
        <f t="shared" si="91"/>
        <v>1.1002313158277005E-3</v>
      </c>
      <c r="N1186">
        <f t="shared" si="92"/>
        <v>56220458.056838408</v>
      </c>
      <c r="O1186">
        <f t="shared" si="93"/>
        <v>15.379690345189005</v>
      </c>
      <c r="P1186" s="3">
        <f t="shared" si="94"/>
        <v>1.1002313158277005E-3</v>
      </c>
      <c r="Q1186" t="s">
        <v>1638</v>
      </c>
      <c r="R1186" t="s">
        <v>128</v>
      </c>
      <c r="S1186" t="s">
        <v>216</v>
      </c>
    </row>
    <row r="1187" spans="1:19" x14ac:dyDescent="0.35">
      <c r="A1187" t="s">
        <v>73</v>
      </c>
      <c r="B1187" t="s">
        <v>28</v>
      </c>
      <c r="C1187" t="s">
        <v>76</v>
      </c>
      <c r="D1187" t="s">
        <v>77</v>
      </c>
      <c r="E1187" t="s">
        <v>214</v>
      </c>
      <c r="F1187" t="s">
        <v>215</v>
      </c>
      <c r="G1187" t="s">
        <v>216</v>
      </c>
      <c r="H1187" t="s">
        <v>128</v>
      </c>
      <c r="I1187" s="3">
        <v>5.264033684248934E-3</v>
      </c>
      <c r="J1187" s="7">
        <v>13022065924.940001</v>
      </c>
      <c r="K1187">
        <v>3.6555</v>
      </c>
      <c r="L1187" s="3">
        <f t="shared" si="90"/>
        <v>0.96546898107770229</v>
      </c>
      <c r="M1187" s="3">
        <f t="shared" si="91"/>
        <v>5.4523074147581315E-3</v>
      </c>
      <c r="N1187">
        <f t="shared" si="92"/>
        <v>71000306.59801957</v>
      </c>
      <c r="O1187">
        <f t="shared" si="93"/>
        <v>19.4228714534317</v>
      </c>
      <c r="P1187" s="3">
        <f t="shared" si="94"/>
        <v>5.4523074147581315E-3</v>
      </c>
      <c r="Q1187" t="s">
        <v>1638</v>
      </c>
      <c r="R1187" t="s">
        <v>128</v>
      </c>
      <c r="S1187" t="s">
        <v>216</v>
      </c>
    </row>
    <row r="1188" spans="1:19" x14ac:dyDescent="0.35">
      <c r="A1188" t="s">
        <v>73</v>
      </c>
      <c r="B1188" t="s">
        <v>28</v>
      </c>
      <c r="C1188" t="s">
        <v>29</v>
      </c>
      <c r="D1188" t="s">
        <v>30</v>
      </c>
      <c r="E1188" t="s">
        <v>214</v>
      </c>
      <c r="F1188" t="s">
        <v>215</v>
      </c>
      <c r="G1188" t="s">
        <v>216</v>
      </c>
      <c r="H1188" t="s">
        <v>128</v>
      </c>
      <c r="I1188" s="3">
        <v>2.9957156900172979E-4</v>
      </c>
      <c r="J1188" s="7">
        <v>13546427235.219999</v>
      </c>
      <c r="K1188">
        <v>3.6555</v>
      </c>
      <c r="L1188" s="3">
        <f t="shared" si="90"/>
        <v>0.98169211961567404</v>
      </c>
      <c r="M1188" s="3">
        <f t="shared" si="91"/>
        <v>3.0515837197410737E-4</v>
      </c>
      <c r="N1188">
        <f t="shared" si="92"/>
        <v>4133805.6811654433</v>
      </c>
      <c r="O1188">
        <f t="shared" si="93"/>
        <v>1.1308454879402114</v>
      </c>
      <c r="P1188" s="3">
        <f t="shared" si="94"/>
        <v>3.0515837197410737E-4</v>
      </c>
      <c r="Q1188" t="s">
        <v>1638</v>
      </c>
      <c r="R1188" t="s">
        <v>128</v>
      </c>
      <c r="S1188" t="s">
        <v>216</v>
      </c>
    </row>
    <row r="1189" spans="1:19" x14ac:dyDescent="0.35">
      <c r="A1189" t="s">
        <v>73</v>
      </c>
      <c r="B1189" t="s">
        <v>28</v>
      </c>
      <c r="C1189" t="s">
        <v>76</v>
      </c>
      <c r="D1189" t="s">
        <v>77</v>
      </c>
      <c r="E1189" t="s">
        <v>217</v>
      </c>
      <c r="F1189" t="s">
        <v>218</v>
      </c>
      <c r="G1189" t="s">
        <v>202</v>
      </c>
      <c r="H1189" t="s">
        <v>128</v>
      </c>
      <c r="I1189" s="3">
        <v>8.5191991692309035E-3</v>
      </c>
      <c r="J1189" s="7">
        <v>13022065924.940001</v>
      </c>
      <c r="K1189">
        <v>3.6555</v>
      </c>
      <c r="L1189" s="3">
        <f t="shared" si="90"/>
        <v>0.96546898107770229</v>
      </c>
      <c r="M1189" s="3">
        <f t="shared" si="91"/>
        <v>8.8238973350768541E-3</v>
      </c>
      <c r="N1189">
        <f t="shared" si="92"/>
        <v>114905372.81227317</v>
      </c>
      <c r="O1189">
        <f t="shared" si="93"/>
        <v>31.433558422178411</v>
      </c>
      <c r="P1189" s="3">
        <f t="shared" si="94"/>
        <v>8.8238973350768541E-3</v>
      </c>
      <c r="Q1189" t="s">
        <v>1638</v>
      </c>
      <c r="R1189" t="s">
        <v>128</v>
      </c>
      <c r="S1189" t="s">
        <v>202</v>
      </c>
    </row>
    <row r="1190" spans="1:19" x14ac:dyDescent="0.35">
      <c r="A1190" t="s">
        <v>73</v>
      </c>
      <c r="B1190" t="s">
        <v>28</v>
      </c>
      <c r="C1190" t="s">
        <v>29</v>
      </c>
      <c r="D1190" t="s">
        <v>30</v>
      </c>
      <c r="E1190" t="s">
        <v>217</v>
      </c>
      <c r="F1190" t="s">
        <v>218</v>
      </c>
      <c r="G1190" t="s">
        <v>202</v>
      </c>
      <c r="H1190" t="s">
        <v>128</v>
      </c>
      <c r="I1190" s="3">
        <v>1.754613042211033E-3</v>
      </c>
      <c r="J1190" s="7">
        <v>13546427235.219999</v>
      </c>
      <c r="K1190">
        <v>3.6555</v>
      </c>
      <c r="L1190" s="3">
        <f t="shared" si="90"/>
        <v>0.98169211961567404</v>
      </c>
      <c r="M1190" s="3">
        <f t="shared" si="91"/>
        <v>1.7873353642667035E-3</v>
      </c>
      <c r="N1190">
        <f t="shared" si="92"/>
        <v>24212008.456974331</v>
      </c>
      <c r="O1190">
        <f t="shared" si="93"/>
        <v>6.6234464387838416</v>
      </c>
      <c r="P1190" s="3">
        <f t="shared" si="94"/>
        <v>1.7873353642667035E-3</v>
      </c>
      <c r="Q1190" t="s">
        <v>1638</v>
      </c>
      <c r="R1190" t="s">
        <v>128</v>
      </c>
      <c r="S1190" t="s">
        <v>202</v>
      </c>
    </row>
    <row r="1191" spans="1:19" x14ac:dyDescent="0.35">
      <c r="A1191" t="s">
        <v>73</v>
      </c>
      <c r="B1191" t="s">
        <v>28</v>
      </c>
      <c r="C1191" t="s">
        <v>39</v>
      </c>
      <c r="D1191" t="s">
        <v>40</v>
      </c>
      <c r="E1191" t="s">
        <v>217</v>
      </c>
      <c r="F1191" t="s">
        <v>218</v>
      </c>
      <c r="G1191" t="s">
        <v>202</v>
      </c>
      <c r="H1191" t="s">
        <v>128</v>
      </c>
      <c r="I1191" s="3">
        <v>5.7669819205358524E-3</v>
      </c>
      <c r="J1191" s="7">
        <v>51098761913.120003</v>
      </c>
      <c r="K1191">
        <v>3.6555</v>
      </c>
      <c r="L1191" s="3">
        <f t="shared" si="90"/>
        <v>0.98550243623972755</v>
      </c>
      <c r="M1191" s="3">
        <f t="shared" si="91"/>
        <v>5.8518190401845036E-3</v>
      </c>
      <c r="N1191">
        <f t="shared" si="92"/>
        <v>299020707.89305037</v>
      </c>
      <c r="O1191">
        <f t="shared" si="93"/>
        <v>81.800221007536692</v>
      </c>
      <c r="P1191" s="3">
        <f t="shared" si="94"/>
        <v>5.8518190401845036E-3</v>
      </c>
      <c r="Q1191" t="s">
        <v>1638</v>
      </c>
      <c r="R1191" t="s">
        <v>128</v>
      </c>
      <c r="S1191" t="s">
        <v>202</v>
      </c>
    </row>
    <row r="1192" spans="1:19" x14ac:dyDescent="0.35">
      <c r="A1192" t="s">
        <v>73</v>
      </c>
      <c r="B1192" t="s">
        <v>28</v>
      </c>
      <c r="C1192" t="s">
        <v>76</v>
      </c>
      <c r="D1192" t="s">
        <v>77</v>
      </c>
      <c r="E1192" t="s">
        <v>1177</v>
      </c>
      <c r="F1192" t="s">
        <v>1177</v>
      </c>
      <c r="H1192" t="s">
        <v>128</v>
      </c>
      <c r="I1192" s="3">
        <v>1.0057384951934799E-3</v>
      </c>
      <c r="J1192" s="7">
        <v>13022065924.940001</v>
      </c>
      <c r="K1192">
        <v>3.6555</v>
      </c>
      <c r="L1192" s="3">
        <f t="shared" si="90"/>
        <v>0.96546898107770229</v>
      </c>
      <c r="M1192" s="3">
        <f t="shared" si="91"/>
        <v>1.0417097958660743E-3</v>
      </c>
      <c r="N1192">
        <f t="shared" si="92"/>
        <v>13565213.636423809</v>
      </c>
      <c r="O1192">
        <f t="shared" si="93"/>
        <v>3.710905111865356</v>
      </c>
      <c r="P1192" s="3">
        <f t="shared" si="94"/>
        <v>1.0417097958660743E-3</v>
      </c>
      <c r="Q1192" t="s">
        <v>1638</v>
      </c>
      <c r="R1192" t="s">
        <v>920</v>
      </c>
      <c r="S1192" t="s">
        <v>1178</v>
      </c>
    </row>
    <row r="1193" spans="1:19" x14ac:dyDescent="0.35">
      <c r="A1193" t="s">
        <v>73</v>
      </c>
      <c r="B1193" t="s">
        <v>28</v>
      </c>
      <c r="C1193" t="s">
        <v>76</v>
      </c>
      <c r="D1193" t="s">
        <v>77</v>
      </c>
      <c r="E1193" t="s">
        <v>1664</v>
      </c>
      <c r="F1193" t="s">
        <v>630</v>
      </c>
      <c r="H1193" t="s">
        <v>128</v>
      </c>
      <c r="I1193" s="3">
        <v>1.0541076347853401E-3</v>
      </c>
      <c r="J1193" s="7">
        <v>13022065924.940001</v>
      </c>
      <c r="K1193">
        <v>3.6555</v>
      </c>
      <c r="L1193" s="3">
        <f t="shared" si="90"/>
        <v>0.96546898107770229</v>
      </c>
      <c r="M1193" s="3">
        <f t="shared" si="91"/>
        <v>1.091808908877316E-3</v>
      </c>
      <c r="N1193">
        <f t="shared" si="92"/>
        <v>14217607.588837218</v>
      </c>
      <c r="O1193">
        <f t="shared" si="93"/>
        <v>3.8893742549137511</v>
      </c>
      <c r="P1193" s="3">
        <f t="shared" si="94"/>
        <v>1.091808908877316E-3</v>
      </c>
      <c r="Q1193" t="s">
        <v>1638</v>
      </c>
      <c r="R1193" t="s">
        <v>920</v>
      </c>
      <c r="S1193" t="s">
        <v>1671</v>
      </c>
    </row>
    <row r="1194" spans="1:19" x14ac:dyDescent="0.35">
      <c r="A1194" t="s">
        <v>73</v>
      </c>
      <c r="B1194" t="s">
        <v>47</v>
      </c>
      <c r="C1194" t="s">
        <v>1636</v>
      </c>
      <c r="D1194" t="s">
        <v>1636</v>
      </c>
      <c r="E1194" t="s">
        <v>106</v>
      </c>
      <c r="F1194" t="s">
        <v>107</v>
      </c>
      <c r="G1194" t="s">
        <v>62</v>
      </c>
      <c r="H1194" t="s">
        <v>33</v>
      </c>
      <c r="I1194" s="3">
        <v>4.1551645869802104E-3</v>
      </c>
      <c r="J1194" s="7">
        <v>23184671786.540001</v>
      </c>
      <c r="K1194">
        <v>3.6555</v>
      </c>
      <c r="L1194" s="3">
        <f t="shared" si="90"/>
        <v>0.99970282647741204</v>
      </c>
      <c r="M1194" s="3">
        <f t="shared" si="91"/>
        <v>4.1563997589378577E-3</v>
      </c>
      <c r="N1194">
        <f t="shared" si="92"/>
        <v>96364764.22462821</v>
      </c>
      <c r="O1194">
        <f t="shared" si="93"/>
        <v>26.361582334736209</v>
      </c>
      <c r="P1194" s="3">
        <f t="shared" si="94"/>
        <v>4.1563997589378577E-3</v>
      </c>
      <c r="Q1194" t="s">
        <v>1637</v>
      </c>
    </row>
    <row r="1195" spans="1:19" x14ac:dyDescent="0.35">
      <c r="A1195" t="s">
        <v>73</v>
      </c>
      <c r="B1195" t="s">
        <v>47</v>
      </c>
      <c r="C1195" t="s">
        <v>39</v>
      </c>
      <c r="D1195" t="s">
        <v>40</v>
      </c>
      <c r="E1195" t="s">
        <v>923</v>
      </c>
      <c r="F1195" t="s">
        <v>924</v>
      </c>
      <c r="H1195" t="s">
        <v>128</v>
      </c>
      <c r="I1195" s="3">
        <v>1.1778401249450701E-2</v>
      </c>
      <c r="J1195" s="7">
        <v>14952714239.93</v>
      </c>
      <c r="K1195">
        <v>3.6555</v>
      </c>
      <c r="L1195" s="3">
        <f t="shared" si="90"/>
        <v>1.0080673690871489</v>
      </c>
      <c r="M1195" s="3">
        <f t="shared" si="91"/>
        <v>1.1684140971765192E-2</v>
      </c>
      <c r="N1195">
        <f t="shared" si="92"/>
        <v>174709621.08986294</v>
      </c>
      <c r="O1195">
        <f t="shared" si="93"/>
        <v>47.793631812300077</v>
      </c>
      <c r="P1195" s="3">
        <f t="shared" si="94"/>
        <v>1.1684140971765192E-2</v>
      </c>
      <c r="Q1195" t="s">
        <v>1638</v>
      </c>
      <c r="R1195" t="s">
        <v>920</v>
      </c>
      <c r="S1195" t="s">
        <v>925</v>
      </c>
    </row>
    <row r="1196" spans="1:19" x14ac:dyDescent="0.35">
      <c r="A1196" t="s">
        <v>73</v>
      </c>
      <c r="B1196" t="s">
        <v>47</v>
      </c>
      <c r="C1196" t="s">
        <v>1636</v>
      </c>
      <c r="D1196" t="s">
        <v>1636</v>
      </c>
      <c r="E1196" t="s">
        <v>108</v>
      </c>
      <c r="F1196" t="s">
        <v>109</v>
      </c>
      <c r="G1196" t="s">
        <v>62</v>
      </c>
      <c r="H1196" t="s">
        <v>33</v>
      </c>
      <c r="I1196" s="3">
        <v>2.01815174474797E-3</v>
      </c>
      <c r="J1196" s="7">
        <v>23184671786.540001</v>
      </c>
      <c r="K1196">
        <v>3.6555</v>
      </c>
      <c r="L1196" s="3">
        <f t="shared" si="90"/>
        <v>0.99970282647741204</v>
      </c>
      <c r="M1196" s="3">
        <f t="shared" si="91"/>
        <v>2.0187516642912779E-3</v>
      </c>
      <c r="N1196">
        <f t="shared" si="92"/>
        <v>46804094.755124658</v>
      </c>
      <c r="O1196">
        <f t="shared" si="93"/>
        <v>12.803746342531706</v>
      </c>
      <c r="P1196" s="3">
        <f t="shared" si="94"/>
        <v>2.0187516642912779E-3</v>
      </c>
      <c r="Q1196" t="s">
        <v>1637</v>
      </c>
    </row>
    <row r="1197" spans="1:19" x14ac:dyDescent="0.35">
      <c r="A1197" t="s">
        <v>73</v>
      </c>
      <c r="B1197" t="s">
        <v>47</v>
      </c>
      <c r="C1197" t="s">
        <v>29</v>
      </c>
      <c r="D1197" t="s">
        <v>30</v>
      </c>
      <c r="E1197" t="s">
        <v>450</v>
      </c>
      <c r="F1197" t="s">
        <v>451</v>
      </c>
      <c r="G1197" t="s">
        <v>454</v>
      </c>
      <c r="H1197" t="s">
        <v>452</v>
      </c>
      <c r="I1197" s="3">
        <v>8.7900706486908394E-3</v>
      </c>
      <c r="J1197" s="7">
        <v>1860946311.6199999</v>
      </c>
      <c r="K1197">
        <v>3.6555</v>
      </c>
      <c r="L1197" s="3">
        <f t="shared" si="90"/>
        <v>1.025168952068912</v>
      </c>
      <c r="M1197" s="3">
        <f t="shared" si="91"/>
        <v>8.5742653744550479E-3</v>
      </c>
      <c r="N1197">
        <f t="shared" si="92"/>
        <v>15956247.523443198</v>
      </c>
      <c r="O1197">
        <f t="shared" si="93"/>
        <v>4.3649972708092459</v>
      </c>
      <c r="P1197" s="3">
        <f t="shared" si="94"/>
        <v>8.5742653744550479E-3</v>
      </c>
      <c r="Q1197" t="s">
        <v>1638</v>
      </c>
      <c r="R1197" t="s">
        <v>452</v>
      </c>
      <c r="S1197" t="s">
        <v>454</v>
      </c>
    </row>
    <row r="1198" spans="1:19" x14ac:dyDescent="0.35">
      <c r="A1198" t="s">
        <v>73</v>
      </c>
      <c r="B1198" t="s">
        <v>47</v>
      </c>
      <c r="C1198" t="s">
        <v>29</v>
      </c>
      <c r="D1198" t="s">
        <v>30</v>
      </c>
      <c r="E1198" t="s">
        <v>69</v>
      </c>
      <c r="F1198" t="s">
        <v>70</v>
      </c>
      <c r="G1198" t="s">
        <v>38</v>
      </c>
      <c r="H1198" t="s">
        <v>33</v>
      </c>
      <c r="I1198" s="3">
        <v>2.81950159023877E-2</v>
      </c>
      <c r="J1198" s="7">
        <v>1860946311.6199999</v>
      </c>
      <c r="K1198">
        <v>3.6555</v>
      </c>
      <c r="L1198" s="3">
        <f t="shared" si="90"/>
        <v>1.025168952068912</v>
      </c>
      <c r="M1198" s="3">
        <f t="shared" si="91"/>
        <v>2.7502799265903273E-2</v>
      </c>
      <c r="N1198">
        <f t="shared" si="92"/>
        <v>51181232.853107937</v>
      </c>
      <c r="O1198">
        <f t="shared" si="93"/>
        <v>14.001157940940482</v>
      </c>
      <c r="P1198" s="3">
        <f t="shared" si="94"/>
        <v>2.7502799265903273E-2</v>
      </c>
      <c r="Q1198" t="s">
        <v>1638</v>
      </c>
      <c r="R1198" t="s">
        <v>33</v>
      </c>
      <c r="S1198" t="s">
        <v>38</v>
      </c>
    </row>
    <row r="1199" spans="1:19" x14ac:dyDescent="0.35">
      <c r="A1199" t="s">
        <v>73</v>
      </c>
      <c r="B1199" t="s">
        <v>47</v>
      </c>
      <c r="C1199" t="s">
        <v>1636</v>
      </c>
      <c r="D1199" t="s">
        <v>1636</v>
      </c>
      <c r="E1199" t="s">
        <v>122</v>
      </c>
      <c r="F1199" t="s">
        <v>123</v>
      </c>
      <c r="G1199" t="s">
        <v>62</v>
      </c>
      <c r="H1199" t="s">
        <v>33</v>
      </c>
      <c r="I1199" s="3">
        <v>1.4626668563496851E-2</v>
      </c>
      <c r="J1199" s="7">
        <v>23184671786.540001</v>
      </c>
      <c r="K1199">
        <v>3.6555</v>
      </c>
      <c r="L1199" s="3">
        <f t="shared" si="90"/>
        <v>0.99970282647741204</v>
      </c>
      <c r="M1199" s="3">
        <f t="shared" si="91"/>
        <v>1.4631016514213422E-2</v>
      </c>
      <c r="N1199">
        <f t="shared" si="92"/>
        <v>339215315.78548473</v>
      </c>
      <c r="O1199">
        <f t="shared" si="93"/>
        <v>92.795873556417661</v>
      </c>
      <c r="P1199" s="3">
        <f t="shared" si="94"/>
        <v>1.463101651421342E-2</v>
      </c>
      <c r="Q1199" t="s">
        <v>1637</v>
      </c>
    </row>
    <row r="1200" spans="1:19" x14ac:dyDescent="0.35">
      <c r="A1200" t="s">
        <v>73</v>
      </c>
      <c r="B1200" t="s">
        <v>47</v>
      </c>
      <c r="C1200" t="s">
        <v>29</v>
      </c>
      <c r="D1200" t="s">
        <v>30</v>
      </c>
      <c r="E1200" t="s">
        <v>78</v>
      </c>
      <c r="F1200" t="s">
        <v>79</v>
      </c>
      <c r="G1200" t="s">
        <v>38</v>
      </c>
      <c r="H1200" t="s">
        <v>33</v>
      </c>
      <c r="I1200" s="3">
        <v>2.22079428258742E-2</v>
      </c>
      <c r="J1200" s="7">
        <v>1860946311.6199999</v>
      </c>
      <c r="K1200">
        <v>3.6555</v>
      </c>
      <c r="L1200" s="3">
        <f t="shared" si="90"/>
        <v>1.025168952068912</v>
      </c>
      <c r="M1200" s="3">
        <f t="shared" si="91"/>
        <v>2.1662714990593451E-2</v>
      </c>
      <c r="N1200">
        <f t="shared" si="92"/>
        <v>40313149.561420165</v>
      </c>
      <c r="O1200">
        <f t="shared" si="93"/>
        <v>11.028080853896912</v>
      </c>
      <c r="P1200" s="3">
        <f t="shared" si="94"/>
        <v>2.1662714990593451E-2</v>
      </c>
      <c r="Q1200" t="s">
        <v>1638</v>
      </c>
      <c r="R1200" t="s">
        <v>33</v>
      </c>
      <c r="S1200" t="s">
        <v>38</v>
      </c>
    </row>
    <row r="1201" spans="1:19" x14ac:dyDescent="0.35">
      <c r="A1201" t="s">
        <v>73</v>
      </c>
      <c r="B1201" t="s">
        <v>47</v>
      </c>
      <c r="C1201" t="s">
        <v>1636</v>
      </c>
      <c r="D1201" t="s">
        <v>1636</v>
      </c>
      <c r="E1201" t="s">
        <v>102</v>
      </c>
      <c r="F1201" t="s">
        <v>103</v>
      </c>
      <c r="G1201" t="s">
        <v>62</v>
      </c>
      <c r="H1201" t="s">
        <v>33</v>
      </c>
      <c r="I1201" s="3">
        <v>2.8935826574276319E-2</v>
      </c>
      <c r="J1201" s="7">
        <v>23184671786.540001</v>
      </c>
      <c r="K1201">
        <v>3.6555</v>
      </c>
      <c r="L1201" s="3">
        <f t="shared" si="90"/>
        <v>0.99970282647741204</v>
      </c>
      <c r="M1201" s="3">
        <f t="shared" si="91"/>
        <v>2.8944428091931693E-2</v>
      </c>
      <c r="N1201">
        <f t="shared" si="92"/>
        <v>671067065.36054456</v>
      </c>
      <c r="O1201">
        <f t="shared" si="93"/>
        <v>183.57736707989184</v>
      </c>
      <c r="P1201" s="3">
        <f t="shared" si="94"/>
        <v>2.8944428091931693E-2</v>
      </c>
      <c r="Q1201" t="s">
        <v>1637</v>
      </c>
    </row>
    <row r="1202" spans="1:19" x14ac:dyDescent="0.35">
      <c r="A1202" t="s">
        <v>73</v>
      </c>
      <c r="B1202" t="s">
        <v>47</v>
      </c>
      <c r="C1202" t="s">
        <v>1636</v>
      </c>
      <c r="D1202" t="s">
        <v>1636</v>
      </c>
      <c r="E1202" t="s">
        <v>110</v>
      </c>
      <c r="F1202" t="s">
        <v>111</v>
      </c>
      <c r="G1202" t="s">
        <v>62</v>
      </c>
      <c r="H1202" t="s">
        <v>33</v>
      </c>
      <c r="I1202" s="3">
        <v>1.8310313304196E-2</v>
      </c>
      <c r="J1202" s="7">
        <v>23184671786.540001</v>
      </c>
      <c r="K1202">
        <v>3.6555</v>
      </c>
      <c r="L1202" s="3">
        <f t="shared" si="90"/>
        <v>0.99970282647741204</v>
      </c>
      <c r="M1202" s="3">
        <f t="shared" si="91"/>
        <v>1.8315756262003241E-2</v>
      </c>
      <c r="N1202">
        <f t="shared" si="92"/>
        <v>424644797.45680988</v>
      </c>
      <c r="O1202">
        <f t="shared" si="93"/>
        <v>116.16599574799888</v>
      </c>
      <c r="P1202" s="3">
        <f t="shared" si="94"/>
        <v>1.8315756262003241E-2</v>
      </c>
      <c r="Q1202" t="s">
        <v>1637</v>
      </c>
    </row>
    <row r="1203" spans="1:19" x14ac:dyDescent="0.35">
      <c r="A1203" t="s">
        <v>73</v>
      </c>
      <c r="B1203" t="s">
        <v>47</v>
      </c>
      <c r="C1203" t="s">
        <v>39</v>
      </c>
      <c r="D1203" t="s">
        <v>40</v>
      </c>
      <c r="E1203" t="s">
        <v>1228</v>
      </c>
      <c r="F1203" t="s">
        <v>1229</v>
      </c>
      <c r="G1203" t="s">
        <v>1230</v>
      </c>
      <c r="H1203" t="s">
        <v>452</v>
      </c>
      <c r="I1203" s="3">
        <v>2.367208352088572E-2</v>
      </c>
      <c r="J1203" s="7">
        <v>14952714239.93</v>
      </c>
      <c r="K1203">
        <v>3.6555</v>
      </c>
      <c r="L1203" s="3">
        <f t="shared" si="90"/>
        <v>1.0080673690871489</v>
      </c>
      <c r="M1203" s="3">
        <f t="shared" si="91"/>
        <v>2.3482640393689039E-2</v>
      </c>
      <c r="N1203">
        <f t="shared" si="92"/>
        <v>351129211.40586954</v>
      </c>
      <c r="O1203">
        <f t="shared" si="93"/>
        <v>96.055043470351393</v>
      </c>
      <c r="P1203" s="3">
        <f t="shared" si="94"/>
        <v>2.3482640393689039E-2</v>
      </c>
      <c r="Q1203" t="s">
        <v>1638</v>
      </c>
      <c r="R1203" t="s">
        <v>452</v>
      </c>
      <c r="S1203" t="s">
        <v>1230</v>
      </c>
    </row>
    <row r="1204" spans="1:19" x14ac:dyDescent="0.35">
      <c r="A1204" t="s">
        <v>73</v>
      </c>
      <c r="B1204" t="s">
        <v>47</v>
      </c>
      <c r="C1204" t="s">
        <v>76</v>
      </c>
      <c r="D1204" t="s">
        <v>77</v>
      </c>
      <c r="E1204" t="s">
        <v>923</v>
      </c>
      <c r="F1204" t="s">
        <v>924</v>
      </c>
      <c r="H1204" t="s">
        <v>128</v>
      </c>
      <c r="I1204" s="3">
        <v>1.0123274769833501E-2</v>
      </c>
      <c r="J1204" s="7">
        <v>6371011234.9899998</v>
      </c>
      <c r="K1204">
        <v>3.6555</v>
      </c>
      <c r="L1204" s="3">
        <f t="shared" si="90"/>
        <v>0.97263275839549324</v>
      </c>
      <c r="M1204" s="3">
        <f t="shared" si="91"/>
        <v>1.04081162005415E-2</v>
      </c>
      <c r="N1204">
        <f t="shared" si="92"/>
        <v>66310225.24873133</v>
      </c>
      <c r="O1204">
        <f t="shared" si="93"/>
        <v>18.13985097763133</v>
      </c>
      <c r="P1204" s="3">
        <f t="shared" si="94"/>
        <v>1.04081162005415E-2</v>
      </c>
      <c r="Q1204" t="s">
        <v>1638</v>
      </c>
      <c r="R1204" t="s">
        <v>920</v>
      </c>
      <c r="S1204" t="s">
        <v>925</v>
      </c>
    </row>
    <row r="1205" spans="1:19" x14ac:dyDescent="0.35">
      <c r="A1205" t="s">
        <v>73</v>
      </c>
      <c r="B1205" t="s">
        <v>47</v>
      </c>
      <c r="C1205" t="s">
        <v>1636</v>
      </c>
      <c r="D1205" t="s">
        <v>1636</v>
      </c>
      <c r="E1205" t="s">
        <v>112</v>
      </c>
      <c r="F1205" t="s">
        <v>113</v>
      </c>
      <c r="G1205" t="s">
        <v>62</v>
      </c>
      <c r="H1205" t="s">
        <v>33</v>
      </c>
      <c r="I1205" s="3">
        <v>2.8755850680476421E-2</v>
      </c>
      <c r="J1205" s="7">
        <v>23184671786.540001</v>
      </c>
      <c r="K1205">
        <v>3.6555</v>
      </c>
      <c r="L1205" s="3">
        <f t="shared" si="90"/>
        <v>0.99970282647741204</v>
      </c>
      <c r="M1205" s="3">
        <f t="shared" si="91"/>
        <v>2.8764398698162677E-2</v>
      </c>
      <c r="N1205">
        <f t="shared" si="92"/>
        <v>666893142.9540801</v>
      </c>
      <c r="O1205">
        <f t="shared" si="93"/>
        <v>182.43554724499523</v>
      </c>
      <c r="P1205" s="3">
        <f t="shared" si="94"/>
        <v>2.8764398698162674E-2</v>
      </c>
      <c r="Q1205" t="s">
        <v>1637</v>
      </c>
    </row>
    <row r="1206" spans="1:19" x14ac:dyDescent="0.35">
      <c r="A1206" t="s">
        <v>73</v>
      </c>
      <c r="B1206" t="s">
        <v>47</v>
      </c>
      <c r="C1206" t="s">
        <v>29</v>
      </c>
      <c r="D1206" t="s">
        <v>30</v>
      </c>
      <c r="E1206" t="s">
        <v>80</v>
      </c>
      <c r="F1206" t="s">
        <v>81</v>
      </c>
      <c r="G1206" t="s">
        <v>38</v>
      </c>
      <c r="H1206" t="s">
        <v>33</v>
      </c>
      <c r="I1206" s="3">
        <v>3.71114003272335E-2</v>
      </c>
      <c r="J1206" s="7">
        <v>1860946311.6199999</v>
      </c>
      <c r="K1206">
        <v>3.6555</v>
      </c>
      <c r="L1206" s="3">
        <f t="shared" si="90"/>
        <v>1.025168952068912</v>
      </c>
      <c r="M1206" s="3">
        <f t="shared" si="91"/>
        <v>3.6200277283406128E-2</v>
      </c>
      <c r="N1206">
        <f t="shared" si="92"/>
        <v>67366772.490175903</v>
      </c>
      <c r="O1206">
        <f t="shared" si="93"/>
        <v>18.428880451422764</v>
      </c>
      <c r="P1206" s="3">
        <f t="shared" si="94"/>
        <v>3.6200277283406128E-2</v>
      </c>
      <c r="Q1206" t="s">
        <v>1638</v>
      </c>
      <c r="R1206" t="s">
        <v>33</v>
      </c>
      <c r="S1206" t="s">
        <v>38</v>
      </c>
    </row>
    <row r="1207" spans="1:19" x14ac:dyDescent="0.35">
      <c r="A1207" t="s">
        <v>73</v>
      </c>
      <c r="B1207" t="s">
        <v>47</v>
      </c>
      <c r="C1207" t="s">
        <v>1636</v>
      </c>
      <c r="D1207" t="s">
        <v>1636</v>
      </c>
      <c r="E1207" t="s">
        <v>114</v>
      </c>
      <c r="F1207" t="s">
        <v>115</v>
      </c>
      <c r="G1207" t="s">
        <v>62</v>
      </c>
      <c r="H1207" t="s">
        <v>33</v>
      </c>
      <c r="I1207" s="3">
        <v>1.1879848497393861E-2</v>
      </c>
      <c r="J1207" s="7">
        <v>23184671786.540001</v>
      </c>
      <c r="K1207">
        <v>3.6555</v>
      </c>
      <c r="L1207" s="3">
        <f t="shared" si="90"/>
        <v>0.99970282647741204</v>
      </c>
      <c r="M1207" s="3">
        <f t="shared" si="91"/>
        <v>1.1883379923265909E-2</v>
      </c>
      <c r="N1207">
        <f t="shared" si="92"/>
        <v>275512263.23567903</v>
      </c>
      <c r="O1207">
        <f t="shared" si="93"/>
        <v>75.369241755075649</v>
      </c>
      <c r="P1207" s="3">
        <f t="shared" si="94"/>
        <v>1.1883379923265911E-2</v>
      </c>
      <c r="Q1207" t="s">
        <v>1637</v>
      </c>
    </row>
    <row r="1208" spans="1:19" x14ac:dyDescent="0.35">
      <c r="A1208" t="s">
        <v>73</v>
      </c>
      <c r="B1208" t="s">
        <v>47</v>
      </c>
      <c r="C1208" t="s">
        <v>1636</v>
      </c>
      <c r="D1208" t="s">
        <v>1636</v>
      </c>
      <c r="E1208" t="s">
        <v>116</v>
      </c>
      <c r="F1208" t="s">
        <v>117</v>
      </c>
      <c r="G1208" t="s">
        <v>62</v>
      </c>
      <c r="H1208" t="s">
        <v>33</v>
      </c>
      <c r="I1208" s="3">
        <v>3.6567856946615428E-2</v>
      </c>
      <c r="J1208" s="7">
        <v>23184671786.540001</v>
      </c>
      <c r="K1208">
        <v>3.6555</v>
      </c>
      <c r="L1208" s="3">
        <f t="shared" si="90"/>
        <v>0.99970282647741204</v>
      </c>
      <c r="M1208" s="3">
        <f t="shared" si="91"/>
        <v>3.657872717582205E-2</v>
      </c>
      <c r="N1208">
        <f t="shared" si="92"/>
        <v>848065783.94082546</v>
      </c>
      <c r="O1208">
        <f t="shared" si="93"/>
        <v>231.99720529088373</v>
      </c>
      <c r="P1208" s="3">
        <f t="shared" si="94"/>
        <v>3.657872717582205E-2</v>
      </c>
      <c r="Q1208" t="s">
        <v>1637</v>
      </c>
    </row>
    <row r="1209" spans="1:19" x14ac:dyDescent="0.35">
      <c r="A1209" t="s">
        <v>73</v>
      </c>
      <c r="B1209" t="s">
        <v>47</v>
      </c>
      <c r="C1209" t="s">
        <v>76</v>
      </c>
      <c r="D1209" t="s">
        <v>77</v>
      </c>
      <c r="E1209" t="s">
        <v>1228</v>
      </c>
      <c r="F1209" t="s">
        <v>1229</v>
      </c>
      <c r="G1209" t="s">
        <v>1230</v>
      </c>
      <c r="H1209" t="s">
        <v>452</v>
      </c>
      <c r="I1209" s="3">
        <v>6.7308856742032998E-3</v>
      </c>
      <c r="J1209" s="7">
        <v>6371011234.9899998</v>
      </c>
      <c r="K1209">
        <v>3.6555</v>
      </c>
      <c r="L1209" s="3">
        <f t="shared" si="90"/>
        <v>0.97263275839549324</v>
      </c>
      <c r="M1209" s="3">
        <f t="shared" si="91"/>
        <v>6.9202744983696898E-3</v>
      </c>
      <c r="N1209">
        <f t="shared" si="92"/>
        <v>44089146.57832808</v>
      </c>
      <c r="O1209">
        <f t="shared" si="93"/>
        <v>12.061044064650002</v>
      </c>
      <c r="P1209" s="3">
        <f t="shared" si="94"/>
        <v>6.9202744983696898E-3</v>
      </c>
      <c r="Q1209" t="s">
        <v>1638</v>
      </c>
      <c r="R1209" t="s">
        <v>452</v>
      </c>
      <c r="S1209" t="s">
        <v>1230</v>
      </c>
    </row>
    <row r="1210" spans="1:19" x14ac:dyDescent="0.35">
      <c r="A1210" t="s">
        <v>73</v>
      </c>
      <c r="B1210" t="s">
        <v>47</v>
      </c>
      <c r="C1210" t="s">
        <v>1636</v>
      </c>
      <c r="D1210" t="s">
        <v>1636</v>
      </c>
      <c r="E1210" t="s">
        <v>118</v>
      </c>
      <c r="F1210" t="s">
        <v>119</v>
      </c>
      <c r="G1210" t="s">
        <v>62</v>
      </c>
      <c r="H1210" t="s">
        <v>33</v>
      </c>
      <c r="I1210" s="3">
        <v>3.4318803348607138E-2</v>
      </c>
      <c r="J1210" s="7">
        <v>23184671786.540001</v>
      </c>
      <c r="K1210">
        <v>3.6555</v>
      </c>
      <c r="L1210" s="3">
        <f t="shared" si="90"/>
        <v>0.99970282647741204</v>
      </c>
      <c r="M1210" s="3">
        <f t="shared" si="91"/>
        <v>3.4329005019955859E-2</v>
      </c>
      <c r="N1210">
        <f t="shared" si="92"/>
        <v>795906714.14616072</v>
      </c>
      <c r="O1210">
        <f t="shared" si="93"/>
        <v>217.72854989636457</v>
      </c>
      <c r="P1210" s="3">
        <f t="shared" si="94"/>
        <v>3.4329005019955859E-2</v>
      </c>
      <c r="Q1210" t="s">
        <v>1637</v>
      </c>
    </row>
    <row r="1211" spans="1:19" x14ac:dyDescent="0.35">
      <c r="A1211" t="s">
        <v>73</v>
      </c>
      <c r="B1211" t="s">
        <v>47</v>
      </c>
      <c r="C1211" t="s">
        <v>76</v>
      </c>
      <c r="D1211" t="s">
        <v>77</v>
      </c>
      <c r="E1211" t="s">
        <v>928</v>
      </c>
      <c r="H1211" t="s">
        <v>128</v>
      </c>
      <c r="I1211" s="3">
        <v>9.4575304612550398E-3</v>
      </c>
      <c r="J1211" s="7">
        <v>6371011234.9899998</v>
      </c>
      <c r="K1211">
        <v>3.6555</v>
      </c>
      <c r="L1211" s="3">
        <f t="shared" si="90"/>
        <v>0.97263275839549324</v>
      </c>
      <c r="M1211" s="3">
        <f t="shared" si="91"/>
        <v>9.7236396570239778E-3</v>
      </c>
      <c r="N1211">
        <f t="shared" si="92"/>
        <v>61949417.499894068</v>
      </c>
      <c r="O1211">
        <f t="shared" si="93"/>
        <v>16.946906715878558</v>
      </c>
      <c r="P1211" s="3">
        <f t="shared" si="94"/>
        <v>9.7236396570239778E-3</v>
      </c>
      <c r="Q1211" t="s">
        <v>1638</v>
      </c>
      <c r="R1211" t="s">
        <v>920</v>
      </c>
      <c r="S1211" t="s">
        <v>929</v>
      </c>
    </row>
    <row r="1212" spans="1:19" x14ac:dyDescent="0.35">
      <c r="A1212" t="s">
        <v>73</v>
      </c>
      <c r="B1212" t="s">
        <v>47</v>
      </c>
      <c r="C1212" t="s">
        <v>1636</v>
      </c>
      <c r="D1212" t="s">
        <v>1636</v>
      </c>
      <c r="E1212" t="s">
        <v>78</v>
      </c>
      <c r="F1212" t="s">
        <v>79</v>
      </c>
      <c r="G1212" t="s">
        <v>38</v>
      </c>
      <c r="H1212" t="s">
        <v>33</v>
      </c>
      <c r="I1212" s="3">
        <v>1.7825479554328439E-3</v>
      </c>
      <c r="J1212" s="7">
        <v>23184671786.540001</v>
      </c>
      <c r="K1212">
        <v>3.6555</v>
      </c>
      <c r="L1212" s="3">
        <f t="shared" si="90"/>
        <v>0.99970282647741204</v>
      </c>
      <c r="M1212" s="3">
        <f t="shared" si="91"/>
        <v>1.7830778389552949E-3</v>
      </c>
      <c r="N1212">
        <f t="shared" si="92"/>
        <v>41340074.466031544</v>
      </c>
      <c r="O1212">
        <f t="shared" si="93"/>
        <v>11.309006829717287</v>
      </c>
      <c r="P1212" s="3">
        <f t="shared" si="94"/>
        <v>1.7830778389552951E-3</v>
      </c>
      <c r="Q1212" t="s">
        <v>1637</v>
      </c>
    </row>
    <row r="1213" spans="1:19" x14ac:dyDescent="0.35">
      <c r="A1213" t="s">
        <v>73</v>
      </c>
      <c r="B1213" t="s">
        <v>47</v>
      </c>
      <c r="C1213" t="s">
        <v>39</v>
      </c>
      <c r="D1213" t="s">
        <v>40</v>
      </c>
      <c r="E1213" t="s">
        <v>80</v>
      </c>
      <c r="F1213" t="s">
        <v>81</v>
      </c>
      <c r="G1213" t="s">
        <v>38</v>
      </c>
      <c r="H1213" t="s">
        <v>33</v>
      </c>
      <c r="I1213" s="3">
        <v>1.3512078988292401E-3</v>
      </c>
      <c r="J1213" s="7">
        <v>14952714239.93</v>
      </c>
      <c r="K1213">
        <v>3.6555</v>
      </c>
      <c r="L1213" s="3">
        <f t="shared" si="90"/>
        <v>1.0080673690871489</v>
      </c>
      <c r="M1213" s="3">
        <f t="shared" si="91"/>
        <v>1.3403944421421165E-3</v>
      </c>
      <c r="N1213">
        <f t="shared" si="92"/>
        <v>20042535.062141456</v>
      </c>
      <c r="O1213">
        <f t="shared" si="93"/>
        <v>5.4828436772374376</v>
      </c>
      <c r="P1213" s="3">
        <f t="shared" si="94"/>
        <v>1.3403944421421165E-3</v>
      </c>
      <c r="Q1213" t="s">
        <v>1638</v>
      </c>
      <c r="R1213" t="s">
        <v>33</v>
      </c>
      <c r="S1213" t="s">
        <v>38</v>
      </c>
    </row>
    <row r="1214" spans="1:19" x14ac:dyDescent="0.35">
      <c r="A1214" t="s">
        <v>73</v>
      </c>
      <c r="B1214" t="s">
        <v>47</v>
      </c>
      <c r="C1214" t="s">
        <v>29</v>
      </c>
      <c r="D1214" t="s">
        <v>30</v>
      </c>
      <c r="E1214" t="s">
        <v>458</v>
      </c>
      <c r="F1214" t="s">
        <v>459</v>
      </c>
      <c r="G1214" t="s">
        <v>460</v>
      </c>
      <c r="H1214" t="s">
        <v>452</v>
      </c>
      <c r="I1214" s="3">
        <v>4.3538570628874921E-3</v>
      </c>
      <c r="J1214" s="7">
        <v>1860946311.6199999</v>
      </c>
      <c r="K1214">
        <v>3.6555</v>
      </c>
      <c r="L1214" s="3">
        <f t="shared" si="90"/>
        <v>1.025168952068912</v>
      </c>
      <c r="M1214" s="3">
        <f t="shared" si="91"/>
        <v>4.2469653944365894E-3</v>
      </c>
      <c r="N1214">
        <f t="shared" si="92"/>
        <v>7903374.586354549</v>
      </c>
      <c r="O1214">
        <f t="shared" si="93"/>
        <v>2.1620502219544657</v>
      </c>
      <c r="P1214" s="3">
        <f t="shared" si="94"/>
        <v>4.2469653944365894E-3</v>
      </c>
      <c r="Q1214" t="s">
        <v>1638</v>
      </c>
      <c r="R1214" t="s">
        <v>452</v>
      </c>
      <c r="S1214" t="s">
        <v>460</v>
      </c>
    </row>
    <row r="1215" spans="1:19" x14ac:dyDescent="0.35">
      <c r="A1215" t="s">
        <v>73</v>
      </c>
      <c r="B1215" t="s">
        <v>47</v>
      </c>
      <c r="C1215" t="s">
        <v>1636</v>
      </c>
      <c r="D1215" t="s">
        <v>1636</v>
      </c>
      <c r="E1215" t="s">
        <v>80</v>
      </c>
      <c r="F1215" t="s">
        <v>81</v>
      </c>
      <c r="G1215" t="s">
        <v>38</v>
      </c>
      <c r="H1215" t="s">
        <v>33</v>
      </c>
      <c r="I1215" s="3">
        <v>3.8502399330825358E-3</v>
      </c>
      <c r="J1215" s="7">
        <v>23184671786.540001</v>
      </c>
      <c r="K1215">
        <v>3.6555</v>
      </c>
      <c r="L1215" s="3">
        <f t="shared" si="90"/>
        <v>0.99970282647741204</v>
      </c>
      <c r="M1215" s="3">
        <f t="shared" si="91"/>
        <v>3.8513844625701183E-3</v>
      </c>
      <c r="N1215">
        <f t="shared" si="92"/>
        <v>89293084.68846795</v>
      </c>
      <c r="O1215">
        <f t="shared" si="93"/>
        <v>24.427050933789619</v>
      </c>
      <c r="P1215" s="3">
        <f t="shared" si="94"/>
        <v>3.8513844625701183E-3</v>
      </c>
      <c r="Q1215" t="s">
        <v>1637</v>
      </c>
    </row>
    <row r="1216" spans="1:19" x14ac:dyDescent="0.35">
      <c r="A1216" t="s">
        <v>73</v>
      </c>
      <c r="B1216" t="s">
        <v>47</v>
      </c>
      <c r="C1216" t="s">
        <v>39</v>
      </c>
      <c r="D1216" t="s">
        <v>40</v>
      </c>
      <c r="E1216" t="s">
        <v>928</v>
      </c>
      <c r="H1216" t="s">
        <v>128</v>
      </c>
      <c r="I1216" s="3">
        <v>1.3924070914906401E-2</v>
      </c>
      <c r="J1216" s="7">
        <v>14952714239.93</v>
      </c>
      <c r="K1216">
        <v>3.6555</v>
      </c>
      <c r="L1216" s="3">
        <f t="shared" si="90"/>
        <v>1.0080673690871489</v>
      </c>
      <c r="M1216" s="3">
        <f t="shared" si="91"/>
        <v>1.3812639255960922E-2</v>
      </c>
      <c r="N1216">
        <f t="shared" si="92"/>
        <v>206536447.69362301</v>
      </c>
      <c r="O1216">
        <f t="shared" si="93"/>
        <v>56.500190861338531</v>
      </c>
      <c r="P1216" s="3">
        <f t="shared" si="94"/>
        <v>1.3812639255960922E-2</v>
      </c>
      <c r="Q1216" t="s">
        <v>1638</v>
      </c>
      <c r="R1216" t="s">
        <v>920</v>
      </c>
      <c r="S1216" t="s">
        <v>929</v>
      </c>
    </row>
    <row r="1217" spans="1:19" x14ac:dyDescent="0.35">
      <c r="A1217" t="s">
        <v>73</v>
      </c>
      <c r="B1217" t="s">
        <v>47</v>
      </c>
      <c r="C1217" t="s">
        <v>1636</v>
      </c>
      <c r="D1217" t="s">
        <v>1636</v>
      </c>
      <c r="E1217" t="s">
        <v>69</v>
      </c>
      <c r="F1217" t="s">
        <v>70</v>
      </c>
      <c r="G1217" t="s">
        <v>38</v>
      </c>
      <c r="H1217" t="s">
        <v>33</v>
      </c>
      <c r="I1217" s="3">
        <v>2.2631077693356472E-3</v>
      </c>
      <c r="J1217" s="7">
        <v>23184671786.540001</v>
      </c>
      <c r="K1217">
        <v>3.6555</v>
      </c>
      <c r="L1217" s="3">
        <f t="shared" si="90"/>
        <v>0.99970282647741204</v>
      </c>
      <c r="M1217" s="3">
        <f t="shared" si="91"/>
        <v>2.2637805049626728E-3</v>
      </c>
      <c r="N1217">
        <f t="shared" si="92"/>
        <v>52485008.004327357</v>
      </c>
      <c r="O1217">
        <f t="shared" si="93"/>
        <v>14.357819177767023</v>
      </c>
      <c r="P1217" s="3">
        <f t="shared" si="94"/>
        <v>2.2637805049626728E-3</v>
      </c>
      <c r="Q1217" t="s">
        <v>1637</v>
      </c>
    </row>
    <row r="1218" spans="1:19" x14ac:dyDescent="0.35">
      <c r="A1218" t="s">
        <v>73</v>
      </c>
      <c r="B1218" t="s">
        <v>47</v>
      </c>
      <c r="C1218" t="s">
        <v>29</v>
      </c>
      <c r="D1218" t="s">
        <v>30</v>
      </c>
      <c r="E1218" t="s">
        <v>86</v>
      </c>
      <c r="F1218" t="s">
        <v>87</v>
      </c>
      <c r="G1218" t="s">
        <v>85</v>
      </c>
      <c r="H1218" t="s">
        <v>33</v>
      </c>
      <c r="I1218" s="3">
        <v>1.4328140511705801E-2</v>
      </c>
      <c r="J1218" s="7">
        <v>1860946311.6199999</v>
      </c>
      <c r="K1218">
        <v>3.6555</v>
      </c>
      <c r="L1218" s="3">
        <f t="shared" ref="L1218:L1281" si="95">SUMIFS($I$2:$I$3582,$A$2:$A$3582,$A1218,$B$2:$B$3582,$B1218,$C$2:$C$3582,$C1218)</f>
        <v>1.025168952068912</v>
      </c>
      <c r="M1218" s="3">
        <f t="shared" ref="M1218:M1281" si="96">IF(L1218=0,0,I1218/L1218)</f>
        <v>1.3976369926917823E-2</v>
      </c>
      <c r="N1218">
        <f t="shared" ref="N1218:N1281" si="97">M1218*J1218</f>
        <v>26009274.065334409</v>
      </c>
      <c r="O1218">
        <f t="shared" ref="O1218:O1281" si="98">IF(K1218=0,"",N1218/K1218/1000000)</f>
        <v>7.1151071167649871</v>
      </c>
      <c r="P1218" s="3">
        <f t="shared" ref="P1218:P1281" si="99">IF(J1218=0,0,N1218/J1218)</f>
        <v>1.3976369926917823E-2</v>
      </c>
      <c r="Q1218" t="s">
        <v>1638</v>
      </c>
      <c r="R1218" t="s">
        <v>33</v>
      </c>
      <c r="S1218" t="s">
        <v>85</v>
      </c>
    </row>
    <row r="1219" spans="1:19" x14ac:dyDescent="0.35">
      <c r="A1219" t="s">
        <v>73</v>
      </c>
      <c r="B1219" t="s">
        <v>47</v>
      </c>
      <c r="C1219" t="s">
        <v>1636</v>
      </c>
      <c r="D1219" t="s">
        <v>1636</v>
      </c>
      <c r="E1219" t="s">
        <v>96</v>
      </c>
      <c r="F1219" t="s">
        <v>97</v>
      </c>
      <c r="G1219" t="s">
        <v>45</v>
      </c>
      <c r="H1219" t="s">
        <v>33</v>
      </c>
      <c r="I1219" s="3">
        <v>2.7697160881737788E-3</v>
      </c>
      <c r="J1219" s="7">
        <v>23184671786.540001</v>
      </c>
      <c r="K1219">
        <v>3.6555</v>
      </c>
      <c r="L1219" s="3">
        <f t="shared" si="95"/>
        <v>0.99970282647741204</v>
      </c>
      <c r="M1219" s="3">
        <f t="shared" si="96"/>
        <v>2.7705394191324313E-3</v>
      </c>
      <c r="N1219">
        <f t="shared" si="97"/>
        <v>64234047.1042566</v>
      </c>
      <c r="O1219">
        <f t="shared" si="98"/>
        <v>17.571890877925483</v>
      </c>
      <c r="P1219" s="3">
        <f t="shared" si="99"/>
        <v>2.7705394191324313E-3</v>
      </c>
      <c r="Q1219" t="s">
        <v>1637</v>
      </c>
    </row>
    <row r="1220" spans="1:19" x14ac:dyDescent="0.35">
      <c r="A1220" t="s">
        <v>73</v>
      </c>
      <c r="B1220" t="s">
        <v>47</v>
      </c>
      <c r="C1220" t="s">
        <v>29</v>
      </c>
      <c r="D1220" t="s">
        <v>30</v>
      </c>
      <c r="E1220" t="s">
        <v>1417</v>
      </c>
      <c r="F1220" t="s">
        <v>1418</v>
      </c>
      <c r="G1220" t="s">
        <v>1419</v>
      </c>
      <c r="H1220" t="s">
        <v>452</v>
      </c>
      <c r="I1220" s="3">
        <v>7.9831145527260399E-8</v>
      </c>
      <c r="J1220" s="7">
        <v>1860946311.6199999</v>
      </c>
      <c r="K1220">
        <v>3.6555</v>
      </c>
      <c r="L1220" s="3">
        <f t="shared" si="95"/>
        <v>1.025168952068912</v>
      </c>
      <c r="M1220" s="3">
        <f t="shared" si="96"/>
        <v>7.7871208805291769E-8</v>
      </c>
      <c r="N1220">
        <f t="shared" si="97"/>
        <v>144.91413880759856</v>
      </c>
      <c r="O1220">
        <f t="shared" si="98"/>
        <v>3.9642768104937372E-5</v>
      </c>
      <c r="P1220" s="3">
        <f t="shared" si="99"/>
        <v>7.7871208805291756E-8</v>
      </c>
      <c r="Q1220" t="s">
        <v>1638</v>
      </c>
      <c r="R1220" t="s">
        <v>452</v>
      </c>
      <c r="S1220" t="s">
        <v>1419</v>
      </c>
    </row>
    <row r="1221" spans="1:19" x14ac:dyDescent="0.35">
      <c r="A1221" t="s">
        <v>73</v>
      </c>
      <c r="B1221" t="s">
        <v>47</v>
      </c>
      <c r="C1221" t="s">
        <v>1636</v>
      </c>
      <c r="D1221" t="s">
        <v>1636</v>
      </c>
      <c r="E1221" t="s">
        <v>88</v>
      </c>
      <c r="F1221" t="s">
        <v>89</v>
      </c>
      <c r="G1221" t="s">
        <v>45</v>
      </c>
      <c r="H1221" t="s">
        <v>33</v>
      </c>
      <c r="I1221" s="3">
        <v>7.9726921171327644E-4</v>
      </c>
      <c r="J1221" s="7">
        <v>23184671786.540001</v>
      </c>
      <c r="K1221">
        <v>3.6555</v>
      </c>
      <c r="L1221" s="3">
        <f t="shared" si="95"/>
        <v>0.99970282647741204</v>
      </c>
      <c r="M1221" s="3">
        <f t="shared" si="96"/>
        <v>7.9750620944282237E-4</v>
      </c>
      <c r="N1221">
        <f t="shared" si="97"/>
        <v>18489919.713659465</v>
      </c>
      <c r="O1221">
        <f t="shared" si="98"/>
        <v>5.0581096193843429</v>
      </c>
      <c r="P1221" s="3">
        <f t="shared" si="99"/>
        <v>7.9750620944282237E-4</v>
      </c>
      <c r="Q1221" t="s">
        <v>1637</v>
      </c>
    </row>
    <row r="1222" spans="1:19" x14ac:dyDescent="0.35">
      <c r="A1222" t="s">
        <v>73</v>
      </c>
      <c r="B1222" t="s">
        <v>47</v>
      </c>
      <c r="C1222" t="s">
        <v>1636</v>
      </c>
      <c r="D1222" t="s">
        <v>1636</v>
      </c>
      <c r="E1222" t="s">
        <v>1183</v>
      </c>
      <c r="F1222" t="s">
        <v>1184</v>
      </c>
      <c r="G1222" t="s">
        <v>45</v>
      </c>
      <c r="H1222" t="s">
        <v>33</v>
      </c>
      <c r="I1222" s="3">
        <v>2.1107038585588619E-4</v>
      </c>
      <c r="J1222" s="7">
        <v>23184671786.540001</v>
      </c>
      <c r="K1222">
        <v>3.6555</v>
      </c>
      <c r="L1222" s="3">
        <f t="shared" si="95"/>
        <v>0.99970282647741204</v>
      </c>
      <c r="M1222" s="3">
        <f t="shared" si="96"/>
        <v>2.1113312903157553E-4</v>
      </c>
      <c r="N1222">
        <f t="shared" si="97"/>
        <v>4895052.2998622786</v>
      </c>
      <c r="O1222">
        <f t="shared" si="98"/>
        <v>1.3390924086615452</v>
      </c>
      <c r="P1222" s="3">
        <f t="shared" si="99"/>
        <v>2.1113312903157553E-4</v>
      </c>
      <c r="Q1222" t="s">
        <v>1637</v>
      </c>
    </row>
    <row r="1223" spans="1:19" x14ac:dyDescent="0.35">
      <c r="A1223" t="s">
        <v>73</v>
      </c>
      <c r="B1223" t="s">
        <v>47</v>
      </c>
      <c r="C1223" t="s">
        <v>39</v>
      </c>
      <c r="D1223" t="s">
        <v>40</v>
      </c>
      <c r="E1223" t="s">
        <v>930</v>
      </c>
      <c r="F1223" t="s">
        <v>931</v>
      </c>
      <c r="H1223" t="s">
        <v>128</v>
      </c>
      <c r="I1223" s="3">
        <v>1.1516534223536099E-2</v>
      </c>
      <c r="J1223" s="7">
        <v>14952714239.93</v>
      </c>
      <c r="K1223">
        <v>3.6555</v>
      </c>
      <c r="L1223" s="3">
        <f t="shared" si="95"/>
        <v>1.0080673690871489</v>
      </c>
      <c r="M1223" s="3">
        <f t="shared" si="96"/>
        <v>1.1424369617245769E-2</v>
      </c>
      <c r="N1223">
        <f t="shared" si="97"/>
        <v>170825334.25801444</v>
      </c>
      <c r="O1223">
        <f t="shared" si="98"/>
        <v>46.731044797706048</v>
      </c>
      <c r="P1223" s="3">
        <f t="shared" si="99"/>
        <v>1.1424369617245769E-2</v>
      </c>
      <c r="Q1223" t="s">
        <v>1638</v>
      </c>
      <c r="R1223" t="s">
        <v>920</v>
      </c>
      <c r="S1223" t="s">
        <v>932</v>
      </c>
    </row>
    <row r="1224" spans="1:19" x14ac:dyDescent="0.35">
      <c r="A1224" t="s">
        <v>73</v>
      </c>
      <c r="B1224" t="s">
        <v>47</v>
      </c>
      <c r="C1224" t="s">
        <v>1636</v>
      </c>
      <c r="D1224" t="s">
        <v>1636</v>
      </c>
      <c r="E1224" t="s">
        <v>98</v>
      </c>
      <c r="F1224" t="s">
        <v>99</v>
      </c>
      <c r="G1224" t="s">
        <v>58</v>
      </c>
      <c r="H1224" t="s">
        <v>33</v>
      </c>
      <c r="I1224" s="3">
        <v>5.2949955401879537E-3</v>
      </c>
      <c r="J1224" s="7">
        <v>23184671786.540001</v>
      </c>
      <c r="K1224">
        <v>3.6555</v>
      </c>
      <c r="L1224" s="3">
        <f t="shared" si="95"/>
        <v>0.99970282647741204</v>
      </c>
      <c r="M1224" s="3">
        <f t="shared" si="96"/>
        <v>5.2965695404159109E-3</v>
      </c>
      <c r="N1224">
        <f t="shared" si="97"/>
        <v>122799226.38912791</v>
      </c>
      <c r="O1224">
        <f t="shared" si="98"/>
        <v>33.593004073075612</v>
      </c>
      <c r="P1224" s="3">
        <f t="shared" si="99"/>
        <v>5.2965695404159109E-3</v>
      </c>
      <c r="Q1224" t="s">
        <v>1637</v>
      </c>
    </row>
    <row r="1225" spans="1:19" x14ac:dyDescent="0.35">
      <c r="A1225" t="s">
        <v>73</v>
      </c>
      <c r="B1225" t="s">
        <v>47</v>
      </c>
      <c r="C1225" t="s">
        <v>29</v>
      </c>
      <c r="D1225" t="s">
        <v>30</v>
      </c>
      <c r="E1225" t="s">
        <v>88</v>
      </c>
      <c r="F1225" t="s">
        <v>89</v>
      </c>
      <c r="G1225" t="s">
        <v>45</v>
      </c>
      <c r="H1225" t="s">
        <v>33</v>
      </c>
      <c r="I1225" s="3">
        <v>9.9328093903980706E-3</v>
      </c>
      <c r="J1225" s="7">
        <v>1860946311.6199999</v>
      </c>
      <c r="K1225">
        <v>3.6555</v>
      </c>
      <c r="L1225" s="3">
        <f t="shared" si="95"/>
        <v>1.025168952068912</v>
      </c>
      <c r="M1225" s="3">
        <f t="shared" si="96"/>
        <v>9.6889487048476136E-3</v>
      </c>
      <c r="N1225">
        <f t="shared" si="97"/>
        <v>18030613.355761543</v>
      </c>
      <c r="O1225">
        <f t="shared" si="98"/>
        <v>4.9324615936975906</v>
      </c>
      <c r="P1225" s="3">
        <f t="shared" si="99"/>
        <v>9.6889487048476136E-3</v>
      </c>
      <c r="Q1225" t="s">
        <v>1638</v>
      </c>
      <c r="R1225" t="s">
        <v>33</v>
      </c>
      <c r="S1225" t="s">
        <v>45</v>
      </c>
    </row>
    <row r="1226" spans="1:19" x14ac:dyDescent="0.35">
      <c r="A1226" t="s">
        <v>73</v>
      </c>
      <c r="B1226" t="s">
        <v>47</v>
      </c>
      <c r="C1226" t="s">
        <v>29</v>
      </c>
      <c r="D1226" t="s">
        <v>30</v>
      </c>
      <c r="E1226" t="s">
        <v>461</v>
      </c>
      <c r="F1226" t="s">
        <v>462</v>
      </c>
      <c r="G1226" t="s">
        <v>463</v>
      </c>
      <c r="H1226" t="s">
        <v>452</v>
      </c>
      <c r="I1226" s="3">
        <v>2.6107678218107502E-4</v>
      </c>
      <c r="J1226" s="7">
        <v>1860946311.6199999</v>
      </c>
      <c r="K1226">
        <v>3.6555</v>
      </c>
      <c r="L1226" s="3">
        <f t="shared" si="95"/>
        <v>1.025168952068912</v>
      </c>
      <c r="M1226" s="3">
        <f t="shared" si="96"/>
        <v>2.5466707868414398E-4</v>
      </c>
      <c r="N1226">
        <f t="shared" si="97"/>
        <v>473921.760768298</v>
      </c>
      <c r="O1226">
        <f t="shared" si="98"/>
        <v>0.12964622097340939</v>
      </c>
      <c r="P1226" s="3">
        <f t="shared" si="99"/>
        <v>2.5466707868414398E-4</v>
      </c>
      <c r="Q1226" t="s">
        <v>1638</v>
      </c>
      <c r="R1226" t="s">
        <v>452</v>
      </c>
      <c r="S1226" t="s">
        <v>463</v>
      </c>
    </row>
    <row r="1227" spans="1:19" x14ac:dyDescent="0.35">
      <c r="A1227" t="s">
        <v>73</v>
      </c>
      <c r="B1227" t="s">
        <v>47</v>
      </c>
      <c r="C1227" t="s">
        <v>1636</v>
      </c>
      <c r="D1227" t="s">
        <v>1636</v>
      </c>
      <c r="E1227" t="s">
        <v>100</v>
      </c>
      <c r="F1227" t="s">
        <v>101</v>
      </c>
      <c r="G1227" t="s">
        <v>58</v>
      </c>
      <c r="H1227" t="s">
        <v>33</v>
      </c>
      <c r="I1227" s="3">
        <v>1.4265612741412991E-3</v>
      </c>
      <c r="J1227" s="7">
        <v>23184671786.540001</v>
      </c>
      <c r="K1227">
        <v>3.6555</v>
      </c>
      <c r="L1227" s="3">
        <f t="shared" si="95"/>
        <v>0.99970282647741204</v>
      </c>
      <c r="M1227" s="3">
        <f t="shared" si="96"/>
        <v>1.4269853364003986E-3</v>
      </c>
      <c r="N1227">
        <f t="shared" si="97"/>
        <v>33084186.668648615</v>
      </c>
      <c r="O1227">
        <f t="shared" si="98"/>
        <v>9.0505229568181136</v>
      </c>
      <c r="P1227" s="3">
        <f t="shared" si="99"/>
        <v>1.4269853364003986E-3</v>
      </c>
      <c r="Q1227" t="s">
        <v>1637</v>
      </c>
    </row>
    <row r="1228" spans="1:19" x14ac:dyDescent="0.35">
      <c r="A1228" t="s">
        <v>73</v>
      </c>
      <c r="B1228" t="s">
        <v>47</v>
      </c>
      <c r="C1228" t="s">
        <v>76</v>
      </c>
      <c r="D1228" t="s">
        <v>77</v>
      </c>
      <c r="E1228" t="s">
        <v>930</v>
      </c>
      <c r="F1228" t="s">
        <v>931</v>
      </c>
      <c r="H1228" t="s">
        <v>128</v>
      </c>
      <c r="I1228" s="3">
        <v>7.2531099515666803E-3</v>
      </c>
      <c r="J1228" s="7">
        <v>6371011234.9899998</v>
      </c>
      <c r="K1228">
        <v>3.6555</v>
      </c>
      <c r="L1228" s="3">
        <f t="shared" si="95"/>
        <v>0.97263275839549324</v>
      </c>
      <c r="M1228" s="3">
        <f t="shared" si="96"/>
        <v>7.4571927471698534E-3</v>
      </c>
      <c r="N1228">
        <f t="shared" si="97"/>
        <v>47509858.77370508</v>
      </c>
      <c r="O1228">
        <f t="shared" si="98"/>
        <v>12.996815421612661</v>
      </c>
      <c r="P1228" s="3">
        <f t="shared" si="99"/>
        <v>7.4571927471698543E-3</v>
      </c>
      <c r="Q1228" t="s">
        <v>1638</v>
      </c>
      <c r="R1228" t="s">
        <v>920</v>
      </c>
      <c r="S1228" t="s">
        <v>932</v>
      </c>
    </row>
    <row r="1229" spans="1:19" x14ac:dyDescent="0.35">
      <c r="A1229" t="s">
        <v>73</v>
      </c>
      <c r="B1229" t="s">
        <v>47</v>
      </c>
      <c r="C1229" t="s">
        <v>1636</v>
      </c>
      <c r="D1229" t="s">
        <v>1636</v>
      </c>
      <c r="E1229" t="s">
        <v>1385</v>
      </c>
      <c r="F1229" t="s">
        <v>1386</v>
      </c>
      <c r="G1229" t="s">
        <v>1376</v>
      </c>
      <c r="H1229" t="s">
        <v>33</v>
      </c>
      <c r="I1229" s="3">
        <v>6.2704740064670021E-4</v>
      </c>
      <c r="J1229" s="7">
        <v>23184671786.540001</v>
      </c>
      <c r="K1229">
        <v>3.6555</v>
      </c>
      <c r="L1229" s="3">
        <f t="shared" si="95"/>
        <v>0.99970282647741204</v>
      </c>
      <c r="M1229" s="3">
        <f t="shared" si="96"/>
        <v>6.2723379792391546E-4</v>
      </c>
      <c r="N1229">
        <f t="shared" si="97"/>
        <v>14542209.738290936</v>
      </c>
      <c r="O1229">
        <f t="shared" si="98"/>
        <v>3.9781725450118821</v>
      </c>
      <c r="P1229" s="3">
        <f t="shared" si="99"/>
        <v>6.2723379792391546E-4</v>
      </c>
      <c r="Q1229" t="s">
        <v>1637</v>
      </c>
    </row>
    <row r="1230" spans="1:19" x14ac:dyDescent="0.35">
      <c r="A1230" t="s">
        <v>73</v>
      </c>
      <c r="B1230" t="s">
        <v>47</v>
      </c>
      <c r="C1230" t="s">
        <v>1636</v>
      </c>
      <c r="D1230" t="s">
        <v>1636</v>
      </c>
      <c r="E1230" t="s">
        <v>86</v>
      </c>
      <c r="F1230" t="s">
        <v>87</v>
      </c>
      <c r="G1230" t="s">
        <v>85</v>
      </c>
      <c r="H1230" t="s">
        <v>33</v>
      </c>
      <c r="I1230" s="3">
        <v>1.15006589194469E-3</v>
      </c>
      <c r="J1230" s="7">
        <v>23184671786.540001</v>
      </c>
      <c r="K1230">
        <v>3.6555</v>
      </c>
      <c r="L1230" s="3">
        <f t="shared" si="95"/>
        <v>0.99970282647741204</v>
      </c>
      <c r="M1230" s="3">
        <f t="shared" si="96"/>
        <v>1.1504077626719358E-3</v>
      </c>
      <c r="N1230">
        <f t="shared" si="97"/>
        <v>26671826.398236636</v>
      </c>
      <c r="O1230">
        <f t="shared" si="98"/>
        <v>7.2963551903259845</v>
      </c>
      <c r="P1230" s="3">
        <f t="shared" si="99"/>
        <v>1.1504077626719358E-3</v>
      </c>
      <c r="Q1230" t="s">
        <v>1637</v>
      </c>
    </row>
    <row r="1231" spans="1:19" x14ac:dyDescent="0.35">
      <c r="A1231" t="s">
        <v>73</v>
      </c>
      <c r="B1231" t="s">
        <v>47</v>
      </c>
      <c r="C1231" t="s">
        <v>76</v>
      </c>
      <c r="D1231" t="s">
        <v>77</v>
      </c>
      <c r="E1231" t="s">
        <v>933</v>
      </c>
      <c r="F1231" t="s">
        <v>934</v>
      </c>
      <c r="H1231" t="s">
        <v>128</v>
      </c>
      <c r="I1231" s="3">
        <v>3.1339494906085E-3</v>
      </c>
      <c r="J1231" s="7">
        <v>6371011234.9899998</v>
      </c>
      <c r="K1231">
        <v>3.6555</v>
      </c>
      <c r="L1231" s="3">
        <f t="shared" si="95"/>
        <v>0.97263275839549324</v>
      </c>
      <c r="M1231" s="3">
        <f t="shared" si="96"/>
        <v>3.222130309263313E-3</v>
      </c>
      <c r="N1231">
        <f t="shared" si="97"/>
        <v>20528228.400918368</v>
      </c>
      <c r="O1231">
        <f t="shared" si="98"/>
        <v>5.6157101356636208</v>
      </c>
      <c r="P1231" s="3">
        <f t="shared" si="99"/>
        <v>3.2221303092633126E-3</v>
      </c>
      <c r="Q1231" t="s">
        <v>1638</v>
      </c>
      <c r="R1231" t="s">
        <v>920</v>
      </c>
      <c r="S1231" t="s">
        <v>935</v>
      </c>
    </row>
    <row r="1232" spans="1:19" x14ac:dyDescent="0.35">
      <c r="A1232" t="s">
        <v>73</v>
      </c>
      <c r="B1232" t="s">
        <v>47</v>
      </c>
      <c r="C1232" t="s">
        <v>29</v>
      </c>
      <c r="D1232" t="s">
        <v>30</v>
      </c>
      <c r="E1232" t="s">
        <v>1420</v>
      </c>
      <c r="F1232" t="s">
        <v>1421</v>
      </c>
      <c r="G1232" t="s">
        <v>1422</v>
      </c>
      <c r="H1232" t="s">
        <v>452</v>
      </c>
      <c r="I1232" s="3">
        <v>1.1593228106981301E-6</v>
      </c>
      <c r="J1232" s="7">
        <v>1860946311.6199999</v>
      </c>
      <c r="K1232">
        <v>3.6555</v>
      </c>
      <c r="L1232" s="3">
        <f t="shared" si="95"/>
        <v>1.025168952068912</v>
      </c>
      <c r="M1232" s="3">
        <f t="shared" si="96"/>
        <v>1.1308602434344893E-6</v>
      </c>
      <c r="N1232">
        <f t="shared" si="97"/>
        <v>2104.4701989771079</v>
      </c>
      <c r="O1232">
        <f t="shared" si="98"/>
        <v>5.756996851257305E-4</v>
      </c>
      <c r="P1232" s="3">
        <f t="shared" si="99"/>
        <v>1.1308602434344893E-6</v>
      </c>
      <c r="Q1232" t="s">
        <v>1638</v>
      </c>
      <c r="R1232" t="s">
        <v>452</v>
      </c>
      <c r="S1232" t="s">
        <v>1422</v>
      </c>
    </row>
    <row r="1233" spans="1:19" x14ac:dyDescent="0.35">
      <c r="A1233" t="s">
        <v>73</v>
      </c>
      <c r="B1233" t="s">
        <v>47</v>
      </c>
      <c r="C1233" t="s">
        <v>1636</v>
      </c>
      <c r="D1233" t="s">
        <v>1636</v>
      </c>
      <c r="E1233" t="s">
        <v>283</v>
      </c>
      <c r="F1233" t="s">
        <v>284</v>
      </c>
      <c r="H1233" t="s">
        <v>128</v>
      </c>
      <c r="I1233" s="3">
        <v>8.4804538436975777E-4</v>
      </c>
      <c r="J1233" s="7">
        <v>23184671786.540001</v>
      </c>
      <c r="K1233">
        <v>3.6555</v>
      </c>
      <c r="L1233" s="3">
        <f t="shared" si="95"/>
        <v>0.99970282647741204</v>
      </c>
      <c r="M1233" s="3">
        <f t="shared" si="96"/>
        <v>8.4829747591887909E-4</v>
      </c>
      <c r="N1233">
        <f t="shared" si="97"/>
        <v>19667498.556529533</v>
      </c>
      <c r="O1233">
        <f t="shared" si="98"/>
        <v>5.3802485450771531</v>
      </c>
      <c r="P1233" s="3">
        <f t="shared" si="99"/>
        <v>8.4829747591887909E-4</v>
      </c>
      <c r="Q1233" t="s">
        <v>1637</v>
      </c>
    </row>
    <row r="1234" spans="1:19" x14ac:dyDescent="0.35">
      <c r="A1234" t="s">
        <v>73</v>
      </c>
      <c r="B1234" t="s">
        <v>47</v>
      </c>
      <c r="C1234" t="s">
        <v>39</v>
      </c>
      <c r="D1234" t="s">
        <v>40</v>
      </c>
      <c r="E1234" t="s">
        <v>1183</v>
      </c>
      <c r="F1234" t="s">
        <v>1184</v>
      </c>
      <c r="G1234" t="s">
        <v>45</v>
      </c>
      <c r="H1234" t="s">
        <v>33</v>
      </c>
      <c r="I1234" s="3">
        <v>3.2727152685491198E-4</v>
      </c>
      <c r="J1234" s="7">
        <v>14952714239.93</v>
      </c>
      <c r="K1234">
        <v>3.6555</v>
      </c>
      <c r="L1234" s="3">
        <f t="shared" si="95"/>
        <v>1.0080673690871489</v>
      </c>
      <c r="M1234" s="3">
        <f t="shared" si="96"/>
        <v>3.2465243583002922E-4</v>
      </c>
      <c r="N1234">
        <f t="shared" si="97"/>
        <v>4854435.1002636384</v>
      </c>
      <c r="O1234">
        <f t="shared" si="98"/>
        <v>1.3279811517613564</v>
      </c>
      <c r="P1234" s="3">
        <f t="shared" si="99"/>
        <v>3.2465243583002922E-4</v>
      </c>
      <c r="Q1234" t="s">
        <v>1638</v>
      </c>
      <c r="R1234" t="s">
        <v>33</v>
      </c>
      <c r="S1234" t="s">
        <v>45</v>
      </c>
    </row>
    <row r="1235" spans="1:19" x14ac:dyDescent="0.35">
      <c r="A1235" t="s">
        <v>73</v>
      </c>
      <c r="B1235" t="s">
        <v>47</v>
      </c>
      <c r="C1235" t="s">
        <v>1636</v>
      </c>
      <c r="D1235" t="s">
        <v>1636</v>
      </c>
      <c r="E1235" t="s">
        <v>288</v>
      </c>
      <c r="F1235" t="s">
        <v>289</v>
      </c>
      <c r="H1235" t="s">
        <v>128</v>
      </c>
      <c r="I1235" s="3">
        <v>9.2240621258427545E-4</v>
      </c>
      <c r="J1235" s="7">
        <v>23184671786.540001</v>
      </c>
      <c r="K1235">
        <v>3.6555</v>
      </c>
      <c r="L1235" s="3">
        <f t="shared" si="95"/>
        <v>0.99970282647741204</v>
      </c>
      <c r="M1235" s="3">
        <f t="shared" si="96"/>
        <v>9.2268040877157296E-4</v>
      </c>
      <c r="N1235">
        <f t="shared" si="97"/>
        <v>21392042.441239484</v>
      </c>
      <c r="O1235">
        <f t="shared" si="98"/>
        <v>5.8520154400873983</v>
      </c>
      <c r="P1235" s="3">
        <f t="shared" si="99"/>
        <v>9.2268040877157296E-4</v>
      </c>
      <c r="Q1235" t="s">
        <v>1637</v>
      </c>
    </row>
    <row r="1236" spans="1:19" x14ac:dyDescent="0.35">
      <c r="A1236" t="s">
        <v>73</v>
      </c>
      <c r="B1236" t="s">
        <v>47</v>
      </c>
      <c r="C1236" t="s">
        <v>1636</v>
      </c>
      <c r="D1236" t="s">
        <v>1636</v>
      </c>
      <c r="E1236" t="s">
        <v>286</v>
      </c>
      <c r="F1236" t="s">
        <v>287</v>
      </c>
      <c r="H1236" t="s">
        <v>128</v>
      </c>
      <c r="I1236" s="3">
        <v>1.2544101730384339E-3</v>
      </c>
      <c r="J1236" s="7">
        <v>23184671786.540001</v>
      </c>
      <c r="K1236">
        <v>3.6555</v>
      </c>
      <c r="L1236" s="3">
        <f t="shared" si="95"/>
        <v>0.99970282647741204</v>
      </c>
      <c r="M1236" s="3">
        <f t="shared" si="96"/>
        <v>1.2547830613408562E-3</v>
      </c>
      <c r="N1236">
        <f t="shared" si="97"/>
        <v>29091733.440497641</v>
      </c>
      <c r="O1236">
        <f t="shared" si="98"/>
        <v>7.9583459008337138</v>
      </c>
      <c r="P1236" s="3">
        <f t="shared" si="99"/>
        <v>1.2547830613408562E-3</v>
      </c>
      <c r="Q1236" t="s">
        <v>1637</v>
      </c>
    </row>
    <row r="1237" spans="1:19" x14ac:dyDescent="0.35">
      <c r="A1237" t="s">
        <v>73</v>
      </c>
      <c r="B1237" t="s">
        <v>47</v>
      </c>
      <c r="C1237" t="s">
        <v>76</v>
      </c>
      <c r="D1237" t="s">
        <v>77</v>
      </c>
      <c r="E1237" t="s">
        <v>936</v>
      </c>
      <c r="F1237" t="s">
        <v>937</v>
      </c>
      <c r="H1237" t="s">
        <v>128</v>
      </c>
      <c r="I1237" s="3">
        <v>2.4796248240282597E-4</v>
      </c>
      <c r="J1237" s="7">
        <v>6371011234.9899998</v>
      </c>
      <c r="K1237">
        <v>3.6555</v>
      </c>
      <c r="L1237" s="3">
        <f t="shared" si="95"/>
        <v>0.97263275839549324</v>
      </c>
      <c r="M1237" s="3">
        <f t="shared" si="96"/>
        <v>2.5493947254241989E-4</v>
      </c>
      <c r="N1237">
        <f t="shared" si="97"/>
        <v>1624222.2438101817</v>
      </c>
      <c r="O1237">
        <f t="shared" si="98"/>
        <v>0.44432286795518583</v>
      </c>
      <c r="P1237" s="3">
        <f t="shared" si="99"/>
        <v>2.5493947254241989E-4</v>
      </c>
      <c r="Q1237" t="s">
        <v>1638</v>
      </c>
      <c r="R1237" t="s">
        <v>920</v>
      </c>
      <c r="S1237" t="s">
        <v>938</v>
      </c>
    </row>
    <row r="1238" spans="1:19" x14ac:dyDescent="0.35">
      <c r="A1238" t="s">
        <v>73</v>
      </c>
      <c r="B1238" t="s">
        <v>47</v>
      </c>
      <c r="C1238" t="s">
        <v>1636</v>
      </c>
      <c r="D1238" t="s">
        <v>1636</v>
      </c>
      <c r="E1238" t="s">
        <v>296</v>
      </c>
      <c r="F1238" t="s">
        <v>297</v>
      </c>
      <c r="H1238" t="s">
        <v>128</v>
      </c>
      <c r="I1238" s="3">
        <v>2.7161737937918599E-5</v>
      </c>
      <c r="J1238" s="7">
        <v>23184671786.540001</v>
      </c>
      <c r="K1238">
        <v>3.6555</v>
      </c>
      <c r="L1238" s="3">
        <f t="shared" si="95"/>
        <v>0.99970282647741204</v>
      </c>
      <c r="M1238" s="3">
        <f t="shared" si="96"/>
        <v>2.7169812086684452E-5</v>
      </c>
      <c r="N1238">
        <f t="shared" si="97"/>
        <v>629923.17573174648</v>
      </c>
      <c r="O1238">
        <f t="shared" si="98"/>
        <v>0.17232202865045723</v>
      </c>
      <c r="P1238" s="3">
        <f t="shared" si="99"/>
        <v>2.7169812086684449E-5</v>
      </c>
      <c r="Q1238" t="s">
        <v>1637</v>
      </c>
    </row>
    <row r="1239" spans="1:19" x14ac:dyDescent="0.35">
      <c r="A1239" t="s">
        <v>73</v>
      </c>
      <c r="B1239" t="s">
        <v>47</v>
      </c>
      <c r="C1239" t="s">
        <v>29</v>
      </c>
      <c r="D1239" t="s">
        <v>30</v>
      </c>
      <c r="E1239" t="s">
        <v>1423</v>
      </c>
      <c r="F1239" t="s">
        <v>1424</v>
      </c>
      <c r="G1239" t="s">
        <v>1425</v>
      </c>
      <c r="H1239" t="s">
        <v>452</v>
      </c>
      <c r="I1239" s="3">
        <v>7.8284188013769402E-7</v>
      </c>
      <c r="J1239" s="7">
        <v>1860946311.6199999</v>
      </c>
      <c r="K1239">
        <v>3.6555</v>
      </c>
      <c r="L1239" s="3">
        <f t="shared" si="95"/>
        <v>1.025168952068912</v>
      </c>
      <c r="M1239" s="3">
        <f t="shared" si="96"/>
        <v>7.6362230689665998E-7</v>
      </c>
      <c r="N1239">
        <f t="shared" si="97"/>
        <v>1421.0601154900951</v>
      </c>
      <c r="O1239">
        <f t="shared" si="98"/>
        <v>3.8874575721244565E-4</v>
      </c>
      <c r="P1239" s="3">
        <f t="shared" si="99"/>
        <v>7.6362230689666008E-7</v>
      </c>
      <c r="Q1239" t="s">
        <v>1638</v>
      </c>
      <c r="R1239" t="s">
        <v>452</v>
      </c>
      <c r="S1239" t="s">
        <v>1425</v>
      </c>
    </row>
    <row r="1240" spans="1:19" x14ac:dyDescent="0.35">
      <c r="A1240" t="s">
        <v>73</v>
      </c>
      <c r="B1240" t="s">
        <v>47</v>
      </c>
      <c r="C1240" t="s">
        <v>29</v>
      </c>
      <c r="D1240" t="s">
        <v>30</v>
      </c>
      <c r="E1240" t="s">
        <v>96</v>
      </c>
      <c r="F1240" t="s">
        <v>97</v>
      </c>
      <c r="G1240" t="s">
        <v>45</v>
      </c>
      <c r="H1240" t="s">
        <v>33</v>
      </c>
      <c r="I1240" s="3">
        <v>3.4506615287739198E-2</v>
      </c>
      <c r="J1240" s="7">
        <v>1860946311.6199999</v>
      </c>
      <c r="K1240">
        <v>3.6555</v>
      </c>
      <c r="L1240" s="3">
        <f t="shared" si="95"/>
        <v>1.025168952068912</v>
      </c>
      <c r="M1240" s="3">
        <f t="shared" si="96"/>
        <v>3.3659442395422505E-2</v>
      </c>
      <c r="N1240">
        <f t="shared" si="97"/>
        <v>62638415.176947363</v>
      </c>
      <c r="O1240">
        <f t="shared" si="98"/>
        <v>17.135389188058369</v>
      </c>
      <c r="P1240" s="3">
        <f t="shared" si="99"/>
        <v>3.3659442395422505E-2</v>
      </c>
      <c r="Q1240" t="s">
        <v>1638</v>
      </c>
      <c r="R1240" t="s">
        <v>33</v>
      </c>
      <c r="S1240" t="s">
        <v>45</v>
      </c>
    </row>
    <row r="1241" spans="1:19" x14ac:dyDescent="0.35">
      <c r="A1241" t="s">
        <v>73</v>
      </c>
      <c r="B1241" t="s">
        <v>47</v>
      </c>
      <c r="C1241" t="s">
        <v>1636</v>
      </c>
      <c r="D1241" t="s">
        <v>1636</v>
      </c>
      <c r="E1241" t="s">
        <v>293</v>
      </c>
      <c r="F1241" t="s">
        <v>294</v>
      </c>
      <c r="H1241" t="s">
        <v>128</v>
      </c>
      <c r="I1241" s="3">
        <v>1.487251625380843E-3</v>
      </c>
      <c r="J1241" s="7">
        <v>23184671786.540001</v>
      </c>
      <c r="K1241">
        <v>3.6555</v>
      </c>
      <c r="L1241" s="3">
        <f t="shared" si="95"/>
        <v>0.99970282647741204</v>
      </c>
      <c r="M1241" s="3">
        <f t="shared" si="96"/>
        <v>1.4876937285666931E-3</v>
      </c>
      <c r="N1241">
        <f t="shared" si="97"/>
        <v>34491690.815712705</v>
      </c>
      <c r="O1241">
        <f t="shared" si="98"/>
        <v>9.4355603380420465</v>
      </c>
      <c r="P1241" s="3">
        <f t="shared" si="99"/>
        <v>1.4876937285666931E-3</v>
      </c>
      <c r="Q1241" t="s">
        <v>1637</v>
      </c>
    </row>
    <row r="1242" spans="1:19" x14ac:dyDescent="0.35">
      <c r="A1242" t="s">
        <v>73</v>
      </c>
      <c r="B1242" t="s">
        <v>47</v>
      </c>
      <c r="C1242" t="s">
        <v>1636</v>
      </c>
      <c r="D1242" t="s">
        <v>1636</v>
      </c>
      <c r="E1242" t="s">
        <v>1401</v>
      </c>
      <c r="F1242" t="s">
        <v>1402</v>
      </c>
      <c r="H1242" t="s">
        <v>128</v>
      </c>
      <c r="I1242" s="3">
        <v>1.3356501998182859E-3</v>
      </c>
      <c r="J1242" s="7">
        <v>23184671786.540001</v>
      </c>
      <c r="K1242">
        <v>3.6555</v>
      </c>
      <c r="L1242" s="3">
        <f t="shared" si="95"/>
        <v>0.99970282647741204</v>
      </c>
      <c r="M1242" s="3">
        <f t="shared" si="96"/>
        <v>1.3360472376822518E-3</v>
      </c>
      <c r="N1242">
        <f t="shared" si="97"/>
        <v>30975816.696976408</v>
      </c>
      <c r="O1242">
        <f t="shared" si="98"/>
        <v>8.4737564483590244</v>
      </c>
      <c r="P1242" s="3">
        <f t="shared" si="99"/>
        <v>1.3360472376822518E-3</v>
      </c>
      <c r="Q1242" t="s">
        <v>1637</v>
      </c>
    </row>
    <row r="1243" spans="1:19" x14ac:dyDescent="0.35">
      <c r="A1243" t="s">
        <v>73</v>
      </c>
      <c r="B1243" t="s">
        <v>47</v>
      </c>
      <c r="C1243" t="s">
        <v>29</v>
      </c>
      <c r="D1243" t="s">
        <v>30</v>
      </c>
      <c r="E1243" t="s">
        <v>98</v>
      </c>
      <c r="F1243" t="s">
        <v>99</v>
      </c>
      <c r="G1243" t="s">
        <v>58</v>
      </c>
      <c r="H1243" t="s">
        <v>33</v>
      </c>
      <c r="I1243" s="3">
        <v>1.4670528705073399E-2</v>
      </c>
      <c r="J1243" s="7">
        <v>1860946311.6199999</v>
      </c>
      <c r="K1243">
        <v>3.6555</v>
      </c>
      <c r="L1243" s="3">
        <f t="shared" si="95"/>
        <v>1.025168952068912</v>
      </c>
      <c r="M1243" s="3">
        <f t="shared" si="96"/>
        <v>1.4310352138022264E-2</v>
      </c>
      <c r="N1243">
        <f t="shared" si="97"/>
        <v>26630797.029235911</v>
      </c>
      <c r="O1243">
        <f t="shared" si="98"/>
        <v>7.2851311802040515</v>
      </c>
      <c r="P1243" s="3">
        <f t="shared" si="99"/>
        <v>1.4310352138022264E-2</v>
      </c>
      <c r="Q1243" t="s">
        <v>1638</v>
      </c>
      <c r="R1243" t="s">
        <v>33</v>
      </c>
      <c r="S1243" t="s">
        <v>58</v>
      </c>
    </row>
    <row r="1244" spans="1:19" x14ac:dyDescent="0.35">
      <c r="A1244" t="s">
        <v>73</v>
      </c>
      <c r="B1244" t="s">
        <v>47</v>
      </c>
      <c r="C1244" t="s">
        <v>29</v>
      </c>
      <c r="D1244" t="s">
        <v>30</v>
      </c>
      <c r="E1244" t="s">
        <v>467</v>
      </c>
      <c r="F1244" t="s">
        <v>468</v>
      </c>
      <c r="G1244" t="s">
        <v>469</v>
      </c>
      <c r="H1244" t="s">
        <v>452</v>
      </c>
      <c r="I1244" s="3">
        <v>5.91389805486114E-2</v>
      </c>
      <c r="J1244" s="7">
        <v>1860946311.6199999</v>
      </c>
      <c r="K1244">
        <v>3.6555</v>
      </c>
      <c r="L1244" s="3">
        <f t="shared" si="95"/>
        <v>1.025168952068912</v>
      </c>
      <c r="M1244" s="3">
        <f t="shared" si="96"/>
        <v>5.7687057756930657E-2</v>
      </c>
      <c r="N1244">
        <f t="shared" si="97"/>
        <v>107352517.36097001</v>
      </c>
      <c r="O1244">
        <f t="shared" si="98"/>
        <v>29.367396350969774</v>
      </c>
      <c r="P1244" s="3">
        <f t="shared" si="99"/>
        <v>5.7687057756930657E-2</v>
      </c>
      <c r="Q1244" t="s">
        <v>1638</v>
      </c>
      <c r="R1244" t="s">
        <v>452</v>
      </c>
      <c r="S1244" t="s">
        <v>469</v>
      </c>
    </row>
    <row r="1245" spans="1:19" x14ac:dyDescent="0.35">
      <c r="A1245" t="s">
        <v>73</v>
      </c>
      <c r="B1245" t="s">
        <v>47</v>
      </c>
      <c r="C1245" t="s">
        <v>1636</v>
      </c>
      <c r="D1245" t="s">
        <v>1636</v>
      </c>
      <c r="E1245" t="s">
        <v>290</v>
      </c>
      <c r="F1245" t="s">
        <v>291</v>
      </c>
      <c r="H1245" t="s">
        <v>128</v>
      </c>
      <c r="I1245" s="3">
        <v>4.9581359139518001E-4</v>
      </c>
      <c r="J1245" s="7">
        <v>23184671786.540001</v>
      </c>
      <c r="K1245">
        <v>3.6555</v>
      </c>
      <c r="L1245" s="3">
        <f t="shared" si="95"/>
        <v>0.99970282647741204</v>
      </c>
      <c r="M1245" s="3">
        <f t="shared" si="96"/>
        <v>4.9596097786603862E-4</v>
      </c>
      <c r="N1245">
        <f t="shared" si="97"/>
        <v>11498692.490755536</v>
      </c>
      <c r="O1245">
        <f t="shared" si="98"/>
        <v>3.1455867845043182</v>
      </c>
      <c r="P1245" s="3">
        <f t="shared" si="99"/>
        <v>4.9596097786603862E-4</v>
      </c>
      <c r="Q1245" t="s">
        <v>1637</v>
      </c>
    </row>
    <row r="1246" spans="1:19" x14ac:dyDescent="0.35">
      <c r="A1246" t="s">
        <v>73</v>
      </c>
      <c r="B1246" t="s">
        <v>47</v>
      </c>
      <c r="C1246" t="s">
        <v>39</v>
      </c>
      <c r="D1246" t="s">
        <v>40</v>
      </c>
      <c r="E1246" t="s">
        <v>939</v>
      </c>
      <c r="H1246" t="s">
        <v>128</v>
      </c>
      <c r="I1246" s="3">
        <v>6.4947859879027799E-3</v>
      </c>
      <c r="J1246" s="7">
        <v>14952714239.93</v>
      </c>
      <c r="K1246">
        <v>3.6555</v>
      </c>
      <c r="L1246" s="3">
        <f t="shared" si="95"/>
        <v>1.0080673690871489</v>
      </c>
      <c r="M1246" s="3">
        <f t="shared" si="96"/>
        <v>6.4428094659825224E-3</v>
      </c>
      <c r="N1246">
        <f t="shared" si="97"/>
        <v>96337488.847152665</v>
      </c>
      <c r="O1246">
        <f t="shared" si="98"/>
        <v>26.35412087187872</v>
      </c>
      <c r="P1246" s="3">
        <f t="shared" si="99"/>
        <v>6.4428094659825224E-3</v>
      </c>
      <c r="Q1246" t="s">
        <v>1638</v>
      </c>
      <c r="R1246" t="s">
        <v>920</v>
      </c>
      <c r="S1246" t="s">
        <v>940</v>
      </c>
    </row>
    <row r="1247" spans="1:19" x14ac:dyDescent="0.35">
      <c r="A1247" t="s">
        <v>73</v>
      </c>
      <c r="B1247" t="s">
        <v>47</v>
      </c>
      <c r="C1247" t="s">
        <v>1636</v>
      </c>
      <c r="D1247" t="s">
        <v>1636</v>
      </c>
      <c r="E1247" t="s">
        <v>328</v>
      </c>
      <c r="F1247" t="s">
        <v>329</v>
      </c>
      <c r="G1247" t="s">
        <v>330</v>
      </c>
      <c r="H1247" t="s">
        <v>128</v>
      </c>
      <c r="I1247" s="3">
        <v>8.2680621134177017E-4</v>
      </c>
      <c r="J1247" s="7">
        <v>23184671786.540001</v>
      </c>
      <c r="K1247">
        <v>3.6555</v>
      </c>
      <c r="L1247" s="3">
        <f t="shared" si="95"/>
        <v>0.99970282647741204</v>
      </c>
      <c r="M1247" s="3">
        <f t="shared" si="96"/>
        <v>8.2705198929479233E-4</v>
      </c>
      <c r="N1247">
        <f t="shared" si="97"/>
        <v>19174928.922204755</v>
      </c>
      <c r="O1247">
        <f t="shared" si="98"/>
        <v>5.2455010045697597</v>
      </c>
      <c r="P1247" s="3">
        <f t="shared" si="99"/>
        <v>8.2705198929479233E-4</v>
      </c>
      <c r="Q1247" t="s">
        <v>1637</v>
      </c>
    </row>
    <row r="1248" spans="1:19" x14ac:dyDescent="0.35">
      <c r="A1248" t="s">
        <v>73</v>
      </c>
      <c r="B1248" t="s">
        <v>47</v>
      </c>
      <c r="C1248" t="s">
        <v>1636</v>
      </c>
      <c r="D1248" t="s">
        <v>1636</v>
      </c>
      <c r="E1248" t="s">
        <v>260</v>
      </c>
      <c r="F1248" t="s">
        <v>261</v>
      </c>
      <c r="H1248" t="s">
        <v>128</v>
      </c>
      <c r="I1248" s="3">
        <v>4.5193987885822372E-4</v>
      </c>
      <c r="J1248" s="7">
        <v>23184671786.540001</v>
      </c>
      <c r="K1248">
        <v>3.6555</v>
      </c>
      <c r="L1248" s="3">
        <f t="shared" si="95"/>
        <v>0.99970282647741204</v>
      </c>
      <c r="M1248" s="3">
        <f t="shared" si="96"/>
        <v>4.5207422334764713E-4</v>
      </c>
      <c r="N1248">
        <f t="shared" si="97"/>
        <v>10481192.491470177</v>
      </c>
      <c r="O1248">
        <f t="shared" si="98"/>
        <v>2.8672390894460889</v>
      </c>
      <c r="P1248" s="3">
        <f t="shared" si="99"/>
        <v>4.5207422334764708E-4</v>
      </c>
      <c r="Q1248" t="s">
        <v>1637</v>
      </c>
    </row>
    <row r="1249" spans="1:19" x14ac:dyDescent="0.35">
      <c r="A1249" t="s">
        <v>73</v>
      </c>
      <c r="B1249" t="s">
        <v>47</v>
      </c>
      <c r="C1249" t="s">
        <v>39</v>
      </c>
      <c r="D1249" t="s">
        <v>40</v>
      </c>
      <c r="E1249" t="s">
        <v>98</v>
      </c>
      <c r="F1249" t="s">
        <v>99</v>
      </c>
      <c r="G1249" t="s">
        <v>58</v>
      </c>
      <c r="H1249" t="s">
        <v>33</v>
      </c>
      <c r="I1249" s="3">
        <v>6.3842367275572303E-3</v>
      </c>
      <c r="J1249" s="7">
        <v>14952714239.93</v>
      </c>
      <c r="K1249">
        <v>3.6555</v>
      </c>
      <c r="L1249" s="3">
        <f t="shared" si="95"/>
        <v>1.0080673690871489</v>
      </c>
      <c r="M1249" s="3">
        <f t="shared" si="96"/>
        <v>6.3331449100851745E-3</v>
      </c>
      <c r="N1249">
        <f t="shared" si="97"/>
        <v>94697706.080570787</v>
      </c>
      <c r="O1249">
        <f t="shared" si="98"/>
        <v>25.905541261269537</v>
      </c>
      <c r="P1249" s="3">
        <f t="shared" si="99"/>
        <v>6.3331449100851745E-3</v>
      </c>
      <c r="Q1249" t="s">
        <v>1638</v>
      </c>
      <c r="R1249" t="s">
        <v>33</v>
      </c>
      <c r="S1249" t="s">
        <v>58</v>
      </c>
    </row>
    <row r="1250" spans="1:19" x14ac:dyDescent="0.35">
      <c r="A1250" t="s">
        <v>73</v>
      </c>
      <c r="B1250" t="s">
        <v>47</v>
      </c>
      <c r="C1250" t="s">
        <v>39</v>
      </c>
      <c r="D1250" t="s">
        <v>40</v>
      </c>
      <c r="E1250" t="s">
        <v>470</v>
      </c>
      <c r="F1250" t="s">
        <v>471</v>
      </c>
      <c r="G1250" t="s">
        <v>472</v>
      </c>
      <c r="H1250" t="s">
        <v>452</v>
      </c>
      <c r="I1250" s="3">
        <v>1.2585657261199289E-7</v>
      </c>
      <c r="J1250" s="7">
        <v>14952714239.93</v>
      </c>
      <c r="K1250">
        <v>3.6555</v>
      </c>
      <c r="L1250" s="3">
        <f t="shared" si="95"/>
        <v>1.0080673690871489</v>
      </c>
      <c r="M1250" s="3">
        <f t="shared" si="96"/>
        <v>1.2484936669060299E-7</v>
      </c>
      <c r="N1250">
        <f t="shared" si="97"/>
        <v>1866.8369031608217</v>
      </c>
      <c r="O1250">
        <f t="shared" si="98"/>
        <v>5.106926284122068E-4</v>
      </c>
      <c r="P1250" s="3">
        <f t="shared" si="99"/>
        <v>1.2484936669060299E-7</v>
      </c>
      <c r="Q1250" t="s">
        <v>1638</v>
      </c>
      <c r="R1250" t="s">
        <v>452</v>
      </c>
      <c r="S1250" t="s">
        <v>472</v>
      </c>
    </row>
    <row r="1251" spans="1:19" x14ac:dyDescent="0.35">
      <c r="A1251" t="s">
        <v>73</v>
      </c>
      <c r="B1251" t="s">
        <v>47</v>
      </c>
      <c r="C1251" t="s">
        <v>1636</v>
      </c>
      <c r="D1251" t="s">
        <v>1636</v>
      </c>
      <c r="E1251" t="s">
        <v>275</v>
      </c>
      <c r="F1251" t="s">
        <v>276</v>
      </c>
      <c r="G1251" t="s">
        <v>277</v>
      </c>
      <c r="H1251" t="s">
        <v>128</v>
      </c>
      <c r="I1251" s="3">
        <v>2.937797849090938E-3</v>
      </c>
      <c r="J1251" s="7">
        <v>23184671786.540001</v>
      </c>
      <c r="K1251">
        <v>3.6555</v>
      </c>
      <c r="L1251" s="3">
        <f t="shared" si="95"/>
        <v>0.99970282647741204</v>
      </c>
      <c r="M1251" s="3">
        <f t="shared" si="96"/>
        <v>2.9386711443466309E-3</v>
      </c>
      <c r="N1251">
        <f t="shared" si="97"/>
        <v>68132125.970252559</v>
      </c>
      <c r="O1251">
        <f t="shared" si="98"/>
        <v>18.63825084673849</v>
      </c>
      <c r="P1251" s="3">
        <f t="shared" si="99"/>
        <v>2.9386711443466313E-3</v>
      </c>
      <c r="Q1251" t="s">
        <v>1637</v>
      </c>
    </row>
    <row r="1252" spans="1:19" x14ac:dyDescent="0.35">
      <c r="A1252" t="s">
        <v>73</v>
      </c>
      <c r="B1252" t="s">
        <v>47</v>
      </c>
      <c r="C1252" t="s">
        <v>1636</v>
      </c>
      <c r="D1252" t="s">
        <v>1636</v>
      </c>
      <c r="E1252" t="s">
        <v>278</v>
      </c>
      <c r="F1252" t="s">
        <v>279</v>
      </c>
      <c r="H1252" t="s">
        <v>128</v>
      </c>
      <c r="I1252" s="3">
        <v>2.3867699473863131E-4</v>
      </c>
      <c r="J1252" s="7">
        <v>23184671786.540001</v>
      </c>
      <c r="K1252">
        <v>3.6555</v>
      </c>
      <c r="L1252" s="3">
        <f t="shared" si="95"/>
        <v>0.99970282647741204</v>
      </c>
      <c r="M1252" s="3">
        <f t="shared" si="96"/>
        <v>2.3874794430625142E-4</v>
      </c>
      <c r="N1252">
        <f t="shared" si="97"/>
        <v>5535292.7284515705</v>
      </c>
      <c r="O1252">
        <f t="shared" si="98"/>
        <v>1.5142368290115087</v>
      </c>
      <c r="P1252" s="3">
        <f t="shared" si="99"/>
        <v>2.3874794430625142E-4</v>
      </c>
      <c r="Q1252" t="s">
        <v>1637</v>
      </c>
    </row>
    <row r="1253" spans="1:19" x14ac:dyDescent="0.35">
      <c r="A1253" t="s">
        <v>73</v>
      </c>
      <c r="B1253" t="s">
        <v>47</v>
      </c>
      <c r="C1253" t="s">
        <v>39</v>
      </c>
      <c r="D1253" t="s">
        <v>40</v>
      </c>
      <c r="E1253" t="s">
        <v>941</v>
      </c>
      <c r="H1253" t="s">
        <v>128</v>
      </c>
      <c r="I1253" s="3">
        <v>6.2815846473870804E-3</v>
      </c>
      <c r="J1253" s="7">
        <v>14952714239.93</v>
      </c>
      <c r="K1253">
        <v>3.6555</v>
      </c>
      <c r="L1253" s="3">
        <f t="shared" si="95"/>
        <v>1.0080673690871489</v>
      </c>
      <c r="M1253" s="3">
        <f t="shared" si="96"/>
        <v>6.2313143347506057E-3</v>
      </c>
      <c r="N1253">
        <f t="shared" si="97"/>
        <v>93175062.586705312</v>
      </c>
      <c r="O1253">
        <f t="shared" si="98"/>
        <v>25.489006315608073</v>
      </c>
      <c r="P1253" s="3">
        <f t="shared" si="99"/>
        <v>6.2313143347506057E-3</v>
      </c>
      <c r="Q1253" t="s">
        <v>1638</v>
      </c>
      <c r="R1253" t="s">
        <v>920</v>
      </c>
      <c r="S1253" t="s">
        <v>942</v>
      </c>
    </row>
    <row r="1254" spans="1:19" x14ac:dyDescent="0.35">
      <c r="A1254" t="s">
        <v>73</v>
      </c>
      <c r="B1254" t="s">
        <v>47</v>
      </c>
      <c r="C1254" t="s">
        <v>1636</v>
      </c>
      <c r="D1254" t="s">
        <v>1636</v>
      </c>
      <c r="E1254" t="s">
        <v>134</v>
      </c>
      <c r="F1254" t="s">
        <v>135</v>
      </c>
      <c r="H1254" t="s">
        <v>128</v>
      </c>
      <c r="I1254" s="3">
        <v>2.5515434534402119E-3</v>
      </c>
      <c r="J1254" s="7">
        <v>23184671786.540001</v>
      </c>
      <c r="K1254">
        <v>3.6555</v>
      </c>
      <c r="L1254" s="3">
        <f t="shared" si="95"/>
        <v>0.99970282647741204</v>
      </c>
      <c r="M1254" s="3">
        <f t="shared" si="96"/>
        <v>2.5523019299954568E-3</v>
      </c>
      <c r="N1254">
        <f t="shared" si="97"/>
        <v>59174282.547097258</v>
      </c>
      <c r="O1254">
        <f t="shared" si="98"/>
        <v>16.187739720174328</v>
      </c>
      <c r="P1254" s="3">
        <f t="shared" si="99"/>
        <v>2.5523019299954568E-3</v>
      </c>
      <c r="Q1254" t="s">
        <v>1637</v>
      </c>
    </row>
    <row r="1255" spans="1:19" x14ac:dyDescent="0.35">
      <c r="A1255" t="s">
        <v>73</v>
      </c>
      <c r="B1255" t="s">
        <v>47</v>
      </c>
      <c r="C1255" t="s">
        <v>76</v>
      </c>
      <c r="D1255" t="s">
        <v>77</v>
      </c>
      <c r="E1255" t="s">
        <v>941</v>
      </c>
      <c r="H1255" t="s">
        <v>128</v>
      </c>
      <c r="I1255" s="3">
        <v>1.7139363275716401E-3</v>
      </c>
      <c r="J1255" s="7">
        <v>6371011234.9899998</v>
      </c>
      <c r="K1255">
        <v>3.6555</v>
      </c>
      <c r="L1255" s="3">
        <f t="shared" si="95"/>
        <v>0.97263275839549324</v>
      </c>
      <c r="M1255" s="3">
        <f t="shared" si="96"/>
        <v>1.7621618362916756E-3</v>
      </c>
      <c r="N1255">
        <f t="shared" si="97"/>
        <v>11226752.856884874</v>
      </c>
      <c r="O1255">
        <f t="shared" si="98"/>
        <v>3.0711948726261453</v>
      </c>
      <c r="P1255" s="3">
        <f t="shared" si="99"/>
        <v>1.7621618362916756E-3</v>
      </c>
      <c r="Q1255" t="s">
        <v>1638</v>
      </c>
      <c r="R1255" t="s">
        <v>920</v>
      </c>
      <c r="S1255" t="s">
        <v>942</v>
      </c>
    </row>
    <row r="1256" spans="1:19" x14ac:dyDescent="0.35">
      <c r="A1256" t="s">
        <v>73</v>
      </c>
      <c r="B1256" t="s">
        <v>47</v>
      </c>
      <c r="C1256" t="s">
        <v>29</v>
      </c>
      <c r="D1256" t="s">
        <v>30</v>
      </c>
      <c r="E1256" t="s">
        <v>470</v>
      </c>
      <c r="F1256" t="s">
        <v>471</v>
      </c>
      <c r="G1256" t="s">
        <v>472</v>
      </c>
      <c r="H1256" t="s">
        <v>452</v>
      </c>
      <c r="I1256" s="3">
        <v>1.3714362623241539E-6</v>
      </c>
      <c r="J1256" s="7">
        <v>1860946311.6199999</v>
      </c>
      <c r="K1256">
        <v>3.6555</v>
      </c>
      <c r="L1256" s="3">
        <f t="shared" si="95"/>
        <v>1.025168952068912</v>
      </c>
      <c r="M1256" s="3">
        <f t="shared" si="96"/>
        <v>1.3377660916831645E-6</v>
      </c>
      <c r="N1256">
        <f t="shared" si="97"/>
        <v>2489.5108741280878</v>
      </c>
      <c r="O1256">
        <f t="shared" si="98"/>
        <v>6.8103156179129742E-4</v>
      </c>
      <c r="P1256" s="3">
        <f t="shared" si="99"/>
        <v>1.3377660916831647E-6</v>
      </c>
      <c r="Q1256" t="s">
        <v>1638</v>
      </c>
      <c r="R1256" t="s">
        <v>452</v>
      </c>
      <c r="S1256" t="s">
        <v>472</v>
      </c>
    </row>
    <row r="1257" spans="1:19" x14ac:dyDescent="0.35">
      <c r="A1257" t="s">
        <v>73</v>
      </c>
      <c r="B1257" t="s">
        <v>47</v>
      </c>
      <c r="C1257" t="s">
        <v>1636</v>
      </c>
      <c r="D1257" t="s">
        <v>1636</v>
      </c>
      <c r="E1257" t="s">
        <v>203</v>
      </c>
      <c r="F1257" t="s">
        <v>204</v>
      </c>
      <c r="G1257" t="s">
        <v>1639</v>
      </c>
      <c r="H1257" t="s">
        <v>128</v>
      </c>
      <c r="I1257" s="3">
        <v>4.3985112981350021E-7</v>
      </c>
      <c r="J1257" s="7">
        <v>23184671786.540001</v>
      </c>
      <c r="K1257">
        <v>3.6555</v>
      </c>
      <c r="L1257" s="3">
        <f t="shared" si="95"/>
        <v>0.99970282647741204</v>
      </c>
      <c r="M1257" s="3">
        <f t="shared" si="96"/>
        <v>4.3998188077888617E-7</v>
      </c>
      <c r="N1257">
        <f t="shared" si="97"/>
        <v>10200.835497883048</v>
      </c>
      <c r="O1257">
        <f t="shared" si="98"/>
        <v>2.7905445213741074E-3</v>
      </c>
      <c r="P1257" s="3">
        <f t="shared" si="99"/>
        <v>4.3998188077888617E-7</v>
      </c>
      <c r="Q1257" t="s">
        <v>1637</v>
      </c>
    </row>
    <row r="1258" spans="1:19" x14ac:dyDescent="0.35">
      <c r="A1258" t="s">
        <v>73</v>
      </c>
      <c r="B1258" t="s">
        <v>47</v>
      </c>
      <c r="C1258" t="s">
        <v>1636</v>
      </c>
      <c r="D1258" t="s">
        <v>1636</v>
      </c>
      <c r="E1258" t="s">
        <v>206</v>
      </c>
      <c r="F1258" t="s">
        <v>207</v>
      </c>
      <c r="G1258" t="s">
        <v>1639</v>
      </c>
      <c r="H1258" t="s">
        <v>128</v>
      </c>
      <c r="I1258" s="3">
        <v>4.7199010222178269E-7</v>
      </c>
      <c r="J1258" s="7">
        <v>23184671786.540001</v>
      </c>
      <c r="K1258">
        <v>3.6555</v>
      </c>
      <c r="L1258" s="3">
        <f t="shared" si="95"/>
        <v>0.99970282647741204</v>
      </c>
      <c r="M1258" s="3">
        <f t="shared" si="96"/>
        <v>4.7213040687791547E-7</v>
      </c>
      <c r="N1258">
        <f t="shared" si="97"/>
        <v>10946.188523910057</v>
      </c>
      <c r="O1258">
        <f t="shared" si="98"/>
        <v>2.9944435847107254E-3</v>
      </c>
      <c r="P1258" s="3">
        <f t="shared" si="99"/>
        <v>4.7213040687791547E-7</v>
      </c>
      <c r="Q1258" t="s">
        <v>1637</v>
      </c>
    </row>
    <row r="1259" spans="1:19" x14ac:dyDescent="0.35">
      <c r="A1259" t="s">
        <v>73</v>
      </c>
      <c r="B1259" t="s">
        <v>47</v>
      </c>
      <c r="C1259" t="s">
        <v>29</v>
      </c>
      <c r="D1259" t="s">
        <v>30</v>
      </c>
      <c r="E1259" t="s">
        <v>1385</v>
      </c>
      <c r="F1259" t="s">
        <v>1386</v>
      </c>
      <c r="G1259" t="s">
        <v>1376</v>
      </c>
      <c r="H1259" t="s">
        <v>33</v>
      </c>
      <c r="I1259" s="3">
        <v>7.8120943564144001E-3</v>
      </c>
      <c r="J1259" s="7">
        <v>1860946311.6199999</v>
      </c>
      <c r="K1259">
        <v>3.6555</v>
      </c>
      <c r="L1259" s="3">
        <f t="shared" si="95"/>
        <v>1.025168952068912</v>
      </c>
      <c r="M1259" s="3">
        <f t="shared" si="96"/>
        <v>7.620299405916138E-3</v>
      </c>
      <c r="N1259">
        <f t="shared" si="97"/>
        <v>14180968.072879713</v>
      </c>
      <c r="O1259">
        <f t="shared" si="98"/>
        <v>3.879351134695586</v>
      </c>
      <c r="P1259" s="3">
        <f t="shared" si="99"/>
        <v>7.620299405916138E-3</v>
      </c>
      <c r="Q1259" t="s">
        <v>1638</v>
      </c>
      <c r="R1259" t="s">
        <v>33</v>
      </c>
      <c r="S1259" t="s">
        <v>1376</v>
      </c>
    </row>
    <row r="1260" spans="1:19" x14ac:dyDescent="0.35">
      <c r="A1260" t="s">
        <v>73</v>
      </c>
      <c r="B1260" t="s">
        <v>47</v>
      </c>
      <c r="C1260" t="s">
        <v>1636</v>
      </c>
      <c r="D1260" t="s">
        <v>1636</v>
      </c>
      <c r="E1260" t="s">
        <v>339</v>
      </c>
      <c r="F1260" t="s">
        <v>340</v>
      </c>
      <c r="H1260" t="s">
        <v>128</v>
      </c>
      <c r="I1260" s="3">
        <v>2.455645141730039E-3</v>
      </c>
      <c r="J1260" s="7">
        <v>23184671786.540001</v>
      </c>
      <c r="K1260">
        <v>3.6555</v>
      </c>
      <c r="L1260" s="3">
        <f t="shared" si="95"/>
        <v>0.99970282647741204</v>
      </c>
      <c r="M1260" s="3">
        <f t="shared" si="96"/>
        <v>2.4563751113746836E-3</v>
      </c>
      <c r="N1260">
        <f t="shared" si="97"/>
        <v>56950250.741847679</v>
      </c>
      <c r="O1260">
        <f t="shared" si="98"/>
        <v>15.579332715592308</v>
      </c>
      <c r="P1260" s="3">
        <f t="shared" si="99"/>
        <v>2.4563751113746836E-3</v>
      </c>
      <c r="Q1260" t="s">
        <v>1637</v>
      </c>
    </row>
    <row r="1261" spans="1:19" x14ac:dyDescent="0.35">
      <c r="A1261" t="s">
        <v>73</v>
      </c>
      <c r="B1261" t="s">
        <v>47</v>
      </c>
      <c r="C1261" t="s">
        <v>29</v>
      </c>
      <c r="D1261" t="s">
        <v>30</v>
      </c>
      <c r="E1261" t="s">
        <v>100</v>
      </c>
      <c r="F1261" t="s">
        <v>101</v>
      </c>
      <c r="G1261" t="s">
        <v>58</v>
      </c>
      <c r="H1261" t="s">
        <v>33</v>
      </c>
      <c r="I1261" s="3">
        <v>1.7772868952657901E-2</v>
      </c>
      <c r="J1261" s="7">
        <v>1860946311.6199999</v>
      </c>
      <c r="K1261">
        <v>3.6555</v>
      </c>
      <c r="L1261" s="3">
        <f t="shared" si="95"/>
        <v>1.025168952068912</v>
      </c>
      <c r="M1261" s="3">
        <f t="shared" si="96"/>
        <v>1.7336526742045937E-2</v>
      </c>
      <c r="N1261">
        <f t="shared" si="97"/>
        <v>32262345.49691188</v>
      </c>
      <c r="O1261">
        <f t="shared" si="98"/>
        <v>8.8256997666288814</v>
      </c>
      <c r="P1261" s="3">
        <f t="shared" si="99"/>
        <v>1.7336526742045937E-2</v>
      </c>
      <c r="Q1261" t="s">
        <v>1638</v>
      </c>
      <c r="R1261" t="s">
        <v>33</v>
      </c>
      <c r="S1261" t="s">
        <v>58</v>
      </c>
    </row>
    <row r="1262" spans="1:19" x14ac:dyDescent="0.35">
      <c r="A1262" t="s">
        <v>73</v>
      </c>
      <c r="B1262" t="s">
        <v>47</v>
      </c>
      <c r="C1262" t="s">
        <v>1636</v>
      </c>
      <c r="D1262" t="s">
        <v>1636</v>
      </c>
      <c r="E1262" t="s">
        <v>325</v>
      </c>
      <c r="F1262" t="s">
        <v>326</v>
      </c>
      <c r="H1262" t="s">
        <v>128</v>
      </c>
      <c r="I1262" s="3">
        <v>2.9061120023791431E-3</v>
      </c>
      <c r="J1262" s="7">
        <v>23184671786.540001</v>
      </c>
      <c r="K1262">
        <v>3.6555</v>
      </c>
      <c r="L1262" s="3">
        <f t="shared" si="95"/>
        <v>0.99970282647741204</v>
      </c>
      <c r="M1262" s="3">
        <f t="shared" si="96"/>
        <v>2.906975878641077E-3</v>
      </c>
      <c r="N1262">
        <f t="shared" si="97"/>
        <v>67397281.63768211</v>
      </c>
      <c r="O1262">
        <f t="shared" si="98"/>
        <v>18.437226545666014</v>
      </c>
      <c r="P1262" s="3">
        <f t="shared" si="99"/>
        <v>2.906975878641077E-3</v>
      </c>
      <c r="Q1262" t="s">
        <v>1637</v>
      </c>
    </row>
    <row r="1263" spans="1:19" x14ac:dyDescent="0.35">
      <c r="A1263" t="s">
        <v>73</v>
      </c>
      <c r="B1263" t="s">
        <v>47</v>
      </c>
      <c r="C1263" t="s">
        <v>29</v>
      </c>
      <c r="D1263" t="s">
        <v>30</v>
      </c>
      <c r="E1263" t="s">
        <v>473</v>
      </c>
      <c r="F1263" t="s">
        <v>474</v>
      </c>
      <c r="G1263" t="s">
        <v>475</v>
      </c>
      <c r="H1263" t="s">
        <v>452</v>
      </c>
      <c r="I1263" s="3">
        <v>3.2814766585909097E-7</v>
      </c>
      <c r="J1263" s="7">
        <v>1860946311.6199999</v>
      </c>
      <c r="K1263">
        <v>3.6555</v>
      </c>
      <c r="L1263" s="3">
        <f t="shared" si="95"/>
        <v>1.025168952068912</v>
      </c>
      <c r="M1263" s="3">
        <f t="shared" si="96"/>
        <v>3.2009130319139124E-7</v>
      </c>
      <c r="N1263">
        <f t="shared" si="97"/>
        <v>595.67273005565858</v>
      </c>
      <c r="O1263">
        <f t="shared" si="98"/>
        <v>1.6295246342652402E-4</v>
      </c>
      <c r="P1263" s="3">
        <f t="shared" si="99"/>
        <v>3.2009130319139119E-7</v>
      </c>
      <c r="Q1263" t="s">
        <v>1638</v>
      </c>
      <c r="R1263" t="s">
        <v>452</v>
      </c>
      <c r="S1263" t="s">
        <v>475</v>
      </c>
    </row>
    <row r="1264" spans="1:19" x14ac:dyDescent="0.35">
      <c r="A1264" t="s">
        <v>73</v>
      </c>
      <c r="B1264" t="s">
        <v>47</v>
      </c>
      <c r="C1264" t="s">
        <v>1636</v>
      </c>
      <c r="D1264" t="s">
        <v>1636</v>
      </c>
      <c r="E1264" t="s">
        <v>192</v>
      </c>
      <c r="F1264" t="s">
        <v>193</v>
      </c>
      <c r="G1264" t="s">
        <v>194</v>
      </c>
      <c r="H1264" t="s">
        <v>128</v>
      </c>
      <c r="I1264" s="3">
        <v>3.1007205533906001E-6</v>
      </c>
      <c r="J1264" s="7">
        <v>23184671786.540001</v>
      </c>
      <c r="K1264">
        <v>3.6555</v>
      </c>
      <c r="L1264" s="3">
        <f t="shared" si="95"/>
        <v>0.99970282647741204</v>
      </c>
      <c r="M1264" s="3">
        <f t="shared" si="96"/>
        <v>3.1016422793525629E-6</v>
      </c>
      <c r="N1264">
        <f t="shared" si="97"/>
        <v>71910.55824604498</v>
      </c>
      <c r="O1264">
        <f t="shared" si="98"/>
        <v>1.9671880247858018E-2</v>
      </c>
      <c r="P1264" s="3">
        <f t="shared" si="99"/>
        <v>3.1016422793525629E-6</v>
      </c>
      <c r="Q1264" t="s">
        <v>1637</v>
      </c>
    </row>
    <row r="1265" spans="1:19" x14ac:dyDescent="0.35">
      <c r="A1265" t="s">
        <v>73</v>
      </c>
      <c r="B1265" t="s">
        <v>47</v>
      </c>
      <c r="C1265" t="s">
        <v>76</v>
      </c>
      <c r="D1265" t="s">
        <v>77</v>
      </c>
      <c r="E1265" t="s">
        <v>943</v>
      </c>
      <c r="H1265" t="s">
        <v>128</v>
      </c>
      <c r="I1265" s="3">
        <v>1.57597418440685E-3</v>
      </c>
      <c r="J1265" s="7">
        <v>6371011234.9899998</v>
      </c>
      <c r="K1265">
        <v>3.6555</v>
      </c>
      <c r="L1265" s="3">
        <f t="shared" si="95"/>
        <v>0.97263275839549324</v>
      </c>
      <c r="M1265" s="3">
        <f t="shared" si="96"/>
        <v>1.6203178134845684E-3</v>
      </c>
      <c r="N1265">
        <f t="shared" si="97"/>
        <v>10323062.993964616</v>
      </c>
      <c r="O1265">
        <f t="shared" si="98"/>
        <v>2.8239811226821545</v>
      </c>
      <c r="P1265" s="3">
        <f t="shared" si="99"/>
        <v>1.6203178134845684E-3</v>
      </c>
      <c r="Q1265" t="s">
        <v>1638</v>
      </c>
      <c r="R1265" t="s">
        <v>920</v>
      </c>
      <c r="S1265" t="s">
        <v>944</v>
      </c>
    </row>
    <row r="1266" spans="1:19" x14ac:dyDescent="0.35">
      <c r="A1266" t="s">
        <v>73</v>
      </c>
      <c r="B1266" t="s">
        <v>47</v>
      </c>
      <c r="C1266" t="s">
        <v>29</v>
      </c>
      <c r="D1266" t="s">
        <v>30</v>
      </c>
      <c r="E1266" t="s">
        <v>476</v>
      </c>
      <c r="F1266" t="s">
        <v>477</v>
      </c>
      <c r="G1266" t="s">
        <v>478</v>
      </c>
      <c r="H1266" t="s">
        <v>452</v>
      </c>
      <c r="I1266" s="3">
        <v>3.9225147366053602E-3</v>
      </c>
      <c r="J1266" s="7">
        <v>1860946311.6199999</v>
      </c>
      <c r="K1266">
        <v>3.6555</v>
      </c>
      <c r="L1266" s="3">
        <f t="shared" si="95"/>
        <v>1.025168952068912</v>
      </c>
      <c r="M1266" s="3">
        <f t="shared" si="96"/>
        <v>3.8262129658621267E-3</v>
      </c>
      <c r="N1266">
        <f t="shared" si="97"/>
        <v>7120376.9062937452</v>
      </c>
      <c r="O1266">
        <f t="shared" si="98"/>
        <v>1.9478530724370799</v>
      </c>
      <c r="P1266" s="3">
        <f t="shared" si="99"/>
        <v>3.8262129658621267E-3</v>
      </c>
      <c r="Q1266" t="s">
        <v>1638</v>
      </c>
      <c r="R1266" t="s">
        <v>452</v>
      </c>
      <c r="S1266" t="s">
        <v>478</v>
      </c>
    </row>
    <row r="1267" spans="1:19" x14ac:dyDescent="0.35">
      <c r="A1267" t="s">
        <v>73</v>
      </c>
      <c r="B1267" t="s">
        <v>47</v>
      </c>
      <c r="C1267" t="s">
        <v>1636</v>
      </c>
      <c r="D1267" t="s">
        <v>1636</v>
      </c>
      <c r="E1267" t="s">
        <v>195</v>
      </c>
      <c r="F1267" t="s">
        <v>196</v>
      </c>
      <c r="G1267" t="s">
        <v>1640</v>
      </c>
      <c r="H1267" t="s">
        <v>128</v>
      </c>
      <c r="I1267" s="3">
        <v>8.4431533875521707E-7</v>
      </c>
      <c r="J1267" s="7">
        <v>23184671786.540001</v>
      </c>
      <c r="K1267">
        <v>3.6555</v>
      </c>
      <c r="L1267" s="3">
        <f t="shared" si="95"/>
        <v>0.99970282647741204</v>
      </c>
      <c r="M1267" s="3">
        <f t="shared" si="96"/>
        <v>8.4456632150403759E-7</v>
      </c>
      <c r="N1267">
        <f t="shared" si="97"/>
        <v>19580.992966036531</v>
      </c>
      <c r="O1267">
        <f t="shared" si="98"/>
        <v>5.3565840421382939E-3</v>
      </c>
      <c r="P1267" s="3">
        <f t="shared" si="99"/>
        <v>8.4456632150403748E-7</v>
      </c>
      <c r="Q1267" t="s">
        <v>1637</v>
      </c>
    </row>
    <row r="1268" spans="1:19" x14ac:dyDescent="0.35">
      <c r="A1268" t="s">
        <v>73</v>
      </c>
      <c r="B1268" t="s">
        <v>47</v>
      </c>
      <c r="C1268" t="s">
        <v>1636</v>
      </c>
      <c r="D1268" t="s">
        <v>1636</v>
      </c>
      <c r="E1268" t="s">
        <v>198</v>
      </c>
      <c r="F1268" t="s">
        <v>199</v>
      </c>
      <c r="G1268" t="s">
        <v>194</v>
      </c>
      <c r="H1268" t="s">
        <v>128</v>
      </c>
      <c r="I1268" s="3">
        <v>8.9019505718439953E-7</v>
      </c>
      <c r="J1268" s="7">
        <v>23184671786.540001</v>
      </c>
      <c r="K1268">
        <v>3.6555</v>
      </c>
      <c r="L1268" s="3">
        <f t="shared" si="95"/>
        <v>0.99970282647741204</v>
      </c>
      <c r="M1268" s="3">
        <f t="shared" si="96"/>
        <v>8.9045967822369986E-7</v>
      </c>
      <c r="N1268">
        <f t="shared" si="97"/>
        <v>20645.015378764503</v>
      </c>
      <c r="O1268">
        <f t="shared" si="98"/>
        <v>5.6476584266897832E-3</v>
      </c>
      <c r="P1268" s="3">
        <f t="shared" si="99"/>
        <v>8.9045967822369996E-7</v>
      </c>
      <c r="Q1268" t="s">
        <v>1637</v>
      </c>
    </row>
    <row r="1269" spans="1:19" x14ac:dyDescent="0.35">
      <c r="A1269" t="s">
        <v>73</v>
      </c>
      <c r="B1269" t="s">
        <v>47</v>
      </c>
      <c r="C1269" t="s">
        <v>39</v>
      </c>
      <c r="D1269" t="s">
        <v>40</v>
      </c>
      <c r="E1269" t="s">
        <v>102</v>
      </c>
      <c r="F1269" t="s">
        <v>103</v>
      </c>
      <c r="G1269" t="s">
        <v>62</v>
      </c>
      <c r="H1269" t="s">
        <v>33</v>
      </c>
      <c r="I1269" s="3">
        <v>3.3585617915081308E-2</v>
      </c>
      <c r="J1269" s="7">
        <v>14952714239.93</v>
      </c>
      <c r="K1269">
        <v>3.6555</v>
      </c>
      <c r="L1269" s="3">
        <f t="shared" si="95"/>
        <v>1.0080673690871489</v>
      </c>
      <c r="M1269" s="3">
        <f t="shared" si="96"/>
        <v>3.3316838680627688E-2</v>
      </c>
      <c r="N1269">
        <f t="shared" si="97"/>
        <v>498177168.16927224</v>
      </c>
      <c r="O1269">
        <f t="shared" si="98"/>
        <v>136.2815396441724</v>
      </c>
      <c r="P1269" s="3">
        <f t="shared" si="99"/>
        <v>3.3316838680627688E-2</v>
      </c>
      <c r="Q1269" t="s">
        <v>1638</v>
      </c>
      <c r="R1269" t="s">
        <v>33</v>
      </c>
      <c r="S1269" t="s">
        <v>62</v>
      </c>
    </row>
    <row r="1270" spans="1:19" x14ac:dyDescent="0.35">
      <c r="A1270" t="s">
        <v>73</v>
      </c>
      <c r="B1270" t="s">
        <v>47</v>
      </c>
      <c r="C1270" t="s">
        <v>1636</v>
      </c>
      <c r="D1270" t="s">
        <v>1636</v>
      </c>
      <c r="E1270" t="s">
        <v>319</v>
      </c>
      <c r="F1270" t="s">
        <v>320</v>
      </c>
      <c r="H1270" t="s">
        <v>128</v>
      </c>
      <c r="I1270" s="3">
        <v>1.553623573412831E-3</v>
      </c>
      <c r="J1270" s="7">
        <v>23184671786.540001</v>
      </c>
      <c r="K1270">
        <v>3.6555</v>
      </c>
      <c r="L1270" s="3">
        <f t="shared" si="95"/>
        <v>0.99970282647741204</v>
      </c>
      <c r="M1270" s="3">
        <f t="shared" si="96"/>
        <v>1.5540854064474675E-3</v>
      </c>
      <c r="N1270">
        <f t="shared" si="97"/>
        <v>36030960.076736152</v>
      </c>
      <c r="O1270">
        <f t="shared" si="98"/>
        <v>9.8566434350256191</v>
      </c>
      <c r="P1270" s="3">
        <f t="shared" si="99"/>
        <v>1.5540854064474677E-3</v>
      </c>
      <c r="Q1270" t="s">
        <v>1637</v>
      </c>
    </row>
    <row r="1271" spans="1:19" x14ac:dyDescent="0.35">
      <c r="A1271" t="s">
        <v>73</v>
      </c>
      <c r="B1271" t="s">
        <v>47</v>
      </c>
      <c r="C1271" t="s">
        <v>39</v>
      </c>
      <c r="D1271" t="s">
        <v>40</v>
      </c>
      <c r="E1271" t="s">
        <v>943</v>
      </c>
      <c r="H1271" t="s">
        <v>128</v>
      </c>
      <c r="I1271" s="3">
        <v>4.7063459825014498E-3</v>
      </c>
      <c r="J1271" s="7">
        <v>14952714239.93</v>
      </c>
      <c r="K1271">
        <v>3.6555</v>
      </c>
      <c r="L1271" s="3">
        <f t="shared" si="95"/>
        <v>1.0080673690871489</v>
      </c>
      <c r="M1271" s="3">
        <f t="shared" si="96"/>
        <v>4.6686820016436613E-3</v>
      </c>
      <c r="N1271">
        <f t="shared" si="97"/>
        <v>69809467.847682074</v>
      </c>
      <c r="O1271">
        <f t="shared" si="98"/>
        <v>19.09710514230121</v>
      </c>
      <c r="P1271" s="3">
        <f t="shared" si="99"/>
        <v>4.6686820016436613E-3</v>
      </c>
      <c r="Q1271" t="s">
        <v>1638</v>
      </c>
      <c r="R1271" t="s">
        <v>920</v>
      </c>
      <c r="S1271" t="s">
        <v>944</v>
      </c>
    </row>
    <row r="1272" spans="1:19" x14ac:dyDescent="0.35">
      <c r="A1272" t="s">
        <v>73</v>
      </c>
      <c r="B1272" t="s">
        <v>47</v>
      </c>
      <c r="C1272" t="s">
        <v>1636</v>
      </c>
      <c r="D1272" t="s">
        <v>1636</v>
      </c>
      <c r="E1272" t="s">
        <v>313</v>
      </c>
      <c r="F1272" t="s">
        <v>314</v>
      </c>
      <c r="H1272" t="s">
        <v>128</v>
      </c>
      <c r="I1272" s="3">
        <v>2.9505020310395752E-4</v>
      </c>
      <c r="J1272" s="7">
        <v>23184671786.540001</v>
      </c>
      <c r="K1272">
        <v>3.6555</v>
      </c>
      <c r="L1272" s="3">
        <f t="shared" si="95"/>
        <v>0.99970282647741204</v>
      </c>
      <c r="M1272" s="3">
        <f t="shared" si="96"/>
        <v>2.9513791027640363E-4</v>
      </c>
      <c r="N1272">
        <f t="shared" si="97"/>
        <v>6842675.581523709</v>
      </c>
      <c r="O1272">
        <f t="shared" si="98"/>
        <v>1.8718849901583119</v>
      </c>
      <c r="P1272" s="3">
        <f t="shared" si="99"/>
        <v>2.9513791027640363E-4</v>
      </c>
      <c r="Q1272" t="s">
        <v>1637</v>
      </c>
    </row>
    <row r="1273" spans="1:19" x14ac:dyDescent="0.35">
      <c r="A1273" t="s">
        <v>73</v>
      </c>
      <c r="B1273" t="s">
        <v>47</v>
      </c>
      <c r="C1273" t="s">
        <v>76</v>
      </c>
      <c r="D1273" t="s">
        <v>77</v>
      </c>
      <c r="E1273" t="s">
        <v>102</v>
      </c>
      <c r="F1273" t="s">
        <v>103</v>
      </c>
      <c r="G1273" t="s">
        <v>62</v>
      </c>
      <c r="H1273" t="s">
        <v>33</v>
      </c>
      <c r="I1273" s="3">
        <v>7.1902908436134397E-3</v>
      </c>
      <c r="J1273" s="7">
        <v>6371011234.9899998</v>
      </c>
      <c r="K1273">
        <v>3.6555</v>
      </c>
      <c r="L1273" s="3">
        <f t="shared" si="95"/>
        <v>0.97263275839549324</v>
      </c>
      <c r="M1273" s="3">
        <f t="shared" si="96"/>
        <v>7.3926060802999545E-3</v>
      </c>
      <c r="N1273">
        <f t="shared" si="97"/>
        <v>47098376.393446393</v>
      </c>
      <c r="O1273">
        <f t="shared" si="98"/>
        <v>12.884250141826397</v>
      </c>
      <c r="P1273" s="3">
        <f t="shared" si="99"/>
        <v>7.3926060802999545E-3</v>
      </c>
      <c r="Q1273" t="s">
        <v>1638</v>
      </c>
      <c r="R1273" t="s">
        <v>33</v>
      </c>
      <c r="S1273" t="s">
        <v>62</v>
      </c>
    </row>
    <row r="1274" spans="1:19" x14ac:dyDescent="0.35">
      <c r="A1274" t="s">
        <v>73</v>
      </c>
      <c r="B1274" t="s">
        <v>47</v>
      </c>
      <c r="C1274" t="s">
        <v>29</v>
      </c>
      <c r="D1274" t="s">
        <v>30</v>
      </c>
      <c r="E1274" t="s">
        <v>1426</v>
      </c>
      <c r="F1274" t="s">
        <v>1427</v>
      </c>
      <c r="G1274" t="s">
        <v>484</v>
      </c>
      <c r="H1274" t="s">
        <v>452</v>
      </c>
      <c r="I1274" s="3">
        <v>1.8981036179154601E-2</v>
      </c>
      <c r="J1274" s="7">
        <v>1860946311.6199999</v>
      </c>
      <c r="K1274">
        <v>3.6555</v>
      </c>
      <c r="L1274" s="3">
        <f t="shared" si="95"/>
        <v>1.025168952068912</v>
      </c>
      <c r="M1274" s="3">
        <f t="shared" si="96"/>
        <v>1.8515032220638977E-2</v>
      </c>
      <c r="N1274">
        <f t="shared" si="97"/>
        <v>34455480.920523562</v>
      </c>
      <c r="O1274">
        <f t="shared" si="98"/>
        <v>9.4256547450481634</v>
      </c>
      <c r="P1274" s="3">
        <f t="shared" si="99"/>
        <v>1.8515032220638977E-2</v>
      </c>
      <c r="Q1274" t="s">
        <v>1638</v>
      </c>
      <c r="R1274" t="s">
        <v>452</v>
      </c>
      <c r="S1274" t="s">
        <v>484</v>
      </c>
    </row>
    <row r="1275" spans="1:19" x14ac:dyDescent="0.35">
      <c r="A1275" t="s">
        <v>73</v>
      </c>
      <c r="B1275" t="s">
        <v>47</v>
      </c>
      <c r="C1275" t="s">
        <v>1636</v>
      </c>
      <c r="D1275" t="s">
        <v>1636</v>
      </c>
      <c r="E1275" t="s">
        <v>186</v>
      </c>
      <c r="F1275" t="s">
        <v>187</v>
      </c>
      <c r="G1275" t="s">
        <v>1641</v>
      </c>
      <c r="H1275" t="s">
        <v>128</v>
      </c>
      <c r="I1275" s="3">
        <v>2.2419225778632149E-5</v>
      </c>
      <c r="J1275" s="7">
        <v>23184671786.540001</v>
      </c>
      <c r="K1275">
        <v>3.6555</v>
      </c>
      <c r="L1275" s="3">
        <f t="shared" si="95"/>
        <v>0.99970282647741204</v>
      </c>
      <c r="M1275" s="3">
        <f t="shared" si="96"/>
        <v>2.242589015940799E-5</v>
      </c>
      <c r="N1275">
        <f t="shared" si="97"/>
        <v>519936.90286687145</v>
      </c>
      <c r="O1275">
        <f t="shared" si="98"/>
        <v>0.14223414112074176</v>
      </c>
      <c r="P1275" s="3">
        <f t="shared" si="99"/>
        <v>2.242589015940799E-5</v>
      </c>
      <c r="Q1275" t="s">
        <v>1637</v>
      </c>
    </row>
    <row r="1276" spans="1:19" x14ac:dyDescent="0.35">
      <c r="A1276" t="s">
        <v>73</v>
      </c>
      <c r="B1276" t="s">
        <v>47</v>
      </c>
      <c r="C1276" t="s">
        <v>1636</v>
      </c>
      <c r="D1276" t="s">
        <v>1636</v>
      </c>
      <c r="E1276" t="s">
        <v>200</v>
      </c>
      <c r="F1276" t="s">
        <v>201</v>
      </c>
      <c r="G1276" t="s">
        <v>202</v>
      </c>
      <c r="H1276" t="s">
        <v>128</v>
      </c>
      <c r="I1276" s="3">
        <v>1.484306660356205E-6</v>
      </c>
      <c r="J1276" s="7">
        <v>23184671786.540001</v>
      </c>
      <c r="K1276">
        <v>3.6555</v>
      </c>
      <c r="L1276" s="3">
        <f t="shared" si="95"/>
        <v>0.99970282647741204</v>
      </c>
      <c r="M1276" s="3">
        <f t="shared" si="96"/>
        <v>1.4847478881162716E-6</v>
      </c>
      <c r="N1276">
        <f t="shared" si="97"/>
        <v>34423.392471734172</v>
      </c>
      <c r="O1276">
        <f t="shared" si="98"/>
        <v>9.4168766165323957E-3</v>
      </c>
      <c r="P1276" s="3">
        <f t="shared" si="99"/>
        <v>1.4847478881162716E-6</v>
      </c>
      <c r="Q1276" t="s">
        <v>1637</v>
      </c>
    </row>
    <row r="1277" spans="1:19" x14ac:dyDescent="0.35">
      <c r="A1277" t="s">
        <v>73</v>
      </c>
      <c r="B1277" t="s">
        <v>47</v>
      </c>
      <c r="C1277" t="s">
        <v>76</v>
      </c>
      <c r="D1277" t="s">
        <v>77</v>
      </c>
      <c r="E1277" t="s">
        <v>945</v>
      </c>
      <c r="F1277" t="s">
        <v>946</v>
      </c>
      <c r="H1277" t="s">
        <v>128</v>
      </c>
      <c r="I1277" s="3">
        <v>3.9415298185874003E-4</v>
      </c>
      <c r="J1277" s="7">
        <v>6371011234.9899998</v>
      </c>
      <c r="K1277">
        <v>3.6555</v>
      </c>
      <c r="L1277" s="3">
        <f t="shared" si="95"/>
        <v>0.97263275839549324</v>
      </c>
      <c r="M1277" s="3">
        <f t="shared" si="96"/>
        <v>4.0524337521692747E-4</v>
      </c>
      <c r="N1277">
        <f t="shared" si="97"/>
        <v>2581810.0964123132</v>
      </c>
      <c r="O1277">
        <f t="shared" si="98"/>
        <v>0.70628097289353386</v>
      </c>
      <c r="P1277" s="3">
        <f t="shared" si="99"/>
        <v>4.0524337521692752E-4</v>
      </c>
      <c r="Q1277" t="s">
        <v>1638</v>
      </c>
      <c r="R1277" t="s">
        <v>920</v>
      </c>
      <c r="S1277" t="s">
        <v>947</v>
      </c>
    </row>
    <row r="1278" spans="1:19" x14ac:dyDescent="0.35">
      <c r="A1278" t="s">
        <v>73</v>
      </c>
      <c r="B1278" t="s">
        <v>47</v>
      </c>
      <c r="C1278" t="s">
        <v>1636</v>
      </c>
      <c r="D1278" t="s">
        <v>1636</v>
      </c>
      <c r="E1278" t="s">
        <v>304</v>
      </c>
      <c r="F1278" t="s">
        <v>305</v>
      </c>
      <c r="H1278" t="s">
        <v>128</v>
      </c>
      <c r="I1278" s="3">
        <v>5.8132799716101118E-4</v>
      </c>
      <c r="J1278" s="7">
        <v>23184671786.540001</v>
      </c>
      <c r="K1278">
        <v>3.6555</v>
      </c>
      <c r="L1278" s="3">
        <f t="shared" si="95"/>
        <v>0.99970282647741204</v>
      </c>
      <c r="M1278" s="3">
        <f t="shared" si="96"/>
        <v>5.8150080380326514E-4</v>
      </c>
      <c r="N1278">
        <f t="shared" si="97"/>
        <v>13481905.279787894</v>
      </c>
      <c r="O1278">
        <f t="shared" si="98"/>
        <v>3.6881152454624249</v>
      </c>
      <c r="P1278" s="3">
        <f t="shared" si="99"/>
        <v>5.8150080380326514E-4</v>
      </c>
      <c r="Q1278" t="s">
        <v>1637</v>
      </c>
    </row>
    <row r="1279" spans="1:19" x14ac:dyDescent="0.35">
      <c r="A1279" t="s">
        <v>73</v>
      </c>
      <c r="B1279" t="s">
        <v>47</v>
      </c>
      <c r="C1279" t="s">
        <v>39</v>
      </c>
      <c r="D1279" t="s">
        <v>40</v>
      </c>
      <c r="E1279" t="s">
        <v>945</v>
      </c>
      <c r="F1279" t="s">
        <v>946</v>
      </c>
      <c r="H1279" t="s">
        <v>128</v>
      </c>
      <c r="I1279" s="3">
        <v>4.6547421172695204E-3</v>
      </c>
      <c r="J1279" s="7">
        <v>14952714239.93</v>
      </c>
      <c r="K1279">
        <v>3.6555</v>
      </c>
      <c r="L1279" s="3">
        <f t="shared" si="95"/>
        <v>1.0080673690871489</v>
      </c>
      <c r="M1279" s="3">
        <f t="shared" si="96"/>
        <v>4.6174911122106874E-3</v>
      </c>
      <c r="N1279">
        <f t="shared" si="97"/>
        <v>69044025.106302962</v>
      </c>
      <c r="O1279">
        <f t="shared" si="98"/>
        <v>18.887710328628906</v>
      </c>
      <c r="P1279" s="3">
        <f t="shared" si="99"/>
        <v>4.6174911122106874E-3</v>
      </c>
      <c r="Q1279" t="s">
        <v>1638</v>
      </c>
      <c r="R1279" t="s">
        <v>920</v>
      </c>
      <c r="S1279" t="s">
        <v>947</v>
      </c>
    </row>
    <row r="1280" spans="1:19" x14ac:dyDescent="0.35">
      <c r="A1280" t="s">
        <v>73</v>
      </c>
      <c r="B1280" t="s">
        <v>47</v>
      </c>
      <c r="C1280" t="s">
        <v>29</v>
      </c>
      <c r="D1280" t="s">
        <v>30</v>
      </c>
      <c r="E1280" t="s">
        <v>102</v>
      </c>
      <c r="F1280" t="s">
        <v>103</v>
      </c>
      <c r="G1280" t="s">
        <v>62</v>
      </c>
      <c r="H1280" t="s">
        <v>33</v>
      </c>
      <c r="I1280" s="3">
        <v>6.6021287248578808E-2</v>
      </c>
      <c r="J1280" s="7">
        <v>1860946311.6199999</v>
      </c>
      <c r="K1280">
        <v>3.6555</v>
      </c>
      <c r="L1280" s="3">
        <f t="shared" si="95"/>
        <v>1.025168952068912</v>
      </c>
      <c r="M1280" s="3">
        <f t="shared" si="96"/>
        <v>6.440039674956996E-2</v>
      </c>
      <c r="N1280">
        <f t="shared" si="97"/>
        <v>119845680.79797685</v>
      </c>
      <c r="O1280">
        <f t="shared" si="98"/>
        <v>32.785030993838561</v>
      </c>
      <c r="P1280" s="3">
        <f t="shared" si="99"/>
        <v>6.440039674956996E-2</v>
      </c>
      <c r="Q1280" t="s">
        <v>1638</v>
      </c>
      <c r="R1280" t="s">
        <v>33</v>
      </c>
      <c r="S1280" t="s">
        <v>62</v>
      </c>
    </row>
    <row r="1281" spans="1:19" x14ac:dyDescent="0.35">
      <c r="A1281" t="s">
        <v>73</v>
      </c>
      <c r="B1281" t="s">
        <v>47</v>
      </c>
      <c r="C1281" t="s">
        <v>1636</v>
      </c>
      <c r="D1281" t="s">
        <v>1636</v>
      </c>
      <c r="E1281" t="s">
        <v>316</v>
      </c>
      <c r="F1281" t="s">
        <v>317</v>
      </c>
      <c r="G1281" t="s">
        <v>1642</v>
      </c>
      <c r="H1281" t="s">
        <v>128</v>
      </c>
      <c r="I1281" s="3">
        <v>2.120095907809823E-19</v>
      </c>
      <c r="J1281" s="7">
        <v>23184671786.540001</v>
      </c>
      <c r="K1281">
        <v>3.6555</v>
      </c>
      <c r="L1281" s="3">
        <f t="shared" si="95"/>
        <v>0.99970282647741204</v>
      </c>
      <c r="M1281" s="3">
        <f t="shared" si="96"/>
        <v>2.1207261314647547E-19</v>
      </c>
      <c r="N1281">
        <f t="shared" si="97"/>
        <v>4.9168339307149022E-9</v>
      </c>
      <c r="O1281">
        <f t="shared" si="98"/>
        <v>1.3450510000587887E-15</v>
      </c>
      <c r="P1281" s="3">
        <f t="shared" si="99"/>
        <v>2.1207261314647547E-19</v>
      </c>
      <c r="Q1281" t="s">
        <v>1637</v>
      </c>
    </row>
    <row r="1282" spans="1:19" x14ac:dyDescent="0.35">
      <c r="A1282" t="s">
        <v>73</v>
      </c>
      <c r="B1282" t="s">
        <v>47</v>
      </c>
      <c r="C1282" t="s">
        <v>1636</v>
      </c>
      <c r="D1282" t="s">
        <v>1636</v>
      </c>
      <c r="E1282" t="s">
        <v>331</v>
      </c>
      <c r="F1282" t="s">
        <v>332</v>
      </c>
      <c r="G1282" t="s">
        <v>333</v>
      </c>
      <c r="H1282" t="s">
        <v>128</v>
      </c>
      <c r="I1282" s="3">
        <v>3.9294234277612069E-6</v>
      </c>
      <c r="J1282" s="7">
        <v>23184671786.540001</v>
      </c>
      <c r="K1282">
        <v>3.6555</v>
      </c>
      <c r="L1282" s="3">
        <f t="shared" ref="L1282:L1345" si="100">SUMIFS($I$2:$I$3582,$A$2:$A$3582,$A1282,$B$2:$B$3582,$B1282,$C$2:$C$3582,$C1282)</f>
        <v>0.99970282647741204</v>
      </c>
      <c r="M1282" s="3">
        <f t="shared" ref="M1282:M1345" si="101">IF(L1282=0,0,I1282/L1282)</f>
        <v>3.9305914954817731E-6</v>
      </c>
      <c r="N1282">
        <f t="shared" ref="N1282:N1345" si="102">M1282*J1282</f>
        <v>91129.473749710334</v>
      </c>
      <c r="O1282">
        <f t="shared" ref="O1282:O1345" si="103">IF(K1282=0,"",N1282/K1282/1000000)</f>
        <v>2.4929414238738977E-2</v>
      </c>
      <c r="P1282" s="3">
        <f t="shared" ref="P1282:P1345" si="104">IF(J1282=0,0,N1282/J1282)</f>
        <v>3.9305914954817731E-6</v>
      </c>
      <c r="Q1282" t="s">
        <v>1637</v>
      </c>
    </row>
    <row r="1283" spans="1:19" x14ac:dyDescent="0.35">
      <c r="A1283" t="s">
        <v>73</v>
      </c>
      <c r="B1283" t="s">
        <v>47</v>
      </c>
      <c r="C1283" t="s">
        <v>39</v>
      </c>
      <c r="D1283" t="s">
        <v>40</v>
      </c>
      <c r="E1283" t="s">
        <v>1426</v>
      </c>
      <c r="F1283" t="s">
        <v>1427</v>
      </c>
      <c r="G1283" t="s">
        <v>484</v>
      </c>
      <c r="H1283" t="s">
        <v>452</v>
      </c>
      <c r="I1283" s="3">
        <v>3.97800328552897E-2</v>
      </c>
      <c r="J1283" s="7">
        <v>14952714239.93</v>
      </c>
      <c r="K1283">
        <v>3.6555</v>
      </c>
      <c r="L1283" s="3">
        <f t="shared" si="100"/>
        <v>1.0080673690871489</v>
      </c>
      <c r="M1283" s="3">
        <f t="shared" si="101"/>
        <v>3.9461680910584718E-2</v>
      </c>
      <c r="N1283">
        <f t="shared" si="102"/>
        <v>590059238.08327401</v>
      </c>
      <c r="O1283">
        <f t="shared" si="103"/>
        <v>161.41683438196526</v>
      </c>
      <c r="P1283" s="3">
        <f t="shared" si="104"/>
        <v>3.9461680910584718E-2</v>
      </c>
      <c r="Q1283" t="s">
        <v>1638</v>
      </c>
      <c r="R1283" t="s">
        <v>452</v>
      </c>
      <c r="S1283" t="s">
        <v>484</v>
      </c>
    </row>
    <row r="1284" spans="1:19" x14ac:dyDescent="0.35">
      <c r="A1284" t="s">
        <v>73</v>
      </c>
      <c r="B1284" t="s">
        <v>47</v>
      </c>
      <c r="C1284" t="s">
        <v>1636</v>
      </c>
      <c r="D1284" t="s">
        <v>1636</v>
      </c>
      <c r="E1284" t="s">
        <v>373</v>
      </c>
      <c r="F1284" t="s">
        <v>374</v>
      </c>
      <c r="G1284" t="s">
        <v>375</v>
      </c>
      <c r="H1284" t="s">
        <v>128</v>
      </c>
      <c r="I1284" s="3">
        <v>6.0826749900972187E-5</v>
      </c>
      <c r="J1284" s="7">
        <v>23184671786.540001</v>
      </c>
      <c r="K1284">
        <v>3.6555</v>
      </c>
      <c r="L1284" s="3">
        <f t="shared" si="100"/>
        <v>0.99970282647741204</v>
      </c>
      <c r="M1284" s="3">
        <f t="shared" si="101"/>
        <v>6.0844831373842825E-5</v>
      </c>
      <c r="N1284">
        <f t="shared" si="102"/>
        <v>1410667.4453099177</v>
      </c>
      <c r="O1284">
        <f t="shared" si="103"/>
        <v>0.38590273432086381</v>
      </c>
      <c r="P1284" s="3">
        <f t="shared" si="104"/>
        <v>6.0844831373842825E-5</v>
      </c>
      <c r="Q1284" t="s">
        <v>1637</v>
      </c>
    </row>
    <row r="1285" spans="1:19" x14ac:dyDescent="0.35">
      <c r="A1285" t="s">
        <v>73</v>
      </c>
      <c r="B1285" t="s">
        <v>47</v>
      </c>
      <c r="C1285" t="s">
        <v>39</v>
      </c>
      <c r="D1285" t="s">
        <v>40</v>
      </c>
      <c r="E1285" t="s">
        <v>951</v>
      </c>
      <c r="F1285" t="s">
        <v>952</v>
      </c>
      <c r="H1285" t="s">
        <v>128</v>
      </c>
      <c r="I1285" s="3">
        <v>8.1561525469174003E-4</v>
      </c>
      <c r="J1285" s="7">
        <v>14952714239.93</v>
      </c>
      <c r="K1285">
        <v>3.6555</v>
      </c>
      <c r="L1285" s="3">
        <f t="shared" si="100"/>
        <v>1.0080673690871489</v>
      </c>
      <c r="M1285" s="3">
        <f t="shared" si="101"/>
        <v>8.0908804282626165E-4</v>
      </c>
      <c r="N1285">
        <f t="shared" si="102"/>
        <v>12098062.299325336</v>
      </c>
      <c r="O1285">
        <f t="shared" si="103"/>
        <v>3.3095506221653221</v>
      </c>
      <c r="P1285" s="3">
        <f t="shared" si="104"/>
        <v>8.0908804282626165E-4</v>
      </c>
      <c r="Q1285" t="s">
        <v>1638</v>
      </c>
      <c r="R1285" t="s">
        <v>920</v>
      </c>
      <c r="S1285" t="s">
        <v>953</v>
      </c>
    </row>
    <row r="1286" spans="1:19" x14ac:dyDescent="0.35">
      <c r="A1286" t="s">
        <v>73</v>
      </c>
      <c r="B1286" t="s">
        <v>47</v>
      </c>
      <c r="C1286" t="s">
        <v>1636</v>
      </c>
      <c r="D1286" t="s">
        <v>1636</v>
      </c>
      <c r="E1286" t="s">
        <v>344</v>
      </c>
      <c r="F1286" t="s">
        <v>345</v>
      </c>
      <c r="G1286" t="s">
        <v>346</v>
      </c>
      <c r="H1286" t="s">
        <v>128</v>
      </c>
      <c r="I1286" s="3">
        <v>1.597404432098588E-3</v>
      </c>
      <c r="J1286" s="7">
        <v>23184671786.540001</v>
      </c>
      <c r="K1286">
        <v>3.6555</v>
      </c>
      <c r="L1286" s="3">
        <f t="shared" si="100"/>
        <v>0.99970282647741204</v>
      </c>
      <c r="M1286" s="3">
        <f t="shared" si="101"/>
        <v>1.597879279512751E-3</v>
      </c>
      <c r="N1286">
        <f t="shared" si="102"/>
        <v>37046306.650016144</v>
      </c>
      <c r="O1286">
        <f t="shared" si="103"/>
        <v>10.134402038029311</v>
      </c>
      <c r="P1286" s="3">
        <f t="shared" si="104"/>
        <v>1.597879279512751E-3</v>
      </c>
      <c r="Q1286" t="s">
        <v>1637</v>
      </c>
    </row>
    <row r="1287" spans="1:19" x14ac:dyDescent="0.35">
      <c r="A1287" t="s">
        <v>73</v>
      </c>
      <c r="B1287" t="s">
        <v>47</v>
      </c>
      <c r="C1287" t="s">
        <v>29</v>
      </c>
      <c r="D1287" t="s">
        <v>30</v>
      </c>
      <c r="E1287" t="s">
        <v>488</v>
      </c>
      <c r="F1287" t="s">
        <v>489</v>
      </c>
      <c r="G1287" t="s">
        <v>490</v>
      </c>
      <c r="H1287" t="s">
        <v>452</v>
      </c>
      <c r="I1287" s="3">
        <v>6.3189516276210698E-8</v>
      </c>
      <c r="J1287" s="7">
        <v>1860946311.6199999</v>
      </c>
      <c r="K1287">
        <v>3.6555</v>
      </c>
      <c r="L1287" s="3">
        <f t="shared" si="100"/>
        <v>1.025168952068912</v>
      </c>
      <c r="M1287" s="3">
        <f t="shared" si="101"/>
        <v>6.163814866679955E-8</v>
      </c>
      <c r="N1287">
        <f t="shared" si="102"/>
        <v>114.70528541656583</v>
      </c>
      <c r="O1287">
        <f t="shared" si="103"/>
        <v>3.1378822436483612E-5</v>
      </c>
      <c r="P1287" s="3">
        <f t="shared" si="104"/>
        <v>6.163814866679955E-8</v>
      </c>
      <c r="Q1287" t="s">
        <v>1638</v>
      </c>
      <c r="R1287" t="s">
        <v>452</v>
      </c>
      <c r="S1287" t="s">
        <v>490</v>
      </c>
    </row>
    <row r="1288" spans="1:19" x14ac:dyDescent="0.35">
      <c r="A1288" t="s">
        <v>73</v>
      </c>
      <c r="B1288" t="s">
        <v>47</v>
      </c>
      <c r="C1288" t="s">
        <v>1636</v>
      </c>
      <c r="D1288" t="s">
        <v>1636</v>
      </c>
      <c r="E1288" t="s">
        <v>369</v>
      </c>
      <c r="F1288" t="s">
        <v>370</v>
      </c>
      <c r="G1288" t="s">
        <v>274</v>
      </c>
      <c r="H1288" t="s">
        <v>128</v>
      </c>
      <c r="I1288" s="3">
        <v>2.3728498715208109E-4</v>
      </c>
      <c r="J1288" s="7">
        <v>23184671786.540001</v>
      </c>
      <c r="K1288">
        <v>3.6555</v>
      </c>
      <c r="L1288" s="3">
        <f t="shared" si="100"/>
        <v>0.99970282647741204</v>
      </c>
      <c r="M1288" s="3">
        <f t="shared" si="101"/>
        <v>2.3735552292893558E-4</v>
      </c>
      <c r="N1288">
        <f t="shared" si="102"/>
        <v>5503009.8958299411</v>
      </c>
      <c r="O1288">
        <f t="shared" si="103"/>
        <v>1.5054055247790838</v>
      </c>
      <c r="P1288" s="3">
        <f t="shared" si="104"/>
        <v>2.3735552292893558E-4</v>
      </c>
      <c r="Q1288" t="s">
        <v>1637</v>
      </c>
    </row>
    <row r="1289" spans="1:19" x14ac:dyDescent="0.35">
      <c r="A1289" t="s">
        <v>73</v>
      </c>
      <c r="B1289" t="s">
        <v>47</v>
      </c>
      <c r="C1289" t="s">
        <v>39</v>
      </c>
      <c r="D1289" t="s">
        <v>40</v>
      </c>
      <c r="E1289" t="s">
        <v>106</v>
      </c>
      <c r="F1289" t="s">
        <v>107</v>
      </c>
      <c r="G1289" t="s">
        <v>62</v>
      </c>
      <c r="H1289" t="s">
        <v>33</v>
      </c>
      <c r="I1289" s="3">
        <v>6.4427184003110604E-3</v>
      </c>
      <c r="J1289" s="7">
        <v>14952714239.93</v>
      </c>
      <c r="K1289">
        <v>3.6555</v>
      </c>
      <c r="L1289" s="3">
        <f t="shared" si="100"/>
        <v>1.0080673690871489</v>
      </c>
      <c r="M1289" s="3">
        <f t="shared" si="101"/>
        <v>6.3911585652705301E-3</v>
      </c>
      <c r="N1289">
        <f t="shared" si="102"/>
        <v>95565167.688571244</v>
      </c>
      <c r="O1289">
        <f t="shared" si="103"/>
        <v>26.142844395724591</v>
      </c>
      <c r="P1289" s="3">
        <f t="shared" si="104"/>
        <v>6.3911585652705301E-3</v>
      </c>
      <c r="Q1289" t="s">
        <v>1638</v>
      </c>
      <c r="R1289" t="s">
        <v>33</v>
      </c>
      <c r="S1289" t="s">
        <v>62</v>
      </c>
    </row>
    <row r="1290" spans="1:19" x14ac:dyDescent="0.35">
      <c r="A1290" t="s">
        <v>73</v>
      </c>
      <c r="B1290" t="s">
        <v>47</v>
      </c>
      <c r="C1290" t="s">
        <v>1636</v>
      </c>
      <c r="D1290" t="s">
        <v>1636</v>
      </c>
      <c r="E1290" t="s">
        <v>371</v>
      </c>
      <c r="F1290" t="s">
        <v>372</v>
      </c>
      <c r="G1290" t="s">
        <v>274</v>
      </c>
      <c r="H1290" t="s">
        <v>128</v>
      </c>
      <c r="I1290" s="3">
        <v>3.2192134188043062E-4</v>
      </c>
      <c r="J1290" s="7">
        <v>23184671786.540001</v>
      </c>
      <c r="K1290">
        <v>3.6555</v>
      </c>
      <c r="L1290" s="3">
        <f t="shared" si="100"/>
        <v>0.99970282647741204</v>
      </c>
      <c r="M1290" s="3">
        <f t="shared" si="101"/>
        <v>3.2201703681759505E-4</v>
      </c>
      <c r="N1290">
        <f t="shared" si="102"/>
        <v>7465859.308290109</v>
      </c>
      <c r="O1290">
        <f t="shared" si="103"/>
        <v>2.0423633725318311</v>
      </c>
      <c r="P1290" s="3">
        <f t="shared" si="104"/>
        <v>3.2201703681759505E-4</v>
      </c>
      <c r="Q1290" t="s">
        <v>1637</v>
      </c>
    </row>
    <row r="1291" spans="1:19" x14ac:dyDescent="0.35">
      <c r="A1291" t="s">
        <v>73</v>
      </c>
      <c r="B1291" t="s">
        <v>47</v>
      </c>
      <c r="C1291" t="s">
        <v>39</v>
      </c>
      <c r="D1291" t="s">
        <v>40</v>
      </c>
      <c r="E1291" t="s">
        <v>108</v>
      </c>
      <c r="F1291" t="s">
        <v>109</v>
      </c>
      <c r="G1291" t="s">
        <v>62</v>
      </c>
      <c r="H1291" t="s">
        <v>33</v>
      </c>
      <c r="I1291" s="3">
        <v>3.1292101933216498E-3</v>
      </c>
      <c r="J1291" s="7">
        <v>14952714239.93</v>
      </c>
      <c r="K1291">
        <v>3.6555</v>
      </c>
      <c r="L1291" s="3">
        <f t="shared" si="100"/>
        <v>1.0080673690871489</v>
      </c>
      <c r="M1291" s="3">
        <f t="shared" si="101"/>
        <v>3.1041677265630499E-3</v>
      </c>
      <c r="N1291">
        <f t="shared" si="102"/>
        <v>46415732.96811045</v>
      </c>
      <c r="O1291">
        <f t="shared" si="103"/>
        <v>12.697505941214731</v>
      </c>
      <c r="P1291" s="3">
        <f t="shared" si="104"/>
        <v>3.1041677265630499E-3</v>
      </c>
      <c r="Q1291" t="s">
        <v>1638</v>
      </c>
      <c r="R1291" t="s">
        <v>33</v>
      </c>
      <c r="S1291" t="s">
        <v>62</v>
      </c>
    </row>
    <row r="1292" spans="1:19" x14ac:dyDescent="0.35">
      <c r="A1292" t="s">
        <v>73</v>
      </c>
      <c r="B1292" t="s">
        <v>47</v>
      </c>
      <c r="C1292" t="s">
        <v>39</v>
      </c>
      <c r="D1292" t="s">
        <v>40</v>
      </c>
      <c r="E1292" t="s">
        <v>494</v>
      </c>
      <c r="F1292" t="s">
        <v>495</v>
      </c>
      <c r="G1292" t="s">
        <v>496</v>
      </c>
      <c r="H1292" t="s">
        <v>452</v>
      </c>
      <c r="I1292" s="3">
        <v>2.50455239470319E-3</v>
      </c>
      <c r="J1292" s="7">
        <v>14952714239.93</v>
      </c>
      <c r="K1292">
        <v>3.6555</v>
      </c>
      <c r="L1292" s="3">
        <f t="shared" si="100"/>
        <v>1.0080673690871489</v>
      </c>
      <c r="M1292" s="3">
        <f t="shared" si="101"/>
        <v>2.4845089440512064E-3</v>
      </c>
      <c r="N1292">
        <f t="shared" si="102"/>
        <v>37150152.266947925</v>
      </c>
      <c r="O1292">
        <f t="shared" si="103"/>
        <v>10.162810085336595</v>
      </c>
      <c r="P1292" s="3">
        <f t="shared" si="104"/>
        <v>2.4845089440512064E-3</v>
      </c>
      <c r="Q1292" t="s">
        <v>1638</v>
      </c>
      <c r="R1292" t="s">
        <v>452</v>
      </c>
      <c r="S1292" t="s">
        <v>496</v>
      </c>
    </row>
    <row r="1293" spans="1:19" x14ac:dyDescent="0.35">
      <c r="A1293" t="s">
        <v>73</v>
      </c>
      <c r="B1293" t="s">
        <v>47</v>
      </c>
      <c r="C1293" t="s">
        <v>1636</v>
      </c>
      <c r="D1293" t="s">
        <v>1636</v>
      </c>
      <c r="E1293" t="s">
        <v>272</v>
      </c>
      <c r="F1293" t="s">
        <v>273</v>
      </c>
      <c r="G1293" t="s">
        <v>274</v>
      </c>
      <c r="H1293" t="s">
        <v>128</v>
      </c>
      <c r="I1293" s="3">
        <v>3.1585337320913833E-5</v>
      </c>
      <c r="J1293" s="7">
        <v>23184671786.540001</v>
      </c>
      <c r="K1293">
        <v>3.6555</v>
      </c>
      <c r="L1293" s="3">
        <f t="shared" si="100"/>
        <v>0.99970282647741204</v>
      </c>
      <c r="M1293" s="3">
        <f t="shared" si="101"/>
        <v>3.1594726437064341E-5</v>
      </c>
      <c r="N1293">
        <f t="shared" si="102"/>
        <v>732513.36262885516</v>
      </c>
      <c r="O1293">
        <f t="shared" si="103"/>
        <v>0.20038664002977846</v>
      </c>
      <c r="P1293" s="3">
        <f t="shared" si="104"/>
        <v>3.1594726437064341E-5</v>
      </c>
      <c r="Q1293" t="s">
        <v>1637</v>
      </c>
    </row>
    <row r="1294" spans="1:19" x14ac:dyDescent="0.35">
      <c r="A1294" t="s">
        <v>73</v>
      </c>
      <c r="B1294" t="s">
        <v>47</v>
      </c>
      <c r="C1294" t="s">
        <v>76</v>
      </c>
      <c r="D1294" t="s">
        <v>77</v>
      </c>
      <c r="E1294" t="s">
        <v>951</v>
      </c>
      <c r="F1294" t="s">
        <v>952</v>
      </c>
      <c r="H1294" t="s">
        <v>128</v>
      </c>
      <c r="I1294" s="3">
        <v>8.58371387944854E-4</v>
      </c>
      <c r="J1294" s="7">
        <v>6371011234.9899998</v>
      </c>
      <c r="K1294">
        <v>3.6555</v>
      </c>
      <c r="L1294" s="3">
        <f t="shared" si="100"/>
        <v>0.97263275839549324</v>
      </c>
      <c r="M1294" s="3">
        <f t="shared" si="101"/>
        <v>8.8252362521787679E-4</v>
      </c>
      <c r="N1294">
        <f t="shared" si="102"/>
        <v>5622567.9314071964</v>
      </c>
      <c r="O1294">
        <f t="shared" si="103"/>
        <v>1.5381118674346044</v>
      </c>
      <c r="P1294" s="3">
        <f t="shared" si="104"/>
        <v>8.8252362521787668E-4</v>
      </c>
      <c r="Q1294" t="s">
        <v>1638</v>
      </c>
      <c r="R1294" t="s">
        <v>920</v>
      </c>
      <c r="S1294" t="s">
        <v>953</v>
      </c>
    </row>
    <row r="1295" spans="1:19" x14ac:dyDescent="0.35">
      <c r="A1295" t="s">
        <v>73</v>
      </c>
      <c r="B1295" t="s">
        <v>47</v>
      </c>
      <c r="C1295" t="s">
        <v>1636</v>
      </c>
      <c r="D1295" t="s">
        <v>1636</v>
      </c>
      <c r="E1295" t="s">
        <v>408</v>
      </c>
      <c r="F1295" t="s">
        <v>409</v>
      </c>
      <c r="G1295" t="s">
        <v>410</v>
      </c>
      <c r="H1295" t="s">
        <v>128</v>
      </c>
      <c r="I1295" s="3">
        <v>1.879922894664443E-4</v>
      </c>
      <c r="J1295" s="7">
        <v>23184671786.540001</v>
      </c>
      <c r="K1295">
        <v>3.6555</v>
      </c>
      <c r="L1295" s="3">
        <f t="shared" si="100"/>
        <v>0.99970282647741204</v>
      </c>
      <c r="M1295" s="3">
        <f t="shared" si="101"/>
        <v>1.8804817240425389E-4</v>
      </c>
      <c r="N1295">
        <f t="shared" si="102"/>
        <v>4359835.1572513152</v>
      </c>
      <c r="O1295">
        <f t="shared" si="103"/>
        <v>1.1926781992207127</v>
      </c>
      <c r="P1295" s="3">
        <f t="shared" si="104"/>
        <v>1.8804817240425389E-4</v>
      </c>
      <c r="Q1295" t="s">
        <v>1637</v>
      </c>
    </row>
    <row r="1296" spans="1:19" x14ac:dyDescent="0.35">
      <c r="A1296" t="s">
        <v>73</v>
      </c>
      <c r="B1296" t="s">
        <v>47</v>
      </c>
      <c r="C1296" t="s">
        <v>1636</v>
      </c>
      <c r="D1296" t="s">
        <v>1636</v>
      </c>
      <c r="E1296" t="s">
        <v>376</v>
      </c>
      <c r="F1296" t="s">
        <v>377</v>
      </c>
      <c r="G1296" t="s">
        <v>378</v>
      </c>
      <c r="H1296" t="s">
        <v>128</v>
      </c>
      <c r="I1296" s="3">
        <v>1.2526104944569761E-4</v>
      </c>
      <c r="J1296" s="7">
        <v>23184671786.540001</v>
      </c>
      <c r="K1296">
        <v>3.6555</v>
      </c>
      <c r="L1296" s="3">
        <f t="shared" si="100"/>
        <v>0.99970282647741204</v>
      </c>
      <c r="M1296" s="3">
        <f t="shared" si="101"/>
        <v>1.2529828477835943E-4</v>
      </c>
      <c r="N1296">
        <f t="shared" si="102"/>
        <v>2904999.6080026841</v>
      </c>
      <c r="O1296">
        <f t="shared" si="103"/>
        <v>0.79469282122902041</v>
      </c>
      <c r="P1296" s="3">
        <f t="shared" si="104"/>
        <v>1.2529828477835943E-4</v>
      </c>
      <c r="Q1296" t="s">
        <v>1637</v>
      </c>
    </row>
    <row r="1297" spans="1:19" x14ac:dyDescent="0.35">
      <c r="A1297" t="s">
        <v>73</v>
      </c>
      <c r="B1297" t="s">
        <v>47</v>
      </c>
      <c r="C1297" t="s">
        <v>29</v>
      </c>
      <c r="D1297" t="s">
        <v>30</v>
      </c>
      <c r="E1297" t="s">
        <v>494</v>
      </c>
      <c r="F1297" t="s">
        <v>495</v>
      </c>
      <c r="G1297" t="s">
        <v>496</v>
      </c>
      <c r="H1297" t="s">
        <v>452</v>
      </c>
      <c r="I1297" s="3">
        <v>2.2015259147735299E-2</v>
      </c>
      <c r="J1297" s="7">
        <v>1860946311.6199999</v>
      </c>
      <c r="K1297">
        <v>3.6555</v>
      </c>
      <c r="L1297" s="3">
        <f t="shared" si="100"/>
        <v>1.025168952068912</v>
      </c>
      <c r="M1297" s="3">
        <f t="shared" si="101"/>
        <v>2.1474761894910988E-2</v>
      </c>
      <c r="N1297">
        <f t="shared" si="102"/>
        <v>39963378.941252321</v>
      </c>
      <c r="O1297">
        <f t="shared" si="103"/>
        <v>10.932397467173388</v>
      </c>
      <c r="P1297" s="3">
        <f t="shared" si="104"/>
        <v>2.1474761894910988E-2</v>
      </c>
      <c r="Q1297" t="s">
        <v>1638</v>
      </c>
      <c r="R1297" t="s">
        <v>452</v>
      </c>
      <c r="S1297" t="s">
        <v>496</v>
      </c>
    </row>
    <row r="1298" spans="1:19" x14ac:dyDescent="0.35">
      <c r="A1298" t="s">
        <v>73</v>
      </c>
      <c r="B1298" t="s">
        <v>47</v>
      </c>
      <c r="C1298" t="s">
        <v>1636</v>
      </c>
      <c r="D1298" t="s">
        <v>1636</v>
      </c>
      <c r="E1298" t="s">
        <v>379</v>
      </c>
      <c r="F1298" t="s">
        <v>380</v>
      </c>
      <c r="G1298" t="s">
        <v>378</v>
      </c>
      <c r="H1298" t="s">
        <v>128</v>
      </c>
      <c r="I1298" s="3">
        <v>1.694295956138003E-4</v>
      </c>
      <c r="J1298" s="7">
        <v>23184671786.540001</v>
      </c>
      <c r="K1298">
        <v>3.6555</v>
      </c>
      <c r="L1298" s="3">
        <f t="shared" si="100"/>
        <v>0.99970282647741204</v>
      </c>
      <c r="M1298" s="3">
        <f t="shared" si="101"/>
        <v>1.6947996057069115E-4</v>
      </c>
      <c r="N1298">
        <f t="shared" si="102"/>
        <v>3929337.260227215</v>
      </c>
      <c r="O1298">
        <f t="shared" si="103"/>
        <v>1.0749110272814157</v>
      </c>
      <c r="P1298" s="3">
        <f t="shared" si="104"/>
        <v>1.6947996057069115E-4</v>
      </c>
      <c r="Q1298" t="s">
        <v>1637</v>
      </c>
    </row>
    <row r="1299" spans="1:19" x14ac:dyDescent="0.35">
      <c r="A1299" t="s">
        <v>73</v>
      </c>
      <c r="B1299" t="s">
        <v>47</v>
      </c>
      <c r="C1299" t="s">
        <v>39</v>
      </c>
      <c r="D1299" t="s">
        <v>40</v>
      </c>
      <c r="E1299" t="s">
        <v>956</v>
      </c>
      <c r="H1299" t="s">
        <v>128</v>
      </c>
      <c r="I1299" s="3">
        <v>1.22160309235975E-3</v>
      </c>
      <c r="J1299" s="7">
        <v>14952714239.93</v>
      </c>
      <c r="K1299">
        <v>3.6555</v>
      </c>
      <c r="L1299" s="3">
        <f t="shared" si="100"/>
        <v>1.0080673690871489</v>
      </c>
      <c r="M1299" s="3">
        <f t="shared" si="101"/>
        <v>1.2118268379879883E-3</v>
      </c>
      <c r="N1299">
        <f t="shared" si="102"/>
        <v>18120100.416712336</v>
      </c>
      <c r="O1299">
        <f t="shared" si="103"/>
        <v>4.9569417088530532</v>
      </c>
      <c r="P1299" s="3">
        <f t="shared" si="104"/>
        <v>1.2118268379879881E-3</v>
      </c>
      <c r="Q1299" t="s">
        <v>1638</v>
      </c>
      <c r="R1299" t="s">
        <v>920</v>
      </c>
      <c r="S1299" t="s">
        <v>957</v>
      </c>
    </row>
    <row r="1300" spans="1:19" x14ac:dyDescent="0.35">
      <c r="A1300" t="s">
        <v>73</v>
      </c>
      <c r="B1300" t="s">
        <v>47</v>
      </c>
      <c r="C1300" t="s">
        <v>1636</v>
      </c>
      <c r="D1300" t="s">
        <v>1636</v>
      </c>
      <c r="E1300" t="s">
        <v>385</v>
      </c>
      <c r="F1300" t="s">
        <v>386</v>
      </c>
      <c r="G1300" t="s">
        <v>378</v>
      </c>
      <c r="H1300" t="s">
        <v>128</v>
      </c>
      <c r="I1300" s="3">
        <v>3.2749995127392712E-4</v>
      </c>
      <c r="J1300" s="7">
        <v>23184671786.540001</v>
      </c>
      <c r="K1300">
        <v>3.6555</v>
      </c>
      <c r="L1300" s="3">
        <f t="shared" si="100"/>
        <v>0.99970282647741204</v>
      </c>
      <c r="M1300" s="3">
        <f t="shared" si="101"/>
        <v>3.2759730451890131E-4</v>
      </c>
      <c r="N1300">
        <f t="shared" si="102"/>
        <v>7595235.9834259246</v>
      </c>
      <c r="O1300">
        <f t="shared" si="103"/>
        <v>2.0777557060390985</v>
      </c>
      <c r="P1300" s="3">
        <f t="shared" si="104"/>
        <v>3.2759730451890131E-4</v>
      </c>
      <c r="Q1300" t="s">
        <v>1637</v>
      </c>
    </row>
    <row r="1301" spans="1:19" x14ac:dyDescent="0.35">
      <c r="A1301" t="s">
        <v>73</v>
      </c>
      <c r="B1301" t="s">
        <v>47</v>
      </c>
      <c r="C1301" t="s">
        <v>39</v>
      </c>
      <c r="D1301" t="s">
        <v>40</v>
      </c>
      <c r="E1301" t="s">
        <v>110</v>
      </c>
      <c r="F1301" t="s">
        <v>111</v>
      </c>
      <c r="G1301" t="s">
        <v>62</v>
      </c>
      <c r="H1301" t="s">
        <v>33</v>
      </c>
      <c r="I1301" s="3">
        <v>1.9615872727395501E-2</v>
      </c>
      <c r="J1301" s="7">
        <v>14952714239.93</v>
      </c>
      <c r="K1301">
        <v>3.6555</v>
      </c>
      <c r="L1301" s="3">
        <f t="shared" si="100"/>
        <v>1.0080673690871489</v>
      </c>
      <c r="M1301" s="3">
        <f t="shared" si="101"/>
        <v>1.9458890674299449E-2</v>
      </c>
      <c r="N1301">
        <f t="shared" si="102"/>
        <v>290963231.67883843</v>
      </c>
      <c r="O1301">
        <f t="shared" si="103"/>
        <v>79.596014684403897</v>
      </c>
      <c r="P1301" s="3">
        <f t="shared" si="104"/>
        <v>1.9458890674299446E-2</v>
      </c>
      <c r="Q1301" t="s">
        <v>1638</v>
      </c>
      <c r="R1301" t="s">
        <v>33</v>
      </c>
      <c r="S1301" t="s">
        <v>62</v>
      </c>
    </row>
    <row r="1302" spans="1:19" x14ac:dyDescent="0.35">
      <c r="A1302" t="s">
        <v>73</v>
      </c>
      <c r="B1302" t="s">
        <v>47</v>
      </c>
      <c r="C1302" t="s">
        <v>1636</v>
      </c>
      <c r="D1302" t="s">
        <v>1636</v>
      </c>
      <c r="E1302" t="s">
        <v>387</v>
      </c>
      <c r="F1302" t="s">
        <v>388</v>
      </c>
      <c r="G1302" t="s">
        <v>378</v>
      </c>
      <c r="H1302" t="s">
        <v>128</v>
      </c>
      <c r="I1302" s="3">
        <v>1.6387814748963859E-4</v>
      </c>
      <c r="J1302" s="7">
        <v>23184671786.540001</v>
      </c>
      <c r="K1302">
        <v>3.6555</v>
      </c>
      <c r="L1302" s="3">
        <f t="shared" si="100"/>
        <v>0.99970282647741204</v>
      </c>
      <c r="M1302" s="3">
        <f t="shared" si="101"/>
        <v>1.6392686221272914E-4</v>
      </c>
      <c r="N1302">
        <f t="shared" si="102"/>
        <v>3800590.4973994913</v>
      </c>
      <c r="O1302">
        <f t="shared" si="103"/>
        <v>1.0396910128298431</v>
      </c>
      <c r="P1302" s="3">
        <f t="shared" si="104"/>
        <v>1.6392686221272914E-4</v>
      </c>
      <c r="Q1302" t="s">
        <v>1637</v>
      </c>
    </row>
    <row r="1303" spans="1:19" x14ac:dyDescent="0.35">
      <c r="A1303" t="s">
        <v>73</v>
      </c>
      <c r="B1303" t="s">
        <v>47</v>
      </c>
      <c r="C1303" t="s">
        <v>39</v>
      </c>
      <c r="D1303" t="s">
        <v>40</v>
      </c>
      <c r="E1303" t="s">
        <v>1430</v>
      </c>
      <c r="F1303" t="s">
        <v>1431</v>
      </c>
      <c r="G1303" t="s">
        <v>1432</v>
      </c>
      <c r="H1303" t="s">
        <v>452</v>
      </c>
      <c r="I1303" s="3">
        <v>8.0801404886623595E-4</v>
      </c>
      <c r="J1303" s="7">
        <v>14952714239.93</v>
      </c>
      <c r="K1303">
        <v>3.6555</v>
      </c>
      <c r="L1303" s="3">
        <f t="shared" si="100"/>
        <v>1.0080673690871489</v>
      </c>
      <c r="M1303" s="3">
        <f t="shared" si="101"/>
        <v>8.0154766798763624E-4</v>
      </c>
      <c r="N1303">
        <f t="shared" si="102"/>
        <v>11985313.229101412</v>
      </c>
      <c r="O1303">
        <f t="shared" si="103"/>
        <v>3.2787069427168412</v>
      </c>
      <c r="P1303" s="3">
        <f t="shared" si="104"/>
        <v>8.0154766798763624E-4</v>
      </c>
      <c r="Q1303" t="s">
        <v>1638</v>
      </c>
      <c r="R1303" t="s">
        <v>452</v>
      </c>
      <c r="S1303" t="s">
        <v>1432</v>
      </c>
    </row>
    <row r="1304" spans="1:19" x14ac:dyDescent="0.35">
      <c r="A1304" t="s">
        <v>73</v>
      </c>
      <c r="B1304" t="s">
        <v>47</v>
      </c>
      <c r="C1304" t="s">
        <v>76</v>
      </c>
      <c r="D1304" t="s">
        <v>77</v>
      </c>
      <c r="E1304" t="s">
        <v>956</v>
      </c>
      <c r="H1304" t="s">
        <v>128</v>
      </c>
      <c r="I1304" s="3">
        <v>1.9998872066858799E-3</v>
      </c>
      <c r="J1304" s="7">
        <v>6371011234.9899998</v>
      </c>
      <c r="K1304">
        <v>3.6555</v>
      </c>
      <c r="L1304" s="3">
        <f t="shared" si="100"/>
        <v>0.97263275839549324</v>
      </c>
      <c r="M1304" s="3">
        <f t="shared" si="101"/>
        <v>2.0561585957530365E-3</v>
      </c>
      <c r="N1304">
        <f t="shared" si="102"/>
        <v>13099809.514463857</v>
      </c>
      <c r="O1304">
        <f t="shared" si="103"/>
        <v>3.5835889794730837</v>
      </c>
      <c r="P1304" s="3">
        <f t="shared" si="104"/>
        <v>2.0561585957530365E-3</v>
      </c>
      <c r="Q1304" t="s">
        <v>1638</v>
      </c>
      <c r="R1304" t="s">
        <v>920</v>
      </c>
      <c r="S1304" t="s">
        <v>957</v>
      </c>
    </row>
    <row r="1305" spans="1:19" x14ac:dyDescent="0.35">
      <c r="A1305" t="s">
        <v>73</v>
      </c>
      <c r="B1305" t="s">
        <v>47</v>
      </c>
      <c r="C1305" t="s">
        <v>1636</v>
      </c>
      <c r="D1305" t="s">
        <v>1636</v>
      </c>
      <c r="E1305" t="s">
        <v>383</v>
      </c>
      <c r="F1305" t="s">
        <v>384</v>
      </c>
      <c r="G1305" t="s">
        <v>378</v>
      </c>
      <c r="H1305" t="s">
        <v>128</v>
      </c>
      <c r="I1305" s="3">
        <v>6.855045403496103E-4</v>
      </c>
      <c r="J1305" s="7">
        <v>23184671786.540001</v>
      </c>
      <c r="K1305">
        <v>3.6555</v>
      </c>
      <c r="L1305" s="3">
        <f t="shared" si="100"/>
        <v>0.99970282647741204</v>
      </c>
      <c r="M1305" s="3">
        <f t="shared" si="101"/>
        <v>6.8570831470495907E-4</v>
      </c>
      <c r="N1305">
        <f t="shared" si="102"/>
        <v>15897922.217735957</v>
      </c>
      <c r="O1305">
        <f t="shared" si="103"/>
        <v>4.3490417775231727</v>
      </c>
      <c r="P1305" s="3">
        <f t="shared" si="104"/>
        <v>6.8570831470495907E-4</v>
      </c>
      <c r="Q1305" t="s">
        <v>1637</v>
      </c>
    </row>
    <row r="1306" spans="1:19" x14ac:dyDescent="0.35">
      <c r="A1306" t="s">
        <v>73</v>
      </c>
      <c r="B1306" t="s">
        <v>47</v>
      </c>
      <c r="C1306" t="s">
        <v>1636</v>
      </c>
      <c r="D1306" t="s">
        <v>1636</v>
      </c>
      <c r="E1306" t="s">
        <v>298</v>
      </c>
      <c r="F1306" t="s">
        <v>299</v>
      </c>
      <c r="H1306" t="s">
        <v>128</v>
      </c>
      <c r="I1306" s="3">
        <v>9.2770332304086814E-4</v>
      </c>
      <c r="J1306" s="7">
        <v>23184671786.540001</v>
      </c>
      <c r="K1306">
        <v>3.6555</v>
      </c>
      <c r="L1306" s="3">
        <f t="shared" si="100"/>
        <v>0.99970282647741204</v>
      </c>
      <c r="M1306" s="3">
        <f t="shared" si="101"/>
        <v>9.279790938570776E-4</v>
      </c>
      <c r="N1306">
        <f t="shared" si="102"/>
        <v>21514890.715847142</v>
      </c>
      <c r="O1306">
        <f t="shared" si="103"/>
        <v>5.8856218618101881</v>
      </c>
      <c r="P1306" s="3">
        <f t="shared" si="104"/>
        <v>9.279790938570776E-4</v>
      </c>
      <c r="Q1306" t="s">
        <v>1637</v>
      </c>
    </row>
    <row r="1307" spans="1:19" x14ac:dyDescent="0.35">
      <c r="A1307" t="s">
        <v>73</v>
      </c>
      <c r="B1307" t="s">
        <v>47</v>
      </c>
      <c r="C1307" t="s">
        <v>76</v>
      </c>
      <c r="D1307" t="s">
        <v>77</v>
      </c>
      <c r="E1307" t="s">
        <v>110</v>
      </c>
      <c r="F1307" t="s">
        <v>111</v>
      </c>
      <c r="G1307" t="s">
        <v>62</v>
      </c>
      <c r="H1307" t="s">
        <v>33</v>
      </c>
      <c r="I1307" s="3">
        <v>3.1094978839458901E-3</v>
      </c>
      <c r="J1307" s="7">
        <v>6371011234.9899998</v>
      </c>
      <c r="K1307">
        <v>3.6555</v>
      </c>
      <c r="L1307" s="3">
        <f t="shared" si="100"/>
        <v>0.97263275839549324</v>
      </c>
      <c r="M1307" s="3">
        <f t="shared" si="101"/>
        <v>3.1969907008637909E-3</v>
      </c>
      <c r="N1307">
        <f t="shared" si="102"/>
        <v>20368063.673361763</v>
      </c>
      <c r="O1307">
        <f t="shared" si="103"/>
        <v>5.5718954105763272</v>
      </c>
      <c r="P1307" s="3">
        <f t="shared" si="104"/>
        <v>3.1969907008637904E-3</v>
      </c>
      <c r="Q1307" t="s">
        <v>1638</v>
      </c>
      <c r="R1307" t="s">
        <v>33</v>
      </c>
      <c r="S1307" t="s">
        <v>62</v>
      </c>
    </row>
    <row r="1308" spans="1:19" x14ac:dyDescent="0.35">
      <c r="A1308" t="s">
        <v>73</v>
      </c>
      <c r="B1308" t="s">
        <v>47</v>
      </c>
      <c r="C1308" t="s">
        <v>29</v>
      </c>
      <c r="D1308" t="s">
        <v>30</v>
      </c>
      <c r="E1308" t="s">
        <v>1433</v>
      </c>
      <c r="F1308" t="s">
        <v>1434</v>
      </c>
      <c r="G1308" t="s">
        <v>1435</v>
      </c>
      <c r="H1308" t="s">
        <v>452</v>
      </c>
      <c r="I1308" s="3">
        <v>2.2757620958311402E-2</v>
      </c>
      <c r="J1308" s="7">
        <v>1860946311.6199999</v>
      </c>
      <c r="K1308">
        <v>3.6555</v>
      </c>
      <c r="L1308" s="3">
        <f t="shared" si="100"/>
        <v>1.025168952068912</v>
      </c>
      <c r="M1308" s="3">
        <f t="shared" si="101"/>
        <v>2.2198897959583963E-2</v>
      </c>
      <c r="N1308">
        <f t="shared" si="102"/>
        <v>41310957.279916517</v>
      </c>
      <c r="O1308">
        <f t="shared" si="103"/>
        <v>11.301041520972923</v>
      </c>
      <c r="P1308" s="3">
        <f t="shared" si="104"/>
        <v>2.2198897959583963E-2</v>
      </c>
      <c r="Q1308" t="s">
        <v>1638</v>
      </c>
      <c r="R1308" t="s">
        <v>452</v>
      </c>
      <c r="S1308" t="s">
        <v>1435</v>
      </c>
    </row>
    <row r="1309" spans="1:19" x14ac:dyDescent="0.35">
      <c r="A1309" t="s">
        <v>73</v>
      </c>
      <c r="B1309" t="s">
        <v>47</v>
      </c>
      <c r="C1309" t="s">
        <v>1636</v>
      </c>
      <c r="D1309" t="s">
        <v>1636</v>
      </c>
      <c r="E1309" t="s">
        <v>208</v>
      </c>
      <c r="F1309" t="s">
        <v>209</v>
      </c>
      <c r="G1309" t="s">
        <v>210</v>
      </c>
      <c r="H1309" t="s">
        <v>128</v>
      </c>
      <c r="I1309" s="3">
        <v>1.0244216400673451E-6</v>
      </c>
      <c r="J1309" s="7">
        <v>23184671786.540001</v>
      </c>
      <c r="K1309">
        <v>3.6555</v>
      </c>
      <c r="L1309" s="3">
        <f t="shared" si="100"/>
        <v>0.99970282647741204</v>
      </c>
      <c r="M1309" s="3">
        <f t="shared" si="101"/>
        <v>1.0247261615504611E-6</v>
      </c>
      <c r="N1309">
        <f t="shared" si="102"/>
        <v>23757.939726628407</v>
      </c>
      <c r="O1309">
        <f t="shared" si="103"/>
        <v>6.4992312205248001E-3</v>
      </c>
      <c r="P1309" s="3">
        <f t="shared" si="104"/>
        <v>1.0247261615504611E-6</v>
      </c>
      <c r="Q1309" t="s">
        <v>1637</v>
      </c>
    </row>
    <row r="1310" spans="1:19" x14ac:dyDescent="0.35">
      <c r="A1310" t="s">
        <v>73</v>
      </c>
      <c r="B1310" t="s">
        <v>47</v>
      </c>
      <c r="C1310" t="s">
        <v>76</v>
      </c>
      <c r="D1310" t="s">
        <v>77</v>
      </c>
      <c r="E1310" t="s">
        <v>1643</v>
      </c>
      <c r="F1310" t="s">
        <v>663</v>
      </c>
      <c r="H1310" t="s">
        <v>128</v>
      </c>
      <c r="I1310" s="3">
        <v>3.8087155686627398E-5</v>
      </c>
      <c r="J1310" s="7">
        <v>6371011234.9899998</v>
      </c>
      <c r="K1310">
        <v>3.6555</v>
      </c>
      <c r="L1310" s="3">
        <f t="shared" si="100"/>
        <v>0.97263275839549324</v>
      </c>
      <c r="M1310" s="3">
        <f t="shared" si="101"/>
        <v>3.9158824703229197E-5</v>
      </c>
      <c r="N1310">
        <f t="shared" si="102"/>
        <v>249481.31213327716</v>
      </c>
      <c r="O1310">
        <f t="shared" si="103"/>
        <v>6.8248204659629913E-2</v>
      </c>
      <c r="P1310" s="3">
        <f t="shared" si="104"/>
        <v>3.9158824703229197E-5</v>
      </c>
      <c r="Q1310" t="s">
        <v>1638</v>
      </c>
      <c r="R1310" t="s">
        <v>920</v>
      </c>
      <c r="S1310" t="s">
        <v>1644</v>
      </c>
    </row>
    <row r="1311" spans="1:19" x14ac:dyDescent="0.35">
      <c r="A1311" t="s">
        <v>73</v>
      </c>
      <c r="B1311" t="s">
        <v>47</v>
      </c>
      <c r="C1311" t="s">
        <v>1636</v>
      </c>
      <c r="D1311" t="s">
        <v>1636</v>
      </c>
      <c r="E1311" t="s">
        <v>405</v>
      </c>
      <c r="F1311" t="s">
        <v>406</v>
      </c>
      <c r="G1311" t="s">
        <v>407</v>
      </c>
      <c r="H1311" t="s">
        <v>128</v>
      </c>
      <c r="I1311" s="3">
        <v>6.7806417416035652E-4</v>
      </c>
      <c r="J1311" s="7">
        <v>23184671786.540001</v>
      </c>
      <c r="K1311">
        <v>3.6555</v>
      </c>
      <c r="L1311" s="3">
        <f t="shared" si="100"/>
        <v>0.99970282647741204</v>
      </c>
      <c r="M1311" s="3">
        <f t="shared" si="101"/>
        <v>6.7826573677860573E-4</v>
      </c>
      <c r="N1311">
        <f t="shared" si="102"/>
        <v>15725368.491267707</v>
      </c>
      <c r="O1311">
        <f t="shared" si="103"/>
        <v>4.3018379130810303</v>
      </c>
      <c r="P1311" s="3">
        <f t="shared" si="104"/>
        <v>6.7826573677860573E-4</v>
      </c>
      <c r="Q1311" t="s">
        <v>1637</v>
      </c>
    </row>
    <row r="1312" spans="1:19" x14ac:dyDescent="0.35">
      <c r="A1312" t="s">
        <v>73</v>
      </c>
      <c r="B1312" t="s">
        <v>47</v>
      </c>
      <c r="C1312" t="s">
        <v>1636</v>
      </c>
      <c r="D1312" t="s">
        <v>1636</v>
      </c>
      <c r="E1312" t="s">
        <v>1387</v>
      </c>
      <c r="F1312" t="s">
        <v>1388</v>
      </c>
      <c r="H1312" t="s">
        <v>128</v>
      </c>
      <c r="I1312" s="3">
        <v>1.585100284559848E-4</v>
      </c>
      <c r="J1312" s="7">
        <v>23184671786.540001</v>
      </c>
      <c r="K1312">
        <v>3.6555</v>
      </c>
      <c r="L1312" s="3">
        <f t="shared" si="100"/>
        <v>0.99970282647741204</v>
      </c>
      <c r="M1312" s="3">
        <f t="shared" si="101"/>
        <v>1.5855714744202165E-4</v>
      </c>
      <c r="N1312">
        <f t="shared" si="102"/>
        <v>3676095.4228533027</v>
      </c>
      <c r="O1312">
        <f t="shared" si="103"/>
        <v>1.0056340918761599</v>
      </c>
      <c r="P1312" s="3">
        <f t="shared" si="104"/>
        <v>1.5855714744202165E-4</v>
      </c>
      <c r="Q1312" t="s">
        <v>1637</v>
      </c>
    </row>
    <row r="1313" spans="1:19" x14ac:dyDescent="0.35">
      <c r="A1313" t="s">
        <v>73</v>
      </c>
      <c r="B1313" t="s">
        <v>47</v>
      </c>
      <c r="C1313" t="s">
        <v>29</v>
      </c>
      <c r="D1313" t="s">
        <v>30</v>
      </c>
      <c r="E1313" t="s">
        <v>110</v>
      </c>
      <c r="F1313" t="s">
        <v>111</v>
      </c>
      <c r="G1313" t="s">
        <v>62</v>
      </c>
      <c r="H1313" t="s">
        <v>33</v>
      </c>
      <c r="I1313" s="3">
        <v>5.9860630130779302E-2</v>
      </c>
      <c r="J1313" s="7">
        <v>1860946311.6199999</v>
      </c>
      <c r="K1313">
        <v>3.6555</v>
      </c>
      <c r="L1313" s="3">
        <f t="shared" si="100"/>
        <v>1.025168952068912</v>
      </c>
      <c r="M1313" s="3">
        <f t="shared" si="101"/>
        <v>5.8390990099703548E-2</v>
      </c>
      <c r="N1313">
        <f t="shared" si="102"/>
        <v>108662497.65788324</v>
      </c>
      <c r="O1313">
        <f t="shared" si="103"/>
        <v>29.725755069862739</v>
      </c>
      <c r="P1313" s="3">
        <f t="shared" si="104"/>
        <v>5.8390990099703548E-2</v>
      </c>
      <c r="Q1313" t="s">
        <v>1638</v>
      </c>
      <c r="R1313" t="s">
        <v>33</v>
      </c>
      <c r="S1313" t="s">
        <v>62</v>
      </c>
    </row>
    <row r="1314" spans="1:19" x14ac:dyDescent="0.35">
      <c r="A1314" t="s">
        <v>73</v>
      </c>
      <c r="B1314" t="s">
        <v>47</v>
      </c>
      <c r="C1314" t="s">
        <v>1636</v>
      </c>
      <c r="D1314" t="s">
        <v>1636</v>
      </c>
      <c r="E1314" t="s">
        <v>398</v>
      </c>
      <c r="F1314" t="s">
        <v>399</v>
      </c>
      <c r="H1314" t="s">
        <v>128</v>
      </c>
      <c r="I1314" s="3">
        <v>1.0101780182089289E-2</v>
      </c>
      <c r="J1314" s="7">
        <v>23184671786.540001</v>
      </c>
      <c r="K1314">
        <v>3.6555</v>
      </c>
      <c r="L1314" s="3">
        <f t="shared" si="100"/>
        <v>0.99970282647741204</v>
      </c>
      <c r="M1314" s="3">
        <f t="shared" si="101"/>
        <v>1.0104783056065048E-2</v>
      </c>
      <c r="N1314">
        <f t="shared" si="102"/>
        <v>234276078.62905875</v>
      </c>
      <c r="O1314">
        <f t="shared" si="103"/>
        <v>64.088655075655524</v>
      </c>
      <c r="P1314" s="3">
        <f t="shared" si="104"/>
        <v>1.0104783056065048E-2</v>
      </c>
      <c r="Q1314" t="s">
        <v>1637</v>
      </c>
    </row>
    <row r="1315" spans="1:19" x14ac:dyDescent="0.35">
      <c r="A1315" t="s">
        <v>73</v>
      </c>
      <c r="B1315" t="s">
        <v>47</v>
      </c>
      <c r="C1315" t="s">
        <v>76</v>
      </c>
      <c r="D1315" t="s">
        <v>77</v>
      </c>
      <c r="E1315" t="s">
        <v>112</v>
      </c>
      <c r="F1315" t="s">
        <v>113</v>
      </c>
      <c r="G1315" t="s">
        <v>62</v>
      </c>
      <c r="H1315" t="s">
        <v>33</v>
      </c>
      <c r="I1315" s="3">
        <v>9.3160726610779197E-3</v>
      </c>
      <c r="J1315" s="7">
        <v>6371011234.9899998</v>
      </c>
      <c r="K1315">
        <v>3.6555</v>
      </c>
      <c r="L1315" s="3">
        <f t="shared" si="100"/>
        <v>0.97263275839549324</v>
      </c>
      <c r="M1315" s="3">
        <f t="shared" si="101"/>
        <v>9.5782016189195698E-3</v>
      </c>
      <c r="N1315">
        <f t="shared" si="102"/>
        <v>61022830.125135981</v>
      </c>
      <c r="O1315">
        <f t="shared" si="103"/>
        <v>16.693429113701541</v>
      </c>
      <c r="P1315" s="3">
        <f t="shared" si="104"/>
        <v>9.5782016189195698E-3</v>
      </c>
      <c r="Q1315" t="s">
        <v>1638</v>
      </c>
      <c r="R1315" t="s">
        <v>33</v>
      </c>
      <c r="S1315" t="s">
        <v>62</v>
      </c>
    </row>
    <row r="1316" spans="1:19" x14ac:dyDescent="0.35">
      <c r="A1316" t="s">
        <v>73</v>
      </c>
      <c r="B1316" t="s">
        <v>47</v>
      </c>
      <c r="C1316" t="s">
        <v>76</v>
      </c>
      <c r="D1316" t="s">
        <v>77</v>
      </c>
      <c r="E1316" t="s">
        <v>964</v>
      </c>
      <c r="H1316" t="s">
        <v>128</v>
      </c>
      <c r="I1316" s="3">
        <v>1.2861822781761901E-3</v>
      </c>
      <c r="J1316" s="7">
        <v>6371011234.9899998</v>
      </c>
      <c r="K1316">
        <v>3.6555</v>
      </c>
      <c r="L1316" s="3">
        <f t="shared" si="100"/>
        <v>0.97263275839549324</v>
      </c>
      <c r="M1316" s="3">
        <f t="shared" si="101"/>
        <v>1.322371950846016E-3</v>
      </c>
      <c r="N1316">
        <f t="shared" si="102"/>
        <v>8424846.5556756109</v>
      </c>
      <c r="O1316">
        <f t="shared" si="103"/>
        <v>2.3047042964507209</v>
      </c>
      <c r="P1316" s="3">
        <f t="shared" si="104"/>
        <v>1.3223719508460158E-3</v>
      </c>
      <c r="Q1316" t="s">
        <v>1638</v>
      </c>
      <c r="R1316" t="s">
        <v>920</v>
      </c>
      <c r="S1316" t="s">
        <v>965</v>
      </c>
    </row>
    <row r="1317" spans="1:19" x14ac:dyDescent="0.35">
      <c r="A1317" t="s">
        <v>73</v>
      </c>
      <c r="B1317" t="s">
        <v>47</v>
      </c>
      <c r="C1317" t="s">
        <v>1636</v>
      </c>
      <c r="D1317" t="s">
        <v>1636</v>
      </c>
      <c r="E1317" t="s">
        <v>358</v>
      </c>
      <c r="F1317" t="s">
        <v>359</v>
      </c>
      <c r="G1317" t="s">
        <v>360</v>
      </c>
      <c r="H1317" t="s">
        <v>128</v>
      </c>
      <c r="I1317" s="3">
        <v>2.3346895176090871E-3</v>
      </c>
      <c r="J1317" s="7">
        <v>23184671786.540001</v>
      </c>
      <c r="K1317">
        <v>3.6555</v>
      </c>
      <c r="L1317" s="3">
        <f t="shared" si="100"/>
        <v>0.99970282647741204</v>
      </c>
      <c r="M1317" s="3">
        <f t="shared" si="101"/>
        <v>2.335383531759814E-3</v>
      </c>
      <c r="N1317">
        <f t="shared" si="102"/>
        <v>54145100.679541908</v>
      </c>
      <c r="O1317">
        <f t="shared" si="103"/>
        <v>14.811954774871266</v>
      </c>
      <c r="P1317" s="3">
        <f t="shared" si="104"/>
        <v>2.335383531759814E-3</v>
      </c>
      <c r="Q1317" t="s">
        <v>1637</v>
      </c>
    </row>
    <row r="1318" spans="1:19" x14ac:dyDescent="0.35">
      <c r="A1318" t="s">
        <v>73</v>
      </c>
      <c r="B1318" t="s">
        <v>47</v>
      </c>
      <c r="C1318" t="s">
        <v>1636</v>
      </c>
      <c r="D1318" t="s">
        <v>1636</v>
      </c>
      <c r="E1318" t="s">
        <v>335</v>
      </c>
      <c r="F1318" t="s">
        <v>336</v>
      </c>
      <c r="G1318" t="s">
        <v>337</v>
      </c>
      <c r="H1318" t="s">
        <v>128</v>
      </c>
      <c r="I1318" s="3">
        <v>9.0095221790355779E-6</v>
      </c>
      <c r="J1318" s="7">
        <v>23184671786.540001</v>
      </c>
      <c r="K1318">
        <v>3.6555</v>
      </c>
      <c r="L1318" s="3">
        <f t="shared" si="100"/>
        <v>0.99970282647741204</v>
      </c>
      <c r="M1318" s="3">
        <f t="shared" si="101"/>
        <v>9.0122003663647194E-6</v>
      </c>
      <c r="N1318">
        <f t="shared" si="102"/>
        <v>208944.90756870157</v>
      </c>
      <c r="O1318">
        <f t="shared" si="103"/>
        <v>5.7159050080345115E-2</v>
      </c>
      <c r="P1318" s="3">
        <f t="shared" si="104"/>
        <v>9.0122003663647194E-6</v>
      </c>
      <c r="Q1318" t="s">
        <v>1637</v>
      </c>
    </row>
    <row r="1319" spans="1:19" x14ac:dyDescent="0.35">
      <c r="A1319" t="s">
        <v>73</v>
      </c>
      <c r="B1319" t="s">
        <v>47</v>
      </c>
      <c r="C1319" t="s">
        <v>76</v>
      </c>
      <c r="D1319" t="s">
        <v>77</v>
      </c>
      <c r="E1319" t="s">
        <v>516</v>
      </c>
      <c r="F1319" t="s">
        <v>517</v>
      </c>
      <c r="G1319" t="s">
        <v>518</v>
      </c>
      <c r="H1319" t="s">
        <v>452</v>
      </c>
      <c r="I1319" s="3">
        <v>1.4628177180997801E-7</v>
      </c>
      <c r="J1319" s="7">
        <v>6371011234.9899998</v>
      </c>
      <c r="K1319">
        <v>3.6555</v>
      </c>
      <c r="L1319" s="3">
        <f t="shared" si="100"/>
        <v>0.97263275839549324</v>
      </c>
      <c r="M1319" s="3">
        <f t="shared" si="101"/>
        <v>1.5039774318448024E-7</v>
      </c>
      <c r="N1319">
        <f t="shared" si="102"/>
        <v>958.1857115454643</v>
      </c>
      <c r="O1319">
        <f t="shared" si="103"/>
        <v>2.6212165546312798E-4</v>
      </c>
      <c r="P1319" s="3">
        <f t="shared" si="104"/>
        <v>1.5039774318448024E-7</v>
      </c>
      <c r="Q1319" t="s">
        <v>1638</v>
      </c>
      <c r="R1319" t="s">
        <v>452</v>
      </c>
      <c r="S1319" t="s">
        <v>518</v>
      </c>
    </row>
    <row r="1320" spans="1:19" x14ac:dyDescent="0.35">
      <c r="A1320" t="s">
        <v>73</v>
      </c>
      <c r="B1320" t="s">
        <v>47</v>
      </c>
      <c r="C1320" t="s">
        <v>1636</v>
      </c>
      <c r="D1320" t="s">
        <v>1636</v>
      </c>
      <c r="E1320" t="s">
        <v>353</v>
      </c>
      <c r="F1320" t="s">
        <v>354</v>
      </c>
      <c r="G1320" t="s">
        <v>355</v>
      </c>
      <c r="H1320" t="s">
        <v>128</v>
      </c>
      <c r="I1320" s="3">
        <v>6.1273144868267569E-4</v>
      </c>
      <c r="J1320" s="7">
        <v>23184671786.540001</v>
      </c>
      <c r="K1320">
        <v>3.6555</v>
      </c>
      <c r="L1320" s="3">
        <f t="shared" si="100"/>
        <v>0.99970282647741204</v>
      </c>
      <c r="M1320" s="3">
        <f t="shared" si="101"/>
        <v>6.1291359037336898E-4</v>
      </c>
      <c r="N1320">
        <f t="shared" si="102"/>
        <v>14210200.426316382</v>
      </c>
      <c r="O1320">
        <f t="shared" si="103"/>
        <v>3.8873479486571965</v>
      </c>
      <c r="P1320" s="3">
        <f t="shared" si="104"/>
        <v>6.1291359037336898E-4</v>
      </c>
      <c r="Q1320" t="s">
        <v>1637</v>
      </c>
    </row>
    <row r="1321" spans="1:19" x14ac:dyDescent="0.35">
      <c r="A1321" t="s">
        <v>73</v>
      </c>
      <c r="B1321" t="s">
        <v>47</v>
      </c>
      <c r="C1321" t="s">
        <v>29</v>
      </c>
      <c r="D1321" t="s">
        <v>30</v>
      </c>
      <c r="E1321" t="s">
        <v>516</v>
      </c>
      <c r="F1321" t="s">
        <v>517</v>
      </c>
      <c r="G1321" t="s">
        <v>518</v>
      </c>
      <c r="H1321" t="s">
        <v>452</v>
      </c>
      <c r="I1321" s="3">
        <v>1.77572619437288E-2</v>
      </c>
      <c r="J1321" s="7">
        <v>1860946311.6199999</v>
      </c>
      <c r="K1321">
        <v>3.6555</v>
      </c>
      <c r="L1321" s="3">
        <f t="shared" si="100"/>
        <v>1.025168952068912</v>
      </c>
      <c r="M1321" s="3">
        <f t="shared" si="101"/>
        <v>1.7321302901236471E-2</v>
      </c>
      <c r="N1321">
        <f t="shared" si="102"/>
        <v>32234014.746508814</v>
      </c>
      <c r="O1321">
        <f t="shared" si="103"/>
        <v>8.8179495955433769</v>
      </c>
      <c r="P1321" s="3">
        <f t="shared" si="104"/>
        <v>1.7321302901236471E-2</v>
      </c>
      <c r="Q1321" t="s">
        <v>1638</v>
      </c>
      <c r="R1321" t="s">
        <v>452</v>
      </c>
      <c r="S1321" t="s">
        <v>518</v>
      </c>
    </row>
    <row r="1322" spans="1:19" x14ac:dyDescent="0.35">
      <c r="A1322" t="s">
        <v>73</v>
      </c>
      <c r="B1322" t="s">
        <v>47</v>
      </c>
      <c r="C1322" t="s">
        <v>1636</v>
      </c>
      <c r="D1322" t="s">
        <v>1636</v>
      </c>
      <c r="E1322" t="s">
        <v>356</v>
      </c>
      <c r="F1322" t="s">
        <v>357</v>
      </c>
      <c r="G1322" t="s">
        <v>355</v>
      </c>
      <c r="H1322" t="s">
        <v>128</v>
      </c>
      <c r="I1322" s="3">
        <v>1.184308340353362E-3</v>
      </c>
      <c r="J1322" s="7">
        <v>23184671786.540001</v>
      </c>
      <c r="K1322">
        <v>3.6555</v>
      </c>
      <c r="L1322" s="3">
        <f t="shared" si="100"/>
        <v>0.99970282647741204</v>
      </c>
      <c r="M1322" s="3">
        <f t="shared" si="101"/>
        <v>1.184660390054545E-3</v>
      </c>
      <c r="N1322">
        <f t="shared" si="102"/>
        <v>27465962.321929082</v>
      </c>
      <c r="O1322">
        <f t="shared" si="103"/>
        <v>7.5135993220979573</v>
      </c>
      <c r="P1322" s="3">
        <f t="shared" si="104"/>
        <v>1.184660390054545E-3</v>
      </c>
      <c r="Q1322" t="s">
        <v>1637</v>
      </c>
    </row>
    <row r="1323" spans="1:19" x14ac:dyDescent="0.35">
      <c r="A1323" t="s">
        <v>73</v>
      </c>
      <c r="B1323" t="s">
        <v>47</v>
      </c>
      <c r="C1323" t="s">
        <v>39</v>
      </c>
      <c r="D1323" t="s">
        <v>40</v>
      </c>
      <c r="E1323" t="s">
        <v>964</v>
      </c>
      <c r="H1323" t="s">
        <v>128</v>
      </c>
      <c r="I1323" s="3">
        <v>1.57036353374261E-3</v>
      </c>
      <c r="J1323" s="7">
        <v>14952714239.93</v>
      </c>
      <c r="K1323">
        <v>3.6555</v>
      </c>
      <c r="L1323" s="3">
        <f t="shared" si="100"/>
        <v>1.0080673690871489</v>
      </c>
      <c r="M1323" s="3">
        <f t="shared" si="101"/>
        <v>1.5577962166999275E-3</v>
      </c>
      <c r="N1323">
        <f t="shared" si="102"/>
        <v>23293281.672358088</v>
      </c>
      <c r="O1323">
        <f t="shared" si="103"/>
        <v>6.3721191826995183</v>
      </c>
      <c r="P1323" s="3">
        <f t="shared" si="104"/>
        <v>1.5577962166999277E-3</v>
      </c>
      <c r="Q1323" t="s">
        <v>1638</v>
      </c>
      <c r="R1323" t="s">
        <v>920</v>
      </c>
      <c r="S1323" t="s">
        <v>965</v>
      </c>
    </row>
    <row r="1324" spans="1:19" x14ac:dyDescent="0.35">
      <c r="A1324" t="s">
        <v>73</v>
      </c>
      <c r="B1324" t="s">
        <v>47</v>
      </c>
      <c r="C1324" t="s">
        <v>1636</v>
      </c>
      <c r="D1324" t="s">
        <v>1636</v>
      </c>
      <c r="E1324" t="s">
        <v>364</v>
      </c>
      <c r="F1324" t="s">
        <v>365</v>
      </c>
      <c r="G1324" t="s">
        <v>363</v>
      </c>
      <c r="H1324" t="s">
        <v>128</v>
      </c>
      <c r="I1324" s="3">
        <v>2.2444503510437141E-4</v>
      </c>
      <c r="J1324" s="7">
        <v>23184671786.540001</v>
      </c>
      <c r="K1324">
        <v>3.6555</v>
      </c>
      <c r="L1324" s="3">
        <f t="shared" si="100"/>
        <v>0.99970282647741204</v>
      </c>
      <c r="M1324" s="3">
        <f t="shared" si="101"/>
        <v>2.245117540531858E-4</v>
      </c>
      <c r="N1324">
        <f t="shared" si="102"/>
        <v>5205231.3299435042</v>
      </c>
      <c r="O1324">
        <f t="shared" si="103"/>
        <v>1.4239451046213936</v>
      </c>
      <c r="P1324" s="3">
        <f t="shared" si="104"/>
        <v>2.245117540531858E-4</v>
      </c>
      <c r="Q1324" t="s">
        <v>1637</v>
      </c>
    </row>
    <row r="1325" spans="1:19" x14ac:dyDescent="0.35">
      <c r="A1325" t="s">
        <v>73</v>
      </c>
      <c r="B1325" t="s">
        <v>47</v>
      </c>
      <c r="C1325" t="s">
        <v>39</v>
      </c>
      <c r="D1325" t="s">
        <v>40</v>
      </c>
      <c r="E1325" t="s">
        <v>112</v>
      </c>
      <c r="F1325" t="s">
        <v>113</v>
      </c>
      <c r="G1325" t="s">
        <v>62</v>
      </c>
      <c r="H1325" t="s">
        <v>33</v>
      </c>
      <c r="I1325" s="3">
        <v>4.0617519109542699E-2</v>
      </c>
      <c r="J1325" s="7">
        <v>14952714239.93</v>
      </c>
      <c r="K1325">
        <v>3.6555</v>
      </c>
      <c r="L1325" s="3">
        <f t="shared" si="100"/>
        <v>1.0080673690871489</v>
      </c>
      <c r="M1325" s="3">
        <f t="shared" si="101"/>
        <v>4.0292464923573232E-2</v>
      </c>
      <c r="N1325">
        <f t="shared" si="102"/>
        <v>602481714.02459347</v>
      </c>
      <c r="O1325">
        <f t="shared" si="103"/>
        <v>164.81513172605486</v>
      </c>
      <c r="P1325" s="3">
        <f t="shared" si="104"/>
        <v>4.0292464923573232E-2</v>
      </c>
      <c r="Q1325" t="s">
        <v>1638</v>
      </c>
      <c r="R1325" t="s">
        <v>33</v>
      </c>
      <c r="S1325" t="s">
        <v>62</v>
      </c>
    </row>
    <row r="1326" spans="1:19" x14ac:dyDescent="0.35">
      <c r="A1326" t="s">
        <v>73</v>
      </c>
      <c r="B1326" t="s">
        <v>47</v>
      </c>
      <c r="C1326" t="s">
        <v>1636</v>
      </c>
      <c r="D1326" t="s">
        <v>1636</v>
      </c>
      <c r="E1326" t="s">
        <v>361</v>
      </c>
      <c r="F1326" t="s">
        <v>362</v>
      </c>
      <c r="G1326" t="s">
        <v>363</v>
      </c>
      <c r="H1326" t="s">
        <v>128</v>
      </c>
      <c r="I1326" s="3">
        <v>3.1742502430145052E-3</v>
      </c>
      <c r="J1326" s="7">
        <v>23184671786.540001</v>
      </c>
      <c r="K1326">
        <v>3.6555</v>
      </c>
      <c r="L1326" s="3">
        <f t="shared" si="100"/>
        <v>0.99970282647741204</v>
      </c>
      <c r="M1326" s="3">
        <f t="shared" si="101"/>
        <v>3.1751938265488404E-3</v>
      </c>
      <c r="N1326">
        <f t="shared" si="102"/>
        <v>73615826.72718288</v>
      </c>
      <c r="O1326">
        <f t="shared" si="103"/>
        <v>20.138374155979452</v>
      </c>
      <c r="P1326" s="3">
        <f t="shared" si="104"/>
        <v>3.17519382654884E-3</v>
      </c>
      <c r="Q1326" t="s">
        <v>1637</v>
      </c>
    </row>
    <row r="1327" spans="1:19" x14ac:dyDescent="0.35">
      <c r="A1327" t="s">
        <v>73</v>
      </c>
      <c r="B1327" t="s">
        <v>47</v>
      </c>
      <c r="C1327" t="s">
        <v>39</v>
      </c>
      <c r="D1327" t="s">
        <v>40</v>
      </c>
      <c r="E1327" t="s">
        <v>519</v>
      </c>
      <c r="F1327" t="s">
        <v>520</v>
      </c>
      <c r="G1327" t="s">
        <v>521</v>
      </c>
      <c r="H1327" t="s">
        <v>452</v>
      </c>
      <c r="I1327" s="3">
        <v>4.1851886229572902E-3</v>
      </c>
      <c r="J1327" s="7">
        <v>14952714239.93</v>
      </c>
      <c r="K1327">
        <v>3.6555</v>
      </c>
      <c r="L1327" s="3">
        <f t="shared" si="100"/>
        <v>1.0080673690871489</v>
      </c>
      <c r="M1327" s="3">
        <f t="shared" si="101"/>
        <v>4.151695364117549E-3</v>
      </c>
      <c r="N1327">
        <f t="shared" si="102"/>
        <v>62079114.390891843</v>
      </c>
      <c r="O1327">
        <f t="shared" si="103"/>
        <v>16.982386647761412</v>
      </c>
      <c r="P1327" s="3">
        <f t="shared" si="104"/>
        <v>4.151695364117549E-3</v>
      </c>
      <c r="Q1327" t="s">
        <v>1638</v>
      </c>
      <c r="R1327" t="s">
        <v>452</v>
      </c>
      <c r="S1327" t="s">
        <v>521</v>
      </c>
    </row>
    <row r="1328" spans="1:19" x14ac:dyDescent="0.35">
      <c r="A1328" t="s">
        <v>73</v>
      </c>
      <c r="B1328" t="s">
        <v>47</v>
      </c>
      <c r="C1328" t="s">
        <v>39</v>
      </c>
      <c r="D1328" t="s">
        <v>40</v>
      </c>
      <c r="E1328" t="s">
        <v>966</v>
      </c>
      <c r="F1328" t="s">
        <v>967</v>
      </c>
      <c r="H1328" t="s">
        <v>128</v>
      </c>
      <c r="I1328" s="3">
        <v>1.8124531173086501E-3</v>
      </c>
      <c r="J1328" s="7">
        <v>14952714239.93</v>
      </c>
      <c r="K1328">
        <v>3.6555</v>
      </c>
      <c r="L1328" s="3">
        <f t="shared" si="100"/>
        <v>1.0080673690871489</v>
      </c>
      <c r="M1328" s="3">
        <f t="shared" si="101"/>
        <v>1.7979484039344605E-3</v>
      </c>
      <c r="N1328">
        <f t="shared" si="102"/>
        <v>26884208.702170223</v>
      </c>
      <c r="O1328">
        <f t="shared" si="103"/>
        <v>7.3544545758911841</v>
      </c>
      <c r="P1328" s="3">
        <f t="shared" si="104"/>
        <v>1.7979484039344605E-3</v>
      </c>
      <c r="Q1328" t="s">
        <v>1638</v>
      </c>
      <c r="R1328" t="s">
        <v>920</v>
      </c>
      <c r="S1328" t="s">
        <v>968</v>
      </c>
    </row>
    <row r="1329" spans="1:19" x14ac:dyDescent="0.35">
      <c r="A1329" t="s">
        <v>73</v>
      </c>
      <c r="B1329" t="s">
        <v>47</v>
      </c>
      <c r="C1329" t="s">
        <v>1636</v>
      </c>
      <c r="D1329" t="s">
        <v>1636</v>
      </c>
      <c r="E1329" t="s">
        <v>400</v>
      </c>
      <c r="F1329" t="s">
        <v>401</v>
      </c>
      <c r="H1329" t="s">
        <v>128</v>
      </c>
      <c r="I1329" s="3">
        <v>1.7377998329182391E-3</v>
      </c>
      <c r="J1329" s="7">
        <v>23184671786.540001</v>
      </c>
      <c r="K1329">
        <v>3.6555</v>
      </c>
      <c r="L1329" s="3">
        <f t="shared" si="100"/>
        <v>0.99970282647741204</v>
      </c>
      <c r="M1329" s="3">
        <f t="shared" si="101"/>
        <v>1.7383164145305175E-3</v>
      </c>
      <c r="N1329">
        <f t="shared" si="102"/>
        <v>40302295.532045059</v>
      </c>
      <c r="O1329">
        <f t="shared" si="103"/>
        <v>11.025111621404749</v>
      </c>
      <c r="P1329" s="3">
        <f t="shared" si="104"/>
        <v>1.7383164145305173E-3</v>
      </c>
      <c r="Q1329" t="s">
        <v>1637</v>
      </c>
    </row>
    <row r="1330" spans="1:19" x14ac:dyDescent="0.35">
      <c r="A1330" t="s">
        <v>73</v>
      </c>
      <c r="B1330" t="s">
        <v>47</v>
      </c>
      <c r="C1330" t="s">
        <v>1636</v>
      </c>
      <c r="D1330" t="s">
        <v>1636</v>
      </c>
      <c r="E1330" t="s">
        <v>310</v>
      </c>
      <c r="F1330" t="s">
        <v>311</v>
      </c>
      <c r="H1330" t="s">
        <v>128</v>
      </c>
      <c r="I1330" s="3">
        <v>1.1860633888860039E-3</v>
      </c>
      <c r="J1330" s="7">
        <v>23184671786.540001</v>
      </c>
      <c r="K1330">
        <v>3.6555</v>
      </c>
      <c r="L1330" s="3">
        <f t="shared" si="100"/>
        <v>0.99970282647741204</v>
      </c>
      <c r="M1330" s="3">
        <f t="shared" si="101"/>
        <v>1.1864159602961797E-3</v>
      </c>
      <c r="N1330">
        <f t="shared" si="102"/>
        <v>27506664.641779602</v>
      </c>
      <c r="O1330">
        <f t="shared" si="103"/>
        <v>7.5247338645273159</v>
      </c>
      <c r="P1330" s="3">
        <f t="shared" si="104"/>
        <v>1.1864159602961797E-3</v>
      </c>
      <c r="Q1330" t="s">
        <v>1637</v>
      </c>
    </row>
    <row r="1331" spans="1:19" x14ac:dyDescent="0.35">
      <c r="A1331" t="s">
        <v>73</v>
      </c>
      <c r="B1331" t="s">
        <v>47</v>
      </c>
      <c r="C1331" t="s">
        <v>29</v>
      </c>
      <c r="D1331" t="s">
        <v>30</v>
      </c>
      <c r="E1331" t="s">
        <v>114</v>
      </c>
      <c r="F1331" t="s">
        <v>115</v>
      </c>
      <c r="G1331" t="s">
        <v>62</v>
      </c>
      <c r="H1331" t="s">
        <v>33</v>
      </c>
      <c r="I1331" s="3">
        <v>2.2322970004902101E-2</v>
      </c>
      <c r="J1331" s="7">
        <v>1860946311.6199999</v>
      </c>
      <c r="K1331">
        <v>3.6555</v>
      </c>
      <c r="L1331" s="3">
        <f t="shared" si="100"/>
        <v>1.025168952068912</v>
      </c>
      <c r="M1331" s="3">
        <f t="shared" si="101"/>
        <v>2.1774918134080935E-2</v>
      </c>
      <c r="N1331">
        <f t="shared" si="102"/>
        <v>40521953.587445363</v>
      </c>
      <c r="O1331">
        <f t="shared" si="103"/>
        <v>11.08520136436749</v>
      </c>
      <c r="P1331" s="3">
        <f t="shared" si="104"/>
        <v>2.1774918134080935E-2</v>
      </c>
      <c r="Q1331" t="s">
        <v>1638</v>
      </c>
      <c r="R1331" t="s">
        <v>33</v>
      </c>
      <c r="S1331" t="s">
        <v>62</v>
      </c>
    </row>
    <row r="1332" spans="1:19" x14ac:dyDescent="0.35">
      <c r="A1332" t="s">
        <v>73</v>
      </c>
      <c r="B1332" t="s">
        <v>47</v>
      </c>
      <c r="C1332" t="s">
        <v>1636</v>
      </c>
      <c r="D1332" t="s">
        <v>1636</v>
      </c>
      <c r="E1332" t="s">
        <v>389</v>
      </c>
      <c r="F1332" t="s">
        <v>390</v>
      </c>
      <c r="G1332" t="s">
        <v>303</v>
      </c>
      <c r="H1332" t="s">
        <v>128</v>
      </c>
      <c r="I1332" s="3">
        <v>9.4872805674070353E-3</v>
      </c>
      <c r="J1332" s="7">
        <v>23184671786.540001</v>
      </c>
      <c r="K1332">
        <v>3.6555</v>
      </c>
      <c r="L1332" s="3">
        <f t="shared" si="100"/>
        <v>0.99970282647741204</v>
      </c>
      <c r="M1332" s="3">
        <f t="shared" si="101"/>
        <v>9.4901007740837845E-3</v>
      </c>
      <c r="N1332">
        <f t="shared" si="102"/>
        <v>220024871.66832173</v>
      </c>
      <c r="O1332">
        <f t="shared" si="103"/>
        <v>60.190089363512982</v>
      </c>
      <c r="P1332" s="3">
        <f t="shared" si="104"/>
        <v>9.4901007740837845E-3</v>
      </c>
      <c r="Q1332" t="s">
        <v>1637</v>
      </c>
    </row>
    <row r="1333" spans="1:19" x14ac:dyDescent="0.35">
      <c r="A1333" t="s">
        <v>73</v>
      </c>
      <c r="B1333" t="s">
        <v>47</v>
      </c>
      <c r="C1333" t="s">
        <v>29</v>
      </c>
      <c r="D1333" t="s">
        <v>30</v>
      </c>
      <c r="E1333" t="s">
        <v>519</v>
      </c>
      <c r="F1333" t="s">
        <v>520</v>
      </c>
      <c r="G1333" t="s">
        <v>521</v>
      </c>
      <c r="H1333" t="s">
        <v>452</v>
      </c>
      <c r="I1333" s="3">
        <v>1.4094809747721E-2</v>
      </c>
      <c r="J1333" s="7">
        <v>1860946311.6199999</v>
      </c>
      <c r="K1333">
        <v>3.6555</v>
      </c>
      <c r="L1333" s="3">
        <f t="shared" si="100"/>
        <v>1.025168952068912</v>
      </c>
      <c r="M1333" s="3">
        <f t="shared" si="101"/>
        <v>1.3748767673148908E-2</v>
      </c>
      <c r="N1333">
        <f t="shared" si="102"/>
        <v>25585718.490666751</v>
      </c>
      <c r="O1333">
        <f t="shared" si="103"/>
        <v>6.999239089226303</v>
      </c>
      <c r="P1333" s="3">
        <f t="shared" si="104"/>
        <v>1.3748767673148908E-2</v>
      </c>
      <c r="Q1333" t="s">
        <v>1638</v>
      </c>
      <c r="R1333" t="s">
        <v>452</v>
      </c>
      <c r="S1333" t="s">
        <v>521</v>
      </c>
    </row>
    <row r="1334" spans="1:19" x14ac:dyDescent="0.35">
      <c r="A1334" t="s">
        <v>73</v>
      </c>
      <c r="B1334" t="s">
        <v>47</v>
      </c>
      <c r="C1334" t="s">
        <v>76</v>
      </c>
      <c r="D1334" t="s">
        <v>77</v>
      </c>
      <c r="E1334" t="s">
        <v>966</v>
      </c>
      <c r="F1334" t="s">
        <v>967</v>
      </c>
      <c r="H1334" t="s">
        <v>128</v>
      </c>
      <c r="I1334" s="3">
        <v>1.4835826231500101E-3</v>
      </c>
      <c r="J1334" s="7">
        <v>6371011234.9899998</v>
      </c>
      <c r="K1334">
        <v>3.6555</v>
      </c>
      <c r="L1334" s="3">
        <f t="shared" si="100"/>
        <v>0.97263275839549324</v>
      </c>
      <c r="M1334" s="3">
        <f t="shared" si="101"/>
        <v>1.5253266048713052E-3</v>
      </c>
      <c r="N1334">
        <f t="shared" si="102"/>
        <v>9717872.9366642367</v>
      </c>
      <c r="O1334">
        <f t="shared" si="103"/>
        <v>2.6584250955175039</v>
      </c>
      <c r="P1334" s="3">
        <f t="shared" si="104"/>
        <v>1.525326604871305E-3</v>
      </c>
      <c r="Q1334" t="s">
        <v>1638</v>
      </c>
      <c r="R1334" t="s">
        <v>920</v>
      </c>
      <c r="S1334" t="s">
        <v>968</v>
      </c>
    </row>
    <row r="1335" spans="1:19" x14ac:dyDescent="0.35">
      <c r="A1335" t="s">
        <v>73</v>
      </c>
      <c r="B1335" t="s">
        <v>47</v>
      </c>
      <c r="C1335" t="s">
        <v>1636</v>
      </c>
      <c r="D1335" t="s">
        <v>1636</v>
      </c>
      <c r="E1335" t="s">
        <v>301</v>
      </c>
      <c r="F1335" t="s">
        <v>302</v>
      </c>
      <c r="G1335" t="s">
        <v>303</v>
      </c>
      <c r="H1335" t="s">
        <v>128</v>
      </c>
      <c r="I1335" s="3">
        <v>8.7480014071045526E-5</v>
      </c>
      <c r="J1335" s="7">
        <v>23184671786.540001</v>
      </c>
      <c r="K1335">
        <v>3.6555</v>
      </c>
      <c r="L1335" s="3">
        <f t="shared" si="100"/>
        <v>0.99970282647741204</v>
      </c>
      <c r="M1335" s="3">
        <f t="shared" si="101"/>
        <v>8.7506018542823539E-5</v>
      </c>
      <c r="N1335">
        <f t="shared" si="102"/>
        <v>2028798.3192622471</v>
      </c>
      <c r="O1335">
        <f t="shared" si="103"/>
        <v>0.55499885631575629</v>
      </c>
      <c r="P1335" s="3">
        <f t="shared" si="104"/>
        <v>8.7506018542823539E-5</v>
      </c>
      <c r="Q1335" t="s">
        <v>1637</v>
      </c>
    </row>
    <row r="1336" spans="1:19" x14ac:dyDescent="0.35">
      <c r="A1336" t="s">
        <v>73</v>
      </c>
      <c r="B1336" t="s">
        <v>47</v>
      </c>
      <c r="C1336" t="s">
        <v>39</v>
      </c>
      <c r="D1336" t="s">
        <v>40</v>
      </c>
      <c r="E1336" t="s">
        <v>114</v>
      </c>
      <c r="F1336" t="s">
        <v>115</v>
      </c>
      <c r="G1336" t="s">
        <v>62</v>
      </c>
      <c r="H1336" t="s">
        <v>33</v>
      </c>
      <c r="I1336" s="3">
        <v>1.4583100234766701E-2</v>
      </c>
      <c r="J1336" s="7">
        <v>14952714239.93</v>
      </c>
      <c r="K1336">
        <v>3.6555</v>
      </c>
      <c r="L1336" s="3">
        <f t="shared" si="100"/>
        <v>1.0080673690871489</v>
      </c>
      <c r="M1336" s="3">
        <f t="shared" si="101"/>
        <v>1.4466394491047125E-2</v>
      </c>
      <c r="N1336">
        <f t="shared" si="102"/>
        <v>216311862.90672526</v>
      </c>
      <c r="O1336">
        <f t="shared" si="103"/>
        <v>59.17435724435105</v>
      </c>
      <c r="P1336" s="3">
        <f t="shared" si="104"/>
        <v>1.4466394491047125E-2</v>
      </c>
      <c r="Q1336" t="s">
        <v>1638</v>
      </c>
      <c r="R1336" t="s">
        <v>33</v>
      </c>
      <c r="S1336" t="s">
        <v>62</v>
      </c>
    </row>
    <row r="1337" spans="1:19" x14ac:dyDescent="0.35">
      <c r="A1337" t="s">
        <v>73</v>
      </c>
      <c r="B1337" t="s">
        <v>47</v>
      </c>
      <c r="C1337" t="s">
        <v>1636</v>
      </c>
      <c r="D1337" t="s">
        <v>1636</v>
      </c>
      <c r="E1337" t="s">
        <v>280</v>
      </c>
      <c r="F1337" t="s">
        <v>281</v>
      </c>
      <c r="G1337" t="s">
        <v>282</v>
      </c>
      <c r="H1337" t="s">
        <v>128</v>
      </c>
      <c r="I1337" s="3">
        <v>2.5688727967620588E-4</v>
      </c>
      <c r="J1337" s="7">
        <v>23184671786.540001</v>
      </c>
      <c r="K1337">
        <v>3.6555</v>
      </c>
      <c r="L1337" s="3">
        <f t="shared" si="100"/>
        <v>0.99970282647741204</v>
      </c>
      <c r="M1337" s="3">
        <f t="shared" si="101"/>
        <v>2.5696364246701484E-4</v>
      </c>
      <c r="N1337">
        <f t="shared" si="102"/>
        <v>5957617.7116715508</v>
      </c>
      <c r="O1337">
        <f t="shared" si="103"/>
        <v>1.6297682154757356</v>
      </c>
      <c r="P1337" s="3">
        <f t="shared" si="104"/>
        <v>2.5696364246701484E-4</v>
      </c>
      <c r="Q1337" t="s">
        <v>1637</v>
      </c>
    </row>
    <row r="1338" spans="1:19" x14ac:dyDescent="0.35">
      <c r="A1338" t="s">
        <v>73</v>
      </c>
      <c r="B1338" t="s">
        <v>47</v>
      </c>
      <c r="C1338" t="s">
        <v>1636</v>
      </c>
      <c r="D1338" t="s">
        <v>1636</v>
      </c>
      <c r="E1338" t="s">
        <v>421</v>
      </c>
      <c r="F1338" t="s">
        <v>422</v>
      </c>
      <c r="G1338" t="s">
        <v>423</v>
      </c>
      <c r="H1338" t="s">
        <v>128</v>
      </c>
      <c r="I1338" s="3">
        <v>1.9173811733344979E-3</v>
      </c>
      <c r="J1338" s="7">
        <v>23184671786.540001</v>
      </c>
      <c r="K1338">
        <v>3.6555</v>
      </c>
      <c r="L1338" s="3">
        <f t="shared" si="100"/>
        <v>0.99970282647741204</v>
      </c>
      <c r="M1338" s="3">
        <f t="shared" si="101"/>
        <v>1.9179511376302191E-3</v>
      </c>
      <c r="N1338">
        <f t="shared" si="102"/>
        <v>44467067.628577635</v>
      </c>
      <c r="O1338">
        <f t="shared" si="103"/>
        <v>12.164428293961874</v>
      </c>
      <c r="P1338" s="3">
        <f t="shared" si="104"/>
        <v>1.9179511376302188E-3</v>
      </c>
      <c r="Q1338" t="s">
        <v>1637</v>
      </c>
    </row>
    <row r="1339" spans="1:19" x14ac:dyDescent="0.35">
      <c r="A1339" t="s">
        <v>73</v>
      </c>
      <c r="B1339" t="s">
        <v>47</v>
      </c>
      <c r="C1339" t="s">
        <v>76</v>
      </c>
      <c r="D1339" t="s">
        <v>77</v>
      </c>
      <c r="E1339" t="s">
        <v>114</v>
      </c>
      <c r="F1339" t="s">
        <v>115</v>
      </c>
      <c r="G1339" t="s">
        <v>62</v>
      </c>
      <c r="H1339" t="s">
        <v>33</v>
      </c>
      <c r="I1339" s="3">
        <v>2.4849444561013899E-3</v>
      </c>
      <c r="J1339" s="7">
        <v>6371011234.9899998</v>
      </c>
      <c r="K1339">
        <v>3.6555</v>
      </c>
      <c r="L1339" s="3">
        <f t="shared" si="100"/>
        <v>0.97263275839549324</v>
      </c>
      <c r="M1339" s="3">
        <f t="shared" si="101"/>
        <v>2.5548640374818206E-3</v>
      </c>
      <c r="N1339">
        <f t="shared" si="102"/>
        <v>16277067.48666859</v>
      </c>
      <c r="O1339">
        <f t="shared" si="103"/>
        <v>4.4527609045735437</v>
      </c>
      <c r="P1339" s="3">
        <f t="shared" si="104"/>
        <v>2.5548640374818206E-3</v>
      </c>
      <c r="Q1339" t="s">
        <v>1638</v>
      </c>
      <c r="R1339" t="s">
        <v>33</v>
      </c>
      <c r="S1339" t="s">
        <v>62</v>
      </c>
    </row>
    <row r="1340" spans="1:19" x14ac:dyDescent="0.35">
      <c r="A1340" t="s">
        <v>73</v>
      </c>
      <c r="B1340" t="s">
        <v>47</v>
      </c>
      <c r="C1340" t="s">
        <v>76</v>
      </c>
      <c r="D1340" t="s">
        <v>77</v>
      </c>
      <c r="E1340" t="s">
        <v>988</v>
      </c>
      <c r="F1340" t="s">
        <v>989</v>
      </c>
      <c r="H1340" t="s">
        <v>128</v>
      </c>
      <c r="I1340" s="3">
        <v>4.3408168187385101E-3</v>
      </c>
      <c r="J1340" s="7">
        <v>6371011234.9899998</v>
      </c>
      <c r="K1340">
        <v>3.6555</v>
      </c>
      <c r="L1340" s="3">
        <f t="shared" si="100"/>
        <v>0.97263275839549324</v>
      </c>
      <c r="M1340" s="3">
        <f t="shared" si="101"/>
        <v>4.4629556029958861E-3</v>
      </c>
      <c r="N1340">
        <f t="shared" si="102"/>
        <v>28433540.287948359</v>
      </c>
      <c r="O1340">
        <f t="shared" si="103"/>
        <v>7.7782903263434164</v>
      </c>
      <c r="P1340" s="3">
        <f t="shared" si="104"/>
        <v>4.4629556029958861E-3</v>
      </c>
      <c r="Q1340" t="s">
        <v>1638</v>
      </c>
      <c r="R1340" t="s">
        <v>920</v>
      </c>
      <c r="S1340" t="s">
        <v>990</v>
      </c>
    </row>
    <row r="1341" spans="1:19" x14ac:dyDescent="0.35">
      <c r="A1341" t="s">
        <v>73</v>
      </c>
      <c r="B1341" t="s">
        <v>47</v>
      </c>
      <c r="C1341" t="s">
        <v>1636</v>
      </c>
      <c r="D1341" t="s">
        <v>1636</v>
      </c>
      <c r="E1341" t="s">
        <v>424</v>
      </c>
      <c r="F1341" t="s">
        <v>425</v>
      </c>
      <c r="G1341" t="s">
        <v>426</v>
      </c>
      <c r="H1341" t="s">
        <v>128</v>
      </c>
      <c r="I1341" s="3">
        <v>1.235530931750841E-2</v>
      </c>
      <c r="J1341" s="7">
        <v>23184671786.540001</v>
      </c>
      <c r="K1341">
        <v>3.6555</v>
      </c>
      <c r="L1341" s="3">
        <f t="shared" si="100"/>
        <v>0.99970282647741204</v>
      </c>
      <c r="M1341" s="3">
        <f t="shared" si="101"/>
        <v>1.2358982079748651E-2</v>
      </c>
      <c r="N1341">
        <f t="shared" si="102"/>
        <v>286538943.13470203</v>
      </c>
      <c r="O1341">
        <f t="shared" si="103"/>
        <v>78.385704591629604</v>
      </c>
      <c r="P1341" s="3">
        <f t="shared" si="104"/>
        <v>1.2358982079748651E-2</v>
      </c>
      <c r="Q1341" t="s">
        <v>1637</v>
      </c>
    </row>
    <row r="1342" spans="1:19" x14ac:dyDescent="0.35">
      <c r="A1342" t="s">
        <v>73</v>
      </c>
      <c r="B1342" t="s">
        <v>47</v>
      </c>
      <c r="C1342" t="s">
        <v>29</v>
      </c>
      <c r="D1342" t="s">
        <v>30</v>
      </c>
      <c r="E1342" t="s">
        <v>522</v>
      </c>
      <c r="F1342" t="s">
        <v>523</v>
      </c>
      <c r="G1342" t="s">
        <v>524</v>
      </c>
      <c r="H1342" t="s">
        <v>452</v>
      </c>
      <c r="I1342" s="3">
        <v>1.0724701689920599E-7</v>
      </c>
      <c r="J1342" s="7">
        <v>1860946311.6199999</v>
      </c>
      <c r="K1342">
        <v>3.6555</v>
      </c>
      <c r="L1342" s="3">
        <f t="shared" si="100"/>
        <v>1.025168952068912</v>
      </c>
      <c r="M1342" s="3">
        <f t="shared" si="101"/>
        <v>1.0461399234025655E-7</v>
      </c>
      <c r="N1342">
        <f t="shared" si="102"/>
        <v>194.68102318944335</v>
      </c>
      <c r="O1342">
        <f t="shared" si="103"/>
        <v>5.3257016328667316E-5</v>
      </c>
      <c r="P1342" s="3">
        <f t="shared" si="104"/>
        <v>1.0461399234025655E-7</v>
      </c>
      <c r="Q1342" t="s">
        <v>1638</v>
      </c>
      <c r="R1342" t="s">
        <v>452</v>
      </c>
      <c r="S1342" t="s">
        <v>524</v>
      </c>
    </row>
    <row r="1343" spans="1:19" x14ac:dyDescent="0.35">
      <c r="A1343" t="s">
        <v>73</v>
      </c>
      <c r="B1343" t="s">
        <v>47</v>
      </c>
      <c r="C1343" t="s">
        <v>1636</v>
      </c>
      <c r="D1343" t="s">
        <v>1636</v>
      </c>
      <c r="E1343" t="s">
        <v>143</v>
      </c>
      <c r="F1343" t="s">
        <v>144</v>
      </c>
      <c r="G1343" t="s">
        <v>146</v>
      </c>
      <c r="H1343" t="s">
        <v>128</v>
      </c>
      <c r="I1343" s="3">
        <v>5.9921645975919442E-3</v>
      </c>
      <c r="J1343" s="7">
        <v>23184671786.540001</v>
      </c>
      <c r="K1343">
        <v>3.6555</v>
      </c>
      <c r="L1343" s="3">
        <f t="shared" si="100"/>
        <v>0.99970282647741204</v>
      </c>
      <c r="M1343" s="3">
        <f t="shared" si="101"/>
        <v>5.9939458395912972E-3</v>
      </c>
      <c r="N1343">
        <f t="shared" si="102"/>
        <v>138967666.99722117</v>
      </c>
      <c r="O1343">
        <f t="shared" si="103"/>
        <v>38.016048966549356</v>
      </c>
      <c r="P1343" s="3">
        <f t="shared" si="104"/>
        <v>5.9939458395912972E-3</v>
      </c>
      <c r="Q1343" t="s">
        <v>1637</v>
      </c>
    </row>
    <row r="1344" spans="1:19" x14ac:dyDescent="0.35">
      <c r="A1344" t="s">
        <v>73</v>
      </c>
      <c r="B1344" t="s">
        <v>47</v>
      </c>
      <c r="C1344" t="s">
        <v>39</v>
      </c>
      <c r="D1344" t="s">
        <v>40</v>
      </c>
      <c r="E1344" t="s">
        <v>522</v>
      </c>
      <c r="F1344" t="s">
        <v>523</v>
      </c>
      <c r="G1344" t="s">
        <v>524</v>
      </c>
      <c r="H1344" t="s">
        <v>452</v>
      </c>
      <c r="I1344" s="3">
        <v>1.3247970063750999E-8</v>
      </c>
      <c r="J1344" s="7">
        <v>14952714239.93</v>
      </c>
      <c r="K1344">
        <v>3.6555</v>
      </c>
      <c r="L1344" s="3">
        <f t="shared" si="100"/>
        <v>1.0080673690871489</v>
      </c>
      <c r="M1344" s="3">
        <f t="shared" si="101"/>
        <v>1.3141949109758053E-8</v>
      </c>
      <c r="N1344">
        <f t="shared" si="102"/>
        <v>196.50780959391463</v>
      </c>
      <c r="O1344">
        <f t="shared" si="103"/>
        <v>5.3756752727100158E-5</v>
      </c>
      <c r="P1344" s="3">
        <f t="shared" si="104"/>
        <v>1.3141949109758053E-8</v>
      </c>
      <c r="Q1344" t="s">
        <v>1638</v>
      </c>
      <c r="R1344" t="s">
        <v>452</v>
      </c>
      <c r="S1344" t="s">
        <v>524</v>
      </c>
    </row>
    <row r="1345" spans="1:19" x14ac:dyDescent="0.35">
      <c r="A1345" t="s">
        <v>73</v>
      </c>
      <c r="B1345" t="s">
        <v>47</v>
      </c>
      <c r="C1345" t="s">
        <v>1636</v>
      </c>
      <c r="D1345" t="s">
        <v>1636</v>
      </c>
      <c r="E1345" t="s">
        <v>427</v>
      </c>
      <c r="F1345" t="s">
        <v>428</v>
      </c>
      <c r="G1345" t="s">
        <v>429</v>
      </c>
      <c r="H1345" t="s">
        <v>128</v>
      </c>
      <c r="I1345" s="3">
        <v>3.6518099632232771E-2</v>
      </c>
      <c r="J1345" s="7">
        <v>23184671786.540001</v>
      </c>
      <c r="K1345">
        <v>3.6555</v>
      </c>
      <c r="L1345" s="3">
        <f t="shared" si="100"/>
        <v>0.99970282647741204</v>
      </c>
      <c r="M1345" s="3">
        <f t="shared" si="101"/>
        <v>3.6528955070487527E-2</v>
      </c>
      <c r="N1345">
        <f t="shared" si="102"/>
        <v>846911834.01451945</v>
      </c>
      <c r="O1345">
        <f t="shared" si="103"/>
        <v>231.68153030078497</v>
      </c>
      <c r="P1345" s="3">
        <f t="shared" si="104"/>
        <v>3.6528955070487527E-2</v>
      </c>
      <c r="Q1345" t="s">
        <v>1637</v>
      </c>
    </row>
    <row r="1346" spans="1:19" x14ac:dyDescent="0.35">
      <c r="A1346" t="s">
        <v>73</v>
      </c>
      <c r="B1346" t="s">
        <v>47</v>
      </c>
      <c r="C1346" t="s">
        <v>1636</v>
      </c>
      <c r="D1346" t="s">
        <v>1636</v>
      </c>
      <c r="E1346" t="s">
        <v>431</v>
      </c>
      <c r="F1346" t="s">
        <v>432</v>
      </c>
      <c r="G1346" t="s">
        <v>433</v>
      </c>
      <c r="H1346" t="s">
        <v>128</v>
      </c>
      <c r="I1346" s="3">
        <v>3.7065693845344141E-3</v>
      </c>
      <c r="J1346" s="7">
        <v>23184671786.540001</v>
      </c>
      <c r="K1346">
        <v>3.6555</v>
      </c>
      <c r="L1346" s="3">
        <f t="shared" ref="L1346:L1409" si="105">SUMIFS($I$2:$I$3582,$A$2:$A$3582,$A1346,$B$2:$B$3582,$B1346,$C$2:$C$3582,$C1346)</f>
        <v>0.99970282647741204</v>
      </c>
      <c r="M1346" s="3">
        <f t="shared" ref="M1346:M1409" si="106">IF(L1346=0,0,I1346/L1346)</f>
        <v>3.7076712062473725E-3</v>
      </c>
      <c r="N1346">
        <f t="shared" ref="N1346:N1409" si="107">M1346*J1346</f>
        <v>85961140.009250194</v>
      </c>
      <c r="O1346">
        <f t="shared" ref="O1346:O1409" si="108">IF(K1346=0,"",N1346/K1346/1000000)</f>
        <v>23.515562853029735</v>
      </c>
      <c r="P1346" s="3">
        <f t="shared" ref="P1346:P1409" si="109">IF(J1346=0,0,N1346/J1346)</f>
        <v>3.7076712062473725E-3</v>
      </c>
      <c r="Q1346" t="s">
        <v>1637</v>
      </c>
    </row>
    <row r="1347" spans="1:19" x14ac:dyDescent="0.35">
      <c r="A1347" t="s">
        <v>73</v>
      </c>
      <c r="B1347" t="s">
        <v>47</v>
      </c>
      <c r="C1347" t="s">
        <v>29</v>
      </c>
      <c r="D1347" t="s">
        <v>30</v>
      </c>
      <c r="E1347" t="s">
        <v>116</v>
      </c>
      <c r="F1347" t="s">
        <v>117</v>
      </c>
      <c r="G1347" t="s">
        <v>62</v>
      </c>
      <c r="H1347" t="s">
        <v>33</v>
      </c>
      <c r="I1347" s="3">
        <v>2.4541880149472999E-2</v>
      </c>
      <c r="J1347" s="7">
        <v>1860946311.6199999</v>
      </c>
      <c r="K1347">
        <v>3.6555</v>
      </c>
      <c r="L1347" s="3">
        <f t="shared" si="105"/>
        <v>1.025168952068912</v>
      </c>
      <c r="M1347" s="3">
        <f t="shared" si="106"/>
        <v>2.3939351752649732E-2</v>
      </c>
      <c r="N1347">
        <f t="shared" si="107"/>
        <v>44549848.346667297</v>
      </c>
      <c r="O1347">
        <f t="shared" si="108"/>
        <v>12.18707381935913</v>
      </c>
      <c r="P1347" s="3">
        <f t="shared" si="109"/>
        <v>2.3939351752649732E-2</v>
      </c>
      <c r="Q1347" t="s">
        <v>1638</v>
      </c>
      <c r="R1347" t="s">
        <v>33</v>
      </c>
      <c r="S1347" t="s">
        <v>62</v>
      </c>
    </row>
    <row r="1348" spans="1:19" x14ac:dyDescent="0.35">
      <c r="A1348" t="s">
        <v>73</v>
      </c>
      <c r="B1348" t="s">
        <v>47</v>
      </c>
      <c r="C1348" t="s">
        <v>39</v>
      </c>
      <c r="D1348" t="s">
        <v>40</v>
      </c>
      <c r="E1348" t="s">
        <v>988</v>
      </c>
      <c r="F1348" t="s">
        <v>989</v>
      </c>
      <c r="H1348" t="s">
        <v>128</v>
      </c>
      <c r="I1348" s="3">
        <v>1.0385136622844E-2</v>
      </c>
      <c r="J1348" s="7">
        <v>14952714239.93</v>
      </c>
      <c r="K1348">
        <v>3.6555</v>
      </c>
      <c r="L1348" s="3">
        <f t="shared" si="105"/>
        <v>1.0080673690871489</v>
      </c>
      <c r="M1348" s="3">
        <f t="shared" si="106"/>
        <v>1.0302026373741485E-2</v>
      </c>
      <c r="N1348">
        <f t="shared" si="107"/>
        <v>154043256.45877871</v>
      </c>
      <c r="O1348">
        <f t="shared" si="108"/>
        <v>42.140133075852468</v>
      </c>
      <c r="P1348" s="3">
        <f t="shared" si="109"/>
        <v>1.0302026373741485E-2</v>
      </c>
      <c r="Q1348" t="s">
        <v>1638</v>
      </c>
      <c r="R1348" t="s">
        <v>920</v>
      </c>
      <c r="S1348" t="s">
        <v>990</v>
      </c>
    </row>
    <row r="1349" spans="1:19" x14ac:dyDescent="0.35">
      <c r="A1349" t="s">
        <v>73</v>
      </c>
      <c r="B1349" t="s">
        <v>47</v>
      </c>
      <c r="C1349" t="s">
        <v>1636</v>
      </c>
      <c r="D1349" t="s">
        <v>1636</v>
      </c>
      <c r="E1349" t="s">
        <v>211</v>
      </c>
      <c r="F1349" t="s">
        <v>212</v>
      </c>
      <c r="G1349" t="s">
        <v>213</v>
      </c>
      <c r="H1349" t="s">
        <v>128</v>
      </c>
      <c r="I1349" s="3">
        <v>4.9408369491903614E-4</v>
      </c>
      <c r="J1349" s="7">
        <v>23184671786.540001</v>
      </c>
      <c r="K1349">
        <v>3.6555</v>
      </c>
      <c r="L1349" s="3">
        <f t="shared" si="105"/>
        <v>0.99970282647741204</v>
      </c>
      <c r="M1349" s="3">
        <f t="shared" si="106"/>
        <v>4.9423056715764899E-4</v>
      </c>
      <c r="N1349">
        <f t="shared" si="107"/>
        <v>11458573.486425608</v>
      </c>
      <c r="O1349">
        <f t="shared" si="108"/>
        <v>3.1346118140953654</v>
      </c>
      <c r="P1349" s="3">
        <f t="shared" si="109"/>
        <v>4.9423056715764899E-4</v>
      </c>
      <c r="Q1349" t="s">
        <v>1637</v>
      </c>
    </row>
    <row r="1350" spans="1:19" x14ac:dyDescent="0.35">
      <c r="A1350" t="s">
        <v>73</v>
      </c>
      <c r="B1350" t="s">
        <v>47</v>
      </c>
      <c r="C1350" t="s">
        <v>1636</v>
      </c>
      <c r="D1350" t="s">
        <v>1636</v>
      </c>
      <c r="E1350" t="s">
        <v>214</v>
      </c>
      <c r="F1350" t="s">
        <v>215</v>
      </c>
      <c r="G1350" t="s">
        <v>216</v>
      </c>
      <c r="H1350" t="s">
        <v>128</v>
      </c>
      <c r="I1350" s="3">
        <v>5.6395319819010593E-3</v>
      </c>
      <c r="J1350" s="7">
        <v>23184671786.540001</v>
      </c>
      <c r="K1350">
        <v>3.6555</v>
      </c>
      <c r="L1350" s="3">
        <f t="shared" si="105"/>
        <v>0.99970282647741204</v>
      </c>
      <c r="M1350" s="3">
        <f t="shared" si="106"/>
        <v>5.6412083996728426E-3</v>
      </c>
      <c r="N1350">
        <f t="shared" si="107"/>
        <v>130789565.22588742</v>
      </c>
      <c r="O1350">
        <f t="shared" si="108"/>
        <v>35.778844269152628</v>
      </c>
      <c r="P1350" s="3">
        <f t="shared" si="109"/>
        <v>5.6412083996728426E-3</v>
      </c>
      <c r="Q1350" t="s">
        <v>1637</v>
      </c>
    </row>
    <row r="1351" spans="1:19" x14ac:dyDescent="0.35">
      <c r="A1351" t="s">
        <v>73</v>
      </c>
      <c r="B1351" t="s">
        <v>47</v>
      </c>
      <c r="C1351" t="s">
        <v>76</v>
      </c>
      <c r="D1351" t="s">
        <v>77</v>
      </c>
      <c r="E1351" t="s">
        <v>1653</v>
      </c>
      <c r="F1351" t="s">
        <v>761</v>
      </c>
      <c r="H1351" t="s">
        <v>128</v>
      </c>
      <c r="I1351" s="3">
        <v>1.13943792405601E-3</v>
      </c>
      <c r="J1351" s="7">
        <v>6371011234.9899998</v>
      </c>
      <c r="K1351">
        <v>3.6555</v>
      </c>
      <c r="L1351" s="3">
        <f t="shared" si="105"/>
        <v>0.97263275839549324</v>
      </c>
      <c r="M1351" s="3">
        <f t="shared" si="106"/>
        <v>1.171498609542709E-3</v>
      </c>
      <c r="N1351">
        <f t="shared" si="107"/>
        <v>7463630.8031717623</v>
      </c>
      <c r="O1351">
        <f t="shared" si="108"/>
        <v>2.0417537418059806</v>
      </c>
      <c r="P1351" s="3">
        <f t="shared" si="109"/>
        <v>1.171498609542709E-3</v>
      </c>
      <c r="Q1351" t="s">
        <v>1638</v>
      </c>
      <c r="R1351" t="s">
        <v>920</v>
      </c>
      <c r="S1351" t="s">
        <v>1654</v>
      </c>
    </row>
    <row r="1352" spans="1:19" x14ac:dyDescent="0.35">
      <c r="A1352" t="s">
        <v>73</v>
      </c>
      <c r="B1352" t="s">
        <v>47</v>
      </c>
      <c r="C1352" t="s">
        <v>76</v>
      </c>
      <c r="D1352" t="s">
        <v>77</v>
      </c>
      <c r="E1352" t="s">
        <v>116</v>
      </c>
      <c r="F1352" t="s">
        <v>117</v>
      </c>
      <c r="G1352" t="s">
        <v>62</v>
      </c>
      <c r="H1352" t="s">
        <v>33</v>
      </c>
      <c r="I1352" s="3">
        <v>1.61916646052487E-2</v>
      </c>
      <c r="J1352" s="7">
        <v>6371011234.9899998</v>
      </c>
      <c r="K1352">
        <v>3.6555</v>
      </c>
      <c r="L1352" s="3">
        <f t="shared" si="105"/>
        <v>0.97263275839549324</v>
      </c>
      <c r="M1352" s="3">
        <f t="shared" si="106"/>
        <v>1.664725402829258E-2</v>
      </c>
      <c r="N1352">
        <f t="shared" si="107"/>
        <v>106059842.44598456</v>
      </c>
      <c r="O1352">
        <f t="shared" si="108"/>
        <v>29.013771699079349</v>
      </c>
      <c r="P1352" s="3">
        <f t="shared" si="109"/>
        <v>1.664725402829258E-2</v>
      </c>
      <c r="Q1352" t="s">
        <v>1638</v>
      </c>
      <c r="R1352" t="s">
        <v>33</v>
      </c>
      <c r="S1352" t="s">
        <v>62</v>
      </c>
    </row>
    <row r="1353" spans="1:19" x14ac:dyDescent="0.35">
      <c r="A1353" t="s">
        <v>73</v>
      </c>
      <c r="B1353" t="s">
        <v>47</v>
      </c>
      <c r="C1353" t="s">
        <v>1636</v>
      </c>
      <c r="D1353" t="s">
        <v>1636</v>
      </c>
      <c r="E1353" t="s">
        <v>157</v>
      </c>
      <c r="F1353" t="s">
        <v>158</v>
      </c>
      <c r="G1353" t="s">
        <v>155</v>
      </c>
      <c r="H1353" t="s">
        <v>128</v>
      </c>
      <c r="I1353" s="3">
        <v>4.7990312645929886E-3</v>
      </c>
      <c r="J1353" s="7">
        <v>23184671786.540001</v>
      </c>
      <c r="K1353">
        <v>3.6555</v>
      </c>
      <c r="L1353" s="3">
        <f t="shared" si="105"/>
        <v>0.99970282647741204</v>
      </c>
      <c r="M1353" s="3">
        <f t="shared" si="106"/>
        <v>4.800457833557422E-3</v>
      </c>
      <c r="N1353">
        <f t="shared" si="107"/>
        <v>111297039.29615369</v>
      </c>
      <c r="O1353">
        <f t="shared" si="108"/>
        <v>30.446461303830855</v>
      </c>
      <c r="P1353" s="3">
        <f t="shared" si="109"/>
        <v>4.800457833557422E-3</v>
      </c>
      <c r="Q1353" t="s">
        <v>1637</v>
      </c>
    </row>
    <row r="1354" spans="1:19" x14ac:dyDescent="0.35">
      <c r="A1354" t="s">
        <v>73</v>
      </c>
      <c r="B1354" t="s">
        <v>47</v>
      </c>
      <c r="C1354" t="s">
        <v>39</v>
      </c>
      <c r="D1354" t="s">
        <v>40</v>
      </c>
      <c r="E1354" t="s">
        <v>531</v>
      </c>
      <c r="F1354" t="s">
        <v>532</v>
      </c>
      <c r="G1354" t="s">
        <v>530</v>
      </c>
      <c r="H1354" t="s">
        <v>452</v>
      </c>
      <c r="I1354" s="3">
        <v>4.9842036642333311E-3</v>
      </c>
      <c r="J1354" s="7">
        <v>14952714239.93</v>
      </c>
      <c r="K1354">
        <v>3.6555</v>
      </c>
      <c r="L1354" s="3">
        <f t="shared" si="105"/>
        <v>1.0080673690871489</v>
      </c>
      <c r="M1354" s="3">
        <f t="shared" si="106"/>
        <v>4.9443160418402941E-3</v>
      </c>
      <c r="N1354">
        <f t="shared" si="107"/>
        <v>73930944.885539696</v>
      </c>
      <c r="O1354">
        <f t="shared" si="108"/>
        <v>20.224578001789002</v>
      </c>
      <c r="P1354" s="3">
        <f t="shared" si="109"/>
        <v>4.9443160418402941E-3</v>
      </c>
      <c r="Q1354" t="s">
        <v>1638</v>
      </c>
      <c r="R1354" t="s">
        <v>452</v>
      </c>
      <c r="S1354" t="s">
        <v>530</v>
      </c>
    </row>
    <row r="1355" spans="1:19" x14ac:dyDescent="0.35">
      <c r="A1355" t="s">
        <v>73</v>
      </c>
      <c r="B1355" t="s">
        <v>47</v>
      </c>
      <c r="C1355" t="s">
        <v>1636</v>
      </c>
      <c r="D1355" t="s">
        <v>1636</v>
      </c>
      <c r="E1355" t="s">
        <v>148</v>
      </c>
      <c r="F1355" t="s">
        <v>149</v>
      </c>
      <c r="G1355" t="s">
        <v>150</v>
      </c>
      <c r="H1355" t="s">
        <v>128</v>
      </c>
      <c r="I1355" s="3">
        <v>7.3761291355324884E-3</v>
      </c>
      <c r="J1355" s="7">
        <v>23184671786.540001</v>
      </c>
      <c r="K1355">
        <v>3.6555</v>
      </c>
      <c r="L1355" s="3">
        <f t="shared" si="105"/>
        <v>0.99970282647741204</v>
      </c>
      <c r="M1355" s="3">
        <f t="shared" si="106"/>
        <v>7.3783217774058673E-3</v>
      </c>
      <c r="N1355">
        <f t="shared" si="107"/>
        <v>171063968.74463549</v>
      </c>
      <c r="O1355">
        <f t="shared" si="108"/>
        <v>46.796325740565038</v>
      </c>
      <c r="P1355" s="3">
        <f t="shared" si="109"/>
        <v>7.3783217774058673E-3</v>
      </c>
      <c r="Q1355" t="s">
        <v>1637</v>
      </c>
    </row>
    <row r="1356" spans="1:19" x14ac:dyDescent="0.35">
      <c r="A1356" t="s">
        <v>73</v>
      </c>
      <c r="B1356" t="s">
        <v>47</v>
      </c>
      <c r="C1356" t="s">
        <v>1636</v>
      </c>
      <c r="D1356" t="s">
        <v>1636</v>
      </c>
      <c r="E1356" t="s">
        <v>217</v>
      </c>
      <c r="F1356" t="s">
        <v>218</v>
      </c>
      <c r="G1356" t="s">
        <v>202</v>
      </c>
      <c r="H1356" t="s">
        <v>128</v>
      </c>
      <c r="I1356" s="3">
        <v>6.1430750814916394E-3</v>
      </c>
      <c r="J1356" s="7">
        <v>23184671786.540001</v>
      </c>
      <c r="K1356">
        <v>3.6555</v>
      </c>
      <c r="L1356" s="3">
        <f t="shared" si="105"/>
        <v>0.99970282647741204</v>
      </c>
      <c r="M1356" s="3">
        <f t="shared" si="106"/>
        <v>6.1449011834222717E-3</v>
      </c>
      <c r="N1356">
        <f t="shared" si="107"/>
        <v>142467517.09836662</v>
      </c>
      <c r="O1356">
        <f t="shared" si="108"/>
        <v>38.973469319755608</v>
      </c>
      <c r="P1356" s="3">
        <f t="shared" si="109"/>
        <v>6.1449011834222725E-3</v>
      </c>
      <c r="Q1356" t="s">
        <v>1637</v>
      </c>
    </row>
    <row r="1357" spans="1:19" x14ac:dyDescent="0.35">
      <c r="A1357" t="s">
        <v>73</v>
      </c>
      <c r="B1357" t="s">
        <v>47</v>
      </c>
      <c r="C1357" t="s">
        <v>29</v>
      </c>
      <c r="D1357" t="s">
        <v>30</v>
      </c>
      <c r="E1357" t="s">
        <v>531</v>
      </c>
      <c r="F1357" t="s">
        <v>532</v>
      </c>
      <c r="G1357" t="s">
        <v>530</v>
      </c>
      <c r="H1357" t="s">
        <v>452</v>
      </c>
      <c r="I1357" s="3">
        <v>1.8857124816817498E-2</v>
      </c>
      <c r="J1357" s="7">
        <v>1860946311.6199999</v>
      </c>
      <c r="K1357">
        <v>3.6555</v>
      </c>
      <c r="L1357" s="3">
        <f t="shared" si="105"/>
        <v>1.025168952068912</v>
      </c>
      <c r="M1357" s="3">
        <f t="shared" si="106"/>
        <v>1.8394163009679131E-2</v>
      </c>
      <c r="N1357">
        <f t="shared" si="107"/>
        <v>34230549.808199413</v>
      </c>
      <c r="O1357">
        <f t="shared" si="108"/>
        <v>9.3641225025849852</v>
      </c>
      <c r="P1357" s="3">
        <f t="shared" si="109"/>
        <v>1.8394163009679131E-2</v>
      </c>
      <c r="Q1357" t="s">
        <v>1638</v>
      </c>
      <c r="R1357" t="s">
        <v>452</v>
      </c>
      <c r="S1357" t="s">
        <v>530</v>
      </c>
    </row>
    <row r="1358" spans="1:19" x14ac:dyDescent="0.35">
      <c r="A1358" t="s">
        <v>73</v>
      </c>
      <c r="B1358" t="s">
        <v>47</v>
      </c>
      <c r="C1358" t="s">
        <v>39</v>
      </c>
      <c r="D1358" t="s">
        <v>40</v>
      </c>
      <c r="E1358" t="s">
        <v>116</v>
      </c>
      <c r="F1358" t="s">
        <v>117</v>
      </c>
      <c r="G1358" t="s">
        <v>62</v>
      </c>
      <c r="H1358" t="s">
        <v>33</v>
      </c>
      <c r="I1358" s="3">
        <v>4.6746386747646869E-2</v>
      </c>
      <c r="J1358" s="7">
        <v>14952714239.93</v>
      </c>
      <c r="K1358">
        <v>3.6555</v>
      </c>
      <c r="L1358" s="3">
        <f t="shared" si="105"/>
        <v>1.0080673690871489</v>
      </c>
      <c r="M1358" s="3">
        <f t="shared" si="106"/>
        <v>4.6372284413865969E-2</v>
      </c>
      <c r="N1358">
        <f t="shared" si="107"/>
        <v>693391517.4932977</v>
      </c>
      <c r="O1358">
        <f t="shared" si="108"/>
        <v>189.68445287738962</v>
      </c>
      <c r="P1358" s="3">
        <f t="shared" si="109"/>
        <v>4.6372284413865969E-2</v>
      </c>
      <c r="Q1358" t="s">
        <v>1638</v>
      </c>
      <c r="R1358" t="s">
        <v>33</v>
      </c>
      <c r="S1358" t="s">
        <v>62</v>
      </c>
    </row>
    <row r="1359" spans="1:19" x14ac:dyDescent="0.35">
      <c r="A1359" t="s">
        <v>73</v>
      </c>
      <c r="B1359" t="s">
        <v>47</v>
      </c>
      <c r="C1359" t="s">
        <v>1636</v>
      </c>
      <c r="D1359" t="s">
        <v>1636</v>
      </c>
      <c r="E1359" t="s">
        <v>418</v>
      </c>
      <c r="F1359" t="s">
        <v>419</v>
      </c>
      <c r="G1359" t="s">
        <v>420</v>
      </c>
      <c r="H1359" t="s">
        <v>128</v>
      </c>
      <c r="I1359" s="3">
        <v>1.717098660500652E-2</v>
      </c>
      <c r="J1359" s="7">
        <v>23184671786.540001</v>
      </c>
      <c r="K1359">
        <v>3.6555</v>
      </c>
      <c r="L1359" s="3">
        <f t="shared" si="105"/>
        <v>0.99970282647741204</v>
      </c>
      <c r="M1359" s="3">
        <f t="shared" si="106"/>
        <v>1.717609088443894E-2</v>
      </c>
      <c r="N1359">
        <f t="shared" si="107"/>
        <v>398222029.73149836</v>
      </c>
      <c r="O1359">
        <f t="shared" si="108"/>
        <v>108.93777314498655</v>
      </c>
      <c r="P1359" s="3">
        <f t="shared" si="109"/>
        <v>1.717609088443894E-2</v>
      </c>
      <c r="Q1359" t="s">
        <v>1637</v>
      </c>
    </row>
    <row r="1360" spans="1:19" x14ac:dyDescent="0.35">
      <c r="A1360" t="s">
        <v>73</v>
      </c>
      <c r="B1360" t="s">
        <v>47</v>
      </c>
      <c r="C1360" t="s">
        <v>1636</v>
      </c>
      <c r="D1360" t="s">
        <v>1636</v>
      </c>
      <c r="E1360" t="s">
        <v>436</v>
      </c>
      <c r="F1360" t="s">
        <v>437</v>
      </c>
      <c r="G1360" t="s">
        <v>1652</v>
      </c>
      <c r="H1360" t="s">
        <v>128</v>
      </c>
      <c r="I1360" s="3">
        <v>1.8535675861102031E-2</v>
      </c>
      <c r="J1360" s="7">
        <v>23184671786.540001</v>
      </c>
      <c r="K1360">
        <v>3.6555</v>
      </c>
      <c r="L1360" s="3">
        <f t="shared" si="105"/>
        <v>0.99970282647741204</v>
      </c>
      <c r="M1360" s="3">
        <f t="shared" si="106"/>
        <v>1.8541185810602327E-2</v>
      </c>
      <c r="N1360">
        <f t="shared" si="107"/>
        <v>429871307.55206758</v>
      </c>
      <c r="O1360">
        <f t="shared" si="108"/>
        <v>117.59576187992548</v>
      </c>
      <c r="P1360" s="3">
        <f t="shared" si="109"/>
        <v>1.8541185810602327E-2</v>
      </c>
      <c r="Q1360" t="s">
        <v>1637</v>
      </c>
    </row>
    <row r="1361" spans="1:19" x14ac:dyDescent="0.35">
      <c r="A1361" t="s">
        <v>73</v>
      </c>
      <c r="B1361" t="s">
        <v>47</v>
      </c>
      <c r="C1361" t="s">
        <v>76</v>
      </c>
      <c r="D1361" t="s">
        <v>77</v>
      </c>
      <c r="E1361" t="s">
        <v>1003</v>
      </c>
      <c r="F1361" t="s">
        <v>1004</v>
      </c>
      <c r="H1361" t="s">
        <v>128</v>
      </c>
      <c r="I1361" s="3">
        <v>4.4121011299185003E-3</v>
      </c>
      <c r="J1361" s="7">
        <v>6371011234.9899998</v>
      </c>
      <c r="K1361">
        <v>3.6555</v>
      </c>
      <c r="L1361" s="3">
        <f t="shared" si="105"/>
        <v>0.97263275839549324</v>
      </c>
      <c r="M1361" s="3">
        <f t="shared" si="106"/>
        <v>4.5362456608976824E-3</v>
      </c>
      <c r="N1361">
        <f t="shared" si="107"/>
        <v>28900472.070253771</v>
      </c>
      <c r="O1361">
        <f t="shared" si="108"/>
        <v>7.906024366093221</v>
      </c>
      <c r="P1361" s="3">
        <f t="shared" si="109"/>
        <v>4.5362456608976824E-3</v>
      </c>
      <c r="Q1361" t="s">
        <v>1638</v>
      </c>
      <c r="R1361" t="s">
        <v>920</v>
      </c>
      <c r="S1361" t="s">
        <v>1005</v>
      </c>
    </row>
    <row r="1362" spans="1:19" x14ac:dyDescent="0.35">
      <c r="A1362" t="s">
        <v>73</v>
      </c>
      <c r="B1362" t="s">
        <v>47</v>
      </c>
      <c r="C1362" t="s">
        <v>39</v>
      </c>
      <c r="D1362" t="s">
        <v>40</v>
      </c>
      <c r="E1362" t="s">
        <v>1003</v>
      </c>
      <c r="F1362" t="s">
        <v>1004</v>
      </c>
      <c r="H1362" t="s">
        <v>128</v>
      </c>
      <c r="I1362" s="3">
        <v>7.1868545964896297E-3</v>
      </c>
      <c r="J1362" s="7">
        <v>14952714239.93</v>
      </c>
      <c r="K1362">
        <v>3.6555</v>
      </c>
      <c r="L1362" s="3">
        <f t="shared" si="105"/>
        <v>1.0080673690871489</v>
      </c>
      <c r="M1362" s="3">
        <f t="shared" si="106"/>
        <v>7.1293395827281419E-3</v>
      </c>
      <c r="N1362">
        <f t="shared" si="107"/>
        <v>106602977.4999557</v>
      </c>
      <c r="O1362">
        <f t="shared" si="108"/>
        <v>29.16235193542763</v>
      </c>
      <c r="P1362" s="3">
        <f t="shared" si="109"/>
        <v>7.1293395827281419E-3</v>
      </c>
      <c r="Q1362" t="s">
        <v>1638</v>
      </c>
      <c r="R1362" t="s">
        <v>920</v>
      </c>
      <c r="S1362" t="s">
        <v>1005</v>
      </c>
    </row>
    <row r="1363" spans="1:19" x14ac:dyDescent="0.35">
      <c r="A1363" t="s">
        <v>73</v>
      </c>
      <c r="B1363" t="s">
        <v>47</v>
      </c>
      <c r="C1363" t="s">
        <v>1636</v>
      </c>
      <c r="D1363" t="s">
        <v>1636</v>
      </c>
      <c r="E1363" t="s">
        <v>176</v>
      </c>
      <c r="F1363" t="s">
        <v>177</v>
      </c>
      <c r="G1363" t="s">
        <v>178</v>
      </c>
      <c r="H1363" t="s">
        <v>128</v>
      </c>
      <c r="I1363" s="3">
        <v>7.392386376405535E-8</v>
      </c>
      <c r="J1363" s="7">
        <v>23184671786.540001</v>
      </c>
      <c r="K1363">
        <v>3.6555</v>
      </c>
      <c r="L1363" s="3">
        <f t="shared" si="105"/>
        <v>0.99970282647741204</v>
      </c>
      <c r="M1363" s="3">
        <f t="shared" si="106"/>
        <v>7.3945838509365897E-8</v>
      </c>
      <c r="N1363">
        <f t="shared" si="107"/>
        <v>1714.4099958201386</v>
      </c>
      <c r="O1363">
        <f t="shared" si="108"/>
        <v>4.6899466442898061E-4</v>
      </c>
      <c r="P1363" s="3">
        <f t="shared" si="109"/>
        <v>7.3945838509365897E-8</v>
      </c>
      <c r="Q1363" t="s">
        <v>1637</v>
      </c>
    </row>
    <row r="1364" spans="1:19" x14ac:dyDescent="0.35">
      <c r="A1364" t="s">
        <v>73</v>
      </c>
      <c r="B1364" t="s">
        <v>47</v>
      </c>
      <c r="C1364" t="s">
        <v>1636</v>
      </c>
      <c r="D1364" t="s">
        <v>1636</v>
      </c>
      <c r="E1364" t="s">
        <v>159</v>
      </c>
      <c r="F1364" t="s">
        <v>160</v>
      </c>
      <c r="G1364" t="s">
        <v>161</v>
      </c>
      <c r="H1364" t="s">
        <v>128</v>
      </c>
      <c r="I1364" s="3">
        <v>9.8237987997336091E-4</v>
      </c>
      <c r="J1364" s="7">
        <v>23184671786.540001</v>
      </c>
      <c r="K1364">
        <v>3.6555</v>
      </c>
      <c r="L1364" s="3">
        <f t="shared" si="105"/>
        <v>0.99970282647741204</v>
      </c>
      <c r="M1364" s="3">
        <f t="shared" si="106"/>
        <v>9.8267190404463414E-4</v>
      </c>
      <c r="N1364">
        <f t="shared" si="107"/>
        <v>22782925.569129173</v>
      </c>
      <c r="O1364">
        <f t="shared" si="108"/>
        <v>6.232505968849452</v>
      </c>
      <c r="P1364" s="3">
        <f t="shared" si="109"/>
        <v>9.8267190404463414E-4</v>
      </c>
      <c r="Q1364" t="s">
        <v>1637</v>
      </c>
    </row>
    <row r="1365" spans="1:19" x14ac:dyDescent="0.35">
      <c r="A1365" t="s">
        <v>73</v>
      </c>
      <c r="B1365" t="s">
        <v>47</v>
      </c>
      <c r="C1365" t="s">
        <v>76</v>
      </c>
      <c r="D1365" t="s">
        <v>77</v>
      </c>
      <c r="E1365" t="s">
        <v>118</v>
      </c>
      <c r="F1365" t="s">
        <v>119</v>
      </c>
      <c r="G1365" t="s">
        <v>62</v>
      </c>
      <c r="H1365" t="s">
        <v>33</v>
      </c>
      <c r="I1365" s="3">
        <v>2.9733467096917199E-2</v>
      </c>
      <c r="J1365" s="7">
        <v>6371011234.9899998</v>
      </c>
      <c r="K1365">
        <v>3.6555</v>
      </c>
      <c r="L1365" s="3">
        <f t="shared" si="105"/>
        <v>0.97263275839549324</v>
      </c>
      <c r="M1365" s="3">
        <f t="shared" si="106"/>
        <v>3.0570086027091159E-2</v>
      </c>
      <c r="N1365">
        <f t="shared" si="107"/>
        <v>194762361.53320858</v>
      </c>
      <c r="O1365">
        <f t="shared" si="108"/>
        <v>53.279267277584076</v>
      </c>
      <c r="P1365" s="3">
        <f t="shared" si="109"/>
        <v>3.0570086027091159E-2</v>
      </c>
      <c r="Q1365" t="s">
        <v>1638</v>
      </c>
      <c r="R1365" t="s">
        <v>33</v>
      </c>
      <c r="S1365" t="s">
        <v>62</v>
      </c>
    </row>
    <row r="1366" spans="1:19" x14ac:dyDescent="0.35">
      <c r="A1366" t="s">
        <v>73</v>
      </c>
      <c r="B1366" t="s">
        <v>47</v>
      </c>
      <c r="C1366" t="s">
        <v>29</v>
      </c>
      <c r="D1366" t="s">
        <v>30</v>
      </c>
      <c r="E1366" t="s">
        <v>533</v>
      </c>
      <c r="F1366" t="s">
        <v>534</v>
      </c>
      <c r="G1366" t="s">
        <v>535</v>
      </c>
      <c r="H1366" t="s">
        <v>452</v>
      </c>
      <c r="I1366" s="3">
        <v>2.7213928596996499E-8</v>
      </c>
      <c r="J1366" s="7">
        <v>1860946311.6199999</v>
      </c>
      <c r="K1366">
        <v>3.6555</v>
      </c>
      <c r="L1366" s="3">
        <f t="shared" si="105"/>
        <v>1.025168952068912</v>
      </c>
      <c r="M1366" s="3">
        <f t="shared" si="106"/>
        <v>2.654579866282097E-8</v>
      </c>
      <c r="N1366">
        <f t="shared" si="107"/>
        <v>49.400306110583806</v>
      </c>
      <c r="O1366">
        <f t="shared" si="108"/>
        <v>1.3513966929444345E-5</v>
      </c>
      <c r="P1366" s="3">
        <f t="shared" si="109"/>
        <v>2.654579866282097E-8</v>
      </c>
      <c r="Q1366" t="s">
        <v>1638</v>
      </c>
      <c r="R1366" t="s">
        <v>452</v>
      </c>
      <c r="S1366" t="s">
        <v>535</v>
      </c>
    </row>
    <row r="1367" spans="1:19" x14ac:dyDescent="0.35">
      <c r="A1367" t="s">
        <v>73</v>
      </c>
      <c r="B1367" t="s">
        <v>47</v>
      </c>
      <c r="C1367" t="s">
        <v>1636</v>
      </c>
      <c r="D1367" t="s">
        <v>1636</v>
      </c>
      <c r="E1367" t="s">
        <v>442</v>
      </c>
      <c r="F1367" t="s">
        <v>443</v>
      </c>
      <c r="H1367" t="s">
        <v>128</v>
      </c>
      <c r="I1367" s="3">
        <v>1.6655559909937671E-3</v>
      </c>
      <c r="J1367" s="7">
        <v>23184671786.540001</v>
      </c>
      <c r="K1367">
        <v>3.6555</v>
      </c>
      <c r="L1367" s="3">
        <f t="shared" si="105"/>
        <v>0.99970282647741204</v>
      </c>
      <c r="M1367" s="3">
        <f t="shared" si="106"/>
        <v>1.6660510972671535E-3</v>
      </c>
      <c r="N1367">
        <f t="shared" si="107"/>
        <v>38626847.869743787</v>
      </c>
      <c r="O1367">
        <f t="shared" si="108"/>
        <v>10.566775508068332</v>
      </c>
      <c r="P1367" s="3">
        <f t="shared" si="109"/>
        <v>1.6660510972671535E-3</v>
      </c>
      <c r="Q1367" t="s">
        <v>1637</v>
      </c>
    </row>
    <row r="1368" spans="1:19" x14ac:dyDescent="0.35">
      <c r="A1368" t="s">
        <v>73</v>
      </c>
      <c r="B1368" t="s">
        <v>47</v>
      </c>
      <c r="C1368" t="s">
        <v>1636</v>
      </c>
      <c r="D1368" t="s">
        <v>1636</v>
      </c>
      <c r="E1368" t="s">
        <v>1408</v>
      </c>
      <c r="F1368" t="s">
        <v>1409</v>
      </c>
      <c r="H1368" t="s">
        <v>128</v>
      </c>
      <c r="I1368" s="3">
        <v>5.3682375832241936E-4</v>
      </c>
      <c r="J1368" s="7">
        <v>23184671786.540001</v>
      </c>
      <c r="K1368">
        <v>3.6555</v>
      </c>
      <c r="L1368" s="3">
        <f t="shared" si="105"/>
        <v>0.99970282647741204</v>
      </c>
      <c r="M1368" s="3">
        <f t="shared" si="106"/>
        <v>5.3698333555181636E-4</v>
      </c>
      <c r="N1368">
        <f t="shared" si="107"/>
        <v>12449782.389610339</v>
      </c>
      <c r="O1368">
        <f t="shared" si="108"/>
        <v>3.4057673066913798</v>
      </c>
      <c r="P1368" s="3">
        <f t="shared" si="109"/>
        <v>5.3698333555181636E-4</v>
      </c>
      <c r="Q1368" t="s">
        <v>1637</v>
      </c>
    </row>
    <row r="1369" spans="1:19" x14ac:dyDescent="0.35">
      <c r="A1369" t="s">
        <v>73</v>
      </c>
      <c r="B1369" t="s">
        <v>47</v>
      </c>
      <c r="C1369" t="s">
        <v>76</v>
      </c>
      <c r="D1369" t="s">
        <v>77</v>
      </c>
      <c r="E1369" t="s">
        <v>1656</v>
      </c>
      <c r="F1369" t="s">
        <v>663</v>
      </c>
      <c r="H1369" t="s">
        <v>128</v>
      </c>
      <c r="I1369" s="3">
        <v>3.8597127553054302E-4</v>
      </c>
      <c r="J1369" s="7">
        <v>6371011234.9899998</v>
      </c>
      <c r="K1369">
        <v>3.6555</v>
      </c>
      <c r="L1369" s="3">
        <f t="shared" si="105"/>
        <v>0.97263275839549324</v>
      </c>
      <c r="M1369" s="3">
        <f t="shared" si="106"/>
        <v>3.9683145791558755E-4</v>
      </c>
      <c r="N1369">
        <f t="shared" si="107"/>
        <v>2528217.6767776697</v>
      </c>
      <c r="O1369">
        <f t="shared" si="108"/>
        <v>0.69162020975999716</v>
      </c>
      <c r="P1369" s="3">
        <f t="shared" si="109"/>
        <v>3.9683145791558755E-4</v>
      </c>
      <c r="Q1369" t="s">
        <v>1638</v>
      </c>
      <c r="R1369" t="s">
        <v>920</v>
      </c>
      <c r="S1369" t="s">
        <v>1657</v>
      </c>
    </row>
    <row r="1370" spans="1:19" x14ac:dyDescent="0.35">
      <c r="A1370" t="s">
        <v>73</v>
      </c>
      <c r="B1370" t="s">
        <v>47</v>
      </c>
      <c r="C1370" t="s">
        <v>39</v>
      </c>
      <c r="D1370" t="s">
        <v>40</v>
      </c>
      <c r="E1370" t="s">
        <v>118</v>
      </c>
      <c r="F1370" t="s">
        <v>119</v>
      </c>
      <c r="G1370" t="s">
        <v>62</v>
      </c>
      <c r="H1370" t="s">
        <v>33</v>
      </c>
      <c r="I1370" s="3">
        <v>4.054367181014485E-2</v>
      </c>
      <c r="J1370" s="7">
        <v>14952714239.93</v>
      </c>
      <c r="K1370">
        <v>3.6555</v>
      </c>
      <c r="L1370" s="3">
        <f t="shared" si="105"/>
        <v>1.0080673690871489</v>
      </c>
      <c r="M1370" s="3">
        <f t="shared" si="106"/>
        <v>4.0219208609895786E-2</v>
      </c>
      <c r="N1370">
        <f t="shared" si="107"/>
        <v>601386333.29990399</v>
      </c>
      <c r="O1370">
        <f t="shared" si="108"/>
        <v>164.51547894950184</v>
      </c>
      <c r="P1370" s="3">
        <f t="shared" si="109"/>
        <v>4.0219208609895786E-2</v>
      </c>
      <c r="Q1370" t="s">
        <v>1638</v>
      </c>
      <c r="R1370" t="s">
        <v>33</v>
      </c>
      <c r="S1370" t="s">
        <v>62</v>
      </c>
    </row>
    <row r="1371" spans="1:19" x14ac:dyDescent="0.35">
      <c r="A1371" t="s">
        <v>73</v>
      </c>
      <c r="B1371" t="s">
        <v>47</v>
      </c>
      <c r="C1371" t="s">
        <v>1636</v>
      </c>
      <c r="D1371" t="s">
        <v>1636</v>
      </c>
      <c r="E1371" t="s">
        <v>434</v>
      </c>
      <c r="F1371" t="s">
        <v>435</v>
      </c>
      <c r="G1371" t="s">
        <v>300</v>
      </c>
      <c r="H1371" t="s">
        <v>128</v>
      </c>
      <c r="I1371" s="3">
        <v>1.287759340192613E-13</v>
      </c>
      <c r="J1371" s="7">
        <v>23184671786.540001</v>
      </c>
      <c r="K1371">
        <v>3.6555</v>
      </c>
      <c r="L1371" s="3">
        <f t="shared" si="105"/>
        <v>0.99970282647741204</v>
      </c>
      <c r="M1371" s="3">
        <f t="shared" si="106"/>
        <v>1.2881421419305246E-13</v>
      </c>
      <c r="N1371">
        <f t="shared" si="107"/>
        <v>2.9865152775069839E-3</v>
      </c>
      <c r="O1371">
        <f t="shared" si="108"/>
        <v>8.169922794438473E-10</v>
      </c>
      <c r="P1371" s="3">
        <f t="shared" si="109"/>
        <v>1.2881421419305246E-13</v>
      </c>
      <c r="Q1371" t="s">
        <v>1637</v>
      </c>
    </row>
    <row r="1372" spans="1:19" x14ac:dyDescent="0.35">
      <c r="A1372" t="s">
        <v>73</v>
      </c>
      <c r="B1372" t="s">
        <v>47</v>
      </c>
      <c r="C1372" t="s">
        <v>39</v>
      </c>
      <c r="D1372" t="s">
        <v>40</v>
      </c>
      <c r="E1372" t="s">
        <v>533</v>
      </c>
      <c r="F1372" t="s">
        <v>534</v>
      </c>
      <c r="G1372" t="s">
        <v>535</v>
      </c>
      <c r="H1372" t="s">
        <v>452</v>
      </c>
      <c r="I1372" s="3">
        <v>5.3707056367552107E-9</v>
      </c>
      <c r="J1372" s="7">
        <v>14952714239.93</v>
      </c>
      <c r="K1372">
        <v>3.6555</v>
      </c>
      <c r="L1372" s="3">
        <f t="shared" si="105"/>
        <v>1.0080673690871489</v>
      </c>
      <c r="M1372" s="3">
        <f t="shared" si="106"/>
        <v>5.3277249134833424E-9</v>
      </c>
      <c r="N1372">
        <f t="shared" si="107"/>
        <v>79.6639481802722</v>
      </c>
      <c r="O1372">
        <f t="shared" si="108"/>
        <v>2.1792900610114131E-5</v>
      </c>
      <c r="P1372" s="3">
        <f t="shared" si="109"/>
        <v>5.3277249134833424E-9</v>
      </c>
      <c r="Q1372" t="s">
        <v>1638</v>
      </c>
      <c r="R1372" t="s">
        <v>452</v>
      </c>
      <c r="S1372" t="s">
        <v>535</v>
      </c>
    </row>
    <row r="1373" spans="1:19" x14ac:dyDescent="0.35">
      <c r="A1373" t="s">
        <v>73</v>
      </c>
      <c r="B1373" t="s">
        <v>47</v>
      </c>
      <c r="C1373" t="s">
        <v>1636</v>
      </c>
      <c r="D1373" t="s">
        <v>1636</v>
      </c>
      <c r="E1373" t="s">
        <v>162</v>
      </c>
      <c r="F1373" t="s">
        <v>163</v>
      </c>
      <c r="G1373" t="s">
        <v>139</v>
      </c>
      <c r="H1373" t="s">
        <v>128</v>
      </c>
      <c r="I1373" s="3">
        <v>2.826301086797137E-2</v>
      </c>
      <c r="J1373" s="7">
        <v>23184671786.540001</v>
      </c>
      <c r="K1373">
        <v>3.6555</v>
      </c>
      <c r="L1373" s="3">
        <f t="shared" si="105"/>
        <v>0.99970282647741204</v>
      </c>
      <c r="M1373" s="3">
        <f t="shared" si="106"/>
        <v>2.8271412383177815E-2</v>
      </c>
      <c r="N1373">
        <f t="shared" si="107"/>
        <v>655463417.04590034</v>
      </c>
      <c r="O1373">
        <f t="shared" si="108"/>
        <v>179.30882698561081</v>
      </c>
      <c r="P1373" s="3">
        <f t="shared" si="109"/>
        <v>2.8271412383177819E-2</v>
      </c>
      <c r="Q1373" t="s">
        <v>1637</v>
      </c>
    </row>
    <row r="1374" spans="1:19" x14ac:dyDescent="0.35">
      <c r="A1374" t="s">
        <v>73</v>
      </c>
      <c r="B1374" t="s">
        <v>47</v>
      </c>
      <c r="C1374" t="s">
        <v>1636</v>
      </c>
      <c r="D1374" t="s">
        <v>1636</v>
      </c>
      <c r="E1374" t="s">
        <v>173</v>
      </c>
      <c r="F1374" t="s">
        <v>174</v>
      </c>
      <c r="G1374" t="s">
        <v>175</v>
      </c>
      <c r="H1374" t="s">
        <v>128</v>
      </c>
      <c r="I1374" s="3">
        <v>5.3128842290737541E-2</v>
      </c>
      <c r="J1374" s="7">
        <v>23184671786.540001</v>
      </c>
      <c r="K1374">
        <v>3.6555</v>
      </c>
      <c r="L1374" s="3">
        <f t="shared" si="105"/>
        <v>0.99970282647741204</v>
      </c>
      <c r="M1374" s="3">
        <f t="shared" si="106"/>
        <v>5.3144635469266593E-2</v>
      </c>
      <c r="N1374">
        <f t="shared" si="107"/>
        <v>1232140930.5702581</v>
      </c>
      <c r="O1374">
        <f t="shared" si="108"/>
        <v>337.06495159903108</v>
      </c>
      <c r="P1374" s="3">
        <f t="shared" si="109"/>
        <v>5.3144635469266593E-2</v>
      </c>
      <c r="Q1374" t="s">
        <v>1637</v>
      </c>
    </row>
    <row r="1375" spans="1:19" x14ac:dyDescent="0.35">
      <c r="A1375" t="s">
        <v>73</v>
      </c>
      <c r="B1375" t="s">
        <v>47</v>
      </c>
      <c r="C1375" t="s">
        <v>39</v>
      </c>
      <c r="D1375" t="s">
        <v>40</v>
      </c>
      <c r="E1375" t="s">
        <v>536</v>
      </c>
      <c r="F1375" t="s">
        <v>537</v>
      </c>
      <c r="G1375" t="s">
        <v>538</v>
      </c>
      <c r="H1375" t="s">
        <v>452</v>
      </c>
      <c r="I1375" s="3">
        <v>7.9058916154501198E-7</v>
      </c>
      <c r="J1375" s="7">
        <v>14952714239.93</v>
      </c>
      <c r="K1375">
        <v>3.6555</v>
      </c>
      <c r="L1375" s="3">
        <f t="shared" si="105"/>
        <v>1.0080673690871489</v>
      </c>
      <c r="M1375" s="3">
        <f t="shared" si="106"/>
        <v>7.8426222868509935E-7</v>
      </c>
      <c r="N1375">
        <f t="shared" si="107"/>
        <v>11726.848994698923</v>
      </c>
      <c r="O1375">
        <f t="shared" si="108"/>
        <v>3.2080013663517773E-3</v>
      </c>
      <c r="P1375" s="3">
        <f t="shared" si="109"/>
        <v>7.8426222868509935E-7</v>
      </c>
      <c r="Q1375" t="s">
        <v>1638</v>
      </c>
      <c r="R1375" t="s">
        <v>452</v>
      </c>
      <c r="S1375" t="s">
        <v>538</v>
      </c>
    </row>
    <row r="1376" spans="1:19" x14ac:dyDescent="0.35">
      <c r="A1376" t="s">
        <v>73</v>
      </c>
      <c r="B1376" t="s">
        <v>47</v>
      </c>
      <c r="C1376" t="s">
        <v>29</v>
      </c>
      <c r="D1376" t="s">
        <v>30</v>
      </c>
      <c r="E1376" t="s">
        <v>122</v>
      </c>
      <c r="F1376" t="s">
        <v>123</v>
      </c>
      <c r="G1376" t="s">
        <v>62</v>
      </c>
      <c r="H1376" t="s">
        <v>33</v>
      </c>
      <c r="I1376" s="3">
        <v>2.673254479905637E-2</v>
      </c>
      <c r="J1376" s="7">
        <v>1860946311.6199999</v>
      </c>
      <c r="K1376">
        <v>3.6555</v>
      </c>
      <c r="L1376" s="3">
        <f t="shared" si="105"/>
        <v>1.025168952068912</v>
      </c>
      <c r="M1376" s="3">
        <f t="shared" si="106"/>
        <v>2.6076233332180943E-2</v>
      </c>
      <c r="N1376">
        <f t="shared" si="107"/>
        <v>48526470.240464628</v>
      </c>
      <c r="O1376">
        <f t="shared" si="108"/>
        <v>13.274920049367974</v>
      </c>
      <c r="P1376" s="3">
        <f t="shared" si="109"/>
        <v>2.6076233332180943E-2</v>
      </c>
      <c r="Q1376" t="s">
        <v>1638</v>
      </c>
      <c r="R1376" t="s">
        <v>33</v>
      </c>
      <c r="S1376" t="s">
        <v>62</v>
      </c>
    </row>
    <row r="1377" spans="1:19" x14ac:dyDescent="0.35">
      <c r="A1377" t="s">
        <v>73</v>
      </c>
      <c r="B1377" t="s">
        <v>47</v>
      </c>
      <c r="C1377" t="s">
        <v>1636</v>
      </c>
      <c r="D1377" t="s">
        <v>1636</v>
      </c>
      <c r="E1377" t="s">
        <v>151</v>
      </c>
      <c r="F1377" t="s">
        <v>152</v>
      </c>
      <c r="G1377" t="s">
        <v>150</v>
      </c>
      <c r="H1377" t="s">
        <v>128</v>
      </c>
      <c r="I1377" s="3">
        <v>1.036829541872217E-3</v>
      </c>
      <c r="J1377" s="7">
        <v>23184671786.540001</v>
      </c>
      <c r="K1377">
        <v>3.6555</v>
      </c>
      <c r="L1377" s="3">
        <f t="shared" si="105"/>
        <v>0.99970282647741204</v>
      </c>
      <c r="M1377" s="3">
        <f t="shared" si="106"/>
        <v>1.0371377517513138E-3</v>
      </c>
      <c r="N1377">
        <f t="shared" si="107"/>
        <v>24045698.371784214</v>
      </c>
      <c r="O1377">
        <f t="shared" si="108"/>
        <v>6.5779505872751232</v>
      </c>
      <c r="P1377" s="3">
        <f t="shared" si="109"/>
        <v>1.0371377517513138E-3</v>
      </c>
      <c r="Q1377" t="s">
        <v>1637</v>
      </c>
    </row>
    <row r="1378" spans="1:19" x14ac:dyDescent="0.35">
      <c r="A1378" t="s">
        <v>73</v>
      </c>
      <c r="B1378" t="s">
        <v>47</v>
      </c>
      <c r="C1378" t="s">
        <v>1636</v>
      </c>
      <c r="D1378" t="s">
        <v>1636</v>
      </c>
      <c r="E1378" t="s">
        <v>170</v>
      </c>
      <c r="F1378" t="s">
        <v>171</v>
      </c>
      <c r="H1378" t="s">
        <v>128</v>
      </c>
      <c r="I1378" s="3">
        <v>8.5949273495929141E-3</v>
      </c>
      <c r="J1378" s="7">
        <v>23184671786.540001</v>
      </c>
      <c r="K1378">
        <v>3.6555</v>
      </c>
      <c r="L1378" s="3">
        <f t="shared" si="105"/>
        <v>0.99970282647741204</v>
      </c>
      <c r="M1378" s="3">
        <f t="shared" si="106"/>
        <v>8.5974822936915173E-3</v>
      </c>
      <c r="N1378">
        <f t="shared" si="107"/>
        <v>199329805.16982692</v>
      </c>
      <c r="O1378">
        <f t="shared" si="108"/>
        <v>54.528738933067139</v>
      </c>
      <c r="P1378" s="3">
        <f t="shared" si="109"/>
        <v>8.5974822936915173E-3</v>
      </c>
      <c r="Q1378" t="s">
        <v>1637</v>
      </c>
    </row>
    <row r="1379" spans="1:19" x14ac:dyDescent="0.35">
      <c r="A1379" t="s">
        <v>73</v>
      </c>
      <c r="B1379" t="s">
        <v>47</v>
      </c>
      <c r="C1379" t="s">
        <v>76</v>
      </c>
      <c r="D1379" t="s">
        <v>77</v>
      </c>
      <c r="E1379" t="s">
        <v>1012</v>
      </c>
      <c r="F1379" t="s">
        <v>1013</v>
      </c>
      <c r="H1379" t="s">
        <v>128</v>
      </c>
      <c r="I1379" s="3">
        <v>3.6259803472126701E-3</v>
      </c>
      <c r="J1379" s="7">
        <v>6371011234.9899998</v>
      </c>
      <c r="K1379">
        <v>3.6555</v>
      </c>
      <c r="L1379" s="3">
        <f t="shared" si="105"/>
        <v>0.97263275839549324</v>
      </c>
      <c r="M1379" s="3">
        <f t="shared" si="106"/>
        <v>3.7280055765284733E-3</v>
      </c>
      <c r="N1379">
        <f t="shared" si="107"/>
        <v>23751165.412168276</v>
      </c>
      <c r="O1379">
        <f t="shared" si="108"/>
        <v>6.4973780364295655</v>
      </c>
      <c r="P1379" s="3">
        <f t="shared" si="109"/>
        <v>3.7280055765284733E-3</v>
      </c>
      <c r="Q1379" t="s">
        <v>1638</v>
      </c>
      <c r="R1379" t="s">
        <v>920</v>
      </c>
      <c r="S1379" t="s">
        <v>1014</v>
      </c>
    </row>
    <row r="1380" spans="1:19" x14ac:dyDescent="0.35">
      <c r="A1380" t="s">
        <v>73</v>
      </c>
      <c r="B1380" t="s">
        <v>47</v>
      </c>
      <c r="C1380" t="s">
        <v>29</v>
      </c>
      <c r="D1380" t="s">
        <v>30</v>
      </c>
      <c r="E1380" t="s">
        <v>536</v>
      </c>
      <c r="F1380" t="s">
        <v>537</v>
      </c>
      <c r="G1380" t="s">
        <v>538</v>
      </c>
      <c r="H1380" t="s">
        <v>452</v>
      </c>
      <c r="I1380" s="3">
        <v>8.4012851720672107E-6</v>
      </c>
      <c r="J1380" s="7">
        <v>1860946311.6199999</v>
      </c>
      <c r="K1380">
        <v>3.6555</v>
      </c>
      <c r="L1380" s="3">
        <f t="shared" si="105"/>
        <v>1.025168952068912</v>
      </c>
      <c r="M1380" s="3">
        <f t="shared" si="106"/>
        <v>8.1950249811140151E-6</v>
      </c>
      <c r="N1380">
        <f t="shared" si="107"/>
        <v>15250.501512237886</v>
      </c>
      <c r="O1380">
        <f t="shared" si="108"/>
        <v>4.1719331178328243E-3</v>
      </c>
      <c r="P1380" s="3">
        <f t="shared" si="109"/>
        <v>8.1950249811140151E-6</v>
      </c>
      <c r="Q1380" t="s">
        <v>1638</v>
      </c>
      <c r="R1380" t="s">
        <v>452</v>
      </c>
      <c r="S1380" t="s">
        <v>538</v>
      </c>
    </row>
    <row r="1381" spans="1:19" x14ac:dyDescent="0.35">
      <c r="A1381" t="s">
        <v>73</v>
      </c>
      <c r="B1381" t="s">
        <v>47</v>
      </c>
      <c r="C1381" t="s">
        <v>1636</v>
      </c>
      <c r="D1381" t="s">
        <v>1636</v>
      </c>
      <c r="E1381" t="s">
        <v>167</v>
      </c>
      <c r="F1381" t="s">
        <v>168</v>
      </c>
      <c r="G1381" t="s">
        <v>169</v>
      </c>
      <c r="H1381" t="s">
        <v>128</v>
      </c>
      <c r="I1381" s="3">
        <v>4.6965215216005426E-3</v>
      </c>
      <c r="J1381" s="7">
        <v>23184671786.540001</v>
      </c>
      <c r="K1381">
        <v>3.6555</v>
      </c>
      <c r="L1381" s="3">
        <f t="shared" si="105"/>
        <v>0.99970282647741204</v>
      </c>
      <c r="M1381" s="3">
        <f t="shared" si="106"/>
        <v>4.6979176183280088E-3</v>
      </c>
      <c r="N1381">
        <f t="shared" si="107"/>
        <v>108919678.06113859</v>
      </c>
      <c r="O1381">
        <f t="shared" si="108"/>
        <v>29.796109440880478</v>
      </c>
      <c r="P1381" s="3">
        <f t="shared" si="109"/>
        <v>4.6979176183280088E-3</v>
      </c>
      <c r="Q1381" t="s">
        <v>1637</v>
      </c>
    </row>
    <row r="1382" spans="1:19" x14ac:dyDescent="0.35">
      <c r="A1382" t="s">
        <v>73</v>
      </c>
      <c r="B1382" t="s">
        <v>47</v>
      </c>
      <c r="C1382" t="s">
        <v>1636</v>
      </c>
      <c r="D1382" t="s">
        <v>1636</v>
      </c>
      <c r="E1382" t="s">
        <v>556</v>
      </c>
      <c r="F1382" t="s">
        <v>557</v>
      </c>
      <c r="G1382" t="s">
        <v>558</v>
      </c>
      <c r="H1382" t="s">
        <v>452</v>
      </c>
      <c r="I1382" s="3">
        <v>8.992600422133619E-7</v>
      </c>
      <c r="J1382" s="7">
        <v>23184671786.540001</v>
      </c>
      <c r="K1382">
        <v>3.6555</v>
      </c>
      <c r="L1382" s="3">
        <f t="shared" si="105"/>
        <v>0.99970282647741204</v>
      </c>
      <c r="M1382" s="3">
        <f t="shared" si="106"/>
        <v>8.9952735792698127E-7</v>
      </c>
      <c r="N1382">
        <f t="shared" si="107"/>
        <v>20855.246556550552</v>
      </c>
      <c r="O1382">
        <f t="shared" si="108"/>
        <v>5.7051693493504457E-3</v>
      </c>
      <c r="P1382" s="3">
        <f t="shared" si="109"/>
        <v>8.9952735792698127E-7</v>
      </c>
      <c r="Q1382" t="s">
        <v>1637</v>
      </c>
    </row>
    <row r="1383" spans="1:19" x14ac:dyDescent="0.35">
      <c r="A1383" t="s">
        <v>73</v>
      </c>
      <c r="B1383" t="s">
        <v>47</v>
      </c>
      <c r="C1383" t="s">
        <v>39</v>
      </c>
      <c r="D1383" t="s">
        <v>40</v>
      </c>
      <c r="E1383" t="s">
        <v>122</v>
      </c>
      <c r="F1383" t="s">
        <v>123</v>
      </c>
      <c r="G1383" t="s">
        <v>62</v>
      </c>
      <c r="H1383" t="s">
        <v>33</v>
      </c>
      <c r="I1383" s="3">
        <v>1.7768536800468662E-2</v>
      </c>
      <c r="J1383" s="7">
        <v>14952714239.93</v>
      </c>
      <c r="K1383">
        <v>3.6555</v>
      </c>
      <c r="L1383" s="3">
        <f t="shared" si="105"/>
        <v>1.0080673690871489</v>
      </c>
      <c r="M1383" s="3">
        <f t="shared" si="106"/>
        <v>1.7626338621156722E-2</v>
      </c>
      <c r="N1383">
        <f t="shared" si="107"/>
        <v>263561604.49839824</v>
      </c>
      <c r="O1383">
        <f t="shared" si="108"/>
        <v>72.100014908603001</v>
      </c>
      <c r="P1383" s="3">
        <f t="shared" si="109"/>
        <v>1.7626338621156722E-2</v>
      </c>
      <c r="Q1383" t="s">
        <v>1638</v>
      </c>
      <c r="R1383" t="s">
        <v>33</v>
      </c>
      <c r="S1383" t="s">
        <v>62</v>
      </c>
    </row>
    <row r="1384" spans="1:19" x14ac:dyDescent="0.35">
      <c r="A1384" t="s">
        <v>73</v>
      </c>
      <c r="B1384" t="s">
        <v>47</v>
      </c>
      <c r="C1384" t="s">
        <v>1636</v>
      </c>
      <c r="D1384" t="s">
        <v>1636</v>
      </c>
      <c r="E1384" t="s">
        <v>586</v>
      </c>
      <c r="F1384" t="s">
        <v>468</v>
      </c>
      <c r="G1384" t="s">
        <v>587</v>
      </c>
      <c r="H1384" t="s">
        <v>452</v>
      </c>
      <c r="I1384" s="3">
        <v>1.1549530296310021E-3</v>
      </c>
      <c r="J1384" s="7">
        <v>23184671786.540001</v>
      </c>
      <c r="K1384">
        <v>3.6555</v>
      </c>
      <c r="L1384" s="3">
        <f t="shared" si="105"/>
        <v>0.99970282647741204</v>
      </c>
      <c r="M1384" s="3">
        <f t="shared" si="106"/>
        <v>1.1552963531178911E-3</v>
      </c>
      <c r="N1384">
        <f t="shared" si="107"/>
        <v>26785166.763224926</v>
      </c>
      <c r="O1384">
        <f t="shared" si="108"/>
        <v>7.3273606245998977</v>
      </c>
      <c r="P1384" s="3">
        <f t="shared" si="109"/>
        <v>1.1552963531178911E-3</v>
      </c>
      <c r="Q1384" t="s">
        <v>1637</v>
      </c>
    </row>
    <row r="1385" spans="1:19" x14ac:dyDescent="0.35">
      <c r="A1385" t="s">
        <v>73</v>
      </c>
      <c r="B1385" t="s">
        <v>47</v>
      </c>
      <c r="C1385" t="s">
        <v>39</v>
      </c>
      <c r="D1385" t="s">
        <v>40</v>
      </c>
      <c r="E1385" t="s">
        <v>1012</v>
      </c>
      <c r="F1385" t="s">
        <v>1013</v>
      </c>
      <c r="H1385" t="s">
        <v>128</v>
      </c>
      <c r="I1385" s="3">
        <v>1.32890060082505E-2</v>
      </c>
      <c r="J1385" s="7">
        <v>14952714239.93</v>
      </c>
      <c r="K1385">
        <v>3.6555</v>
      </c>
      <c r="L1385" s="3">
        <f t="shared" si="105"/>
        <v>1.0080673690871489</v>
      </c>
      <c r="M1385" s="3">
        <f t="shared" si="106"/>
        <v>1.3182656651493742E-2</v>
      </c>
      <c r="N1385">
        <f t="shared" si="107"/>
        <v>197116497.83289841</v>
      </c>
      <c r="O1385">
        <f t="shared" si="108"/>
        <v>53.923265718205009</v>
      </c>
      <c r="P1385" s="3">
        <f t="shared" si="109"/>
        <v>1.3182656651493742E-2</v>
      </c>
      <c r="Q1385" t="s">
        <v>1638</v>
      </c>
      <c r="R1385" t="s">
        <v>920</v>
      </c>
      <c r="S1385" t="s">
        <v>1014</v>
      </c>
    </row>
    <row r="1386" spans="1:19" x14ac:dyDescent="0.35">
      <c r="A1386" t="s">
        <v>73</v>
      </c>
      <c r="B1386" t="s">
        <v>47</v>
      </c>
      <c r="C1386" t="s">
        <v>1636</v>
      </c>
      <c r="D1386" t="s">
        <v>1636</v>
      </c>
      <c r="E1386" t="s">
        <v>593</v>
      </c>
      <c r="G1386" t="s">
        <v>594</v>
      </c>
      <c r="H1386" t="s">
        <v>452</v>
      </c>
      <c r="I1386" s="3">
        <v>4.0418727525397807E-3</v>
      </c>
      <c r="J1386" s="7">
        <v>23184671786.540001</v>
      </c>
      <c r="K1386">
        <v>3.6555</v>
      </c>
      <c r="L1386" s="3">
        <f t="shared" si="105"/>
        <v>0.99970282647741204</v>
      </c>
      <c r="M1386" s="3">
        <f t="shared" si="106"/>
        <v>4.0430742471558928E-3</v>
      </c>
      <c r="N1386">
        <f t="shared" si="107"/>
        <v>93737349.428921685</v>
      </c>
      <c r="O1386">
        <f t="shared" si="108"/>
        <v>25.642825722588341</v>
      </c>
      <c r="P1386" s="3">
        <f t="shared" si="109"/>
        <v>4.0430742471558928E-3</v>
      </c>
      <c r="Q1386" t="s">
        <v>1637</v>
      </c>
    </row>
    <row r="1387" spans="1:19" x14ac:dyDescent="0.35">
      <c r="A1387" t="s">
        <v>73</v>
      </c>
      <c r="B1387" t="s">
        <v>47</v>
      </c>
      <c r="C1387" t="s">
        <v>76</v>
      </c>
      <c r="D1387" t="s">
        <v>77</v>
      </c>
      <c r="E1387" t="s">
        <v>122</v>
      </c>
      <c r="F1387" t="s">
        <v>123</v>
      </c>
      <c r="G1387" t="s">
        <v>62</v>
      </c>
      <c r="H1387" t="s">
        <v>33</v>
      </c>
      <c r="I1387" s="3">
        <v>3.7166511278497001E-3</v>
      </c>
      <c r="J1387" s="7">
        <v>6371011234.9899998</v>
      </c>
      <c r="K1387">
        <v>3.6555</v>
      </c>
      <c r="L1387" s="3">
        <f t="shared" si="105"/>
        <v>0.97263275839549324</v>
      </c>
      <c r="M1387" s="3">
        <f t="shared" si="106"/>
        <v>3.82122758643343E-3</v>
      </c>
      <c r="N1387">
        <f t="shared" si="107"/>
        <v>24345083.884621102</v>
      </c>
      <c r="O1387">
        <f t="shared" si="108"/>
        <v>6.6598506044648076</v>
      </c>
      <c r="P1387" s="3">
        <f t="shared" si="109"/>
        <v>3.82122758643343E-3</v>
      </c>
      <c r="Q1387" t="s">
        <v>1638</v>
      </c>
      <c r="R1387" t="s">
        <v>33</v>
      </c>
      <c r="S1387" t="s">
        <v>62</v>
      </c>
    </row>
    <row r="1388" spans="1:19" x14ac:dyDescent="0.35">
      <c r="A1388" t="s">
        <v>73</v>
      </c>
      <c r="B1388" t="s">
        <v>47</v>
      </c>
      <c r="C1388" t="s">
        <v>1636</v>
      </c>
      <c r="D1388" t="s">
        <v>1636</v>
      </c>
      <c r="E1388" t="s">
        <v>632</v>
      </c>
      <c r="G1388" t="s">
        <v>633</v>
      </c>
      <c r="H1388" t="s">
        <v>452</v>
      </c>
      <c r="I1388" s="3">
        <v>2.1267590611503159E-3</v>
      </c>
      <c r="J1388" s="7">
        <v>23184671786.540001</v>
      </c>
      <c r="K1388">
        <v>3.6555</v>
      </c>
      <c r="L1388" s="3">
        <f t="shared" si="105"/>
        <v>0.99970282647741204</v>
      </c>
      <c r="M1388" s="3">
        <f t="shared" si="106"/>
        <v>2.1273912655066095E-3</v>
      </c>
      <c r="N1388">
        <f t="shared" si="107"/>
        <v>49322868.252322719</v>
      </c>
      <c r="O1388">
        <f t="shared" si="108"/>
        <v>13.492782998857262</v>
      </c>
      <c r="P1388" s="3">
        <f t="shared" si="109"/>
        <v>2.1273912655066095E-3</v>
      </c>
      <c r="Q1388" t="s">
        <v>1637</v>
      </c>
    </row>
    <row r="1389" spans="1:19" x14ac:dyDescent="0.35">
      <c r="A1389" t="s">
        <v>73</v>
      </c>
      <c r="B1389" t="s">
        <v>47</v>
      </c>
      <c r="C1389" t="s">
        <v>39</v>
      </c>
      <c r="D1389" t="s">
        <v>40</v>
      </c>
      <c r="E1389" t="s">
        <v>1026</v>
      </c>
      <c r="F1389" t="s">
        <v>1027</v>
      </c>
      <c r="H1389" t="s">
        <v>128</v>
      </c>
      <c r="I1389" s="3">
        <v>5.2846625267591006E-3</v>
      </c>
      <c r="J1389" s="7">
        <v>14952714239.93</v>
      </c>
      <c r="K1389">
        <v>3.6555</v>
      </c>
      <c r="L1389" s="3">
        <f t="shared" si="105"/>
        <v>1.0080673690871489</v>
      </c>
      <c r="M1389" s="3">
        <f t="shared" si="106"/>
        <v>5.2423703899319787E-3</v>
      </c>
      <c r="N1389">
        <f t="shared" si="107"/>
        <v>78387666.380523279</v>
      </c>
      <c r="O1389">
        <f t="shared" si="108"/>
        <v>21.443760465195808</v>
      </c>
      <c r="P1389" s="3">
        <f t="shared" si="109"/>
        <v>5.2423703899319779E-3</v>
      </c>
      <c r="Q1389" t="s">
        <v>1638</v>
      </c>
      <c r="R1389" t="s">
        <v>920</v>
      </c>
      <c r="S1389" t="s">
        <v>1028</v>
      </c>
    </row>
    <row r="1390" spans="1:19" x14ac:dyDescent="0.35">
      <c r="A1390" t="s">
        <v>73</v>
      </c>
      <c r="B1390" t="s">
        <v>47</v>
      </c>
      <c r="C1390" t="s">
        <v>29</v>
      </c>
      <c r="D1390" t="s">
        <v>30</v>
      </c>
      <c r="E1390" t="s">
        <v>542</v>
      </c>
      <c r="F1390" t="s">
        <v>543</v>
      </c>
      <c r="G1390" t="s">
        <v>541</v>
      </c>
      <c r="H1390" t="s">
        <v>452</v>
      </c>
      <c r="I1390" s="3">
        <v>1.9300008027347298E-2</v>
      </c>
      <c r="J1390" s="7">
        <v>1860946311.6199999</v>
      </c>
      <c r="K1390">
        <v>3.6555</v>
      </c>
      <c r="L1390" s="3">
        <f t="shared" si="105"/>
        <v>1.025168952068912</v>
      </c>
      <c r="M1390" s="3">
        <f t="shared" si="106"/>
        <v>1.88261729819242E-2</v>
      </c>
      <c r="N1390">
        <f t="shared" si="107"/>
        <v>35034497.172631934</v>
      </c>
      <c r="O1390">
        <f t="shared" si="108"/>
        <v>9.5840506558971246</v>
      </c>
      <c r="P1390" s="3">
        <f t="shared" si="109"/>
        <v>1.88261729819242E-2</v>
      </c>
      <c r="Q1390" t="s">
        <v>1638</v>
      </c>
      <c r="R1390" t="s">
        <v>452</v>
      </c>
      <c r="S1390" t="s">
        <v>541</v>
      </c>
    </row>
    <row r="1391" spans="1:19" x14ac:dyDescent="0.35">
      <c r="A1391" t="s">
        <v>73</v>
      </c>
      <c r="B1391" t="s">
        <v>47</v>
      </c>
      <c r="C1391" t="s">
        <v>1636</v>
      </c>
      <c r="D1391" t="s">
        <v>1636</v>
      </c>
      <c r="E1391" t="s">
        <v>1168</v>
      </c>
      <c r="F1391" t="s">
        <v>1169</v>
      </c>
      <c r="H1391" t="s">
        <v>128</v>
      </c>
      <c r="I1391" s="3">
        <v>1.6593474975543239E-3</v>
      </c>
      <c r="J1391" s="7">
        <v>23184671786.540001</v>
      </c>
      <c r="K1391">
        <v>3.6555</v>
      </c>
      <c r="L1391" s="3">
        <f t="shared" si="105"/>
        <v>0.99970282647741204</v>
      </c>
      <c r="M1391" s="3">
        <f t="shared" si="106"/>
        <v>1.6598407582793968E-3</v>
      </c>
      <c r="N1391">
        <f t="shared" si="107"/>
        <v>38482863.198629491</v>
      </c>
      <c r="O1391">
        <f t="shared" si="108"/>
        <v>10.527387005506631</v>
      </c>
      <c r="P1391" s="3">
        <f t="shared" si="109"/>
        <v>1.6598407582793968E-3</v>
      </c>
      <c r="Q1391" t="s">
        <v>1637</v>
      </c>
    </row>
    <row r="1392" spans="1:19" x14ac:dyDescent="0.35">
      <c r="A1392" t="s">
        <v>73</v>
      </c>
      <c r="B1392" t="s">
        <v>47</v>
      </c>
      <c r="C1392" t="s">
        <v>76</v>
      </c>
      <c r="D1392" t="s">
        <v>77</v>
      </c>
      <c r="E1392" t="s">
        <v>542</v>
      </c>
      <c r="F1392" t="s">
        <v>543</v>
      </c>
      <c r="G1392" t="s">
        <v>541</v>
      </c>
      <c r="H1392" t="s">
        <v>452</v>
      </c>
      <c r="I1392" s="3">
        <v>1.2306339805581199E-7</v>
      </c>
      <c r="J1392" s="7">
        <v>6371011234.9899998</v>
      </c>
      <c r="K1392">
        <v>3.6555</v>
      </c>
      <c r="L1392" s="3">
        <f t="shared" si="105"/>
        <v>0.97263275839549324</v>
      </c>
      <c r="M1392" s="3">
        <f t="shared" si="106"/>
        <v>1.2652606751475646E-7</v>
      </c>
      <c r="N1392">
        <f t="shared" si="107"/>
        <v>806.0989976556167</v>
      </c>
      <c r="O1392">
        <f t="shared" si="108"/>
        <v>2.2051675493246249E-4</v>
      </c>
      <c r="P1392" s="3">
        <f t="shared" si="109"/>
        <v>1.2652606751475646E-7</v>
      </c>
      <c r="Q1392" t="s">
        <v>1638</v>
      </c>
      <c r="R1392" t="s">
        <v>452</v>
      </c>
      <c r="S1392" t="s">
        <v>541</v>
      </c>
    </row>
    <row r="1393" spans="1:19" x14ac:dyDescent="0.35">
      <c r="A1393" t="s">
        <v>73</v>
      </c>
      <c r="B1393" t="s">
        <v>47</v>
      </c>
      <c r="C1393" t="s">
        <v>1636</v>
      </c>
      <c r="D1393" t="s">
        <v>1636</v>
      </c>
      <c r="E1393" t="s">
        <v>1472</v>
      </c>
      <c r="F1393" t="s">
        <v>1473</v>
      </c>
      <c r="G1393" t="s">
        <v>1474</v>
      </c>
      <c r="H1393" t="s">
        <v>452</v>
      </c>
      <c r="I1393" s="3">
        <v>8.6013404861788566E-3</v>
      </c>
      <c r="J1393" s="7">
        <v>23184671786.540001</v>
      </c>
      <c r="K1393">
        <v>3.6555</v>
      </c>
      <c r="L1393" s="3">
        <f t="shared" si="105"/>
        <v>0.99970282647741204</v>
      </c>
      <c r="M1393" s="3">
        <f t="shared" si="106"/>
        <v>8.6038973366583758E-3</v>
      </c>
      <c r="N1393">
        <f t="shared" si="107"/>
        <v>199478535.8355101</v>
      </c>
      <c r="O1393">
        <f t="shared" si="108"/>
        <v>54.569425751746714</v>
      </c>
      <c r="P1393" s="3">
        <f t="shared" si="109"/>
        <v>8.6038973366583758E-3</v>
      </c>
      <c r="Q1393" t="s">
        <v>1637</v>
      </c>
    </row>
    <row r="1394" spans="1:19" x14ac:dyDescent="0.35">
      <c r="A1394" t="s">
        <v>73</v>
      </c>
      <c r="B1394" t="s">
        <v>47</v>
      </c>
      <c r="C1394" t="s">
        <v>1636</v>
      </c>
      <c r="D1394" t="s">
        <v>1636</v>
      </c>
      <c r="E1394" t="s">
        <v>826</v>
      </c>
      <c r="F1394" t="s">
        <v>827</v>
      </c>
      <c r="G1394" t="s">
        <v>828</v>
      </c>
      <c r="H1394" t="s">
        <v>452</v>
      </c>
      <c r="I1394" s="3">
        <v>3.8724014199214017E-8</v>
      </c>
      <c r="J1394" s="7">
        <v>23184671786.540001</v>
      </c>
      <c r="K1394">
        <v>3.6555</v>
      </c>
      <c r="L1394" s="3">
        <f t="shared" si="105"/>
        <v>0.99970282647741204</v>
      </c>
      <c r="M1394" s="3">
        <f t="shared" si="106"/>
        <v>3.8735525371738032E-8</v>
      </c>
      <c r="N1394">
        <f t="shared" si="107"/>
        <v>898.07044222293916</v>
      </c>
      <c r="O1394">
        <f t="shared" si="108"/>
        <v>2.4567649903513587E-4</v>
      </c>
      <c r="P1394" s="3">
        <f t="shared" si="109"/>
        <v>3.8735525371738032E-8</v>
      </c>
      <c r="Q1394" t="s">
        <v>1637</v>
      </c>
    </row>
    <row r="1395" spans="1:19" x14ac:dyDescent="0.35">
      <c r="A1395" t="s">
        <v>73</v>
      </c>
      <c r="B1395" t="s">
        <v>47</v>
      </c>
      <c r="C1395" t="s">
        <v>76</v>
      </c>
      <c r="D1395" t="s">
        <v>77</v>
      </c>
      <c r="E1395" t="s">
        <v>1026</v>
      </c>
      <c r="F1395" t="s">
        <v>1027</v>
      </c>
      <c r="H1395" t="s">
        <v>128</v>
      </c>
      <c r="I1395" s="3">
        <v>1.7704273706627401E-3</v>
      </c>
      <c r="J1395" s="7">
        <v>6371011234.9899998</v>
      </c>
      <c r="K1395">
        <v>3.6555</v>
      </c>
      <c r="L1395" s="3">
        <f t="shared" si="105"/>
        <v>0.97263275839549324</v>
      </c>
      <c r="M1395" s="3">
        <f t="shared" si="106"/>
        <v>1.8202423837578032E-3</v>
      </c>
      <c r="N1395">
        <f t="shared" si="107"/>
        <v>11596784.677325943</v>
      </c>
      <c r="O1395">
        <f t="shared" si="108"/>
        <v>3.1724209211669931</v>
      </c>
      <c r="P1395" s="3">
        <f t="shared" si="109"/>
        <v>1.8202423837578032E-3</v>
      </c>
      <c r="Q1395" t="s">
        <v>1638</v>
      </c>
      <c r="R1395" t="s">
        <v>920</v>
      </c>
      <c r="S1395" t="s">
        <v>1028</v>
      </c>
    </row>
    <row r="1396" spans="1:19" x14ac:dyDescent="0.35">
      <c r="A1396" t="s">
        <v>73</v>
      </c>
      <c r="B1396" t="s">
        <v>47</v>
      </c>
      <c r="C1396" t="s">
        <v>1636</v>
      </c>
      <c r="D1396" t="s">
        <v>1636</v>
      </c>
      <c r="E1396" t="s">
        <v>754</v>
      </c>
      <c r="F1396" t="s">
        <v>755</v>
      </c>
      <c r="G1396" t="s">
        <v>756</v>
      </c>
      <c r="H1396" t="s">
        <v>452</v>
      </c>
      <c r="I1396" s="3">
        <v>2.031713754977215E-2</v>
      </c>
      <c r="J1396" s="7">
        <v>23184671786.540001</v>
      </c>
      <c r="K1396">
        <v>3.6555</v>
      </c>
      <c r="L1396" s="3">
        <f t="shared" si="105"/>
        <v>0.99970282647741204</v>
      </c>
      <c r="M1396" s="3">
        <f t="shared" si="106"/>
        <v>2.0323177059889216E-2</v>
      </c>
      <c r="N1396">
        <f t="shared" si="107"/>
        <v>471186189.79327047</v>
      </c>
      <c r="O1396">
        <f t="shared" si="108"/>
        <v>128.89787711483257</v>
      </c>
      <c r="P1396" s="3">
        <f t="shared" si="109"/>
        <v>2.0323177059889216E-2</v>
      </c>
      <c r="Q1396" t="s">
        <v>1637</v>
      </c>
    </row>
    <row r="1397" spans="1:19" x14ac:dyDescent="0.35">
      <c r="A1397" t="s">
        <v>73</v>
      </c>
      <c r="B1397" t="s">
        <v>47</v>
      </c>
      <c r="C1397" t="s">
        <v>76</v>
      </c>
      <c r="D1397" t="s">
        <v>77</v>
      </c>
      <c r="E1397" t="s">
        <v>1658</v>
      </c>
      <c r="F1397" t="s">
        <v>663</v>
      </c>
      <c r="H1397" t="s">
        <v>128</v>
      </c>
      <c r="I1397" s="3">
        <v>1.7742632702125701E-3</v>
      </c>
      <c r="J1397" s="7">
        <v>6371011234.9899998</v>
      </c>
      <c r="K1397">
        <v>3.6555</v>
      </c>
      <c r="L1397" s="3">
        <f t="shared" si="105"/>
        <v>0.97263275839549324</v>
      </c>
      <c r="M1397" s="3">
        <f t="shared" si="106"/>
        <v>1.8241862150926206E-3</v>
      </c>
      <c r="N1397">
        <f t="shared" si="107"/>
        <v>11621910.871068969</v>
      </c>
      <c r="O1397">
        <f t="shared" si="108"/>
        <v>3.17929445248775</v>
      </c>
      <c r="P1397" s="3">
        <f t="shared" si="109"/>
        <v>1.8241862150926206E-3</v>
      </c>
      <c r="Q1397" t="s">
        <v>1638</v>
      </c>
      <c r="R1397" t="s">
        <v>920</v>
      </c>
      <c r="S1397" t="s">
        <v>1659</v>
      </c>
    </row>
    <row r="1398" spans="1:19" x14ac:dyDescent="0.35">
      <c r="A1398" t="s">
        <v>73</v>
      </c>
      <c r="B1398" t="s">
        <v>47</v>
      </c>
      <c r="C1398" t="s">
        <v>29</v>
      </c>
      <c r="D1398" t="s">
        <v>30</v>
      </c>
      <c r="E1398" t="s">
        <v>1436</v>
      </c>
      <c r="F1398" t="s">
        <v>1437</v>
      </c>
      <c r="G1398" t="s">
        <v>1438</v>
      </c>
      <c r="H1398" t="s">
        <v>452</v>
      </c>
      <c r="I1398" s="3">
        <v>1.6629231517538201E-2</v>
      </c>
      <c r="J1398" s="7">
        <v>1860946311.6199999</v>
      </c>
      <c r="K1398">
        <v>3.6555</v>
      </c>
      <c r="L1398" s="3">
        <f t="shared" si="105"/>
        <v>1.025168952068912</v>
      </c>
      <c r="M1398" s="3">
        <f t="shared" si="106"/>
        <v>1.6220966782088404E-2</v>
      </c>
      <c r="N1398">
        <f t="shared" si="107"/>
        <v>30186348.304037955</v>
      </c>
      <c r="O1398">
        <f t="shared" si="108"/>
        <v>8.2577891681132414</v>
      </c>
      <c r="P1398" s="3">
        <f t="shared" si="109"/>
        <v>1.6220966782088404E-2</v>
      </c>
      <c r="Q1398" t="s">
        <v>1638</v>
      </c>
      <c r="R1398" t="s">
        <v>452</v>
      </c>
      <c r="S1398" t="s">
        <v>1438</v>
      </c>
    </row>
    <row r="1399" spans="1:19" x14ac:dyDescent="0.35">
      <c r="A1399" t="s">
        <v>73</v>
      </c>
      <c r="B1399" t="s">
        <v>47</v>
      </c>
      <c r="C1399" t="s">
        <v>1636</v>
      </c>
      <c r="D1399" t="s">
        <v>1636</v>
      </c>
      <c r="E1399" t="s">
        <v>1475</v>
      </c>
      <c r="F1399" t="s">
        <v>1476</v>
      </c>
      <c r="G1399" t="s">
        <v>1477</v>
      </c>
      <c r="H1399" t="s">
        <v>452</v>
      </c>
      <c r="I1399" s="3">
        <v>5.8129692138570114E-3</v>
      </c>
      <c r="J1399" s="7">
        <v>23184671786.540001</v>
      </c>
      <c r="K1399">
        <v>3.6555</v>
      </c>
      <c r="L1399" s="3">
        <f t="shared" si="105"/>
        <v>0.99970282647741204</v>
      </c>
      <c r="M1399" s="3">
        <f t="shared" si="106"/>
        <v>5.8146971879031225E-3</v>
      </c>
      <c r="N1399">
        <f t="shared" si="107"/>
        <v>134811845.83965102</v>
      </c>
      <c r="O1399">
        <f t="shared" si="108"/>
        <v>36.879180916331833</v>
      </c>
      <c r="P1399" s="3">
        <f t="shared" si="109"/>
        <v>5.8146971879031234E-3</v>
      </c>
      <c r="Q1399" t="s">
        <v>1637</v>
      </c>
    </row>
    <row r="1400" spans="1:19" x14ac:dyDescent="0.35">
      <c r="A1400" t="s">
        <v>73</v>
      </c>
      <c r="B1400" t="s">
        <v>47</v>
      </c>
      <c r="C1400" t="s">
        <v>1636</v>
      </c>
      <c r="D1400" t="s">
        <v>1636</v>
      </c>
      <c r="E1400" t="s">
        <v>1436</v>
      </c>
      <c r="F1400" t="s">
        <v>1437</v>
      </c>
      <c r="G1400" t="s">
        <v>1438</v>
      </c>
      <c r="H1400" t="s">
        <v>452</v>
      </c>
      <c r="I1400" s="3">
        <v>1.334765803137387E-3</v>
      </c>
      <c r="J1400" s="7">
        <v>23184671786.540001</v>
      </c>
      <c r="K1400">
        <v>3.6555</v>
      </c>
      <c r="L1400" s="3">
        <f t="shared" si="105"/>
        <v>0.99970282647741204</v>
      </c>
      <c r="M1400" s="3">
        <f t="shared" si="106"/>
        <v>1.3351625781039499E-3</v>
      </c>
      <c r="N1400">
        <f t="shared" si="107"/>
        <v>30955306.155010659</v>
      </c>
      <c r="O1400">
        <f t="shared" si="108"/>
        <v>8.468145576531434</v>
      </c>
      <c r="P1400" s="3">
        <f t="shared" si="109"/>
        <v>1.3351625781039499E-3</v>
      </c>
      <c r="Q1400" t="s">
        <v>1637</v>
      </c>
    </row>
    <row r="1401" spans="1:19" x14ac:dyDescent="0.35">
      <c r="A1401" t="s">
        <v>73</v>
      </c>
      <c r="B1401" t="s">
        <v>47</v>
      </c>
      <c r="C1401" t="s">
        <v>76</v>
      </c>
      <c r="D1401" t="s">
        <v>77</v>
      </c>
      <c r="E1401" t="s">
        <v>1660</v>
      </c>
      <c r="F1401" t="s">
        <v>663</v>
      </c>
      <c r="H1401" t="s">
        <v>128</v>
      </c>
      <c r="I1401" s="3">
        <v>1.6874612702465299E-3</v>
      </c>
      <c r="J1401" s="7">
        <v>6371011234.9899998</v>
      </c>
      <c r="K1401">
        <v>3.6555</v>
      </c>
      <c r="L1401" s="3">
        <f t="shared" si="105"/>
        <v>0.97263275839549324</v>
      </c>
      <c r="M1401" s="3">
        <f t="shared" si="106"/>
        <v>1.7349418428289993E-3</v>
      </c>
      <c r="N1401">
        <f t="shared" si="107"/>
        <v>11053333.972717809</v>
      </c>
      <c r="O1401">
        <f t="shared" si="108"/>
        <v>3.02375433530784</v>
      </c>
      <c r="P1401" s="3">
        <f t="shared" si="109"/>
        <v>1.7349418428289993E-3</v>
      </c>
      <c r="Q1401" t="s">
        <v>1638</v>
      </c>
      <c r="R1401" t="s">
        <v>920</v>
      </c>
      <c r="S1401" t="s">
        <v>1661</v>
      </c>
    </row>
    <row r="1402" spans="1:19" x14ac:dyDescent="0.35">
      <c r="A1402" t="s">
        <v>73</v>
      </c>
      <c r="B1402" t="s">
        <v>47</v>
      </c>
      <c r="C1402" t="s">
        <v>29</v>
      </c>
      <c r="D1402" t="s">
        <v>30</v>
      </c>
      <c r="E1402" t="s">
        <v>1439</v>
      </c>
      <c r="F1402" t="s">
        <v>1440</v>
      </c>
      <c r="G1402" t="s">
        <v>1441</v>
      </c>
      <c r="H1402" t="s">
        <v>452</v>
      </c>
      <c r="I1402" s="3">
        <v>1.37590282667573E-2</v>
      </c>
      <c r="J1402" s="7">
        <v>1860946311.6199999</v>
      </c>
      <c r="K1402">
        <v>3.6555</v>
      </c>
      <c r="L1402" s="3">
        <f t="shared" si="105"/>
        <v>1.025168952068912</v>
      </c>
      <c r="M1402" s="3">
        <f t="shared" si="106"/>
        <v>1.3421229972864429E-2</v>
      </c>
      <c r="N1402">
        <f t="shared" si="107"/>
        <v>24976188.415405851</v>
      </c>
      <c r="O1402">
        <f t="shared" si="108"/>
        <v>6.832495805062468</v>
      </c>
      <c r="P1402" s="3">
        <f t="shared" si="109"/>
        <v>1.3421229972864429E-2</v>
      </c>
      <c r="Q1402" t="s">
        <v>1638</v>
      </c>
      <c r="R1402" t="s">
        <v>452</v>
      </c>
      <c r="S1402" t="s">
        <v>1441</v>
      </c>
    </row>
    <row r="1403" spans="1:19" x14ac:dyDescent="0.35">
      <c r="A1403" t="s">
        <v>73</v>
      </c>
      <c r="B1403" t="s">
        <v>47</v>
      </c>
      <c r="C1403" t="s">
        <v>1636</v>
      </c>
      <c r="D1403" t="s">
        <v>1636</v>
      </c>
      <c r="E1403" t="s">
        <v>522</v>
      </c>
      <c r="F1403" t="s">
        <v>523</v>
      </c>
      <c r="G1403" t="s">
        <v>524</v>
      </c>
      <c r="H1403" t="s">
        <v>452</v>
      </c>
      <c r="I1403" s="3">
        <v>1.7152455502264779E-8</v>
      </c>
      <c r="J1403" s="7">
        <v>23184671786.540001</v>
      </c>
      <c r="K1403">
        <v>3.6555</v>
      </c>
      <c r="L1403" s="3">
        <f t="shared" si="105"/>
        <v>0.99970282647741204</v>
      </c>
      <c r="M1403" s="3">
        <f t="shared" si="106"/>
        <v>1.7157554273107113E-8</v>
      </c>
      <c r="N1403">
        <f t="shared" si="107"/>
        <v>397.79226448173534</v>
      </c>
      <c r="O1403">
        <f t="shared" si="108"/>
        <v>1.088202063963166E-4</v>
      </c>
      <c r="P1403" s="3">
        <f t="shared" si="109"/>
        <v>1.7157554273107113E-8</v>
      </c>
      <c r="Q1403" t="s">
        <v>1637</v>
      </c>
    </row>
    <row r="1404" spans="1:19" x14ac:dyDescent="0.35">
      <c r="A1404" t="s">
        <v>73</v>
      </c>
      <c r="B1404" t="s">
        <v>47</v>
      </c>
      <c r="C1404" t="s">
        <v>39</v>
      </c>
      <c r="D1404" t="s">
        <v>40</v>
      </c>
      <c r="E1404" t="s">
        <v>1047</v>
      </c>
      <c r="F1404" t="s">
        <v>1048</v>
      </c>
      <c r="H1404" t="s">
        <v>128</v>
      </c>
      <c r="I1404" s="3">
        <v>6.0184211478745003E-3</v>
      </c>
      <c r="J1404" s="7">
        <v>14952714239.93</v>
      </c>
      <c r="K1404">
        <v>3.6555</v>
      </c>
      <c r="L1404" s="3">
        <f t="shared" si="105"/>
        <v>1.0080673690871489</v>
      </c>
      <c r="M1404" s="3">
        <f t="shared" si="106"/>
        <v>5.970256882061817E-3</v>
      </c>
      <c r="N1404">
        <f t="shared" si="107"/>
        <v>89271545.096445814</v>
      </c>
      <c r="O1404">
        <f t="shared" si="108"/>
        <v>24.421158554628864</v>
      </c>
      <c r="P1404" s="3">
        <f t="shared" si="109"/>
        <v>5.970256882061817E-3</v>
      </c>
      <c r="Q1404" t="s">
        <v>1638</v>
      </c>
      <c r="R1404" t="s">
        <v>920</v>
      </c>
      <c r="S1404" t="s">
        <v>1049</v>
      </c>
    </row>
    <row r="1405" spans="1:19" x14ac:dyDescent="0.35">
      <c r="A1405" t="s">
        <v>73</v>
      </c>
      <c r="B1405" t="s">
        <v>47</v>
      </c>
      <c r="C1405" t="s">
        <v>1636</v>
      </c>
      <c r="D1405" t="s">
        <v>1636</v>
      </c>
      <c r="E1405" t="s">
        <v>707</v>
      </c>
      <c r="F1405" t="s">
        <v>708</v>
      </c>
      <c r="G1405" t="s">
        <v>709</v>
      </c>
      <c r="H1405" t="s">
        <v>452</v>
      </c>
      <c r="I1405" s="3">
        <v>1.25351181140575E-8</v>
      </c>
      <c r="J1405" s="7">
        <v>23184671786.540001</v>
      </c>
      <c r="K1405">
        <v>3.6555</v>
      </c>
      <c r="L1405" s="3">
        <f t="shared" si="105"/>
        <v>0.99970282647741204</v>
      </c>
      <c r="M1405" s="3">
        <f t="shared" si="106"/>
        <v>1.2538844326595217E-8</v>
      </c>
      <c r="N1405">
        <f t="shared" si="107"/>
        <v>290.7089902946293</v>
      </c>
      <c r="O1405">
        <f t="shared" si="108"/>
        <v>7.9526464312578115E-5</v>
      </c>
      <c r="P1405" s="3">
        <f t="shared" si="109"/>
        <v>1.2538844326595217E-8</v>
      </c>
      <c r="Q1405" t="s">
        <v>1637</v>
      </c>
    </row>
    <row r="1406" spans="1:19" x14ac:dyDescent="0.35">
      <c r="A1406" t="s">
        <v>73</v>
      </c>
      <c r="B1406" t="s">
        <v>47</v>
      </c>
      <c r="C1406" t="s">
        <v>29</v>
      </c>
      <c r="D1406" t="s">
        <v>30</v>
      </c>
      <c r="E1406" t="s">
        <v>556</v>
      </c>
      <c r="F1406" t="s">
        <v>557</v>
      </c>
      <c r="G1406" t="s">
        <v>558</v>
      </c>
      <c r="H1406" t="s">
        <v>452</v>
      </c>
      <c r="I1406" s="3">
        <v>5.9737814758925298E-6</v>
      </c>
      <c r="J1406" s="7">
        <v>1860946311.6199999</v>
      </c>
      <c r="K1406">
        <v>3.6555</v>
      </c>
      <c r="L1406" s="3">
        <f t="shared" si="105"/>
        <v>1.025168952068912</v>
      </c>
      <c r="M1406" s="3">
        <f t="shared" si="106"/>
        <v>5.8271189971533306E-6</v>
      </c>
      <c r="N1406">
        <f t="shared" si="107"/>
        <v>10843.955605123323</v>
      </c>
      <c r="O1406">
        <f t="shared" si="108"/>
        <v>2.9664767077344613E-3</v>
      </c>
      <c r="P1406" s="3">
        <f t="shared" si="109"/>
        <v>5.8271189971533306E-6</v>
      </c>
      <c r="Q1406" t="s">
        <v>1638</v>
      </c>
      <c r="R1406" t="s">
        <v>452</v>
      </c>
      <c r="S1406" t="s">
        <v>558</v>
      </c>
    </row>
    <row r="1407" spans="1:19" x14ac:dyDescent="0.35">
      <c r="A1407" t="s">
        <v>73</v>
      </c>
      <c r="B1407" t="s">
        <v>47</v>
      </c>
      <c r="C1407" t="s">
        <v>1636</v>
      </c>
      <c r="D1407" t="s">
        <v>1636</v>
      </c>
      <c r="E1407" t="s">
        <v>811</v>
      </c>
      <c r="F1407" t="s">
        <v>812</v>
      </c>
      <c r="G1407" t="s">
        <v>813</v>
      </c>
      <c r="H1407" t="s">
        <v>452</v>
      </c>
      <c r="I1407" s="3">
        <v>1.206999318234138E-4</v>
      </c>
      <c r="J1407" s="7">
        <v>23184671786.540001</v>
      </c>
      <c r="K1407">
        <v>3.6555</v>
      </c>
      <c r="L1407" s="3">
        <f t="shared" si="105"/>
        <v>0.99970282647741204</v>
      </c>
      <c r="M1407" s="3">
        <f t="shared" si="106"/>
        <v>1.2073581130976324E-4</v>
      </c>
      <c r="N1407">
        <f t="shared" si="107"/>
        <v>2799220.1580984849</v>
      </c>
      <c r="O1407">
        <f t="shared" si="108"/>
        <v>0.76575575382259198</v>
      </c>
      <c r="P1407" s="3">
        <f t="shared" si="109"/>
        <v>1.2073581130976324E-4</v>
      </c>
      <c r="Q1407" t="s">
        <v>1637</v>
      </c>
    </row>
    <row r="1408" spans="1:19" x14ac:dyDescent="0.35">
      <c r="A1408" t="s">
        <v>73</v>
      </c>
      <c r="B1408" t="s">
        <v>47</v>
      </c>
      <c r="C1408" t="s">
        <v>1636</v>
      </c>
      <c r="D1408" t="s">
        <v>1636</v>
      </c>
      <c r="E1408" t="s">
        <v>883</v>
      </c>
      <c r="F1408" t="s">
        <v>884</v>
      </c>
      <c r="G1408" t="s">
        <v>885</v>
      </c>
      <c r="H1408" t="s">
        <v>452</v>
      </c>
      <c r="I1408" s="3">
        <v>3.1782035352601449E-3</v>
      </c>
      <c r="J1408" s="7">
        <v>23184671786.540001</v>
      </c>
      <c r="K1408">
        <v>3.6555</v>
      </c>
      <c r="L1408" s="3">
        <f t="shared" si="105"/>
        <v>0.99970282647741204</v>
      </c>
      <c r="M1408" s="3">
        <f t="shared" si="106"/>
        <v>3.1791482939574896E-3</v>
      </c>
      <c r="N1408">
        <f t="shared" si="107"/>
        <v>73707509.756142989</v>
      </c>
      <c r="O1408">
        <f t="shared" si="108"/>
        <v>20.163455000996578</v>
      </c>
      <c r="P1408" s="3">
        <f t="shared" si="109"/>
        <v>3.1791482939574896E-3</v>
      </c>
      <c r="Q1408" t="s">
        <v>1637</v>
      </c>
    </row>
    <row r="1409" spans="1:19" x14ac:dyDescent="0.35">
      <c r="A1409" t="s">
        <v>73</v>
      </c>
      <c r="B1409" t="s">
        <v>47</v>
      </c>
      <c r="C1409" t="s">
        <v>39</v>
      </c>
      <c r="D1409" t="s">
        <v>40</v>
      </c>
      <c r="E1409" t="s">
        <v>1050</v>
      </c>
      <c r="F1409" t="s">
        <v>1051</v>
      </c>
      <c r="H1409" t="s">
        <v>128</v>
      </c>
      <c r="I1409" s="3">
        <v>4.5859882951266298E-3</v>
      </c>
      <c r="J1409" s="7">
        <v>14952714239.93</v>
      </c>
      <c r="K1409">
        <v>3.6555</v>
      </c>
      <c r="L1409" s="3">
        <f t="shared" si="105"/>
        <v>1.0080673690871489</v>
      </c>
      <c r="M1409" s="3">
        <f t="shared" si="106"/>
        <v>4.5492875136702937E-3</v>
      </c>
      <c r="N1409">
        <f t="shared" si="107"/>
        <v>68024196.187193543</v>
      </c>
      <c r="O1409">
        <f t="shared" si="108"/>
        <v>18.608725533358925</v>
      </c>
      <c r="P1409" s="3">
        <f t="shared" si="109"/>
        <v>4.5492875136702937E-3</v>
      </c>
      <c r="Q1409" t="s">
        <v>1638</v>
      </c>
      <c r="R1409" t="s">
        <v>920</v>
      </c>
      <c r="S1409" t="s">
        <v>1052</v>
      </c>
    </row>
    <row r="1410" spans="1:19" x14ac:dyDescent="0.35">
      <c r="A1410" t="s">
        <v>73</v>
      </c>
      <c r="B1410" t="s">
        <v>47</v>
      </c>
      <c r="C1410" t="s">
        <v>39</v>
      </c>
      <c r="D1410" t="s">
        <v>40</v>
      </c>
      <c r="E1410" t="s">
        <v>556</v>
      </c>
      <c r="F1410" t="s">
        <v>557</v>
      </c>
      <c r="G1410" t="s">
        <v>558</v>
      </c>
      <c r="H1410" t="s">
        <v>452</v>
      </c>
      <c r="I1410" s="3">
        <v>6.50862590518307E-7</v>
      </c>
      <c r="J1410" s="7">
        <v>14952714239.93</v>
      </c>
      <c r="K1410">
        <v>3.6555</v>
      </c>
      <c r="L1410" s="3">
        <f t="shared" ref="L1410:L1473" si="110">SUMIFS($I$2:$I$3582,$A$2:$A$3582,$A1410,$B$2:$B$3582,$B1410,$C$2:$C$3582,$C1410)</f>
        <v>1.0080673690871489</v>
      </c>
      <c r="M1410" s="3">
        <f t="shared" ref="M1410:M1473" si="111">IF(L1410=0,0,I1410/L1410)</f>
        <v>6.4565386250692036E-7</v>
      </c>
      <c r="N1410">
        <f t="shared" ref="N1410:N1473" si="112">M1410*J1410</f>
        <v>9654.2777039730354</v>
      </c>
      <c r="O1410">
        <f t="shared" ref="O1410:O1473" si="113">IF(K1410=0,"",N1410/K1410/1000000)</f>
        <v>2.6410279589585651E-3</v>
      </c>
      <c r="P1410" s="3">
        <f t="shared" ref="P1410:P1473" si="114">IF(J1410=0,0,N1410/J1410)</f>
        <v>6.4565386250692036E-7</v>
      </c>
      <c r="Q1410" t="s">
        <v>1638</v>
      </c>
      <c r="R1410" t="s">
        <v>452</v>
      </c>
      <c r="S1410" t="s">
        <v>558</v>
      </c>
    </row>
    <row r="1411" spans="1:19" x14ac:dyDescent="0.35">
      <c r="A1411" t="s">
        <v>73</v>
      </c>
      <c r="B1411" t="s">
        <v>47</v>
      </c>
      <c r="C1411" t="s">
        <v>1636</v>
      </c>
      <c r="D1411" t="s">
        <v>1636</v>
      </c>
      <c r="E1411" t="s">
        <v>895</v>
      </c>
      <c r="F1411" t="s">
        <v>896</v>
      </c>
      <c r="G1411" t="s">
        <v>897</v>
      </c>
      <c r="H1411" t="s">
        <v>452</v>
      </c>
      <c r="I1411" s="3">
        <v>3.5132001490964099E-3</v>
      </c>
      <c r="J1411" s="7">
        <v>23184671786.540001</v>
      </c>
      <c r="K1411">
        <v>3.6555</v>
      </c>
      <c r="L1411" s="3">
        <f t="shared" si="110"/>
        <v>0.99970282647741204</v>
      </c>
      <c r="M1411" s="3">
        <f t="shared" si="111"/>
        <v>3.5142444895105932E-3</v>
      </c>
      <c r="N1411">
        <f t="shared" si="112"/>
        <v>81476605.066959918</v>
      </c>
      <c r="O1411">
        <f t="shared" si="113"/>
        <v>22.288771732173416</v>
      </c>
      <c r="P1411" s="3">
        <f t="shared" si="114"/>
        <v>3.5142444895105932E-3</v>
      </c>
      <c r="Q1411" t="s">
        <v>1637</v>
      </c>
    </row>
    <row r="1412" spans="1:19" x14ac:dyDescent="0.35">
      <c r="A1412" t="s">
        <v>73</v>
      </c>
      <c r="B1412" t="s">
        <v>47</v>
      </c>
      <c r="C1412" t="s">
        <v>39</v>
      </c>
      <c r="D1412" t="s">
        <v>40</v>
      </c>
      <c r="E1412" t="s">
        <v>559</v>
      </c>
      <c r="F1412" t="s">
        <v>560</v>
      </c>
      <c r="G1412" t="s">
        <v>561</v>
      </c>
      <c r="H1412" t="s">
        <v>452</v>
      </c>
      <c r="I1412" s="3">
        <v>1.3215536248286799E-3</v>
      </c>
      <c r="J1412" s="7">
        <v>14952714239.93</v>
      </c>
      <c r="K1412">
        <v>3.6555</v>
      </c>
      <c r="L1412" s="3">
        <f t="shared" si="110"/>
        <v>1.0080673690871489</v>
      </c>
      <c r="M1412" s="3">
        <f t="shared" si="111"/>
        <v>1.3109774855875032E-3</v>
      </c>
      <c r="N1412">
        <f t="shared" si="112"/>
        <v>19602671.716971885</v>
      </c>
      <c r="O1412">
        <f t="shared" si="113"/>
        <v>5.3625144896654042</v>
      </c>
      <c r="P1412" s="3">
        <f t="shared" si="114"/>
        <v>1.3109774855875032E-3</v>
      </c>
      <c r="Q1412" t="s">
        <v>1638</v>
      </c>
      <c r="R1412" t="s">
        <v>452</v>
      </c>
      <c r="S1412" t="s">
        <v>561</v>
      </c>
    </row>
    <row r="1413" spans="1:19" x14ac:dyDescent="0.35">
      <c r="A1413" t="s">
        <v>73</v>
      </c>
      <c r="B1413" t="s">
        <v>47</v>
      </c>
      <c r="C1413" t="s">
        <v>1636</v>
      </c>
      <c r="D1413" t="s">
        <v>1636</v>
      </c>
      <c r="E1413" t="s">
        <v>653</v>
      </c>
      <c r="F1413" t="s">
        <v>654</v>
      </c>
      <c r="G1413" t="s">
        <v>655</v>
      </c>
      <c r="H1413" t="s">
        <v>452</v>
      </c>
      <c r="I1413" s="3">
        <v>6.3316822384240191E-8</v>
      </c>
      <c r="J1413" s="7">
        <v>23184671786.540001</v>
      </c>
      <c r="K1413">
        <v>3.6555</v>
      </c>
      <c r="L1413" s="3">
        <f t="shared" si="110"/>
        <v>0.99970282647741204</v>
      </c>
      <c r="M1413" s="3">
        <f t="shared" si="111"/>
        <v>6.3335644060691086E-8</v>
      </c>
      <c r="N1413">
        <f t="shared" si="112"/>
        <v>1468.4161199362445</v>
      </c>
      <c r="O1413">
        <f t="shared" si="113"/>
        <v>4.0170048418444656E-4</v>
      </c>
      <c r="P1413" s="3">
        <f t="shared" si="114"/>
        <v>6.3335644060691086E-8</v>
      </c>
      <c r="Q1413" t="s">
        <v>1637</v>
      </c>
    </row>
    <row r="1414" spans="1:19" x14ac:dyDescent="0.35">
      <c r="A1414" t="s">
        <v>73</v>
      </c>
      <c r="B1414" t="s">
        <v>47</v>
      </c>
      <c r="C1414" t="s">
        <v>76</v>
      </c>
      <c r="D1414" t="s">
        <v>77</v>
      </c>
      <c r="E1414" t="s">
        <v>1662</v>
      </c>
      <c r="F1414" t="s">
        <v>761</v>
      </c>
      <c r="H1414" t="s">
        <v>128</v>
      </c>
      <c r="I1414" s="3">
        <v>2.2709123941115099E-3</v>
      </c>
      <c r="J1414" s="7">
        <v>6371011234.9899998</v>
      </c>
      <c r="K1414">
        <v>3.6555</v>
      </c>
      <c r="L1414" s="3">
        <f t="shared" si="110"/>
        <v>0.97263275839549324</v>
      </c>
      <c r="M1414" s="3">
        <f t="shared" si="111"/>
        <v>2.3348096951389214E-3</v>
      </c>
      <c r="N1414">
        <f t="shared" si="112"/>
        <v>14875098.799293645</v>
      </c>
      <c r="O1414">
        <f t="shared" si="113"/>
        <v>4.0692378058524534</v>
      </c>
      <c r="P1414" s="3">
        <f t="shared" si="114"/>
        <v>2.3348096951389214E-3</v>
      </c>
      <c r="Q1414" t="s">
        <v>1638</v>
      </c>
      <c r="R1414" t="s">
        <v>920</v>
      </c>
      <c r="S1414" t="s">
        <v>1663</v>
      </c>
    </row>
    <row r="1415" spans="1:19" x14ac:dyDescent="0.35">
      <c r="A1415" t="s">
        <v>73</v>
      </c>
      <c r="B1415" t="s">
        <v>47</v>
      </c>
      <c r="C1415" t="s">
        <v>1636</v>
      </c>
      <c r="D1415" t="s">
        <v>1636</v>
      </c>
      <c r="E1415" t="s">
        <v>1420</v>
      </c>
      <c r="F1415" t="s">
        <v>1421</v>
      </c>
      <c r="G1415" t="s">
        <v>1422</v>
      </c>
      <c r="H1415" t="s">
        <v>452</v>
      </c>
      <c r="I1415" s="3">
        <v>9.3054477044532907E-8</v>
      </c>
      <c r="J1415" s="7">
        <v>23184671786.540001</v>
      </c>
      <c r="K1415">
        <v>3.6555</v>
      </c>
      <c r="L1415" s="3">
        <f t="shared" si="110"/>
        <v>0.99970282647741204</v>
      </c>
      <c r="M1415" s="3">
        <f t="shared" si="111"/>
        <v>9.308213859154818E-8</v>
      </c>
      <c r="N1415">
        <f t="shared" si="112"/>
        <v>2158.0788324342734</v>
      </c>
      <c r="O1415">
        <f t="shared" si="113"/>
        <v>5.9036488371885473E-4</v>
      </c>
      <c r="P1415" s="3">
        <f t="shared" si="114"/>
        <v>9.308213859154818E-8</v>
      </c>
      <c r="Q1415" t="s">
        <v>1637</v>
      </c>
    </row>
    <row r="1416" spans="1:19" x14ac:dyDescent="0.35">
      <c r="A1416" t="s">
        <v>73</v>
      </c>
      <c r="B1416" t="s">
        <v>47</v>
      </c>
      <c r="C1416" t="s">
        <v>1636</v>
      </c>
      <c r="D1416" t="s">
        <v>1636</v>
      </c>
      <c r="E1416" t="s">
        <v>775</v>
      </c>
      <c r="F1416" t="s">
        <v>776</v>
      </c>
      <c r="G1416" t="s">
        <v>777</v>
      </c>
      <c r="H1416" t="s">
        <v>452</v>
      </c>
      <c r="I1416" s="3">
        <v>8.3898473212842631E-6</v>
      </c>
      <c r="J1416" s="7">
        <v>23184671786.540001</v>
      </c>
      <c r="K1416">
        <v>3.6555</v>
      </c>
      <c r="L1416" s="3">
        <f t="shared" si="110"/>
        <v>0.99970282647741204</v>
      </c>
      <c r="M1416" s="3">
        <f t="shared" si="111"/>
        <v>8.3923413029120107E-6</v>
      </c>
      <c r="N1416">
        <f t="shared" si="112"/>
        <v>194573.67862863844</v>
      </c>
      <c r="O1416">
        <f t="shared" si="113"/>
        <v>5.3227651108914906E-2</v>
      </c>
      <c r="P1416" s="3">
        <f t="shared" si="114"/>
        <v>8.3923413029120107E-6</v>
      </c>
      <c r="Q1416" t="s">
        <v>1637</v>
      </c>
    </row>
    <row r="1417" spans="1:19" x14ac:dyDescent="0.35">
      <c r="A1417" t="s">
        <v>73</v>
      </c>
      <c r="B1417" t="s">
        <v>47</v>
      </c>
      <c r="C1417" t="s">
        <v>39</v>
      </c>
      <c r="D1417" t="s">
        <v>40</v>
      </c>
      <c r="E1417" t="s">
        <v>1058</v>
      </c>
      <c r="F1417" t="s">
        <v>1059</v>
      </c>
      <c r="H1417" t="s">
        <v>128</v>
      </c>
      <c r="I1417" s="3">
        <v>5.6625723227826602E-3</v>
      </c>
      <c r="J1417" s="7">
        <v>14952714239.93</v>
      </c>
      <c r="K1417">
        <v>3.6555</v>
      </c>
      <c r="L1417" s="3">
        <f t="shared" si="110"/>
        <v>1.0080673690871489</v>
      </c>
      <c r="M1417" s="3">
        <f t="shared" si="111"/>
        <v>5.6172558466111031E-3</v>
      </c>
      <c r="N1417">
        <f t="shared" si="112"/>
        <v>83993221.486951888</v>
      </c>
      <c r="O1417">
        <f t="shared" si="113"/>
        <v>22.977218297620542</v>
      </c>
      <c r="P1417" s="3">
        <f t="shared" si="114"/>
        <v>5.6172558466111031E-3</v>
      </c>
      <c r="Q1417" t="s">
        <v>1638</v>
      </c>
      <c r="R1417" t="s">
        <v>920</v>
      </c>
      <c r="S1417" t="s">
        <v>1060</v>
      </c>
    </row>
    <row r="1418" spans="1:19" x14ac:dyDescent="0.35">
      <c r="A1418" t="s">
        <v>73</v>
      </c>
      <c r="B1418" t="s">
        <v>47</v>
      </c>
      <c r="C1418" t="s">
        <v>29</v>
      </c>
      <c r="D1418" t="s">
        <v>30</v>
      </c>
      <c r="E1418" t="s">
        <v>559</v>
      </c>
      <c r="F1418" t="s">
        <v>560</v>
      </c>
      <c r="G1418" t="s">
        <v>561</v>
      </c>
      <c r="H1418" t="s">
        <v>452</v>
      </c>
      <c r="I1418" s="3">
        <v>4.03813048656572E-3</v>
      </c>
      <c r="J1418" s="7">
        <v>1860946311.6199999</v>
      </c>
      <c r="K1418">
        <v>3.6555</v>
      </c>
      <c r="L1418" s="3">
        <f t="shared" si="110"/>
        <v>1.025168952068912</v>
      </c>
      <c r="M1418" s="3">
        <f t="shared" si="111"/>
        <v>3.9389902302603835E-3</v>
      </c>
      <c r="N1418">
        <f t="shared" si="112"/>
        <v>7330249.3405102752</v>
      </c>
      <c r="O1418">
        <f t="shared" si="113"/>
        <v>2.0052658570675077</v>
      </c>
      <c r="P1418" s="3">
        <f t="shared" si="114"/>
        <v>3.9389902302603835E-3</v>
      </c>
      <c r="Q1418" t="s">
        <v>1638</v>
      </c>
      <c r="R1418" t="s">
        <v>452</v>
      </c>
      <c r="S1418" t="s">
        <v>561</v>
      </c>
    </row>
    <row r="1419" spans="1:19" x14ac:dyDescent="0.35">
      <c r="A1419" t="s">
        <v>73</v>
      </c>
      <c r="B1419" t="s">
        <v>47</v>
      </c>
      <c r="C1419" t="s">
        <v>1636</v>
      </c>
      <c r="D1419" t="s">
        <v>1636</v>
      </c>
      <c r="E1419" t="s">
        <v>577</v>
      </c>
      <c r="F1419" t="s">
        <v>578</v>
      </c>
      <c r="G1419" t="s">
        <v>579</v>
      </c>
      <c r="H1419" t="s">
        <v>452</v>
      </c>
      <c r="I1419" s="3">
        <v>3.3956708027994621E-9</v>
      </c>
      <c r="J1419" s="7">
        <v>23184671786.540001</v>
      </c>
      <c r="K1419">
        <v>3.6555</v>
      </c>
      <c r="L1419" s="3">
        <f t="shared" si="110"/>
        <v>0.99970282647741204</v>
      </c>
      <c r="M1419" s="3">
        <f t="shared" si="111"/>
        <v>3.3966802062214495E-9</v>
      </c>
      <c r="N1419">
        <f t="shared" si="112"/>
        <v>78.750915745081315</v>
      </c>
      <c r="O1419">
        <f t="shared" si="113"/>
        <v>2.1543131102470609E-5</v>
      </c>
      <c r="P1419" s="3">
        <f t="shared" si="114"/>
        <v>3.3966802062214495E-9</v>
      </c>
      <c r="Q1419" t="s">
        <v>1637</v>
      </c>
    </row>
    <row r="1420" spans="1:19" x14ac:dyDescent="0.35">
      <c r="A1420" t="s">
        <v>73</v>
      </c>
      <c r="B1420" t="s">
        <v>47</v>
      </c>
      <c r="C1420" t="s">
        <v>29</v>
      </c>
      <c r="D1420" t="s">
        <v>30</v>
      </c>
      <c r="E1420" t="s">
        <v>571</v>
      </c>
      <c r="F1420" t="s">
        <v>572</v>
      </c>
      <c r="G1420" t="s">
        <v>573</v>
      </c>
      <c r="H1420" t="s">
        <v>452</v>
      </c>
      <c r="I1420" s="3">
        <v>4.0581110818178603E-3</v>
      </c>
      <c r="J1420" s="7">
        <v>1860946311.6199999</v>
      </c>
      <c r="K1420">
        <v>3.6555</v>
      </c>
      <c r="L1420" s="3">
        <f t="shared" si="110"/>
        <v>1.025168952068912</v>
      </c>
      <c r="M1420" s="3">
        <f t="shared" si="111"/>
        <v>3.9584802813508084E-3</v>
      </c>
      <c r="N1420">
        <f t="shared" si="112"/>
        <v>7366519.2792002866</v>
      </c>
      <c r="O1420">
        <f t="shared" si="113"/>
        <v>2.0151878755848136</v>
      </c>
      <c r="P1420" s="3">
        <f t="shared" si="114"/>
        <v>3.9584802813508084E-3</v>
      </c>
      <c r="Q1420" t="s">
        <v>1638</v>
      </c>
      <c r="R1420" t="s">
        <v>452</v>
      </c>
      <c r="S1420" t="s">
        <v>573</v>
      </c>
    </row>
    <row r="1421" spans="1:19" x14ac:dyDescent="0.35">
      <c r="A1421" t="s">
        <v>73</v>
      </c>
      <c r="B1421" t="s">
        <v>47</v>
      </c>
      <c r="C1421" t="s">
        <v>1636</v>
      </c>
      <c r="D1421" t="s">
        <v>1636</v>
      </c>
      <c r="E1421" t="s">
        <v>1423</v>
      </c>
      <c r="F1421" t="s">
        <v>1424</v>
      </c>
      <c r="G1421" t="s">
        <v>1425</v>
      </c>
      <c r="H1421" t="s">
        <v>452</v>
      </c>
      <c r="I1421" s="3">
        <v>6.2835770238062071E-8</v>
      </c>
      <c r="J1421" s="7">
        <v>23184671786.540001</v>
      </c>
      <c r="K1421">
        <v>3.6555</v>
      </c>
      <c r="L1421" s="3">
        <f t="shared" si="110"/>
        <v>0.99970282647741204</v>
      </c>
      <c r="M1421" s="3">
        <f t="shared" si="111"/>
        <v>6.2854448916056774E-8</v>
      </c>
      <c r="N1421">
        <f t="shared" si="112"/>
        <v>1457.2597684426212</v>
      </c>
      <c r="O1421">
        <f t="shared" si="113"/>
        <v>3.9864854833610209E-4</v>
      </c>
      <c r="P1421" s="3">
        <f t="shared" si="114"/>
        <v>6.2854448916056774E-8</v>
      </c>
      <c r="Q1421" t="s">
        <v>1637</v>
      </c>
    </row>
    <row r="1422" spans="1:19" x14ac:dyDescent="0.35">
      <c r="A1422" t="s">
        <v>73</v>
      </c>
      <c r="B1422" t="s">
        <v>47</v>
      </c>
      <c r="C1422" t="s">
        <v>76</v>
      </c>
      <c r="D1422" t="s">
        <v>77</v>
      </c>
      <c r="E1422" t="s">
        <v>1058</v>
      </c>
      <c r="F1422" t="s">
        <v>1059</v>
      </c>
      <c r="H1422" t="s">
        <v>128</v>
      </c>
      <c r="I1422" s="3">
        <v>2.2636539841319799E-3</v>
      </c>
      <c r="J1422" s="7">
        <v>6371011234.9899998</v>
      </c>
      <c r="K1422">
        <v>3.6555</v>
      </c>
      <c r="L1422" s="3">
        <f t="shared" si="110"/>
        <v>0.97263275839549324</v>
      </c>
      <c r="M1422" s="3">
        <f t="shared" si="111"/>
        <v>2.3273470532354104E-3</v>
      </c>
      <c r="N1422">
        <f t="shared" si="112"/>
        <v>14827554.22388367</v>
      </c>
      <c r="O1422">
        <f t="shared" si="113"/>
        <v>4.0562314933343373</v>
      </c>
      <c r="P1422" s="3">
        <f t="shared" si="114"/>
        <v>2.3273470532354104E-3</v>
      </c>
      <c r="Q1422" t="s">
        <v>1638</v>
      </c>
      <c r="R1422" t="s">
        <v>920</v>
      </c>
      <c r="S1422" t="s">
        <v>1060</v>
      </c>
    </row>
    <row r="1423" spans="1:19" x14ac:dyDescent="0.35">
      <c r="A1423" t="s">
        <v>73</v>
      </c>
      <c r="B1423" t="s">
        <v>47</v>
      </c>
      <c r="C1423" t="s">
        <v>1636</v>
      </c>
      <c r="D1423" t="s">
        <v>1636</v>
      </c>
      <c r="E1423" t="s">
        <v>757</v>
      </c>
      <c r="F1423" t="s">
        <v>758</v>
      </c>
      <c r="G1423" t="s">
        <v>759</v>
      </c>
      <c r="H1423" t="s">
        <v>452</v>
      </c>
      <c r="I1423" s="3">
        <v>2.13839549295207E-5</v>
      </c>
      <c r="J1423" s="7">
        <v>23184671786.540001</v>
      </c>
      <c r="K1423">
        <v>3.6555</v>
      </c>
      <c r="L1423" s="3">
        <f t="shared" si="110"/>
        <v>0.99970282647741204</v>
      </c>
      <c r="M1423" s="3">
        <f t="shared" si="111"/>
        <v>2.1390311563757355E-5</v>
      </c>
      <c r="N1423">
        <f t="shared" si="112"/>
        <v>495927.35301754548</v>
      </c>
      <c r="O1423">
        <f t="shared" si="113"/>
        <v>0.1356660793373124</v>
      </c>
      <c r="P1423" s="3">
        <f t="shared" si="114"/>
        <v>2.1390311563757355E-5</v>
      </c>
      <c r="Q1423" t="s">
        <v>1637</v>
      </c>
    </row>
    <row r="1424" spans="1:19" x14ac:dyDescent="0.35">
      <c r="A1424" t="s">
        <v>73</v>
      </c>
      <c r="B1424" t="s">
        <v>47</v>
      </c>
      <c r="C1424" t="s">
        <v>76</v>
      </c>
      <c r="D1424" t="s">
        <v>77</v>
      </c>
      <c r="E1424" t="s">
        <v>1070</v>
      </c>
      <c r="F1424" t="s">
        <v>1070</v>
      </c>
      <c r="H1424" t="s">
        <v>128</v>
      </c>
      <c r="I1424" s="3">
        <v>4.1779921576358698E-3</v>
      </c>
      <c r="J1424" s="7">
        <v>6371011234.9899998</v>
      </c>
      <c r="K1424">
        <v>3.6555</v>
      </c>
      <c r="L1424" s="3">
        <f t="shared" si="110"/>
        <v>0.97263275839549324</v>
      </c>
      <c r="M1424" s="3">
        <f t="shared" si="111"/>
        <v>4.2955494985878412E-3</v>
      </c>
      <c r="N1424">
        <f t="shared" si="112"/>
        <v>27366994.115958795</v>
      </c>
      <c r="O1424">
        <f t="shared" si="113"/>
        <v>7.4865255412279561</v>
      </c>
      <c r="P1424" s="3">
        <f t="shared" si="114"/>
        <v>4.2955494985878412E-3</v>
      </c>
      <c r="Q1424" t="s">
        <v>1638</v>
      </c>
      <c r="R1424" t="s">
        <v>920</v>
      </c>
      <c r="S1424" t="s">
        <v>1071</v>
      </c>
    </row>
    <row r="1425" spans="1:19" x14ac:dyDescent="0.35">
      <c r="A1425" t="s">
        <v>73</v>
      </c>
      <c r="B1425" t="s">
        <v>47</v>
      </c>
      <c r="C1425" t="s">
        <v>1636</v>
      </c>
      <c r="D1425" t="s">
        <v>1636</v>
      </c>
      <c r="E1425" t="s">
        <v>748</v>
      </c>
      <c r="F1425" t="s">
        <v>749</v>
      </c>
      <c r="G1425" t="s">
        <v>750</v>
      </c>
      <c r="H1425" t="s">
        <v>452</v>
      </c>
      <c r="I1425" s="3">
        <v>1.1902950540669839E-2</v>
      </c>
      <c r="J1425" s="7">
        <v>23184671786.540001</v>
      </c>
      <c r="K1425">
        <v>3.6555</v>
      </c>
      <c r="L1425" s="3">
        <f t="shared" si="110"/>
        <v>0.99970282647741204</v>
      </c>
      <c r="M1425" s="3">
        <f t="shared" si="111"/>
        <v>1.1906488833898263E-2</v>
      </c>
      <c r="N1425">
        <f t="shared" si="112"/>
        <v>276048035.74403459</v>
      </c>
      <c r="O1425">
        <f t="shared" si="113"/>
        <v>75.515807890585307</v>
      </c>
      <c r="P1425" s="3">
        <f t="shared" si="114"/>
        <v>1.1906488833898263E-2</v>
      </c>
      <c r="Q1425" t="s">
        <v>1637</v>
      </c>
    </row>
    <row r="1426" spans="1:19" x14ac:dyDescent="0.35">
      <c r="A1426" t="s">
        <v>73</v>
      </c>
      <c r="B1426" t="s">
        <v>47</v>
      </c>
      <c r="C1426" t="s">
        <v>1636</v>
      </c>
      <c r="D1426" t="s">
        <v>1636</v>
      </c>
      <c r="E1426" t="s">
        <v>835</v>
      </c>
      <c r="F1426" t="s">
        <v>836</v>
      </c>
      <c r="G1426" t="s">
        <v>837</v>
      </c>
      <c r="H1426" t="s">
        <v>452</v>
      </c>
      <c r="I1426" s="3">
        <v>2.9677042806964919E-4</v>
      </c>
      <c r="J1426" s="7">
        <v>23184671786.540001</v>
      </c>
      <c r="K1426">
        <v>3.6555</v>
      </c>
      <c r="L1426" s="3">
        <f t="shared" si="110"/>
        <v>0.99970282647741204</v>
      </c>
      <c r="M1426" s="3">
        <f t="shared" si="111"/>
        <v>2.968586465993698E-4</v>
      </c>
      <c r="N1426">
        <f t="shared" si="112"/>
        <v>6882570.2884028582</v>
      </c>
      <c r="O1426">
        <f t="shared" si="113"/>
        <v>1.8827986016695004</v>
      </c>
      <c r="P1426" s="3">
        <f t="shared" si="114"/>
        <v>2.968586465993698E-4</v>
      </c>
      <c r="Q1426" t="s">
        <v>1637</v>
      </c>
    </row>
    <row r="1427" spans="1:19" x14ac:dyDescent="0.35">
      <c r="A1427" t="s">
        <v>73</v>
      </c>
      <c r="B1427" t="s">
        <v>47</v>
      </c>
      <c r="C1427" t="s">
        <v>29</v>
      </c>
      <c r="D1427" t="s">
        <v>30</v>
      </c>
      <c r="E1427" t="s">
        <v>577</v>
      </c>
      <c r="F1427" t="s">
        <v>578</v>
      </c>
      <c r="G1427" t="s">
        <v>579</v>
      </c>
      <c r="H1427" t="s">
        <v>452</v>
      </c>
      <c r="I1427" s="3">
        <v>4.2305096372988912E-8</v>
      </c>
      <c r="J1427" s="7">
        <v>1860946311.6199999</v>
      </c>
      <c r="K1427">
        <v>3.6555</v>
      </c>
      <c r="L1427" s="3">
        <f t="shared" si="110"/>
        <v>1.025168952068912</v>
      </c>
      <c r="M1427" s="3">
        <f t="shared" si="111"/>
        <v>4.1266462749981092E-8</v>
      </c>
      <c r="N1427">
        <f t="shared" si="112"/>
        <v>76.794671648181435</v>
      </c>
      <c r="O1427">
        <f t="shared" si="113"/>
        <v>2.1007980207408409E-5</v>
      </c>
      <c r="P1427" s="3">
        <f t="shared" si="114"/>
        <v>4.1266462749981092E-8</v>
      </c>
      <c r="Q1427" t="s">
        <v>1638</v>
      </c>
      <c r="R1427" t="s">
        <v>452</v>
      </c>
      <c r="S1427" t="s">
        <v>579</v>
      </c>
    </row>
    <row r="1428" spans="1:19" x14ac:dyDescent="0.35">
      <c r="A1428" t="s">
        <v>73</v>
      </c>
      <c r="B1428" t="s">
        <v>47</v>
      </c>
      <c r="C1428" t="s">
        <v>29</v>
      </c>
      <c r="D1428" t="s">
        <v>30</v>
      </c>
      <c r="E1428" t="s">
        <v>580</v>
      </c>
      <c r="F1428" t="s">
        <v>581</v>
      </c>
      <c r="G1428" t="s">
        <v>582</v>
      </c>
      <c r="H1428" t="s">
        <v>452</v>
      </c>
      <c r="I1428" s="3">
        <v>1.9629905975175798E-5</v>
      </c>
      <c r="J1428" s="7">
        <v>1860946311.6199999</v>
      </c>
      <c r="K1428">
        <v>3.6555</v>
      </c>
      <c r="L1428" s="3">
        <f t="shared" si="110"/>
        <v>1.025168952068912</v>
      </c>
      <c r="M1428" s="3">
        <f t="shared" si="111"/>
        <v>1.9147971595862644E-5</v>
      </c>
      <c r="N1428">
        <f t="shared" si="112"/>
        <v>35633.347116325109</v>
      </c>
      <c r="O1428">
        <f t="shared" si="113"/>
        <v>9.7478722791205334E-3</v>
      </c>
      <c r="P1428" s="3">
        <f t="shared" si="114"/>
        <v>1.9147971595862644E-5</v>
      </c>
      <c r="Q1428" t="s">
        <v>1638</v>
      </c>
      <c r="R1428" t="s">
        <v>452</v>
      </c>
      <c r="S1428" t="s">
        <v>582</v>
      </c>
    </row>
    <row r="1429" spans="1:19" x14ac:dyDescent="0.35">
      <c r="A1429" t="s">
        <v>73</v>
      </c>
      <c r="B1429" t="s">
        <v>47</v>
      </c>
      <c r="C1429" t="s">
        <v>1636</v>
      </c>
      <c r="D1429" t="s">
        <v>1636</v>
      </c>
      <c r="E1429" t="s">
        <v>710</v>
      </c>
      <c r="F1429" t="s">
        <v>711</v>
      </c>
      <c r="G1429" t="s">
        <v>712</v>
      </c>
      <c r="H1429" t="s">
        <v>452</v>
      </c>
      <c r="I1429" s="3">
        <v>8.7823436362723576E-6</v>
      </c>
      <c r="J1429" s="7">
        <v>23184671786.540001</v>
      </c>
      <c r="K1429">
        <v>3.6555</v>
      </c>
      <c r="L1429" s="3">
        <f t="shared" si="110"/>
        <v>0.99970282647741204</v>
      </c>
      <c r="M1429" s="3">
        <f t="shared" si="111"/>
        <v>8.7849542920851111E-6</v>
      </c>
      <c r="N1429">
        <f t="shared" si="112"/>
        <v>203676.28192174915</v>
      </c>
      <c r="O1429">
        <f t="shared" si="113"/>
        <v>5.5717762801736875E-2</v>
      </c>
      <c r="P1429" s="3">
        <f t="shared" si="114"/>
        <v>8.7849542920851111E-6</v>
      </c>
      <c r="Q1429" t="s">
        <v>1637</v>
      </c>
    </row>
    <row r="1430" spans="1:19" x14ac:dyDescent="0.35">
      <c r="A1430" t="s">
        <v>73</v>
      </c>
      <c r="B1430" t="s">
        <v>47</v>
      </c>
      <c r="C1430" t="s">
        <v>39</v>
      </c>
      <c r="D1430" t="s">
        <v>40</v>
      </c>
      <c r="E1430" t="s">
        <v>1070</v>
      </c>
      <c r="F1430" t="s">
        <v>1070</v>
      </c>
      <c r="H1430" t="s">
        <v>128</v>
      </c>
      <c r="I1430" s="3">
        <v>6.8055193542475899E-3</v>
      </c>
      <c r="J1430" s="7">
        <v>14952714239.93</v>
      </c>
      <c r="K1430">
        <v>3.6555</v>
      </c>
      <c r="L1430" s="3">
        <f t="shared" si="110"/>
        <v>1.0080673690871489</v>
      </c>
      <c r="M1430" s="3">
        <f t="shared" si="111"/>
        <v>6.7510560930171748E-3</v>
      </c>
      <c r="N1430">
        <f t="shared" si="112"/>
        <v>100946612.5766241</v>
      </c>
      <c r="O1430">
        <f t="shared" si="113"/>
        <v>27.614994549753547</v>
      </c>
      <c r="P1430" s="3">
        <f t="shared" si="114"/>
        <v>6.7510560930171748E-3</v>
      </c>
      <c r="Q1430" t="s">
        <v>1638</v>
      </c>
      <c r="R1430" t="s">
        <v>920</v>
      </c>
      <c r="S1430" t="s">
        <v>1071</v>
      </c>
    </row>
    <row r="1431" spans="1:19" x14ac:dyDescent="0.35">
      <c r="A1431" t="s">
        <v>73</v>
      </c>
      <c r="B1431" t="s">
        <v>47</v>
      </c>
      <c r="C1431" t="s">
        <v>1636</v>
      </c>
      <c r="D1431" t="s">
        <v>1636</v>
      </c>
      <c r="E1431" t="s">
        <v>787</v>
      </c>
      <c r="F1431" t="s">
        <v>788</v>
      </c>
      <c r="G1431" t="s">
        <v>789</v>
      </c>
      <c r="H1431" t="s">
        <v>452</v>
      </c>
      <c r="I1431" s="3">
        <v>7.6254324090406999E-4</v>
      </c>
      <c r="J1431" s="7">
        <v>23184671786.540001</v>
      </c>
      <c r="K1431">
        <v>3.6555</v>
      </c>
      <c r="L1431" s="3">
        <f t="shared" si="110"/>
        <v>0.99970282647741204</v>
      </c>
      <c r="M1431" s="3">
        <f t="shared" si="111"/>
        <v>7.6276991592691011E-4</v>
      </c>
      <c r="N1431">
        <f t="shared" si="112"/>
        <v>17684570.149412122</v>
      </c>
      <c r="O1431">
        <f t="shared" si="113"/>
        <v>4.8377978797461685</v>
      </c>
      <c r="P1431" s="3">
        <f t="shared" si="114"/>
        <v>7.6276991592691011E-4</v>
      </c>
      <c r="Q1431" t="s">
        <v>1637</v>
      </c>
    </row>
    <row r="1432" spans="1:19" x14ac:dyDescent="0.35">
      <c r="A1432" t="s">
        <v>73</v>
      </c>
      <c r="B1432" t="s">
        <v>47</v>
      </c>
      <c r="C1432" t="s">
        <v>1636</v>
      </c>
      <c r="D1432" t="s">
        <v>1636</v>
      </c>
      <c r="E1432" t="s">
        <v>559</v>
      </c>
      <c r="F1432" t="s">
        <v>560</v>
      </c>
      <c r="G1432" t="s">
        <v>561</v>
      </c>
      <c r="H1432" t="s">
        <v>452</v>
      </c>
      <c r="I1432" s="3">
        <v>1.1764478699869559E-3</v>
      </c>
      <c r="J1432" s="7">
        <v>23184671786.540001</v>
      </c>
      <c r="K1432">
        <v>3.6555</v>
      </c>
      <c r="L1432" s="3">
        <f t="shared" si="110"/>
        <v>0.99970282647741204</v>
      </c>
      <c r="M1432" s="3">
        <f t="shared" si="111"/>
        <v>1.1767975830700899E-3</v>
      </c>
      <c r="N1432">
        <f t="shared" si="112"/>
        <v>27283665.722673576</v>
      </c>
      <c r="O1432">
        <f t="shared" si="113"/>
        <v>7.4637301935914584</v>
      </c>
      <c r="P1432" s="3">
        <f t="shared" si="114"/>
        <v>1.1767975830700899E-3</v>
      </c>
      <c r="Q1432" t="s">
        <v>1637</v>
      </c>
    </row>
    <row r="1433" spans="1:19" x14ac:dyDescent="0.35">
      <c r="A1433" t="s">
        <v>73</v>
      </c>
      <c r="B1433" t="s">
        <v>47</v>
      </c>
      <c r="C1433" t="s">
        <v>76</v>
      </c>
      <c r="D1433" t="s">
        <v>77</v>
      </c>
      <c r="E1433" t="s">
        <v>1665</v>
      </c>
      <c r="F1433" t="s">
        <v>761</v>
      </c>
      <c r="H1433" t="s">
        <v>128</v>
      </c>
      <c r="I1433" s="3">
        <v>2.7867056750814998E-3</v>
      </c>
      <c r="J1433" s="7">
        <v>6371011234.9899998</v>
      </c>
      <c r="K1433">
        <v>3.6555</v>
      </c>
      <c r="L1433" s="3">
        <f t="shared" si="110"/>
        <v>0.97263275839549324</v>
      </c>
      <c r="M1433" s="3">
        <f t="shared" si="111"/>
        <v>2.8651159967906055E-3</v>
      </c>
      <c r="N1433">
        <f t="shared" si="112"/>
        <v>18253686.205102518</v>
      </c>
      <c r="O1433">
        <f t="shared" si="113"/>
        <v>4.9934854890172398</v>
      </c>
      <c r="P1433" s="3">
        <f t="shared" si="114"/>
        <v>2.8651159967906055E-3</v>
      </c>
      <c r="Q1433" t="s">
        <v>1638</v>
      </c>
      <c r="R1433" t="s">
        <v>920</v>
      </c>
      <c r="S1433" t="s">
        <v>1666</v>
      </c>
    </row>
    <row r="1434" spans="1:19" x14ac:dyDescent="0.35">
      <c r="A1434" t="s">
        <v>73</v>
      </c>
      <c r="B1434" t="s">
        <v>47</v>
      </c>
      <c r="C1434" t="s">
        <v>29</v>
      </c>
      <c r="D1434" t="s">
        <v>30</v>
      </c>
      <c r="E1434" t="s">
        <v>583</v>
      </c>
      <c r="F1434" t="s">
        <v>584</v>
      </c>
      <c r="G1434" t="s">
        <v>585</v>
      </c>
      <c r="H1434" t="s">
        <v>452</v>
      </c>
      <c r="I1434" s="3">
        <v>5.8918150881101504E-7</v>
      </c>
      <c r="J1434" s="7">
        <v>1860946311.6199999</v>
      </c>
      <c r="K1434">
        <v>3.6555</v>
      </c>
      <c r="L1434" s="3">
        <f t="shared" si="110"/>
        <v>1.025168952068912</v>
      </c>
      <c r="M1434" s="3">
        <f t="shared" si="111"/>
        <v>5.7471649684861912E-7</v>
      </c>
      <c r="N1434">
        <f t="shared" si="112"/>
        <v>1069.5165450376051</v>
      </c>
      <c r="O1434">
        <f t="shared" si="113"/>
        <v>2.925773615203406E-4</v>
      </c>
      <c r="P1434" s="3">
        <f t="shared" si="114"/>
        <v>5.7471649684861912E-7</v>
      </c>
      <c r="Q1434" t="s">
        <v>1638</v>
      </c>
      <c r="R1434" t="s">
        <v>452</v>
      </c>
      <c r="S1434" t="s">
        <v>585</v>
      </c>
    </row>
    <row r="1435" spans="1:19" x14ac:dyDescent="0.35">
      <c r="A1435" t="s">
        <v>73</v>
      </c>
      <c r="B1435" t="s">
        <v>47</v>
      </c>
      <c r="C1435" t="s">
        <v>1636</v>
      </c>
      <c r="D1435" t="s">
        <v>1636</v>
      </c>
      <c r="E1435" t="s">
        <v>583</v>
      </c>
      <c r="F1435" t="s">
        <v>584</v>
      </c>
      <c r="G1435" t="s">
        <v>585</v>
      </c>
      <c r="H1435" t="s">
        <v>452</v>
      </c>
      <c r="I1435" s="3">
        <v>8.8169092051855479E-8</v>
      </c>
      <c r="J1435" s="7">
        <v>23184671786.540001</v>
      </c>
      <c r="K1435">
        <v>3.6555</v>
      </c>
      <c r="L1435" s="3">
        <f t="shared" si="110"/>
        <v>0.99970282647741204</v>
      </c>
      <c r="M1435" s="3">
        <f t="shared" si="111"/>
        <v>8.8195301360236412E-8</v>
      </c>
      <c r="N1435">
        <f t="shared" si="112"/>
        <v>2044.7791151520662</v>
      </c>
      <c r="O1435">
        <f t="shared" si="113"/>
        <v>5.5937056904720726E-4</v>
      </c>
      <c r="P1435" s="3">
        <f t="shared" si="114"/>
        <v>8.8195301360236412E-8</v>
      </c>
      <c r="Q1435" t="s">
        <v>1637</v>
      </c>
    </row>
    <row r="1436" spans="1:19" x14ac:dyDescent="0.35">
      <c r="A1436" t="s">
        <v>73</v>
      </c>
      <c r="B1436" t="s">
        <v>47</v>
      </c>
      <c r="C1436" t="s">
        <v>1636</v>
      </c>
      <c r="D1436" t="s">
        <v>1636</v>
      </c>
      <c r="E1436" t="s">
        <v>608</v>
      </c>
      <c r="F1436" t="s">
        <v>609</v>
      </c>
      <c r="G1436" t="s">
        <v>610</v>
      </c>
      <c r="H1436" t="s">
        <v>452</v>
      </c>
      <c r="I1436" s="3">
        <v>5.2656644685936097E-5</v>
      </c>
      <c r="J1436" s="7">
        <v>23184671786.540001</v>
      </c>
      <c r="K1436">
        <v>3.6555</v>
      </c>
      <c r="L1436" s="3">
        <f t="shared" si="110"/>
        <v>0.99970282647741204</v>
      </c>
      <c r="M1436" s="3">
        <f t="shared" si="111"/>
        <v>5.2672297498126414E-5</v>
      </c>
      <c r="N1436">
        <f t="shared" si="112"/>
        <v>1221189.9297370529</v>
      </c>
      <c r="O1436">
        <f t="shared" si="113"/>
        <v>0.33406919155712017</v>
      </c>
      <c r="P1436" s="3">
        <f t="shared" si="114"/>
        <v>5.2672297498126414E-5</v>
      </c>
      <c r="Q1436" t="s">
        <v>1637</v>
      </c>
    </row>
    <row r="1437" spans="1:19" x14ac:dyDescent="0.35">
      <c r="A1437" t="s">
        <v>73</v>
      </c>
      <c r="B1437" t="s">
        <v>47</v>
      </c>
      <c r="C1437" t="s">
        <v>76</v>
      </c>
      <c r="D1437" t="s">
        <v>77</v>
      </c>
      <c r="E1437" t="s">
        <v>1075</v>
      </c>
      <c r="F1437" t="s">
        <v>1076</v>
      </c>
      <c r="H1437" t="s">
        <v>128</v>
      </c>
      <c r="I1437" s="3">
        <v>3.6841327760338198E-3</v>
      </c>
      <c r="J1437" s="7">
        <v>6371011234.9899998</v>
      </c>
      <c r="K1437">
        <v>3.6555</v>
      </c>
      <c r="L1437" s="3">
        <f t="shared" si="110"/>
        <v>0.97263275839549324</v>
      </c>
      <c r="M1437" s="3">
        <f t="shared" si="111"/>
        <v>3.7877942566024213E-3</v>
      </c>
      <c r="N1437">
        <f t="shared" si="112"/>
        <v>24132079.764644619</v>
      </c>
      <c r="O1437">
        <f t="shared" si="113"/>
        <v>6.6015811146613652</v>
      </c>
      <c r="P1437" s="3">
        <f t="shared" si="114"/>
        <v>3.7877942566024213E-3</v>
      </c>
      <c r="Q1437" t="s">
        <v>1638</v>
      </c>
      <c r="R1437" t="s">
        <v>920</v>
      </c>
      <c r="S1437" t="s">
        <v>1077</v>
      </c>
    </row>
    <row r="1438" spans="1:19" x14ac:dyDescent="0.35">
      <c r="A1438" t="s">
        <v>73</v>
      </c>
      <c r="B1438" t="s">
        <v>47</v>
      </c>
      <c r="C1438" t="s">
        <v>1636</v>
      </c>
      <c r="D1438" t="s">
        <v>1636</v>
      </c>
      <c r="E1438" t="s">
        <v>494</v>
      </c>
      <c r="F1438" t="s">
        <v>495</v>
      </c>
      <c r="G1438" t="s">
        <v>496</v>
      </c>
      <c r="H1438" t="s">
        <v>452</v>
      </c>
      <c r="I1438" s="3">
        <v>3.3823671212284438E-3</v>
      </c>
      <c r="J1438" s="7">
        <v>23184671786.540001</v>
      </c>
      <c r="K1438">
        <v>3.6555</v>
      </c>
      <c r="L1438" s="3">
        <f t="shared" si="110"/>
        <v>0.99970282647741204</v>
      </c>
      <c r="M1438" s="3">
        <f t="shared" si="111"/>
        <v>3.3833725699732903E-3</v>
      </c>
      <c r="N1438">
        <f t="shared" si="112"/>
        <v>78442382.566413075</v>
      </c>
      <c r="O1438">
        <f t="shared" si="113"/>
        <v>21.458728646262639</v>
      </c>
      <c r="P1438" s="3">
        <f t="shared" si="114"/>
        <v>3.3833725699732903E-3</v>
      </c>
      <c r="Q1438" t="s">
        <v>1637</v>
      </c>
    </row>
    <row r="1439" spans="1:19" x14ac:dyDescent="0.35">
      <c r="A1439" t="s">
        <v>73</v>
      </c>
      <c r="B1439" t="s">
        <v>47</v>
      </c>
      <c r="C1439" t="s">
        <v>39</v>
      </c>
      <c r="D1439" t="s">
        <v>40</v>
      </c>
      <c r="E1439" t="s">
        <v>583</v>
      </c>
      <c r="F1439" t="s">
        <v>584</v>
      </c>
      <c r="G1439" t="s">
        <v>585</v>
      </c>
      <c r="H1439" t="s">
        <v>452</v>
      </c>
      <c r="I1439" s="3">
        <v>6.3382225463259697E-8</v>
      </c>
      <c r="J1439" s="7">
        <v>14952714239.93</v>
      </c>
      <c r="K1439">
        <v>3.6555</v>
      </c>
      <c r="L1439" s="3">
        <f t="shared" si="110"/>
        <v>1.0080673690871489</v>
      </c>
      <c r="M1439" s="3">
        <f t="shared" si="111"/>
        <v>6.2874989714879077E-8</v>
      </c>
      <c r="N1439">
        <f t="shared" si="112"/>
        <v>940.15175404512468</v>
      </c>
      <c r="O1439">
        <f t="shared" si="113"/>
        <v>2.5718827904394056E-4</v>
      </c>
      <c r="P1439" s="3">
        <f t="shared" si="114"/>
        <v>6.2874989714879077E-8</v>
      </c>
      <c r="Q1439" t="s">
        <v>1638</v>
      </c>
      <c r="R1439" t="s">
        <v>452</v>
      </c>
      <c r="S1439" t="s">
        <v>585</v>
      </c>
    </row>
    <row r="1440" spans="1:19" x14ac:dyDescent="0.35">
      <c r="A1440" t="s">
        <v>73</v>
      </c>
      <c r="B1440" t="s">
        <v>47</v>
      </c>
      <c r="C1440" t="s">
        <v>39</v>
      </c>
      <c r="D1440" t="s">
        <v>40</v>
      </c>
      <c r="E1440" t="s">
        <v>586</v>
      </c>
      <c r="F1440" t="s">
        <v>468</v>
      </c>
      <c r="G1440" t="s">
        <v>587</v>
      </c>
      <c r="H1440" t="s">
        <v>452</v>
      </c>
      <c r="I1440" s="3">
        <v>1.6172226154143399E-3</v>
      </c>
      <c r="J1440" s="7">
        <v>14952714239.93</v>
      </c>
      <c r="K1440">
        <v>3.6555</v>
      </c>
      <c r="L1440" s="3">
        <f t="shared" si="110"/>
        <v>1.0080673690871489</v>
      </c>
      <c r="M1440" s="3">
        <f t="shared" si="111"/>
        <v>1.6042802941620945E-3</v>
      </c>
      <c r="N1440">
        <f t="shared" si="112"/>
        <v>23988344.799356639</v>
      </c>
      <c r="O1440">
        <f t="shared" si="113"/>
        <v>6.562260921722511</v>
      </c>
      <c r="P1440" s="3">
        <f t="shared" si="114"/>
        <v>1.6042802941620945E-3</v>
      </c>
      <c r="Q1440" t="s">
        <v>1638</v>
      </c>
      <c r="R1440" t="s">
        <v>452</v>
      </c>
      <c r="S1440" t="s">
        <v>587</v>
      </c>
    </row>
    <row r="1441" spans="1:19" x14ac:dyDescent="0.35">
      <c r="A1441" t="s">
        <v>73</v>
      </c>
      <c r="B1441" t="s">
        <v>47</v>
      </c>
      <c r="C1441" t="s">
        <v>1636</v>
      </c>
      <c r="D1441" t="s">
        <v>1636</v>
      </c>
      <c r="E1441" t="s">
        <v>647</v>
      </c>
      <c r="F1441" t="s">
        <v>648</v>
      </c>
      <c r="G1441" t="s">
        <v>649</v>
      </c>
      <c r="H1441" t="s">
        <v>452</v>
      </c>
      <c r="I1441" s="3">
        <v>1.217351026990357E-2</v>
      </c>
      <c r="J1441" s="7">
        <v>23184671786.540001</v>
      </c>
      <c r="K1441">
        <v>3.6555</v>
      </c>
      <c r="L1441" s="3">
        <f t="shared" si="110"/>
        <v>0.99970282647741204</v>
      </c>
      <c r="M1441" s="3">
        <f t="shared" si="111"/>
        <v>1.2177128990220602E-2</v>
      </c>
      <c r="N1441">
        <f t="shared" si="112"/>
        <v>282322738.94062591</v>
      </c>
      <c r="O1441">
        <f t="shared" si="113"/>
        <v>77.232318134489375</v>
      </c>
      <c r="P1441" s="3">
        <f t="shared" si="114"/>
        <v>1.2177128990220601E-2</v>
      </c>
      <c r="Q1441" t="s">
        <v>1637</v>
      </c>
    </row>
    <row r="1442" spans="1:19" x14ac:dyDescent="0.35">
      <c r="A1442" t="s">
        <v>73</v>
      </c>
      <c r="B1442" t="s">
        <v>47</v>
      </c>
      <c r="C1442" t="s">
        <v>39</v>
      </c>
      <c r="D1442" t="s">
        <v>40</v>
      </c>
      <c r="E1442" t="s">
        <v>1075</v>
      </c>
      <c r="F1442" t="s">
        <v>1076</v>
      </c>
      <c r="H1442" t="s">
        <v>128</v>
      </c>
      <c r="I1442" s="3">
        <v>4.7508468292408396E-3</v>
      </c>
      <c r="J1442" s="7">
        <v>14952714239.93</v>
      </c>
      <c r="K1442">
        <v>3.6555</v>
      </c>
      <c r="L1442" s="3">
        <f t="shared" si="110"/>
        <v>1.0080673690871489</v>
      </c>
      <c r="M1442" s="3">
        <f t="shared" si="111"/>
        <v>4.7128267166736569E-3</v>
      </c>
      <c r="N1442">
        <f t="shared" si="112"/>
        <v>70469551.156728745</v>
      </c>
      <c r="O1442">
        <f t="shared" si="113"/>
        <v>19.277677788737176</v>
      </c>
      <c r="P1442" s="3">
        <f t="shared" si="114"/>
        <v>4.7128267166736569E-3</v>
      </c>
      <c r="Q1442" t="s">
        <v>1638</v>
      </c>
      <c r="R1442" t="s">
        <v>920</v>
      </c>
      <c r="S1442" t="s">
        <v>1077</v>
      </c>
    </row>
    <row r="1443" spans="1:19" x14ac:dyDescent="0.35">
      <c r="A1443" t="s">
        <v>73</v>
      </c>
      <c r="B1443" t="s">
        <v>47</v>
      </c>
      <c r="C1443" t="s">
        <v>1636</v>
      </c>
      <c r="D1443" t="s">
        <v>1636</v>
      </c>
      <c r="E1443" t="s">
        <v>1261</v>
      </c>
      <c r="F1443" t="s">
        <v>1262</v>
      </c>
      <c r="G1443" t="s">
        <v>1263</v>
      </c>
      <c r="H1443" t="s">
        <v>452</v>
      </c>
      <c r="I1443" s="3">
        <v>1.8437369889623279E-3</v>
      </c>
      <c r="J1443" s="7">
        <v>23184671786.540001</v>
      </c>
      <c r="K1443">
        <v>3.6555</v>
      </c>
      <c r="L1443" s="3">
        <f t="shared" si="110"/>
        <v>0.99970282647741204</v>
      </c>
      <c r="M1443" s="3">
        <f t="shared" si="111"/>
        <v>1.844285061650755E-3</v>
      </c>
      <c r="N1443">
        <f t="shared" si="112"/>
        <v>42759143.835191444</v>
      </c>
      <c r="O1443">
        <f t="shared" si="113"/>
        <v>11.697207997590327</v>
      </c>
      <c r="P1443" s="3">
        <f t="shared" si="114"/>
        <v>1.844285061650755E-3</v>
      </c>
      <c r="Q1443" t="s">
        <v>1637</v>
      </c>
    </row>
    <row r="1444" spans="1:19" x14ac:dyDescent="0.35">
      <c r="A1444" t="s">
        <v>73</v>
      </c>
      <c r="B1444" t="s">
        <v>47</v>
      </c>
      <c r="C1444" t="s">
        <v>29</v>
      </c>
      <c r="D1444" t="s">
        <v>30</v>
      </c>
      <c r="E1444" t="s">
        <v>586</v>
      </c>
      <c r="F1444" t="s">
        <v>468</v>
      </c>
      <c r="G1444" t="s">
        <v>587</v>
      </c>
      <c r="H1444" t="s">
        <v>452</v>
      </c>
      <c r="I1444" s="3">
        <v>1.39463415683532E-3</v>
      </c>
      <c r="J1444" s="7">
        <v>1860946311.6199999</v>
      </c>
      <c r="K1444">
        <v>3.6555</v>
      </c>
      <c r="L1444" s="3">
        <f t="shared" si="110"/>
        <v>1.025168952068912</v>
      </c>
      <c r="M1444" s="3">
        <f t="shared" si="111"/>
        <v>1.3603944540270983E-3</v>
      </c>
      <c r="N1444">
        <f t="shared" si="112"/>
        <v>2531621.041570032</v>
      </c>
      <c r="O1444">
        <f t="shared" si="113"/>
        <v>0.69255123555465237</v>
      </c>
      <c r="P1444" s="3">
        <f t="shared" si="114"/>
        <v>1.3603944540270983E-3</v>
      </c>
      <c r="Q1444" t="s">
        <v>1638</v>
      </c>
      <c r="R1444" t="s">
        <v>452</v>
      </c>
      <c r="S1444" t="s">
        <v>587</v>
      </c>
    </row>
    <row r="1445" spans="1:19" x14ac:dyDescent="0.35">
      <c r="A1445" t="s">
        <v>73</v>
      </c>
      <c r="B1445" t="s">
        <v>47</v>
      </c>
      <c r="C1445" t="s">
        <v>1636</v>
      </c>
      <c r="D1445" t="s">
        <v>1636</v>
      </c>
      <c r="E1445" t="s">
        <v>796</v>
      </c>
      <c r="F1445" t="s">
        <v>797</v>
      </c>
      <c r="G1445" t="s">
        <v>798</v>
      </c>
      <c r="H1445" t="s">
        <v>452</v>
      </c>
      <c r="I1445" s="3">
        <v>4.0728432507237927E-2</v>
      </c>
      <c r="J1445" s="7">
        <v>23184671786.540001</v>
      </c>
      <c r="K1445">
        <v>3.6555</v>
      </c>
      <c r="L1445" s="3">
        <f t="shared" si="110"/>
        <v>0.99970282647741204</v>
      </c>
      <c r="M1445" s="3">
        <f t="shared" si="111"/>
        <v>4.0740539516878289E-2</v>
      </c>
      <c r="N1445">
        <f t="shared" si="112"/>
        <v>944556037.10538602</v>
      </c>
      <c r="O1445">
        <f t="shared" si="113"/>
        <v>258.39311642877476</v>
      </c>
      <c r="P1445" s="3">
        <f t="shared" si="114"/>
        <v>4.0740539516878289E-2</v>
      </c>
      <c r="Q1445" t="s">
        <v>1637</v>
      </c>
    </row>
    <row r="1446" spans="1:19" x14ac:dyDescent="0.35">
      <c r="A1446" t="s">
        <v>73</v>
      </c>
      <c r="B1446" t="s">
        <v>47</v>
      </c>
      <c r="C1446" t="s">
        <v>39</v>
      </c>
      <c r="D1446" t="s">
        <v>40</v>
      </c>
      <c r="E1446" t="s">
        <v>1078</v>
      </c>
      <c r="F1446" t="s">
        <v>1079</v>
      </c>
      <c r="H1446" t="s">
        <v>128</v>
      </c>
      <c r="I1446" s="3">
        <v>6.9331712562554102E-3</v>
      </c>
      <c r="J1446" s="7">
        <v>14952714239.93</v>
      </c>
      <c r="K1446">
        <v>3.6555</v>
      </c>
      <c r="L1446" s="3">
        <f t="shared" si="110"/>
        <v>1.0080673690871489</v>
      </c>
      <c r="M1446" s="3">
        <f t="shared" si="111"/>
        <v>6.8776864214280774E-3</v>
      </c>
      <c r="N1446">
        <f t="shared" si="112"/>
        <v>102840079.69146082</v>
      </c>
      <c r="O1446">
        <f t="shared" si="113"/>
        <v>28.132972149216474</v>
      </c>
      <c r="P1446" s="3">
        <f t="shared" si="114"/>
        <v>6.8776864214280774E-3</v>
      </c>
      <c r="Q1446" t="s">
        <v>1638</v>
      </c>
      <c r="R1446" t="s">
        <v>920</v>
      </c>
      <c r="S1446" t="s">
        <v>1080</v>
      </c>
    </row>
    <row r="1447" spans="1:19" x14ac:dyDescent="0.35">
      <c r="A1447" t="s">
        <v>73</v>
      </c>
      <c r="B1447" t="s">
        <v>47</v>
      </c>
      <c r="C1447" t="s">
        <v>1636</v>
      </c>
      <c r="D1447" t="s">
        <v>1636</v>
      </c>
      <c r="E1447" t="s">
        <v>450</v>
      </c>
      <c r="F1447" t="s">
        <v>451</v>
      </c>
      <c r="G1447" t="s">
        <v>454</v>
      </c>
      <c r="H1447" t="s">
        <v>452</v>
      </c>
      <c r="I1447" s="3">
        <v>7.0554587544590926E-4</v>
      </c>
      <c r="J1447" s="7">
        <v>23184671786.540001</v>
      </c>
      <c r="K1447">
        <v>3.6555</v>
      </c>
      <c r="L1447" s="3">
        <f t="shared" si="110"/>
        <v>0.99970282647741204</v>
      </c>
      <c r="M1447" s="3">
        <f t="shared" si="111"/>
        <v>7.0575560732582447E-4</v>
      </c>
      <c r="N1447">
        <f t="shared" si="112"/>
        <v>16362712.117359446</v>
      </c>
      <c r="O1447">
        <f t="shared" si="113"/>
        <v>4.4761898830144844</v>
      </c>
      <c r="P1447" s="3">
        <f t="shared" si="114"/>
        <v>7.0575560732582447E-4</v>
      </c>
      <c r="Q1447" t="s">
        <v>1637</v>
      </c>
    </row>
    <row r="1448" spans="1:19" x14ac:dyDescent="0.35">
      <c r="A1448" t="s">
        <v>73</v>
      </c>
      <c r="B1448" t="s">
        <v>47</v>
      </c>
      <c r="C1448" t="s">
        <v>1636</v>
      </c>
      <c r="D1448" t="s">
        <v>1636</v>
      </c>
      <c r="E1448" t="s">
        <v>1445</v>
      </c>
      <c r="F1448" t="s">
        <v>1446</v>
      </c>
      <c r="G1448" t="s">
        <v>1447</v>
      </c>
      <c r="H1448" t="s">
        <v>452</v>
      </c>
      <c r="I1448" s="3">
        <v>2.001091692336606E-4</v>
      </c>
      <c r="J1448" s="7">
        <v>23184671786.540001</v>
      </c>
      <c r="K1448">
        <v>3.6555</v>
      </c>
      <c r="L1448" s="3">
        <f t="shared" si="110"/>
        <v>0.99970282647741204</v>
      </c>
      <c r="M1448" s="3">
        <f t="shared" si="111"/>
        <v>2.0016865405769862E-4</v>
      </c>
      <c r="N1448">
        <f t="shared" si="112"/>
        <v>4640844.5462812111</v>
      </c>
      <c r="O1448">
        <f t="shared" si="113"/>
        <v>1.2695512368434445</v>
      </c>
      <c r="P1448" s="3">
        <f t="shared" si="114"/>
        <v>2.0016865405769862E-4</v>
      </c>
      <c r="Q1448" t="s">
        <v>1637</v>
      </c>
    </row>
    <row r="1449" spans="1:19" x14ac:dyDescent="0.35">
      <c r="A1449" t="s">
        <v>73</v>
      </c>
      <c r="B1449" t="s">
        <v>47</v>
      </c>
      <c r="C1449" t="s">
        <v>39</v>
      </c>
      <c r="D1449" t="s">
        <v>40</v>
      </c>
      <c r="E1449" t="s">
        <v>1064</v>
      </c>
      <c r="F1449" t="s">
        <v>1065</v>
      </c>
      <c r="H1449" t="s">
        <v>128</v>
      </c>
      <c r="I1449" s="3">
        <v>1.25844512577014E-2</v>
      </c>
      <c r="J1449" s="7">
        <v>14952714239.93</v>
      </c>
      <c r="K1449">
        <v>3.6555</v>
      </c>
      <c r="L1449" s="3">
        <f t="shared" si="110"/>
        <v>1.0080673690871489</v>
      </c>
      <c r="M1449" s="3">
        <f t="shared" si="111"/>
        <v>1.2483740316976232E-2</v>
      </c>
      <c r="N1449">
        <f t="shared" si="112"/>
        <v>186665801.60523877</v>
      </c>
      <c r="O1449">
        <f t="shared" si="113"/>
        <v>51.064369198533377</v>
      </c>
      <c r="P1449" s="3">
        <f t="shared" si="114"/>
        <v>1.2483740316976232E-2</v>
      </c>
      <c r="Q1449" t="s">
        <v>1638</v>
      </c>
      <c r="R1449" t="s">
        <v>920</v>
      </c>
      <c r="S1449" t="s">
        <v>1066</v>
      </c>
    </row>
    <row r="1450" spans="1:19" x14ac:dyDescent="0.35">
      <c r="A1450" t="s">
        <v>73</v>
      </c>
      <c r="B1450" t="s">
        <v>47</v>
      </c>
      <c r="C1450" t="s">
        <v>1636</v>
      </c>
      <c r="D1450" t="s">
        <v>1636</v>
      </c>
      <c r="E1450" t="s">
        <v>656</v>
      </c>
      <c r="F1450" t="s">
        <v>657</v>
      </c>
      <c r="G1450" t="s">
        <v>658</v>
      </c>
      <c r="H1450" t="s">
        <v>452</v>
      </c>
      <c r="I1450" s="3">
        <v>1.079671805592652E-8</v>
      </c>
      <c r="J1450" s="7">
        <v>23184671786.540001</v>
      </c>
      <c r="K1450">
        <v>3.6555</v>
      </c>
      <c r="L1450" s="3">
        <f t="shared" si="110"/>
        <v>0.99970282647741204</v>
      </c>
      <c r="M1450" s="3">
        <f t="shared" si="111"/>
        <v>1.0799927508427894E-8</v>
      </c>
      <c r="N1450">
        <f t="shared" si="112"/>
        <v>250.39277460132544</v>
      </c>
      <c r="O1450">
        <f t="shared" si="113"/>
        <v>6.8497544686452048E-5</v>
      </c>
      <c r="P1450" s="3">
        <f t="shared" si="114"/>
        <v>1.0799927508427894E-8</v>
      </c>
      <c r="Q1450" t="s">
        <v>1637</v>
      </c>
    </row>
    <row r="1451" spans="1:19" x14ac:dyDescent="0.35">
      <c r="A1451" t="s">
        <v>73</v>
      </c>
      <c r="B1451" t="s">
        <v>47</v>
      </c>
      <c r="C1451" t="s">
        <v>29</v>
      </c>
      <c r="D1451" t="s">
        <v>30</v>
      </c>
      <c r="E1451" t="s">
        <v>593</v>
      </c>
      <c r="G1451" t="s">
        <v>594</v>
      </c>
      <c r="H1451" t="s">
        <v>452</v>
      </c>
      <c r="I1451" s="3">
        <v>1.4621244875806899E-2</v>
      </c>
      <c r="J1451" s="7">
        <v>1860946311.6199999</v>
      </c>
      <c r="K1451">
        <v>3.6555</v>
      </c>
      <c r="L1451" s="3">
        <f t="shared" si="110"/>
        <v>1.025168952068912</v>
      </c>
      <c r="M1451" s="3">
        <f t="shared" si="111"/>
        <v>1.4262278277448318E-2</v>
      </c>
      <c r="N1451">
        <f t="shared" si="112"/>
        <v>26541334.155715492</v>
      </c>
      <c r="O1451">
        <f t="shared" si="113"/>
        <v>7.2606576817714377</v>
      </c>
      <c r="P1451" s="3">
        <f t="shared" si="114"/>
        <v>1.4262278277448318E-2</v>
      </c>
      <c r="Q1451" t="s">
        <v>1638</v>
      </c>
      <c r="R1451" t="s">
        <v>452</v>
      </c>
      <c r="S1451" t="s">
        <v>594</v>
      </c>
    </row>
    <row r="1452" spans="1:19" x14ac:dyDescent="0.35">
      <c r="A1452" t="s">
        <v>73</v>
      </c>
      <c r="B1452" t="s">
        <v>47</v>
      </c>
      <c r="C1452" t="s">
        <v>76</v>
      </c>
      <c r="D1452" t="s">
        <v>77</v>
      </c>
      <c r="E1452" t="s">
        <v>593</v>
      </c>
      <c r="G1452" t="s">
        <v>594</v>
      </c>
      <c r="H1452" t="s">
        <v>452</v>
      </c>
      <c r="I1452" s="3">
        <v>3.4589036968580198E-3</v>
      </c>
      <c r="J1452" s="7">
        <v>6371011234.9899998</v>
      </c>
      <c r="K1452">
        <v>3.6555</v>
      </c>
      <c r="L1452" s="3">
        <f t="shared" si="110"/>
        <v>0.97263275839549324</v>
      </c>
      <c r="M1452" s="3">
        <f t="shared" si="111"/>
        <v>3.556227843450401E-3</v>
      </c>
      <c r="N1452">
        <f t="shared" si="112"/>
        <v>22656767.544806764</v>
      </c>
      <c r="O1452">
        <f t="shared" si="113"/>
        <v>6.1979941307090041</v>
      </c>
      <c r="P1452" s="3">
        <f t="shared" si="114"/>
        <v>3.556227843450401E-3</v>
      </c>
      <c r="Q1452" t="s">
        <v>1638</v>
      </c>
      <c r="R1452" t="s">
        <v>452</v>
      </c>
      <c r="S1452" t="s">
        <v>594</v>
      </c>
    </row>
    <row r="1453" spans="1:19" x14ac:dyDescent="0.35">
      <c r="A1453" t="s">
        <v>73</v>
      </c>
      <c r="B1453" t="s">
        <v>47</v>
      </c>
      <c r="C1453" t="s">
        <v>1636</v>
      </c>
      <c r="D1453" t="s">
        <v>1636</v>
      </c>
      <c r="E1453" t="s">
        <v>784</v>
      </c>
      <c r="F1453" t="s">
        <v>785</v>
      </c>
      <c r="G1453" t="s">
        <v>786</v>
      </c>
      <c r="H1453" t="s">
        <v>452</v>
      </c>
      <c r="I1453" s="3">
        <v>4.4208813039059922E-3</v>
      </c>
      <c r="J1453" s="7">
        <v>23184671786.540001</v>
      </c>
      <c r="K1453">
        <v>3.6555</v>
      </c>
      <c r="L1453" s="3">
        <f t="shared" si="110"/>
        <v>0.99970282647741204</v>
      </c>
      <c r="M1453" s="3">
        <f t="shared" si="111"/>
        <v>4.4221954633093963E-3</v>
      </c>
      <c r="N1453">
        <f t="shared" si="112"/>
        <v>102527150.39275455</v>
      </c>
      <c r="O1453">
        <f t="shared" si="113"/>
        <v>28.047367088703204</v>
      </c>
      <c r="P1453" s="3">
        <f t="shared" si="114"/>
        <v>4.4221954633093963E-3</v>
      </c>
      <c r="Q1453" t="s">
        <v>1637</v>
      </c>
    </row>
    <row r="1454" spans="1:19" x14ac:dyDescent="0.35">
      <c r="A1454" t="s">
        <v>73</v>
      </c>
      <c r="B1454" t="s">
        <v>47</v>
      </c>
      <c r="C1454" t="s">
        <v>39</v>
      </c>
      <c r="D1454" t="s">
        <v>40</v>
      </c>
      <c r="E1454" t="s">
        <v>1084</v>
      </c>
      <c r="F1454" t="s">
        <v>1085</v>
      </c>
      <c r="H1454" t="s">
        <v>128</v>
      </c>
      <c r="I1454" s="3">
        <v>3.4024873769578599E-3</v>
      </c>
      <c r="J1454" s="7">
        <v>14952714239.93</v>
      </c>
      <c r="K1454">
        <v>3.6555</v>
      </c>
      <c r="L1454" s="3">
        <f t="shared" si="110"/>
        <v>1.0080673690871489</v>
      </c>
      <c r="M1454" s="3">
        <f t="shared" si="111"/>
        <v>3.3752579255084585E-3</v>
      </c>
      <c r="N1454">
        <f t="shared" si="112"/>
        <v>50469267.24618692</v>
      </c>
      <c r="O1454">
        <f t="shared" si="113"/>
        <v>13.806392352944036</v>
      </c>
      <c r="P1454" s="3">
        <f t="shared" si="114"/>
        <v>3.3752579255084585E-3</v>
      </c>
      <c r="Q1454" t="s">
        <v>1638</v>
      </c>
      <c r="R1454" t="s">
        <v>920</v>
      </c>
      <c r="S1454" t="s">
        <v>1085</v>
      </c>
    </row>
    <row r="1455" spans="1:19" x14ac:dyDescent="0.35">
      <c r="A1455" t="s">
        <v>73</v>
      </c>
      <c r="B1455" t="s">
        <v>47</v>
      </c>
      <c r="C1455" t="s">
        <v>1636</v>
      </c>
      <c r="D1455" t="s">
        <v>1636</v>
      </c>
      <c r="E1455" t="s">
        <v>814</v>
      </c>
      <c r="F1455" t="s">
        <v>815</v>
      </c>
      <c r="G1455" t="s">
        <v>816</v>
      </c>
      <c r="H1455" t="s">
        <v>452</v>
      </c>
      <c r="I1455" s="3">
        <v>2.0116208584415501E-4</v>
      </c>
      <c r="J1455" s="7">
        <v>23184671786.540001</v>
      </c>
      <c r="K1455">
        <v>3.6555</v>
      </c>
      <c r="L1455" s="3">
        <f t="shared" si="110"/>
        <v>0.99970282647741204</v>
      </c>
      <c r="M1455" s="3">
        <f t="shared" si="111"/>
        <v>2.0122188366014407E-4</v>
      </c>
      <c r="N1455">
        <f t="shared" si="112"/>
        <v>4665263.3289297763</v>
      </c>
      <c r="O1455">
        <f t="shared" si="113"/>
        <v>1.2762312485104024</v>
      </c>
      <c r="P1455" s="3">
        <f t="shared" si="114"/>
        <v>2.0122188366014404E-4</v>
      </c>
      <c r="Q1455" t="s">
        <v>1637</v>
      </c>
    </row>
    <row r="1456" spans="1:19" x14ac:dyDescent="0.35">
      <c r="A1456" t="s">
        <v>73</v>
      </c>
      <c r="B1456" t="s">
        <v>47</v>
      </c>
      <c r="C1456" t="s">
        <v>1636</v>
      </c>
      <c r="D1456" t="s">
        <v>1636</v>
      </c>
      <c r="E1456" t="s">
        <v>850</v>
      </c>
      <c r="F1456" t="s">
        <v>851</v>
      </c>
      <c r="G1456" t="s">
        <v>852</v>
      </c>
      <c r="H1456" t="s">
        <v>452</v>
      </c>
      <c r="I1456" s="3">
        <v>8.5434111172234755E-8</v>
      </c>
      <c r="J1456" s="7">
        <v>23184671786.540001</v>
      </c>
      <c r="K1456">
        <v>3.6555</v>
      </c>
      <c r="L1456" s="3">
        <f t="shared" si="110"/>
        <v>0.99970282647741204</v>
      </c>
      <c r="M1456" s="3">
        <f t="shared" si="111"/>
        <v>8.5459507475109764E-8</v>
      </c>
      <c r="N1456">
        <f t="shared" si="112"/>
        <v>1981.3506318497816</v>
      </c>
      <c r="O1456">
        <f t="shared" si="113"/>
        <v>5.4201904851587516E-4</v>
      </c>
      <c r="P1456" s="3">
        <f t="shared" si="114"/>
        <v>8.5459507475109764E-8</v>
      </c>
      <c r="Q1456" t="s">
        <v>1637</v>
      </c>
    </row>
    <row r="1457" spans="1:19" x14ac:dyDescent="0.35">
      <c r="A1457" t="s">
        <v>73</v>
      </c>
      <c r="B1457" t="s">
        <v>47</v>
      </c>
      <c r="C1457" t="s">
        <v>39</v>
      </c>
      <c r="D1457" t="s">
        <v>40</v>
      </c>
      <c r="E1457" t="s">
        <v>593</v>
      </c>
      <c r="G1457" t="s">
        <v>594</v>
      </c>
      <c r="H1457" t="s">
        <v>452</v>
      </c>
      <c r="I1457" s="3">
        <v>2.9736024122965798E-3</v>
      </c>
      <c r="J1457" s="7">
        <v>14952714239.93</v>
      </c>
      <c r="K1457">
        <v>3.6555</v>
      </c>
      <c r="L1457" s="3">
        <f t="shared" si="110"/>
        <v>1.0080673690871489</v>
      </c>
      <c r="M1457" s="3">
        <f t="shared" si="111"/>
        <v>2.9498052446527583E-3</v>
      </c>
      <c r="N1457">
        <f t="shared" si="112"/>
        <v>44107594.8867395</v>
      </c>
      <c r="O1457">
        <f t="shared" si="113"/>
        <v>12.066090791065381</v>
      </c>
      <c r="P1457" s="3">
        <f t="shared" si="114"/>
        <v>2.9498052446527583E-3</v>
      </c>
      <c r="Q1457" t="s">
        <v>1638</v>
      </c>
      <c r="R1457" t="s">
        <v>452</v>
      </c>
      <c r="S1457" t="s">
        <v>594</v>
      </c>
    </row>
    <row r="1458" spans="1:19" x14ac:dyDescent="0.35">
      <c r="A1458" t="s">
        <v>73</v>
      </c>
      <c r="B1458" t="s">
        <v>47</v>
      </c>
      <c r="C1458" t="s">
        <v>1636</v>
      </c>
      <c r="D1458" t="s">
        <v>1636</v>
      </c>
      <c r="E1458" t="s">
        <v>880</v>
      </c>
      <c r="F1458" t="s">
        <v>881</v>
      </c>
      <c r="G1458" t="s">
        <v>882</v>
      </c>
      <c r="H1458" t="s">
        <v>452</v>
      </c>
      <c r="I1458" s="3">
        <v>3.605218483535829E-2</v>
      </c>
      <c r="J1458" s="7">
        <v>23184671786.540001</v>
      </c>
      <c r="K1458">
        <v>3.6555</v>
      </c>
      <c r="L1458" s="3">
        <f t="shared" si="110"/>
        <v>0.99970282647741204</v>
      </c>
      <c r="M1458" s="3">
        <f t="shared" si="111"/>
        <v>3.6062901774913482E-2</v>
      </c>
      <c r="N1458">
        <f t="shared" si="112"/>
        <v>836106541.32159996</v>
      </c>
      <c r="O1458">
        <f t="shared" si="113"/>
        <v>228.72563023433182</v>
      </c>
      <c r="P1458" s="3">
        <f t="shared" si="114"/>
        <v>3.6062901774913482E-2</v>
      </c>
      <c r="Q1458" t="s">
        <v>1637</v>
      </c>
    </row>
    <row r="1459" spans="1:19" x14ac:dyDescent="0.35">
      <c r="A1459" t="s">
        <v>73</v>
      </c>
      <c r="B1459" t="s">
        <v>47</v>
      </c>
      <c r="C1459" t="s">
        <v>76</v>
      </c>
      <c r="D1459" t="s">
        <v>77</v>
      </c>
      <c r="E1459" t="s">
        <v>1084</v>
      </c>
      <c r="F1459" t="s">
        <v>1085</v>
      </c>
      <c r="H1459" t="s">
        <v>128</v>
      </c>
      <c r="I1459" s="3">
        <v>2.0888314745629911E-3</v>
      </c>
      <c r="J1459" s="7">
        <v>6371011234.9899998</v>
      </c>
      <c r="K1459">
        <v>3.6555</v>
      </c>
      <c r="L1459" s="3">
        <f t="shared" si="110"/>
        <v>0.97263275839549324</v>
      </c>
      <c r="M1459" s="3">
        <f t="shared" si="111"/>
        <v>2.1476055135227386E-3</v>
      </c>
      <c r="N1459">
        <f t="shared" si="112"/>
        <v>13682418.854979835</v>
      </c>
      <c r="O1459">
        <f t="shared" si="113"/>
        <v>3.742967816982584</v>
      </c>
      <c r="P1459" s="3">
        <f t="shared" si="114"/>
        <v>2.1476055135227386E-3</v>
      </c>
      <c r="Q1459" t="s">
        <v>1638</v>
      </c>
      <c r="R1459" t="s">
        <v>920</v>
      </c>
      <c r="S1459" t="s">
        <v>1085</v>
      </c>
    </row>
    <row r="1460" spans="1:19" x14ac:dyDescent="0.35">
      <c r="A1460" t="s">
        <v>73</v>
      </c>
      <c r="B1460" t="s">
        <v>47</v>
      </c>
      <c r="C1460" t="s">
        <v>1636</v>
      </c>
      <c r="D1460" t="s">
        <v>1636</v>
      </c>
      <c r="E1460" t="s">
        <v>760</v>
      </c>
      <c r="F1460" t="s">
        <v>761</v>
      </c>
      <c r="G1460" t="s">
        <v>762</v>
      </c>
      <c r="H1460" t="s">
        <v>452</v>
      </c>
      <c r="I1460" s="3">
        <v>3.1635071030946531E-2</v>
      </c>
      <c r="J1460" s="7">
        <v>23184671786.540001</v>
      </c>
      <c r="K1460">
        <v>3.6555</v>
      </c>
      <c r="L1460" s="3">
        <f t="shared" si="110"/>
        <v>0.99970282647741204</v>
      </c>
      <c r="M1460" s="3">
        <f t="shared" si="111"/>
        <v>3.1644474931032229E-2</v>
      </c>
      <c r="N1460">
        <f t="shared" si="112"/>
        <v>733666765.13337529</v>
      </c>
      <c r="O1460">
        <f t="shared" si="113"/>
        <v>200.70216526696083</v>
      </c>
      <c r="P1460" s="3">
        <f t="shared" si="114"/>
        <v>3.1644474931032229E-2</v>
      </c>
      <c r="Q1460" t="s">
        <v>1637</v>
      </c>
    </row>
    <row r="1461" spans="1:19" x14ac:dyDescent="0.35">
      <c r="A1461" t="s">
        <v>73</v>
      </c>
      <c r="B1461" t="s">
        <v>47</v>
      </c>
      <c r="C1461" t="s">
        <v>76</v>
      </c>
      <c r="D1461" t="s">
        <v>77</v>
      </c>
      <c r="E1461" t="s">
        <v>1086</v>
      </c>
      <c r="F1461" t="s">
        <v>1087</v>
      </c>
      <c r="H1461" t="s">
        <v>128</v>
      </c>
      <c r="I1461" s="3">
        <v>2.4756342745007099E-3</v>
      </c>
      <c r="J1461" s="7">
        <v>6371011234.9899998</v>
      </c>
      <c r="K1461">
        <v>3.6555</v>
      </c>
      <c r="L1461" s="3">
        <f t="shared" si="110"/>
        <v>0.97263275839549324</v>
      </c>
      <c r="M1461" s="3">
        <f t="shared" si="111"/>
        <v>2.5452918926817231E-3</v>
      </c>
      <c r="N1461">
        <f t="shared" si="112"/>
        <v>16216083.244604219</v>
      </c>
      <c r="O1461">
        <f t="shared" si="113"/>
        <v>4.436078031624735</v>
      </c>
      <c r="P1461" s="3">
        <f t="shared" si="114"/>
        <v>2.5452918926817231E-3</v>
      </c>
      <c r="Q1461" t="s">
        <v>1638</v>
      </c>
      <c r="R1461" t="s">
        <v>920</v>
      </c>
      <c r="S1461" t="s">
        <v>1087</v>
      </c>
    </row>
    <row r="1462" spans="1:19" x14ac:dyDescent="0.35">
      <c r="A1462" t="s">
        <v>73</v>
      </c>
      <c r="B1462" t="s">
        <v>47</v>
      </c>
      <c r="C1462" t="s">
        <v>1636</v>
      </c>
      <c r="D1462" t="s">
        <v>1636</v>
      </c>
      <c r="E1462" t="s">
        <v>1433</v>
      </c>
      <c r="F1462" t="s">
        <v>1434</v>
      </c>
      <c r="G1462" t="s">
        <v>1435</v>
      </c>
      <c r="H1462" t="s">
        <v>452</v>
      </c>
      <c r="I1462" s="3">
        <v>1.8266685495285969E-3</v>
      </c>
      <c r="J1462" s="7">
        <v>23184671786.540001</v>
      </c>
      <c r="K1462">
        <v>3.6555</v>
      </c>
      <c r="L1462" s="3">
        <f t="shared" si="110"/>
        <v>0.99970282647741204</v>
      </c>
      <c r="M1462" s="3">
        <f t="shared" si="111"/>
        <v>1.8272115484209545E-3</v>
      </c>
      <c r="N1462">
        <f t="shared" si="112"/>
        <v>42363300.034715369</v>
      </c>
      <c r="O1462">
        <f t="shared" si="113"/>
        <v>11.588920813764293</v>
      </c>
      <c r="P1462" s="3">
        <f t="shared" si="114"/>
        <v>1.8272115484209543E-3</v>
      </c>
      <c r="Q1462" t="s">
        <v>1637</v>
      </c>
    </row>
    <row r="1463" spans="1:19" x14ac:dyDescent="0.35">
      <c r="A1463" t="s">
        <v>73</v>
      </c>
      <c r="B1463" t="s">
        <v>47</v>
      </c>
      <c r="C1463" t="s">
        <v>39</v>
      </c>
      <c r="D1463" t="s">
        <v>40</v>
      </c>
      <c r="E1463" t="s">
        <v>599</v>
      </c>
      <c r="F1463" t="s">
        <v>600</v>
      </c>
      <c r="G1463" t="s">
        <v>601</v>
      </c>
      <c r="H1463" t="s">
        <v>452</v>
      </c>
      <c r="I1463" s="3">
        <v>1.296142835715329E-2</v>
      </c>
      <c r="J1463" s="7">
        <v>14952714239.93</v>
      </c>
      <c r="K1463">
        <v>3.6555</v>
      </c>
      <c r="L1463" s="3">
        <f t="shared" si="110"/>
        <v>1.0080673690871489</v>
      </c>
      <c r="M1463" s="3">
        <f t="shared" si="111"/>
        <v>1.2857700541274792E-2</v>
      </c>
      <c r="N1463">
        <f t="shared" si="112"/>
        <v>192257521.97627527</v>
      </c>
      <c r="O1463">
        <f t="shared" si="113"/>
        <v>52.594042395370067</v>
      </c>
      <c r="P1463" s="3">
        <f t="shared" si="114"/>
        <v>1.2857700541274792E-2</v>
      </c>
      <c r="Q1463" t="s">
        <v>1638</v>
      </c>
      <c r="R1463" t="s">
        <v>452</v>
      </c>
      <c r="S1463" t="s">
        <v>601</v>
      </c>
    </row>
    <row r="1464" spans="1:19" x14ac:dyDescent="0.35">
      <c r="A1464" t="s">
        <v>73</v>
      </c>
      <c r="B1464" t="s">
        <v>47</v>
      </c>
      <c r="C1464" t="s">
        <v>1636</v>
      </c>
      <c r="D1464" t="s">
        <v>1636</v>
      </c>
      <c r="E1464" t="s">
        <v>799</v>
      </c>
      <c r="F1464" t="s">
        <v>800</v>
      </c>
      <c r="G1464" t="s">
        <v>801</v>
      </c>
      <c r="H1464" t="s">
        <v>452</v>
      </c>
      <c r="I1464" s="3">
        <v>3.7962400100146218E-2</v>
      </c>
      <c r="J1464" s="7">
        <v>23184671786.540001</v>
      </c>
      <c r="K1464">
        <v>3.6555</v>
      </c>
      <c r="L1464" s="3">
        <f t="shared" si="110"/>
        <v>0.99970282647741204</v>
      </c>
      <c r="M1464" s="3">
        <f t="shared" si="111"/>
        <v>3.7973684873845823E-2</v>
      </c>
      <c r="N1464">
        <f t="shared" si="112"/>
        <v>880407420.32561409</v>
      </c>
      <c r="O1464">
        <f t="shared" si="113"/>
        <v>240.84459590360117</v>
      </c>
      <c r="P1464" s="3">
        <f t="shared" si="114"/>
        <v>3.7973684873845823E-2</v>
      </c>
      <c r="Q1464" t="s">
        <v>1637</v>
      </c>
    </row>
    <row r="1465" spans="1:19" x14ac:dyDescent="0.35">
      <c r="A1465" t="s">
        <v>73</v>
      </c>
      <c r="B1465" t="s">
        <v>47</v>
      </c>
      <c r="C1465" t="s">
        <v>39</v>
      </c>
      <c r="D1465" t="s">
        <v>40</v>
      </c>
      <c r="E1465" t="s">
        <v>1086</v>
      </c>
      <c r="F1465" t="s">
        <v>1087</v>
      </c>
      <c r="H1465" t="s">
        <v>128</v>
      </c>
      <c r="I1465" s="3">
        <v>2.10792037700731E-3</v>
      </c>
      <c r="J1465" s="7">
        <v>14952714239.93</v>
      </c>
      <c r="K1465">
        <v>3.6555</v>
      </c>
      <c r="L1465" s="3">
        <f t="shared" si="110"/>
        <v>1.0080673690871489</v>
      </c>
      <c r="M1465" s="3">
        <f t="shared" si="111"/>
        <v>2.0910510960355042E-3</v>
      </c>
      <c r="N1465">
        <f t="shared" si="112"/>
        <v>31266889.500111319</v>
      </c>
      <c r="O1465">
        <f t="shared" si="113"/>
        <v>8.5533824374535143</v>
      </c>
      <c r="P1465" s="3">
        <f t="shared" si="114"/>
        <v>2.0910510960355042E-3</v>
      </c>
      <c r="Q1465" t="s">
        <v>1638</v>
      </c>
      <c r="R1465" t="s">
        <v>920</v>
      </c>
      <c r="S1465" t="s">
        <v>1087</v>
      </c>
    </row>
    <row r="1466" spans="1:19" x14ac:dyDescent="0.35">
      <c r="A1466" t="s">
        <v>73</v>
      </c>
      <c r="B1466" t="s">
        <v>47</v>
      </c>
      <c r="C1466" t="s">
        <v>1636</v>
      </c>
      <c r="D1466" t="s">
        <v>1636</v>
      </c>
      <c r="E1466" t="s">
        <v>1439</v>
      </c>
      <c r="F1466" t="s">
        <v>1440</v>
      </c>
      <c r="G1466" t="s">
        <v>1441</v>
      </c>
      <c r="H1466" t="s">
        <v>452</v>
      </c>
      <c r="I1466" s="3">
        <v>1.1043853948090969E-3</v>
      </c>
      <c r="J1466" s="7">
        <v>23184671786.540001</v>
      </c>
      <c r="K1466">
        <v>3.6555</v>
      </c>
      <c r="L1466" s="3">
        <f t="shared" si="110"/>
        <v>0.99970282647741204</v>
      </c>
      <c r="M1466" s="3">
        <f t="shared" si="111"/>
        <v>1.1047136864667554E-3</v>
      </c>
      <c r="N1466">
        <f t="shared" si="112"/>
        <v>25612424.23883038</v>
      </c>
      <c r="O1466">
        <f t="shared" si="113"/>
        <v>7.0065447240679468</v>
      </c>
      <c r="P1466" s="3">
        <f t="shared" si="114"/>
        <v>1.1047136864667554E-3</v>
      </c>
      <c r="Q1466" t="s">
        <v>1637</v>
      </c>
    </row>
    <row r="1467" spans="1:19" x14ac:dyDescent="0.35">
      <c r="A1467" t="s">
        <v>73</v>
      </c>
      <c r="B1467" t="s">
        <v>47</v>
      </c>
      <c r="C1467" t="s">
        <v>29</v>
      </c>
      <c r="D1467" t="s">
        <v>30</v>
      </c>
      <c r="E1467" t="s">
        <v>599</v>
      </c>
      <c r="F1467" t="s">
        <v>600</v>
      </c>
      <c r="G1467" t="s">
        <v>601</v>
      </c>
      <c r="H1467" t="s">
        <v>452</v>
      </c>
      <c r="I1467" s="3">
        <v>1.6878706531888141E-2</v>
      </c>
      <c r="J1467" s="7">
        <v>1860946311.6199999</v>
      </c>
      <c r="K1467">
        <v>3.6555</v>
      </c>
      <c r="L1467" s="3">
        <f t="shared" si="110"/>
        <v>1.025168952068912</v>
      </c>
      <c r="M1467" s="3">
        <f t="shared" si="111"/>
        <v>1.6464316928273059E-2</v>
      </c>
      <c r="N1467">
        <f t="shared" si="112"/>
        <v>30639209.861012474</v>
      </c>
      <c r="O1467">
        <f t="shared" si="113"/>
        <v>8.3816741515558686</v>
      </c>
      <c r="P1467" s="3">
        <f t="shared" si="114"/>
        <v>1.6464316928273059E-2</v>
      </c>
      <c r="Q1467" t="s">
        <v>1638</v>
      </c>
      <c r="R1467" t="s">
        <v>452</v>
      </c>
      <c r="S1467" t="s">
        <v>601</v>
      </c>
    </row>
    <row r="1468" spans="1:19" x14ac:dyDescent="0.35">
      <c r="A1468" t="s">
        <v>73</v>
      </c>
      <c r="B1468" t="s">
        <v>47</v>
      </c>
      <c r="C1468" t="s">
        <v>1636</v>
      </c>
      <c r="D1468" t="s">
        <v>1636</v>
      </c>
      <c r="E1468" t="s">
        <v>467</v>
      </c>
      <c r="F1468" t="s">
        <v>468</v>
      </c>
      <c r="G1468" t="s">
        <v>469</v>
      </c>
      <c r="H1468" t="s">
        <v>452</v>
      </c>
      <c r="I1468" s="3">
        <v>4.7468633042628654E-3</v>
      </c>
      <c r="J1468" s="7">
        <v>23184671786.540001</v>
      </c>
      <c r="K1468">
        <v>3.6555</v>
      </c>
      <c r="L1468" s="3">
        <f t="shared" si="110"/>
        <v>0.99970282647741204</v>
      </c>
      <c r="M1468" s="3">
        <f t="shared" si="111"/>
        <v>4.7482743656823293E-3</v>
      </c>
      <c r="N1468">
        <f t="shared" si="112"/>
        <v>110087182.72078621</v>
      </c>
      <c r="O1468">
        <f t="shared" si="113"/>
        <v>30.115492469097585</v>
      </c>
      <c r="P1468" s="3">
        <f t="shared" si="114"/>
        <v>4.7482743656823293E-3</v>
      </c>
      <c r="Q1468" t="s">
        <v>1637</v>
      </c>
    </row>
    <row r="1469" spans="1:19" x14ac:dyDescent="0.35">
      <c r="A1469" t="s">
        <v>73</v>
      </c>
      <c r="B1469" t="s">
        <v>47</v>
      </c>
      <c r="C1469" t="s">
        <v>29</v>
      </c>
      <c r="D1469" t="s">
        <v>30</v>
      </c>
      <c r="E1469" t="s">
        <v>608</v>
      </c>
      <c r="F1469" t="s">
        <v>609</v>
      </c>
      <c r="G1469" t="s">
        <v>610</v>
      </c>
      <c r="H1469" t="s">
        <v>452</v>
      </c>
      <c r="I1469" s="3">
        <v>2.672528207212273E-7</v>
      </c>
      <c r="J1469" s="7">
        <v>1860946311.6199999</v>
      </c>
      <c r="K1469">
        <v>3.6555</v>
      </c>
      <c r="L1469" s="3">
        <f t="shared" si="110"/>
        <v>1.025168952068912</v>
      </c>
      <c r="M1469" s="3">
        <f t="shared" si="111"/>
        <v>2.6069148912662596E-7</v>
      </c>
      <c r="N1469">
        <f t="shared" si="112"/>
        <v>485.13286516091989</v>
      </c>
      <c r="O1469">
        <f t="shared" si="113"/>
        <v>1.32713135046073E-4</v>
      </c>
      <c r="P1469" s="3">
        <f t="shared" si="114"/>
        <v>2.6069148912662596E-7</v>
      </c>
      <c r="Q1469" t="s">
        <v>1638</v>
      </c>
      <c r="R1469" t="s">
        <v>452</v>
      </c>
      <c r="S1469" t="s">
        <v>610</v>
      </c>
    </row>
    <row r="1470" spans="1:19" x14ac:dyDescent="0.35">
      <c r="A1470" t="s">
        <v>73</v>
      </c>
      <c r="B1470" t="s">
        <v>47</v>
      </c>
      <c r="C1470" t="s">
        <v>1636</v>
      </c>
      <c r="D1470" t="s">
        <v>1636</v>
      </c>
      <c r="E1470" t="s">
        <v>1463</v>
      </c>
      <c r="F1470" t="s">
        <v>1464</v>
      </c>
      <c r="G1470" t="s">
        <v>1465</v>
      </c>
      <c r="H1470" t="s">
        <v>452</v>
      </c>
      <c r="I1470" s="3">
        <v>3.9434316334048458E-3</v>
      </c>
      <c r="J1470" s="7">
        <v>23184671786.540001</v>
      </c>
      <c r="K1470">
        <v>3.6555</v>
      </c>
      <c r="L1470" s="3">
        <f t="shared" si="110"/>
        <v>0.99970282647741204</v>
      </c>
      <c r="M1470" s="3">
        <f t="shared" si="111"/>
        <v>3.9446038652306906E-3</v>
      </c>
      <c r="N1470">
        <f t="shared" si="112"/>
        <v>91454345.943290621</v>
      </c>
      <c r="O1470">
        <f t="shared" si="113"/>
        <v>25.018286402213274</v>
      </c>
      <c r="P1470" s="3">
        <f t="shared" si="114"/>
        <v>3.9446038652306906E-3</v>
      </c>
      <c r="Q1470" t="s">
        <v>1637</v>
      </c>
    </row>
    <row r="1471" spans="1:19" x14ac:dyDescent="0.35">
      <c r="A1471" t="s">
        <v>73</v>
      </c>
      <c r="B1471" t="s">
        <v>47</v>
      </c>
      <c r="C1471" t="s">
        <v>39</v>
      </c>
      <c r="D1471" t="s">
        <v>40</v>
      </c>
      <c r="E1471" t="s">
        <v>1094</v>
      </c>
      <c r="F1471" t="s">
        <v>1095</v>
      </c>
      <c r="H1471" t="s">
        <v>128</v>
      </c>
      <c r="I1471" s="3">
        <v>3.1113403198902811E-3</v>
      </c>
      <c r="J1471" s="7">
        <v>14952714239.93</v>
      </c>
      <c r="K1471">
        <v>3.6555</v>
      </c>
      <c r="L1471" s="3">
        <f t="shared" si="110"/>
        <v>1.0080673690871489</v>
      </c>
      <c r="M1471" s="3">
        <f t="shared" si="111"/>
        <v>3.0864408622885415E-3</v>
      </c>
      <c r="N1471">
        <f t="shared" si="112"/>
        <v>46150668.232243702</v>
      </c>
      <c r="O1471">
        <f t="shared" si="113"/>
        <v>12.624994729105103</v>
      </c>
      <c r="P1471" s="3">
        <f t="shared" si="114"/>
        <v>3.0864408622885415E-3</v>
      </c>
      <c r="Q1471" t="s">
        <v>1638</v>
      </c>
      <c r="R1471" t="s">
        <v>920</v>
      </c>
      <c r="S1471" t="s">
        <v>1096</v>
      </c>
    </row>
    <row r="1472" spans="1:19" x14ac:dyDescent="0.35">
      <c r="A1472" t="s">
        <v>73</v>
      </c>
      <c r="B1472" t="s">
        <v>47</v>
      </c>
      <c r="C1472" t="s">
        <v>1636</v>
      </c>
      <c r="D1472" t="s">
        <v>1636</v>
      </c>
      <c r="E1472" t="s">
        <v>915</v>
      </c>
      <c r="F1472" t="s">
        <v>916</v>
      </c>
      <c r="G1472" t="s">
        <v>917</v>
      </c>
      <c r="H1472" t="s">
        <v>452</v>
      </c>
      <c r="I1472" s="3">
        <v>1.486301286133188E-8</v>
      </c>
      <c r="J1472" s="7">
        <v>23184671786.540001</v>
      </c>
      <c r="K1472">
        <v>3.6555</v>
      </c>
      <c r="L1472" s="3">
        <f t="shared" si="110"/>
        <v>0.99970282647741204</v>
      </c>
      <c r="M1472" s="3">
        <f t="shared" si="111"/>
        <v>1.4867431068194249E-8</v>
      </c>
      <c r="N1472">
        <f t="shared" si="112"/>
        <v>344.69650962509149</v>
      </c>
      <c r="O1472">
        <f t="shared" si="113"/>
        <v>9.4295311072381752E-5</v>
      </c>
      <c r="P1472" s="3">
        <f t="shared" si="114"/>
        <v>1.486743106819425E-8</v>
      </c>
      <c r="Q1472" t="s">
        <v>1637</v>
      </c>
    </row>
    <row r="1473" spans="1:19" x14ac:dyDescent="0.35">
      <c r="A1473" t="s">
        <v>73</v>
      </c>
      <c r="B1473" t="s">
        <v>47</v>
      </c>
      <c r="C1473" t="s">
        <v>76</v>
      </c>
      <c r="D1473" t="s">
        <v>77</v>
      </c>
      <c r="E1473" t="s">
        <v>1094</v>
      </c>
      <c r="F1473" t="s">
        <v>1095</v>
      </c>
      <c r="H1473" t="s">
        <v>128</v>
      </c>
      <c r="I1473" s="3">
        <v>1.9100903871899499E-3</v>
      </c>
      <c r="J1473" s="7">
        <v>6371011234.9899998</v>
      </c>
      <c r="K1473">
        <v>3.6555</v>
      </c>
      <c r="L1473" s="3">
        <f t="shared" si="110"/>
        <v>0.97263275839549324</v>
      </c>
      <c r="M1473" s="3">
        <f t="shared" si="111"/>
        <v>1.9638351378797243E-3</v>
      </c>
      <c r="N1473">
        <f t="shared" si="112"/>
        <v>12511615.727099858</v>
      </c>
      <c r="O1473">
        <f t="shared" si="113"/>
        <v>3.4226824585145286</v>
      </c>
      <c r="P1473" s="3">
        <f t="shared" si="114"/>
        <v>1.9638351378797243E-3</v>
      </c>
      <c r="Q1473" t="s">
        <v>1638</v>
      </c>
      <c r="R1473" t="s">
        <v>920</v>
      </c>
      <c r="S1473" t="s">
        <v>1096</v>
      </c>
    </row>
    <row r="1474" spans="1:19" x14ac:dyDescent="0.35">
      <c r="A1474" t="s">
        <v>73</v>
      </c>
      <c r="B1474" t="s">
        <v>47</v>
      </c>
      <c r="C1474" t="s">
        <v>1636</v>
      </c>
      <c r="D1474" t="s">
        <v>1636</v>
      </c>
      <c r="E1474" t="s">
        <v>841</v>
      </c>
      <c r="F1474" t="s">
        <v>842</v>
      </c>
      <c r="G1474" t="s">
        <v>843</v>
      </c>
      <c r="H1474" t="s">
        <v>452</v>
      </c>
      <c r="I1474" s="3">
        <v>1.2299518044770139E-8</v>
      </c>
      <c r="J1474" s="7">
        <v>23184671786.540001</v>
      </c>
      <c r="K1474">
        <v>3.6555</v>
      </c>
      <c r="L1474" s="3">
        <f t="shared" ref="L1474:L1537" si="115">SUMIFS($I$2:$I$3582,$A$2:$A$3582,$A1474,$B$2:$B$3582,$B1474,$C$2:$C$3582,$C1474)</f>
        <v>0.99970282647741204</v>
      </c>
      <c r="M1474" s="3">
        <f t="shared" ref="M1474:M1537" si="116">IF(L1474=0,0,I1474/L1474)</f>
        <v>1.2303174222392822E-8</v>
      </c>
      <c r="N1474">
        <f t="shared" ref="N1474:N1537" si="117">M1474*J1474</f>
        <v>285.24505627879705</v>
      </c>
      <c r="O1474">
        <f t="shared" ref="O1474:O1537" si="118">IF(K1474=0,"",N1474/K1474/1000000)</f>
        <v>7.8031748400710449E-5</v>
      </c>
      <c r="P1474" s="3">
        <f t="shared" ref="P1474:P1537" si="119">IF(J1474=0,0,N1474/J1474)</f>
        <v>1.2303174222392822E-8</v>
      </c>
      <c r="Q1474" t="s">
        <v>1637</v>
      </c>
    </row>
    <row r="1475" spans="1:19" x14ac:dyDescent="0.35">
      <c r="A1475" t="s">
        <v>73</v>
      </c>
      <c r="B1475" t="s">
        <v>47</v>
      </c>
      <c r="C1475" t="s">
        <v>39</v>
      </c>
      <c r="D1475" t="s">
        <v>40</v>
      </c>
      <c r="E1475" t="s">
        <v>608</v>
      </c>
      <c r="F1475" t="s">
        <v>609</v>
      </c>
      <c r="G1475" t="s">
        <v>610</v>
      </c>
      <c r="H1475" t="s">
        <v>452</v>
      </c>
      <c r="I1475" s="3">
        <v>8.1612586296480038E-5</v>
      </c>
      <c r="J1475" s="7">
        <v>14952714239.93</v>
      </c>
      <c r="K1475">
        <v>3.6555</v>
      </c>
      <c r="L1475" s="3">
        <f t="shared" si="115"/>
        <v>1.0080673690871489</v>
      </c>
      <c r="M1475" s="3">
        <f t="shared" si="116"/>
        <v>8.095945647996122E-5</v>
      </c>
      <c r="N1475">
        <f t="shared" si="117"/>
        <v>1210563.6177649093</v>
      </c>
      <c r="O1475">
        <f t="shared" si="118"/>
        <v>0.33116225352616857</v>
      </c>
      <c r="P1475" s="3">
        <f t="shared" si="119"/>
        <v>8.095945647996122E-5</v>
      </c>
      <c r="Q1475" t="s">
        <v>1638</v>
      </c>
      <c r="R1475" t="s">
        <v>452</v>
      </c>
      <c r="S1475" t="s">
        <v>610</v>
      </c>
    </row>
    <row r="1476" spans="1:19" x14ac:dyDescent="0.35">
      <c r="A1476" t="s">
        <v>73</v>
      </c>
      <c r="B1476" t="s">
        <v>47</v>
      </c>
      <c r="C1476" t="s">
        <v>1636</v>
      </c>
      <c r="D1476" t="s">
        <v>1636</v>
      </c>
      <c r="E1476" t="s">
        <v>470</v>
      </c>
      <c r="F1476" t="s">
        <v>471</v>
      </c>
      <c r="G1476" t="s">
        <v>472</v>
      </c>
      <c r="H1476" t="s">
        <v>452</v>
      </c>
      <c r="I1476" s="3">
        <v>1.912499197876248E-7</v>
      </c>
      <c r="J1476" s="7">
        <v>23184671786.540001</v>
      </c>
      <c r="K1476">
        <v>3.6555</v>
      </c>
      <c r="L1476" s="3">
        <f t="shared" si="115"/>
        <v>0.99970282647741204</v>
      </c>
      <c r="M1476" s="3">
        <f t="shared" si="116"/>
        <v>1.9130677109468595E-7</v>
      </c>
      <c r="N1476">
        <f t="shared" si="117"/>
        <v>4435.3846983730318</v>
      </c>
      <c r="O1476">
        <f t="shared" si="118"/>
        <v>1.213345561037623E-3</v>
      </c>
      <c r="P1476" s="3">
        <f t="shared" si="119"/>
        <v>1.9130677109468597E-7</v>
      </c>
      <c r="Q1476" t="s">
        <v>1637</v>
      </c>
    </row>
    <row r="1477" spans="1:19" x14ac:dyDescent="0.35">
      <c r="A1477" t="s">
        <v>73</v>
      </c>
      <c r="B1477" t="s">
        <v>47</v>
      </c>
      <c r="C1477" t="s">
        <v>76</v>
      </c>
      <c r="D1477" t="s">
        <v>77</v>
      </c>
      <c r="E1477" t="s">
        <v>1108</v>
      </c>
      <c r="F1477" t="s">
        <v>1109</v>
      </c>
      <c r="H1477" t="s">
        <v>128</v>
      </c>
      <c r="I1477" s="3">
        <v>1.9081288361202601E-3</v>
      </c>
      <c r="J1477" s="7">
        <v>6371011234.9899998</v>
      </c>
      <c r="K1477">
        <v>3.6555</v>
      </c>
      <c r="L1477" s="3">
        <f t="shared" si="115"/>
        <v>0.97263275839549324</v>
      </c>
      <c r="M1477" s="3">
        <f t="shared" si="116"/>
        <v>1.9618183940956408E-3</v>
      </c>
      <c r="N1477">
        <f t="shared" si="117"/>
        <v>12498767.029793367</v>
      </c>
      <c r="O1477">
        <f t="shared" si="118"/>
        <v>3.4191675638882142</v>
      </c>
      <c r="P1477" s="3">
        <f t="shared" si="119"/>
        <v>1.9618183940956408E-3</v>
      </c>
      <c r="Q1477" t="s">
        <v>1638</v>
      </c>
      <c r="R1477" t="s">
        <v>920</v>
      </c>
      <c r="S1477" t="s">
        <v>1110</v>
      </c>
    </row>
    <row r="1478" spans="1:19" x14ac:dyDescent="0.35">
      <c r="A1478" t="s">
        <v>73</v>
      </c>
      <c r="B1478" t="s">
        <v>47</v>
      </c>
      <c r="C1478" t="s">
        <v>1636</v>
      </c>
      <c r="D1478" t="s">
        <v>1636</v>
      </c>
      <c r="E1478" t="s">
        <v>871</v>
      </c>
      <c r="F1478" t="s">
        <v>872</v>
      </c>
      <c r="G1478" t="s">
        <v>873</v>
      </c>
      <c r="H1478" t="s">
        <v>452</v>
      </c>
      <c r="I1478" s="3">
        <v>1.566961508301105E-7</v>
      </c>
      <c r="J1478" s="7">
        <v>23184671786.540001</v>
      </c>
      <c r="K1478">
        <v>3.6555</v>
      </c>
      <c r="L1478" s="3">
        <f t="shared" si="115"/>
        <v>0.99970282647741204</v>
      </c>
      <c r="M1478" s="3">
        <f t="shared" si="116"/>
        <v>1.5674273061950877E-7</v>
      </c>
      <c r="N1478">
        <f t="shared" si="117"/>
        <v>3634.0287643393644</v>
      </c>
      <c r="O1478">
        <f t="shared" si="118"/>
        <v>9.9412632043205146E-4</v>
      </c>
      <c r="P1478" s="3">
        <f t="shared" si="119"/>
        <v>1.5674273061950877E-7</v>
      </c>
      <c r="Q1478" t="s">
        <v>1637</v>
      </c>
    </row>
    <row r="1479" spans="1:19" x14ac:dyDescent="0.35">
      <c r="A1479" t="s">
        <v>73</v>
      </c>
      <c r="B1479" t="s">
        <v>47</v>
      </c>
      <c r="C1479" t="s">
        <v>29</v>
      </c>
      <c r="D1479" t="s">
        <v>30</v>
      </c>
      <c r="E1479" t="s">
        <v>1261</v>
      </c>
      <c r="F1479" t="s">
        <v>1262</v>
      </c>
      <c r="G1479" t="s">
        <v>1263</v>
      </c>
      <c r="H1479" t="s">
        <v>452</v>
      </c>
      <c r="I1479" s="3">
        <v>2.2970268772871401E-2</v>
      </c>
      <c r="J1479" s="7">
        <v>1860946311.6199999</v>
      </c>
      <c r="K1479">
        <v>3.6555</v>
      </c>
      <c r="L1479" s="3">
        <f t="shared" si="115"/>
        <v>1.025168952068912</v>
      </c>
      <c r="M1479" s="3">
        <f t="shared" si="116"/>
        <v>2.2406325051607039E-2</v>
      </c>
      <c r="N1479">
        <f t="shared" si="117"/>
        <v>41696967.961746924</v>
      </c>
      <c r="O1479">
        <f t="shared" si="118"/>
        <v>11.406638753042516</v>
      </c>
      <c r="P1479" s="3">
        <f t="shared" si="119"/>
        <v>2.2406325051607039E-2</v>
      </c>
      <c r="Q1479" t="s">
        <v>1638</v>
      </c>
      <c r="R1479" t="s">
        <v>452</v>
      </c>
      <c r="S1479" t="s">
        <v>1263</v>
      </c>
    </row>
    <row r="1480" spans="1:19" x14ac:dyDescent="0.35">
      <c r="A1480" t="s">
        <v>73</v>
      </c>
      <c r="B1480" t="s">
        <v>47</v>
      </c>
      <c r="C1480" t="s">
        <v>1636</v>
      </c>
      <c r="D1480" t="s">
        <v>1636</v>
      </c>
      <c r="E1480" t="s">
        <v>847</v>
      </c>
      <c r="F1480" t="s">
        <v>848</v>
      </c>
      <c r="G1480" t="s">
        <v>849</v>
      </c>
      <c r="H1480" t="s">
        <v>452</v>
      </c>
      <c r="I1480" s="3">
        <v>4.7319622632427121E-5</v>
      </c>
      <c r="J1480" s="7">
        <v>23184671786.540001</v>
      </c>
      <c r="K1480">
        <v>3.6555</v>
      </c>
      <c r="L1480" s="3">
        <f t="shared" si="115"/>
        <v>0.99970282647741204</v>
      </c>
      <c r="M1480" s="3">
        <f t="shared" si="116"/>
        <v>4.7333688951509926E-5</v>
      </c>
      <c r="N1480">
        <f t="shared" si="117"/>
        <v>1097416.0427869323</v>
      </c>
      <c r="O1480">
        <f t="shared" si="118"/>
        <v>0.30020955896236695</v>
      </c>
      <c r="P1480" s="3">
        <f t="shared" si="119"/>
        <v>4.7333688951509926E-5</v>
      </c>
      <c r="Q1480" t="s">
        <v>1637</v>
      </c>
    </row>
    <row r="1481" spans="1:19" x14ac:dyDescent="0.35">
      <c r="A1481" t="s">
        <v>73</v>
      </c>
      <c r="B1481" t="s">
        <v>47</v>
      </c>
      <c r="C1481" t="s">
        <v>39</v>
      </c>
      <c r="D1481" t="s">
        <v>40</v>
      </c>
      <c r="E1481" t="s">
        <v>1108</v>
      </c>
      <c r="F1481" t="s">
        <v>1109</v>
      </c>
      <c r="H1481" t="s">
        <v>128</v>
      </c>
      <c r="I1481" s="3">
        <v>2.3311076472643309E-3</v>
      </c>
      <c r="J1481" s="7">
        <v>14952714239.93</v>
      </c>
      <c r="K1481">
        <v>3.6555</v>
      </c>
      <c r="L1481" s="3">
        <f t="shared" si="115"/>
        <v>1.0080673690871489</v>
      </c>
      <c r="M1481" s="3">
        <f t="shared" si="116"/>
        <v>2.3124522415354596E-3</v>
      </c>
      <c r="N1481">
        <f t="shared" si="117"/>
        <v>34577437.561165318</v>
      </c>
      <c r="O1481">
        <f t="shared" si="118"/>
        <v>9.4590172510368813</v>
      </c>
      <c r="P1481" s="3">
        <f t="shared" si="119"/>
        <v>2.3124522415354596E-3</v>
      </c>
      <c r="Q1481" t="s">
        <v>1638</v>
      </c>
      <c r="R1481" t="s">
        <v>920</v>
      </c>
      <c r="S1481" t="s">
        <v>1110</v>
      </c>
    </row>
    <row r="1482" spans="1:19" x14ac:dyDescent="0.35">
      <c r="A1482" t="s">
        <v>73</v>
      </c>
      <c r="B1482" t="s">
        <v>47</v>
      </c>
      <c r="C1482" t="s">
        <v>29</v>
      </c>
      <c r="D1482" t="s">
        <v>30</v>
      </c>
      <c r="E1482" t="s">
        <v>1445</v>
      </c>
      <c r="F1482" t="s">
        <v>1446</v>
      </c>
      <c r="G1482" t="s">
        <v>1447</v>
      </c>
      <c r="H1482" t="s">
        <v>452</v>
      </c>
      <c r="I1482" s="3">
        <v>2.49306784467137E-3</v>
      </c>
      <c r="J1482" s="7">
        <v>1860946311.6199999</v>
      </c>
      <c r="K1482">
        <v>3.6555</v>
      </c>
      <c r="L1482" s="3">
        <f t="shared" si="115"/>
        <v>1.025168952068912</v>
      </c>
      <c r="M1482" s="3">
        <f t="shared" si="116"/>
        <v>2.4318604651848504E-3</v>
      </c>
      <c r="N1482">
        <f t="shared" si="117"/>
        <v>4525561.7630602447</v>
      </c>
      <c r="O1482">
        <f t="shared" si="118"/>
        <v>1.2380144338832568</v>
      </c>
      <c r="P1482" s="3">
        <f t="shared" si="119"/>
        <v>2.4318604651848504E-3</v>
      </c>
      <c r="Q1482" t="s">
        <v>1638</v>
      </c>
      <c r="R1482" t="s">
        <v>452</v>
      </c>
      <c r="S1482" t="s">
        <v>1447</v>
      </c>
    </row>
    <row r="1483" spans="1:19" x14ac:dyDescent="0.35">
      <c r="A1483" t="s">
        <v>73</v>
      </c>
      <c r="B1483" t="s">
        <v>47</v>
      </c>
      <c r="C1483" t="s">
        <v>1636</v>
      </c>
      <c r="D1483" t="s">
        <v>1636</v>
      </c>
      <c r="E1483" t="s">
        <v>766</v>
      </c>
      <c r="F1483" t="s">
        <v>767</v>
      </c>
      <c r="G1483" t="s">
        <v>768</v>
      </c>
      <c r="H1483" t="s">
        <v>452</v>
      </c>
      <c r="I1483" s="3">
        <v>1.038336848289173E-5</v>
      </c>
      <c r="J1483" s="7">
        <v>23184671786.540001</v>
      </c>
      <c r="K1483">
        <v>3.6555</v>
      </c>
      <c r="L1483" s="3">
        <f t="shared" si="115"/>
        <v>0.99970282647741204</v>
      </c>
      <c r="M1483" s="3">
        <f t="shared" si="116"/>
        <v>1.0386455062329804E-5</v>
      </c>
      <c r="N1483">
        <f t="shared" si="117"/>
        <v>240806.55164576336</v>
      </c>
      <c r="O1483">
        <f t="shared" si="118"/>
        <v>6.587513381090504E-2</v>
      </c>
      <c r="P1483" s="3">
        <f t="shared" si="119"/>
        <v>1.0386455062329804E-5</v>
      </c>
      <c r="Q1483" t="s">
        <v>1637</v>
      </c>
    </row>
    <row r="1484" spans="1:19" x14ac:dyDescent="0.35">
      <c r="A1484" t="s">
        <v>73</v>
      </c>
      <c r="B1484" t="s">
        <v>47</v>
      </c>
      <c r="C1484" t="s">
        <v>1636</v>
      </c>
      <c r="D1484" t="s">
        <v>1636</v>
      </c>
      <c r="E1484" t="s">
        <v>1228</v>
      </c>
      <c r="F1484" t="s">
        <v>1229</v>
      </c>
      <c r="G1484" t="s">
        <v>1230</v>
      </c>
      <c r="H1484" t="s">
        <v>452</v>
      </c>
      <c r="I1484" s="3">
        <v>1.711667313029348E-2</v>
      </c>
      <c r="J1484" s="7">
        <v>23184671786.540001</v>
      </c>
      <c r="K1484">
        <v>3.6555</v>
      </c>
      <c r="L1484" s="3">
        <f t="shared" si="115"/>
        <v>0.99970282647741204</v>
      </c>
      <c r="M1484" s="3">
        <f t="shared" si="116"/>
        <v>1.7121761264401333E-2</v>
      </c>
      <c r="N1484">
        <f t="shared" si="117"/>
        <v>396962415.32263905</v>
      </c>
      <c r="O1484">
        <f t="shared" si="118"/>
        <v>108.59319253799455</v>
      </c>
      <c r="P1484" s="3">
        <f t="shared" si="119"/>
        <v>1.7121761264401333E-2</v>
      </c>
      <c r="Q1484" t="s">
        <v>1637</v>
      </c>
    </row>
    <row r="1485" spans="1:19" x14ac:dyDescent="0.35">
      <c r="A1485" t="s">
        <v>73</v>
      </c>
      <c r="B1485" t="s">
        <v>47</v>
      </c>
      <c r="C1485" t="s">
        <v>39</v>
      </c>
      <c r="D1485" t="s">
        <v>40</v>
      </c>
      <c r="E1485" t="s">
        <v>617</v>
      </c>
      <c r="F1485" t="s">
        <v>618</v>
      </c>
      <c r="G1485" t="s">
        <v>619</v>
      </c>
      <c r="H1485" t="s">
        <v>452</v>
      </c>
      <c r="I1485" s="3">
        <v>2.8086169730458498E-4</v>
      </c>
      <c r="J1485" s="7">
        <v>14952714239.93</v>
      </c>
      <c r="K1485">
        <v>3.6555</v>
      </c>
      <c r="L1485" s="3">
        <f t="shared" si="115"/>
        <v>1.0080673690871489</v>
      </c>
      <c r="M1485" s="3">
        <f t="shared" si="116"/>
        <v>2.7861401521102515E-4</v>
      </c>
      <c r="N1485">
        <f t="shared" si="117"/>
        <v>4166035.7526899693</v>
      </c>
      <c r="O1485">
        <f t="shared" si="118"/>
        <v>1.1396623588264174</v>
      </c>
      <c r="P1485" s="3">
        <f t="shared" si="119"/>
        <v>2.7861401521102515E-4</v>
      </c>
      <c r="Q1485" t="s">
        <v>1638</v>
      </c>
      <c r="R1485" t="s">
        <v>452</v>
      </c>
      <c r="S1485" t="s">
        <v>619</v>
      </c>
    </row>
    <row r="1486" spans="1:19" x14ac:dyDescent="0.35">
      <c r="A1486" t="s">
        <v>73</v>
      </c>
      <c r="B1486" t="s">
        <v>47</v>
      </c>
      <c r="C1486" t="s">
        <v>1636</v>
      </c>
      <c r="D1486" t="s">
        <v>1636</v>
      </c>
      <c r="E1486" t="s">
        <v>473</v>
      </c>
      <c r="F1486" t="s">
        <v>474</v>
      </c>
      <c r="G1486" t="s">
        <v>475</v>
      </c>
      <c r="H1486" t="s">
        <v>452</v>
      </c>
      <c r="I1486" s="3">
        <v>2.6339177628631029E-8</v>
      </c>
      <c r="J1486" s="7">
        <v>23184671786.540001</v>
      </c>
      <c r="K1486">
        <v>3.6555</v>
      </c>
      <c r="L1486" s="3">
        <f t="shared" si="115"/>
        <v>0.99970282647741204</v>
      </c>
      <c r="M1486" s="3">
        <f t="shared" si="116"/>
        <v>2.6347007261588606E-8</v>
      </c>
      <c r="N1486">
        <f t="shared" si="117"/>
        <v>610.84671591751783</v>
      </c>
      <c r="O1486">
        <f t="shared" si="118"/>
        <v>1.6710346489331632E-4</v>
      </c>
      <c r="P1486" s="3">
        <f t="shared" si="119"/>
        <v>2.6347007261588603E-8</v>
      </c>
      <c r="Q1486" t="s">
        <v>1637</v>
      </c>
    </row>
    <row r="1487" spans="1:19" x14ac:dyDescent="0.35">
      <c r="A1487" t="s">
        <v>73</v>
      </c>
      <c r="B1487" t="s">
        <v>47</v>
      </c>
      <c r="C1487" t="s">
        <v>39</v>
      </c>
      <c r="D1487" t="s">
        <v>40</v>
      </c>
      <c r="E1487" t="s">
        <v>1111</v>
      </c>
      <c r="F1487" t="s">
        <v>1112</v>
      </c>
      <c r="H1487" t="s">
        <v>128</v>
      </c>
      <c r="I1487" s="3">
        <v>3.6396910824027799E-3</v>
      </c>
      <c r="J1487" s="7">
        <v>14952714239.93</v>
      </c>
      <c r="K1487">
        <v>3.6555</v>
      </c>
      <c r="L1487" s="3">
        <f t="shared" si="115"/>
        <v>1.0080673690871489</v>
      </c>
      <c r="M1487" s="3">
        <f t="shared" si="116"/>
        <v>3.6105633353638723E-3</v>
      </c>
      <c r="N1487">
        <f t="shared" si="117"/>
        <v>53987721.798864529</v>
      </c>
      <c r="O1487">
        <f t="shared" si="118"/>
        <v>14.76890214713843</v>
      </c>
      <c r="P1487" s="3">
        <f t="shared" si="119"/>
        <v>3.6105633353638723E-3</v>
      </c>
      <c r="Q1487" t="s">
        <v>1638</v>
      </c>
      <c r="R1487" t="s">
        <v>920</v>
      </c>
      <c r="S1487" t="s">
        <v>1113</v>
      </c>
    </row>
    <row r="1488" spans="1:19" x14ac:dyDescent="0.35">
      <c r="A1488" t="s">
        <v>73</v>
      </c>
      <c r="B1488" t="s">
        <v>47</v>
      </c>
      <c r="C1488" t="s">
        <v>76</v>
      </c>
      <c r="D1488" t="s">
        <v>77</v>
      </c>
      <c r="E1488" t="s">
        <v>1115</v>
      </c>
      <c r="F1488" t="s">
        <v>1116</v>
      </c>
      <c r="H1488" t="s">
        <v>128</v>
      </c>
      <c r="I1488" s="3">
        <v>4.48285171697339E-4</v>
      </c>
      <c r="J1488" s="7">
        <v>6371011234.9899998</v>
      </c>
      <c r="K1488">
        <v>3.6555</v>
      </c>
      <c r="L1488" s="3">
        <f t="shared" si="115"/>
        <v>0.97263275839549324</v>
      </c>
      <c r="M1488" s="3">
        <f t="shared" si="116"/>
        <v>4.6089869771284909E-4</v>
      </c>
      <c r="N1488">
        <f t="shared" si="117"/>
        <v>2936390.781320821</v>
      </c>
      <c r="O1488">
        <f t="shared" si="118"/>
        <v>0.80328020279601187</v>
      </c>
      <c r="P1488" s="3">
        <f t="shared" si="119"/>
        <v>4.6089869771284903E-4</v>
      </c>
      <c r="Q1488" t="s">
        <v>1638</v>
      </c>
      <c r="R1488" t="s">
        <v>920</v>
      </c>
      <c r="S1488" t="s">
        <v>1117</v>
      </c>
    </row>
    <row r="1489" spans="1:19" x14ac:dyDescent="0.35">
      <c r="A1489" t="s">
        <v>73</v>
      </c>
      <c r="B1489" t="s">
        <v>47</v>
      </c>
      <c r="C1489" t="s">
        <v>1636</v>
      </c>
      <c r="D1489" t="s">
        <v>1636</v>
      </c>
      <c r="E1489" t="s">
        <v>1417</v>
      </c>
      <c r="F1489" t="s">
        <v>1418</v>
      </c>
      <c r="G1489" t="s">
        <v>1419</v>
      </c>
      <c r="H1489" t="s">
        <v>452</v>
      </c>
      <c r="I1489" s="3">
        <v>6.4077454789592038E-9</v>
      </c>
      <c r="J1489" s="7">
        <v>23184671786.540001</v>
      </c>
      <c r="K1489">
        <v>3.6555</v>
      </c>
      <c r="L1489" s="3">
        <f t="shared" si="115"/>
        <v>0.99970282647741204</v>
      </c>
      <c r="M1489" s="3">
        <f t="shared" si="116"/>
        <v>6.4096502573047238E-9</v>
      </c>
      <c r="N1489">
        <f t="shared" si="117"/>
        <v>148.60563748212169</v>
      </c>
      <c r="O1489">
        <f t="shared" si="118"/>
        <v>4.0652615916323812E-5</v>
      </c>
      <c r="P1489" s="3">
        <f t="shared" si="119"/>
        <v>6.4096502573047238E-9</v>
      </c>
      <c r="Q1489" t="s">
        <v>1637</v>
      </c>
    </row>
    <row r="1490" spans="1:19" x14ac:dyDescent="0.35">
      <c r="A1490" t="s">
        <v>73</v>
      </c>
      <c r="B1490" t="s">
        <v>47</v>
      </c>
      <c r="C1490" t="s">
        <v>39</v>
      </c>
      <c r="D1490" t="s">
        <v>40</v>
      </c>
      <c r="E1490" t="s">
        <v>620</v>
      </c>
      <c r="F1490" t="s">
        <v>621</v>
      </c>
      <c r="G1490" t="s">
        <v>622</v>
      </c>
      <c r="H1490" t="s">
        <v>452</v>
      </c>
      <c r="I1490" s="3">
        <v>4.5598283046787997E-3</v>
      </c>
      <c r="J1490" s="7">
        <v>14952714239.93</v>
      </c>
      <c r="K1490">
        <v>3.6555</v>
      </c>
      <c r="L1490" s="3">
        <f t="shared" si="115"/>
        <v>1.0080673690871489</v>
      </c>
      <c r="M1490" s="3">
        <f t="shared" si="116"/>
        <v>4.5233368765898382E-3</v>
      </c>
      <c r="N1490">
        <f t="shared" si="117"/>
        <v>67636163.726585358</v>
      </c>
      <c r="O1490">
        <f t="shared" si="118"/>
        <v>18.502575222701509</v>
      </c>
      <c r="P1490" s="3">
        <f t="shared" si="119"/>
        <v>4.5233368765898382E-3</v>
      </c>
      <c r="Q1490" t="s">
        <v>1638</v>
      </c>
      <c r="R1490" t="s">
        <v>452</v>
      </c>
      <c r="S1490" t="s">
        <v>622</v>
      </c>
    </row>
    <row r="1491" spans="1:19" x14ac:dyDescent="0.35">
      <c r="A1491" t="s">
        <v>73</v>
      </c>
      <c r="B1491" t="s">
        <v>47</v>
      </c>
      <c r="C1491" t="s">
        <v>1636</v>
      </c>
      <c r="D1491" t="s">
        <v>1636</v>
      </c>
      <c r="E1491" t="s">
        <v>461</v>
      </c>
      <c r="F1491" t="s">
        <v>462</v>
      </c>
      <c r="G1491" t="s">
        <v>463</v>
      </c>
      <c r="H1491" t="s">
        <v>452</v>
      </c>
      <c r="I1491" s="3">
        <v>2.0955650324605959E-5</v>
      </c>
      <c r="J1491" s="7">
        <v>23184671786.540001</v>
      </c>
      <c r="K1491">
        <v>3.6555</v>
      </c>
      <c r="L1491" s="3">
        <f t="shared" si="115"/>
        <v>0.99970282647741204</v>
      </c>
      <c r="M1491" s="3">
        <f t="shared" si="116"/>
        <v>2.0961879640218709E-5</v>
      </c>
      <c r="N1491">
        <f t="shared" si="117"/>
        <v>485994.29948742595</v>
      </c>
      <c r="O1491">
        <f t="shared" si="118"/>
        <v>0.13294878935506113</v>
      </c>
      <c r="P1491" s="3">
        <f t="shared" si="119"/>
        <v>2.0961879640218709E-5</v>
      </c>
      <c r="Q1491" t="s">
        <v>1637</v>
      </c>
    </row>
    <row r="1492" spans="1:19" x14ac:dyDescent="0.35">
      <c r="A1492" t="s">
        <v>73</v>
      </c>
      <c r="B1492" t="s">
        <v>47</v>
      </c>
      <c r="C1492" t="s">
        <v>1636</v>
      </c>
      <c r="D1492" t="s">
        <v>1636</v>
      </c>
      <c r="E1492" t="s">
        <v>668</v>
      </c>
      <c r="F1492" t="s">
        <v>669</v>
      </c>
      <c r="G1492" t="s">
        <v>670</v>
      </c>
      <c r="H1492" t="s">
        <v>452</v>
      </c>
      <c r="I1492" s="3">
        <v>1.166542270704316E-5</v>
      </c>
      <c r="J1492" s="7">
        <v>23184671786.540001</v>
      </c>
      <c r="K1492">
        <v>3.6555</v>
      </c>
      <c r="L1492" s="3">
        <f t="shared" si="115"/>
        <v>0.99970282647741204</v>
      </c>
      <c r="M1492" s="3">
        <f t="shared" si="116"/>
        <v>1.1668890392305734E-5</v>
      </c>
      <c r="N1492">
        <f t="shared" si="117"/>
        <v>270539.39385871845</v>
      </c>
      <c r="O1492">
        <f t="shared" si="118"/>
        <v>7.4008861676574597E-2</v>
      </c>
      <c r="P1492" s="3">
        <f t="shared" si="119"/>
        <v>1.1668890392305734E-5</v>
      </c>
      <c r="Q1492" t="s">
        <v>1637</v>
      </c>
    </row>
    <row r="1493" spans="1:19" x14ac:dyDescent="0.35">
      <c r="A1493" t="s">
        <v>73</v>
      </c>
      <c r="B1493" t="s">
        <v>47</v>
      </c>
      <c r="C1493" t="s">
        <v>29</v>
      </c>
      <c r="D1493" t="s">
        <v>30</v>
      </c>
      <c r="E1493" t="s">
        <v>620</v>
      </c>
      <c r="F1493" t="s">
        <v>621</v>
      </c>
      <c r="G1493" t="s">
        <v>622</v>
      </c>
      <c r="H1493" t="s">
        <v>452</v>
      </c>
      <c r="I1493" s="3">
        <v>1.920434216190085E-2</v>
      </c>
      <c r="J1493" s="7">
        <v>1860946311.6199999</v>
      </c>
      <c r="K1493">
        <v>3.6555</v>
      </c>
      <c r="L1493" s="3">
        <f t="shared" si="115"/>
        <v>1.025168952068912</v>
      </c>
      <c r="M1493" s="3">
        <f t="shared" si="116"/>
        <v>1.8732855811858348E-2</v>
      </c>
      <c r="N1493">
        <f t="shared" si="117"/>
        <v>34860838.929187067</v>
      </c>
      <c r="O1493">
        <f t="shared" si="118"/>
        <v>9.5365446393618019</v>
      </c>
      <c r="P1493" s="3">
        <f t="shared" si="119"/>
        <v>1.8732855811858344E-2</v>
      </c>
      <c r="Q1493" t="s">
        <v>1638</v>
      </c>
      <c r="R1493" t="s">
        <v>452</v>
      </c>
      <c r="S1493" t="s">
        <v>622</v>
      </c>
    </row>
    <row r="1494" spans="1:19" x14ac:dyDescent="0.35">
      <c r="A1494" t="s">
        <v>73</v>
      </c>
      <c r="B1494" t="s">
        <v>47</v>
      </c>
      <c r="C1494" t="s">
        <v>39</v>
      </c>
      <c r="D1494" t="s">
        <v>40</v>
      </c>
      <c r="E1494" t="s">
        <v>1115</v>
      </c>
      <c r="F1494" t="s">
        <v>1116</v>
      </c>
      <c r="H1494" t="s">
        <v>128</v>
      </c>
      <c r="I1494" s="3">
        <v>2.7413391297069001E-4</v>
      </c>
      <c r="J1494" s="7">
        <v>14952714239.93</v>
      </c>
      <c r="K1494">
        <v>3.6555</v>
      </c>
      <c r="L1494" s="3">
        <f t="shared" si="115"/>
        <v>1.0080673690871489</v>
      </c>
      <c r="M1494" s="3">
        <f t="shared" si="116"/>
        <v>2.719400720399578E-4</v>
      </c>
      <c r="N1494">
        <f t="shared" si="117"/>
        <v>4066242.1875994671</v>
      </c>
      <c r="O1494">
        <f t="shared" si="118"/>
        <v>1.1123627923948756</v>
      </c>
      <c r="P1494" s="3">
        <f t="shared" si="119"/>
        <v>2.719400720399578E-4</v>
      </c>
      <c r="Q1494" t="s">
        <v>1638</v>
      </c>
      <c r="R1494" t="s">
        <v>920</v>
      </c>
      <c r="S1494" t="s">
        <v>1117</v>
      </c>
    </row>
    <row r="1495" spans="1:19" x14ac:dyDescent="0.35">
      <c r="A1495" t="s">
        <v>73</v>
      </c>
      <c r="B1495" t="s">
        <v>47</v>
      </c>
      <c r="C1495" t="s">
        <v>1636</v>
      </c>
      <c r="D1495" t="s">
        <v>1636</v>
      </c>
      <c r="E1495" t="s">
        <v>731</v>
      </c>
      <c r="F1495" t="s">
        <v>732</v>
      </c>
      <c r="G1495" t="s">
        <v>733</v>
      </c>
      <c r="H1495" t="s">
        <v>452</v>
      </c>
      <c r="I1495" s="3">
        <v>1.42340791542975E-6</v>
      </c>
      <c r="J1495" s="7">
        <v>23184671786.540001</v>
      </c>
      <c r="K1495">
        <v>3.6555</v>
      </c>
      <c r="L1495" s="3">
        <f t="shared" si="115"/>
        <v>0.99970282647741204</v>
      </c>
      <c r="M1495" s="3">
        <f t="shared" si="116"/>
        <v>1.4238310403155706E-6</v>
      </c>
      <c r="N1495">
        <f t="shared" si="117"/>
        <v>33011.055349204311</v>
      </c>
      <c r="O1495">
        <f t="shared" si="118"/>
        <v>9.0305171246626483E-3</v>
      </c>
      <c r="P1495" s="3">
        <f t="shared" si="119"/>
        <v>1.4238310403155708E-6</v>
      </c>
      <c r="Q1495" t="s">
        <v>1637</v>
      </c>
    </row>
    <row r="1496" spans="1:19" x14ac:dyDescent="0.35">
      <c r="A1496" t="s">
        <v>73</v>
      </c>
      <c r="B1496" t="s">
        <v>47</v>
      </c>
      <c r="C1496" t="s">
        <v>76</v>
      </c>
      <c r="D1496" t="s">
        <v>77</v>
      </c>
      <c r="E1496" t="s">
        <v>1123</v>
      </c>
      <c r="H1496" t="s">
        <v>128</v>
      </c>
      <c r="I1496" s="3">
        <v>1.49389725665734E-3</v>
      </c>
      <c r="J1496" s="7">
        <v>6371011234.9899998</v>
      </c>
      <c r="K1496">
        <v>3.6555</v>
      </c>
      <c r="L1496" s="3">
        <f t="shared" si="115"/>
        <v>0.97263275839549324</v>
      </c>
      <c r="M1496" s="3">
        <f t="shared" si="116"/>
        <v>1.5359314641239848E-3</v>
      </c>
      <c r="N1496">
        <f t="shared" si="117"/>
        <v>9785436.6141085476</v>
      </c>
      <c r="O1496">
        <f t="shared" si="118"/>
        <v>2.676907841364669</v>
      </c>
      <c r="P1496" s="3">
        <f t="shared" si="119"/>
        <v>1.5359314641239848E-3</v>
      </c>
      <c r="Q1496" t="s">
        <v>1638</v>
      </c>
      <c r="R1496" t="s">
        <v>920</v>
      </c>
      <c r="S1496" t="s">
        <v>1124</v>
      </c>
    </row>
    <row r="1497" spans="1:19" x14ac:dyDescent="0.35">
      <c r="A1497" t="s">
        <v>73</v>
      </c>
      <c r="B1497" t="s">
        <v>47</v>
      </c>
      <c r="C1497" t="s">
        <v>1636</v>
      </c>
      <c r="D1497" t="s">
        <v>1636</v>
      </c>
      <c r="E1497" t="s">
        <v>728</v>
      </c>
      <c r="F1497" t="s">
        <v>729</v>
      </c>
      <c r="G1497" t="s">
        <v>730</v>
      </c>
      <c r="H1497" t="s">
        <v>452</v>
      </c>
      <c r="I1497" s="3">
        <v>7.5590277430924733E-8</v>
      </c>
      <c r="J1497" s="7">
        <v>23184671786.540001</v>
      </c>
      <c r="K1497">
        <v>3.6555</v>
      </c>
      <c r="L1497" s="3">
        <f t="shared" si="115"/>
        <v>0.99970282647741204</v>
      </c>
      <c r="M1497" s="3">
        <f t="shared" si="116"/>
        <v>7.5612747537462997E-8</v>
      </c>
      <c r="N1497">
        <f t="shared" si="117"/>
        <v>1753.0567345345903</v>
      </c>
      <c r="O1497">
        <f t="shared" si="118"/>
        <v>4.7956688128425397E-4</v>
      </c>
      <c r="P1497" s="3">
        <f t="shared" si="119"/>
        <v>7.5612747537462997E-8</v>
      </c>
      <c r="Q1497" t="s">
        <v>1637</v>
      </c>
    </row>
    <row r="1498" spans="1:19" x14ac:dyDescent="0.35">
      <c r="A1498" t="s">
        <v>73</v>
      </c>
      <c r="B1498" t="s">
        <v>47</v>
      </c>
      <c r="C1498" t="s">
        <v>76</v>
      </c>
      <c r="D1498" t="s">
        <v>77</v>
      </c>
      <c r="E1498" t="s">
        <v>620</v>
      </c>
      <c r="F1498" t="s">
        <v>621</v>
      </c>
      <c r="G1498" t="s">
        <v>622</v>
      </c>
      <c r="H1498" t="s">
        <v>452</v>
      </c>
      <c r="I1498" s="3">
        <v>1.11584893786119E-8</v>
      </c>
      <c r="J1498" s="7">
        <v>6371011234.9899998</v>
      </c>
      <c r="K1498">
        <v>3.6555</v>
      </c>
      <c r="L1498" s="3">
        <f t="shared" si="115"/>
        <v>0.97263275839549324</v>
      </c>
      <c r="M1498" s="3">
        <f t="shared" si="116"/>
        <v>1.1472458934058049E-8</v>
      </c>
      <c r="N1498">
        <f t="shared" si="117"/>
        <v>73.091164761845235</v>
      </c>
      <c r="O1498">
        <f t="shared" si="118"/>
        <v>1.9994847424933728E-5</v>
      </c>
      <c r="P1498" s="3">
        <f t="shared" si="119"/>
        <v>1.1472458934058051E-8</v>
      </c>
      <c r="Q1498" t="s">
        <v>1638</v>
      </c>
      <c r="R1498" t="s">
        <v>452</v>
      </c>
      <c r="S1498" t="s">
        <v>622</v>
      </c>
    </row>
    <row r="1499" spans="1:19" x14ac:dyDescent="0.35">
      <c r="A1499" t="s">
        <v>73</v>
      </c>
      <c r="B1499" t="s">
        <v>47</v>
      </c>
      <c r="C1499" t="s">
        <v>1636</v>
      </c>
      <c r="D1499" t="s">
        <v>1636</v>
      </c>
      <c r="E1499" t="s">
        <v>620</v>
      </c>
      <c r="F1499" t="s">
        <v>621</v>
      </c>
      <c r="G1499" t="s">
        <v>622</v>
      </c>
      <c r="H1499" t="s">
        <v>452</v>
      </c>
      <c r="I1499" s="3">
        <v>4.4822774022393987E-3</v>
      </c>
      <c r="J1499" s="7">
        <v>23184671786.540001</v>
      </c>
      <c r="K1499">
        <v>3.6555</v>
      </c>
      <c r="L1499" s="3">
        <f t="shared" si="115"/>
        <v>0.99970282647741204</v>
      </c>
      <c r="M1499" s="3">
        <f t="shared" si="116"/>
        <v>4.4836098123612481E-3</v>
      </c>
      <c r="N1499">
        <f t="shared" si="117"/>
        <v>103951021.91850574</v>
      </c>
      <c r="O1499">
        <f t="shared" si="118"/>
        <v>28.43688193639878</v>
      </c>
      <c r="P1499" s="3">
        <f t="shared" si="119"/>
        <v>4.4836098123612481E-3</v>
      </c>
      <c r="Q1499" t="s">
        <v>1637</v>
      </c>
    </row>
    <row r="1500" spans="1:19" x14ac:dyDescent="0.35">
      <c r="A1500" t="s">
        <v>73</v>
      </c>
      <c r="B1500" t="s">
        <v>47</v>
      </c>
      <c r="C1500" t="s">
        <v>39</v>
      </c>
      <c r="D1500" t="s">
        <v>40</v>
      </c>
      <c r="E1500" t="s">
        <v>623</v>
      </c>
      <c r="F1500" t="s">
        <v>624</v>
      </c>
      <c r="G1500" t="s">
        <v>1448</v>
      </c>
      <c r="H1500" t="s">
        <v>452</v>
      </c>
      <c r="I1500" s="3">
        <v>1.566545718203186E-5</v>
      </c>
      <c r="J1500" s="7">
        <v>14952714239.93</v>
      </c>
      <c r="K1500">
        <v>3.6555</v>
      </c>
      <c r="L1500" s="3">
        <f t="shared" si="115"/>
        <v>1.0080673690871489</v>
      </c>
      <c r="M1500" s="3">
        <f t="shared" si="116"/>
        <v>1.5540089544032803E-5</v>
      </c>
      <c r="N1500">
        <f t="shared" si="117"/>
        <v>232366.51821484658</v>
      </c>
      <c r="O1500">
        <f t="shared" si="118"/>
        <v>6.3566274986963919E-2</v>
      </c>
      <c r="P1500" s="3">
        <f t="shared" si="119"/>
        <v>1.5540089544032803E-5</v>
      </c>
      <c r="Q1500" t="s">
        <v>1638</v>
      </c>
      <c r="R1500" t="s">
        <v>452</v>
      </c>
      <c r="S1500" t="s">
        <v>1448</v>
      </c>
    </row>
    <row r="1501" spans="1:19" x14ac:dyDescent="0.35">
      <c r="A1501" t="s">
        <v>73</v>
      </c>
      <c r="B1501" t="s">
        <v>47</v>
      </c>
      <c r="C1501" t="s">
        <v>1636</v>
      </c>
      <c r="D1501" t="s">
        <v>1636</v>
      </c>
      <c r="E1501" t="s">
        <v>533</v>
      </c>
      <c r="F1501" t="s">
        <v>534</v>
      </c>
      <c r="G1501" t="s">
        <v>535</v>
      </c>
      <c r="H1501" t="s">
        <v>452</v>
      </c>
      <c r="I1501" s="3">
        <v>5.6481406295549371E-9</v>
      </c>
      <c r="J1501" s="7">
        <v>23184671786.540001</v>
      </c>
      <c r="K1501">
        <v>3.6555</v>
      </c>
      <c r="L1501" s="3">
        <f t="shared" si="115"/>
        <v>0.99970282647741204</v>
      </c>
      <c r="M1501" s="3">
        <f t="shared" si="116"/>
        <v>5.6498196063493421E-9</v>
      </c>
      <c r="N1501">
        <f t="shared" si="117"/>
        <v>130.98921322636812</v>
      </c>
      <c r="O1501">
        <f t="shared" si="118"/>
        <v>3.5833460053718537E-5</v>
      </c>
      <c r="P1501" s="3">
        <f t="shared" si="119"/>
        <v>5.6498196063493421E-9</v>
      </c>
      <c r="Q1501" t="s">
        <v>1637</v>
      </c>
    </row>
    <row r="1502" spans="1:19" x14ac:dyDescent="0.35">
      <c r="A1502" t="s">
        <v>73</v>
      </c>
      <c r="B1502" t="s">
        <v>47</v>
      </c>
      <c r="C1502" t="s">
        <v>39</v>
      </c>
      <c r="D1502" t="s">
        <v>40</v>
      </c>
      <c r="E1502" t="s">
        <v>1123</v>
      </c>
      <c r="H1502" t="s">
        <v>128</v>
      </c>
      <c r="I1502" s="3">
        <v>1.2167715288878599E-3</v>
      </c>
      <c r="J1502" s="7">
        <v>14952714239.93</v>
      </c>
      <c r="K1502">
        <v>3.6555</v>
      </c>
      <c r="L1502" s="3">
        <f t="shared" si="115"/>
        <v>1.0080673690871489</v>
      </c>
      <c r="M1502" s="3">
        <f t="shared" si="116"/>
        <v>1.2070339405884174E-3</v>
      </c>
      <c r="N1502">
        <f t="shared" si="117"/>
        <v>18048433.591515251</v>
      </c>
      <c r="O1502">
        <f t="shared" si="118"/>
        <v>4.9373365043127482</v>
      </c>
      <c r="P1502" s="3">
        <f t="shared" si="119"/>
        <v>1.2070339405884174E-3</v>
      </c>
      <c r="Q1502" t="s">
        <v>1638</v>
      </c>
      <c r="R1502" t="s">
        <v>920</v>
      </c>
      <c r="S1502" t="s">
        <v>1124</v>
      </c>
    </row>
    <row r="1503" spans="1:19" x14ac:dyDescent="0.35">
      <c r="A1503" t="s">
        <v>73</v>
      </c>
      <c r="B1503" t="s">
        <v>47</v>
      </c>
      <c r="C1503" t="s">
        <v>1636</v>
      </c>
      <c r="D1503" t="s">
        <v>1636</v>
      </c>
      <c r="E1503" t="s">
        <v>488</v>
      </c>
      <c r="F1503" t="s">
        <v>489</v>
      </c>
      <c r="G1503" t="s">
        <v>490</v>
      </c>
      <c r="H1503" t="s">
        <v>452</v>
      </c>
      <c r="I1503" s="3">
        <v>5.0719845564315972E-9</v>
      </c>
      <c r="J1503" s="7">
        <v>23184671786.540001</v>
      </c>
      <c r="K1503">
        <v>3.6555</v>
      </c>
      <c r="L1503" s="3">
        <f t="shared" si="115"/>
        <v>0.99970282647741204</v>
      </c>
      <c r="M1503" s="3">
        <f t="shared" si="116"/>
        <v>5.0734922639995123E-9</v>
      </c>
      <c r="N1503">
        <f t="shared" si="117"/>
        <v>117.62725295237844</v>
      </c>
      <c r="O1503">
        <f t="shared" si="118"/>
        <v>3.2178157010635602E-5</v>
      </c>
      <c r="P1503" s="3">
        <f t="shared" si="119"/>
        <v>5.0734922639995123E-9</v>
      </c>
      <c r="Q1503" t="s">
        <v>1637</v>
      </c>
    </row>
    <row r="1504" spans="1:19" x14ac:dyDescent="0.35">
      <c r="A1504" t="s">
        <v>73</v>
      </c>
      <c r="B1504" t="s">
        <v>47</v>
      </c>
      <c r="C1504" t="s">
        <v>29</v>
      </c>
      <c r="D1504" t="s">
        <v>30</v>
      </c>
      <c r="E1504" t="s">
        <v>623</v>
      </c>
      <c r="F1504" t="s">
        <v>624</v>
      </c>
      <c r="G1504" t="s">
        <v>1448</v>
      </c>
      <c r="H1504" t="s">
        <v>452</v>
      </c>
      <c r="I1504" s="3">
        <v>2.5196148141034898E-3</v>
      </c>
      <c r="J1504" s="7">
        <v>1860946311.6199999</v>
      </c>
      <c r="K1504">
        <v>3.6555</v>
      </c>
      <c r="L1504" s="3">
        <f t="shared" si="115"/>
        <v>1.025168952068912</v>
      </c>
      <c r="M1504" s="3">
        <f t="shared" si="116"/>
        <v>2.4577556792162009E-3</v>
      </c>
      <c r="N1504">
        <f t="shared" si="117"/>
        <v>4573751.3661004966</v>
      </c>
      <c r="O1504">
        <f t="shared" si="118"/>
        <v>1.2511972004104763</v>
      </c>
      <c r="P1504" s="3">
        <f t="shared" si="119"/>
        <v>2.4577556792162009E-3</v>
      </c>
      <c r="Q1504" t="s">
        <v>1638</v>
      </c>
      <c r="R1504" t="s">
        <v>452</v>
      </c>
      <c r="S1504" t="s">
        <v>1448</v>
      </c>
    </row>
    <row r="1505" spans="1:19" x14ac:dyDescent="0.35">
      <c r="A1505" t="s">
        <v>73</v>
      </c>
      <c r="B1505" t="s">
        <v>47</v>
      </c>
      <c r="C1505" t="s">
        <v>1636</v>
      </c>
      <c r="D1505" t="s">
        <v>1636</v>
      </c>
      <c r="E1505" t="s">
        <v>722</v>
      </c>
      <c r="F1505" t="s">
        <v>723</v>
      </c>
      <c r="G1505" t="s">
        <v>724</v>
      </c>
      <c r="H1505" t="s">
        <v>452</v>
      </c>
      <c r="I1505" s="3">
        <v>5.4389229201278063E-4</v>
      </c>
      <c r="J1505" s="7">
        <v>23184671786.540001</v>
      </c>
      <c r="K1505">
        <v>3.6555</v>
      </c>
      <c r="L1505" s="3">
        <f t="shared" si="115"/>
        <v>0.99970282647741204</v>
      </c>
      <c r="M1505" s="3">
        <f t="shared" si="116"/>
        <v>5.4405397044765655E-4</v>
      </c>
      <c r="N1505">
        <f t="shared" si="117"/>
        <v>12613712.738992849</v>
      </c>
      <c r="O1505">
        <f t="shared" si="118"/>
        <v>3.4506121567481465</v>
      </c>
      <c r="P1505" s="3">
        <f t="shared" si="119"/>
        <v>5.4405397044765655E-4</v>
      </c>
      <c r="Q1505" t="s">
        <v>1637</v>
      </c>
    </row>
    <row r="1506" spans="1:19" x14ac:dyDescent="0.35">
      <c r="A1506" t="s">
        <v>73</v>
      </c>
      <c r="B1506" t="s">
        <v>47</v>
      </c>
      <c r="C1506" t="s">
        <v>1636</v>
      </c>
      <c r="D1506" t="s">
        <v>1636</v>
      </c>
      <c r="E1506" t="s">
        <v>716</v>
      </c>
      <c r="F1506" t="s">
        <v>717</v>
      </c>
      <c r="G1506" t="s">
        <v>718</v>
      </c>
      <c r="H1506" t="s">
        <v>452</v>
      </c>
      <c r="I1506" s="3">
        <v>5.9099856299449234E-9</v>
      </c>
      <c r="J1506" s="7">
        <v>23184671786.540001</v>
      </c>
      <c r="K1506">
        <v>3.6555</v>
      </c>
      <c r="L1506" s="3">
        <f t="shared" si="115"/>
        <v>0.99970282647741204</v>
      </c>
      <c r="M1506" s="3">
        <f t="shared" si="116"/>
        <v>5.9117424432714234E-9</v>
      </c>
      <c r="N1506">
        <f t="shared" si="117"/>
        <v>137.06180823380603</v>
      </c>
      <c r="O1506">
        <f t="shared" si="118"/>
        <v>3.7494681502887716E-5</v>
      </c>
      <c r="P1506" s="3">
        <f t="shared" si="119"/>
        <v>5.9117424432714243E-9</v>
      </c>
      <c r="Q1506" t="s">
        <v>1637</v>
      </c>
    </row>
    <row r="1507" spans="1:19" x14ac:dyDescent="0.35">
      <c r="A1507" t="s">
        <v>73</v>
      </c>
      <c r="B1507" t="s">
        <v>47</v>
      </c>
      <c r="C1507" t="s">
        <v>39</v>
      </c>
      <c r="D1507" t="s">
        <v>40</v>
      </c>
      <c r="E1507" t="s">
        <v>1127</v>
      </c>
      <c r="H1507" t="s">
        <v>128</v>
      </c>
      <c r="I1507" s="3">
        <v>1.0669489317282101E-3</v>
      </c>
      <c r="J1507" s="7">
        <v>14952714239.93</v>
      </c>
      <c r="K1507">
        <v>3.6555</v>
      </c>
      <c r="L1507" s="3">
        <f t="shared" si="115"/>
        <v>1.0080673690871489</v>
      </c>
      <c r="M1507" s="3">
        <f t="shared" si="116"/>
        <v>1.0584103448308035E-3</v>
      </c>
      <c r="N1507">
        <f t="shared" si="117"/>
        <v>15826107.434840778</v>
      </c>
      <c r="O1507">
        <f t="shared" si="118"/>
        <v>4.3293960976175017</v>
      </c>
      <c r="P1507" s="3">
        <f t="shared" si="119"/>
        <v>1.0584103448308035E-3</v>
      </c>
      <c r="Q1507" t="s">
        <v>1638</v>
      </c>
      <c r="R1507" t="s">
        <v>920</v>
      </c>
      <c r="S1507" t="s">
        <v>1128</v>
      </c>
    </row>
    <row r="1508" spans="1:19" x14ac:dyDescent="0.35">
      <c r="A1508" t="s">
        <v>73</v>
      </c>
      <c r="B1508" t="s">
        <v>47</v>
      </c>
      <c r="C1508" t="s">
        <v>76</v>
      </c>
      <c r="D1508" t="s">
        <v>77</v>
      </c>
      <c r="E1508" t="s">
        <v>1127</v>
      </c>
      <c r="H1508" t="s">
        <v>128</v>
      </c>
      <c r="I1508" s="3">
        <v>8.7335124066249597E-4</v>
      </c>
      <c r="J1508" s="7">
        <v>6371011234.9899998</v>
      </c>
      <c r="K1508">
        <v>3.6555</v>
      </c>
      <c r="L1508" s="3">
        <f t="shared" si="115"/>
        <v>0.97263275839549324</v>
      </c>
      <c r="M1508" s="3">
        <f t="shared" si="116"/>
        <v>8.979249702664988E-4</v>
      </c>
      <c r="N1508">
        <f t="shared" si="117"/>
        <v>5720690.073745925</v>
      </c>
      <c r="O1508">
        <f t="shared" si="118"/>
        <v>1.5649541988088975</v>
      </c>
      <c r="P1508" s="3">
        <f t="shared" si="119"/>
        <v>8.979249702664988E-4</v>
      </c>
      <c r="Q1508" t="s">
        <v>1638</v>
      </c>
      <c r="R1508" t="s">
        <v>920</v>
      </c>
      <c r="S1508" t="s">
        <v>1128</v>
      </c>
    </row>
    <row r="1509" spans="1:19" x14ac:dyDescent="0.35">
      <c r="A1509" t="s">
        <v>73</v>
      </c>
      <c r="B1509" t="s">
        <v>47</v>
      </c>
      <c r="C1509" t="s">
        <v>1636</v>
      </c>
      <c r="D1509" t="s">
        <v>1636</v>
      </c>
      <c r="E1509" t="s">
        <v>805</v>
      </c>
      <c r="F1509" t="s">
        <v>806</v>
      </c>
      <c r="G1509" t="s">
        <v>807</v>
      </c>
      <c r="H1509" t="s">
        <v>452</v>
      </c>
      <c r="I1509" s="3">
        <v>4.3453475412191644E-3</v>
      </c>
      <c r="J1509" s="7">
        <v>23184671786.540001</v>
      </c>
      <c r="K1509">
        <v>3.6555</v>
      </c>
      <c r="L1509" s="3">
        <f t="shared" si="115"/>
        <v>0.99970282647741204</v>
      </c>
      <c r="M1509" s="3">
        <f t="shared" si="116"/>
        <v>4.3466392473157081E-3</v>
      </c>
      <c r="N1509">
        <f t="shared" si="117"/>
        <v>100775404.32350796</v>
      </c>
      <c r="O1509">
        <f t="shared" si="118"/>
        <v>27.568158753524269</v>
      </c>
      <c r="P1509" s="3">
        <f t="shared" si="119"/>
        <v>4.3466392473157081E-3</v>
      </c>
      <c r="Q1509" t="s">
        <v>1637</v>
      </c>
    </row>
    <row r="1510" spans="1:19" x14ac:dyDescent="0.35">
      <c r="A1510" t="s">
        <v>73</v>
      </c>
      <c r="B1510" t="s">
        <v>47</v>
      </c>
      <c r="C1510" t="s">
        <v>39</v>
      </c>
      <c r="D1510" t="s">
        <v>40</v>
      </c>
      <c r="E1510" t="s">
        <v>632</v>
      </c>
      <c r="G1510" t="s">
        <v>633</v>
      </c>
      <c r="H1510" t="s">
        <v>452</v>
      </c>
      <c r="I1510" s="3">
        <v>1.56465385301569E-3</v>
      </c>
      <c r="J1510" s="7">
        <v>14952714239.93</v>
      </c>
      <c r="K1510">
        <v>3.6555</v>
      </c>
      <c r="L1510" s="3">
        <f t="shared" si="115"/>
        <v>1.0080673690871489</v>
      </c>
      <c r="M1510" s="3">
        <f t="shared" si="116"/>
        <v>1.5521322294486683E-3</v>
      </c>
      <c r="N1510">
        <f t="shared" si="117"/>
        <v>23208589.689531401</v>
      </c>
      <c r="O1510">
        <f t="shared" si="118"/>
        <v>6.3489508109783612</v>
      </c>
      <c r="P1510" s="3">
        <f t="shared" si="119"/>
        <v>1.5521322294486683E-3</v>
      </c>
      <c r="Q1510" t="s">
        <v>1638</v>
      </c>
      <c r="R1510" t="s">
        <v>452</v>
      </c>
      <c r="S1510" t="s">
        <v>633</v>
      </c>
    </row>
    <row r="1511" spans="1:19" x14ac:dyDescent="0.35">
      <c r="A1511" t="s">
        <v>73</v>
      </c>
      <c r="B1511" t="s">
        <v>47</v>
      </c>
      <c r="C1511" t="s">
        <v>1636</v>
      </c>
      <c r="D1511" t="s">
        <v>1636</v>
      </c>
      <c r="E1511" t="s">
        <v>865</v>
      </c>
      <c r="F1511" t="s">
        <v>866</v>
      </c>
      <c r="G1511" t="s">
        <v>867</v>
      </c>
      <c r="H1511" t="s">
        <v>452</v>
      </c>
      <c r="I1511" s="3">
        <v>1.3042043217572339E-3</v>
      </c>
      <c r="J1511" s="7">
        <v>23184671786.540001</v>
      </c>
      <c r="K1511">
        <v>3.6555</v>
      </c>
      <c r="L1511" s="3">
        <f t="shared" si="115"/>
        <v>0.99970282647741204</v>
      </c>
      <c r="M1511" s="3">
        <f t="shared" si="116"/>
        <v>1.3045920119609685E-3</v>
      </c>
      <c r="N1511">
        <f t="shared" si="117"/>
        <v>30246537.612656921</v>
      </c>
      <c r="O1511">
        <f t="shared" si="118"/>
        <v>8.2742545787599298</v>
      </c>
      <c r="P1511" s="3">
        <f t="shared" si="119"/>
        <v>1.3045920119609685E-3</v>
      </c>
      <c r="Q1511" t="s">
        <v>1637</v>
      </c>
    </row>
    <row r="1512" spans="1:19" x14ac:dyDescent="0.35">
      <c r="A1512" t="s">
        <v>73</v>
      </c>
      <c r="B1512" t="s">
        <v>47</v>
      </c>
      <c r="C1512" t="s">
        <v>76</v>
      </c>
      <c r="D1512" t="s">
        <v>77</v>
      </c>
      <c r="E1512" t="s">
        <v>1132</v>
      </c>
      <c r="F1512" t="s">
        <v>1133</v>
      </c>
      <c r="H1512" t="s">
        <v>128</v>
      </c>
      <c r="I1512" s="3">
        <v>2.6517089550716598E-3</v>
      </c>
      <c r="J1512" s="7">
        <v>6371011234.9899998</v>
      </c>
      <c r="K1512">
        <v>3.6555</v>
      </c>
      <c r="L1512" s="3">
        <f t="shared" si="115"/>
        <v>0.97263275839549324</v>
      </c>
      <c r="M1512" s="3">
        <f t="shared" si="116"/>
        <v>2.7263208360841762E-3</v>
      </c>
      <c r="N1512">
        <f t="shared" si="117"/>
        <v>17369420.676879615</v>
      </c>
      <c r="O1512">
        <f t="shared" si="118"/>
        <v>4.7515854676185514</v>
      </c>
      <c r="P1512" s="3">
        <f t="shared" si="119"/>
        <v>2.7263208360841758E-3</v>
      </c>
      <c r="Q1512" t="s">
        <v>1638</v>
      </c>
      <c r="R1512" t="s">
        <v>920</v>
      </c>
      <c r="S1512" t="s">
        <v>1134</v>
      </c>
    </row>
    <row r="1513" spans="1:19" x14ac:dyDescent="0.35">
      <c r="A1513" t="s">
        <v>73</v>
      </c>
      <c r="B1513" t="s">
        <v>47</v>
      </c>
      <c r="C1513" t="s">
        <v>1636</v>
      </c>
      <c r="D1513" t="s">
        <v>1636</v>
      </c>
      <c r="E1513" t="s">
        <v>580</v>
      </c>
      <c r="F1513" t="s">
        <v>581</v>
      </c>
      <c r="G1513" t="s">
        <v>582</v>
      </c>
      <c r="H1513" t="s">
        <v>452</v>
      </c>
      <c r="I1513" s="3">
        <v>1.575618644002484E-6</v>
      </c>
      <c r="J1513" s="7">
        <v>23184671786.540001</v>
      </c>
      <c r="K1513">
        <v>3.6555</v>
      </c>
      <c r="L1513" s="3">
        <f t="shared" si="115"/>
        <v>0.99970282647741204</v>
      </c>
      <c r="M1513" s="3">
        <f t="shared" si="116"/>
        <v>1.5760870153327356E-6</v>
      </c>
      <c r="N1513">
        <f t="shared" si="117"/>
        <v>36541.060157516913</v>
      </c>
      <c r="O1513">
        <f t="shared" si="118"/>
        <v>9.996186611275314E-3</v>
      </c>
      <c r="P1513" s="3">
        <f t="shared" si="119"/>
        <v>1.5760870153327356E-6</v>
      </c>
      <c r="Q1513" t="s">
        <v>1637</v>
      </c>
    </row>
    <row r="1514" spans="1:19" x14ac:dyDescent="0.35">
      <c r="A1514" t="s">
        <v>73</v>
      </c>
      <c r="B1514" t="s">
        <v>47</v>
      </c>
      <c r="C1514" t="s">
        <v>1636</v>
      </c>
      <c r="D1514" t="s">
        <v>1636</v>
      </c>
      <c r="E1514" t="s">
        <v>623</v>
      </c>
      <c r="F1514" t="s">
        <v>624</v>
      </c>
      <c r="G1514" t="s">
        <v>1448</v>
      </c>
      <c r="H1514" t="s">
        <v>452</v>
      </c>
      <c r="I1514" s="3">
        <v>2.1234326907952709E-4</v>
      </c>
      <c r="J1514" s="7">
        <v>23184671786.540001</v>
      </c>
      <c r="K1514">
        <v>3.6555</v>
      </c>
      <c r="L1514" s="3">
        <f t="shared" si="115"/>
        <v>0.99970282647741204</v>
      </c>
      <c r="M1514" s="3">
        <f t="shared" si="116"/>
        <v>2.1240639063485224E-4</v>
      </c>
      <c r="N1514">
        <f t="shared" si="117"/>
        <v>4924572.4522326533</v>
      </c>
      <c r="O1514">
        <f t="shared" si="118"/>
        <v>1.3471679530112579</v>
      </c>
      <c r="P1514" s="3">
        <f t="shared" si="119"/>
        <v>2.1240639063485226E-4</v>
      </c>
      <c r="Q1514" t="s">
        <v>1637</v>
      </c>
    </row>
    <row r="1515" spans="1:19" x14ac:dyDescent="0.35">
      <c r="A1515" t="s">
        <v>73</v>
      </c>
      <c r="B1515" t="s">
        <v>47</v>
      </c>
      <c r="C1515" t="s">
        <v>29</v>
      </c>
      <c r="D1515" t="s">
        <v>30</v>
      </c>
      <c r="E1515" t="s">
        <v>632</v>
      </c>
      <c r="G1515" t="s">
        <v>633</v>
      </c>
      <c r="H1515" t="s">
        <v>452</v>
      </c>
      <c r="I1515" s="3">
        <v>7.6934380971801801E-3</v>
      </c>
      <c r="J1515" s="7">
        <v>1860946311.6199999</v>
      </c>
      <c r="K1515">
        <v>3.6555</v>
      </c>
      <c r="L1515" s="3">
        <f t="shared" si="115"/>
        <v>1.025168952068912</v>
      </c>
      <c r="M1515" s="3">
        <f t="shared" si="116"/>
        <v>7.5045562798735895E-3</v>
      </c>
      <c r="N1515">
        <f t="shared" si="117"/>
        <v>13965576.329375464</v>
      </c>
      <c r="O1515">
        <f t="shared" si="118"/>
        <v>3.8204284856724016</v>
      </c>
      <c r="P1515" s="3">
        <f t="shared" si="119"/>
        <v>7.5045562798735895E-3</v>
      </c>
      <c r="Q1515" t="s">
        <v>1638</v>
      </c>
      <c r="R1515" t="s">
        <v>452</v>
      </c>
      <c r="S1515" t="s">
        <v>633</v>
      </c>
    </row>
    <row r="1516" spans="1:19" x14ac:dyDescent="0.35">
      <c r="A1516" t="s">
        <v>73</v>
      </c>
      <c r="B1516" t="s">
        <v>47</v>
      </c>
      <c r="C1516" t="s">
        <v>76</v>
      </c>
      <c r="D1516" t="s">
        <v>77</v>
      </c>
      <c r="E1516" t="s">
        <v>632</v>
      </c>
      <c r="G1516" t="s">
        <v>633</v>
      </c>
      <c r="H1516" t="s">
        <v>452</v>
      </c>
      <c r="I1516" s="3">
        <v>1.82001148247307E-3</v>
      </c>
      <c r="J1516" s="7">
        <v>6371011234.9899998</v>
      </c>
      <c r="K1516">
        <v>3.6555</v>
      </c>
      <c r="L1516" s="3">
        <f t="shared" si="115"/>
        <v>0.97263275839549324</v>
      </c>
      <c r="M1516" s="3">
        <f t="shared" si="116"/>
        <v>1.8712216576742262E-3</v>
      </c>
      <c r="N1516">
        <f t="shared" si="117"/>
        <v>11921574.204199107</v>
      </c>
      <c r="O1516">
        <f t="shared" si="118"/>
        <v>3.2612704703047757</v>
      </c>
      <c r="P1516" s="3">
        <f t="shared" si="119"/>
        <v>1.8712216576742264E-3</v>
      </c>
      <c r="Q1516" t="s">
        <v>1638</v>
      </c>
      <c r="R1516" t="s">
        <v>452</v>
      </c>
      <c r="S1516" t="s">
        <v>633</v>
      </c>
    </row>
    <row r="1517" spans="1:19" x14ac:dyDescent="0.35">
      <c r="A1517" t="s">
        <v>73</v>
      </c>
      <c r="B1517" t="s">
        <v>47</v>
      </c>
      <c r="C1517" t="s">
        <v>1636</v>
      </c>
      <c r="D1517" t="s">
        <v>1636</v>
      </c>
      <c r="E1517" t="s">
        <v>458</v>
      </c>
      <c r="F1517" t="s">
        <v>459</v>
      </c>
      <c r="G1517" t="s">
        <v>460</v>
      </c>
      <c r="H1517" t="s">
        <v>452</v>
      </c>
      <c r="I1517" s="3">
        <v>3.494677137161372E-4</v>
      </c>
      <c r="J1517" s="7">
        <v>23184671786.540001</v>
      </c>
      <c r="K1517">
        <v>3.6555</v>
      </c>
      <c r="L1517" s="3">
        <f t="shared" si="115"/>
        <v>0.99970282647741204</v>
      </c>
      <c r="M1517" s="3">
        <f t="shared" si="116"/>
        <v>3.4957159713905572E-4</v>
      </c>
      <c r="N1517">
        <f t="shared" si="117"/>
        <v>8104702.7455655923</v>
      </c>
      <c r="O1517">
        <f t="shared" si="118"/>
        <v>2.2171256313953198</v>
      </c>
      <c r="P1517" s="3">
        <f t="shared" si="119"/>
        <v>3.4957159713905572E-4</v>
      </c>
      <c r="Q1517" t="s">
        <v>1637</v>
      </c>
    </row>
    <row r="1518" spans="1:19" x14ac:dyDescent="0.35">
      <c r="A1518" t="s">
        <v>73</v>
      </c>
      <c r="B1518" t="s">
        <v>47</v>
      </c>
      <c r="C1518" t="s">
        <v>1636</v>
      </c>
      <c r="D1518" t="s">
        <v>1636</v>
      </c>
      <c r="E1518" t="s">
        <v>704</v>
      </c>
      <c r="F1518" t="s">
        <v>705</v>
      </c>
      <c r="G1518" t="s">
        <v>706</v>
      </c>
      <c r="H1518" t="s">
        <v>452</v>
      </c>
      <c r="I1518" s="3">
        <v>5.3125411727606552E-8</v>
      </c>
      <c r="J1518" s="7">
        <v>23184671786.540001</v>
      </c>
      <c r="K1518">
        <v>3.6555</v>
      </c>
      <c r="L1518" s="3">
        <f t="shared" si="115"/>
        <v>0.99970282647741204</v>
      </c>
      <c r="M1518" s="3">
        <f t="shared" si="116"/>
        <v>5.3141203886360026E-8</v>
      </c>
      <c r="N1518">
        <f t="shared" si="117"/>
        <v>1232.0613704468612</v>
      </c>
      <c r="O1518">
        <f t="shared" si="118"/>
        <v>3.3704318710076905E-4</v>
      </c>
      <c r="P1518" s="3">
        <f t="shared" si="119"/>
        <v>5.3141203886360033E-8</v>
      </c>
      <c r="Q1518" t="s">
        <v>1637</v>
      </c>
    </row>
    <row r="1519" spans="1:19" x14ac:dyDescent="0.35">
      <c r="A1519" t="s">
        <v>73</v>
      </c>
      <c r="B1519" t="s">
        <v>47</v>
      </c>
      <c r="C1519" t="s">
        <v>39</v>
      </c>
      <c r="D1519" t="s">
        <v>40</v>
      </c>
      <c r="E1519" t="s">
        <v>1168</v>
      </c>
      <c r="F1519" t="s">
        <v>1169</v>
      </c>
      <c r="H1519" t="s">
        <v>128</v>
      </c>
      <c r="I1519" s="3">
        <v>2.5728724894560399E-3</v>
      </c>
      <c r="J1519" s="7">
        <v>14952714239.93</v>
      </c>
      <c r="K1519">
        <v>3.6555</v>
      </c>
      <c r="L1519" s="3">
        <f t="shared" si="115"/>
        <v>1.0080673690871489</v>
      </c>
      <c r="M1519" s="3">
        <f t="shared" si="116"/>
        <v>2.5522822862383628E-3</v>
      </c>
      <c r="N1519">
        <f t="shared" si="117"/>
        <v>38163547.685757466</v>
      </c>
      <c r="O1519">
        <f t="shared" si="118"/>
        <v>10.440034929765412</v>
      </c>
      <c r="P1519" s="3">
        <f t="shared" si="119"/>
        <v>2.5522822862383628E-3</v>
      </c>
      <c r="Q1519" t="s">
        <v>1638</v>
      </c>
      <c r="R1519" t="s">
        <v>920</v>
      </c>
      <c r="S1519" t="s">
        <v>1170</v>
      </c>
    </row>
    <row r="1520" spans="1:19" x14ac:dyDescent="0.35">
      <c r="A1520" t="s">
        <v>73</v>
      </c>
      <c r="B1520" t="s">
        <v>47</v>
      </c>
      <c r="C1520" t="s">
        <v>29</v>
      </c>
      <c r="D1520" t="s">
        <v>30</v>
      </c>
      <c r="E1520" t="s">
        <v>241</v>
      </c>
      <c r="F1520" t="s">
        <v>242</v>
      </c>
      <c r="G1520" t="s">
        <v>233</v>
      </c>
      <c r="H1520" t="s">
        <v>128</v>
      </c>
      <c r="I1520" s="3">
        <v>9.7725450677717002E-4</v>
      </c>
      <c r="J1520" s="7">
        <v>1860946311.6199999</v>
      </c>
      <c r="K1520">
        <v>3.6555</v>
      </c>
      <c r="L1520" s="3">
        <f t="shared" si="115"/>
        <v>1.025168952068912</v>
      </c>
      <c r="M1520" s="3">
        <f t="shared" si="116"/>
        <v>9.532619036159406E-4</v>
      </c>
      <c r="N1520">
        <f t="shared" si="117"/>
        <v>1773969.2235419445</v>
      </c>
      <c r="O1520">
        <f t="shared" si="118"/>
        <v>0.48528770990068237</v>
      </c>
      <c r="P1520" s="3">
        <f t="shared" si="119"/>
        <v>9.532619036159406E-4</v>
      </c>
      <c r="Q1520" t="s">
        <v>1638</v>
      </c>
      <c r="R1520" t="s">
        <v>128</v>
      </c>
      <c r="S1520" t="s">
        <v>233</v>
      </c>
    </row>
    <row r="1521" spans="1:19" x14ac:dyDescent="0.35">
      <c r="A1521" t="s">
        <v>73</v>
      </c>
      <c r="B1521" t="s">
        <v>47</v>
      </c>
      <c r="C1521" t="s">
        <v>1636</v>
      </c>
      <c r="D1521" t="s">
        <v>1636</v>
      </c>
      <c r="E1521" t="s">
        <v>698</v>
      </c>
      <c r="F1521" t="s">
        <v>699</v>
      </c>
      <c r="G1521" t="s">
        <v>700</v>
      </c>
      <c r="H1521" t="s">
        <v>452</v>
      </c>
      <c r="I1521" s="3">
        <v>7.7435393455657605E-10</v>
      </c>
      <c r="J1521" s="7">
        <v>23184671786.540001</v>
      </c>
      <c r="K1521">
        <v>3.6555</v>
      </c>
      <c r="L1521" s="3">
        <f t="shared" si="115"/>
        <v>0.99970282647741204</v>
      </c>
      <c r="M1521" s="3">
        <f t="shared" si="116"/>
        <v>7.7458412044819032E-10</v>
      </c>
      <c r="N1521">
        <f t="shared" si="117"/>
        <v>17.95847860365706</v>
      </c>
      <c r="O1521">
        <f t="shared" si="118"/>
        <v>4.9127283828907291E-6</v>
      </c>
      <c r="P1521" s="3">
        <f t="shared" si="119"/>
        <v>7.7458412044819032E-10</v>
      </c>
      <c r="Q1521" t="s">
        <v>1637</v>
      </c>
    </row>
    <row r="1522" spans="1:19" x14ac:dyDescent="0.35">
      <c r="A1522" t="s">
        <v>73</v>
      </c>
      <c r="B1522" t="s">
        <v>47</v>
      </c>
      <c r="C1522" t="s">
        <v>1636</v>
      </c>
      <c r="D1522" t="s">
        <v>1636</v>
      </c>
      <c r="E1522" t="s">
        <v>838</v>
      </c>
      <c r="F1522" t="s">
        <v>839</v>
      </c>
      <c r="G1522" t="s">
        <v>840</v>
      </c>
      <c r="H1522" t="s">
        <v>452</v>
      </c>
      <c r="I1522" s="3">
        <v>9.2552457743250577E-3</v>
      </c>
      <c r="J1522" s="7">
        <v>23184671786.540001</v>
      </c>
      <c r="K1522">
        <v>3.6555</v>
      </c>
      <c r="L1522" s="3">
        <f t="shared" si="115"/>
        <v>0.99970282647741204</v>
      </c>
      <c r="M1522" s="3">
        <f t="shared" si="116"/>
        <v>9.2579970059074122E-3</v>
      </c>
      <c r="N1522">
        <f t="shared" si="117"/>
        <v>214643621.98273337</v>
      </c>
      <c r="O1522">
        <f t="shared" si="118"/>
        <v>58.717992609146044</v>
      </c>
      <c r="P1522" s="3">
        <f t="shared" si="119"/>
        <v>9.2579970059074122E-3</v>
      </c>
      <c r="Q1522" t="s">
        <v>1637</v>
      </c>
    </row>
    <row r="1523" spans="1:19" x14ac:dyDescent="0.35">
      <c r="A1523" t="s">
        <v>73</v>
      </c>
      <c r="B1523" t="s">
        <v>47</v>
      </c>
      <c r="C1523" t="s">
        <v>76</v>
      </c>
      <c r="D1523" t="s">
        <v>77</v>
      </c>
      <c r="E1523" t="s">
        <v>647</v>
      </c>
      <c r="F1523" t="s">
        <v>648</v>
      </c>
      <c r="G1523" t="s">
        <v>649</v>
      </c>
      <c r="H1523" t="s">
        <v>452</v>
      </c>
      <c r="I1523" s="3">
        <v>3.49351735174857E-2</v>
      </c>
      <c r="J1523" s="7">
        <v>6371011234.9899998</v>
      </c>
      <c r="K1523">
        <v>3.6555</v>
      </c>
      <c r="L1523" s="3">
        <f t="shared" si="115"/>
        <v>0.97263275839549324</v>
      </c>
      <c r="M1523" s="3">
        <f t="shared" si="116"/>
        <v>3.5918154324882726E-2</v>
      </c>
      <c r="N1523">
        <f t="shared" si="117"/>
        <v>228834964.74393249</v>
      </c>
      <c r="O1523">
        <f t="shared" si="118"/>
        <v>62.600181847608397</v>
      </c>
      <c r="P1523" s="3">
        <f t="shared" si="119"/>
        <v>3.5918154324882726E-2</v>
      </c>
      <c r="Q1523" t="s">
        <v>1638</v>
      </c>
      <c r="R1523" t="s">
        <v>452</v>
      </c>
      <c r="S1523" t="s">
        <v>649</v>
      </c>
    </row>
    <row r="1524" spans="1:19" x14ac:dyDescent="0.35">
      <c r="A1524" t="s">
        <v>73</v>
      </c>
      <c r="B1524" t="s">
        <v>47</v>
      </c>
      <c r="C1524" t="s">
        <v>39</v>
      </c>
      <c r="D1524" t="s">
        <v>40</v>
      </c>
      <c r="E1524" t="s">
        <v>241</v>
      </c>
      <c r="F1524" t="s">
        <v>242</v>
      </c>
      <c r="G1524" t="s">
        <v>233</v>
      </c>
      <c r="H1524" t="s">
        <v>128</v>
      </c>
      <c r="I1524" s="3">
        <v>6.5439537614793994E-4</v>
      </c>
      <c r="J1524" s="7">
        <v>14952714239.93</v>
      </c>
      <c r="K1524">
        <v>3.6555</v>
      </c>
      <c r="L1524" s="3">
        <f t="shared" si="115"/>
        <v>1.0080673690871489</v>
      </c>
      <c r="M1524" s="3">
        <f t="shared" si="116"/>
        <v>6.4915837593327208E-4</v>
      </c>
      <c r="N1524">
        <f t="shared" si="117"/>
        <v>9706679.691787269</v>
      </c>
      <c r="O1524">
        <f t="shared" si="118"/>
        <v>2.6553630671008808</v>
      </c>
      <c r="P1524" s="3">
        <f t="shared" si="119"/>
        <v>6.4915837593327197E-4</v>
      </c>
      <c r="Q1524" t="s">
        <v>1638</v>
      </c>
      <c r="R1524" t="s">
        <v>128</v>
      </c>
      <c r="S1524" t="s">
        <v>233</v>
      </c>
    </row>
    <row r="1525" spans="1:19" x14ac:dyDescent="0.35">
      <c r="A1525" t="s">
        <v>73</v>
      </c>
      <c r="B1525" t="s">
        <v>47</v>
      </c>
      <c r="C1525" t="s">
        <v>1636</v>
      </c>
      <c r="D1525" t="s">
        <v>1636</v>
      </c>
      <c r="E1525" t="s">
        <v>820</v>
      </c>
      <c r="F1525" t="s">
        <v>821</v>
      </c>
      <c r="G1525" t="s">
        <v>822</v>
      </c>
      <c r="H1525" t="s">
        <v>452</v>
      </c>
      <c r="I1525" s="3">
        <v>2.3036586393528549E-7</v>
      </c>
      <c r="J1525" s="7">
        <v>23184671786.540001</v>
      </c>
      <c r="K1525">
        <v>3.6555</v>
      </c>
      <c r="L1525" s="3">
        <f t="shared" si="115"/>
        <v>0.99970282647741204</v>
      </c>
      <c r="M1525" s="3">
        <f t="shared" si="116"/>
        <v>2.3043434292069647E-7</v>
      </c>
      <c r="N1525">
        <f t="shared" si="117"/>
        <v>5342.5446089633551</v>
      </c>
      <c r="O1525">
        <f t="shared" si="118"/>
        <v>1.461508578570197E-3</v>
      </c>
      <c r="P1525" s="3">
        <f t="shared" si="119"/>
        <v>2.3043434292069647E-7</v>
      </c>
      <c r="Q1525" t="s">
        <v>1637</v>
      </c>
    </row>
    <row r="1526" spans="1:19" x14ac:dyDescent="0.35">
      <c r="A1526" t="s">
        <v>73</v>
      </c>
      <c r="B1526" t="s">
        <v>47</v>
      </c>
      <c r="C1526" t="s">
        <v>1636</v>
      </c>
      <c r="D1526" t="s">
        <v>1636</v>
      </c>
      <c r="E1526" t="s">
        <v>571</v>
      </c>
      <c r="F1526" t="s">
        <v>572</v>
      </c>
      <c r="G1526" t="s">
        <v>573</v>
      </c>
      <c r="H1526" t="s">
        <v>452</v>
      </c>
      <c r="I1526" s="3">
        <v>3.2572929732986388E-4</v>
      </c>
      <c r="J1526" s="7">
        <v>23184671786.540001</v>
      </c>
      <c r="K1526">
        <v>3.6555</v>
      </c>
      <c r="L1526" s="3">
        <f t="shared" si="115"/>
        <v>0.99970282647741204</v>
      </c>
      <c r="M1526" s="3">
        <f t="shared" si="116"/>
        <v>3.2582612422695157E-4</v>
      </c>
      <c r="N1526">
        <f t="shared" si="117"/>
        <v>7554171.7496822812</v>
      </c>
      <c r="O1526">
        <f t="shared" si="118"/>
        <v>2.0665221583045499</v>
      </c>
      <c r="P1526" s="3">
        <f t="shared" si="119"/>
        <v>3.2582612422695157E-4</v>
      </c>
      <c r="Q1526" t="s">
        <v>1637</v>
      </c>
    </row>
    <row r="1527" spans="1:19" x14ac:dyDescent="0.35">
      <c r="A1527" t="s">
        <v>73</v>
      </c>
      <c r="B1527" t="s">
        <v>47</v>
      </c>
      <c r="C1527" t="s">
        <v>39</v>
      </c>
      <c r="D1527" t="s">
        <v>40</v>
      </c>
      <c r="E1527" t="s">
        <v>647</v>
      </c>
      <c r="F1527" t="s">
        <v>648</v>
      </c>
      <c r="G1527" t="s">
        <v>649</v>
      </c>
      <c r="H1527" t="s">
        <v>452</v>
      </c>
      <c r="I1527" s="3">
        <v>3.9903429012391103E-3</v>
      </c>
      <c r="J1527" s="7">
        <v>14952714239.93</v>
      </c>
      <c r="K1527">
        <v>3.6555</v>
      </c>
      <c r="L1527" s="3">
        <f t="shared" si="115"/>
        <v>1.0080673690871489</v>
      </c>
      <c r="M1527" s="3">
        <f t="shared" si="116"/>
        <v>3.9584089551996391E-3</v>
      </c>
      <c r="N1527">
        <f t="shared" si="117"/>
        <v>59188957.951880075</v>
      </c>
      <c r="O1527">
        <f t="shared" si="118"/>
        <v>16.191754329607459</v>
      </c>
      <c r="P1527" s="3">
        <f t="shared" si="119"/>
        <v>3.9584089551996391E-3</v>
      </c>
      <c r="Q1527" t="s">
        <v>1638</v>
      </c>
      <c r="R1527" t="s">
        <v>452</v>
      </c>
      <c r="S1527" t="s">
        <v>649</v>
      </c>
    </row>
    <row r="1528" spans="1:19" x14ac:dyDescent="0.35">
      <c r="A1528" t="s">
        <v>73</v>
      </c>
      <c r="B1528" t="s">
        <v>47</v>
      </c>
      <c r="C1528" t="s">
        <v>29</v>
      </c>
      <c r="D1528" t="s">
        <v>30</v>
      </c>
      <c r="E1528" t="s">
        <v>243</v>
      </c>
      <c r="F1528" t="s">
        <v>244</v>
      </c>
      <c r="G1528" t="s">
        <v>233</v>
      </c>
      <c r="H1528" t="s">
        <v>128</v>
      </c>
      <c r="I1528" s="3">
        <v>9.9113362692350806E-4</v>
      </c>
      <c r="J1528" s="7">
        <v>1860946311.6199999</v>
      </c>
      <c r="K1528">
        <v>3.6555</v>
      </c>
      <c r="L1528" s="3">
        <f t="shared" si="115"/>
        <v>1.025168952068912</v>
      </c>
      <c r="M1528" s="3">
        <f t="shared" si="116"/>
        <v>9.6680027708923814E-4</v>
      </c>
      <c r="N1528">
        <f t="shared" si="117"/>
        <v>1799163.4097224115</v>
      </c>
      <c r="O1528">
        <f t="shared" si="118"/>
        <v>0.49217984125903752</v>
      </c>
      <c r="P1528" s="3">
        <f t="shared" si="119"/>
        <v>9.6680027708923814E-4</v>
      </c>
      <c r="Q1528" t="s">
        <v>1638</v>
      </c>
      <c r="R1528" t="s">
        <v>128</v>
      </c>
      <c r="S1528" t="s">
        <v>233</v>
      </c>
    </row>
    <row r="1529" spans="1:19" x14ac:dyDescent="0.35">
      <c r="A1529" t="s">
        <v>73</v>
      </c>
      <c r="B1529" t="s">
        <v>47</v>
      </c>
      <c r="C1529" t="s">
        <v>1636</v>
      </c>
      <c r="D1529" t="s">
        <v>1636</v>
      </c>
      <c r="E1529" t="s">
        <v>599</v>
      </c>
      <c r="F1529" t="s">
        <v>600</v>
      </c>
      <c r="G1529" t="s">
        <v>601</v>
      </c>
      <c r="H1529" t="s">
        <v>452</v>
      </c>
      <c r="I1529" s="3">
        <v>9.7141293655071004E-3</v>
      </c>
      <c r="J1529" s="7">
        <v>23184671786.540001</v>
      </c>
      <c r="K1529">
        <v>3.6555</v>
      </c>
      <c r="L1529" s="3">
        <f t="shared" si="115"/>
        <v>0.99970282647741204</v>
      </c>
      <c r="M1529" s="3">
        <f t="shared" si="116"/>
        <v>9.7170170056797255E-3</v>
      </c>
      <c r="N1529">
        <f t="shared" si="117"/>
        <v>225285850.02091214</v>
      </c>
      <c r="O1529">
        <f t="shared" si="118"/>
        <v>61.629284645304921</v>
      </c>
      <c r="P1529" s="3">
        <f t="shared" si="119"/>
        <v>9.7170170056797255E-3</v>
      </c>
      <c r="Q1529" t="s">
        <v>1637</v>
      </c>
    </row>
    <row r="1530" spans="1:19" x14ac:dyDescent="0.35">
      <c r="A1530" t="s">
        <v>73</v>
      </c>
      <c r="B1530" t="s">
        <v>47</v>
      </c>
      <c r="C1530" t="s">
        <v>1636</v>
      </c>
      <c r="D1530" t="s">
        <v>1636</v>
      </c>
      <c r="E1530" t="s">
        <v>516</v>
      </c>
      <c r="F1530" t="s">
        <v>517</v>
      </c>
      <c r="G1530" t="s">
        <v>518</v>
      </c>
      <c r="H1530" t="s">
        <v>452</v>
      </c>
      <c r="I1530" s="3">
        <v>1.425348755665766E-3</v>
      </c>
      <c r="J1530" s="7">
        <v>23184671786.540001</v>
      </c>
      <c r="K1530">
        <v>3.6555</v>
      </c>
      <c r="L1530" s="3">
        <f t="shared" si="115"/>
        <v>0.99970282647741204</v>
      </c>
      <c r="M1530" s="3">
        <f t="shared" si="116"/>
        <v>1.425772457489367E-3</v>
      </c>
      <c r="N1530">
        <f t="shared" si="117"/>
        <v>33056066.46917953</v>
      </c>
      <c r="O1530">
        <f t="shared" si="118"/>
        <v>9.0428303841278979</v>
      </c>
      <c r="P1530" s="3">
        <f t="shared" si="119"/>
        <v>1.425772457489367E-3</v>
      </c>
      <c r="Q1530" t="s">
        <v>1637</v>
      </c>
    </row>
    <row r="1531" spans="1:19" x14ac:dyDescent="0.35">
      <c r="A1531" t="s">
        <v>73</v>
      </c>
      <c r="B1531" t="s">
        <v>47</v>
      </c>
      <c r="C1531" t="s">
        <v>76</v>
      </c>
      <c r="D1531" t="s">
        <v>77</v>
      </c>
      <c r="E1531" t="s">
        <v>653</v>
      </c>
      <c r="F1531" t="s">
        <v>654</v>
      </c>
      <c r="G1531" t="s">
        <v>655</v>
      </c>
      <c r="H1531" t="s">
        <v>452</v>
      </c>
      <c r="I1531" s="3">
        <v>7.9955472445282105E-8</v>
      </c>
      <c r="J1531" s="7">
        <v>6371011234.9899998</v>
      </c>
      <c r="K1531">
        <v>3.6555</v>
      </c>
      <c r="L1531" s="3">
        <f t="shared" si="115"/>
        <v>0.97263275839549324</v>
      </c>
      <c r="M1531" s="3">
        <f t="shared" si="116"/>
        <v>8.2205202071520715E-8</v>
      </c>
      <c r="N1531">
        <f t="shared" si="117"/>
        <v>523.7302659722817</v>
      </c>
      <c r="O1531">
        <f t="shared" si="118"/>
        <v>1.4327185500541149E-4</v>
      </c>
      <c r="P1531" s="3">
        <f t="shared" si="119"/>
        <v>8.2205202071520715E-8</v>
      </c>
      <c r="Q1531" t="s">
        <v>1638</v>
      </c>
      <c r="R1531" t="s">
        <v>452</v>
      </c>
      <c r="S1531" t="s">
        <v>655</v>
      </c>
    </row>
    <row r="1532" spans="1:19" x14ac:dyDescent="0.35">
      <c r="A1532" t="s">
        <v>73</v>
      </c>
      <c r="B1532" t="s">
        <v>47</v>
      </c>
      <c r="C1532" t="s">
        <v>29</v>
      </c>
      <c r="D1532" t="s">
        <v>30</v>
      </c>
      <c r="E1532" t="s">
        <v>653</v>
      </c>
      <c r="F1532" t="s">
        <v>654</v>
      </c>
      <c r="G1532" t="s">
        <v>655</v>
      </c>
      <c r="H1532" t="s">
        <v>452</v>
      </c>
      <c r="I1532" s="3">
        <v>2.5348681531052801E-7</v>
      </c>
      <c r="J1532" s="7">
        <v>1860946311.6199999</v>
      </c>
      <c r="K1532">
        <v>3.6555</v>
      </c>
      <c r="L1532" s="3">
        <f t="shared" si="115"/>
        <v>1.025168952068912</v>
      </c>
      <c r="M1532" s="3">
        <f t="shared" si="116"/>
        <v>2.4726345330587867E-7</v>
      </c>
      <c r="N1532">
        <f t="shared" si="117"/>
        <v>460.14401142799898</v>
      </c>
      <c r="O1532">
        <f t="shared" si="118"/>
        <v>1.2587717451183122E-4</v>
      </c>
      <c r="P1532" s="3">
        <f t="shared" si="119"/>
        <v>2.4726345330587867E-7</v>
      </c>
      <c r="Q1532" t="s">
        <v>1638</v>
      </c>
      <c r="R1532" t="s">
        <v>452</v>
      </c>
      <c r="S1532" t="s">
        <v>655</v>
      </c>
    </row>
    <row r="1533" spans="1:19" x14ac:dyDescent="0.35">
      <c r="A1533" t="s">
        <v>73</v>
      </c>
      <c r="B1533" t="s">
        <v>47</v>
      </c>
      <c r="C1533" t="s">
        <v>1636</v>
      </c>
      <c r="D1533" t="s">
        <v>1636</v>
      </c>
      <c r="E1533" t="s">
        <v>889</v>
      </c>
      <c r="F1533" t="s">
        <v>890</v>
      </c>
      <c r="G1533" t="s">
        <v>891</v>
      </c>
      <c r="H1533" t="s">
        <v>452</v>
      </c>
      <c r="I1533" s="3">
        <v>7.9272983165613615E-3</v>
      </c>
      <c r="J1533" s="7">
        <v>23184671786.540001</v>
      </c>
      <c r="K1533">
        <v>3.6555</v>
      </c>
      <c r="L1533" s="3">
        <f t="shared" si="115"/>
        <v>0.99970282647741204</v>
      </c>
      <c r="M1533" s="3">
        <f t="shared" si="116"/>
        <v>7.929654800011187E-3</v>
      </c>
      <c r="N1533">
        <f t="shared" si="117"/>
        <v>183846443.91882086</v>
      </c>
      <c r="O1533">
        <f t="shared" si="118"/>
        <v>50.293104614641187</v>
      </c>
      <c r="P1533" s="3">
        <f t="shared" si="119"/>
        <v>7.929654800011187E-3</v>
      </c>
      <c r="Q1533" t="s">
        <v>1637</v>
      </c>
    </row>
    <row r="1534" spans="1:19" x14ac:dyDescent="0.35">
      <c r="A1534" t="s">
        <v>73</v>
      </c>
      <c r="B1534" t="s">
        <v>47</v>
      </c>
      <c r="C1534" t="s">
        <v>1636</v>
      </c>
      <c r="D1534" t="s">
        <v>1636</v>
      </c>
      <c r="E1534" t="s">
        <v>542</v>
      </c>
      <c r="F1534" t="s">
        <v>543</v>
      </c>
      <c r="G1534" t="s">
        <v>541</v>
      </c>
      <c r="H1534" t="s">
        <v>452</v>
      </c>
      <c r="I1534" s="3">
        <v>1.549172794927028E-3</v>
      </c>
      <c r="J1534" s="7">
        <v>23184671786.540001</v>
      </c>
      <c r="K1534">
        <v>3.6555</v>
      </c>
      <c r="L1534" s="3">
        <f t="shared" si="115"/>
        <v>0.99970282647741204</v>
      </c>
      <c r="M1534" s="3">
        <f t="shared" si="116"/>
        <v>1.5496333049149693E-3</v>
      </c>
      <c r="N1534">
        <f t="shared" si="117"/>
        <v>35927739.563944824</v>
      </c>
      <c r="O1534">
        <f t="shared" si="118"/>
        <v>9.828406391449823</v>
      </c>
      <c r="P1534" s="3">
        <f t="shared" si="119"/>
        <v>1.5496333049149691E-3</v>
      </c>
      <c r="Q1534" t="s">
        <v>1637</v>
      </c>
    </row>
    <row r="1535" spans="1:19" x14ac:dyDescent="0.35">
      <c r="A1535" t="s">
        <v>73</v>
      </c>
      <c r="B1535" t="s">
        <v>47</v>
      </c>
      <c r="C1535" t="s">
        <v>29</v>
      </c>
      <c r="D1535" t="s">
        <v>30</v>
      </c>
      <c r="E1535" t="s">
        <v>245</v>
      </c>
      <c r="F1535" t="s">
        <v>246</v>
      </c>
      <c r="G1535" t="s">
        <v>233</v>
      </c>
      <c r="H1535" t="s">
        <v>128</v>
      </c>
      <c r="I1535" s="3">
        <v>1.3350258215798501E-2</v>
      </c>
      <c r="J1535" s="7">
        <v>1860946311.6199999</v>
      </c>
      <c r="K1535">
        <v>3.6555</v>
      </c>
      <c r="L1535" s="3">
        <f t="shared" si="115"/>
        <v>1.025168952068912</v>
      </c>
      <c r="M1535" s="3">
        <f t="shared" si="116"/>
        <v>1.3022495647040522E-2</v>
      </c>
      <c r="N1535">
        <f t="shared" si="117"/>
        <v>24234165.242447563</v>
      </c>
      <c r="O1535">
        <f t="shared" si="118"/>
        <v>6.6295076576248286</v>
      </c>
      <c r="P1535" s="3">
        <f t="shared" si="119"/>
        <v>1.3022495647040522E-2</v>
      </c>
      <c r="Q1535" t="s">
        <v>1638</v>
      </c>
      <c r="R1535" t="s">
        <v>128</v>
      </c>
      <c r="S1535" t="s">
        <v>233</v>
      </c>
    </row>
    <row r="1536" spans="1:19" x14ac:dyDescent="0.35">
      <c r="A1536" t="s">
        <v>73</v>
      </c>
      <c r="B1536" t="s">
        <v>47</v>
      </c>
      <c r="C1536" t="s">
        <v>39</v>
      </c>
      <c r="D1536" t="s">
        <v>40</v>
      </c>
      <c r="E1536" t="s">
        <v>653</v>
      </c>
      <c r="F1536" t="s">
        <v>654</v>
      </c>
      <c r="G1536" t="s">
        <v>655</v>
      </c>
      <c r="H1536" t="s">
        <v>452</v>
      </c>
      <c r="I1536" s="3">
        <v>3.2559786169182099E-8</v>
      </c>
      <c r="J1536" s="7">
        <v>14952714239.93</v>
      </c>
      <c r="K1536">
        <v>3.6555</v>
      </c>
      <c r="L1536" s="3">
        <f t="shared" si="115"/>
        <v>1.0080673690871489</v>
      </c>
      <c r="M1536" s="3">
        <f t="shared" si="116"/>
        <v>3.2299216468703352E-8</v>
      </c>
      <c r="N1536">
        <f t="shared" si="117"/>
        <v>482.96095403016221</v>
      </c>
      <c r="O1536">
        <f t="shared" si="118"/>
        <v>1.3211898619345158E-4</v>
      </c>
      <c r="P1536" s="3">
        <f t="shared" si="119"/>
        <v>3.2299216468703352E-8</v>
      </c>
      <c r="Q1536" t="s">
        <v>1638</v>
      </c>
      <c r="R1536" t="s">
        <v>452</v>
      </c>
      <c r="S1536" t="s">
        <v>655</v>
      </c>
    </row>
    <row r="1537" spans="1:19" x14ac:dyDescent="0.35">
      <c r="A1537" t="s">
        <v>73</v>
      </c>
      <c r="B1537" t="s">
        <v>47</v>
      </c>
      <c r="C1537" t="s">
        <v>1636</v>
      </c>
      <c r="D1537" t="s">
        <v>1636</v>
      </c>
      <c r="E1537" t="s">
        <v>476</v>
      </c>
      <c r="F1537" t="s">
        <v>477</v>
      </c>
      <c r="G1537" t="s">
        <v>478</v>
      </c>
      <c r="H1537" t="s">
        <v>452</v>
      </c>
      <c r="I1537" s="3">
        <v>3.1484548923391099E-4</v>
      </c>
      <c r="J1537" s="7">
        <v>23184671786.540001</v>
      </c>
      <c r="K1537">
        <v>3.6555</v>
      </c>
      <c r="L1537" s="3">
        <f t="shared" si="115"/>
        <v>0.99970282647741204</v>
      </c>
      <c r="M1537" s="3">
        <f t="shared" si="116"/>
        <v>3.1493908078994995E-4</v>
      </c>
      <c r="N1537">
        <f t="shared" si="117"/>
        <v>7301759.2208695943</v>
      </c>
      <c r="O1537">
        <f t="shared" si="118"/>
        <v>1.9974720888714526</v>
      </c>
      <c r="P1537" s="3">
        <f t="shared" si="119"/>
        <v>3.1493908078994995E-4</v>
      </c>
      <c r="Q1537" t="s">
        <v>1637</v>
      </c>
    </row>
    <row r="1538" spans="1:19" x14ac:dyDescent="0.35">
      <c r="A1538" t="s">
        <v>73</v>
      </c>
      <c r="B1538" t="s">
        <v>47</v>
      </c>
      <c r="C1538" t="s">
        <v>1636</v>
      </c>
      <c r="D1538" t="s">
        <v>1636</v>
      </c>
      <c r="E1538" t="s">
        <v>772</v>
      </c>
      <c r="F1538" t="s">
        <v>773</v>
      </c>
      <c r="G1538" t="s">
        <v>774</v>
      </c>
      <c r="H1538" t="s">
        <v>452</v>
      </c>
      <c r="I1538" s="3">
        <v>2.942820671679177E-2</v>
      </c>
      <c r="J1538" s="7">
        <v>23184671786.540001</v>
      </c>
      <c r="K1538">
        <v>3.6555</v>
      </c>
      <c r="L1538" s="3">
        <f t="shared" ref="L1538:L1601" si="120">SUMIFS($I$2:$I$3582,$A$2:$A$3582,$A1538,$B$2:$B$3582,$B1538,$C$2:$C$3582,$C1538)</f>
        <v>0.99970282647741204</v>
      </c>
      <c r="M1538" s="3">
        <f t="shared" ref="M1538:M1601" si="121">IF(L1538=0,0,I1538/L1538)</f>
        <v>2.9436954600284598E-2</v>
      </c>
      <c r="N1538">
        <f t="shared" ref="N1538:N1601" si="122">M1538*J1538</f>
        <v>682486130.80287719</v>
      </c>
      <c r="O1538">
        <f t="shared" ref="O1538:O1601" si="123">IF(K1538=0,"",N1538/K1538/1000000)</f>
        <v>186.701171058098</v>
      </c>
      <c r="P1538" s="3">
        <f t="shared" ref="P1538:P1601" si="124">IF(J1538=0,0,N1538/J1538)</f>
        <v>2.9436954600284598E-2</v>
      </c>
      <c r="Q1538" t="s">
        <v>1637</v>
      </c>
    </row>
    <row r="1539" spans="1:19" x14ac:dyDescent="0.35">
      <c r="A1539" t="s">
        <v>73</v>
      </c>
      <c r="B1539" t="s">
        <v>47</v>
      </c>
      <c r="C1539" t="s">
        <v>29</v>
      </c>
      <c r="D1539" t="s">
        <v>30</v>
      </c>
      <c r="E1539" t="s">
        <v>247</v>
      </c>
      <c r="F1539" t="s">
        <v>248</v>
      </c>
      <c r="G1539" t="s">
        <v>233</v>
      </c>
      <c r="H1539" t="s">
        <v>128</v>
      </c>
      <c r="I1539" s="3">
        <v>4.5535896290010291E-7</v>
      </c>
      <c r="J1539" s="7">
        <v>1860946311.6199999</v>
      </c>
      <c r="K1539">
        <v>3.6555</v>
      </c>
      <c r="L1539" s="3">
        <f t="shared" si="120"/>
        <v>1.025168952068912</v>
      </c>
      <c r="M1539" s="3">
        <f t="shared" si="121"/>
        <v>4.4417943206447557E-7</v>
      </c>
      <c r="N1539">
        <f t="shared" si="122"/>
        <v>826.59407579785216</v>
      </c>
      <c r="O1539">
        <f t="shared" si="123"/>
        <v>2.2612339647048343E-4</v>
      </c>
      <c r="P1539" s="3">
        <f t="shared" si="124"/>
        <v>4.4417943206447557E-7</v>
      </c>
      <c r="Q1539" t="s">
        <v>1638</v>
      </c>
      <c r="R1539" t="s">
        <v>128</v>
      </c>
      <c r="S1539" t="s">
        <v>233</v>
      </c>
    </row>
    <row r="1540" spans="1:19" x14ac:dyDescent="0.35">
      <c r="A1540" t="s">
        <v>73</v>
      </c>
      <c r="B1540" t="s">
        <v>47</v>
      </c>
      <c r="C1540" t="s">
        <v>1636</v>
      </c>
      <c r="D1540" t="s">
        <v>1636</v>
      </c>
      <c r="E1540" t="s">
        <v>832</v>
      </c>
      <c r="F1540" t="s">
        <v>833</v>
      </c>
      <c r="G1540" t="s">
        <v>834</v>
      </c>
      <c r="H1540" t="s">
        <v>452</v>
      </c>
      <c r="I1540" s="3">
        <v>1.1070990461051021E-7</v>
      </c>
      <c r="J1540" s="7">
        <v>23184671786.540001</v>
      </c>
      <c r="K1540">
        <v>3.6555</v>
      </c>
      <c r="L1540" s="3">
        <f t="shared" si="120"/>
        <v>0.99970282647741204</v>
      </c>
      <c r="M1540" s="3">
        <f t="shared" si="121"/>
        <v>1.1074281444277947E-7</v>
      </c>
      <c r="N1540">
        <f t="shared" si="122"/>
        <v>2567.5358055735437</v>
      </c>
      <c r="O1540">
        <f t="shared" si="123"/>
        <v>7.0237609234674971E-4</v>
      </c>
      <c r="P1540" s="3">
        <f t="shared" si="124"/>
        <v>1.1074281444277947E-7</v>
      </c>
      <c r="Q1540" t="s">
        <v>1637</v>
      </c>
    </row>
    <row r="1541" spans="1:19" x14ac:dyDescent="0.35">
      <c r="A1541" t="s">
        <v>73</v>
      </c>
      <c r="B1541" t="s">
        <v>47</v>
      </c>
      <c r="C1541" t="s">
        <v>29</v>
      </c>
      <c r="D1541" t="s">
        <v>30</v>
      </c>
      <c r="E1541" t="s">
        <v>249</v>
      </c>
      <c r="F1541" t="s">
        <v>250</v>
      </c>
      <c r="H1541" t="s">
        <v>128</v>
      </c>
      <c r="I1541" s="3">
        <v>1.41237436121277E-2</v>
      </c>
      <c r="J1541" s="7">
        <v>1860946311.6199999</v>
      </c>
      <c r="K1541">
        <v>3.6555</v>
      </c>
      <c r="L1541" s="3">
        <f t="shared" si="120"/>
        <v>1.025168952068912</v>
      </c>
      <c r="M1541" s="3">
        <f t="shared" si="121"/>
        <v>1.3776991181428503E-2</v>
      </c>
      <c r="N1541">
        <f t="shared" si="122"/>
        <v>25638240.924300637</v>
      </c>
      <c r="O1541">
        <f t="shared" si="123"/>
        <v>7.0136071465738308</v>
      </c>
      <c r="P1541" s="3">
        <f t="shared" si="124"/>
        <v>1.3776991181428503E-2</v>
      </c>
      <c r="Q1541" t="s">
        <v>1638</v>
      </c>
      <c r="R1541" t="s">
        <v>128</v>
      </c>
      <c r="S1541" t="s">
        <v>233</v>
      </c>
    </row>
    <row r="1542" spans="1:19" x14ac:dyDescent="0.35">
      <c r="A1542" t="s">
        <v>73</v>
      </c>
      <c r="B1542" t="s">
        <v>47</v>
      </c>
      <c r="C1542" t="s">
        <v>39</v>
      </c>
      <c r="D1542" t="s">
        <v>40</v>
      </c>
      <c r="E1542" t="s">
        <v>656</v>
      </c>
      <c r="F1542" t="s">
        <v>657</v>
      </c>
      <c r="G1542" t="s">
        <v>658</v>
      </c>
      <c r="H1542" t="s">
        <v>452</v>
      </c>
      <c r="I1542" s="3">
        <v>5.5520605427104404E-9</v>
      </c>
      <c r="J1542" s="7">
        <v>14952714239.93</v>
      </c>
      <c r="K1542">
        <v>3.6555</v>
      </c>
      <c r="L1542" s="3">
        <f t="shared" si="120"/>
        <v>1.0080673690871489</v>
      </c>
      <c r="M1542" s="3">
        <f t="shared" si="121"/>
        <v>5.5076284710396742E-9</v>
      </c>
      <c r="N1542">
        <f t="shared" si="122"/>
        <v>82.35399466715883</v>
      </c>
      <c r="O1542">
        <f t="shared" si="123"/>
        <v>2.2528790772030866E-5</v>
      </c>
      <c r="P1542" s="3">
        <f t="shared" si="124"/>
        <v>5.5076284710396742E-9</v>
      </c>
      <c r="Q1542" t="s">
        <v>1638</v>
      </c>
      <c r="R1542" t="s">
        <v>452</v>
      </c>
      <c r="S1542" t="s">
        <v>658</v>
      </c>
    </row>
    <row r="1543" spans="1:19" x14ac:dyDescent="0.35">
      <c r="A1543" t="s">
        <v>73</v>
      </c>
      <c r="B1543" t="s">
        <v>47</v>
      </c>
      <c r="C1543" t="s">
        <v>1636</v>
      </c>
      <c r="D1543" t="s">
        <v>1636</v>
      </c>
      <c r="E1543" t="s">
        <v>617</v>
      </c>
      <c r="F1543" t="s">
        <v>618</v>
      </c>
      <c r="G1543" t="s">
        <v>619</v>
      </c>
      <c r="H1543" t="s">
        <v>452</v>
      </c>
      <c r="I1543" s="3">
        <v>1.811388463637991E-4</v>
      </c>
      <c r="J1543" s="7">
        <v>23184671786.540001</v>
      </c>
      <c r="K1543">
        <v>3.6555</v>
      </c>
      <c r="L1543" s="3">
        <f t="shared" si="120"/>
        <v>0.99970282647741204</v>
      </c>
      <c r="M1543" s="3">
        <f t="shared" si="121"/>
        <v>1.8119269203435815E-4</v>
      </c>
      <c r="N1543">
        <f t="shared" si="122"/>
        <v>4200893.0949362144</v>
      </c>
      <c r="O1543">
        <f t="shared" si="123"/>
        <v>1.1491979469118354</v>
      </c>
      <c r="P1543" s="3">
        <f t="shared" si="124"/>
        <v>1.8119269203435815E-4</v>
      </c>
      <c r="Q1543" t="s">
        <v>1637</v>
      </c>
    </row>
    <row r="1544" spans="1:19" x14ac:dyDescent="0.35">
      <c r="A1544" t="s">
        <v>73</v>
      </c>
      <c r="B1544" t="s">
        <v>47</v>
      </c>
      <c r="C1544" t="s">
        <v>1636</v>
      </c>
      <c r="D1544" t="s">
        <v>1636</v>
      </c>
      <c r="E1544" t="s">
        <v>725</v>
      </c>
      <c r="F1544" t="s">
        <v>726</v>
      </c>
      <c r="G1544" t="s">
        <v>727</v>
      </c>
      <c r="H1544" t="s">
        <v>452</v>
      </c>
      <c r="I1544" s="3">
        <v>7.2115685066604084E-8</v>
      </c>
      <c r="J1544" s="7">
        <v>23184671786.540001</v>
      </c>
      <c r="K1544">
        <v>3.6555</v>
      </c>
      <c r="L1544" s="3">
        <f t="shared" si="120"/>
        <v>0.99970282647741204</v>
      </c>
      <c r="M1544" s="3">
        <f t="shared" si="121"/>
        <v>7.2137122309350116E-8</v>
      </c>
      <c r="N1544">
        <f t="shared" si="122"/>
        <v>1672.4755043677749</v>
      </c>
      <c r="O1544">
        <f t="shared" si="123"/>
        <v>4.5752304865757758E-4</v>
      </c>
      <c r="P1544" s="3">
        <f t="shared" si="124"/>
        <v>7.2137122309350116E-8</v>
      </c>
      <c r="Q1544" t="s">
        <v>1637</v>
      </c>
    </row>
    <row r="1545" spans="1:19" x14ac:dyDescent="0.35">
      <c r="A1545" t="s">
        <v>73</v>
      </c>
      <c r="B1545" t="s">
        <v>47</v>
      </c>
      <c r="C1545" t="s">
        <v>29</v>
      </c>
      <c r="D1545" t="s">
        <v>30</v>
      </c>
      <c r="E1545" t="s">
        <v>260</v>
      </c>
      <c r="F1545" t="s">
        <v>261</v>
      </c>
      <c r="H1545" t="s">
        <v>128</v>
      </c>
      <c r="I1545" s="3">
        <v>5.6305105059452996E-3</v>
      </c>
      <c r="J1545" s="7">
        <v>1860946311.6199999</v>
      </c>
      <c r="K1545">
        <v>3.6555</v>
      </c>
      <c r="L1545" s="3">
        <f t="shared" si="120"/>
        <v>1.025168952068912</v>
      </c>
      <c r="M1545" s="3">
        <f t="shared" si="121"/>
        <v>5.4922756825421457E-3</v>
      </c>
      <c r="N1545">
        <f t="shared" si="122"/>
        <v>10220830.173827024</v>
      </c>
      <c r="O1545">
        <f t="shared" si="123"/>
        <v>2.7960142726923878</v>
      </c>
      <c r="P1545" s="3">
        <f t="shared" si="124"/>
        <v>5.4922756825421465E-3</v>
      </c>
      <c r="Q1545" t="s">
        <v>1638</v>
      </c>
      <c r="R1545" t="s">
        <v>128</v>
      </c>
      <c r="S1545" t="s">
        <v>262</v>
      </c>
    </row>
    <row r="1546" spans="1:19" x14ac:dyDescent="0.35">
      <c r="A1546" t="s">
        <v>73</v>
      </c>
      <c r="B1546" t="s">
        <v>47</v>
      </c>
      <c r="C1546" t="s">
        <v>1636</v>
      </c>
      <c r="D1546" t="s">
        <v>1636</v>
      </c>
      <c r="E1546" t="s">
        <v>683</v>
      </c>
      <c r="F1546" t="s">
        <v>684</v>
      </c>
      <c r="G1546" t="s">
        <v>685</v>
      </c>
      <c r="H1546" t="s">
        <v>452</v>
      </c>
      <c r="I1546" s="3">
        <v>7.8574292315205206E-8</v>
      </c>
      <c r="J1546" s="7">
        <v>23184671786.540001</v>
      </c>
      <c r="K1546">
        <v>3.6555</v>
      </c>
      <c r="L1546" s="3">
        <f t="shared" si="120"/>
        <v>0.99970282647741204</v>
      </c>
      <c r="M1546" s="3">
        <f t="shared" si="121"/>
        <v>7.8597649455561051E-8</v>
      </c>
      <c r="N1546">
        <f t="shared" si="122"/>
        <v>1822.2607058207075</v>
      </c>
      <c r="O1546">
        <f t="shared" si="123"/>
        <v>4.9849834655196486E-4</v>
      </c>
      <c r="P1546" s="3">
        <f t="shared" si="124"/>
        <v>7.8597649455561051E-8</v>
      </c>
      <c r="Q1546" t="s">
        <v>1637</v>
      </c>
    </row>
    <row r="1547" spans="1:19" x14ac:dyDescent="0.35">
      <c r="A1547" t="s">
        <v>73</v>
      </c>
      <c r="B1547" t="s">
        <v>47</v>
      </c>
      <c r="C1547" t="s">
        <v>76</v>
      </c>
      <c r="D1547" t="s">
        <v>77</v>
      </c>
      <c r="E1547" t="s">
        <v>656</v>
      </c>
      <c r="F1547" t="s">
        <v>657</v>
      </c>
      <c r="G1547" t="s">
        <v>658</v>
      </c>
      <c r="H1547" t="s">
        <v>452</v>
      </c>
      <c r="I1547" s="3">
        <v>1.36339231896025E-8</v>
      </c>
      <c r="J1547" s="7">
        <v>6371011234.9899998</v>
      </c>
      <c r="K1547">
        <v>3.6555</v>
      </c>
      <c r="L1547" s="3">
        <f t="shared" si="120"/>
        <v>0.97263275839549324</v>
      </c>
      <c r="M1547" s="3">
        <f t="shared" si="121"/>
        <v>1.4017544722731471E-8</v>
      </c>
      <c r="N1547">
        <f t="shared" si="122"/>
        <v>89.305934915496991</v>
      </c>
      <c r="O1547">
        <f t="shared" si="123"/>
        <v>2.4430566246887427E-5</v>
      </c>
      <c r="P1547" s="3">
        <f t="shared" si="124"/>
        <v>1.4017544722731471E-8</v>
      </c>
      <c r="Q1547" t="s">
        <v>1638</v>
      </c>
      <c r="R1547" t="s">
        <v>452</v>
      </c>
      <c r="S1547" t="s">
        <v>658</v>
      </c>
    </row>
    <row r="1548" spans="1:19" x14ac:dyDescent="0.35">
      <c r="A1548" t="s">
        <v>73</v>
      </c>
      <c r="B1548" t="s">
        <v>47</v>
      </c>
      <c r="C1548" t="s">
        <v>1636</v>
      </c>
      <c r="D1548" t="s">
        <v>1636</v>
      </c>
      <c r="E1548" t="s">
        <v>856</v>
      </c>
      <c r="F1548" t="s">
        <v>857</v>
      </c>
      <c r="G1548" t="s">
        <v>858</v>
      </c>
      <c r="H1548" t="s">
        <v>452</v>
      </c>
      <c r="I1548" s="3">
        <v>3.8090020358613049E-8</v>
      </c>
      <c r="J1548" s="7">
        <v>23184671786.540001</v>
      </c>
      <c r="K1548">
        <v>3.6555</v>
      </c>
      <c r="L1548" s="3">
        <f t="shared" si="120"/>
        <v>0.99970282647741204</v>
      </c>
      <c r="M1548" s="3">
        <f t="shared" si="121"/>
        <v>3.8101343068948182E-8</v>
      </c>
      <c r="N1548">
        <f t="shared" si="122"/>
        <v>883.36713367992434</v>
      </c>
      <c r="O1548">
        <f t="shared" si="123"/>
        <v>2.4165425623852397E-4</v>
      </c>
      <c r="P1548" s="3">
        <f t="shared" si="124"/>
        <v>3.8101343068948182E-8</v>
      </c>
      <c r="Q1548" t="s">
        <v>1637</v>
      </c>
    </row>
    <row r="1549" spans="1:19" x14ac:dyDescent="0.35">
      <c r="A1549" t="s">
        <v>73</v>
      </c>
      <c r="B1549" t="s">
        <v>47</v>
      </c>
      <c r="C1549" t="s">
        <v>29</v>
      </c>
      <c r="D1549" t="s">
        <v>30</v>
      </c>
      <c r="E1549" t="s">
        <v>656</v>
      </c>
      <c r="F1549" t="s">
        <v>657</v>
      </c>
      <c r="G1549" t="s">
        <v>658</v>
      </c>
      <c r="H1549" t="s">
        <v>452</v>
      </c>
      <c r="I1549" s="3">
        <v>4.3224305526877401E-8</v>
      </c>
      <c r="J1549" s="7">
        <v>1860946311.6199999</v>
      </c>
      <c r="K1549">
        <v>3.6555</v>
      </c>
      <c r="L1549" s="3">
        <f t="shared" si="120"/>
        <v>1.025168952068912</v>
      </c>
      <c r="M1549" s="3">
        <f t="shared" si="121"/>
        <v>4.2163104373816285E-8</v>
      </c>
      <c r="N1549">
        <f t="shared" si="122"/>
        <v>78.463273570902501</v>
      </c>
      <c r="O1549">
        <f t="shared" si="123"/>
        <v>2.1464443597565995E-5</v>
      </c>
      <c r="P1549" s="3">
        <f t="shared" si="124"/>
        <v>4.2163104373816285E-8</v>
      </c>
      <c r="Q1549" t="s">
        <v>1638</v>
      </c>
      <c r="R1549" t="s">
        <v>452</v>
      </c>
      <c r="S1549" t="s">
        <v>658</v>
      </c>
    </row>
    <row r="1550" spans="1:19" x14ac:dyDescent="0.35">
      <c r="A1550" t="s">
        <v>73</v>
      </c>
      <c r="B1550" t="s">
        <v>47</v>
      </c>
      <c r="C1550" t="s">
        <v>1636</v>
      </c>
      <c r="D1550" t="s">
        <v>1636</v>
      </c>
      <c r="E1550" t="s">
        <v>519</v>
      </c>
      <c r="F1550" t="s">
        <v>520</v>
      </c>
      <c r="G1550" t="s">
        <v>521</v>
      </c>
      <c r="H1550" t="s">
        <v>452</v>
      </c>
      <c r="I1550" s="3">
        <v>3.8305314196361612E-3</v>
      </c>
      <c r="J1550" s="7">
        <v>23184671786.540001</v>
      </c>
      <c r="K1550">
        <v>3.6555</v>
      </c>
      <c r="L1550" s="3">
        <f t="shared" si="120"/>
        <v>0.99970282647741204</v>
      </c>
      <c r="M1550" s="3">
        <f t="shared" si="121"/>
        <v>3.8316700905343601E-3</v>
      </c>
      <c r="N1550">
        <f t="shared" si="122"/>
        <v>88836013.443341151</v>
      </c>
      <c r="O1550">
        <f t="shared" si="123"/>
        <v>24.302014346420776</v>
      </c>
      <c r="P1550" s="3">
        <f t="shared" si="124"/>
        <v>3.8316700905343601E-3</v>
      </c>
      <c r="Q1550" t="s">
        <v>1637</v>
      </c>
    </row>
    <row r="1551" spans="1:19" x14ac:dyDescent="0.35">
      <c r="A1551" t="s">
        <v>73</v>
      </c>
      <c r="B1551" t="s">
        <v>47</v>
      </c>
      <c r="C1551" t="s">
        <v>39</v>
      </c>
      <c r="D1551" t="s">
        <v>40</v>
      </c>
      <c r="E1551" t="s">
        <v>272</v>
      </c>
      <c r="F1551" t="s">
        <v>273</v>
      </c>
      <c r="G1551" t="s">
        <v>274</v>
      </c>
      <c r="H1551" t="s">
        <v>128</v>
      </c>
      <c r="I1551" s="3">
        <v>4.8974097097168097E-5</v>
      </c>
      <c r="J1551" s="7">
        <v>14952714239.93</v>
      </c>
      <c r="K1551">
        <v>3.6555</v>
      </c>
      <c r="L1551" s="3">
        <f t="shared" si="120"/>
        <v>1.0080673690871489</v>
      </c>
      <c r="M1551" s="3">
        <f t="shared" si="121"/>
        <v>4.8582166826326682E-5</v>
      </c>
      <c r="N1551">
        <f t="shared" si="122"/>
        <v>726435.25771066989</v>
      </c>
      <c r="O1551">
        <f t="shared" si="123"/>
        <v>0.19872391128728489</v>
      </c>
      <c r="P1551" s="3">
        <f t="shared" si="124"/>
        <v>4.8582166826326682E-5</v>
      </c>
      <c r="Q1551" t="s">
        <v>1638</v>
      </c>
      <c r="R1551" t="s">
        <v>128</v>
      </c>
      <c r="S1551" t="s">
        <v>274</v>
      </c>
    </row>
    <row r="1552" spans="1:19" x14ac:dyDescent="0.35">
      <c r="A1552" t="s">
        <v>73</v>
      </c>
      <c r="B1552" t="s">
        <v>47</v>
      </c>
      <c r="C1552" t="s">
        <v>1636</v>
      </c>
      <c r="D1552" t="s">
        <v>1636</v>
      </c>
      <c r="E1552" t="s">
        <v>903</v>
      </c>
      <c r="F1552" t="s">
        <v>904</v>
      </c>
      <c r="G1552" t="s">
        <v>905</v>
      </c>
      <c r="H1552" t="s">
        <v>452</v>
      </c>
      <c r="I1552" s="3">
        <v>5.4060932014203802E-3</v>
      </c>
      <c r="J1552" s="7">
        <v>23184671786.540001</v>
      </c>
      <c r="K1552">
        <v>3.6555</v>
      </c>
      <c r="L1552" s="3">
        <f t="shared" si="120"/>
        <v>0.99970282647741204</v>
      </c>
      <c r="M1552" s="3">
        <f t="shared" si="121"/>
        <v>5.4077002267458622E-3</v>
      </c>
      <c r="N1552">
        <f t="shared" si="122"/>
        <v>125375754.87710075</v>
      </c>
      <c r="O1552">
        <f t="shared" si="123"/>
        <v>34.297840207112777</v>
      </c>
      <c r="P1552" s="3">
        <f t="shared" si="124"/>
        <v>5.4077002267458622E-3</v>
      </c>
      <c r="Q1552" t="s">
        <v>1637</v>
      </c>
    </row>
    <row r="1553" spans="1:19" x14ac:dyDescent="0.35">
      <c r="A1553" t="s">
        <v>73</v>
      </c>
      <c r="B1553" t="s">
        <v>47</v>
      </c>
      <c r="C1553" t="s">
        <v>39</v>
      </c>
      <c r="D1553" t="s">
        <v>40</v>
      </c>
      <c r="E1553" t="s">
        <v>275</v>
      </c>
      <c r="F1553" t="s">
        <v>276</v>
      </c>
      <c r="G1553" t="s">
        <v>277</v>
      </c>
      <c r="H1553" t="s">
        <v>128</v>
      </c>
      <c r="I1553" s="3">
        <v>3.35074579727925E-3</v>
      </c>
      <c r="J1553" s="7">
        <v>14952714239.93</v>
      </c>
      <c r="K1553">
        <v>3.6555</v>
      </c>
      <c r="L1553" s="3">
        <f t="shared" si="120"/>
        <v>1.0080673690871489</v>
      </c>
      <c r="M1553" s="3">
        <f t="shared" si="121"/>
        <v>3.3239304237310087E-3</v>
      </c>
      <c r="N1553">
        <f t="shared" si="122"/>
        <v>49701781.779459216</v>
      </c>
      <c r="O1553">
        <f t="shared" si="123"/>
        <v>13.59643873053186</v>
      </c>
      <c r="P1553" s="3">
        <f t="shared" si="124"/>
        <v>3.3239304237310087E-3</v>
      </c>
      <c r="Q1553" t="s">
        <v>1638</v>
      </c>
      <c r="R1553" t="s">
        <v>128</v>
      </c>
      <c r="S1553" t="s">
        <v>277</v>
      </c>
    </row>
    <row r="1554" spans="1:19" x14ac:dyDescent="0.35">
      <c r="A1554" t="s">
        <v>73</v>
      </c>
      <c r="B1554" t="s">
        <v>47</v>
      </c>
      <c r="C1554" t="s">
        <v>39</v>
      </c>
      <c r="D1554" t="s">
        <v>40</v>
      </c>
      <c r="E1554" t="s">
        <v>668</v>
      </c>
      <c r="F1554" t="s">
        <v>669</v>
      </c>
      <c r="G1554" t="s">
        <v>670</v>
      </c>
      <c r="H1554" t="s">
        <v>452</v>
      </c>
      <c r="I1554" s="3">
        <v>4.7496052066253596E-9</v>
      </c>
      <c r="J1554" s="7">
        <v>14952714239.93</v>
      </c>
      <c r="K1554">
        <v>3.6555</v>
      </c>
      <c r="L1554" s="3">
        <f t="shared" si="120"/>
        <v>1.0080673690871489</v>
      </c>
      <c r="M1554" s="3">
        <f t="shared" si="121"/>
        <v>4.7115950305249385E-9</v>
      </c>
      <c r="N1554">
        <f t="shared" si="122"/>
        <v>70.451134105713678</v>
      </c>
      <c r="O1554">
        <f t="shared" si="123"/>
        <v>1.9272639613107285E-5</v>
      </c>
      <c r="P1554" s="3">
        <f t="shared" si="124"/>
        <v>4.7115950305249385E-9</v>
      </c>
      <c r="Q1554" t="s">
        <v>1638</v>
      </c>
      <c r="R1554" t="s">
        <v>452</v>
      </c>
      <c r="S1554" t="s">
        <v>670</v>
      </c>
    </row>
    <row r="1555" spans="1:19" x14ac:dyDescent="0.35">
      <c r="A1555" t="s">
        <v>73</v>
      </c>
      <c r="B1555" t="s">
        <v>47</v>
      </c>
      <c r="C1555" t="s">
        <v>1636</v>
      </c>
      <c r="D1555" t="s">
        <v>1636</v>
      </c>
      <c r="E1555" t="s">
        <v>868</v>
      </c>
      <c r="F1555" t="s">
        <v>869</v>
      </c>
      <c r="G1555" t="s">
        <v>870</v>
      </c>
      <c r="H1555" t="s">
        <v>452</v>
      </c>
      <c r="I1555" s="3">
        <v>1.171926256275146E-7</v>
      </c>
      <c r="J1555" s="7">
        <v>23184671786.540001</v>
      </c>
      <c r="K1555">
        <v>3.6555</v>
      </c>
      <c r="L1555" s="3">
        <f t="shared" si="120"/>
        <v>0.99970282647741204</v>
      </c>
      <c r="M1555" s="3">
        <f t="shared" si="121"/>
        <v>1.1722746252549735E-7</v>
      </c>
      <c r="N1555">
        <f t="shared" si="122"/>
        <v>2717.8802430225737</v>
      </c>
      <c r="O1555">
        <f t="shared" si="123"/>
        <v>7.4350437505746791E-4</v>
      </c>
      <c r="P1555" s="3">
        <f t="shared" si="124"/>
        <v>1.1722746252549735E-7</v>
      </c>
      <c r="Q1555" t="s">
        <v>1637</v>
      </c>
    </row>
    <row r="1556" spans="1:19" x14ac:dyDescent="0.35">
      <c r="A1556" t="s">
        <v>73</v>
      </c>
      <c r="B1556" t="s">
        <v>47</v>
      </c>
      <c r="C1556" t="s">
        <v>29</v>
      </c>
      <c r="D1556" t="s">
        <v>30</v>
      </c>
      <c r="E1556" t="s">
        <v>275</v>
      </c>
      <c r="F1556" t="s">
        <v>276</v>
      </c>
      <c r="G1556" t="s">
        <v>277</v>
      </c>
      <c r="H1556" t="s">
        <v>128</v>
      </c>
      <c r="I1556" s="3">
        <v>9.6774068099450498E-3</v>
      </c>
      <c r="J1556" s="7">
        <v>1860946311.6199999</v>
      </c>
      <c r="K1556">
        <v>3.6555</v>
      </c>
      <c r="L1556" s="3">
        <f t="shared" si="120"/>
        <v>1.025168952068912</v>
      </c>
      <c r="M1556" s="3">
        <f t="shared" si="121"/>
        <v>9.4398165204036856E-3</v>
      </c>
      <c r="N1556">
        <f t="shared" si="122"/>
        <v>17566991.73601478</v>
      </c>
      <c r="O1556">
        <f t="shared" si="123"/>
        <v>4.8056330833031815</v>
      </c>
      <c r="P1556" s="3">
        <f t="shared" si="124"/>
        <v>9.4398165204036856E-3</v>
      </c>
      <c r="Q1556" t="s">
        <v>1638</v>
      </c>
      <c r="R1556" t="s">
        <v>128</v>
      </c>
      <c r="S1556" t="s">
        <v>277</v>
      </c>
    </row>
    <row r="1557" spans="1:19" x14ac:dyDescent="0.35">
      <c r="A1557" t="s">
        <v>73</v>
      </c>
      <c r="B1557" t="s">
        <v>47</v>
      </c>
      <c r="C1557" t="s">
        <v>1636</v>
      </c>
      <c r="D1557" t="s">
        <v>1636</v>
      </c>
      <c r="E1557" t="s">
        <v>671</v>
      </c>
      <c r="F1557" t="s">
        <v>672</v>
      </c>
      <c r="G1557" t="s">
        <v>673</v>
      </c>
      <c r="H1557" t="s">
        <v>452</v>
      </c>
      <c r="I1557" s="3">
        <v>1.2772493739700681E-3</v>
      </c>
      <c r="J1557" s="7">
        <v>23184671786.540001</v>
      </c>
      <c r="K1557">
        <v>3.6555</v>
      </c>
      <c r="L1557" s="3">
        <f t="shared" si="120"/>
        <v>0.99970282647741204</v>
      </c>
      <c r="M1557" s="3">
        <f t="shared" si="121"/>
        <v>1.2776290514958618E-3</v>
      </c>
      <c r="N1557">
        <f t="shared" si="122"/>
        <v>29621410.223879971</v>
      </c>
      <c r="O1557">
        <f t="shared" si="123"/>
        <v>8.1032444874517768</v>
      </c>
      <c r="P1557" s="3">
        <f t="shared" si="124"/>
        <v>1.2776290514958618E-3</v>
      </c>
      <c r="Q1557" t="s">
        <v>1637</v>
      </c>
    </row>
    <row r="1558" spans="1:19" x14ac:dyDescent="0.35">
      <c r="A1558" t="s">
        <v>73</v>
      </c>
      <c r="B1558" t="s">
        <v>47</v>
      </c>
      <c r="C1558" t="s">
        <v>76</v>
      </c>
      <c r="D1558" t="s">
        <v>77</v>
      </c>
      <c r="E1558" t="s">
        <v>668</v>
      </c>
      <c r="F1558" t="s">
        <v>669</v>
      </c>
      <c r="G1558" t="s">
        <v>670</v>
      </c>
      <c r="H1558" t="s">
        <v>452</v>
      </c>
      <c r="I1558" s="3">
        <v>4.2440354796370702E-5</v>
      </c>
      <c r="J1558" s="7">
        <v>6371011234.9899998</v>
      </c>
      <c r="K1558">
        <v>3.6555</v>
      </c>
      <c r="L1558" s="3">
        <f t="shared" si="120"/>
        <v>0.97263275839549324</v>
      </c>
      <c r="M1558" s="3">
        <f t="shared" si="121"/>
        <v>4.3634511001236038E-5</v>
      </c>
      <c r="N1558">
        <f t="shared" si="122"/>
        <v>277995.95982216956</v>
      </c>
      <c r="O1558">
        <f t="shared" si="123"/>
        <v>7.6048682758082228E-2</v>
      </c>
      <c r="P1558" s="3">
        <f t="shared" si="124"/>
        <v>4.3634511001236038E-5</v>
      </c>
      <c r="Q1558" t="s">
        <v>1638</v>
      </c>
      <c r="R1558" t="s">
        <v>452</v>
      </c>
      <c r="S1558" t="s">
        <v>670</v>
      </c>
    </row>
    <row r="1559" spans="1:19" x14ac:dyDescent="0.35">
      <c r="A1559" t="s">
        <v>73</v>
      </c>
      <c r="B1559" t="s">
        <v>47</v>
      </c>
      <c r="C1559" t="s">
        <v>1636</v>
      </c>
      <c r="D1559" t="s">
        <v>1636</v>
      </c>
      <c r="E1559" t="s">
        <v>695</v>
      </c>
      <c r="F1559" t="s">
        <v>696</v>
      </c>
      <c r="G1559" t="s">
        <v>697</v>
      </c>
      <c r="H1559" t="s">
        <v>452</v>
      </c>
      <c r="I1559" s="3">
        <v>1.1176191487521971E-9</v>
      </c>
      <c r="J1559" s="7">
        <v>23184671786.540001</v>
      </c>
      <c r="K1559">
        <v>3.6555</v>
      </c>
      <c r="L1559" s="3">
        <f t="shared" si="120"/>
        <v>0.99970282647741204</v>
      </c>
      <c r="M1559" s="3">
        <f t="shared" si="121"/>
        <v>1.1179513743001798E-9</v>
      </c>
      <c r="N1559">
        <f t="shared" si="122"/>
        <v>25.919335686461</v>
      </c>
      <c r="O1559">
        <f t="shared" si="123"/>
        <v>7.0905035389032963E-6</v>
      </c>
      <c r="P1559" s="3">
        <f t="shared" si="124"/>
        <v>1.1179513743001798E-9</v>
      </c>
      <c r="Q1559" t="s">
        <v>1637</v>
      </c>
    </row>
    <row r="1560" spans="1:19" x14ac:dyDescent="0.35">
      <c r="A1560" t="s">
        <v>73</v>
      </c>
      <c r="B1560" t="s">
        <v>47</v>
      </c>
      <c r="C1560" t="s">
        <v>1636</v>
      </c>
      <c r="D1560" t="s">
        <v>1636</v>
      </c>
      <c r="E1560" t="s">
        <v>1426</v>
      </c>
      <c r="F1560" t="s">
        <v>1427</v>
      </c>
      <c r="G1560" t="s">
        <v>484</v>
      </c>
      <c r="H1560" t="s">
        <v>452</v>
      </c>
      <c r="I1560" s="3">
        <v>2.7179257002651631E-2</v>
      </c>
      <c r="J1560" s="7">
        <v>23184671786.540001</v>
      </c>
      <c r="K1560">
        <v>3.6555</v>
      </c>
      <c r="L1560" s="3">
        <f t="shared" si="120"/>
        <v>0.99970282647741204</v>
      </c>
      <c r="M1560" s="3">
        <f t="shared" si="121"/>
        <v>2.7187336359167268E-2</v>
      </c>
      <c r="N1560">
        <f t="shared" si="122"/>
        <v>630329470.23755848</v>
      </c>
      <c r="O1560">
        <f t="shared" si="123"/>
        <v>172.43317473329463</v>
      </c>
      <c r="P1560" s="3">
        <f t="shared" si="124"/>
        <v>2.7187336359167268E-2</v>
      </c>
      <c r="Q1560" t="s">
        <v>1637</v>
      </c>
    </row>
    <row r="1561" spans="1:19" x14ac:dyDescent="0.35">
      <c r="A1561" t="s">
        <v>73</v>
      </c>
      <c r="B1561" t="s">
        <v>47</v>
      </c>
      <c r="C1561" t="s">
        <v>39</v>
      </c>
      <c r="D1561" t="s">
        <v>40</v>
      </c>
      <c r="E1561" t="s">
        <v>671</v>
      </c>
      <c r="F1561" t="s">
        <v>672</v>
      </c>
      <c r="G1561" t="s">
        <v>673</v>
      </c>
      <c r="H1561" t="s">
        <v>452</v>
      </c>
      <c r="I1561" s="3">
        <v>1.46853722549016E-8</v>
      </c>
      <c r="J1561" s="7">
        <v>14952714239.93</v>
      </c>
      <c r="K1561">
        <v>3.6555</v>
      </c>
      <c r="L1561" s="3">
        <f t="shared" si="120"/>
        <v>1.0080673690871489</v>
      </c>
      <c r="M1561" s="3">
        <f t="shared" si="121"/>
        <v>1.4567848047893741E-8</v>
      </c>
      <c r="N1561">
        <f t="shared" si="122"/>
        <v>217.82886895087719</v>
      </c>
      <c r="O1561">
        <f t="shared" si="123"/>
        <v>5.9589350007078979E-5</v>
      </c>
      <c r="P1561" s="3">
        <f t="shared" si="124"/>
        <v>1.4567848047893741E-8</v>
      </c>
      <c r="Q1561" t="s">
        <v>1638</v>
      </c>
      <c r="R1561" t="s">
        <v>452</v>
      </c>
      <c r="S1561" t="s">
        <v>673</v>
      </c>
    </row>
    <row r="1562" spans="1:19" x14ac:dyDescent="0.35">
      <c r="A1562" t="s">
        <v>73</v>
      </c>
      <c r="B1562" t="s">
        <v>47</v>
      </c>
      <c r="C1562" t="s">
        <v>39</v>
      </c>
      <c r="D1562" t="s">
        <v>40</v>
      </c>
      <c r="E1562" t="s">
        <v>278</v>
      </c>
      <c r="F1562" t="s">
        <v>279</v>
      </c>
      <c r="H1562" t="s">
        <v>128</v>
      </c>
      <c r="I1562" s="3">
        <v>3.6530622914766501E-4</v>
      </c>
      <c r="J1562" s="7">
        <v>14952714239.93</v>
      </c>
      <c r="K1562">
        <v>3.6555</v>
      </c>
      <c r="L1562" s="3">
        <f t="shared" si="120"/>
        <v>1.0080673690871489</v>
      </c>
      <c r="M1562" s="3">
        <f t="shared" si="121"/>
        <v>3.6238275372256766E-4</v>
      </c>
      <c r="N1562">
        <f t="shared" si="122"/>
        <v>5418605.7618924836</v>
      </c>
      <c r="O1562">
        <f t="shared" si="123"/>
        <v>1.4823158971118817</v>
      </c>
      <c r="P1562" s="3">
        <f t="shared" si="124"/>
        <v>3.6238275372256766E-4</v>
      </c>
      <c r="Q1562" t="s">
        <v>1638</v>
      </c>
      <c r="R1562" t="s">
        <v>128</v>
      </c>
      <c r="S1562" t="s">
        <v>277</v>
      </c>
    </row>
    <row r="1563" spans="1:19" x14ac:dyDescent="0.35">
      <c r="A1563" t="s">
        <v>73</v>
      </c>
      <c r="B1563" t="s">
        <v>47</v>
      </c>
      <c r="C1563" t="s">
        <v>1636</v>
      </c>
      <c r="D1563" t="s">
        <v>1636</v>
      </c>
      <c r="E1563" t="s">
        <v>892</v>
      </c>
      <c r="F1563" t="s">
        <v>893</v>
      </c>
      <c r="G1563" t="s">
        <v>894</v>
      </c>
      <c r="H1563" t="s">
        <v>452</v>
      </c>
      <c r="I1563" s="3">
        <v>4.5201987596787136E-3</v>
      </c>
      <c r="J1563" s="7">
        <v>23184671786.540001</v>
      </c>
      <c r="K1563">
        <v>3.6555</v>
      </c>
      <c r="L1563" s="3">
        <f t="shared" si="120"/>
        <v>0.99970282647741204</v>
      </c>
      <c r="M1563" s="3">
        <f t="shared" si="121"/>
        <v>4.5215424423738449E-3</v>
      </c>
      <c r="N1563">
        <f t="shared" si="122"/>
        <v>104830477.49534805</v>
      </c>
      <c r="O1563">
        <f t="shared" si="123"/>
        <v>28.677466145629339</v>
      </c>
      <c r="P1563" s="3">
        <f t="shared" si="124"/>
        <v>4.5215424423738449E-3</v>
      </c>
      <c r="Q1563" t="s">
        <v>1637</v>
      </c>
    </row>
    <row r="1564" spans="1:19" x14ac:dyDescent="0.35">
      <c r="A1564" t="s">
        <v>73</v>
      </c>
      <c r="B1564" t="s">
        <v>47</v>
      </c>
      <c r="C1564" t="s">
        <v>29</v>
      </c>
      <c r="D1564" t="s">
        <v>30</v>
      </c>
      <c r="E1564" t="s">
        <v>671</v>
      </c>
      <c r="F1564" t="s">
        <v>672</v>
      </c>
      <c r="G1564" t="s">
        <v>673</v>
      </c>
      <c r="H1564" t="s">
        <v>452</v>
      </c>
      <c r="I1564" s="3">
        <v>3.3684980181690999E-5</v>
      </c>
      <c r="J1564" s="7">
        <v>1860946311.6199999</v>
      </c>
      <c r="K1564">
        <v>3.6555</v>
      </c>
      <c r="L1564" s="3">
        <f t="shared" si="120"/>
        <v>1.025168952068912</v>
      </c>
      <c r="M1564" s="3">
        <f t="shared" si="121"/>
        <v>3.2857979276206845E-5</v>
      </c>
      <c r="N1564">
        <f t="shared" si="122"/>
        <v>61146.935341343524</v>
      </c>
      <c r="O1564">
        <f t="shared" si="123"/>
        <v>1.6727379384856661E-2</v>
      </c>
      <c r="P1564" s="3">
        <f t="shared" si="124"/>
        <v>3.2857979276206845E-5</v>
      </c>
      <c r="Q1564" t="s">
        <v>1638</v>
      </c>
      <c r="R1564" t="s">
        <v>452</v>
      </c>
      <c r="S1564" t="s">
        <v>673</v>
      </c>
    </row>
    <row r="1565" spans="1:19" x14ac:dyDescent="0.35">
      <c r="A1565" t="s">
        <v>73</v>
      </c>
      <c r="B1565" t="s">
        <v>47</v>
      </c>
      <c r="C1565" t="s">
        <v>1636</v>
      </c>
      <c r="D1565" t="s">
        <v>1636</v>
      </c>
      <c r="E1565" t="s">
        <v>531</v>
      </c>
      <c r="F1565" t="s">
        <v>532</v>
      </c>
      <c r="G1565" t="s">
        <v>530</v>
      </c>
      <c r="H1565" t="s">
        <v>452</v>
      </c>
      <c r="I1565" s="3">
        <v>4.7281010052576088E-3</v>
      </c>
      <c r="J1565" s="7">
        <v>23184671786.540001</v>
      </c>
      <c r="K1565">
        <v>3.6555</v>
      </c>
      <c r="L1565" s="3">
        <f t="shared" si="120"/>
        <v>0.99970282647741204</v>
      </c>
      <c r="M1565" s="3">
        <f t="shared" si="121"/>
        <v>4.7295064893611545E-3</v>
      </c>
      <c r="N1565">
        <f t="shared" si="122"/>
        <v>109652055.66814941</v>
      </c>
      <c r="O1565">
        <f t="shared" si="123"/>
        <v>29.996458943550653</v>
      </c>
      <c r="P1565" s="3">
        <f t="shared" si="124"/>
        <v>4.7295064893611545E-3</v>
      </c>
      <c r="Q1565" t="s">
        <v>1637</v>
      </c>
    </row>
    <row r="1566" spans="1:19" x14ac:dyDescent="0.35">
      <c r="A1566" t="s">
        <v>73</v>
      </c>
      <c r="B1566" t="s">
        <v>47</v>
      </c>
      <c r="C1566" t="s">
        <v>29</v>
      </c>
      <c r="D1566" t="s">
        <v>30</v>
      </c>
      <c r="E1566" t="s">
        <v>278</v>
      </c>
      <c r="F1566" t="s">
        <v>279</v>
      </c>
      <c r="H1566" t="s">
        <v>128</v>
      </c>
      <c r="I1566" s="3">
        <v>3.8328957184899202E-5</v>
      </c>
      <c r="J1566" s="7">
        <v>1860946311.6199999</v>
      </c>
      <c r="K1566">
        <v>3.6555</v>
      </c>
      <c r="L1566" s="3">
        <f t="shared" si="120"/>
        <v>1.025168952068912</v>
      </c>
      <c r="M1566" s="3">
        <f t="shared" si="121"/>
        <v>3.7387941868066565E-5</v>
      </c>
      <c r="N1566">
        <f t="shared" si="122"/>
        <v>69576.952518441438</v>
      </c>
      <c r="O1566">
        <f t="shared" si="123"/>
        <v>1.9033498158512227E-2</v>
      </c>
      <c r="P1566" s="3">
        <f t="shared" si="124"/>
        <v>3.7387941868066565E-5</v>
      </c>
      <c r="Q1566" t="s">
        <v>1638</v>
      </c>
      <c r="R1566" t="s">
        <v>128</v>
      </c>
      <c r="S1566" t="s">
        <v>277</v>
      </c>
    </row>
    <row r="1567" spans="1:19" x14ac:dyDescent="0.35">
      <c r="A1567" t="s">
        <v>73</v>
      </c>
      <c r="B1567" t="s">
        <v>47</v>
      </c>
      <c r="C1567" t="s">
        <v>1636</v>
      </c>
      <c r="D1567" t="s">
        <v>1636</v>
      </c>
      <c r="E1567" t="s">
        <v>1430</v>
      </c>
      <c r="F1567" t="s">
        <v>1431</v>
      </c>
      <c r="G1567" t="s">
        <v>1432</v>
      </c>
      <c r="H1567" t="s">
        <v>452</v>
      </c>
      <c r="I1567" s="3">
        <v>5.2112030249054197E-4</v>
      </c>
      <c r="J1567" s="7">
        <v>23184671786.540001</v>
      </c>
      <c r="K1567">
        <v>3.6555</v>
      </c>
      <c r="L1567" s="3">
        <f t="shared" si="120"/>
        <v>0.99970282647741204</v>
      </c>
      <c r="M1567" s="3">
        <f t="shared" si="121"/>
        <v>5.2127521168143516E-4</v>
      </c>
      <c r="N1567">
        <f t="shared" si="122"/>
        <v>12085594.693293236</v>
      </c>
      <c r="O1567">
        <f t="shared" si="123"/>
        <v>3.3061399790160677</v>
      </c>
      <c r="P1567" s="3">
        <f t="shared" si="124"/>
        <v>5.2127521168143516E-4</v>
      </c>
      <c r="Q1567" t="s">
        <v>1637</v>
      </c>
    </row>
    <row r="1568" spans="1:19" x14ac:dyDescent="0.35">
      <c r="A1568" t="s">
        <v>73</v>
      </c>
      <c r="B1568" t="s">
        <v>47</v>
      </c>
      <c r="C1568" t="s">
        <v>76</v>
      </c>
      <c r="D1568" t="s">
        <v>77</v>
      </c>
      <c r="E1568" t="s">
        <v>280</v>
      </c>
      <c r="F1568" t="s">
        <v>281</v>
      </c>
      <c r="G1568" t="s">
        <v>282</v>
      </c>
      <c r="H1568" t="s">
        <v>128</v>
      </c>
      <c r="I1568" s="3">
        <v>6.1074139526759197E-5</v>
      </c>
      <c r="J1568" s="7">
        <v>6371011234.9899998</v>
      </c>
      <c r="K1568">
        <v>3.6555</v>
      </c>
      <c r="L1568" s="3">
        <f t="shared" si="120"/>
        <v>0.97263275839549324</v>
      </c>
      <c r="M1568" s="3">
        <f t="shared" si="121"/>
        <v>6.2792599775798571E-5</v>
      </c>
      <c r="N1568">
        <f t="shared" si="122"/>
        <v>400052.35864584323</v>
      </c>
      <c r="O1568">
        <f t="shared" si="123"/>
        <v>0.10943847863379653</v>
      </c>
      <c r="P1568" s="3">
        <f t="shared" si="124"/>
        <v>6.2792599775798571E-5</v>
      </c>
      <c r="Q1568" t="s">
        <v>1638</v>
      </c>
      <c r="R1568" t="s">
        <v>128</v>
      </c>
      <c r="S1568" t="s">
        <v>282</v>
      </c>
    </row>
    <row r="1569" spans="1:19" x14ac:dyDescent="0.35">
      <c r="A1569" t="s">
        <v>73</v>
      </c>
      <c r="B1569" t="s">
        <v>47</v>
      </c>
      <c r="C1569" t="s">
        <v>1636</v>
      </c>
      <c r="D1569" t="s">
        <v>1636</v>
      </c>
      <c r="E1569" t="s">
        <v>637</v>
      </c>
      <c r="F1569" t="s">
        <v>638</v>
      </c>
      <c r="G1569" t="s">
        <v>639</v>
      </c>
      <c r="H1569" t="s">
        <v>452</v>
      </c>
      <c r="I1569" s="3">
        <v>5.9022390250283957E-4</v>
      </c>
      <c r="J1569" s="7">
        <v>23184671786.540001</v>
      </c>
      <c r="K1569">
        <v>3.6555</v>
      </c>
      <c r="L1569" s="3">
        <f t="shared" si="120"/>
        <v>0.99970282647741204</v>
      </c>
      <c r="M1569" s="3">
        <f t="shared" si="121"/>
        <v>5.9039935355847018E-4</v>
      </c>
      <c r="N1569">
        <f t="shared" si="122"/>
        <v>13688215.235238519</v>
      </c>
      <c r="O1569">
        <f t="shared" si="123"/>
        <v>3.7445534770177864</v>
      </c>
      <c r="P1569" s="3">
        <f t="shared" si="124"/>
        <v>5.9039935355847018E-4</v>
      </c>
      <c r="Q1569" t="s">
        <v>1637</v>
      </c>
    </row>
    <row r="1570" spans="1:19" x14ac:dyDescent="0.35">
      <c r="A1570" t="s">
        <v>73</v>
      </c>
      <c r="B1570" t="s">
        <v>47</v>
      </c>
      <c r="C1570" t="s">
        <v>1636</v>
      </c>
      <c r="D1570" t="s">
        <v>1636</v>
      </c>
      <c r="E1570" t="s">
        <v>817</v>
      </c>
      <c r="F1570" t="s">
        <v>818</v>
      </c>
      <c r="G1570" t="s">
        <v>819</v>
      </c>
      <c r="H1570" t="s">
        <v>452</v>
      </c>
      <c r="I1570" s="3">
        <v>3.2301340777716802E-8</v>
      </c>
      <c r="J1570" s="7">
        <v>23184671786.540001</v>
      </c>
      <c r="K1570">
        <v>3.6555</v>
      </c>
      <c r="L1570" s="3">
        <f t="shared" si="120"/>
        <v>0.99970282647741204</v>
      </c>
      <c r="M1570" s="3">
        <f t="shared" si="121"/>
        <v>3.2310942734387318E-8</v>
      </c>
      <c r="N1570">
        <f t="shared" si="122"/>
        <v>749.11860241045929</v>
      </c>
      <c r="O1570">
        <f t="shared" si="123"/>
        <v>2.0492917587483498E-4</v>
      </c>
      <c r="P1570" s="3">
        <f t="shared" si="124"/>
        <v>3.2310942734387318E-8</v>
      </c>
      <c r="Q1570" t="s">
        <v>1637</v>
      </c>
    </row>
    <row r="1571" spans="1:19" x14ac:dyDescent="0.35">
      <c r="A1571" t="s">
        <v>73</v>
      </c>
      <c r="B1571" t="s">
        <v>47</v>
      </c>
      <c r="C1571" t="s">
        <v>76</v>
      </c>
      <c r="D1571" t="s">
        <v>77</v>
      </c>
      <c r="E1571" t="s">
        <v>671</v>
      </c>
      <c r="F1571" t="s">
        <v>672</v>
      </c>
      <c r="G1571" t="s">
        <v>673</v>
      </c>
      <c r="H1571" t="s">
        <v>452</v>
      </c>
      <c r="I1571" s="3">
        <v>4.6381494097781396E-3</v>
      </c>
      <c r="J1571" s="7">
        <v>6371011234.9899998</v>
      </c>
      <c r="K1571">
        <v>3.6555</v>
      </c>
      <c r="L1571" s="3">
        <f t="shared" si="120"/>
        <v>0.97263275839549324</v>
      </c>
      <c r="M1571" s="3">
        <f t="shared" si="121"/>
        <v>4.7686543248136922E-3</v>
      </c>
      <c r="N1571">
        <f t="shared" si="122"/>
        <v>30381150.279171683</v>
      </c>
      <c r="O1571">
        <f t="shared" si="123"/>
        <v>8.3110792721027718</v>
      </c>
      <c r="P1571" s="3">
        <f t="shared" si="124"/>
        <v>4.7686543248136922E-3</v>
      </c>
      <c r="Q1571" t="s">
        <v>1638</v>
      </c>
      <c r="R1571" t="s">
        <v>452</v>
      </c>
      <c r="S1571" t="s">
        <v>673</v>
      </c>
    </row>
    <row r="1572" spans="1:19" x14ac:dyDescent="0.35">
      <c r="A1572" t="s">
        <v>73</v>
      </c>
      <c r="B1572" t="s">
        <v>47</v>
      </c>
      <c r="C1572" t="s">
        <v>29</v>
      </c>
      <c r="D1572" t="s">
        <v>30</v>
      </c>
      <c r="E1572" t="s">
        <v>683</v>
      </c>
      <c r="F1572" t="s">
        <v>684</v>
      </c>
      <c r="G1572" t="s">
        <v>685</v>
      </c>
      <c r="H1572" t="s">
        <v>452</v>
      </c>
      <c r="I1572" s="3">
        <v>2.4451843949665599E-7</v>
      </c>
      <c r="J1572" s="7">
        <v>1860946311.6199999</v>
      </c>
      <c r="K1572">
        <v>3.6555</v>
      </c>
      <c r="L1572" s="3">
        <f t="shared" si="120"/>
        <v>1.025168952068912</v>
      </c>
      <c r="M1572" s="3">
        <f t="shared" si="121"/>
        <v>2.3851526034141876E-7</v>
      </c>
      <c r="N1572">
        <f t="shared" si="122"/>
        <v>443.8640939974473</v>
      </c>
      <c r="O1572">
        <f t="shared" si="123"/>
        <v>1.2142363397550193E-4</v>
      </c>
      <c r="P1572" s="3">
        <f t="shared" si="124"/>
        <v>2.3851526034141876E-7</v>
      </c>
      <c r="Q1572" t="s">
        <v>1638</v>
      </c>
      <c r="R1572" t="s">
        <v>452</v>
      </c>
      <c r="S1572" t="s">
        <v>685</v>
      </c>
    </row>
    <row r="1573" spans="1:19" x14ac:dyDescent="0.35">
      <c r="A1573" t="s">
        <v>73</v>
      </c>
      <c r="B1573" t="s">
        <v>47</v>
      </c>
      <c r="C1573" t="s">
        <v>1636</v>
      </c>
      <c r="D1573" t="s">
        <v>1636</v>
      </c>
      <c r="E1573" t="s">
        <v>1453</v>
      </c>
      <c r="F1573" t="s">
        <v>714</v>
      </c>
      <c r="G1573" t="s">
        <v>715</v>
      </c>
      <c r="H1573" t="s">
        <v>452</v>
      </c>
      <c r="I1573" s="3">
        <v>2.2731564071924659E-8</v>
      </c>
      <c r="J1573" s="7">
        <v>23184671786.540001</v>
      </c>
      <c r="K1573">
        <v>3.6555</v>
      </c>
      <c r="L1573" s="3">
        <f t="shared" si="120"/>
        <v>0.99970282647741204</v>
      </c>
      <c r="M1573" s="3">
        <f t="shared" si="121"/>
        <v>2.2738321298962808E-8</v>
      </c>
      <c r="N1573">
        <f t="shared" si="122"/>
        <v>527.18051629334457</v>
      </c>
      <c r="O1573">
        <f t="shared" si="123"/>
        <v>1.4421570682351102E-4</v>
      </c>
      <c r="P1573" s="3">
        <f t="shared" si="124"/>
        <v>2.2738321298962808E-8</v>
      </c>
      <c r="Q1573" t="s">
        <v>1637</v>
      </c>
    </row>
    <row r="1574" spans="1:19" x14ac:dyDescent="0.35">
      <c r="A1574" t="s">
        <v>73</v>
      </c>
      <c r="B1574" t="s">
        <v>47</v>
      </c>
      <c r="C1574" t="s">
        <v>39</v>
      </c>
      <c r="D1574" t="s">
        <v>40</v>
      </c>
      <c r="E1574" t="s">
        <v>280</v>
      </c>
      <c r="F1574" t="s">
        <v>281</v>
      </c>
      <c r="G1574" t="s">
        <v>282</v>
      </c>
      <c r="H1574" t="s">
        <v>128</v>
      </c>
      <c r="I1574" s="3">
        <v>3.4819196334269303E-4</v>
      </c>
      <c r="J1574" s="7">
        <v>14952714239.93</v>
      </c>
      <c r="K1574">
        <v>3.6555</v>
      </c>
      <c r="L1574" s="3">
        <f t="shared" si="120"/>
        <v>1.0080673690871489</v>
      </c>
      <c r="M1574" s="3">
        <f t="shared" si="121"/>
        <v>3.4540545009208737E-4</v>
      </c>
      <c r="N1574">
        <f t="shared" si="122"/>
        <v>5164748.9921413856</v>
      </c>
      <c r="O1574">
        <f t="shared" si="123"/>
        <v>1.412870740566649</v>
      </c>
      <c r="P1574" s="3">
        <f t="shared" si="124"/>
        <v>3.4540545009208737E-4</v>
      </c>
      <c r="Q1574" t="s">
        <v>1638</v>
      </c>
      <c r="R1574" t="s">
        <v>128</v>
      </c>
      <c r="S1574" t="s">
        <v>282</v>
      </c>
    </row>
    <row r="1575" spans="1:19" x14ac:dyDescent="0.35">
      <c r="A1575" t="s">
        <v>73</v>
      </c>
      <c r="B1575" t="s">
        <v>47</v>
      </c>
      <c r="C1575" t="s">
        <v>1636</v>
      </c>
      <c r="D1575" t="s">
        <v>1636</v>
      </c>
      <c r="E1575" t="s">
        <v>536</v>
      </c>
      <c r="F1575" t="s">
        <v>537</v>
      </c>
      <c r="G1575" t="s">
        <v>538</v>
      </c>
      <c r="H1575" t="s">
        <v>452</v>
      </c>
      <c r="I1575" s="3">
        <v>1.184221830715512E-6</v>
      </c>
      <c r="J1575" s="7">
        <v>23184671786.540001</v>
      </c>
      <c r="K1575">
        <v>3.6555</v>
      </c>
      <c r="L1575" s="3">
        <f t="shared" si="120"/>
        <v>0.99970282647741204</v>
      </c>
      <c r="M1575" s="3">
        <f t="shared" si="121"/>
        <v>1.1845738547006791E-6</v>
      </c>
      <c r="N1575">
        <f t="shared" si="122"/>
        <v>27463.95602815177</v>
      </c>
      <c r="O1575">
        <f t="shared" si="123"/>
        <v>7.5130504795928787E-3</v>
      </c>
      <c r="P1575" s="3">
        <f t="shared" si="124"/>
        <v>1.1845738547006791E-6</v>
      </c>
      <c r="Q1575" t="s">
        <v>1637</v>
      </c>
    </row>
    <row r="1576" spans="1:19" x14ac:dyDescent="0.35">
      <c r="A1576" t="s">
        <v>73</v>
      </c>
      <c r="B1576" t="s">
        <v>47</v>
      </c>
      <c r="C1576" t="s">
        <v>29</v>
      </c>
      <c r="D1576" t="s">
        <v>30</v>
      </c>
      <c r="E1576" t="s">
        <v>280</v>
      </c>
      <c r="F1576" t="s">
        <v>281</v>
      </c>
      <c r="G1576" t="s">
        <v>282</v>
      </c>
      <c r="H1576" t="s">
        <v>128</v>
      </c>
      <c r="I1576" s="3">
        <v>1.93626385449275E-4</v>
      </c>
      <c r="J1576" s="7">
        <v>1860946311.6199999</v>
      </c>
      <c r="K1576">
        <v>3.6555</v>
      </c>
      <c r="L1576" s="3">
        <f t="shared" si="120"/>
        <v>1.025168952068912</v>
      </c>
      <c r="M1576" s="3">
        <f t="shared" si="121"/>
        <v>1.888726585588786E-4</v>
      </c>
      <c r="N1576">
        <f t="shared" si="122"/>
        <v>351481.87731100875</v>
      </c>
      <c r="O1576">
        <f t="shared" si="123"/>
        <v>9.6151518892356388E-2</v>
      </c>
      <c r="P1576" s="3">
        <f t="shared" si="124"/>
        <v>1.888726585588786E-4</v>
      </c>
      <c r="Q1576" t="s">
        <v>1638</v>
      </c>
      <c r="R1576" t="s">
        <v>128</v>
      </c>
      <c r="S1576" t="s">
        <v>282</v>
      </c>
    </row>
    <row r="1577" spans="1:19" x14ac:dyDescent="0.35">
      <c r="A1577" t="s">
        <v>73</v>
      </c>
      <c r="B1577" t="s">
        <v>47</v>
      </c>
      <c r="C1577" t="s">
        <v>1636</v>
      </c>
      <c r="D1577" t="s">
        <v>1636</v>
      </c>
      <c r="E1577" t="s">
        <v>874</v>
      </c>
      <c r="F1577" t="s">
        <v>875</v>
      </c>
      <c r="G1577" t="s">
        <v>876</v>
      </c>
      <c r="H1577" t="s">
        <v>452</v>
      </c>
      <c r="I1577" s="3">
        <v>7.2538935759916336E-9</v>
      </c>
      <c r="J1577" s="7">
        <v>23184671786.540001</v>
      </c>
      <c r="K1577">
        <v>3.6555</v>
      </c>
      <c r="L1577" s="3">
        <f t="shared" si="120"/>
        <v>0.99970282647741204</v>
      </c>
      <c r="M1577" s="3">
        <f t="shared" si="121"/>
        <v>7.2560498818951099E-9</v>
      </c>
      <c r="N1577">
        <f t="shared" si="122"/>
        <v>168.22913497850047</v>
      </c>
      <c r="O1577">
        <f t="shared" si="123"/>
        <v>4.6020827514293657E-5</v>
      </c>
      <c r="P1577" s="3">
        <f t="shared" si="124"/>
        <v>7.2560498818951099E-9</v>
      </c>
      <c r="Q1577" t="s">
        <v>1637</v>
      </c>
    </row>
    <row r="1578" spans="1:19" x14ac:dyDescent="0.35">
      <c r="A1578" t="s">
        <v>73</v>
      </c>
      <c r="B1578" t="s">
        <v>47</v>
      </c>
      <c r="C1578" t="s">
        <v>1636</v>
      </c>
      <c r="D1578" t="s">
        <v>1636</v>
      </c>
      <c r="E1578" t="s">
        <v>1108</v>
      </c>
      <c r="F1578" t="s">
        <v>1109</v>
      </c>
      <c r="H1578" t="s">
        <v>128</v>
      </c>
      <c r="I1578" s="3">
        <v>2.0277663275821479E-3</v>
      </c>
      <c r="J1578" s="7">
        <v>23184671786.540001</v>
      </c>
      <c r="K1578">
        <v>3.6555</v>
      </c>
      <c r="L1578" s="3">
        <f t="shared" si="120"/>
        <v>0.99970282647741204</v>
      </c>
      <c r="M1578" s="3">
        <f t="shared" si="121"/>
        <v>2.0283691051742412E-3</v>
      </c>
      <c r="N1578">
        <f t="shared" si="122"/>
        <v>47027071.965422615</v>
      </c>
      <c r="O1578">
        <f t="shared" si="123"/>
        <v>12.864744074797597</v>
      </c>
      <c r="P1578" s="3">
        <f t="shared" si="124"/>
        <v>2.0283691051742412E-3</v>
      </c>
      <c r="Q1578" t="s">
        <v>1637</v>
      </c>
    </row>
    <row r="1579" spans="1:19" x14ac:dyDescent="0.35">
      <c r="A1579" t="s">
        <v>73</v>
      </c>
      <c r="B1579" t="s">
        <v>47</v>
      </c>
      <c r="C1579" t="s">
        <v>39</v>
      </c>
      <c r="D1579" t="s">
        <v>40</v>
      </c>
      <c r="E1579" t="s">
        <v>683</v>
      </c>
      <c r="F1579" t="s">
        <v>684</v>
      </c>
      <c r="G1579" t="s">
        <v>685</v>
      </c>
      <c r="H1579" t="s">
        <v>452</v>
      </c>
      <c r="I1579" s="3">
        <v>6.3109937241974096E-8</v>
      </c>
      <c r="J1579" s="7">
        <v>14952714239.93</v>
      </c>
      <c r="K1579">
        <v>3.6555</v>
      </c>
      <c r="L1579" s="3">
        <f t="shared" si="120"/>
        <v>1.0080673690871489</v>
      </c>
      <c r="M1579" s="3">
        <f t="shared" si="121"/>
        <v>6.2604880563808978E-8</v>
      </c>
      <c r="N1579">
        <f t="shared" si="122"/>
        <v>936.11288909558345</v>
      </c>
      <c r="O1579">
        <f t="shared" si="123"/>
        <v>2.5608340557942377E-4</v>
      </c>
      <c r="P1579" s="3">
        <f t="shared" si="124"/>
        <v>6.2604880563808978E-8</v>
      </c>
      <c r="Q1579" t="s">
        <v>1638</v>
      </c>
      <c r="R1579" t="s">
        <v>452</v>
      </c>
      <c r="S1579" t="s">
        <v>685</v>
      </c>
    </row>
    <row r="1580" spans="1:19" x14ac:dyDescent="0.35">
      <c r="A1580" t="s">
        <v>73</v>
      </c>
      <c r="B1580" t="s">
        <v>47</v>
      </c>
      <c r="C1580" t="s">
        <v>1636</v>
      </c>
      <c r="D1580" t="s">
        <v>1636</v>
      </c>
      <c r="E1580" t="s">
        <v>1127</v>
      </c>
      <c r="H1580" t="s">
        <v>128</v>
      </c>
      <c r="I1580" s="3">
        <v>9.2810945305579339E-4</v>
      </c>
      <c r="J1580" s="7">
        <v>23184671786.540001</v>
      </c>
      <c r="K1580">
        <v>3.6555</v>
      </c>
      <c r="L1580" s="3">
        <f t="shared" si="120"/>
        <v>0.99970282647741204</v>
      </c>
      <c r="M1580" s="3">
        <f t="shared" si="121"/>
        <v>9.2838534459896687E-4</v>
      </c>
      <c r="N1580">
        <f t="shared" si="122"/>
        <v>21524309.505960885</v>
      </c>
      <c r="O1580">
        <f t="shared" si="123"/>
        <v>5.8881984696924876</v>
      </c>
      <c r="P1580" s="3">
        <f t="shared" si="124"/>
        <v>9.2838534459896698E-4</v>
      </c>
      <c r="Q1580" t="s">
        <v>1637</v>
      </c>
    </row>
    <row r="1581" spans="1:19" x14ac:dyDescent="0.35">
      <c r="A1581" t="s">
        <v>73</v>
      </c>
      <c r="B1581" t="s">
        <v>47</v>
      </c>
      <c r="C1581" t="s">
        <v>76</v>
      </c>
      <c r="D1581" t="s">
        <v>77</v>
      </c>
      <c r="E1581" t="s">
        <v>683</v>
      </c>
      <c r="F1581" t="s">
        <v>684</v>
      </c>
      <c r="G1581" t="s">
        <v>685</v>
      </c>
      <c r="H1581" t="s">
        <v>452</v>
      </c>
      <c r="I1581" s="3">
        <v>6.6397408072505802E-8</v>
      </c>
      <c r="J1581" s="7">
        <v>6371011234.9899998</v>
      </c>
      <c r="K1581">
        <v>3.6555</v>
      </c>
      <c r="L1581" s="3">
        <f t="shared" si="120"/>
        <v>0.97263275839549324</v>
      </c>
      <c r="M1581" s="3">
        <f t="shared" si="121"/>
        <v>6.8265650626489799E-8</v>
      </c>
      <c r="N1581">
        <f t="shared" si="122"/>
        <v>434.9212271052686</v>
      </c>
      <c r="O1581">
        <f t="shared" si="123"/>
        <v>1.1897721983456944E-4</v>
      </c>
      <c r="P1581" s="3">
        <f t="shared" si="124"/>
        <v>6.8265650626489799E-8</v>
      </c>
      <c r="Q1581" t="s">
        <v>1638</v>
      </c>
      <c r="R1581" t="s">
        <v>452</v>
      </c>
      <c r="S1581" t="s">
        <v>685</v>
      </c>
    </row>
    <row r="1582" spans="1:19" x14ac:dyDescent="0.35">
      <c r="A1582" t="s">
        <v>73</v>
      </c>
      <c r="B1582" t="s">
        <v>47</v>
      </c>
      <c r="C1582" t="s">
        <v>1636</v>
      </c>
      <c r="D1582" t="s">
        <v>1636</v>
      </c>
      <c r="E1582" t="s">
        <v>964</v>
      </c>
      <c r="H1582" t="s">
        <v>128</v>
      </c>
      <c r="I1582" s="3">
        <v>1.36622503044252E-3</v>
      </c>
      <c r="J1582" s="7">
        <v>23184671786.540001</v>
      </c>
      <c r="K1582">
        <v>3.6555</v>
      </c>
      <c r="L1582" s="3">
        <f t="shared" si="120"/>
        <v>0.99970282647741204</v>
      </c>
      <c r="M1582" s="3">
        <f t="shared" si="121"/>
        <v>1.3666311570375354E-3</v>
      </c>
      <c r="N1582">
        <f t="shared" si="122"/>
        <v>31684894.829174664</v>
      </c>
      <c r="O1582">
        <f t="shared" si="123"/>
        <v>8.6677321376486578</v>
      </c>
      <c r="P1582" s="3">
        <f t="shared" si="124"/>
        <v>1.3666311570375354E-3</v>
      </c>
      <c r="Q1582" t="s">
        <v>1637</v>
      </c>
    </row>
    <row r="1583" spans="1:19" x14ac:dyDescent="0.35">
      <c r="A1583" t="s">
        <v>73</v>
      </c>
      <c r="B1583" t="s">
        <v>47</v>
      </c>
      <c r="C1583" t="s">
        <v>39</v>
      </c>
      <c r="D1583" t="s">
        <v>40</v>
      </c>
      <c r="E1583" t="s">
        <v>186</v>
      </c>
      <c r="F1583" t="s">
        <v>187</v>
      </c>
      <c r="G1583" t="s">
        <v>1641</v>
      </c>
      <c r="H1583" t="s">
        <v>128</v>
      </c>
      <c r="I1583" s="3">
        <v>2.1119609315504301E-5</v>
      </c>
      <c r="J1583" s="7">
        <v>14952714239.93</v>
      </c>
      <c r="K1583">
        <v>3.6555</v>
      </c>
      <c r="L1583" s="3">
        <f t="shared" si="120"/>
        <v>1.0080673690871489</v>
      </c>
      <c r="M1583" s="3">
        <f t="shared" si="121"/>
        <v>2.0950593147984814E-5</v>
      </c>
      <c r="N1583">
        <f t="shared" si="122"/>
        <v>313268.23249885242</v>
      </c>
      <c r="O1583">
        <f t="shared" si="123"/>
        <v>8.569777937323278E-2</v>
      </c>
      <c r="P1583" s="3">
        <f t="shared" si="124"/>
        <v>2.0950593147984814E-5</v>
      </c>
      <c r="Q1583" t="s">
        <v>1638</v>
      </c>
      <c r="R1583" t="s">
        <v>128</v>
      </c>
      <c r="S1583" t="s">
        <v>188</v>
      </c>
    </row>
    <row r="1584" spans="1:19" x14ac:dyDescent="0.35">
      <c r="A1584" t="s">
        <v>73</v>
      </c>
      <c r="B1584" t="s">
        <v>47</v>
      </c>
      <c r="C1584" t="s">
        <v>1636</v>
      </c>
      <c r="D1584" t="s">
        <v>1636</v>
      </c>
      <c r="E1584" t="s">
        <v>1084</v>
      </c>
      <c r="F1584" t="s">
        <v>1085</v>
      </c>
      <c r="H1584" t="s">
        <v>128</v>
      </c>
      <c r="I1584" s="3">
        <v>2.768397622187778E-3</v>
      </c>
      <c r="J1584" s="7">
        <v>23184671786.540001</v>
      </c>
      <c r="K1584">
        <v>3.6555</v>
      </c>
      <c r="L1584" s="3">
        <f t="shared" si="120"/>
        <v>0.99970282647741204</v>
      </c>
      <c r="M1584" s="3">
        <f t="shared" si="121"/>
        <v>2.7692205612167777E-3</v>
      </c>
      <c r="N1584">
        <f t="shared" si="122"/>
        <v>64203469.816349089</v>
      </c>
      <c r="O1584">
        <f t="shared" si="123"/>
        <v>17.563526143167582</v>
      </c>
      <c r="P1584" s="3">
        <f t="shared" si="124"/>
        <v>2.7692205612167777E-3</v>
      </c>
      <c r="Q1584" t="s">
        <v>1637</v>
      </c>
    </row>
    <row r="1585" spans="1:19" x14ac:dyDescent="0.35">
      <c r="A1585" t="s">
        <v>73</v>
      </c>
      <c r="B1585" t="s">
        <v>47</v>
      </c>
      <c r="C1585" t="s">
        <v>29</v>
      </c>
      <c r="D1585" t="s">
        <v>30</v>
      </c>
      <c r="E1585" t="s">
        <v>186</v>
      </c>
      <c r="F1585" t="s">
        <v>187</v>
      </c>
      <c r="G1585" t="s">
        <v>1641</v>
      </c>
      <c r="H1585" t="s">
        <v>128</v>
      </c>
      <c r="I1585" s="3">
        <v>1.09614612285428E-4</v>
      </c>
      <c r="J1585" s="7">
        <v>1860946311.6199999</v>
      </c>
      <c r="K1585">
        <v>3.6555</v>
      </c>
      <c r="L1585" s="3">
        <f t="shared" si="120"/>
        <v>1.025168952068912</v>
      </c>
      <c r="M1585" s="3">
        <f t="shared" si="121"/>
        <v>1.0692346082488431E-4</v>
      </c>
      <c r="N1585">
        <f t="shared" si="122"/>
        <v>198978.82004771399</v>
      </c>
      <c r="O1585">
        <f t="shared" si="123"/>
        <v>5.4432723306719735E-2</v>
      </c>
      <c r="P1585" s="3">
        <f t="shared" si="124"/>
        <v>1.0692346082488431E-4</v>
      </c>
      <c r="Q1585" t="s">
        <v>1638</v>
      </c>
      <c r="R1585" t="s">
        <v>128</v>
      </c>
      <c r="S1585" t="s">
        <v>188</v>
      </c>
    </row>
    <row r="1586" spans="1:19" x14ac:dyDescent="0.35">
      <c r="A1586" t="s">
        <v>73</v>
      </c>
      <c r="B1586" t="s">
        <v>47</v>
      </c>
      <c r="C1586" t="s">
        <v>29</v>
      </c>
      <c r="D1586" t="s">
        <v>30</v>
      </c>
      <c r="E1586" t="s">
        <v>695</v>
      </c>
      <c r="F1586" t="s">
        <v>696</v>
      </c>
      <c r="G1586" t="s">
        <v>697</v>
      </c>
      <c r="H1586" t="s">
        <v>452</v>
      </c>
      <c r="I1586" s="3">
        <v>4.0262269391472104E-9</v>
      </c>
      <c r="J1586" s="7">
        <v>1860946311.6199999</v>
      </c>
      <c r="K1586">
        <v>3.6555</v>
      </c>
      <c r="L1586" s="3">
        <f t="shared" si="120"/>
        <v>1.025168952068912</v>
      </c>
      <c r="M1586" s="3">
        <f t="shared" si="121"/>
        <v>3.9273789271727444E-9</v>
      </c>
      <c r="N1586">
        <f t="shared" si="122"/>
        <v>7.3086413288562309</v>
      </c>
      <c r="O1586">
        <f t="shared" si="123"/>
        <v>1.9993547610056713E-6</v>
      </c>
      <c r="P1586" s="3">
        <f t="shared" si="124"/>
        <v>3.9273789271727444E-9</v>
      </c>
      <c r="Q1586" t="s">
        <v>1638</v>
      </c>
      <c r="R1586" t="s">
        <v>452</v>
      </c>
      <c r="S1586" t="s">
        <v>697</v>
      </c>
    </row>
    <row r="1587" spans="1:19" x14ac:dyDescent="0.35">
      <c r="A1587" t="s">
        <v>73</v>
      </c>
      <c r="B1587" t="s">
        <v>47</v>
      </c>
      <c r="C1587" t="s">
        <v>1636</v>
      </c>
      <c r="D1587" t="s">
        <v>1636</v>
      </c>
      <c r="E1587" t="s">
        <v>1115</v>
      </c>
      <c r="F1587" t="s">
        <v>1116</v>
      </c>
      <c r="H1587" t="s">
        <v>128</v>
      </c>
      <c r="I1587" s="3">
        <v>2.9998595595929659E-4</v>
      </c>
      <c r="J1587" s="7">
        <v>23184671786.540001</v>
      </c>
      <c r="K1587">
        <v>3.6555</v>
      </c>
      <c r="L1587" s="3">
        <f t="shared" si="120"/>
        <v>0.99970282647741204</v>
      </c>
      <c r="M1587" s="3">
        <f t="shared" si="121"/>
        <v>3.0007513034282162E-4</v>
      </c>
      <c r="N1587">
        <f t="shared" si="122"/>
        <v>6957143.4083015295</v>
      </c>
      <c r="O1587">
        <f t="shared" si="123"/>
        <v>1.9031988533173381</v>
      </c>
      <c r="P1587" s="3">
        <f t="shared" si="124"/>
        <v>3.0007513034282162E-4</v>
      </c>
      <c r="Q1587" t="s">
        <v>1637</v>
      </c>
    </row>
    <row r="1588" spans="1:19" x14ac:dyDescent="0.35">
      <c r="A1588" t="s">
        <v>73</v>
      </c>
      <c r="B1588" t="s">
        <v>47</v>
      </c>
      <c r="C1588" t="s">
        <v>1636</v>
      </c>
      <c r="D1588" t="s">
        <v>1636</v>
      </c>
      <c r="E1588" t="s">
        <v>1086</v>
      </c>
      <c r="F1588" t="s">
        <v>1087</v>
      </c>
      <c r="H1588" t="s">
        <v>128</v>
      </c>
      <c r="I1588" s="3">
        <v>2.0397711578535901E-3</v>
      </c>
      <c r="J1588" s="7">
        <v>23184671786.540001</v>
      </c>
      <c r="K1588">
        <v>3.6555</v>
      </c>
      <c r="L1588" s="3">
        <f t="shared" si="120"/>
        <v>0.99970282647741204</v>
      </c>
      <c r="M1588" s="3">
        <f t="shared" si="121"/>
        <v>2.0403775040238703E-3</v>
      </c>
      <c r="N1588">
        <f t="shared" si="122"/>
        <v>47305482.751433134</v>
      </c>
      <c r="O1588">
        <f t="shared" si="123"/>
        <v>12.940906237568905</v>
      </c>
      <c r="P1588" s="3">
        <f t="shared" si="124"/>
        <v>2.0403775040238703E-3</v>
      </c>
      <c r="Q1588" t="s">
        <v>1637</v>
      </c>
    </row>
    <row r="1589" spans="1:19" x14ac:dyDescent="0.35">
      <c r="A1589" t="s">
        <v>73</v>
      </c>
      <c r="B1589" t="s">
        <v>47</v>
      </c>
      <c r="C1589" t="s">
        <v>39</v>
      </c>
      <c r="D1589" t="s">
        <v>40</v>
      </c>
      <c r="E1589" t="s">
        <v>695</v>
      </c>
      <c r="F1589" t="s">
        <v>696</v>
      </c>
      <c r="G1589" t="s">
        <v>697</v>
      </c>
      <c r="H1589" t="s">
        <v>452</v>
      </c>
      <c r="I1589" s="3">
        <v>5.3439841706393434E-10</v>
      </c>
      <c r="J1589" s="7">
        <v>14952714239.93</v>
      </c>
      <c r="K1589">
        <v>3.6555</v>
      </c>
      <c r="L1589" s="3">
        <f t="shared" si="120"/>
        <v>1.0080673690871489</v>
      </c>
      <c r="M1589" s="3">
        <f t="shared" si="121"/>
        <v>5.3012172941165288E-10</v>
      </c>
      <c r="N1589">
        <f t="shared" si="122"/>
        <v>7.9267587322699402</v>
      </c>
      <c r="O1589">
        <f t="shared" si="123"/>
        <v>2.1684471979947858E-6</v>
      </c>
      <c r="P1589" s="3">
        <f t="shared" si="124"/>
        <v>5.3012172941165288E-10</v>
      </c>
      <c r="Q1589" t="s">
        <v>1638</v>
      </c>
      <c r="R1589" t="s">
        <v>452</v>
      </c>
      <c r="S1589" t="s">
        <v>697</v>
      </c>
    </row>
    <row r="1590" spans="1:19" x14ac:dyDescent="0.35">
      <c r="A1590" t="s">
        <v>73</v>
      </c>
      <c r="B1590" t="s">
        <v>47</v>
      </c>
      <c r="C1590" t="s">
        <v>39</v>
      </c>
      <c r="D1590" t="s">
        <v>40</v>
      </c>
      <c r="E1590" t="s">
        <v>283</v>
      </c>
      <c r="F1590" t="s">
        <v>284</v>
      </c>
      <c r="H1590" t="s">
        <v>128</v>
      </c>
      <c r="I1590" s="3">
        <v>1.3149220657342701E-3</v>
      </c>
      <c r="J1590" s="7">
        <v>14952714239.93</v>
      </c>
      <c r="K1590">
        <v>3.6555</v>
      </c>
      <c r="L1590" s="3">
        <f t="shared" si="120"/>
        <v>1.0080673690871489</v>
      </c>
      <c r="M1590" s="3">
        <f t="shared" si="121"/>
        <v>1.3043989975838541E-3</v>
      </c>
      <c r="N1590">
        <f t="shared" si="122"/>
        <v>19504305.465722512</v>
      </c>
      <c r="O1590">
        <f t="shared" si="123"/>
        <v>5.3356053797626899</v>
      </c>
      <c r="P1590" s="3">
        <f t="shared" si="124"/>
        <v>1.3043989975838541E-3</v>
      </c>
      <c r="Q1590" t="s">
        <v>1638</v>
      </c>
      <c r="R1590" t="s">
        <v>128</v>
      </c>
      <c r="S1590" t="s">
        <v>285</v>
      </c>
    </row>
    <row r="1591" spans="1:19" x14ac:dyDescent="0.35">
      <c r="A1591" t="s">
        <v>73</v>
      </c>
      <c r="B1591" t="s">
        <v>47</v>
      </c>
      <c r="C1591" t="s">
        <v>1636</v>
      </c>
      <c r="D1591" t="s">
        <v>1636</v>
      </c>
      <c r="E1591" t="s">
        <v>966</v>
      </c>
      <c r="F1591" t="s">
        <v>967</v>
      </c>
      <c r="H1591" t="s">
        <v>128</v>
      </c>
      <c r="I1591" s="3">
        <v>1.5766026551099291E-3</v>
      </c>
      <c r="J1591" s="7">
        <v>23184671786.540001</v>
      </c>
      <c r="K1591">
        <v>3.6555</v>
      </c>
      <c r="L1591" s="3">
        <f t="shared" si="120"/>
        <v>0.99970282647741204</v>
      </c>
      <c r="M1591" s="3">
        <f t="shared" si="121"/>
        <v>1.5770713189491535E-3</v>
      </c>
      <c r="N1591">
        <f t="shared" si="122"/>
        <v>36563880.913801864</v>
      </c>
      <c r="O1591">
        <f t="shared" si="123"/>
        <v>10.002429466229479</v>
      </c>
      <c r="P1591" s="3">
        <f t="shared" si="124"/>
        <v>1.5770713189491533E-3</v>
      </c>
      <c r="Q1591" t="s">
        <v>1637</v>
      </c>
    </row>
    <row r="1592" spans="1:19" x14ac:dyDescent="0.35">
      <c r="A1592" t="s">
        <v>73</v>
      </c>
      <c r="B1592" t="s">
        <v>47</v>
      </c>
      <c r="C1592" t="s">
        <v>1636</v>
      </c>
      <c r="D1592" t="s">
        <v>1636</v>
      </c>
      <c r="E1592" t="s">
        <v>956</v>
      </c>
      <c r="H1592" t="s">
        <v>128</v>
      </c>
      <c r="I1592" s="3">
        <v>1.3374175016434911E-3</v>
      </c>
      <c r="J1592" s="7">
        <v>23184671786.540001</v>
      </c>
      <c r="K1592">
        <v>3.6555</v>
      </c>
      <c r="L1592" s="3">
        <f t="shared" si="120"/>
        <v>0.99970282647741204</v>
      </c>
      <c r="M1592" s="3">
        <f t="shared" si="121"/>
        <v>1.3378150648588865E-3</v>
      </c>
      <c r="N1592">
        <f t="shared" si="122"/>
        <v>31016803.189842008</v>
      </c>
      <c r="O1592">
        <f t="shared" si="123"/>
        <v>8.4849687292687754</v>
      </c>
      <c r="P1592" s="3">
        <f t="shared" si="124"/>
        <v>1.3378150648588865E-3</v>
      </c>
      <c r="Q1592" t="s">
        <v>1637</v>
      </c>
    </row>
    <row r="1593" spans="1:19" x14ac:dyDescent="0.35">
      <c r="A1593" t="s">
        <v>73</v>
      </c>
      <c r="B1593" t="s">
        <v>47</v>
      </c>
      <c r="C1593" t="s">
        <v>29</v>
      </c>
      <c r="D1593" t="s">
        <v>30</v>
      </c>
      <c r="E1593" t="s">
        <v>286</v>
      </c>
      <c r="F1593" t="s">
        <v>287</v>
      </c>
      <c r="H1593" t="s">
        <v>128</v>
      </c>
      <c r="I1593" s="3">
        <v>2.3790078437438199E-3</v>
      </c>
      <c r="J1593" s="7">
        <v>1860946311.6199999</v>
      </c>
      <c r="K1593">
        <v>3.6555</v>
      </c>
      <c r="L1593" s="3">
        <f t="shared" si="120"/>
        <v>1.025168952068912</v>
      </c>
      <c r="M1593" s="3">
        <f t="shared" si="121"/>
        <v>2.3206007545806973E-3</v>
      </c>
      <c r="N1593">
        <f t="shared" si="122"/>
        <v>4318513.414979537</v>
      </c>
      <c r="O1593">
        <f t="shared" si="123"/>
        <v>1.1813742073531766</v>
      </c>
      <c r="P1593" s="3">
        <f t="shared" si="124"/>
        <v>2.3206007545806973E-3</v>
      </c>
      <c r="Q1593" t="s">
        <v>1638</v>
      </c>
      <c r="R1593" t="s">
        <v>128</v>
      </c>
      <c r="S1593" t="s">
        <v>285</v>
      </c>
    </row>
    <row r="1594" spans="1:19" x14ac:dyDescent="0.35">
      <c r="A1594" t="s">
        <v>73</v>
      </c>
      <c r="B1594" t="s">
        <v>47</v>
      </c>
      <c r="C1594" t="s">
        <v>76</v>
      </c>
      <c r="D1594" t="s">
        <v>77</v>
      </c>
      <c r="E1594" t="s">
        <v>695</v>
      </c>
      <c r="F1594" t="s">
        <v>696</v>
      </c>
      <c r="G1594" t="s">
        <v>697</v>
      </c>
      <c r="H1594" t="s">
        <v>452</v>
      </c>
      <c r="I1594" s="3">
        <v>1.6368412750741701E-9</v>
      </c>
      <c r="J1594" s="7">
        <v>6371011234.9899998</v>
      </c>
      <c r="K1594">
        <v>3.6555</v>
      </c>
      <c r="L1594" s="3">
        <f t="shared" si="120"/>
        <v>0.97263275839549324</v>
      </c>
      <c r="M1594" s="3">
        <f t="shared" si="121"/>
        <v>1.6828975386089099E-9</v>
      </c>
      <c r="N1594">
        <f t="shared" si="122"/>
        <v>10.721759125814382</v>
      </c>
      <c r="O1594">
        <f t="shared" si="123"/>
        <v>2.9330485913867822E-6</v>
      </c>
      <c r="P1594" s="3">
        <f t="shared" si="124"/>
        <v>1.6828975386089099E-9</v>
      </c>
      <c r="Q1594" t="s">
        <v>1638</v>
      </c>
      <c r="R1594" t="s">
        <v>452</v>
      </c>
      <c r="S1594" t="s">
        <v>697</v>
      </c>
    </row>
    <row r="1595" spans="1:19" x14ac:dyDescent="0.35">
      <c r="A1595" t="s">
        <v>73</v>
      </c>
      <c r="B1595" t="s">
        <v>47</v>
      </c>
      <c r="C1595" t="s">
        <v>1636</v>
      </c>
      <c r="D1595" t="s">
        <v>1636</v>
      </c>
      <c r="E1595" t="s">
        <v>1094</v>
      </c>
      <c r="F1595" t="s">
        <v>1095</v>
      </c>
      <c r="H1595" t="s">
        <v>128</v>
      </c>
      <c r="I1595" s="3">
        <v>2.5315083415241371E-3</v>
      </c>
      <c r="J1595" s="7">
        <v>23184671786.540001</v>
      </c>
      <c r="K1595">
        <v>3.6555</v>
      </c>
      <c r="L1595" s="3">
        <f t="shared" si="120"/>
        <v>0.99970282647741204</v>
      </c>
      <c r="M1595" s="3">
        <f t="shared" si="121"/>
        <v>2.5322608624047294E-3</v>
      </c>
      <c r="N1595">
        <f t="shared" si="122"/>
        <v>58709636.972754382</v>
      </c>
      <c r="O1595">
        <f t="shared" si="123"/>
        <v>16.060631096362847</v>
      </c>
      <c r="P1595" s="3">
        <f t="shared" si="124"/>
        <v>2.5322608624047294E-3</v>
      </c>
      <c r="Q1595" t="s">
        <v>1637</v>
      </c>
    </row>
    <row r="1596" spans="1:19" x14ac:dyDescent="0.35">
      <c r="A1596" t="s">
        <v>73</v>
      </c>
      <c r="B1596" t="s">
        <v>47</v>
      </c>
      <c r="C1596" t="s">
        <v>29</v>
      </c>
      <c r="D1596" t="s">
        <v>30</v>
      </c>
      <c r="E1596" t="s">
        <v>698</v>
      </c>
      <c r="F1596" t="s">
        <v>699</v>
      </c>
      <c r="G1596" t="s">
        <v>700</v>
      </c>
      <c r="H1596" t="s">
        <v>452</v>
      </c>
      <c r="I1596" s="3">
        <v>9.6473185213395203E-9</v>
      </c>
      <c r="J1596" s="7">
        <v>1860946311.6199999</v>
      </c>
      <c r="K1596">
        <v>3.6555</v>
      </c>
      <c r="L1596" s="3">
        <f t="shared" si="120"/>
        <v>1.025168952068912</v>
      </c>
      <c r="M1596" s="3">
        <f t="shared" si="121"/>
        <v>9.4104669302265671E-9</v>
      </c>
      <c r="N1596">
        <f t="shared" si="122"/>
        <v>17.512373724427114</v>
      </c>
      <c r="O1596">
        <f t="shared" si="123"/>
        <v>4.7906917588365794E-6</v>
      </c>
      <c r="P1596" s="3">
        <f t="shared" si="124"/>
        <v>9.4104669302265671E-9</v>
      </c>
      <c r="Q1596" t="s">
        <v>1638</v>
      </c>
      <c r="R1596" t="s">
        <v>452</v>
      </c>
      <c r="S1596" t="s">
        <v>700</v>
      </c>
    </row>
    <row r="1597" spans="1:19" x14ac:dyDescent="0.35">
      <c r="A1597" t="s">
        <v>73</v>
      </c>
      <c r="B1597" t="s">
        <v>47</v>
      </c>
      <c r="C1597" t="s">
        <v>1636</v>
      </c>
      <c r="D1597" t="s">
        <v>1636</v>
      </c>
      <c r="E1597" t="s">
        <v>928</v>
      </c>
      <c r="H1597" t="s">
        <v>128</v>
      </c>
      <c r="I1597" s="3">
        <v>1.157905916213514E-2</v>
      </c>
      <c r="J1597" s="7">
        <v>23184671786.540001</v>
      </c>
      <c r="K1597">
        <v>3.6555</v>
      </c>
      <c r="L1597" s="3">
        <f t="shared" si="120"/>
        <v>0.99970282647741204</v>
      </c>
      <c r="M1597" s="3">
        <f t="shared" si="121"/>
        <v>1.1582501174809638E-2</v>
      </c>
      <c r="N1597">
        <f t="shared" si="122"/>
        <v>268536488.2051754</v>
      </c>
      <c r="O1597">
        <f t="shared" si="123"/>
        <v>73.460946027951138</v>
      </c>
      <c r="P1597" s="3">
        <f t="shared" si="124"/>
        <v>1.1582501174809638E-2</v>
      </c>
      <c r="Q1597" t="s">
        <v>1637</v>
      </c>
    </row>
    <row r="1598" spans="1:19" x14ac:dyDescent="0.35">
      <c r="A1598" t="s">
        <v>73</v>
      </c>
      <c r="B1598" t="s">
        <v>47</v>
      </c>
      <c r="C1598" t="s">
        <v>1636</v>
      </c>
      <c r="D1598" t="s">
        <v>1636</v>
      </c>
      <c r="E1598" t="s">
        <v>1003</v>
      </c>
      <c r="F1598" t="s">
        <v>1004</v>
      </c>
      <c r="H1598" t="s">
        <v>128</v>
      </c>
      <c r="I1598" s="3">
        <v>5.8475069296675206E-3</v>
      </c>
      <c r="J1598" s="7">
        <v>23184671786.540001</v>
      </c>
      <c r="K1598">
        <v>3.6555</v>
      </c>
      <c r="L1598" s="3">
        <f t="shared" si="120"/>
        <v>0.99970282647741204</v>
      </c>
      <c r="M1598" s="3">
        <f t="shared" si="121"/>
        <v>5.8492451704593067E-3</v>
      </c>
      <c r="N1598">
        <f t="shared" si="122"/>
        <v>135612829.47610325</v>
      </c>
      <c r="O1598">
        <f t="shared" si="123"/>
        <v>37.098298311066401</v>
      </c>
      <c r="P1598" s="3">
        <f t="shared" si="124"/>
        <v>5.8492451704593067E-3</v>
      </c>
      <c r="Q1598" t="s">
        <v>1637</v>
      </c>
    </row>
    <row r="1599" spans="1:19" x14ac:dyDescent="0.35">
      <c r="A1599" t="s">
        <v>73</v>
      </c>
      <c r="B1599" t="s">
        <v>47</v>
      </c>
      <c r="C1599" t="s">
        <v>39</v>
      </c>
      <c r="D1599" t="s">
        <v>40</v>
      </c>
      <c r="E1599" t="s">
        <v>286</v>
      </c>
      <c r="F1599" t="s">
        <v>287</v>
      </c>
      <c r="H1599" t="s">
        <v>128</v>
      </c>
      <c r="I1599" s="3">
        <v>1.6489235251765399E-3</v>
      </c>
      <c r="J1599" s="7">
        <v>14952714239.93</v>
      </c>
      <c r="K1599">
        <v>3.6555</v>
      </c>
      <c r="L1599" s="3">
        <f t="shared" si="120"/>
        <v>1.0080673690871489</v>
      </c>
      <c r="M1599" s="3">
        <f t="shared" si="121"/>
        <v>1.6357275076463547E-3</v>
      </c>
      <c r="N1599">
        <f t="shared" si="122"/>
        <v>24458565.996228855</v>
      </c>
      <c r="O1599">
        <f t="shared" si="123"/>
        <v>6.6908948149990026</v>
      </c>
      <c r="P1599" s="3">
        <f t="shared" si="124"/>
        <v>1.6357275076463547E-3</v>
      </c>
      <c r="Q1599" t="s">
        <v>1638</v>
      </c>
      <c r="R1599" t="s">
        <v>128</v>
      </c>
      <c r="S1599" t="s">
        <v>285</v>
      </c>
    </row>
    <row r="1600" spans="1:19" x14ac:dyDescent="0.35">
      <c r="A1600" t="s">
        <v>73</v>
      </c>
      <c r="B1600" t="s">
        <v>47</v>
      </c>
      <c r="C1600" t="s">
        <v>1636</v>
      </c>
      <c r="D1600" t="s">
        <v>1636</v>
      </c>
      <c r="E1600" t="s">
        <v>951</v>
      </c>
      <c r="F1600" t="s">
        <v>952</v>
      </c>
      <c r="H1600" t="s">
        <v>128</v>
      </c>
      <c r="I1600" s="3">
        <v>7.6189802263144772E-4</v>
      </c>
      <c r="J1600" s="7">
        <v>23184671786.540001</v>
      </c>
      <c r="K1600">
        <v>3.6555</v>
      </c>
      <c r="L1600" s="3">
        <f t="shared" si="120"/>
        <v>0.99970282647741204</v>
      </c>
      <c r="M1600" s="3">
        <f t="shared" si="121"/>
        <v>7.6212450585550341E-4</v>
      </c>
      <c r="N1600">
        <f t="shared" si="122"/>
        <v>17669606.52873883</v>
      </c>
      <c r="O1600">
        <f t="shared" si="123"/>
        <v>4.8337044258620798</v>
      </c>
      <c r="P1600" s="3">
        <f t="shared" si="124"/>
        <v>7.6212450585550341E-4</v>
      </c>
      <c r="Q1600" t="s">
        <v>1637</v>
      </c>
    </row>
    <row r="1601" spans="1:19" x14ac:dyDescent="0.35">
      <c r="A1601" t="s">
        <v>73</v>
      </c>
      <c r="B1601" t="s">
        <v>47</v>
      </c>
      <c r="C1601" t="s">
        <v>39</v>
      </c>
      <c r="D1601" t="s">
        <v>40</v>
      </c>
      <c r="E1601" t="s">
        <v>288</v>
      </c>
      <c r="F1601" t="s">
        <v>289</v>
      </c>
      <c r="H1601" t="s">
        <v>128</v>
      </c>
      <c r="I1601" s="3">
        <v>1.301274976736411E-3</v>
      </c>
      <c r="J1601" s="7">
        <v>14952714239.93</v>
      </c>
      <c r="K1601">
        <v>3.6555</v>
      </c>
      <c r="L1601" s="3">
        <f t="shared" si="120"/>
        <v>1.0080673690871489</v>
      </c>
      <c r="M1601" s="3">
        <f t="shared" si="121"/>
        <v>1.2908611236119815E-3</v>
      </c>
      <c r="N1601">
        <f t="shared" si="122"/>
        <v>19301877.504804917</v>
      </c>
      <c r="O1601">
        <f t="shared" si="123"/>
        <v>5.2802291081397668</v>
      </c>
      <c r="P1601" s="3">
        <f t="shared" si="124"/>
        <v>1.2908611236119815E-3</v>
      </c>
      <c r="Q1601" t="s">
        <v>1638</v>
      </c>
      <c r="R1601" t="s">
        <v>128</v>
      </c>
      <c r="S1601" t="s">
        <v>285</v>
      </c>
    </row>
    <row r="1602" spans="1:19" x14ac:dyDescent="0.35">
      <c r="A1602" t="s">
        <v>73</v>
      </c>
      <c r="B1602" t="s">
        <v>47</v>
      </c>
      <c r="C1602" t="s">
        <v>1636</v>
      </c>
      <c r="D1602" t="s">
        <v>1636</v>
      </c>
      <c r="E1602" t="s">
        <v>988</v>
      </c>
      <c r="F1602" t="s">
        <v>989</v>
      </c>
      <c r="H1602" t="s">
        <v>128</v>
      </c>
      <c r="I1602" s="3">
        <v>7.8906173298274734E-3</v>
      </c>
      <c r="J1602" s="7">
        <v>23184671786.540001</v>
      </c>
      <c r="K1602">
        <v>3.6555</v>
      </c>
      <c r="L1602" s="3">
        <f t="shared" ref="L1602:L1665" si="125">SUMIFS($I$2:$I$3582,$A$2:$A$3582,$A1602,$B$2:$B$3582,$B1602,$C$2:$C$3582,$C1602)</f>
        <v>0.99970282647741204</v>
      </c>
      <c r="M1602" s="3">
        <f t="shared" ref="M1602:M1665" si="126">IF(L1602=0,0,I1602/L1602)</f>
        <v>7.892962909418922E-3</v>
      </c>
      <c r="N1602">
        <f t="shared" ref="N1602:N1665" si="127">M1602*J1602</f>
        <v>182995754.47821155</v>
      </c>
      <c r="O1602">
        <f t="shared" ref="O1602:O1665" si="128">IF(K1602=0,"",N1602/K1602/1000000)</f>
        <v>50.060389680812904</v>
      </c>
      <c r="P1602" s="3">
        <f t="shared" ref="P1602:P1665" si="129">IF(J1602=0,0,N1602/J1602)</f>
        <v>7.892962909418922E-3</v>
      </c>
      <c r="Q1602" t="s">
        <v>1637</v>
      </c>
    </row>
    <row r="1603" spans="1:19" x14ac:dyDescent="0.35">
      <c r="A1603" t="s">
        <v>73</v>
      </c>
      <c r="B1603" t="s">
        <v>47</v>
      </c>
      <c r="C1603" t="s">
        <v>39</v>
      </c>
      <c r="D1603" t="s">
        <v>40</v>
      </c>
      <c r="E1603" t="s">
        <v>704</v>
      </c>
      <c r="F1603" t="s">
        <v>705</v>
      </c>
      <c r="G1603" t="s">
        <v>706</v>
      </c>
      <c r="H1603" t="s">
        <v>452</v>
      </c>
      <c r="I1603" s="3">
        <v>5.0687198857337599E-8</v>
      </c>
      <c r="J1603" s="7">
        <v>14952714239.93</v>
      </c>
      <c r="K1603">
        <v>3.6555</v>
      </c>
      <c r="L1603" s="3">
        <f t="shared" si="125"/>
        <v>1.0080673690871489</v>
      </c>
      <c r="M1603" s="3">
        <f t="shared" si="126"/>
        <v>5.0281558962906589E-8</v>
      </c>
      <c r="N1603">
        <f t="shared" si="127"/>
        <v>751.84578271053329</v>
      </c>
      <c r="O1603">
        <f t="shared" si="128"/>
        <v>2.056752243771121E-4</v>
      </c>
      <c r="P1603" s="3">
        <f t="shared" si="129"/>
        <v>5.0281558962906589E-8</v>
      </c>
      <c r="Q1603" t="s">
        <v>1638</v>
      </c>
      <c r="R1603" t="s">
        <v>452</v>
      </c>
      <c r="S1603" t="s">
        <v>706</v>
      </c>
    </row>
    <row r="1604" spans="1:19" x14ac:dyDescent="0.35">
      <c r="A1604" t="s">
        <v>73</v>
      </c>
      <c r="B1604" t="s">
        <v>47</v>
      </c>
      <c r="C1604" t="s">
        <v>1636</v>
      </c>
      <c r="D1604" t="s">
        <v>1636</v>
      </c>
      <c r="E1604" t="s">
        <v>943</v>
      </c>
      <c r="H1604" t="s">
        <v>128</v>
      </c>
      <c r="I1604" s="3">
        <v>3.4683775800605199E-3</v>
      </c>
      <c r="J1604" s="7">
        <v>23184671786.540001</v>
      </c>
      <c r="K1604">
        <v>3.6555</v>
      </c>
      <c r="L1604" s="3">
        <f t="shared" si="125"/>
        <v>0.99970282647741204</v>
      </c>
      <c r="M1604" s="3">
        <f t="shared" si="126"/>
        <v>3.4694085964344194E-3</v>
      </c>
      <c r="N1604">
        <f t="shared" si="127"/>
        <v>80437099.601732433</v>
      </c>
      <c r="O1604">
        <f t="shared" si="128"/>
        <v>22.004404213303907</v>
      </c>
      <c r="P1604" s="3">
        <f t="shared" si="129"/>
        <v>3.4694085964344194E-3</v>
      </c>
      <c r="Q1604" t="s">
        <v>1637</v>
      </c>
    </row>
    <row r="1605" spans="1:19" x14ac:dyDescent="0.35">
      <c r="A1605" t="s">
        <v>73</v>
      </c>
      <c r="B1605" t="s">
        <v>47</v>
      </c>
      <c r="C1605" t="s">
        <v>76</v>
      </c>
      <c r="D1605" t="s">
        <v>77</v>
      </c>
      <c r="E1605" t="s">
        <v>704</v>
      </c>
      <c r="F1605" t="s">
        <v>705</v>
      </c>
      <c r="G1605" t="s">
        <v>706</v>
      </c>
      <c r="H1605" t="s">
        <v>452</v>
      </c>
      <c r="I1605" s="3">
        <v>7.4365593909336295E-8</v>
      </c>
      <c r="J1605" s="7">
        <v>6371011234.9899998</v>
      </c>
      <c r="K1605">
        <v>3.6555</v>
      </c>
      <c r="L1605" s="3">
        <f t="shared" si="125"/>
        <v>0.97263275839549324</v>
      </c>
      <c r="M1605" s="3">
        <f t="shared" si="126"/>
        <v>7.6458039550316741E-8</v>
      </c>
      <c r="N1605">
        <f t="shared" si="127"/>
        <v>487.1150289803777</v>
      </c>
      <c r="O1605">
        <f t="shared" si="128"/>
        <v>1.3325537655050685E-4</v>
      </c>
      <c r="P1605" s="3">
        <f t="shared" si="129"/>
        <v>7.6458039550316741E-8</v>
      </c>
      <c r="Q1605" t="s">
        <v>1638</v>
      </c>
      <c r="R1605" t="s">
        <v>452</v>
      </c>
      <c r="S1605" t="s">
        <v>706</v>
      </c>
    </row>
    <row r="1606" spans="1:19" x14ac:dyDescent="0.35">
      <c r="A1606" t="s">
        <v>73</v>
      </c>
      <c r="B1606" t="s">
        <v>47</v>
      </c>
      <c r="C1606" t="s">
        <v>1636</v>
      </c>
      <c r="D1606" t="s">
        <v>1636</v>
      </c>
      <c r="E1606" t="s">
        <v>1070</v>
      </c>
      <c r="F1606" t="s">
        <v>1070</v>
      </c>
      <c r="H1606" t="s">
        <v>128</v>
      </c>
      <c r="I1606" s="3">
        <v>5.5372369432853726E-3</v>
      </c>
      <c r="J1606" s="7">
        <v>23184671786.540001</v>
      </c>
      <c r="K1606">
        <v>3.6555</v>
      </c>
      <c r="L1606" s="3">
        <f t="shared" si="125"/>
        <v>0.99970282647741204</v>
      </c>
      <c r="M1606" s="3">
        <f t="shared" si="126"/>
        <v>5.5388829526436117E-3</v>
      </c>
      <c r="N1606">
        <f t="shared" si="127"/>
        <v>128417183.32110372</v>
      </c>
      <c r="O1606">
        <f t="shared" si="128"/>
        <v>35.129854553714601</v>
      </c>
      <c r="P1606" s="3">
        <f t="shared" si="129"/>
        <v>5.5388829526436117E-3</v>
      </c>
      <c r="Q1606" t="s">
        <v>1637</v>
      </c>
    </row>
    <row r="1607" spans="1:19" x14ac:dyDescent="0.35">
      <c r="A1607" t="s">
        <v>73</v>
      </c>
      <c r="B1607" t="s">
        <v>47</v>
      </c>
      <c r="C1607" t="s">
        <v>29</v>
      </c>
      <c r="D1607" t="s">
        <v>30</v>
      </c>
      <c r="E1607" t="s">
        <v>288</v>
      </c>
      <c r="F1607" t="s">
        <v>289</v>
      </c>
      <c r="H1607" t="s">
        <v>128</v>
      </c>
      <c r="I1607" s="3">
        <v>1.0360816998757499E-3</v>
      </c>
      <c r="J1607" s="7">
        <v>1860946311.6199999</v>
      </c>
      <c r="K1607">
        <v>3.6555</v>
      </c>
      <c r="L1607" s="3">
        <f t="shared" si="125"/>
        <v>1.025168952068912</v>
      </c>
      <c r="M1607" s="3">
        <f t="shared" si="126"/>
        <v>1.0106448286253838E-3</v>
      </c>
      <c r="N1607">
        <f t="shared" si="127"/>
        <v>1880755.7661882348</v>
      </c>
      <c r="O1607">
        <f t="shared" si="128"/>
        <v>0.51450027798884823</v>
      </c>
      <c r="P1607" s="3">
        <f t="shared" si="129"/>
        <v>1.0106448286253838E-3</v>
      </c>
      <c r="Q1607" t="s">
        <v>1638</v>
      </c>
      <c r="R1607" t="s">
        <v>128</v>
      </c>
      <c r="S1607" t="s">
        <v>285</v>
      </c>
    </row>
    <row r="1608" spans="1:19" x14ac:dyDescent="0.35">
      <c r="A1608" t="s">
        <v>73</v>
      </c>
      <c r="B1608" t="s">
        <v>47</v>
      </c>
      <c r="C1608" t="s">
        <v>1636</v>
      </c>
      <c r="D1608" t="s">
        <v>1636</v>
      </c>
      <c r="E1608" t="s">
        <v>1123</v>
      </c>
      <c r="H1608" t="s">
        <v>128</v>
      </c>
      <c r="I1608" s="3">
        <v>1.195258377084972E-3</v>
      </c>
      <c r="J1608" s="7">
        <v>23184671786.540001</v>
      </c>
      <c r="K1608">
        <v>3.6555</v>
      </c>
      <c r="L1608" s="3">
        <f t="shared" si="125"/>
        <v>0.99970282647741204</v>
      </c>
      <c r="M1608" s="3">
        <f t="shared" si="126"/>
        <v>1.1956136818144511E-3</v>
      </c>
      <c r="N1608">
        <f t="shared" si="127"/>
        <v>27719910.796364717</v>
      </c>
      <c r="O1608">
        <f t="shared" si="128"/>
        <v>7.5830695654123144</v>
      </c>
      <c r="P1608" s="3">
        <f t="shared" si="129"/>
        <v>1.1956136818144511E-3</v>
      </c>
      <c r="Q1608" t="s">
        <v>1637</v>
      </c>
    </row>
    <row r="1609" spans="1:19" x14ac:dyDescent="0.35">
      <c r="A1609" t="s">
        <v>73</v>
      </c>
      <c r="B1609" t="s">
        <v>47</v>
      </c>
      <c r="C1609" t="s">
        <v>29</v>
      </c>
      <c r="D1609" t="s">
        <v>30</v>
      </c>
      <c r="E1609" t="s">
        <v>290</v>
      </c>
      <c r="F1609" t="s">
        <v>291</v>
      </c>
      <c r="H1609" t="s">
        <v>128</v>
      </c>
      <c r="I1609" s="3">
        <v>4.5904713828527604E-3</v>
      </c>
      <c r="J1609" s="7">
        <v>1860946311.6199999</v>
      </c>
      <c r="K1609">
        <v>3.6555</v>
      </c>
      <c r="L1609" s="3">
        <f t="shared" si="125"/>
        <v>1.025168952068912</v>
      </c>
      <c r="M1609" s="3">
        <f t="shared" si="126"/>
        <v>4.4777705895098045E-3</v>
      </c>
      <c r="N1609">
        <f t="shared" si="127"/>
        <v>8332890.6628287835</v>
      </c>
      <c r="O1609">
        <f t="shared" si="128"/>
        <v>2.2795488066827474</v>
      </c>
      <c r="P1609" s="3">
        <f t="shared" si="129"/>
        <v>4.4777705895098045E-3</v>
      </c>
      <c r="Q1609" t="s">
        <v>1638</v>
      </c>
      <c r="R1609" t="s">
        <v>128</v>
      </c>
      <c r="S1609" t="s">
        <v>292</v>
      </c>
    </row>
    <row r="1610" spans="1:19" x14ac:dyDescent="0.35">
      <c r="A1610" t="s">
        <v>73</v>
      </c>
      <c r="B1610" t="s">
        <v>47</v>
      </c>
      <c r="C1610" t="s">
        <v>76</v>
      </c>
      <c r="D1610" t="s">
        <v>77</v>
      </c>
      <c r="E1610" t="s">
        <v>707</v>
      </c>
      <c r="F1610" t="s">
        <v>708</v>
      </c>
      <c r="G1610" t="s">
        <v>709</v>
      </c>
      <c r="H1610" t="s">
        <v>452</v>
      </c>
      <c r="I1610" s="3">
        <v>1.58291470293498E-8</v>
      </c>
      <c r="J1610" s="7">
        <v>6371011234.9899998</v>
      </c>
      <c r="K1610">
        <v>3.6555</v>
      </c>
      <c r="L1610" s="3">
        <f t="shared" si="125"/>
        <v>0.97263275839549324</v>
      </c>
      <c r="M1610" s="3">
        <f t="shared" si="126"/>
        <v>1.6274536193354626E-8</v>
      </c>
      <c r="N1610">
        <f t="shared" si="127"/>
        <v>103.6852529321137</v>
      </c>
      <c r="O1610">
        <f t="shared" si="128"/>
        <v>2.8364178069241879E-5</v>
      </c>
      <c r="P1610" s="3">
        <f t="shared" si="129"/>
        <v>1.6274536193354626E-8</v>
      </c>
      <c r="Q1610" t="s">
        <v>1638</v>
      </c>
      <c r="R1610" t="s">
        <v>452</v>
      </c>
      <c r="S1610" t="s">
        <v>709</v>
      </c>
    </row>
    <row r="1611" spans="1:19" x14ac:dyDescent="0.35">
      <c r="A1611" t="s">
        <v>73</v>
      </c>
      <c r="B1611" t="s">
        <v>47</v>
      </c>
      <c r="C1611" t="s">
        <v>1636</v>
      </c>
      <c r="D1611" t="s">
        <v>1636</v>
      </c>
      <c r="E1611" t="s">
        <v>1026</v>
      </c>
      <c r="F1611" t="s">
        <v>1027</v>
      </c>
      <c r="H1611" t="s">
        <v>128</v>
      </c>
      <c r="I1611" s="3">
        <v>3.8947914431441411E-3</v>
      </c>
      <c r="J1611" s="7">
        <v>23184671786.540001</v>
      </c>
      <c r="K1611">
        <v>3.6555</v>
      </c>
      <c r="L1611" s="3">
        <f t="shared" si="125"/>
        <v>0.99970282647741204</v>
      </c>
      <c r="M1611" s="3">
        <f t="shared" si="126"/>
        <v>3.8959492160965123E-3</v>
      </c>
      <c r="N1611">
        <f t="shared" si="127"/>
        <v>90326303.872225448</v>
      </c>
      <c r="O1611">
        <f t="shared" si="128"/>
        <v>24.709698775058254</v>
      </c>
      <c r="P1611" s="3">
        <f t="shared" si="129"/>
        <v>3.8959492160965128E-3</v>
      </c>
      <c r="Q1611" t="s">
        <v>1637</v>
      </c>
    </row>
    <row r="1612" spans="1:19" x14ac:dyDescent="0.35">
      <c r="A1612" t="s">
        <v>73</v>
      </c>
      <c r="B1612" t="s">
        <v>47</v>
      </c>
      <c r="C1612" t="s">
        <v>1636</v>
      </c>
      <c r="D1612" t="s">
        <v>1636</v>
      </c>
      <c r="E1612" t="s">
        <v>945</v>
      </c>
      <c r="F1612" t="s">
        <v>946</v>
      </c>
      <c r="H1612" t="s">
        <v>128</v>
      </c>
      <c r="I1612" s="3">
        <v>3.110338696176405E-3</v>
      </c>
      <c r="J1612" s="7">
        <v>23184671786.540001</v>
      </c>
      <c r="K1612">
        <v>3.6555</v>
      </c>
      <c r="L1612" s="3">
        <f t="shared" si="125"/>
        <v>0.99970282647741204</v>
      </c>
      <c r="M1612" s="3">
        <f t="shared" si="126"/>
        <v>3.1112632812453911E-3</v>
      </c>
      <c r="N1612">
        <f t="shared" si="127"/>
        <v>72133618.017187893</v>
      </c>
      <c r="O1612">
        <f t="shared" si="128"/>
        <v>19.732900565500724</v>
      </c>
      <c r="P1612" s="3">
        <f t="shared" si="129"/>
        <v>3.1112632812453915E-3</v>
      </c>
      <c r="Q1612" t="s">
        <v>1637</v>
      </c>
    </row>
    <row r="1613" spans="1:19" x14ac:dyDescent="0.35">
      <c r="A1613" t="s">
        <v>73</v>
      </c>
      <c r="B1613" t="s">
        <v>47</v>
      </c>
      <c r="C1613" t="s">
        <v>29</v>
      </c>
      <c r="D1613" t="s">
        <v>30</v>
      </c>
      <c r="E1613" t="s">
        <v>707</v>
      </c>
      <c r="F1613" t="s">
        <v>708</v>
      </c>
      <c r="G1613" t="s">
        <v>709</v>
      </c>
      <c r="H1613" t="s">
        <v>452</v>
      </c>
      <c r="I1613" s="3">
        <v>5.0183932965110299E-8</v>
      </c>
      <c r="J1613" s="7">
        <v>1860946311.6199999</v>
      </c>
      <c r="K1613">
        <v>3.6555</v>
      </c>
      <c r="L1613" s="3">
        <f t="shared" si="125"/>
        <v>1.025168952068912</v>
      </c>
      <c r="M1613" s="3">
        <f t="shared" si="126"/>
        <v>4.8951865801079127E-8</v>
      </c>
      <c r="N1613">
        <f t="shared" si="127"/>
        <v>91.096794109435407</v>
      </c>
      <c r="O1613">
        <f t="shared" si="128"/>
        <v>2.4920474383650775E-5</v>
      </c>
      <c r="P1613" s="3">
        <f t="shared" si="129"/>
        <v>4.8951865801079127E-8</v>
      </c>
      <c r="Q1613" t="s">
        <v>1638</v>
      </c>
      <c r="R1613" t="s">
        <v>452</v>
      </c>
      <c r="S1613" t="s">
        <v>709</v>
      </c>
    </row>
    <row r="1614" spans="1:19" x14ac:dyDescent="0.35">
      <c r="A1614" t="s">
        <v>73</v>
      </c>
      <c r="B1614" t="s">
        <v>47</v>
      </c>
      <c r="C1614" t="s">
        <v>39</v>
      </c>
      <c r="D1614" t="s">
        <v>40</v>
      </c>
      <c r="E1614" t="s">
        <v>290</v>
      </c>
      <c r="F1614" t="s">
        <v>291</v>
      </c>
      <c r="H1614" t="s">
        <v>128</v>
      </c>
      <c r="I1614" s="3">
        <v>1.9746612875146599E-4</v>
      </c>
      <c r="J1614" s="7">
        <v>14952714239.93</v>
      </c>
      <c r="K1614">
        <v>3.6555</v>
      </c>
      <c r="L1614" s="3">
        <f t="shared" si="125"/>
        <v>1.0080673690871489</v>
      </c>
      <c r="M1614" s="3">
        <f t="shared" si="126"/>
        <v>1.9588584533817476E-4</v>
      </c>
      <c r="N1614">
        <f t="shared" si="127"/>
        <v>2929025.0689888513</v>
      </c>
      <c r="O1614">
        <f t="shared" si="128"/>
        <v>0.80126523566922481</v>
      </c>
      <c r="P1614" s="3">
        <f t="shared" si="129"/>
        <v>1.9588584533817476E-4</v>
      </c>
      <c r="Q1614" t="s">
        <v>1638</v>
      </c>
      <c r="R1614" t="s">
        <v>128</v>
      </c>
      <c r="S1614" t="s">
        <v>292</v>
      </c>
    </row>
    <row r="1615" spans="1:19" x14ac:dyDescent="0.35">
      <c r="A1615" t="s">
        <v>73</v>
      </c>
      <c r="B1615" t="s">
        <v>47</v>
      </c>
      <c r="C1615" t="s">
        <v>1636</v>
      </c>
      <c r="D1615" t="s">
        <v>1636</v>
      </c>
      <c r="E1615" t="s">
        <v>1075</v>
      </c>
      <c r="F1615" t="s">
        <v>1076</v>
      </c>
      <c r="H1615" t="s">
        <v>128</v>
      </c>
      <c r="I1615" s="3">
        <v>4.0763875034664212E-3</v>
      </c>
      <c r="J1615" s="7">
        <v>23184671786.540001</v>
      </c>
      <c r="K1615">
        <v>3.6555</v>
      </c>
      <c r="L1615" s="3">
        <f t="shared" si="125"/>
        <v>0.99970282647741204</v>
      </c>
      <c r="M1615" s="3">
        <f t="shared" si="126"/>
        <v>4.0775992580016239E-3</v>
      </c>
      <c r="N1615">
        <f t="shared" si="127"/>
        <v>94537800.473806694</v>
      </c>
      <c r="O1615">
        <f t="shared" si="128"/>
        <v>25.861797421366898</v>
      </c>
      <c r="P1615" s="3">
        <f t="shared" si="129"/>
        <v>4.0775992580016239E-3</v>
      </c>
      <c r="Q1615" t="s">
        <v>1637</v>
      </c>
    </row>
    <row r="1616" spans="1:19" x14ac:dyDescent="0.35">
      <c r="A1616" t="s">
        <v>73</v>
      </c>
      <c r="B1616" t="s">
        <v>47</v>
      </c>
      <c r="C1616" t="s">
        <v>39</v>
      </c>
      <c r="D1616" t="s">
        <v>40</v>
      </c>
      <c r="E1616" t="s">
        <v>293</v>
      </c>
      <c r="F1616" t="s">
        <v>294</v>
      </c>
      <c r="H1616" t="s">
        <v>128</v>
      </c>
      <c r="I1616" s="3">
        <v>1.5352889553173501E-3</v>
      </c>
      <c r="J1616" s="7">
        <v>14952714239.93</v>
      </c>
      <c r="K1616">
        <v>3.6555</v>
      </c>
      <c r="L1616" s="3">
        <f t="shared" si="125"/>
        <v>1.0080673690871489</v>
      </c>
      <c r="M1616" s="3">
        <f t="shared" si="126"/>
        <v>1.5230023333734377E-3</v>
      </c>
      <c r="N1616">
        <f t="shared" si="127"/>
        <v>22773018.677679621</v>
      </c>
      <c r="O1616">
        <f t="shared" si="128"/>
        <v>6.2297958357761241</v>
      </c>
      <c r="P1616" s="3">
        <f t="shared" si="129"/>
        <v>1.5230023333734379E-3</v>
      </c>
      <c r="Q1616" t="s">
        <v>1638</v>
      </c>
      <c r="R1616" t="s">
        <v>128</v>
      </c>
      <c r="S1616" t="s">
        <v>295</v>
      </c>
    </row>
    <row r="1617" spans="1:19" x14ac:dyDescent="0.35">
      <c r="A1617" t="s">
        <v>73</v>
      </c>
      <c r="B1617" t="s">
        <v>47</v>
      </c>
      <c r="C1617" t="s">
        <v>1636</v>
      </c>
      <c r="D1617" t="s">
        <v>1636</v>
      </c>
      <c r="E1617" t="s">
        <v>1012</v>
      </c>
      <c r="F1617" t="s">
        <v>1013</v>
      </c>
      <c r="H1617" t="s">
        <v>128</v>
      </c>
      <c r="I1617" s="3">
        <v>9.5670049999499809E-3</v>
      </c>
      <c r="J1617" s="7">
        <v>23184671786.540001</v>
      </c>
      <c r="K1617">
        <v>3.6555</v>
      </c>
      <c r="L1617" s="3">
        <f t="shared" si="125"/>
        <v>0.99970282647741204</v>
      </c>
      <c r="M1617" s="3">
        <f t="shared" si="126"/>
        <v>9.5698489056599105E-3</v>
      </c>
      <c r="N1617">
        <f t="shared" si="127"/>
        <v>221873805.92450404</v>
      </c>
      <c r="O1617">
        <f t="shared" si="128"/>
        <v>60.695884536863375</v>
      </c>
      <c r="P1617" s="3">
        <f t="shared" si="129"/>
        <v>9.5698489056599105E-3</v>
      </c>
      <c r="Q1617" t="s">
        <v>1637</v>
      </c>
    </row>
    <row r="1618" spans="1:19" x14ac:dyDescent="0.35">
      <c r="A1618" t="s">
        <v>73</v>
      </c>
      <c r="B1618" t="s">
        <v>47</v>
      </c>
      <c r="C1618" t="s">
        <v>1636</v>
      </c>
      <c r="D1618" t="s">
        <v>1636</v>
      </c>
      <c r="E1618" t="s">
        <v>923</v>
      </c>
      <c r="F1618" t="s">
        <v>924</v>
      </c>
      <c r="H1618" t="s">
        <v>128</v>
      </c>
      <c r="I1618" s="3">
        <v>1.0378174321167709E-2</v>
      </c>
      <c r="J1618" s="7">
        <v>23184671786.540001</v>
      </c>
      <c r="K1618">
        <v>3.6555</v>
      </c>
      <c r="L1618" s="3">
        <f t="shared" si="125"/>
        <v>0.99970282647741204</v>
      </c>
      <c r="M1618" s="3">
        <f t="shared" si="126"/>
        <v>1.0381259356579603E-2</v>
      </c>
      <c r="N1618">
        <f t="shared" si="127"/>
        <v>240686090.91324553</v>
      </c>
      <c r="O1618">
        <f t="shared" si="128"/>
        <v>65.842180526123798</v>
      </c>
      <c r="P1618" s="3">
        <f t="shared" si="129"/>
        <v>1.0381259356579603E-2</v>
      </c>
      <c r="Q1618" t="s">
        <v>1637</v>
      </c>
    </row>
    <row r="1619" spans="1:19" x14ac:dyDescent="0.35">
      <c r="A1619" t="s">
        <v>73</v>
      </c>
      <c r="B1619" t="s">
        <v>47</v>
      </c>
      <c r="C1619" t="s">
        <v>39</v>
      </c>
      <c r="D1619" t="s">
        <v>40</v>
      </c>
      <c r="E1619" t="s">
        <v>707</v>
      </c>
      <c r="F1619" t="s">
        <v>708</v>
      </c>
      <c r="G1619" t="s">
        <v>709</v>
      </c>
      <c r="H1619" t="s">
        <v>452</v>
      </c>
      <c r="I1619" s="3">
        <v>6.4460083443742103E-9</v>
      </c>
      <c r="J1619" s="7">
        <v>14952714239.93</v>
      </c>
      <c r="K1619">
        <v>3.6555</v>
      </c>
      <c r="L1619" s="3">
        <f t="shared" si="125"/>
        <v>1.0080673690871489</v>
      </c>
      <c r="M1619" s="3">
        <f t="shared" si="126"/>
        <v>6.3944221805447044E-9</v>
      </c>
      <c r="N1619">
        <f t="shared" si="127"/>
        <v>95.613967595155046</v>
      </c>
      <c r="O1619">
        <f t="shared" si="128"/>
        <v>2.6156194117126261E-5</v>
      </c>
      <c r="P1619" s="3">
        <f t="shared" si="129"/>
        <v>6.3944221805447044E-9</v>
      </c>
      <c r="Q1619" t="s">
        <v>1638</v>
      </c>
      <c r="R1619" t="s">
        <v>452</v>
      </c>
      <c r="S1619" t="s">
        <v>709</v>
      </c>
    </row>
    <row r="1620" spans="1:19" x14ac:dyDescent="0.35">
      <c r="A1620" t="s">
        <v>73</v>
      </c>
      <c r="B1620" t="s">
        <v>47</v>
      </c>
      <c r="C1620" t="s">
        <v>76</v>
      </c>
      <c r="D1620" t="s">
        <v>77</v>
      </c>
      <c r="E1620" t="s">
        <v>710</v>
      </c>
      <c r="F1620" t="s">
        <v>711</v>
      </c>
      <c r="G1620" t="s">
        <v>712</v>
      </c>
      <c r="H1620" t="s">
        <v>452</v>
      </c>
      <c r="I1620" s="3">
        <v>9.1226050028449296E-6</v>
      </c>
      <c r="J1620" s="7">
        <v>6371011234.9899998</v>
      </c>
      <c r="K1620">
        <v>3.6555</v>
      </c>
      <c r="L1620" s="3">
        <f t="shared" si="125"/>
        <v>0.97263275839549324</v>
      </c>
      <c r="M1620" s="3">
        <f t="shared" si="126"/>
        <v>9.3792903067485242E-6</v>
      </c>
      <c r="N1620">
        <f t="shared" si="127"/>
        <v>59755.563920527646</v>
      </c>
      <c r="O1620">
        <f t="shared" si="128"/>
        <v>1.6346755278492039E-2</v>
      </c>
      <c r="P1620" s="3">
        <f t="shared" si="129"/>
        <v>9.3792903067485242E-6</v>
      </c>
      <c r="Q1620" t="s">
        <v>1638</v>
      </c>
      <c r="R1620" t="s">
        <v>452</v>
      </c>
      <c r="S1620" t="s">
        <v>712</v>
      </c>
    </row>
    <row r="1621" spans="1:19" x14ac:dyDescent="0.35">
      <c r="A1621" t="s">
        <v>73</v>
      </c>
      <c r="B1621" t="s">
        <v>47</v>
      </c>
      <c r="C1621" t="s">
        <v>1636</v>
      </c>
      <c r="D1621" t="s">
        <v>1636</v>
      </c>
      <c r="E1621" t="s">
        <v>1047</v>
      </c>
      <c r="F1621" t="s">
        <v>1048</v>
      </c>
      <c r="H1621" t="s">
        <v>128</v>
      </c>
      <c r="I1621" s="3">
        <v>3.881518463071974E-3</v>
      </c>
      <c r="J1621" s="7">
        <v>23184671786.540001</v>
      </c>
      <c r="K1621">
        <v>3.6555</v>
      </c>
      <c r="L1621" s="3">
        <f t="shared" si="125"/>
        <v>0.99970282647741204</v>
      </c>
      <c r="M1621" s="3">
        <f t="shared" si="126"/>
        <v>3.8826722904735885E-3</v>
      </c>
      <c r="N1621">
        <f t="shared" si="127"/>
        <v>90018482.709323645</v>
      </c>
      <c r="O1621">
        <f t="shared" si="128"/>
        <v>24.625491098159934</v>
      </c>
      <c r="P1621" s="3">
        <f t="shared" si="129"/>
        <v>3.8826722904735881E-3</v>
      </c>
      <c r="Q1621" t="s">
        <v>1637</v>
      </c>
    </row>
    <row r="1622" spans="1:19" x14ac:dyDescent="0.35">
      <c r="A1622" t="s">
        <v>73</v>
      </c>
      <c r="B1622" t="s">
        <v>47</v>
      </c>
      <c r="C1622" t="s">
        <v>29</v>
      </c>
      <c r="D1622" t="s">
        <v>30</v>
      </c>
      <c r="E1622" t="s">
        <v>293</v>
      </c>
      <c r="F1622" t="s">
        <v>294</v>
      </c>
      <c r="H1622" t="s">
        <v>128</v>
      </c>
      <c r="I1622" s="3">
        <v>6.1929265244839099E-3</v>
      </c>
      <c r="J1622" s="7">
        <v>1860946311.6199999</v>
      </c>
      <c r="K1622">
        <v>3.6555</v>
      </c>
      <c r="L1622" s="3">
        <f t="shared" si="125"/>
        <v>1.025168952068912</v>
      </c>
      <c r="M1622" s="3">
        <f t="shared" si="126"/>
        <v>6.0408838094304874E-3</v>
      </c>
      <c r="N1622">
        <f t="shared" si="127"/>
        <v>11241760.444084641</v>
      </c>
      <c r="O1622">
        <f t="shared" si="128"/>
        <v>3.075300354010297</v>
      </c>
      <c r="P1622" s="3">
        <f t="shared" si="129"/>
        <v>6.0408838094304874E-3</v>
      </c>
      <c r="Q1622" t="s">
        <v>1638</v>
      </c>
      <c r="R1622" t="s">
        <v>128</v>
      </c>
      <c r="S1622" t="s">
        <v>295</v>
      </c>
    </row>
    <row r="1623" spans="1:19" x14ac:dyDescent="0.35">
      <c r="A1623" t="s">
        <v>73</v>
      </c>
      <c r="B1623" t="s">
        <v>47</v>
      </c>
      <c r="C1623" t="s">
        <v>1636</v>
      </c>
      <c r="D1623" t="s">
        <v>1636</v>
      </c>
      <c r="E1623" t="s">
        <v>1050</v>
      </c>
      <c r="F1623" t="s">
        <v>1051</v>
      </c>
      <c r="H1623" t="s">
        <v>128</v>
      </c>
      <c r="I1623" s="3">
        <v>2.957685712182594E-3</v>
      </c>
      <c r="J1623" s="7">
        <v>23184671786.540001</v>
      </c>
      <c r="K1623">
        <v>3.6555</v>
      </c>
      <c r="L1623" s="3">
        <f t="shared" si="125"/>
        <v>0.99970282647741204</v>
      </c>
      <c r="M1623" s="3">
        <f t="shared" si="126"/>
        <v>2.95856491934148E-3</v>
      </c>
      <c r="N1623">
        <f t="shared" si="127"/>
        <v>68593356.614103407</v>
      </c>
      <c r="O1623">
        <f t="shared" si="128"/>
        <v>18.764425280838026</v>
      </c>
      <c r="P1623" s="3">
        <f t="shared" si="129"/>
        <v>2.95856491934148E-3</v>
      </c>
      <c r="Q1623" t="s">
        <v>1637</v>
      </c>
    </row>
    <row r="1624" spans="1:19" x14ac:dyDescent="0.35">
      <c r="A1624" t="s">
        <v>73</v>
      </c>
      <c r="B1624" t="s">
        <v>47</v>
      </c>
      <c r="C1624" t="s">
        <v>1636</v>
      </c>
      <c r="D1624" t="s">
        <v>1636</v>
      </c>
      <c r="E1624" t="s">
        <v>941</v>
      </c>
      <c r="H1624" t="s">
        <v>128</v>
      </c>
      <c r="I1624" s="3">
        <v>4.5222226465244158E-3</v>
      </c>
      <c r="J1624" s="7">
        <v>23184671786.540001</v>
      </c>
      <c r="K1624">
        <v>3.6555</v>
      </c>
      <c r="L1624" s="3">
        <f t="shared" si="125"/>
        <v>0.99970282647741204</v>
      </c>
      <c r="M1624" s="3">
        <f t="shared" si="126"/>
        <v>4.5235669308439173E-3</v>
      </c>
      <c r="N1624">
        <f t="shared" si="127"/>
        <v>104877414.59606232</v>
      </c>
      <c r="O1624">
        <f t="shared" si="128"/>
        <v>28.690306277133722</v>
      </c>
      <c r="P1624" s="3">
        <f t="shared" si="129"/>
        <v>4.5235669308439173E-3</v>
      </c>
      <c r="Q1624" t="s">
        <v>1637</v>
      </c>
    </row>
    <row r="1625" spans="1:19" x14ac:dyDescent="0.35">
      <c r="A1625" t="s">
        <v>73</v>
      </c>
      <c r="B1625" t="s">
        <v>47</v>
      </c>
      <c r="C1625" t="s">
        <v>29</v>
      </c>
      <c r="D1625" t="s">
        <v>30</v>
      </c>
      <c r="E1625" t="s">
        <v>296</v>
      </c>
      <c r="F1625" t="s">
        <v>297</v>
      </c>
      <c r="H1625" t="s">
        <v>128</v>
      </c>
      <c r="I1625" s="3">
        <v>3.3839556536934901E-4</v>
      </c>
      <c r="J1625" s="7">
        <v>1860946311.6199999</v>
      </c>
      <c r="K1625">
        <v>3.6555</v>
      </c>
      <c r="L1625" s="3">
        <f t="shared" si="125"/>
        <v>1.025168952068912</v>
      </c>
      <c r="M1625" s="3">
        <f t="shared" si="126"/>
        <v>3.3008760622961394E-4</v>
      </c>
      <c r="N1625">
        <f t="shared" si="127"/>
        <v>614275.31332447496</v>
      </c>
      <c r="O1625">
        <f t="shared" si="128"/>
        <v>0.16804139333182189</v>
      </c>
      <c r="P1625" s="3">
        <f t="shared" si="129"/>
        <v>3.3008760622961394E-4</v>
      </c>
      <c r="Q1625" t="s">
        <v>1638</v>
      </c>
      <c r="R1625" t="s">
        <v>128</v>
      </c>
      <c r="S1625" t="s">
        <v>295</v>
      </c>
    </row>
    <row r="1626" spans="1:19" x14ac:dyDescent="0.35">
      <c r="A1626" t="s">
        <v>73</v>
      </c>
      <c r="B1626" t="s">
        <v>47</v>
      </c>
      <c r="C1626" t="s">
        <v>1636</v>
      </c>
      <c r="D1626" t="s">
        <v>1636</v>
      </c>
      <c r="E1626" t="s">
        <v>1078</v>
      </c>
      <c r="F1626" t="s">
        <v>1079</v>
      </c>
      <c r="H1626" t="s">
        <v>128</v>
      </c>
      <c r="I1626" s="3">
        <v>4.4714770830385324E-3</v>
      </c>
      <c r="J1626" s="7">
        <v>23184671786.540001</v>
      </c>
      <c r="K1626">
        <v>3.6555</v>
      </c>
      <c r="L1626" s="3">
        <f t="shared" si="125"/>
        <v>0.99970282647741204</v>
      </c>
      <c r="M1626" s="3">
        <f t="shared" si="126"/>
        <v>4.4728062826373972E-3</v>
      </c>
      <c r="N1626">
        <f t="shared" si="127"/>
        <v>103700545.62772213</v>
      </c>
      <c r="O1626">
        <f t="shared" si="128"/>
        <v>28.368361544993061</v>
      </c>
      <c r="P1626" s="3">
        <f t="shared" si="129"/>
        <v>4.4728062826373972E-3</v>
      </c>
      <c r="Q1626" t="s">
        <v>1637</v>
      </c>
    </row>
    <row r="1627" spans="1:19" x14ac:dyDescent="0.35">
      <c r="A1627" t="s">
        <v>73</v>
      </c>
      <c r="B1627" t="s">
        <v>47</v>
      </c>
      <c r="C1627" t="s">
        <v>29</v>
      </c>
      <c r="D1627" t="s">
        <v>30</v>
      </c>
      <c r="E1627" t="s">
        <v>710</v>
      </c>
      <c r="F1627" t="s">
        <v>711</v>
      </c>
      <c r="G1627" t="s">
        <v>712</v>
      </c>
      <c r="H1627" t="s">
        <v>452</v>
      </c>
      <c r="I1627" s="3">
        <v>6.8645930587855219E-5</v>
      </c>
      <c r="J1627" s="7">
        <v>1860946311.6199999</v>
      </c>
      <c r="K1627">
        <v>3.6555</v>
      </c>
      <c r="L1627" s="3">
        <f t="shared" si="125"/>
        <v>1.025168952068912</v>
      </c>
      <c r="M1627" s="3">
        <f t="shared" si="126"/>
        <v>6.6960602395653538E-5</v>
      </c>
      <c r="N1627">
        <f t="shared" si="127"/>
        <v>124610.08605204477</v>
      </c>
      <c r="O1627">
        <f t="shared" si="128"/>
        <v>3.4088383545902004E-2</v>
      </c>
      <c r="P1627" s="3">
        <f t="shared" si="129"/>
        <v>6.6960602395653538E-5</v>
      </c>
      <c r="Q1627" t="s">
        <v>1638</v>
      </c>
      <c r="R1627" t="s">
        <v>452</v>
      </c>
      <c r="S1627" t="s">
        <v>712</v>
      </c>
    </row>
    <row r="1628" spans="1:19" x14ac:dyDescent="0.35">
      <c r="A1628" t="s">
        <v>73</v>
      </c>
      <c r="B1628" t="s">
        <v>47</v>
      </c>
      <c r="C1628" t="s">
        <v>1636</v>
      </c>
      <c r="D1628" t="s">
        <v>1636</v>
      </c>
      <c r="E1628" t="s">
        <v>1064</v>
      </c>
      <c r="F1628" t="s">
        <v>1065</v>
      </c>
      <c r="H1628" t="s">
        <v>128</v>
      </c>
      <c r="I1628" s="3">
        <v>8.116211661533243E-3</v>
      </c>
      <c r="J1628" s="7">
        <v>23184671786.540001</v>
      </c>
      <c r="K1628">
        <v>3.6555</v>
      </c>
      <c r="L1628" s="3">
        <f t="shared" si="125"/>
        <v>0.99970282647741204</v>
      </c>
      <c r="M1628" s="3">
        <f t="shared" si="126"/>
        <v>8.1186243017155515E-3</v>
      </c>
      <c r="N1628">
        <f t="shared" si="127"/>
        <v>188227639.79350257</v>
      </c>
      <c r="O1628">
        <f t="shared" si="128"/>
        <v>51.491626260019856</v>
      </c>
      <c r="P1628" s="3">
        <f t="shared" si="129"/>
        <v>8.1186243017155515E-3</v>
      </c>
      <c r="Q1628" t="s">
        <v>1637</v>
      </c>
    </row>
    <row r="1629" spans="1:19" x14ac:dyDescent="0.35">
      <c r="A1629" t="s">
        <v>73</v>
      </c>
      <c r="B1629" t="s">
        <v>47</v>
      </c>
      <c r="C1629" t="s">
        <v>39</v>
      </c>
      <c r="D1629" t="s">
        <v>40</v>
      </c>
      <c r="E1629" t="s">
        <v>710</v>
      </c>
      <c r="F1629" t="s">
        <v>711</v>
      </c>
      <c r="G1629" t="s">
        <v>712</v>
      </c>
      <c r="H1629" t="s">
        <v>452</v>
      </c>
      <c r="I1629" s="3">
        <v>1.1870182321476121E-6</v>
      </c>
      <c r="J1629" s="7">
        <v>14952714239.93</v>
      </c>
      <c r="K1629">
        <v>3.6555</v>
      </c>
      <c r="L1629" s="3">
        <f t="shared" si="125"/>
        <v>1.0080673690871489</v>
      </c>
      <c r="M1629" s="3">
        <f t="shared" si="126"/>
        <v>1.1775187537540388E-6</v>
      </c>
      <c r="N1629">
        <f t="shared" si="127"/>
        <v>17607.101437042642</v>
      </c>
      <c r="O1629">
        <f t="shared" si="128"/>
        <v>4.8166055086972075E-3</v>
      </c>
      <c r="P1629" s="3">
        <f t="shared" si="129"/>
        <v>1.1775187537540388E-6</v>
      </c>
      <c r="Q1629" t="s">
        <v>1638</v>
      </c>
      <c r="R1629" t="s">
        <v>452</v>
      </c>
      <c r="S1629" t="s">
        <v>712</v>
      </c>
    </row>
    <row r="1630" spans="1:19" x14ac:dyDescent="0.35">
      <c r="A1630" t="s">
        <v>73</v>
      </c>
      <c r="B1630" t="s">
        <v>47</v>
      </c>
      <c r="C1630" t="s">
        <v>29</v>
      </c>
      <c r="D1630" t="s">
        <v>30</v>
      </c>
      <c r="E1630" t="s">
        <v>134</v>
      </c>
      <c r="F1630" t="s">
        <v>135</v>
      </c>
      <c r="H1630" t="s">
        <v>128</v>
      </c>
      <c r="I1630" s="3">
        <v>1.4163908913615131E-2</v>
      </c>
      <c r="J1630" s="7">
        <v>1860946311.6199999</v>
      </c>
      <c r="K1630">
        <v>3.6555</v>
      </c>
      <c r="L1630" s="3">
        <f t="shared" si="125"/>
        <v>1.025168952068912</v>
      </c>
      <c r="M1630" s="3">
        <f t="shared" si="126"/>
        <v>1.3816170383457956E-2</v>
      </c>
      <c r="N1630">
        <f t="shared" si="127"/>
        <v>25711151.315809563</v>
      </c>
      <c r="O1630">
        <f t="shared" si="128"/>
        <v>7.0335525415974738</v>
      </c>
      <c r="P1630" s="3">
        <f t="shared" si="129"/>
        <v>1.3816170383457956E-2</v>
      </c>
      <c r="Q1630" t="s">
        <v>1638</v>
      </c>
      <c r="R1630" t="s">
        <v>128</v>
      </c>
      <c r="S1630" t="s">
        <v>136</v>
      </c>
    </row>
    <row r="1631" spans="1:19" x14ac:dyDescent="0.35">
      <c r="A1631" t="s">
        <v>73</v>
      </c>
      <c r="B1631" t="s">
        <v>47</v>
      </c>
      <c r="C1631" t="s">
        <v>1636</v>
      </c>
      <c r="D1631" t="s">
        <v>1636</v>
      </c>
      <c r="E1631" t="s">
        <v>939</v>
      </c>
      <c r="H1631" t="s">
        <v>128</v>
      </c>
      <c r="I1631" s="3">
        <v>4.188745038995645E-3</v>
      </c>
      <c r="J1631" s="7">
        <v>23184671786.540001</v>
      </c>
      <c r="K1631">
        <v>3.6555</v>
      </c>
      <c r="L1631" s="3">
        <f t="shared" si="125"/>
        <v>0.99970282647741204</v>
      </c>
      <c r="M1631" s="3">
        <f t="shared" si="126"/>
        <v>4.1899901931409496E-3</v>
      </c>
      <c r="N1631">
        <f t="shared" si="127"/>
        <v>97143547.41679427</v>
      </c>
      <c r="O1631">
        <f t="shared" si="128"/>
        <v>26.574626567307966</v>
      </c>
      <c r="P1631" s="3">
        <f t="shared" si="129"/>
        <v>4.1899901931409496E-3</v>
      </c>
      <c r="Q1631" t="s">
        <v>1637</v>
      </c>
    </row>
    <row r="1632" spans="1:19" x14ac:dyDescent="0.35">
      <c r="A1632" t="s">
        <v>73</v>
      </c>
      <c r="B1632" t="s">
        <v>47</v>
      </c>
      <c r="C1632" t="s">
        <v>39</v>
      </c>
      <c r="D1632" t="s">
        <v>40</v>
      </c>
      <c r="E1632" t="s">
        <v>134</v>
      </c>
      <c r="F1632" t="s">
        <v>135</v>
      </c>
      <c r="H1632" t="s">
        <v>128</v>
      </c>
      <c r="I1632" s="3">
        <v>2.1934762438385199E-3</v>
      </c>
      <c r="J1632" s="7">
        <v>14952714239.93</v>
      </c>
      <c r="K1632">
        <v>3.6555</v>
      </c>
      <c r="L1632" s="3">
        <f t="shared" si="125"/>
        <v>1.0080673690871489</v>
      </c>
      <c r="M1632" s="3">
        <f t="shared" si="126"/>
        <v>2.1759222757352149E-3</v>
      </c>
      <c r="N1632">
        <f t="shared" si="127"/>
        <v>32535943.997366842</v>
      </c>
      <c r="O1632">
        <f t="shared" si="128"/>
        <v>8.9005454786942533</v>
      </c>
      <c r="P1632" s="3">
        <f t="shared" si="129"/>
        <v>2.1759222757352149E-3</v>
      </c>
      <c r="Q1632" t="s">
        <v>1638</v>
      </c>
      <c r="R1632" t="s">
        <v>128</v>
      </c>
      <c r="S1632" t="s">
        <v>136</v>
      </c>
    </row>
    <row r="1633" spans="1:19" x14ac:dyDescent="0.35">
      <c r="A1633" t="s">
        <v>73</v>
      </c>
      <c r="B1633" t="s">
        <v>47</v>
      </c>
      <c r="C1633" t="s">
        <v>1636</v>
      </c>
      <c r="D1633" t="s">
        <v>1636</v>
      </c>
      <c r="E1633" t="s">
        <v>1111</v>
      </c>
      <c r="F1633" t="s">
        <v>1112</v>
      </c>
      <c r="H1633" t="s">
        <v>128</v>
      </c>
      <c r="I1633" s="3">
        <v>2.3473811136022222E-3</v>
      </c>
      <c r="J1633" s="7">
        <v>23184671786.540001</v>
      </c>
      <c r="K1633">
        <v>3.6555</v>
      </c>
      <c r="L1633" s="3">
        <f t="shared" si="125"/>
        <v>0.99970282647741204</v>
      </c>
      <c r="M1633" s="3">
        <f t="shared" si="126"/>
        <v>2.3480789004803925E-3</v>
      </c>
      <c r="N1633">
        <f t="shared" si="127"/>
        <v>54439438.636537619</v>
      </c>
      <c r="O1633">
        <f t="shared" si="128"/>
        <v>14.892473980724285</v>
      </c>
      <c r="P1633" s="3">
        <f t="shared" si="129"/>
        <v>2.3480789004803925E-3</v>
      </c>
      <c r="Q1633" t="s">
        <v>1637</v>
      </c>
    </row>
    <row r="1634" spans="1:19" x14ac:dyDescent="0.35">
      <c r="A1634" t="s">
        <v>73</v>
      </c>
      <c r="B1634" t="s">
        <v>47</v>
      </c>
      <c r="C1634" t="s">
        <v>29</v>
      </c>
      <c r="D1634" t="s">
        <v>30</v>
      </c>
      <c r="E1634" t="s">
        <v>1453</v>
      </c>
      <c r="F1634" t="s">
        <v>714</v>
      </c>
      <c r="G1634" t="s">
        <v>715</v>
      </c>
      <c r="H1634" t="s">
        <v>452</v>
      </c>
      <c r="I1634" s="3">
        <v>9.1005068897702295E-8</v>
      </c>
      <c r="J1634" s="7">
        <v>1860946311.6199999</v>
      </c>
      <c r="K1634">
        <v>3.6555</v>
      </c>
      <c r="L1634" s="3">
        <f t="shared" si="125"/>
        <v>1.025168952068912</v>
      </c>
      <c r="M1634" s="3">
        <f t="shared" si="126"/>
        <v>8.8770800865597154E-8</v>
      </c>
      <c r="N1634">
        <f t="shared" si="127"/>
        <v>165.19769445038651</v>
      </c>
      <c r="O1634">
        <f t="shared" si="128"/>
        <v>4.5191545465842296E-5</v>
      </c>
      <c r="P1634" s="3">
        <f t="shared" si="129"/>
        <v>8.8770800865597154E-8</v>
      </c>
      <c r="Q1634" t="s">
        <v>1638</v>
      </c>
      <c r="R1634" t="s">
        <v>452</v>
      </c>
      <c r="S1634" t="s">
        <v>715</v>
      </c>
    </row>
    <row r="1635" spans="1:19" x14ac:dyDescent="0.35">
      <c r="A1635" t="s">
        <v>73</v>
      </c>
      <c r="B1635" t="s">
        <v>47</v>
      </c>
      <c r="C1635" t="s">
        <v>1636</v>
      </c>
      <c r="D1635" t="s">
        <v>1636</v>
      </c>
      <c r="E1635" t="s">
        <v>930</v>
      </c>
      <c r="F1635" t="s">
        <v>931</v>
      </c>
      <c r="H1635" t="s">
        <v>128</v>
      </c>
      <c r="I1635" s="3">
        <v>9.4205815066038378E-3</v>
      </c>
      <c r="J1635" s="7">
        <v>23184671786.540001</v>
      </c>
      <c r="K1635">
        <v>3.6555</v>
      </c>
      <c r="L1635" s="3">
        <f t="shared" si="125"/>
        <v>0.99970282647741204</v>
      </c>
      <c r="M1635" s="3">
        <f t="shared" si="126"/>
        <v>9.4233818861936495E-3</v>
      </c>
      <c r="N1635">
        <f t="shared" si="127"/>
        <v>218478016.150626</v>
      </c>
      <c r="O1635">
        <f t="shared" si="128"/>
        <v>59.766930967207223</v>
      </c>
      <c r="P1635" s="3">
        <f t="shared" si="129"/>
        <v>9.4233818861936495E-3</v>
      </c>
      <c r="Q1635" t="s">
        <v>1637</v>
      </c>
    </row>
    <row r="1636" spans="1:19" x14ac:dyDescent="0.35">
      <c r="A1636" t="s">
        <v>73</v>
      </c>
      <c r="B1636" t="s">
        <v>47</v>
      </c>
      <c r="C1636" t="s">
        <v>1636</v>
      </c>
      <c r="D1636" t="s">
        <v>1636</v>
      </c>
      <c r="E1636" t="s">
        <v>1058</v>
      </c>
      <c r="F1636" t="s">
        <v>1059</v>
      </c>
      <c r="H1636" t="s">
        <v>128</v>
      </c>
      <c r="I1636" s="3">
        <v>4.2740562248575501E-3</v>
      </c>
      <c r="J1636" s="7">
        <v>23184671786.540001</v>
      </c>
      <c r="K1636">
        <v>3.6555</v>
      </c>
      <c r="L1636" s="3">
        <f t="shared" si="125"/>
        <v>0.99970282647741204</v>
      </c>
      <c r="M1636" s="3">
        <f t="shared" si="126"/>
        <v>4.2753267387647233E-3</v>
      </c>
      <c r="N1636">
        <f t="shared" si="127"/>
        <v>99122047.21847856</v>
      </c>
      <c r="O1636">
        <f t="shared" si="128"/>
        <v>27.11586574161635</v>
      </c>
      <c r="P1636" s="3">
        <f t="shared" si="129"/>
        <v>4.2753267387647233E-3</v>
      </c>
      <c r="Q1636" t="s">
        <v>1637</v>
      </c>
    </row>
    <row r="1637" spans="1:19" x14ac:dyDescent="0.35">
      <c r="A1637" t="s">
        <v>73</v>
      </c>
      <c r="B1637" t="s">
        <v>47</v>
      </c>
      <c r="C1637" t="s">
        <v>39</v>
      </c>
      <c r="D1637" t="s">
        <v>40</v>
      </c>
      <c r="E1637" t="s">
        <v>1453</v>
      </c>
      <c r="F1637" t="s">
        <v>714</v>
      </c>
      <c r="G1637" t="s">
        <v>715</v>
      </c>
      <c r="H1637" t="s">
        <v>452</v>
      </c>
      <c r="I1637" s="3">
        <v>1.16893873956957E-8</v>
      </c>
      <c r="J1637" s="7">
        <v>14952714239.93</v>
      </c>
      <c r="K1637">
        <v>3.6555</v>
      </c>
      <c r="L1637" s="3">
        <f t="shared" si="125"/>
        <v>1.0080673690871489</v>
      </c>
      <c r="M1637" s="3">
        <f t="shared" si="126"/>
        <v>1.159583947874533E-8</v>
      </c>
      <c r="N1637">
        <f t="shared" si="127"/>
        <v>173.38927409777776</v>
      </c>
      <c r="O1637">
        <f t="shared" si="128"/>
        <v>4.7432437176248872E-5</v>
      </c>
      <c r="P1637" s="3">
        <f t="shared" si="129"/>
        <v>1.159583947874533E-8</v>
      </c>
      <c r="Q1637" t="s">
        <v>1638</v>
      </c>
      <c r="R1637" t="s">
        <v>452</v>
      </c>
      <c r="S1637" t="s">
        <v>715</v>
      </c>
    </row>
    <row r="1638" spans="1:19" x14ac:dyDescent="0.35">
      <c r="A1638" t="s">
        <v>73</v>
      </c>
      <c r="B1638" t="s">
        <v>47</v>
      </c>
      <c r="C1638" t="s">
        <v>76</v>
      </c>
      <c r="D1638" t="s">
        <v>77</v>
      </c>
      <c r="E1638" t="s">
        <v>1387</v>
      </c>
      <c r="F1638" t="s">
        <v>1388</v>
      </c>
      <c r="H1638" t="s">
        <v>128</v>
      </c>
      <c r="I1638" s="3">
        <v>5.7683197361884601E-4</v>
      </c>
      <c r="J1638" s="7">
        <v>6371011234.9899998</v>
      </c>
      <c r="K1638">
        <v>3.6555</v>
      </c>
      <c r="L1638" s="3">
        <f t="shared" si="125"/>
        <v>0.97263275839549324</v>
      </c>
      <c r="M1638" s="3">
        <f t="shared" si="126"/>
        <v>5.9306245717080175E-4</v>
      </c>
      <c r="N1638">
        <f t="shared" si="127"/>
        <v>3778407.5776859536</v>
      </c>
      <c r="O1638">
        <f t="shared" si="128"/>
        <v>1.0336226446959249</v>
      </c>
      <c r="P1638" s="3">
        <f t="shared" si="129"/>
        <v>5.9306245717080175E-4</v>
      </c>
      <c r="Q1638" t="s">
        <v>1638</v>
      </c>
      <c r="R1638" t="s">
        <v>128</v>
      </c>
      <c r="S1638" t="s">
        <v>1389</v>
      </c>
    </row>
    <row r="1639" spans="1:19" x14ac:dyDescent="0.35">
      <c r="A1639" t="s">
        <v>73</v>
      </c>
      <c r="B1639" t="s">
        <v>47</v>
      </c>
      <c r="C1639" t="s">
        <v>1636</v>
      </c>
      <c r="D1639" t="s">
        <v>1636</v>
      </c>
      <c r="E1639" t="s">
        <v>933</v>
      </c>
      <c r="F1639" t="s">
        <v>934</v>
      </c>
      <c r="H1639" t="s">
        <v>128</v>
      </c>
      <c r="I1639" s="3">
        <v>8.6119085913260887E-4</v>
      </c>
      <c r="J1639" s="7">
        <v>23184671786.540001</v>
      </c>
      <c r="K1639">
        <v>3.6555</v>
      </c>
      <c r="L1639" s="3">
        <f t="shared" si="125"/>
        <v>0.99970282647741204</v>
      </c>
      <c r="M1639" s="3">
        <f t="shared" si="126"/>
        <v>8.6144685833002119E-4</v>
      </c>
      <c r="N1639">
        <f t="shared" si="127"/>
        <v>19972362.671927564</v>
      </c>
      <c r="O1639">
        <f t="shared" si="128"/>
        <v>5.4636472909116574</v>
      </c>
      <c r="P1639" s="3">
        <f t="shared" si="129"/>
        <v>8.6144685833002119E-4</v>
      </c>
      <c r="Q1639" t="s">
        <v>1637</v>
      </c>
    </row>
    <row r="1640" spans="1:19" x14ac:dyDescent="0.35">
      <c r="A1640" t="s">
        <v>73</v>
      </c>
      <c r="B1640" t="s">
        <v>47</v>
      </c>
      <c r="C1640" t="s">
        <v>29</v>
      </c>
      <c r="D1640" t="s">
        <v>30</v>
      </c>
      <c r="E1640" t="s">
        <v>298</v>
      </c>
      <c r="F1640" t="s">
        <v>299</v>
      </c>
      <c r="H1640" t="s">
        <v>128</v>
      </c>
      <c r="I1640" s="3">
        <v>1.1557827824308021E-2</v>
      </c>
      <c r="J1640" s="7">
        <v>1860946311.6199999</v>
      </c>
      <c r="K1640">
        <v>3.6555</v>
      </c>
      <c r="L1640" s="3">
        <f t="shared" si="125"/>
        <v>1.025168952068912</v>
      </c>
      <c r="M1640" s="3">
        <f t="shared" si="126"/>
        <v>1.1274071265017302E-2</v>
      </c>
      <c r="N1640">
        <f t="shared" si="127"/>
        <v>20980441.337574974</v>
      </c>
      <c r="O1640">
        <f t="shared" si="128"/>
        <v>5.7394176822801182</v>
      </c>
      <c r="P1640" s="3">
        <f t="shared" si="129"/>
        <v>1.1274071265017302E-2</v>
      </c>
      <c r="Q1640" t="s">
        <v>1638</v>
      </c>
      <c r="R1640" t="s">
        <v>128</v>
      </c>
      <c r="S1640" t="s">
        <v>300</v>
      </c>
    </row>
    <row r="1641" spans="1:19" x14ac:dyDescent="0.35">
      <c r="A1641" t="s">
        <v>73</v>
      </c>
      <c r="B1641" t="s">
        <v>47</v>
      </c>
      <c r="C1641" t="s">
        <v>1636</v>
      </c>
      <c r="D1641" t="s">
        <v>1636</v>
      </c>
      <c r="E1641" t="s">
        <v>1177</v>
      </c>
      <c r="F1641" t="s">
        <v>1177</v>
      </c>
      <c r="H1641" t="s">
        <v>128</v>
      </c>
      <c r="I1641" s="3">
        <v>5.8694345468780621E-4</v>
      </c>
      <c r="J1641" s="7">
        <v>23184671786.540001</v>
      </c>
      <c r="K1641">
        <v>3.6555</v>
      </c>
      <c r="L1641" s="3">
        <f t="shared" si="125"/>
        <v>0.99970282647741204</v>
      </c>
      <c r="M1641" s="3">
        <f t="shared" si="126"/>
        <v>5.8711793059141465E-4</v>
      </c>
      <c r="N1641">
        <f t="shared" si="127"/>
        <v>13612136.520754522</v>
      </c>
      <c r="O1641">
        <f t="shared" si="128"/>
        <v>3.7237413543303304</v>
      </c>
      <c r="P1641" s="3">
        <f t="shared" si="129"/>
        <v>5.8711793059141465E-4</v>
      </c>
      <c r="Q1641" t="s">
        <v>1637</v>
      </c>
    </row>
    <row r="1642" spans="1:19" x14ac:dyDescent="0.35">
      <c r="A1642" t="s">
        <v>73</v>
      </c>
      <c r="B1642" t="s">
        <v>47</v>
      </c>
      <c r="C1642" t="s">
        <v>1636</v>
      </c>
      <c r="D1642" t="s">
        <v>1636</v>
      </c>
      <c r="E1642" t="s">
        <v>1662</v>
      </c>
      <c r="F1642" t="s">
        <v>761</v>
      </c>
      <c r="H1642" t="s">
        <v>128</v>
      </c>
      <c r="I1642" s="3">
        <v>6.2403334883360119E-4</v>
      </c>
      <c r="J1642" s="7">
        <v>23184671786.540001</v>
      </c>
      <c r="K1642">
        <v>3.6555</v>
      </c>
      <c r="L1642" s="3">
        <f t="shared" si="125"/>
        <v>0.99970282647741204</v>
      </c>
      <c r="M1642" s="3">
        <f t="shared" si="126"/>
        <v>6.2421885014816547E-4</v>
      </c>
      <c r="N1642">
        <f t="shared" si="127"/>
        <v>14472309.163656613</v>
      </c>
      <c r="O1642">
        <f t="shared" si="128"/>
        <v>3.9590505166616365</v>
      </c>
      <c r="P1642" s="3">
        <f t="shared" si="129"/>
        <v>6.2421885014816547E-4</v>
      </c>
      <c r="Q1642" t="s">
        <v>1637</v>
      </c>
    </row>
    <row r="1643" spans="1:19" x14ac:dyDescent="0.35">
      <c r="A1643" t="s">
        <v>73</v>
      </c>
      <c r="B1643" t="s">
        <v>47</v>
      </c>
      <c r="C1643" t="s">
        <v>76</v>
      </c>
      <c r="D1643" t="s">
        <v>77</v>
      </c>
      <c r="E1643" t="s">
        <v>1453</v>
      </c>
      <c r="F1643" t="s">
        <v>714</v>
      </c>
      <c r="G1643" t="s">
        <v>715</v>
      </c>
      <c r="H1643" t="s">
        <v>452</v>
      </c>
      <c r="I1643" s="3">
        <v>2.8705056196778898E-8</v>
      </c>
      <c r="J1643" s="7">
        <v>6371011234.9899998</v>
      </c>
      <c r="K1643">
        <v>3.6555</v>
      </c>
      <c r="L1643" s="3">
        <f t="shared" si="125"/>
        <v>0.97263275839549324</v>
      </c>
      <c r="M1643" s="3">
        <f t="shared" si="126"/>
        <v>2.9512738440079158E-8</v>
      </c>
      <c r="N1643">
        <f t="shared" si="127"/>
        <v>188.02598817706556</v>
      </c>
      <c r="O1643">
        <f t="shared" si="128"/>
        <v>5.1436462365494612E-5</v>
      </c>
      <c r="P1643" s="3">
        <f t="shared" si="129"/>
        <v>2.9512738440079158E-8</v>
      </c>
      <c r="Q1643" t="s">
        <v>1638</v>
      </c>
      <c r="R1643" t="s">
        <v>452</v>
      </c>
      <c r="S1643" t="s">
        <v>715</v>
      </c>
    </row>
    <row r="1644" spans="1:19" x14ac:dyDescent="0.35">
      <c r="A1644" t="s">
        <v>73</v>
      </c>
      <c r="B1644" t="s">
        <v>47</v>
      </c>
      <c r="C1644" t="s">
        <v>39</v>
      </c>
      <c r="D1644" t="s">
        <v>40</v>
      </c>
      <c r="E1644" t="s">
        <v>301</v>
      </c>
      <c r="F1644" t="s">
        <v>302</v>
      </c>
      <c r="G1644" t="s">
        <v>303</v>
      </c>
      <c r="H1644" t="s">
        <v>128</v>
      </c>
      <c r="I1644" s="3">
        <v>1.3564061892542301E-4</v>
      </c>
      <c r="J1644" s="7">
        <v>14952714239.93</v>
      </c>
      <c r="K1644">
        <v>3.6555</v>
      </c>
      <c r="L1644" s="3">
        <f t="shared" si="125"/>
        <v>1.0080673690871489</v>
      </c>
      <c r="M1644" s="3">
        <f t="shared" si="126"/>
        <v>1.3455511316495821E-4</v>
      </c>
      <c r="N1644">
        <f t="shared" si="127"/>
        <v>2011964.1566770633</v>
      </c>
      <c r="O1644">
        <f t="shared" si="128"/>
        <v>0.5503936962596262</v>
      </c>
      <c r="P1644" s="3">
        <f t="shared" si="129"/>
        <v>1.3455511316495821E-4</v>
      </c>
      <c r="Q1644" t="s">
        <v>1638</v>
      </c>
      <c r="R1644" t="s">
        <v>128</v>
      </c>
      <c r="S1644" t="s">
        <v>303</v>
      </c>
    </row>
    <row r="1645" spans="1:19" x14ac:dyDescent="0.35">
      <c r="A1645" t="s">
        <v>73</v>
      </c>
      <c r="B1645" t="s">
        <v>47</v>
      </c>
      <c r="C1645" t="s">
        <v>1636</v>
      </c>
      <c r="D1645" t="s">
        <v>1636</v>
      </c>
      <c r="E1645" t="s">
        <v>1132</v>
      </c>
      <c r="F1645" t="s">
        <v>1133</v>
      </c>
      <c r="H1645" t="s">
        <v>128</v>
      </c>
      <c r="I1645" s="3">
        <v>7.2867400065991397E-4</v>
      </c>
      <c r="J1645" s="7">
        <v>23184671786.540001</v>
      </c>
      <c r="K1645">
        <v>3.6555</v>
      </c>
      <c r="L1645" s="3">
        <f t="shared" si="125"/>
        <v>0.99970282647741204</v>
      </c>
      <c r="M1645" s="3">
        <f t="shared" si="126"/>
        <v>7.2889060764937043E-4</v>
      </c>
      <c r="N1645">
        <f t="shared" si="127"/>
        <v>16899089.506642357</v>
      </c>
      <c r="O1645">
        <f t="shared" si="128"/>
        <v>4.6229214899855995</v>
      </c>
      <c r="P1645" s="3">
        <f t="shared" si="129"/>
        <v>7.2889060764937043E-4</v>
      </c>
      <c r="Q1645" t="s">
        <v>1637</v>
      </c>
    </row>
    <row r="1646" spans="1:19" x14ac:dyDescent="0.35">
      <c r="A1646" t="s">
        <v>73</v>
      </c>
      <c r="B1646" t="s">
        <v>47</v>
      </c>
      <c r="C1646" t="s">
        <v>76</v>
      </c>
      <c r="D1646" t="s">
        <v>77</v>
      </c>
      <c r="E1646" t="s">
        <v>716</v>
      </c>
      <c r="F1646" t="s">
        <v>717</v>
      </c>
      <c r="G1646" t="s">
        <v>718</v>
      </c>
      <c r="H1646" t="s">
        <v>452</v>
      </c>
      <c r="I1646" s="3">
        <v>8.9947420014780983E-9</v>
      </c>
      <c r="J1646" s="7">
        <v>6371011234.9899998</v>
      </c>
      <c r="K1646">
        <v>3.6555</v>
      </c>
      <c r="L1646" s="3">
        <f t="shared" si="125"/>
        <v>0.97263275839549324</v>
      </c>
      <c r="M1646" s="3">
        <f t="shared" si="126"/>
        <v>9.2478295881338639E-9</v>
      </c>
      <c r="N1646">
        <f t="shared" si="127"/>
        <v>58.91802620527379</v>
      </c>
      <c r="O1646">
        <f t="shared" si="128"/>
        <v>1.6117638135760852E-5</v>
      </c>
      <c r="P1646" s="3">
        <f t="shared" si="129"/>
        <v>9.2478295881338639E-9</v>
      </c>
      <c r="Q1646" t="s">
        <v>1638</v>
      </c>
      <c r="R1646" t="s">
        <v>452</v>
      </c>
      <c r="S1646" t="s">
        <v>718</v>
      </c>
    </row>
    <row r="1647" spans="1:19" x14ac:dyDescent="0.35">
      <c r="A1647" t="s">
        <v>73</v>
      </c>
      <c r="B1647" t="s">
        <v>47</v>
      </c>
      <c r="C1647" t="s">
        <v>1636</v>
      </c>
      <c r="D1647" t="s">
        <v>1636</v>
      </c>
      <c r="E1647" t="s">
        <v>1664</v>
      </c>
      <c r="F1647" t="s">
        <v>630</v>
      </c>
      <c r="H1647" t="s">
        <v>128</v>
      </c>
      <c r="I1647" s="3">
        <v>6.1517141854521083E-4</v>
      </c>
      <c r="J1647" s="7">
        <v>23184671786.540001</v>
      </c>
      <c r="K1647">
        <v>3.6555</v>
      </c>
      <c r="L1647" s="3">
        <f t="shared" si="125"/>
        <v>0.99970282647741204</v>
      </c>
      <c r="M1647" s="3">
        <f t="shared" si="126"/>
        <v>6.1535428554588612E-4</v>
      </c>
      <c r="N1647">
        <f t="shared" si="127"/>
        <v>14266787.142822186</v>
      </c>
      <c r="O1647">
        <f t="shared" si="128"/>
        <v>3.9028278328059596</v>
      </c>
      <c r="P1647" s="3">
        <f t="shared" si="129"/>
        <v>6.1535428554588612E-4</v>
      </c>
      <c r="Q1647" t="s">
        <v>1637</v>
      </c>
    </row>
    <row r="1648" spans="1:19" x14ac:dyDescent="0.35">
      <c r="A1648" t="s">
        <v>73</v>
      </c>
      <c r="B1648" t="s">
        <v>47</v>
      </c>
      <c r="C1648" t="s">
        <v>39</v>
      </c>
      <c r="D1648" t="s">
        <v>40</v>
      </c>
      <c r="E1648" t="s">
        <v>716</v>
      </c>
      <c r="F1648" t="s">
        <v>717</v>
      </c>
      <c r="G1648" t="s">
        <v>718</v>
      </c>
      <c r="H1648" t="s">
        <v>452</v>
      </c>
      <c r="I1648" s="3">
        <v>5.3311708808902301E-9</v>
      </c>
      <c r="J1648" s="7">
        <v>14952714239.93</v>
      </c>
      <c r="K1648">
        <v>3.6555</v>
      </c>
      <c r="L1648" s="3">
        <f t="shared" si="125"/>
        <v>1.0080673690871489</v>
      </c>
      <c r="M1648" s="3">
        <f t="shared" si="126"/>
        <v>5.2885065466585329E-9</v>
      </c>
      <c r="N1648">
        <f t="shared" si="127"/>
        <v>79.077527148184075</v>
      </c>
      <c r="O1648">
        <f t="shared" si="128"/>
        <v>2.1632479044777481E-5</v>
      </c>
      <c r="P1648" s="3">
        <f t="shared" si="129"/>
        <v>5.2885065466585329E-9</v>
      </c>
      <c r="Q1648" t="s">
        <v>1638</v>
      </c>
      <c r="R1648" t="s">
        <v>452</v>
      </c>
      <c r="S1648" t="s">
        <v>718</v>
      </c>
    </row>
    <row r="1649" spans="1:19" x14ac:dyDescent="0.35">
      <c r="A1649" t="s">
        <v>73</v>
      </c>
      <c r="B1649" t="s">
        <v>47</v>
      </c>
      <c r="C1649" t="s">
        <v>1636</v>
      </c>
      <c r="D1649" t="s">
        <v>1636</v>
      </c>
      <c r="E1649" t="s">
        <v>1665</v>
      </c>
      <c r="F1649" t="s">
        <v>761</v>
      </c>
      <c r="H1649" t="s">
        <v>128</v>
      </c>
      <c r="I1649" s="3">
        <v>7.6577030410505498E-4</v>
      </c>
      <c r="J1649" s="7">
        <v>23184671786.540001</v>
      </c>
      <c r="K1649">
        <v>3.6555</v>
      </c>
      <c r="L1649" s="3">
        <f t="shared" si="125"/>
        <v>0.99970282647741204</v>
      </c>
      <c r="M1649" s="3">
        <f t="shared" si="126"/>
        <v>7.6599793841070757E-4</v>
      </c>
      <c r="N1649">
        <f t="shared" si="127"/>
        <v>17759410.791218538</v>
      </c>
      <c r="O1649">
        <f t="shared" si="128"/>
        <v>4.8582713147910104</v>
      </c>
      <c r="P1649" s="3">
        <f t="shared" si="129"/>
        <v>7.6599793841070757E-4</v>
      </c>
      <c r="Q1649" t="s">
        <v>1637</v>
      </c>
    </row>
    <row r="1650" spans="1:19" x14ac:dyDescent="0.35">
      <c r="A1650" t="s">
        <v>73</v>
      </c>
      <c r="B1650" t="s">
        <v>47</v>
      </c>
      <c r="C1650" t="s">
        <v>39</v>
      </c>
      <c r="D1650" t="s">
        <v>40</v>
      </c>
      <c r="E1650" t="s">
        <v>304</v>
      </c>
      <c r="F1650" t="s">
        <v>305</v>
      </c>
      <c r="H1650" t="s">
        <v>128</v>
      </c>
      <c r="I1650" s="3">
        <v>9.0136804584368198E-4</v>
      </c>
      <c r="J1650" s="7">
        <v>14952714239.93</v>
      </c>
      <c r="K1650">
        <v>3.6555</v>
      </c>
      <c r="L1650" s="3">
        <f t="shared" si="125"/>
        <v>1.0080673690871489</v>
      </c>
      <c r="M1650" s="3">
        <f t="shared" si="126"/>
        <v>8.9415457089927629E-4</v>
      </c>
      <c r="N1650">
        <f t="shared" si="127"/>
        <v>13370037.784984108</v>
      </c>
      <c r="O1650">
        <f t="shared" si="128"/>
        <v>3.6575127301283294</v>
      </c>
      <c r="P1650" s="3">
        <f t="shared" si="129"/>
        <v>8.9415457089927629E-4</v>
      </c>
      <c r="Q1650" t="s">
        <v>1638</v>
      </c>
      <c r="R1650" t="s">
        <v>128</v>
      </c>
      <c r="S1650" t="s">
        <v>306</v>
      </c>
    </row>
    <row r="1651" spans="1:19" x14ac:dyDescent="0.35">
      <c r="A1651" t="s">
        <v>73</v>
      </c>
      <c r="B1651" t="s">
        <v>47</v>
      </c>
      <c r="C1651" t="s">
        <v>1636</v>
      </c>
      <c r="D1651" t="s">
        <v>1636</v>
      </c>
      <c r="E1651" t="s">
        <v>1660</v>
      </c>
      <c r="F1651" t="s">
        <v>663</v>
      </c>
      <c r="H1651" t="s">
        <v>128</v>
      </c>
      <c r="I1651" s="3">
        <v>4.6370441688083758E-4</v>
      </c>
      <c r="J1651" s="7">
        <v>23184671786.540001</v>
      </c>
      <c r="K1651">
        <v>3.6555</v>
      </c>
      <c r="L1651" s="3">
        <f t="shared" si="125"/>
        <v>0.99970282647741204</v>
      </c>
      <c r="M1651" s="3">
        <f t="shared" si="126"/>
        <v>4.6384225851872673E-4</v>
      </c>
      <c r="N1651">
        <f t="shared" si="127"/>
        <v>10754030.524484117</v>
      </c>
      <c r="O1651">
        <f t="shared" si="128"/>
        <v>2.9418767677428854</v>
      </c>
      <c r="P1651" s="3">
        <f t="shared" si="129"/>
        <v>4.6384225851872673E-4</v>
      </c>
      <c r="Q1651" t="s">
        <v>1637</v>
      </c>
    </row>
    <row r="1652" spans="1:19" x14ac:dyDescent="0.35">
      <c r="A1652" t="s">
        <v>73</v>
      </c>
      <c r="B1652" t="s">
        <v>47</v>
      </c>
      <c r="C1652" t="s">
        <v>1636</v>
      </c>
      <c r="D1652" t="s">
        <v>1636</v>
      </c>
      <c r="E1652" t="s">
        <v>1658</v>
      </c>
      <c r="F1652" t="s">
        <v>663</v>
      </c>
      <c r="H1652" t="s">
        <v>128</v>
      </c>
      <c r="I1652" s="3">
        <v>4.8755709515443301E-4</v>
      </c>
      <c r="J1652" s="7">
        <v>23184671786.540001</v>
      </c>
      <c r="K1652">
        <v>3.6555</v>
      </c>
      <c r="L1652" s="3">
        <f t="shared" si="125"/>
        <v>0.99970282647741204</v>
      </c>
      <c r="M1652" s="3">
        <f t="shared" si="126"/>
        <v>4.8770202728385423E-4</v>
      </c>
      <c r="N1652">
        <f t="shared" si="127"/>
        <v>11307211.432206336</v>
      </c>
      <c r="O1652">
        <f t="shared" si="128"/>
        <v>3.0932051517456807</v>
      </c>
      <c r="P1652" s="3">
        <f t="shared" si="129"/>
        <v>4.8770202728385423E-4</v>
      </c>
      <c r="Q1652" t="s">
        <v>1637</v>
      </c>
    </row>
    <row r="1653" spans="1:19" x14ac:dyDescent="0.35">
      <c r="A1653" t="s">
        <v>73</v>
      </c>
      <c r="B1653" t="s">
        <v>47</v>
      </c>
      <c r="C1653" t="s">
        <v>39</v>
      </c>
      <c r="D1653" t="s">
        <v>40</v>
      </c>
      <c r="E1653" t="s">
        <v>310</v>
      </c>
      <c r="F1653" t="s">
        <v>311</v>
      </c>
      <c r="H1653" t="s">
        <v>128</v>
      </c>
      <c r="I1653" s="3">
        <v>1.8390300214472699E-3</v>
      </c>
      <c r="J1653" s="7">
        <v>14952714239.93</v>
      </c>
      <c r="K1653">
        <v>3.6555</v>
      </c>
      <c r="L1653" s="3">
        <f t="shared" si="125"/>
        <v>1.0080673690871489</v>
      </c>
      <c r="M1653" s="3">
        <f t="shared" si="126"/>
        <v>1.8243126182257003E-3</v>
      </c>
      <c r="N1653">
        <f t="shared" si="127"/>
        <v>27278425.264627412</v>
      </c>
      <c r="O1653">
        <f t="shared" si="128"/>
        <v>7.4622966118526639</v>
      </c>
      <c r="P1653" s="3">
        <f t="shared" si="129"/>
        <v>1.8243126182257003E-3</v>
      </c>
      <c r="Q1653" t="s">
        <v>1638</v>
      </c>
      <c r="R1653" t="s">
        <v>128</v>
      </c>
      <c r="S1653" t="s">
        <v>312</v>
      </c>
    </row>
    <row r="1654" spans="1:19" x14ac:dyDescent="0.35">
      <c r="A1654" t="s">
        <v>73</v>
      </c>
      <c r="B1654" t="s">
        <v>47</v>
      </c>
      <c r="C1654" t="s">
        <v>29</v>
      </c>
      <c r="D1654" t="s">
        <v>30</v>
      </c>
      <c r="E1654" t="s">
        <v>722</v>
      </c>
      <c r="F1654" t="s">
        <v>723</v>
      </c>
      <c r="G1654" t="s">
        <v>724</v>
      </c>
      <c r="H1654" t="s">
        <v>452</v>
      </c>
      <c r="I1654" s="3">
        <v>2.4387481067187901E-4</v>
      </c>
      <c r="J1654" s="7">
        <v>1860946311.6199999</v>
      </c>
      <c r="K1654">
        <v>3.6555</v>
      </c>
      <c r="L1654" s="3">
        <f t="shared" si="125"/>
        <v>1.025168952068912</v>
      </c>
      <c r="M1654" s="3">
        <f t="shared" si="126"/>
        <v>2.3788743326620538E-4</v>
      </c>
      <c r="N1654">
        <f t="shared" si="127"/>
        <v>442695.74151749373</v>
      </c>
      <c r="O1654">
        <f t="shared" si="128"/>
        <v>0.1211040190172326</v>
      </c>
      <c r="P1654" s="3">
        <f t="shared" si="129"/>
        <v>2.3788743326620535E-4</v>
      </c>
      <c r="Q1654" t="s">
        <v>1638</v>
      </c>
      <c r="R1654" t="s">
        <v>452</v>
      </c>
      <c r="S1654" t="s">
        <v>724</v>
      </c>
    </row>
    <row r="1655" spans="1:19" x14ac:dyDescent="0.35">
      <c r="A1655" t="s">
        <v>73</v>
      </c>
      <c r="B1655" t="s">
        <v>47</v>
      </c>
      <c r="C1655" t="s">
        <v>1636</v>
      </c>
      <c r="D1655" t="s">
        <v>1636</v>
      </c>
      <c r="E1655" t="s">
        <v>1656</v>
      </c>
      <c r="F1655" t="s">
        <v>663</v>
      </c>
      <c r="H1655" t="s">
        <v>128</v>
      </c>
      <c r="I1655" s="3">
        <v>1.060626329080109E-4</v>
      </c>
      <c r="J1655" s="7">
        <v>23184671786.540001</v>
      </c>
      <c r="K1655">
        <v>3.6555</v>
      </c>
      <c r="L1655" s="3">
        <f t="shared" si="125"/>
        <v>0.99970282647741204</v>
      </c>
      <c r="M1655" s="3">
        <f t="shared" si="126"/>
        <v>1.0609416128364558E-4</v>
      </c>
      <c r="N1655">
        <f t="shared" si="127"/>
        <v>2459758.3078295621</v>
      </c>
      <c r="O1655">
        <f t="shared" si="128"/>
        <v>0.6728924381971173</v>
      </c>
      <c r="P1655" s="3">
        <f t="shared" si="129"/>
        <v>1.0609416128364558E-4</v>
      </c>
      <c r="Q1655" t="s">
        <v>1637</v>
      </c>
    </row>
    <row r="1656" spans="1:19" x14ac:dyDescent="0.35">
      <c r="A1656" t="s">
        <v>73</v>
      </c>
      <c r="B1656" t="s">
        <v>47</v>
      </c>
      <c r="C1656" t="s">
        <v>1636</v>
      </c>
      <c r="D1656" t="s">
        <v>1636</v>
      </c>
      <c r="E1656" t="s">
        <v>936</v>
      </c>
      <c r="F1656" t="s">
        <v>937</v>
      </c>
      <c r="H1656" t="s">
        <v>128</v>
      </c>
      <c r="I1656" s="3">
        <v>6.8138629513037161E-5</v>
      </c>
      <c r="J1656" s="7">
        <v>23184671786.540001</v>
      </c>
      <c r="K1656">
        <v>3.6555</v>
      </c>
      <c r="L1656" s="3">
        <f t="shared" si="125"/>
        <v>0.99970282647741204</v>
      </c>
      <c r="M1656" s="3">
        <f t="shared" si="126"/>
        <v>6.8158884528848258E-5</v>
      </c>
      <c r="N1656">
        <f t="shared" si="127"/>
        <v>1580241.367138026</v>
      </c>
      <c r="O1656">
        <f t="shared" si="128"/>
        <v>0.43229144224812638</v>
      </c>
      <c r="P1656" s="3">
        <f t="shared" si="129"/>
        <v>6.8158884528848258E-5</v>
      </c>
      <c r="Q1656" t="s">
        <v>1637</v>
      </c>
    </row>
    <row r="1657" spans="1:19" x14ac:dyDescent="0.35">
      <c r="A1657" t="s">
        <v>73</v>
      </c>
      <c r="B1657" t="s">
        <v>47</v>
      </c>
      <c r="C1657" t="s">
        <v>39</v>
      </c>
      <c r="D1657" t="s">
        <v>40</v>
      </c>
      <c r="E1657" t="s">
        <v>722</v>
      </c>
      <c r="F1657" t="s">
        <v>723</v>
      </c>
      <c r="G1657" t="s">
        <v>724</v>
      </c>
      <c r="H1657" t="s">
        <v>452</v>
      </c>
      <c r="I1657" s="3">
        <v>1.13318345973046E-4</v>
      </c>
      <c r="J1657" s="7">
        <v>14952714239.93</v>
      </c>
      <c r="K1657">
        <v>3.6555</v>
      </c>
      <c r="L1657" s="3">
        <f t="shared" si="125"/>
        <v>1.0080673690871489</v>
      </c>
      <c r="M1657" s="3">
        <f t="shared" si="126"/>
        <v>1.1241148106565631E-4</v>
      </c>
      <c r="N1657">
        <f t="shared" si="127"/>
        <v>1680856.7536620607</v>
      </c>
      <c r="O1657">
        <f t="shared" si="128"/>
        <v>0.45981582647026692</v>
      </c>
      <c r="P1657" s="3">
        <f t="shared" si="129"/>
        <v>1.1241148106565631E-4</v>
      </c>
      <c r="Q1657" t="s">
        <v>1638</v>
      </c>
      <c r="R1657" t="s">
        <v>452</v>
      </c>
      <c r="S1657" t="s">
        <v>724</v>
      </c>
    </row>
    <row r="1658" spans="1:19" x14ac:dyDescent="0.35">
      <c r="A1658" t="s">
        <v>73</v>
      </c>
      <c r="B1658" t="s">
        <v>47</v>
      </c>
      <c r="C1658" t="s">
        <v>1636</v>
      </c>
      <c r="D1658" t="s">
        <v>1636</v>
      </c>
      <c r="E1658" t="s">
        <v>1653</v>
      </c>
      <c r="F1658" t="s">
        <v>761</v>
      </c>
      <c r="H1658" t="s">
        <v>128</v>
      </c>
      <c r="I1658" s="3">
        <v>3.1311082954165403E-4</v>
      </c>
      <c r="J1658" s="7">
        <v>23184671786.540001</v>
      </c>
      <c r="K1658">
        <v>3.6555</v>
      </c>
      <c r="L1658" s="3">
        <f t="shared" si="125"/>
        <v>0.99970282647741204</v>
      </c>
      <c r="M1658" s="3">
        <f t="shared" si="126"/>
        <v>3.1320390544952478E-4</v>
      </c>
      <c r="N1658">
        <f t="shared" si="127"/>
        <v>7261529.7501097396</v>
      </c>
      <c r="O1658">
        <f t="shared" si="128"/>
        <v>1.9864668992230172</v>
      </c>
      <c r="P1658" s="3">
        <f t="shared" si="129"/>
        <v>3.1320390544952478E-4</v>
      </c>
      <c r="Q1658" t="s">
        <v>1637</v>
      </c>
    </row>
    <row r="1659" spans="1:19" x14ac:dyDescent="0.35">
      <c r="A1659" t="s">
        <v>73</v>
      </c>
      <c r="B1659" t="s">
        <v>47</v>
      </c>
      <c r="C1659" t="s">
        <v>29</v>
      </c>
      <c r="D1659" t="s">
        <v>30</v>
      </c>
      <c r="E1659" t="s">
        <v>313</v>
      </c>
      <c r="F1659" t="s">
        <v>314</v>
      </c>
      <c r="H1659" t="s">
        <v>128</v>
      </c>
      <c r="I1659" s="3">
        <v>3.6758943967396202E-3</v>
      </c>
      <c r="J1659" s="7">
        <v>1860946311.6199999</v>
      </c>
      <c r="K1659">
        <v>3.6555</v>
      </c>
      <c r="L1659" s="3">
        <f t="shared" si="125"/>
        <v>1.025168952068912</v>
      </c>
      <c r="M1659" s="3">
        <f t="shared" si="126"/>
        <v>3.5856474089673036E-3</v>
      </c>
      <c r="N1659">
        <f t="shared" si="127"/>
        <v>6672697.3204875132</v>
      </c>
      <c r="O1659">
        <f t="shared" si="128"/>
        <v>1.825385671040217</v>
      </c>
      <c r="P1659" s="3">
        <f t="shared" si="129"/>
        <v>3.5856474089673036E-3</v>
      </c>
      <c r="Q1659" t="s">
        <v>1638</v>
      </c>
      <c r="R1659" t="s">
        <v>128</v>
      </c>
      <c r="S1659" t="s">
        <v>315</v>
      </c>
    </row>
    <row r="1660" spans="1:19" x14ac:dyDescent="0.35">
      <c r="A1660" t="s">
        <v>73</v>
      </c>
      <c r="B1660" t="s">
        <v>47</v>
      </c>
      <c r="C1660" t="s">
        <v>1636</v>
      </c>
      <c r="D1660" t="s">
        <v>1636</v>
      </c>
      <c r="E1660" t="s">
        <v>1643</v>
      </c>
      <c r="F1660" t="s">
        <v>663</v>
      </c>
      <c r="H1660" t="s">
        <v>128</v>
      </c>
      <c r="I1660" s="3">
        <v>1.0466126025954369E-5</v>
      </c>
      <c r="J1660" s="7">
        <v>23184671786.540001</v>
      </c>
      <c r="K1660">
        <v>3.6555</v>
      </c>
      <c r="L1660" s="3">
        <f t="shared" si="125"/>
        <v>0.99970282647741204</v>
      </c>
      <c r="M1660" s="3">
        <f t="shared" si="126"/>
        <v>1.0469237206053701E-5</v>
      </c>
      <c r="N1660">
        <f t="shared" si="127"/>
        <v>242725.82847778811</v>
      </c>
      <c r="O1660">
        <f t="shared" si="128"/>
        <v>6.6400171926627852E-2</v>
      </c>
      <c r="P1660" s="3">
        <f t="shared" si="129"/>
        <v>1.0469237206053701E-5</v>
      </c>
      <c r="Q1660" t="s">
        <v>1637</v>
      </c>
    </row>
    <row r="1661" spans="1:19" x14ac:dyDescent="0.35">
      <c r="A1661" t="s">
        <v>73</v>
      </c>
      <c r="B1661" t="s">
        <v>47</v>
      </c>
      <c r="C1661" t="s">
        <v>76</v>
      </c>
      <c r="D1661" t="s">
        <v>77</v>
      </c>
      <c r="E1661" t="s">
        <v>316</v>
      </c>
      <c r="F1661" t="s">
        <v>317</v>
      </c>
      <c r="G1661" t="s">
        <v>1642</v>
      </c>
      <c r="H1661" t="s">
        <v>128</v>
      </c>
      <c r="I1661" s="3">
        <v>7.7152159940641599E-19</v>
      </c>
      <c r="J1661" s="7">
        <v>6371011234.9899998</v>
      </c>
      <c r="K1661">
        <v>3.6555</v>
      </c>
      <c r="L1661" s="3">
        <f t="shared" si="125"/>
        <v>0.97263275839549324</v>
      </c>
      <c r="M1661" s="3">
        <f t="shared" si="126"/>
        <v>7.9323011974134937E-19</v>
      </c>
      <c r="N1661">
        <f t="shared" si="127"/>
        <v>5.0536780048046001E-9</v>
      </c>
      <c r="O1661">
        <f t="shared" si="128"/>
        <v>1.3824861181246341E-15</v>
      </c>
      <c r="P1661" s="3">
        <f t="shared" si="129"/>
        <v>7.9323011974134947E-19</v>
      </c>
      <c r="Q1661" t="s">
        <v>1669</v>
      </c>
      <c r="R1661" t="s">
        <v>128</v>
      </c>
      <c r="S1661" t="s">
        <v>318</v>
      </c>
    </row>
    <row r="1662" spans="1:19" x14ac:dyDescent="0.35">
      <c r="A1662" t="s">
        <v>73</v>
      </c>
      <c r="B1662" t="s">
        <v>47</v>
      </c>
      <c r="C1662" t="s">
        <v>76</v>
      </c>
      <c r="D1662" t="s">
        <v>77</v>
      </c>
      <c r="E1662" t="s">
        <v>722</v>
      </c>
      <c r="F1662" t="s">
        <v>723</v>
      </c>
      <c r="G1662" t="s">
        <v>724</v>
      </c>
      <c r="H1662" t="s">
        <v>452</v>
      </c>
      <c r="I1662" s="3">
        <v>1.6420799017266799E-3</v>
      </c>
      <c r="J1662" s="7">
        <v>6371011234.9899998</v>
      </c>
      <c r="K1662">
        <v>3.6555</v>
      </c>
      <c r="L1662" s="3">
        <f t="shared" si="125"/>
        <v>0.97263275839549324</v>
      </c>
      <c r="M1662" s="3">
        <f t="shared" si="126"/>
        <v>1.6882835659735977E-3</v>
      </c>
      <c r="N1662">
        <f t="shared" si="127"/>
        <v>10756073.566666771</v>
      </c>
      <c r="O1662">
        <f t="shared" si="128"/>
        <v>2.9424356631560036</v>
      </c>
      <c r="P1662" s="3">
        <f t="shared" si="129"/>
        <v>1.6882835659735977E-3</v>
      </c>
      <c r="Q1662" t="s">
        <v>1638</v>
      </c>
      <c r="R1662" t="s">
        <v>452</v>
      </c>
      <c r="S1662" t="s">
        <v>724</v>
      </c>
    </row>
    <row r="1663" spans="1:19" x14ac:dyDescent="0.35">
      <c r="A1663" t="s">
        <v>73</v>
      </c>
      <c r="B1663" t="s">
        <v>47</v>
      </c>
      <c r="C1663" t="s">
        <v>1636</v>
      </c>
      <c r="D1663" t="s">
        <v>1636</v>
      </c>
      <c r="E1663" t="s">
        <v>245</v>
      </c>
      <c r="F1663" t="s">
        <v>246</v>
      </c>
      <c r="G1663" t="s">
        <v>233</v>
      </c>
      <c r="H1663" t="s">
        <v>128</v>
      </c>
      <c r="I1663" s="3">
        <v>1.0715749618801251E-3</v>
      </c>
      <c r="J1663" s="7">
        <v>23184671786.540001</v>
      </c>
      <c r="K1663">
        <v>3.6555</v>
      </c>
      <c r="L1663" s="3">
        <f t="shared" si="125"/>
        <v>0.99970282647741204</v>
      </c>
      <c r="M1663" s="3">
        <f t="shared" si="126"/>
        <v>1.0718935002474326E-3</v>
      </c>
      <c r="N1663">
        <f t="shared" si="127"/>
        <v>24851498.993362259</v>
      </c>
      <c r="O1663">
        <f t="shared" si="128"/>
        <v>6.7983857183318994</v>
      </c>
      <c r="P1663" s="3">
        <f t="shared" si="129"/>
        <v>1.0718935002474326E-3</v>
      </c>
      <c r="Q1663" t="s">
        <v>1637</v>
      </c>
    </row>
    <row r="1664" spans="1:19" x14ac:dyDescent="0.35">
      <c r="A1664" t="s">
        <v>73</v>
      </c>
      <c r="B1664" t="s">
        <v>47</v>
      </c>
      <c r="C1664" t="s">
        <v>76</v>
      </c>
      <c r="D1664" t="s">
        <v>77</v>
      </c>
      <c r="E1664" t="s">
        <v>725</v>
      </c>
      <c r="F1664" t="s">
        <v>726</v>
      </c>
      <c r="G1664" t="s">
        <v>727</v>
      </c>
      <c r="H1664" t="s">
        <v>452</v>
      </c>
      <c r="I1664" s="3">
        <v>9.1066535775310298E-8</v>
      </c>
      <c r="J1664" s="7">
        <v>6371011234.9899998</v>
      </c>
      <c r="K1664">
        <v>3.6555</v>
      </c>
      <c r="L1664" s="3">
        <f t="shared" si="125"/>
        <v>0.97263275839549324</v>
      </c>
      <c r="M1664" s="3">
        <f t="shared" si="126"/>
        <v>9.3628900516921211E-8</v>
      </c>
      <c r="N1664">
        <f t="shared" si="127"/>
        <v>596.51077711306607</v>
      </c>
      <c r="O1664">
        <f t="shared" si="128"/>
        <v>1.6318171990509263E-4</v>
      </c>
      <c r="P1664" s="3">
        <f t="shared" si="129"/>
        <v>9.3628900516921211E-8</v>
      </c>
      <c r="Q1664" t="s">
        <v>1638</v>
      </c>
      <c r="R1664" t="s">
        <v>452</v>
      </c>
      <c r="S1664" t="s">
        <v>727</v>
      </c>
    </row>
    <row r="1665" spans="1:19" x14ac:dyDescent="0.35">
      <c r="A1665" t="s">
        <v>73</v>
      </c>
      <c r="B1665" t="s">
        <v>47</v>
      </c>
      <c r="C1665" t="s">
        <v>1636</v>
      </c>
      <c r="D1665" t="s">
        <v>1636</v>
      </c>
      <c r="E1665" t="s">
        <v>241</v>
      </c>
      <c r="F1665" t="s">
        <v>242</v>
      </c>
      <c r="G1665" t="s">
        <v>233</v>
      </c>
      <c r="H1665" t="s">
        <v>128</v>
      </c>
      <c r="I1665" s="3">
        <v>5.004860683906334E-4</v>
      </c>
      <c r="J1665" s="7">
        <v>23184671786.540001</v>
      </c>
      <c r="K1665">
        <v>3.6555</v>
      </c>
      <c r="L1665" s="3">
        <f t="shared" si="125"/>
        <v>0.99970282647741204</v>
      </c>
      <c r="M1665" s="3">
        <f t="shared" si="126"/>
        <v>5.0063484381069885E-4</v>
      </c>
      <c r="N1665">
        <f t="shared" si="127"/>
        <v>11607054.538656769</v>
      </c>
      <c r="O1665">
        <f t="shared" si="128"/>
        <v>3.1752303484220405</v>
      </c>
      <c r="P1665" s="3">
        <f t="shared" si="129"/>
        <v>5.0063484381069885E-4</v>
      </c>
      <c r="Q1665" t="s">
        <v>1637</v>
      </c>
    </row>
    <row r="1666" spans="1:19" x14ac:dyDescent="0.35">
      <c r="A1666" t="s">
        <v>73</v>
      </c>
      <c r="B1666" t="s">
        <v>47</v>
      </c>
      <c r="C1666" t="s">
        <v>1636</v>
      </c>
      <c r="D1666" t="s">
        <v>1636</v>
      </c>
      <c r="E1666" t="s">
        <v>243</v>
      </c>
      <c r="F1666" t="s">
        <v>244</v>
      </c>
      <c r="G1666" t="s">
        <v>233</v>
      </c>
      <c r="H1666" t="s">
        <v>128</v>
      </c>
      <c r="I1666" s="3">
        <v>7.9554564512604391E-5</v>
      </c>
      <c r="J1666" s="7">
        <v>23184671786.540001</v>
      </c>
      <c r="K1666">
        <v>3.6555</v>
      </c>
      <c r="L1666" s="3">
        <f t="shared" ref="L1666:L1729" si="130">SUMIFS($I$2:$I$3582,$A$2:$A$3582,$A1666,$B$2:$B$3582,$B1666,$C$2:$C$3582,$C1666)</f>
        <v>0.99970282647741204</v>
      </c>
      <c r="M1666" s="3">
        <f t="shared" ref="M1666:M1729" si="131">IF(L1666=0,0,I1666/L1666)</f>
        <v>7.957821305049786E-5</v>
      </c>
      <c r="N1666">
        <f t="shared" ref="N1666:N1729" si="132">M1666*J1666</f>
        <v>1844994.7509351471</v>
      </c>
      <c r="O1666">
        <f t="shared" ref="O1666:O1729" si="133">IF(K1666=0,"",N1666/K1666/1000000)</f>
        <v>0.50471748076464151</v>
      </c>
      <c r="P1666" s="3">
        <f t="shared" ref="P1666:P1729" si="134">IF(J1666=0,0,N1666/J1666)</f>
        <v>7.957821305049786E-5</v>
      </c>
      <c r="Q1666" t="s">
        <v>1637</v>
      </c>
    </row>
    <row r="1667" spans="1:19" x14ac:dyDescent="0.35">
      <c r="A1667" t="s">
        <v>73</v>
      </c>
      <c r="B1667" t="s">
        <v>47</v>
      </c>
      <c r="C1667" t="s">
        <v>39</v>
      </c>
      <c r="D1667" t="s">
        <v>40</v>
      </c>
      <c r="E1667" t="s">
        <v>319</v>
      </c>
      <c r="F1667" t="s">
        <v>320</v>
      </c>
      <c r="H1667" t="s">
        <v>128</v>
      </c>
      <c r="I1667" s="3">
        <v>2.40894409211799E-3</v>
      </c>
      <c r="J1667" s="7">
        <v>14952714239.93</v>
      </c>
      <c r="K1667">
        <v>3.6555</v>
      </c>
      <c r="L1667" s="3">
        <f t="shared" si="130"/>
        <v>1.0080673690871489</v>
      </c>
      <c r="M1667" s="3">
        <f t="shared" si="131"/>
        <v>2.3896657763056045E-3</v>
      </c>
      <c r="N1667">
        <f t="shared" si="132"/>
        <v>35731989.482038192</v>
      </c>
      <c r="O1667">
        <f t="shared" si="133"/>
        <v>9.774856923003199</v>
      </c>
      <c r="P1667" s="3">
        <f t="shared" si="134"/>
        <v>2.3896657763056045E-3</v>
      </c>
      <c r="Q1667" t="s">
        <v>1638</v>
      </c>
      <c r="R1667" t="s">
        <v>128</v>
      </c>
      <c r="S1667" t="s">
        <v>321</v>
      </c>
    </row>
    <row r="1668" spans="1:19" x14ac:dyDescent="0.35">
      <c r="A1668" t="s">
        <v>73</v>
      </c>
      <c r="B1668" t="s">
        <v>47</v>
      </c>
      <c r="C1668" t="s">
        <v>39</v>
      </c>
      <c r="D1668" t="s">
        <v>40</v>
      </c>
      <c r="E1668" t="s">
        <v>189</v>
      </c>
      <c r="F1668" t="s">
        <v>190</v>
      </c>
      <c r="G1668" t="s">
        <v>191</v>
      </c>
      <c r="H1668" t="s">
        <v>128</v>
      </c>
      <c r="I1668" s="3">
        <v>5.5248240866550098E-3</v>
      </c>
      <c r="J1668" s="7">
        <v>14952714239.93</v>
      </c>
      <c r="K1668">
        <v>3.6555</v>
      </c>
      <c r="L1668" s="3">
        <f t="shared" si="130"/>
        <v>1.0080673690871489</v>
      </c>
      <c r="M1668" s="3">
        <f t="shared" si="131"/>
        <v>5.4806099830986398E-3</v>
      </c>
      <c r="N1668">
        <f t="shared" si="132"/>
        <v>81949994.937781543</v>
      </c>
      <c r="O1668">
        <f t="shared" si="133"/>
        <v>22.418272449126395</v>
      </c>
      <c r="P1668" s="3">
        <f t="shared" si="134"/>
        <v>5.480609983098639E-3</v>
      </c>
      <c r="Q1668" t="s">
        <v>1638</v>
      </c>
      <c r="R1668" t="s">
        <v>128</v>
      </c>
      <c r="S1668" t="s">
        <v>191</v>
      </c>
    </row>
    <row r="1669" spans="1:19" x14ac:dyDescent="0.35">
      <c r="A1669" t="s">
        <v>73</v>
      </c>
      <c r="B1669" t="s">
        <v>47</v>
      </c>
      <c r="C1669" t="s">
        <v>1636</v>
      </c>
      <c r="D1669" t="s">
        <v>1636</v>
      </c>
      <c r="E1669" t="s">
        <v>247</v>
      </c>
      <c r="F1669" t="s">
        <v>248</v>
      </c>
      <c r="G1669" t="s">
        <v>233</v>
      </c>
      <c r="H1669" t="s">
        <v>128</v>
      </c>
      <c r="I1669" s="3">
        <v>3.6549949478431572E-8</v>
      </c>
      <c r="J1669" s="7">
        <v>23184671786.540001</v>
      </c>
      <c r="K1669">
        <v>3.6555</v>
      </c>
      <c r="L1669" s="3">
        <f t="shared" si="130"/>
        <v>0.99970282647741204</v>
      </c>
      <c r="M1669" s="3">
        <f t="shared" si="131"/>
        <v>3.6560814384430879E-8</v>
      </c>
      <c r="N1669">
        <f t="shared" si="132"/>
        <v>847.65048175164043</v>
      </c>
      <c r="O1669">
        <f t="shared" si="133"/>
        <v>2.3188359506268375E-4</v>
      </c>
      <c r="P1669" s="3">
        <f t="shared" si="134"/>
        <v>3.6560814384430879E-8</v>
      </c>
      <c r="Q1669" t="s">
        <v>1637</v>
      </c>
    </row>
    <row r="1670" spans="1:19" x14ac:dyDescent="0.35">
      <c r="A1670" t="s">
        <v>73</v>
      </c>
      <c r="B1670" t="s">
        <v>47</v>
      </c>
      <c r="C1670" t="s">
        <v>39</v>
      </c>
      <c r="D1670" t="s">
        <v>40</v>
      </c>
      <c r="E1670" t="s">
        <v>725</v>
      </c>
      <c r="F1670" t="s">
        <v>726</v>
      </c>
      <c r="G1670" t="s">
        <v>727</v>
      </c>
      <c r="H1670" t="s">
        <v>452</v>
      </c>
      <c r="I1670" s="3">
        <v>3.7084477656608803E-8</v>
      </c>
      <c r="J1670" s="7">
        <v>14952714239.93</v>
      </c>
      <c r="K1670">
        <v>3.6555</v>
      </c>
      <c r="L1670" s="3">
        <f t="shared" si="130"/>
        <v>1.0080673690871489</v>
      </c>
      <c r="M1670" s="3">
        <f t="shared" si="131"/>
        <v>3.6787697721225213E-8</v>
      </c>
      <c r="N1670">
        <f t="shared" si="132"/>
        <v>550.07593157040469</v>
      </c>
      <c r="O1670">
        <f t="shared" si="133"/>
        <v>1.5047898552055934E-4</v>
      </c>
      <c r="P1670" s="3">
        <f t="shared" si="134"/>
        <v>3.6787697721225213E-8</v>
      </c>
      <c r="Q1670" t="s">
        <v>1638</v>
      </c>
      <c r="R1670" t="s">
        <v>452</v>
      </c>
      <c r="S1670" t="s">
        <v>727</v>
      </c>
    </row>
    <row r="1671" spans="1:19" x14ac:dyDescent="0.35">
      <c r="A1671" t="s">
        <v>73</v>
      </c>
      <c r="B1671" t="s">
        <v>47</v>
      </c>
      <c r="C1671" t="s">
        <v>1636</v>
      </c>
      <c r="D1671" t="s">
        <v>1636</v>
      </c>
      <c r="E1671" t="s">
        <v>249</v>
      </c>
      <c r="F1671" t="s">
        <v>250</v>
      </c>
      <c r="H1671" t="s">
        <v>128</v>
      </c>
      <c r="I1671" s="3">
        <v>1.1336597223910081E-3</v>
      </c>
      <c r="J1671" s="7">
        <v>23184671786.540001</v>
      </c>
      <c r="K1671">
        <v>3.6555</v>
      </c>
      <c r="L1671" s="3">
        <f t="shared" si="130"/>
        <v>0.99970282647741204</v>
      </c>
      <c r="M1671" s="3">
        <f t="shared" si="131"/>
        <v>1.1339967161897613E-3</v>
      </c>
      <c r="N1671">
        <f t="shared" si="132"/>
        <v>26291341.671873767</v>
      </c>
      <c r="O1671">
        <f t="shared" si="133"/>
        <v>7.1922696407806779</v>
      </c>
      <c r="P1671" s="3">
        <f t="shared" si="134"/>
        <v>1.1339967161897613E-3</v>
      </c>
      <c r="Q1671" t="s">
        <v>1637</v>
      </c>
    </row>
    <row r="1672" spans="1:19" x14ac:dyDescent="0.35">
      <c r="A1672" t="s">
        <v>73</v>
      </c>
      <c r="B1672" t="s">
        <v>47</v>
      </c>
      <c r="C1672" t="s">
        <v>1636</v>
      </c>
      <c r="D1672" t="s">
        <v>1636</v>
      </c>
      <c r="E1672" t="s">
        <v>189</v>
      </c>
      <c r="F1672" t="s">
        <v>190</v>
      </c>
      <c r="G1672" t="s">
        <v>191</v>
      </c>
      <c r="H1672" t="s">
        <v>128</v>
      </c>
      <c r="I1672" s="3">
        <v>4.7136436783446114E-3</v>
      </c>
      <c r="J1672" s="7">
        <v>23184671786.540001</v>
      </c>
      <c r="K1672">
        <v>3.6555</v>
      </c>
      <c r="L1672" s="3">
        <f t="shared" si="130"/>
        <v>0.99970282647741204</v>
      </c>
      <c r="M1672" s="3">
        <f t="shared" si="131"/>
        <v>4.7150448648362554E-3</v>
      </c>
      <c r="N1672">
        <f t="shared" si="132"/>
        <v>109316767.65003945</v>
      </c>
      <c r="O1672">
        <f t="shared" si="133"/>
        <v>29.904737423071932</v>
      </c>
      <c r="P1672" s="3">
        <f t="shared" si="134"/>
        <v>4.7150448648362554E-3</v>
      </c>
      <c r="Q1672" t="s">
        <v>1637</v>
      </c>
    </row>
    <row r="1673" spans="1:19" x14ac:dyDescent="0.35">
      <c r="A1673" t="s">
        <v>73</v>
      </c>
      <c r="B1673" t="s">
        <v>47</v>
      </c>
      <c r="C1673" t="s">
        <v>29</v>
      </c>
      <c r="D1673" t="s">
        <v>30</v>
      </c>
      <c r="E1673" t="s">
        <v>725</v>
      </c>
      <c r="F1673" t="s">
        <v>726</v>
      </c>
      <c r="G1673" t="s">
        <v>727</v>
      </c>
      <c r="H1673" t="s">
        <v>452</v>
      </c>
      <c r="I1673" s="3">
        <v>2.8871277257350001E-7</v>
      </c>
      <c r="J1673" s="7">
        <v>1860946311.6199999</v>
      </c>
      <c r="K1673">
        <v>3.6555</v>
      </c>
      <c r="L1673" s="3">
        <f t="shared" si="130"/>
        <v>1.025168952068912</v>
      </c>
      <c r="M1673" s="3">
        <f t="shared" si="131"/>
        <v>2.8162457709126238E-7</v>
      </c>
      <c r="N1673">
        <f t="shared" si="132"/>
        <v>524.08821799952705</v>
      </c>
      <c r="O1673">
        <f t="shared" si="133"/>
        <v>1.4336977650103325E-4</v>
      </c>
      <c r="P1673" s="3">
        <f t="shared" si="134"/>
        <v>2.8162457709126238E-7</v>
      </c>
      <c r="Q1673" t="s">
        <v>1638</v>
      </c>
      <c r="R1673" t="s">
        <v>452</v>
      </c>
      <c r="S1673" t="s">
        <v>727</v>
      </c>
    </row>
    <row r="1674" spans="1:19" x14ac:dyDescent="0.35">
      <c r="A1674" t="s">
        <v>73</v>
      </c>
      <c r="B1674" t="s">
        <v>47</v>
      </c>
      <c r="C1674" t="s">
        <v>29</v>
      </c>
      <c r="D1674" t="s">
        <v>30</v>
      </c>
      <c r="E1674" t="s">
        <v>189</v>
      </c>
      <c r="F1674" t="s">
        <v>190</v>
      </c>
      <c r="G1674" t="s">
        <v>191</v>
      </c>
      <c r="H1674" t="s">
        <v>128</v>
      </c>
      <c r="I1674" s="3">
        <v>1.43331194677318E-2</v>
      </c>
      <c r="J1674" s="7">
        <v>1860946311.6199999</v>
      </c>
      <c r="K1674">
        <v>3.6555</v>
      </c>
      <c r="L1674" s="3">
        <f t="shared" si="130"/>
        <v>1.025168952068912</v>
      </c>
      <c r="M1674" s="3">
        <f t="shared" si="131"/>
        <v>1.3981226644452968E-2</v>
      </c>
      <c r="N1674">
        <f t="shared" si="132"/>
        <v>26018312.155918017</v>
      </c>
      <c r="O1674">
        <f t="shared" si="133"/>
        <v>7.1175795803359367</v>
      </c>
      <c r="P1674" s="3">
        <f t="shared" si="134"/>
        <v>1.3981226644452968E-2</v>
      </c>
      <c r="Q1674" t="s">
        <v>1638</v>
      </c>
      <c r="R1674" t="s">
        <v>128</v>
      </c>
      <c r="S1674" t="s">
        <v>191</v>
      </c>
    </row>
    <row r="1675" spans="1:19" x14ac:dyDescent="0.35">
      <c r="A1675" t="s">
        <v>73</v>
      </c>
      <c r="B1675" t="s">
        <v>47</v>
      </c>
      <c r="C1675" t="s">
        <v>29</v>
      </c>
      <c r="D1675" t="s">
        <v>30</v>
      </c>
      <c r="E1675" t="s">
        <v>325</v>
      </c>
      <c r="F1675" t="s">
        <v>326</v>
      </c>
      <c r="H1675" t="s">
        <v>128</v>
      </c>
      <c r="I1675" s="3">
        <v>1.809223719949192E-2</v>
      </c>
      <c r="J1675" s="7">
        <v>1860946311.6199999</v>
      </c>
      <c r="K1675">
        <v>3.6555</v>
      </c>
      <c r="L1675" s="3">
        <f t="shared" si="130"/>
        <v>1.025168952068912</v>
      </c>
      <c r="M1675" s="3">
        <f t="shared" si="131"/>
        <v>1.7648054169978177E-2</v>
      </c>
      <c r="N1675">
        <f t="shared" si="132"/>
        <v>32842081.314890847</v>
      </c>
      <c r="O1675">
        <f t="shared" si="133"/>
        <v>8.9842925221969221</v>
      </c>
      <c r="P1675" s="3">
        <f t="shared" si="134"/>
        <v>1.7648054169978177E-2</v>
      </c>
      <c r="Q1675" t="s">
        <v>1638</v>
      </c>
      <c r="R1675" t="s">
        <v>128</v>
      </c>
      <c r="S1675" t="s">
        <v>327</v>
      </c>
    </row>
    <row r="1676" spans="1:19" x14ac:dyDescent="0.35">
      <c r="A1676" t="s">
        <v>73</v>
      </c>
      <c r="B1676" t="s">
        <v>47</v>
      </c>
      <c r="C1676" t="s">
        <v>39</v>
      </c>
      <c r="D1676" t="s">
        <v>40</v>
      </c>
      <c r="E1676" t="s">
        <v>728</v>
      </c>
      <c r="F1676" t="s">
        <v>729</v>
      </c>
      <c r="G1676" t="s">
        <v>730</v>
      </c>
      <c r="H1676" t="s">
        <v>452</v>
      </c>
      <c r="I1676" s="3">
        <v>1.17205193944621E-7</v>
      </c>
      <c r="J1676" s="7">
        <v>14952714239.93</v>
      </c>
      <c r="K1676">
        <v>3.6555</v>
      </c>
      <c r="L1676" s="3">
        <f t="shared" si="130"/>
        <v>1.0080673690871489</v>
      </c>
      <c r="M1676" s="3">
        <f t="shared" si="131"/>
        <v>1.1626722334118964E-7</v>
      </c>
      <c r="N1676">
        <f t="shared" si="132"/>
        <v>1738.510566090928</v>
      </c>
      <c r="O1676">
        <f t="shared" si="133"/>
        <v>4.755876257942629E-4</v>
      </c>
      <c r="P1676" s="3">
        <f t="shared" si="134"/>
        <v>1.1626722334118964E-7</v>
      </c>
      <c r="Q1676" t="s">
        <v>1638</v>
      </c>
      <c r="R1676" t="s">
        <v>452</v>
      </c>
      <c r="S1676" t="s">
        <v>730</v>
      </c>
    </row>
    <row r="1677" spans="1:19" x14ac:dyDescent="0.35">
      <c r="A1677" t="s">
        <v>73</v>
      </c>
      <c r="B1677" t="s">
        <v>47</v>
      </c>
      <c r="C1677" t="s">
        <v>39</v>
      </c>
      <c r="D1677" t="s">
        <v>40</v>
      </c>
      <c r="E1677" t="s">
        <v>731</v>
      </c>
      <c r="F1677" t="s">
        <v>732</v>
      </c>
      <c r="G1677" t="s">
        <v>733</v>
      </c>
      <c r="H1677" t="s">
        <v>452</v>
      </c>
      <c r="I1677" s="3">
        <v>6.6752579789407403E-7</v>
      </c>
      <c r="J1677" s="7">
        <v>14952714239.93</v>
      </c>
      <c r="K1677">
        <v>3.6555</v>
      </c>
      <c r="L1677" s="3">
        <f t="shared" si="130"/>
        <v>1.0080673690871489</v>
      </c>
      <c r="M1677" s="3">
        <f t="shared" si="131"/>
        <v>6.621837174419693E-7</v>
      </c>
      <c r="N1677">
        <f t="shared" si="132"/>
        <v>9901.4439012443181</v>
      </c>
      <c r="O1677">
        <f t="shared" si="133"/>
        <v>2.7086428398972284E-3</v>
      </c>
      <c r="P1677" s="3">
        <f t="shared" si="134"/>
        <v>6.621837174419693E-7</v>
      </c>
      <c r="Q1677" t="s">
        <v>1638</v>
      </c>
      <c r="R1677" t="s">
        <v>452</v>
      </c>
      <c r="S1677" t="s">
        <v>733</v>
      </c>
    </row>
    <row r="1678" spans="1:19" x14ac:dyDescent="0.35">
      <c r="A1678" t="s">
        <v>73</v>
      </c>
      <c r="B1678" t="s">
        <v>47</v>
      </c>
      <c r="C1678" t="s">
        <v>39</v>
      </c>
      <c r="D1678" t="s">
        <v>40</v>
      </c>
      <c r="E1678" t="s">
        <v>325</v>
      </c>
      <c r="F1678" t="s">
        <v>326</v>
      </c>
      <c r="H1678" t="s">
        <v>128</v>
      </c>
      <c r="I1678" s="3">
        <v>2.2543446175625E-3</v>
      </c>
      <c r="J1678" s="7">
        <v>14952714239.93</v>
      </c>
      <c r="K1678">
        <v>3.6555</v>
      </c>
      <c r="L1678" s="3">
        <f t="shared" si="130"/>
        <v>1.0080673690871489</v>
      </c>
      <c r="M1678" s="3">
        <f t="shared" si="131"/>
        <v>2.2363035315823309E-3</v>
      </c>
      <c r="N1678">
        <f t="shared" si="132"/>
        <v>33438807.66149687</v>
      </c>
      <c r="O1678">
        <f t="shared" si="133"/>
        <v>9.1475332133762457</v>
      </c>
      <c r="P1678" s="3">
        <f t="shared" si="134"/>
        <v>2.2363035315823309E-3</v>
      </c>
      <c r="Q1678" t="s">
        <v>1638</v>
      </c>
      <c r="R1678" t="s">
        <v>128</v>
      </c>
      <c r="S1678" t="s">
        <v>327</v>
      </c>
    </row>
    <row r="1679" spans="1:19" x14ac:dyDescent="0.35">
      <c r="A1679" t="s">
        <v>73</v>
      </c>
      <c r="B1679" t="s">
        <v>47</v>
      </c>
      <c r="C1679" t="s">
        <v>39</v>
      </c>
      <c r="D1679" t="s">
        <v>40</v>
      </c>
      <c r="E1679" t="s">
        <v>1401</v>
      </c>
      <c r="F1679" t="s">
        <v>1402</v>
      </c>
      <c r="H1679" t="s">
        <v>128</v>
      </c>
      <c r="I1679" s="3">
        <v>2.0709692573218398E-3</v>
      </c>
      <c r="J1679" s="7">
        <v>14952714239.93</v>
      </c>
      <c r="K1679">
        <v>3.6555</v>
      </c>
      <c r="L1679" s="3">
        <f t="shared" si="130"/>
        <v>1.0080673690871489</v>
      </c>
      <c r="M1679" s="3">
        <f t="shared" si="131"/>
        <v>2.0543956890472482E-3</v>
      </c>
      <c r="N1679">
        <f t="shared" si="132"/>
        <v>30718791.674067594</v>
      </c>
      <c r="O1679">
        <f t="shared" si="133"/>
        <v>8.4034445832492395</v>
      </c>
      <c r="P1679" s="3">
        <f t="shared" si="134"/>
        <v>2.0543956890472482E-3</v>
      </c>
      <c r="Q1679" t="s">
        <v>1638</v>
      </c>
      <c r="R1679" t="s">
        <v>128</v>
      </c>
      <c r="S1679" t="s">
        <v>292</v>
      </c>
    </row>
    <row r="1680" spans="1:19" x14ac:dyDescent="0.35">
      <c r="A1680" t="s">
        <v>73</v>
      </c>
      <c r="B1680" t="s">
        <v>47</v>
      </c>
      <c r="C1680" t="s">
        <v>29</v>
      </c>
      <c r="D1680" t="s">
        <v>30</v>
      </c>
      <c r="E1680" t="s">
        <v>731</v>
      </c>
      <c r="F1680" t="s">
        <v>732</v>
      </c>
      <c r="G1680" t="s">
        <v>733</v>
      </c>
      <c r="H1680" t="s">
        <v>452</v>
      </c>
      <c r="I1680" s="3">
        <v>5.7165574284743399E-6</v>
      </c>
      <c r="J1680" s="7">
        <v>1860946311.6199999</v>
      </c>
      <c r="K1680">
        <v>3.6555</v>
      </c>
      <c r="L1680" s="3">
        <f t="shared" si="130"/>
        <v>1.025168952068912</v>
      </c>
      <c r="M1680" s="3">
        <f t="shared" si="131"/>
        <v>5.5762100646314463E-6</v>
      </c>
      <c r="N1680">
        <f t="shared" si="132"/>
        <v>10377.027552594211</v>
      </c>
      <c r="O1680">
        <f t="shared" si="133"/>
        <v>2.8387436883037099E-3</v>
      </c>
      <c r="P1680" s="3">
        <f t="shared" si="134"/>
        <v>5.5762100646314463E-6</v>
      </c>
      <c r="Q1680" t="s">
        <v>1638</v>
      </c>
      <c r="R1680" t="s">
        <v>452</v>
      </c>
      <c r="S1680" t="s">
        <v>733</v>
      </c>
    </row>
    <row r="1681" spans="1:19" x14ac:dyDescent="0.35">
      <c r="A1681" t="s">
        <v>73</v>
      </c>
      <c r="B1681" t="s">
        <v>47</v>
      </c>
      <c r="C1681" t="s">
        <v>76</v>
      </c>
      <c r="D1681" t="s">
        <v>77</v>
      </c>
      <c r="E1681" t="s">
        <v>731</v>
      </c>
      <c r="F1681" t="s">
        <v>732</v>
      </c>
      <c r="G1681" t="s">
        <v>733</v>
      </c>
      <c r="H1681" t="s">
        <v>452</v>
      </c>
      <c r="I1681" s="3">
        <v>1.9434460112432501E-6</v>
      </c>
      <c r="J1681" s="7">
        <v>6371011234.9899998</v>
      </c>
      <c r="K1681">
        <v>3.6555</v>
      </c>
      <c r="L1681" s="3">
        <f t="shared" si="130"/>
        <v>0.97263275839549324</v>
      </c>
      <c r="M1681" s="3">
        <f t="shared" si="131"/>
        <v>1.9981292985126906E-6</v>
      </c>
      <c r="N1681">
        <f t="shared" si="132"/>
        <v>12730.10420978704</v>
      </c>
      <c r="O1681">
        <f t="shared" si="133"/>
        <v>3.4824522527115414E-3</v>
      </c>
      <c r="P1681" s="3">
        <f t="shared" si="134"/>
        <v>1.9981292985126906E-6</v>
      </c>
      <c r="Q1681" t="s">
        <v>1638</v>
      </c>
      <c r="R1681" t="s">
        <v>452</v>
      </c>
      <c r="S1681" t="s">
        <v>733</v>
      </c>
    </row>
    <row r="1682" spans="1:19" x14ac:dyDescent="0.35">
      <c r="A1682" t="s">
        <v>73</v>
      </c>
      <c r="B1682" t="s">
        <v>47</v>
      </c>
      <c r="C1682" t="s">
        <v>39</v>
      </c>
      <c r="D1682" t="s">
        <v>40</v>
      </c>
      <c r="E1682" t="s">
        <v>328</v>
      </c>
      <c r="F1682" t="s">
        <v>329</v>
      </c>
      <c r="G1682" t="s">
        <v>330</v>
      </c>
      <c r="H1682" t="s">
        <v>128</v>
      </c>
      <c r="I1682" s="3">
        <v>1.2819900342803121E-3</v>
      </c>
      <c r="J1682" s="7">
        <v>14952714239.93</v>
      </c>
      <c r="K1682">
        <v>3.6555</v>
      </c>
      <c r="L1682" s="3">
        <f t="shared" si="130"/>
        <v>1.0080673690871489</v>
      </c>
      <c r="M1682" s="3">
        <f t="shared" si="131"/>
        <v>1.2717305148377263E-3</v>
      </c>
      <c r="N1682">
        <f t="shared" si="132"/>
        <v>19015822.978567582</v>
      </c>
      <c r="O1682">
        <f t="shared" si="133"/>
        <v>5.2019759208227558</v>
      </c>
      <c r="P1682" s="3">
        <f t="shared" si="134"/>
        <v>1.2717305148377263E-3</v>
      </c>
      <c r="Q1682" t="s">
        <v>1638</v>
      </c>
      <c r="R1682" t="s">
        <v>128</v>
      </c>
      <c r="S1682" t="s">
        <v>330</v>
      </c>
    </row>
    <row r="1683" spans="1:19" x14ac:dyDescent="0.35">
      <c r="A1683" t="s">
        <v>73</v>
      </c>
      <c r="B1683" t="s">
        <v>47</v>
      </c>
      <c r="C1683" t="s">
        <v>39</v>
      </c>
      <c r="D1683" t="s">
        <v>40</v>
      </c>
      <c r="E1683" t="s">
        <v>331</v>
      </c>
      <c r="F1683" t="s">
        <v>332</v>
      </c>
      <c r="G1683" t="s">
        <v>333</v>
      </c>
      <c r="H1683" t="s">
        <v>128</v>
      </c>
      <c r="I1683" s="3">
        <v>6.0926993602073303E-6</v>
      </c>
      <c r="J1683" s="7">
        <v>14952714239.93</v>
      </c>
      <c r="K1683">
        <v>3.6555</v>
      </c>
      <c r="L1683" s="3">
        <f t="shared" si="130"/>
        <v>1.0080673690871489</v>
      </c>
      <c r="M1683" s="3">
        <f t="shared" si="131"/>
        <v>6.0439406601609849E-6</v>
      </c>
      <c r="N1683">
        <f t="shared" si="132"/>
        <v>90373.317574481087</v>
      </c>
      <c r="O1683">
        <f t="shared" si="133"/>
        <v>2.4722559861710052E-2</v>
      </c>
      <c r="P1683" s="3">
        <f t="shared" si="134"/>
        <v>6.0439406601609849E-6</v>
      </c>
      <c r="Q1683" t="s">
        <v>1638</v>
      </c>
      <c r="R1683" t="s">
        <v>128</v>
      </c>
      <c r="S1683" t="s">
        <v>333</v>
      </c>
    </row>
    <row r="1684" spans="1:19" x14ac:dyDescent="0.35">
      <c r="A1684" t="s">
        <v>73</v>
      </c>
      <c r="B1684" t="s">
        <v>47</v>
      </c>
      <c r="C1684" t="s">
        <v>29</v>
      </c>
      <c r="D1684" t="s">
        <v>30</v>
      </c>
      <c r="E1684" t="s">
        <v>748</v>
      </c>
      <c r="F1684" t="s">
        <v>749</v>
      </c>
      <c r="G1684" t="s">
        <v>750</v>
      </c>
      <c r="H1684" t="s">
        <v>452</v>
      </c>
      <c r="I1684" s="3">
        <v>1.8502671204013101E-3</v>
      </c>
      <c r="J1684" s="7">
        <v>1860946311.6199999</v>
      </c>
      <c r="K1684">
        <v>3.6555</v>
      </c>
      <c r="L1684" s="3">
        <f t="shared" si="130"/>
        <v>1.025168952068912</v>
      </c>
      <c r="M1684" s="3">
        <f t="shared" si="131"/>
        <v>1.8048411597593279E-3</v>
      </c>
      <c r="N1684">
        <f t="shared" si="132"/>
        <v>3358712.4993140842</v>
      </c>
      <c r="O1684">
        <f t="shared" si="133"/>
        <v>0.91881069602354914</v>
      </c>
      <c r="P1684" s="3">
        <f t="shared" si="134"/>
        <v>1.8048411597593279E-3</v>
      </c>
      <c r="Q1684" t="s">
        <v>1638</v>
      </c>
      <c r="R1684" t="s">
        <v>452</v>
      </c>
      <c r="S1684" t="s">
        <v>750</v>
      </c>
    </row>
    <row r="1685" spans="1:19" x14ac:dyDescent="0.35">
      <c r="A1685" t="s">
        <v>73</v>
      </c>
      <c r="B1685" t="s">
        <v>47</v>
      </c>
      <c r="C1685" t="s">
        <v>39</v>
      </c>
      <c r="D1685" t="s">
        <v>40</v>
      </c>
      <c r="E1685" t="s">
        <v>748</v>
      </c>
      <c r="F1685" t="s">
        <v>749</v>
      </c>
      <c r="G1685" t="s">
        <v>750</v>
      </c>
      <c r="H1685" t="s">
        <v>452</v>
      </c>
      <c r="I1685" s="3">
        <v>1.1092687416565539E-2</v>
      </c>
      <c r="J1685" s="7">
        <v>14952714239.93</v>
      </c>
      <c r="K1685">
        <v>3.6555</v>
      </c>
      <c r="L1685" s="3">
        <f t="shared" si="130"/>
        <v>1.0080673690871489</v>
      </c>
      <c r="M1685" s="3">
        <f t="shared" si="131"/>
        <v>1.1003914774674708E-2</v>
      </c>
      <c r="N1685">
        <f t="shared" si="132"/>
        <v>164538393.14625463</v>
      </c>
      <c r="O1685">
        <f t="shared" si="133"/>
        <v>45.011186744974594</v>
      </c>
      <c r="P1685" s="3">
        <f t="shared" si="134"/>
        <v>1.1003914774674708E-2</v>
      </c>
      <c r="Q1685" t="s">
        <v>1638</v>
      </c>
      <c r="R1685" t="s">
        <v>452</v>
      </c>
      <c r="S1685" t="s">
        <v>750</v>
      </c>
    </row>
    <row r="1686" spans="1:19" x14ac:dyDescent="0.35">
      <c r="A1686" t="s">
        <v>73</v>
      </c>
      <c r="B1686" t="s">
        <v>47</v>
      </c>
      <c r="C1686" t="s">
        <v>39</v>
      </c>
      <c r="D1686" t="s">
        <v>40</v>
      </c>
      <c r="E1686" t="s">
        <v>335</v>
      </c>
      <c r="F1686" t="s">
        <v>336</v>
      </c>
      <c r="G1686" t="s">
        <v>337</v>
      </c>
      <c r="H1686" t="s">
        <v>128</v>
      </c>
      <c r="I1686" s="3">
        <v>9.5256726615574798E-6</v>
      </c>
      <c r="J1686" s="7">
        <v>14952714239.93</v>
      </c>
      <c r="K1686">
        <v>3.6555</v>
      </c>
      <c r="L1686" s="3">
        <f t="shared" si="130"/>
        <v>1.0080673690871489</v>
      </c>
      <c r="M1686" s="3">
        <f t="shared" si="131"/>
        <v>9.4494405370778073E-6</v>
      </c>
      <c r="N1686">
        <f t="shared" si="132"/>
        <v>141294.78407813513</v>
      </c>
      <c r="O1686">
        <f t="shared" si="133"/>
        <v>3.8652656019186195E-2</v>
      </c>
      <c r="P1686" s="3">
        <f t="shared" si="134"/>
        <v>9.4494405370778073E-6</v>
      </c>
      <c r="Q1686" t="s">
        <v>1638</v>
      </c>
      <c r="R1686" t="s">
        <v>128</v>
      </c>
      <c r="S1686" t="s">
        <v>337</v>
      </c>
    </row>
    <row r="1687" spans="1:19" x14ac:dyDescent="0.35">
      <c r="A1687" t="s">
        <v>73</v>
      </c>
      <c r="B1687" t="s">
        <v>47</v>
      </c>
      <c r="C1687" t="s">
        <v>29</v>
      </c>
      <c r="D1687" t="s">
        <v>30</v>
      </c>
      <c r="E1687" t="s">
        <v>335</v>
      </c>
      <c r="F1687" t="s">
        <v>336</v>
      </c>
      <c r="G1687" t="s">
        <v>337</v>
      </c>
      <c r="H1687" t="s">
        <v>128</v>
      </c>
      <c r="I1687" s="3">
        <v>3.57066472085728E-5</v>
      </c>
      <c r="J1687" s="7">
        <v>1860946311.6199999</v>
      </c>
      <c r="K1687">
        <v>3.6555</v>
      </c>
      <c r="L1687" s="3">
        <f t="shared" si="130"/>
        <v>1.025168952068912</v>
      </c>
      <c r="M1687" s="3">
        <f t="shared" si="131"/>
        <v>3.4830012298472919E-5</v>
      </c>
      <c r="N1687">
        <f t="shared" si="132"/>
        <v>64816.782920522412</v>
      </c>
      <c r="O1687">
        <f t="shared" si="133"/>
        <v>1.773130431419024E-2</v>
      </c>
      <c r="P1687" s="3">
        <f t="shared" si="134"/>
        <v>3.4830012298472919E-5</v>
      </c>
      <c r="Q1687" t="s">
        <v>1638</v>
      </c>
      <c r="R1687" t="s">
        <v>128</v>
      </c>
      <c r="S1687" t="s">
        <v>337</v>
      </c>
    </row>
    <row r="1688" spans="1:19" x14ac:dyDescent="0.35">
      <c r="A1688" t="s">
        <v>73</v>
      </c>
      <c r="B1688" t="s">
        <v>47</v>
      </c>
      <c r="C1688" t="s">
        <v>76</v>
      </c>
      <c r="D1688" t="s">
        <v>77</v>
      </c>
      <c r="E1688" t="s">
        <v>748</v>
      </c>
      <c r="F1688" t="s">
        <v>749</v>
      </c>
      <c r="G1688" t="s">
        <v>750</v>
      </c>
      <c r="H1688" t="s">
        <v>452</v>
      </c>
      <c r="I1688" s="3">
        <v>1.674097953635487E-2</v>
      </c>
      <c r="J1688" s="7">
        <v>6371011234.9899998</v>
      </c>
      <c r="K1688">
        <v>3.6555</v>
      </c>
      <c r="L1688" s="3">
        <f t="shared" si="130"/>
        <v>0.97263275839549324</v>
      </c>
      <c r="M1688" s="3">
        <f t="shared" si="131"/>
        <v>1.7212025188182722E-2</v>
      </c>
      <c r="N1688">
        <f t="shared" si="132"/>
        <v>109658005.85084298</v>
      </c>
      <c r="O1688">
        <f t="shared" si="133"/>
        <v>29.998086677839687</v>
      </c>
      <c r="P1688" s="3">
        <f t="shared" si="134"/>
        <v>1.7212025188182722E-2</v>
      </c>
      <c r="Q1688" t="s">
        <v>1638</v>
      </c>
      <c r="R1688" t="s">
        <v>452</v>
      </c>
      <c r="S1688" t="s">
        <v>750</v>
      </c>
    </row>
    <row r="1689" spans="1:19" x14ac:dyDescent="0.35">
      <c r="A1689" t="s">
        <v>73</v>
      </c>
      <c r="B1689" t="s">
        <v>47</v>
      </c>
      <c r="C1689" t="s">
        <v>76</v>
      </c>
      <c r="D1689" t="s">
        <v>77</v>
      </c>
      <c r="E1689" t="s">
        <v>754</v>
      </c>
      <c r="F1689" t="s">
        <v>755</v>
      </c>
      <c r="G1689" t="s">
        <v>756</v>
      </c>
      <c r="H1689" t="s">
        <v>452</v>
      </c>
      <c r="I1689" s="3">
        <v>3.7049909248358701E-2</v>
      </c>
      <c r="J1689" s="7">
        <v>6371011234.9899998</v>
      </c>
      <c r="K1689">
        <v>3.6555</v>
      </c>
      <c r="L1689" s="3">
        <f t="shared" si="130"/>
        <v>0.97263275839549324</v>
      </c>
      <c r="M1689" s="3">
        <f t="shared" si="131"/>
        <v>3.8092392970064268E-2</v>
      </c>
      <c r="N1689">
        <f t="shared" si="132"/>
        <v>242687063.57993352</v>
      </c>
      <c r="O1689">
        <f t="shared" si="133"/>
        <v>66.389567386112304</v>
      </c>
      <c r="P1689" s="3">
        <f t="shared" si="134"/>
        <v>3.8092392970064268E-2</v>
      </c>
      <c r="Q1689" t="s">
        <v>1638</v>
      </c>
      <c r="R1689" t="s">
        <v>452</v>
      </c>
      <c r="S1689" t="s">
        <v>756</v>
      </c>
    </row>
    <row r="1690" spans="1:19" x14ac:dyDescent="0.35">
      <c r="A1690" t="s">
        <v>73</v>
      </c>
      <c r="B1690" t="s">
        <v>47</v>
      </c>
      <c r="C1690" t="s">
        <v>29</v>
      </c>
      <c r="D1690" t="s">
        <v>30</v>
      </c>
      <c r="E1690" t="s">
        <v>339</v>
      </c>
      <c r="F1690" t="s">
        <v>340</v>
      </c>
      <c r="H1690" t="s">
        <v>128</v>
      </c>
      <c r="I1690" s="3">
        <v>1.3191308337648649E-2</v>
      </c>
      <c r="J1690" s="7">
        <v>1860946311.6199999</v>
      </c>
      <c r="K1690">
        <v>3.6555</v>
      </c>
      <c r="L1690" s="3">
        <f t="shared" si="130"/>
        <v>1.025168952068912</v>
      </c>
      <c r="M1690" s="3">
        <f t="shared" si="131"/>
        <v>1.2867448151865146E-2</v>
      </c>
      <c r="N1690">
        <f t="shared" si="132"/>
        <v>23945630.178175028</v>
      </c>
      <c r="O1690">
        <f t="shared" si="133"/>
        <v>6.5505758933593299</v>
      </c>
      <c r="P1690" s="3">
        <f t="shared" si="134"/>
        <v>1.2867448151865147E-2</v>
      </c>
      <c r="Q1690" t="s">
        <v>1638</v>
      </c>
      <c r="R1690" t="s">
        <v>128</v>
      </c>
      <c r="S1690" t="s">
        <v>205</v>
      </c>
    </row>
    <row r="1691" spans="1:19" x14ac:dyDescent="0.35">
      <c r="A1691" t="s">
        <v>73</v>
      </c>
      <c r="B1691" t="s">
        <v>47</v>
      </c>
      <c r="C1691" t="s">
        <v>39</v>
      </c>
      <c r="D1691" t="s">
        <v>40</v>
      </c>
      <c r="E1691" t="s">
        <v>754</v>
      </c>
      <c r="F1691" t="s">
        <v>755</v>
      </c>
      <c r="G1691" t="s">
        <v>756</v>
      </c>
      <c r="H1691" t="s">
        <v>452</v>
      </c>
      <c r="I1691" s="3">
        <v>1.57162622040386E-2</v>
      </c>
      <c r="J1691" s="7">
        <v>14952714239.93</v>
      </c>
      <c r="K1691">
        <v>3.6555</v>
      </c>
      <c r="L1691" s="3">
        <f t="shared" si="130"/>
        <v>1.0080673690871489</v>
      </c>
      <c r="M1691" s="3">
        <f t="shared" si="131"/>
        <v>1.5590487983229132E-2</v>
      </c>
      <c r="N1691">
        <f t="shared" si="132"/>
        <v>233120111.6742878</v>
      </c>
      <c r="O1691">
        <f t="shared" si="133"/>
        <v>63.772428306466367</v>
      </c>
      <c r="P1691" s="3">
        <f t="shared" si="134"/>
        <v>1.5590487983229132E-2</v>
      </c>
      <c r="Q1691" t="s">
        <v>1638</v>
      </c>
      <c r="R1691" t="s">
        <v>452</v>
      </c>
      <c r="S1691" t="s">
        <v>756</v>
      </c>
    </row>
    <row r="1692" spans="1:19" x14ac:dyDescent="0.35">
      <c r="A1692" t="s">
        <v>73</v>
      </c>
      <c r="B1692" t="s">
        <v>47</v>
      </c>
      <c r="C1692" t="s">
        <v>39</v>
      </c>
      <c r="D1692" t="s">
        <v>40</v>
      </c>
      <c r="E1692" t="s">
        <v>339</v>
      </c>
      <c r="F1692" t="s">
        <v>340</v>
      </c>
      <c r="H1692" t="s">
        <v>128</v>
      </c>
      <c r="I1692" s="3">
        <v>2.165828191402971E-3</v>
      </c>
      <c r="J1692" s="7">
        <v>14952714239.93</v>
      </c>
      <c r="K1692">
        <v>3.6555</v>
      </c>
      <c r="L1692" s="3">
        <f t="shared" si="130"/>
        <v>1.0080673690871489</v>
      </c>
      <c r="M1692" s="3">
        <f t="shared" si="131"/>
        <v>2.1484954853406547E-3</v>
      </c>
      <c r="N1692">
        <f t="shared" si="132"/>
        <v>32125839.038078524</v>
      </c>
      <c r="O1692">
        <f t="shared" si="133"/>
        <v>8.7883570067237109</v>
      </c>
      <c r="P1692" s="3">
        <f t="shared" si="134"/>
        <v>2.1484954853406547E-3</v>
      </c>
      <c r="Q1692" t="s">
        <v>1638</v>
      </c>
      <c r="R1692" t="s">
        <v>128</v>
      </c>
      <c r="S1692" t="s">
        <v>205</v>
      </c>
    </row>
    <row r="1693" spans="1:19" x14ac:dyDescent="0.35">
      <c r="A1693" t="s">
        <v>73</v>
      </c>
      <c r="B1693" t="s">
        <v>47</v>
      </c>
      <c r="C1693" t="s">
        <v>29</v>
      </c>
      <c r="D1693" t="s">
        <v>30</v>
      </c>
      <c r="E1693" t="s">
        <v>192</v>
      </c>
      <c r="F1693" t="s">
        <v>193</v>
      </c>
      <c r="G1693" t="s">
        <v>194</v>
      </c>
      <c r="H1693" t="s">
        <v>128</v>
      </c>
      <c r="I1693" s="3">
        <v>3.8630447253235601E-5</v>
      </c>
      <c r="J1693" s="7">
        <v>1860946311.6199999</v>
      </c>
      <c r="K1693">
        <v>3.6555</v>
      </c>
      <c r="L1693" s="3">
        <f t="shared" si="130"/>
        <v>1.025168952068912</v>
      </c>
      <c r="M1693" s="3">
        <f t="shared" si="131"/>
        <v>3.7682030045169433E-5</v>
      </c>
      <c r="N1693">
        <f t="shared" si="132"/>
        <v>70124.23482691207</v>
      </c>
      <c r="O1693">
        <f t="shared" si="133"/>
        <v>1.9183212919412409E-2</v>
      </c>
      <c r="P1693" s="3">
        <f t="shared" si="134"/>
        <v>3.7682030045169433E-5</v>
      </c>
      <c r="Q1693" t="s">
        <v>1638</v>
      </c>
      <c r="R1693" t="s">
        <v>128</v>
      </c>
      <c r="S1693" t="s">
        <v>194</v>
      </c>
    </row>
    <row r="1694" spans="1:19" x14ac:dyDescent="0.35">
      <c r="A1694" t="s">
        <v>73</v>
      </c>
      <c r="B1694" t="s">
        <v>47</v>
      </c>
      <c r="C1694" t="s">
        <v>76</v>
      </c>
      <c r="D1694" t="s">
        <v>77</v>
      </c>
      <c r="E1694" t="s">
        <v>757</v>
      </c>
      <c r="F1694" t="s">
        <v>758</v>
      </c>
      <c r="G1694" t="s">
        <v>759</v>
      </c>
      <c r="H1694" t="s">
        <v>452</v>
      </c>
      <c r="I1694" s="3">
        <v>4.5886479360105003E-5</v>
      </c>
      <c r="J1694" s="7">
        <v>6371011234.9899998</v>
      </c>
      <c r="K1694">
        <v>3.6555</v>
      </c>
      <c r="L1694" s="3">
        <f t="shared" si="130"/>
        <v>0.97263275839549324</v>
      </c>
      <c r="M1694" s="3">
        <f t="shared" si="131"/>
        <v>4.7177600141498196E-5</v>
      </c>
      <c r="N1694">
        <f t="shared" si="132"/>
        <v>300569.02054135082</v>
      </c>
      <c r="O1694">
        <f t="shared" si="133"/>
        <v>8.2223778017056715E-2</v>
      </c>
      <c r="P1694" s="3">
        <f t="shared" si="134"/>
        <v>4.7177600141498196E-5</v>
      </c>
      <c r="Q1694" t="s">
        <v>1638</v>
      </c>
      <c r="R1694" t="s">
        <v>452</v>
      </c>
      <c r="S1694" t="s">
        <v>759</v>
      </c>
    </row>
    <row r="1695" spans="1:19" x14ac:dyDescent="0.35">
      <c r="A1695" t="s">
        <v>73</v>
      </c>
      <c r="B1695" t="s">
        <v>47</v>
      </c>
      <c r="C1695" t="s">
        <v>29</v>
      </c>
      <c r="D1695" t="s">
        <v>30</v>
      </c>
      <c r="E1695" t="s">
        <v>757</v>
      </c>
      <c r="F1695" t="s">
        <v>758</v>
      </c>
      <c r="G1695" t="s">
        <v>759</v>
      </c>
      <c r="H1695" t="s">
        <v>452</v>
      </c>
      <c r="I1695" s="3">
        <v>1.0710074869452301E-4</v>
      </c>
      <c r="J1695" s="7">
        <v>1860946311.6199999</v>
      </c>
      <c r="K1695">
        <v>3.6555</v>
      </c>
      <c r="L1695" s="3">
        <f t="shared" si="130"/>
        <v>1.025168952068912</v>
      </c>
      <c r="M1695" s="3">
        <f t="shared" si="131"/>
        <v>1.0447131517042244E-4</v>
      </c>
      <c r="N1695">
        <f t="shared" si="132"/>
        <v>194415.5086364882</v>
      </c>
      <c r="O1695">
        <f t="shared" si="133"/>
        <v>5.3184382064420242E-2</v>
      </c>
      <c r="P1695" s="3">
        <f t="shared" si="134"/>
        <v>1.0447131517042246E-4</v>
      </c>
      <c r="Q1695" t="s">
        <v>1638</v>
      </c>
      <c r="R1695" t="s">
        <v>452</v>
      </c>
      <c r="S1695" t="s">
        <v>759</v>
      </c>
    </row>
    <row r="1696" spans="1:19" x14ac:dyDescent="0.35">
      <c r="A1696" t="s">
        <v>73</v>
      </c>
      <c r="B1696" t="s">
        <v>47</v>
      </c>
      <c r="C1696" t="s">
        <v>29</v>
      </c>
      <c r="D1696" t="s">
        <v>30</v>
      </c>
      <c r="E1696" t="s">
        <v>195</v>
      </c>
      <c r="F1696" t="s">
        <v>196</v>
      </c>
      <c r="G1696" t="s">
        <v>1640</v>
      </c>
      <c r="H1696" t="s">
        <v>128</v>
      </c>
      <c r="I1696" s="3">
        <v>1.05189353884908E-5</v>
      </c>
      <c r="J1696" s="7">
        <v>1860946311.6199999</v>
      </c>
      <c r="K1696">
        <v>3.6555</v>
      </c>
      <c r="L1696" s="3">
        <f t="shared" si="130"/>
        <v>1.025168952068912</v>
      </c>
      <c r="M1696" s="3">
        <f t="shared" si="131"/>
        <v>1.0260684706908403E-5</v>
      </c>
      <c r="N1696">
        <f t="shared" si="132"/>
        <v>19094.583360016932</v>
      </c>
      <c r="O1696">
        <f t="shared" si="133"/>
        <v>5.2235216413669622E-3</v>
      </c>
      <c r="P1696" s="3">
        <f t="shared" si="134"/>
        <v>1.0260684706908403E-5</v>
      </c>
      <c r="Q1696" t="s">
        <v>1638</v>
      </c>
      <c r="R1696" t="s">
        <v>128</v>
      </c>
      <c r="S1696" t="s">
        <v>197</v>
      </c>
    </row>
    <row r="1697" spans="1:19" x14ac:dyDescent="0.35">
      <c r="A1697" t="s">
        <v>73</v>
      </c>
      <c r="B1697" t="s">
        <v>47</v>
      </c>
      <c r="C1697" t="s">
        <v>39</v>
      </c>
      <c r="D1697" t="s">
        <v>40</v>
      </c>
      <c r="E1697" t="s">
        <v>198</v>
      </c>
      <c r="F1697" t="s">
        <v>199</v>
      </c>
      <c r="G1697" t="s">
        <v>194</v>
      </c>
      <c r="H1697" t="s">
        <v>128</v>
      </c>
      <c r="I1697" s="3">
        <v>1.3802765100469901E-6</v>
      </c>
      <c r="J1697" s="7">
        <v>14952714239.93</v>
      </c>
      <c r="K1697">
        <v>3.6555</v>
      </c>
      <c r="L1697" s="3">
        <f t="shared" si="130"/>
        <v>1.0080673690871489</v>
      </c>
      <c r="M1697" s="3">
        <f t="shared" si="131"/>
        <v>1.3692304228604222E-6</v>
      </c>
      <c r="N1697">
        <f t="shared" si="132"/>
        <v>20473.71124165041</v>
      </c>
      <c r="O1697">
        <f t="shared" si="133"/>
        <v>5.6007964003967747E-3</v>
      </c>
      <c r="P1697" s="3">
        <f t="shared" si="134"/>
        <v>1.3692304228604222E-6</v>
      </c>
      <c r="Q1697" t="s">
        <v>1638</v>
      </c>
      <c r="R1697" t="s">
        <v>128</v>
      </c>
      <c r="S1697" t="s">
        <v>194</v>
      </c>
    </row>
    <row r="1698" spans="1:19" x14ac:dyDescent="0.35">
      <c r="A1698" t="s">
        <v>73</v>
      </c>
      <c r="B1698" t="s">
        <v>47</v>
      </c>
      <c r="C1698" t="s">
        <v>39</v>
      </c>
      <c r="D1698" t="s">
        <v>40</v>
      </c>
      <c r="E1698" t="s">
        <v>757</v>
      </c>
      <c r="F1698" t="s">
        <v>758</v>
      </c>
      <c r="G1698" t="s">
        <v>759</v>
      </c>
      <c r="H1698" t="s">
        <v>452</v>
      </c>
      <c r="I1698" s="3">
        <v>2.7606745375360302E-7</v>
      </c>
      <c r="J1698" s="7">
        <v>14952714239.93</v>
      </c>
      <c r="K1698">
        <v>3.6555</v>
      </c>
      <c r="L1698" s="3">
        <f t="shared" si="130"/>
        <v>1.0080673690871489</v>
      </c>
      <c r="M1698" s="3">
        <f t="shared" si="131"/>
        <v>2.7385813906821995E-7</v>
      </c>
      <c r="N1698">
        <f t="shared" si="132"/>
        <v>4094.9224957661027</v>
      </c>
      <c r="O1698">
        <f t="shared" si="133"/>
        <v>1.120208588637971E-3</v>
      </c>
      <c r="P1698" s="3">
        <f t="shared" si="134"/>
        <v>2.7385813906821995E-7</v>
      </c>
      <c r="Q1698" t="s">
        <v>1638</v>
      </c>
      <c r="R1698" t="s">
        <v>452</v>
      </c>
      <c r="S1698" t="s">
        <v>759</v>
      </c>
    </row>
    <row r="1699" spans="1:19" x14ac:dyDescent="0.35">
      <c r="A1699" t="s">
        <v>73</v>
      </c>
      <c r="B1699" t="s">
        <v>47</v>
      </c>
      <c r="C1699" t="s">
        <v>39</v>
      </c>
      <c r="D1699" t="s">
        <v>40</v>
      </c>
      <c r="E1699" t="s">
        <v>760</v>
      </c>
      <c r="F1699" t="s">
        <v>761</v>
      </c>
      <c r="G1699" t="s">
        <v>762</v>
      </c>
      <c r="H1699" t="s">
        <v>452</v>
      </c>
      <c r="I1699" s="3">
        <v>3.4106986573002797E-2</v>
      </c>
      <c r="J1699" s="7">
        <v>14952714239.93</v>
      </c>
      <c r="K1699">
        <v>3.6555</v>
      </c>
      <c r="L1699" s="3">
        <f t="shared" si="130"/>
        <v>1.0080673690871489</v>
      </c>
      <c r="M1699" s="3">
        <f t="shared" si="131"/>
        <v>3.3834034925550892E-2</v>
      </c>
      <c r="N1699">
        <f t="shared" si="132"/>
        <v>505910655.8255738</v>
      </c>
      <c r="O1699">
        <f t="shared" si="133"/>
        <v>138.39711553154802</v>
      </c>
      <c r="P1699" s="3">
        <f t="shared" si="134"/>
        <v>3.3834034925550892E-2</v>
      </c>
      <c r="Q1699" t="s">
        <v>1638</v>
      </c>
      <c r="R1699" t="s">
        <v>452</v>
      </c>
      <c r="S1699" t="s">
        <v>762</v>
      </c>
    </row>
    <row r="1700" spans="1:19" x14ac:dyDescent="0.35">
      <c r="A1700" t="s">
        <v>73</v>
      </c>
      <c r="B1700" t="s">
        <v>47</v>
      </c>
      <c r="C1700" t="s">
        <v>29</v>
      </c>
      <c r="D1700" t="s">
        <v>30</v>
      </c>
      <c r="E1700" t="s">
        <v>200</v>
      </c>
      <c r="F1700" t="s">
        <v>201</v>
      </c>
      <c r="G1700" t="s">
        <v>202</v>
      </c>
      <c r="H1700" t="s">
        <v>128</v>
      </c>
      <c r="I1700" s="3">
        <v>1.8492292086049702E-5</v>
      </c>
      <c r="J1700" s="7">
        <v>1860946311.6199999</v>
      </c>
      <c r="K1700">
        <v>3.6555</v>
      </c>
      <c r="L1700" s="3">
        <f t="shared" si="130"/>
        <v>1.025168952068912</v>
      </c>
      <c r="M1700" s="3">
        <f t="shared" si="131"/>
        <v>1.8038287297649886E-5</v>
      </c>
      <c r="N1700">
        <f t="shared" si="132"/>
        <v>33568.284214503452</v>
      </c>
      <c r="O1700">
        <f t="shared" si="133"/>
        <v>9.1829528695126384E-3</v>
      </c>
      <c r="P1700" s="3">
        <f t="shared" si="134"/>
        <v>1.8038287297649886E-5</v>
      </c>
      <c r="Q1700" t="s">
        <v>1638</v>
      </c>
      <c r="R1700" t="s">
        <v>128</v>
      </c>
      <c r="S1700" t="s">
        <v>202</v>
      </c>
    </row>
    <row r="1701" spans="1:19" x14ac:dyDescent="0.35">
      <c r="A1701" t="s">
        <v>73</v>
      </c>
      <c r="B1701" t="s">
        <v>47</v>
      </c>
      <c r="C1701" t="s">
        <v>29</v>
      </c>
      <c r="D1701" t="s">
        <v>30</v>
      </c>
      <c r="E1701" t="s">
        <v>344</v>
      </c>
      <c r="F1701" t="s">
        <v>345</v>
      </c>
      <c r="G1701" t="s">
        <v>346</v>
      </c>
      <c r="H1701" t="s">
        <v>128</v>
      </c>
      <c r="I1701" s="3">
        <v>3.1050966315001703E-20</v>
      </c>
      <c r="J1701" s="7">
        <v>1860946311.6199999</v>
      </c>
      <c r="K1701">
        <v>3.6555</v>
      </c>
      <c r="L1701" s="3">
        <f t="shared" si="130"/>
        <v>1.025168952068912</v>
      </c>
      <c r="M1701" s="3">
        <f t="shared" si="131"/>
        <v>3.0288633158795127E-20</v>
      </c>
      <c r="N1701">
        <f t="shared" si="132"/>
        <v>5.6365520160871016E-11</v>
      </c>
      <c r="O1701">
        <f t="shared" si="133"/>
        <v>1.5419373590718375E-17</v>
      </c>
      <c r="P1701" s="3">
        <f t="shared" si="134"/>
        <v>3.0288633158795127E-20</v>
      </c>
      <c r="Q1701" t="s">
        <v>1669</v>
      </c>
      <c r="R1701" t="s">
        <v>128</v>
      </c>
      <c r="S1701" t="s">
        <v>346</v>
      </c>
    </row>
    <row r="1702" spans="1:19" x14ac:dyDescent="0.35">
      <c r="A1702" t="s">
        <v>73</v>
      </c>
      <c r="B1702" t="s">
        <v>47</v>
      </c>
      <c r="C1702" t="s">
        <v>76</v>
      </c>
      <c r="D1702" t="s">
        <v>77</v>
      </c>
      <c r="E1702" t="s">
        <v>760</v>
      </c>
      <c r="F1702" t="s">
        <v>761</v>
      </c>
      <c r="G1702" t="s">
        <v>762</v>
      </c>
      <c r="H1702" t="s">
        <v>452</v>
      </c>
      <c r="I1702" s="3">
        <v>3.5073979113063897E-2</v>
      </c>
      <c r="J1702" s="7">
        <v>6371011234.9899998</v>
      </c>
      <c r="K1702">
        <v>3.6555</v>
      </c>
      <c r="L1702" s="3">
        <f t="shared" si="130"/>
        <v>0.97263275839549324</v>
      </c>
      <c r="M1702" s="3">
        <f t="shared" si="131"/>
        <v>3.6060865532561125E-2</v>
      </c>
      <c r="N1702">
        <f t="shared" si="132"/>
        <v>229744179.45141056</v>
      </c>
      <c r="O1702">
        <f t="shared" si="133"/>
        <v>62.848906976175776</v>
      </c>
      <c r="P1702" s="3">
        <f t="shared" si="134"/>
        <v>3.6060865532561125E-2</v>
      </c>
      <c r="Q1702" t="s">
        <v>1638</v>
      </c>
      <c r="R1702" t="s">
        <v>452</v>
      </c>
      <c r="S1702" t="s">
        <v>762</v>
      </c>
    </row>
    <row r="1703" spans="1:19" x14ac:dyDescent="0.35">
      <c r="A1703" t="s">
        <v>73</v>
      </c>
      <c r="B1703" t="s">
        <v>47</v>
      </c>
      <c r="C1703" t="s">
        <v>76</v>
      </c>
      <c r="D1703" t="s">
        <v>77</v>
      </c>
      <c r="E1703" t="s">
        <v>766</v>
      </c>
      <c r="F1703" t="s">
        <v>767</v>
      </c>
      <c r="G1703" t="s">
        <v>768</v>
      </c>
      <c r="H1703" t="s">
        <v>452</v>
      </c>
      <c r="I1703" s="3">
        <v>3.7583579267785698E-5</v>
      </c>
      <c r="J1703" s="7">
        <v>6371011234.9899998</v>
      </c>
      <c r="K1703">
        <v>3.6555</v>
      </c>
      <c r="L1703" s="3">
        <f t="shared" si="130"/>
        <v>0.97263275839549324</v>
      </c>
      <c r="M1703" s="3">
        <f t="shared" si="131"/>
        <v>3.8641079012993114E-5</v>
      </c>
      <c r="N1703">
        <f t="shared" si="132"/>
        <v>246182.74852391542</v>
      </c>
      <c r="O1703">
        <f t="shared" si="133"/>
        <v>6.7345848317306917E-2</v>
      </c>
      <c r="P1703" s="3">
        <f t="shared" si="134"/>
        <v>3.8641079012993114E-5</v>
      </c>
      <c r="Q1703" t="s">
        <v>1638</v>
      </c>
      <c r="R1703" t="s">
        <v>452</v>
      </c>
      <c r="S1703" t="s">
        <v>768</v>
      </c>
    </row>
    <row r="1704" spans="1:19" x14ac:dyDescent="0.35">
      <c r="A1704" t="s">
        <v>73</v>
      </c>
      <c r="B1704" t="s">
        <v>47</v>
      </c>
      <c r="C1704" t="s">
        <v>39</v>
      </c>
      <c r="D1704" t="s">
        <v>40</v>
      </c>
      <c r="E1704" t="s">
        <v>344</v>
      </c>
      <c r="F1704" t="s">
        <v>345</v>
      </c>
      <c r="G1704" t="s">
        <v>346</v>
      </c>
      <c r="H1704" t="s">
        <v>128</v>
      </c>
      <c r="I1704" s="3">
        <v>2.4768277433986101E-3</v>
      </c>
      <c r="J1704" s="7">
        <v>14952714239.93</v>
      </c>
      <c r="K1704">
        <v>3.6555</v>
      </c>
      <c r="L1704" s="3">
        <f t="shared" si="130"/>
        <v>1.0080673690871489</v>
      </c>
      <c r="M1704" s="3">
        <f t="shared" si="131"/>
        <v>2.4570061677936178E-3</v>
      </c>
      <c r="N1704">
        <f t="shared" si="132"/>
        <v>36738911.112763472</v>
      </c>
      <c r="O1704">
        <f t="shared" si="133"/>
        <v>10.050310795448905</v>
      </c>
      <c r="P1704" s="3">
        <f t="shared" si="134"/>
        <v>2.4570061677936178E-3</v>
      </c>
      <c r="Q1704" t="s">
        <v>1638</v>
      </c>
      <c r="R1704" t="s">
        <v>128</v>
      </c>
      <c r="S1704" t="s">
        <v>346</v>
      </c>
    </row>
    <row r="1705" spans="1:19" x14ac:dyDescent="0.35">
      <c r="A1705" t="s">
        <v>73</v>
      </c>
      <c r="B1705" t="s">
        <v>47</v>
      </c>
      <c r="C1705" t="s">
        <v>39</v>
      </c>
      <c r="D1705" t="s">
        <v>40</v>
      </c>
      <c r="E1705" t="s">
        <v>353</v>
      </c>
      <c r="F1705" t="s">
        <v>354</v>
      </c>
      <c r="G1705" t="s">
        <v>355</v>
      </c>
      <c r="H1705" t="s">
        <v>128</v>
      </c>
      <c r="I1705" s="3">
        <v>9.5006012306870103E-4</v>
      </c>
      <c r="J1705" s="7">
        <v>14952714239.93</v>
      </c>
      <c r="K1705">
        <v>3.6555</v>
      </c>
      <c r="L1705" s="3">
        <f t="shared" si="130"/>
        <v>1.0080673690871489</v>
      </c>
      <c r="M1705" s="3">
        <f t="shared" si="131"/>
        <v>9.424569748041978E-4</v>
      </c>
      <c r="N1705">
        <f t="shared" si="132"/>
        <v>14092289.827676078</v>
      </c>
      <c r="O1705">
        <f t="shared" si="133"/>
        <v>3.8550922794901048</v>
      </c>
      <c r="P1705" s="3">
        <f t="shared" si="134"/>
        <v>9.424569748041978E-4</v>
      </c>
      <c r="Q1705" t="s">
        <v>1638</v>
      </c>
      <c r="R1705" t="s">
        <v>128</v>
      </c>
      <c r="S1705" t="s">
        <v>355</v>
      </c>
    </row>
    <row r="1706" spans="1:19" x14ac:dyDescent="0.35">
      <c r="A1706" t="s">
        <v>73</v>
      </c>
      <c r="B1706" t="s">
        <v>47</v>
      </c>
      <c r="C1706" t="s">
        <v>39</v>
      </c>
      <c r="D1706" t="s">
        <v>40</v>
      </c>
      <c r="E1706" t="s">
        <v>766</v>
      </c>
      <c r="F1706" t="s">
        <v>767</v>
      </c>
      <c r="G1706" t="s">
        <v>768</v>
      </c>
      <c r="H1706" t="s">
        <v>452</v>
      </c>
      <c r="I1706" s="3">
        <v>8.6244177990431702E-8</v>
      </c>
      <c r="J1706" s="7">
        <v>14952714239.93</v>
      </c>
      <c r="K1706">
        <v>3.6555</v>
      </c>
      <c r="L1706" s="3">
        <f t="shared" si="130"/>
        <v>1.0080673690871489</v>
      </c>
      <c r="M1706" s="3">
        <f t="shared" si="131"/>
        <v>8.5553982437235073E-8</v>
      </c>
      <c r="N1706">
        <f t="shared" si="132"/>
        <v>1279.264251471966</v>
      </c>
      <c r="O1706">
        <f t="shared" si="133"/>
        <v>3.4995602557022731E-4</v>
      </c>
      <c r="P1706" s="3">
        <f t="shared" si="134"/>
        <v>8.5553982437235073E-8</v>
      </c>
      <c r="Q1706" t="s">
        <v>1638</v>
      </c>
      <c r="R1706" t="s">
        <v>452</v>
      </c>
      <c r="S1706" t="s">
        <v>768</v>
      </c>
    </row>
    <row r="1707" spans="1:19" x14ac:dyDescent="0.35">
      <c r="A1707" t="s">
        <v>73</v>
      </c>
      <c r="B1707" t="s">
        <v>47</v>
      </c>
      <c r="C1707" t="s">
        <v>39</v>
      </c>
      <c r="D1707" t="s">
        <v>40</v>
      </c>
      <c r="E1707" t="s">
        <v>772</v>
      </c>
      <c r="F1707" t="s">
        <v>773</v>
      </c>
      <c r="G1707" t="s">
        <v>774</v>
      </c>
      <c r="H1707" t="s">
        <v>452</v>
      </c>
      <c r="I1707" s="3">
        <v>2.1600091609109799E-2</v>
      </c>
      <c r="J1707" s="7">
        <v>14952714239.93</v>
      </c>
      <c r="K1707">
        <v>3.6555</v>
      </c>
      <c r="L1707" s="3">
        <f t="shared" si="130"/>
        <v>1.0080673690871489</v>
      </c>
      <c r="M1707" s="3">
        <f t="shared" si="131"/>
        <v>2.142723023429443E-2</v>
      </c>
      <c r="N1707">
        <f t="shared" si="132"/>
        <v>320395250.64659297</v>
      </c>
      <c r="O1707">
        <f t="shared" si="133"/>
        <v>87.647449226259866</v>
      </c>
      <c r="P1707" s="3">
        <f t="shared" si="134"/>
        <v>2.142723023429443E-2</v>
      </c>
      <c r="Q1707" t="s">
        <v>1638</v>
      </c>
      <c r="R1707" t="s">
        <v>452</v>
      </c>
      <c r="S1707" t="s">
        <v>774</v>
      </c>
    </row>
    <row r="1708" spans="1:19" x14ac:dyDescent="0.35">
      <c r="A1708" t="s">
        <v>73</v>
      </c>
      <c r="B1708" t="s">
        <v>47</v>
      </c>
      <c r="C1708" t="s">
        <v>29</v>
      </c>
      <c r="D1708" t="s">
        <v>30</v>
      </c>
      <c r="E1708" t="s">
        <v>356</v>
      </c>
      <c r="F1708" t="s">
        <v>357</v>
      </c>
      <c r="G1708" t="s">
        <v>355</v>
      </c>
      <c r="H1708" t="s">
        <v>128</v>
      </c>
      <c r="I1708" s="3">
        <v>6.3523049379578299E-3</v>
      </c>
      <c r="J1708" s="7">
        <v>1860946311.6199999</v>
      </c>
      <c r="K1708">
        <v>3.6555</v>
      </c>
      <c r="L1708" s="3">
        <f t="shared" si="130"/>
        <v>1.025168952068912</v>
      </c>
      <c r="M1708" s="3">
        <f t="shared" si="131"/>
        <v>6.1963493189470167E-3</v>
      </c>
      <c r="N1708">
        <f t="shared" si="132"/>
        <v>11531073.410603549</v>
      </c>
      <c r="O1708">
        <f t="shared" si="133"/>
        <v>3.1544449215164958</v>
      </c>
      <c r="P1708" s="3">
        <f t="shared" si="134"/>
        <v>6.1963493189470167E-3</v>
      </c>
      <c r="Q1708" t="s">
        <v>1638</v>
      </c>
      <c r="R1708" t="s">
        <v>128</v>
      </c>
      <c r="S1708" t="s">
        <v>355</v>
      </c>
    </row>
    <row r="1709" spans="1:19" x14ac:dyDescent="0.35">
      <c r="A1709" t="s">
        <v>73</v>
      </c>
      <c r="B1709" t="s">
        <v>47</v>
      </c>
      <c r="C1709" t="s">
        <v>39</v>
      </c>
      <c r="D1709" t="s">
        <v>40</v>
      </c>
      <c r="E1709" t="s">
        <v>356</v>
      </c>
      <c r="F1709" t="s">
        <v>357</v>
      </c>
      <c r="G1709" t="s">
        <v>355</v>
      </c>
      <c r="H1709" t="s">
        <v>128</v>
      </c>
      <c r="I1709" s="3">
        <v>1.04572999053379E-3</v>
      </c>
      <c r="J1709" s="7">
        <v>14952714239.93</v>
      </c>
      <c r="K1709">
        <v>3.6555</v>
      </c>
      <c r="L1709" s="3">
        <f t="shared" si="130"/>
        <v>1.0080673690871489</v>
      </c>
      <c r="M1709" s="3">
        <f t="shared" si="131"/>
        <v>1.0373612147378071E-3</v>
      </c>
      <c r="N1709">
        <f t="shared" si="132"/>
        <v>15511365.80756109</v>
      </c>
      <c r="O1709">
        <f t="shared" si="133"/>
        <v>4.2432952557956751</v>
      </c>
      <c r="P1709" s="3">
        <f t="shared" si="134"/>
        <v>1.0373612147378071E-3</v>
      </c>
      <c r="Q1709" t="s">
        <v>1638</v>
      </c>
      <c r="R1709" t="s">
        <v>128</v>
      </c>
      <c r="S1709" t="s">
        <v>355</v>
      </c>
    </row>
    <row r="1710" spans="1:19" x14ac:dyDescent="0.35">
      <c r="A1710" t="s">
        <v>73</v>
      </c>
      <c r="B1710" t="s">
        <v>47</v>
      </c>
      <c r="C1710" t="s">
        <v>76</v>
      </c>
      <c r="D1710" t="s">
        <v>77</v>
      </c>
      <c r="E1710" t="s">
        <v>772</v>
      </c>
      <c r="F1710" t="s">
        <v>773</v>
      </c>
      <c r="G1710" t="s">
        <v>774</v>
      </c>
      <c r="H1710" t="s">
        <v>452</v>
      </c>
      <c r="I1710" s="3">
        <v>5.6396591271825697E-2</v>
      </c>
      <c r="J1710" s="7">
        <v>6371011234.9899998</v>
      </c>
      <c r="K1710">
        <v>3.6555</v>
      </c>
      <c r="L1710" s="3">
        <f t="shared" si="130"/>
        <v>0.97263275839549324</v>
      </c>
      <c r="M1710" s="3">
        <f t="shared" si="131"/>
        <v>5.798343802943725E-2</v>
      </c>
      <c r="N1710">
        <f t="shared" si="132"/>
        <v>369413135.12889111</v>
      </c>
      <c r="O1710">
        <f t="shared" si="133"/>
        <v>101.05680074651652</v>
      </c>
      <c r="P1710" s="3">
        <f t="shared" si="134"/>
        <v>5.798343802943725E-2</v>
      </c>
      <c r="Q1710" t="s">
        <v>1638</v>
      </c>
      <c r="R1710" t="s">
        <v>452</v>
      </c>
      <c r="S1710" t="s">
        <v>774</v>
      </c>
    </row>
    <row r="1711" spans="1:19" x14ac:dyDescent="0.35">
      <c r="A1711" t="s">
        <v>73</v>
      </c>
      <c r="B1711" t="s">
        <v>47</v>
      </c>
      <c r="C1711" t="s">
        <v>76</v>
      </c>
      <c r="D1711" t="s">
        <v>77</v>
      </c>
      <c r="E1711" t="s">
        <v>775</v>
      </c>
      <c r="F1711" t="s">
        <v>776</v>
      </c>
      <c r="G1711" t="s">
        <v>777</v>
      </c>
      <c r="H1711" t="s">
        <v>452</v>
      </c>
      <c r="I1711" s="3">
        <v>3.0412717036659401E-5</v>
      </c>
      <c r="J1711" s="7">
        <v>6371011234.9899998</v>
      </c>
      <c r="K1711">
        <v>3.6555</v>
      </c>
      <c r="L1711" s="3">
        <f t="shared" si="130"/>
        <v>0.97263275839549324</v>
      </c>
      <c r="M1711" s="3">
        <f t="shared" si="131"/>
        <v>3.1268448213516723E-5</v>
      </c>
      <c r="N1711">
        <f t="shared" si="132"/>
        <v>199211.63486901802</v>
      </c>
      <c r="O1711">
        <f t="shared" si="133"/>
        <v>5.4496412219673919E-2</v>
      </c>
      <c r="P1711" s="3">
        <f t="shared" si="134"/>
        <v>3.1268448213516723E-5</v>
      </c>
      <c r="Q1711" t="s">
        <v>1638</v>
      </c>
      <c r="R1711" t="s">
        <v>452</v>
      </c>
      <c r="S1711" t="s">
        <v>777</v>
      </c>
    </row>
    <row r="1712" spans="1:19" x14ac:dyDescent="0.35">
      <c r="A1712" t="s">
        <v>73</v>
      </c>
      <c r="B1712" t="s">
        <v>47</v>
      </c>
      <c r="C1712" t="s">
        <v>39</v>
      </c>
      <c r="D1712" t="s">
        <v>40</v>
      </c>
      <c r="E1712" t="s">
        <v>358</v>
      </c>
      <c r="F1712" t="s">
        <v>359</v>
      </c>
      <c r="G1712" t="s">
        <v>360</v>
      </c>
      <c r="H1712" t="s">
        <v>128</v>
      </c>
      <c r="I1712" s="3">
        <v>3.3358778479895398E-3</v>
      </c>
      <c r="J1712" s="7">
        <v>14952714239.93</v>
      </c>
      <c r="K1712">
        <v>3.6555</v>
      </c>
      <c r="L1712" s="3">
        <f t="shared" si="130"/>
        <v>1.0080673690871489</v>
      </c>
      <c r="M1712" s="3">
        <f t="shared" si="131"/>
        <v>3.3091814597771673E-3</v>
      </c>
      <c r="N1712">
        <f t="shared" si="132"/>
        <v>49481244.736122392</v>
      </c>
      <c r="O1712">
        <f t="shared" si="133"/>
        <v>13.536108531287756</v>
      </c>
      <c r="P1712" s="3">
        <f t="shared" si="134"/>
        <v>3.3091814597771673E-3</v>
      </c>
      <c r="Q1712" t="s">
        <v>1638</v>
      </c>
      <c r="R1712" t="s">
        <v>128</v>
      </c>
      <c r="S1712" t="s">
        <v>360</v>
      </c>
    </row>
    <row r="1713" spans="1:19" x14ac:dyDescent="0.35">
      <c r="A1713" t="s">
        <v>73</v>
      </c>
      <c r="B1713" t="s">
        <v>47</v>
      </c>
      <c r="C1713" t="s">
        <v>29</v>
      </c>
      <c r="D1713" t="s">
        <v>30</v>
      </c>
      <c r="E1713" t="s">
        <v>358</v>
      </c>
      <c r="F1713" t="s">
        <v>359</v>
      </c>
      <c r="G1713" t="s">
        <v>360</v>
      </c>
      <c r="H1713" t="s">
        <v>128</v>
      </c>
      <c r="I1713" s="3">
        <v>2.2830223324623198E-3</v>
      </c>
      <c r="J1713" s="7">
        <v>1860946311.6199999</v>
      </c>
      <c r="K1713">
        <v>3.6555</v>
      </c>
      <c r="L1713" s="3">
        <f t="shared" si="130"/>
        <v>1.025168952068912</v>
      </c>
      <c r="M1713" s="3">
        <f t="shared" si="131"/>
        <v>2.2269717863137692E-3</v>
      </c>
      <c r="N1713">
        <f t="shared" si="132"/>
        <v>4144274.9318224113</v>
      </c>
      <c r="O1713">
        <f t="shared" si="133"/>
        <v>1.1337094602167723</v>
      </c>
      <c r="P1713" s="3">
        <f t="shared" si="134"/>
        <v>2.2269717863137692E-3</v>
      </c>
      <c r="Q1713" t="s">
        <v>1638</v>
      </c>
      <c r="R1713" t="s">
        <v>128</v>
      </c>
      <c r="S1713" t="s">
        <v>360</v>
      </c>
    </row>
    <row r="1714" spans="1:19" x14ac:dyDescent="0.35">
      <c r="A1714" t="s">
        <v>73</v>
      </c>
      <c r="B1714" t="s">
        <v>47</v>
      </c>
      <c r="C1714" t="s">
        <v>39</v>
      </c>
      <c r="D1714" t="s">
        <v>40</v>
      </c>
      <c r="E1714" t="s">
        <v>775</v>
      </c>
      <c r="F1714" t="s">
        <v>776</v>
      </c>
      <c r="G1714" t="s">
        <v>777</v>
      </c>
      <c r="H1714" t="s">
        <v>452</v>
      </c>
      <c r="I1714" s="3">
        <v>5.0565706258836702E-8</v>
      </c>
      <c r="J1714" s="7">
        <v>14952714239.93</v>
      </c>
      <c r="K1714">
        <v>3.6555</v>
      </c>
      <c r="L1714" s="3">
        <f t="shared" si="130"/>
        <v>1.0080673690871489</v>
      </c>
      <c r="M1714" s="3">
        <f t="shared" si="131"/>
        <v>5.01610386462824E-8</v>
      </c>
      <c r="N1714">
        <f t="shared" si="132"/>
        <v>750.04367685594593</v>
      </c>
      <c r="O1714">
        <f t="shared" si="133"/>
        <v>2.051822395994928E-4</v>
      </c>
      <c r="P1714" s="3">
        <f t="shared" si="134"/>
        <v>5.01610386462824E-8</v>
      </c>
      <c r="Q1714" t="s">
        <v>1638</v>
      </c>
      <c r="R1714" t="s">
        <v>452</v>
      </c>
      <c r="S1714" t="s">
        <v>777</v>
      </c>
    </row>
    <row r="1715" spans="1:19" x14ac:dyDescent="0.35">
      <c r="A1715" t="s">
        <v>73</v>
      </c>
      <c r="B1715" t="s">
        <v>47</v>
      </c>
      <c r="C1715" t="s">
        <v>39</v>
      </c>
      <c r="D1715" t="s">
        <v>40</v>
      </c>
      <c r="E1715" t="s">
        <v>784</v>
      </c>
      <c r="F1715" t="s">
        <v>785</v>
      </c>
      <c r="G1715" t="s">
        <v>786</v>
      </c>
      <c r="H1715" t="s">
        <v>452</v>
      </c>
      <c r="I1715" s="3">
        <v>4.4965329288498296E-3</v>
      </c>
      <c r="J1715" s="7">
        <v>14952714239.93</v>
      </c>
      <c r="K1715">
        <v>3.6555</v>
      </c>
      <c r="L1715" s="3">
        <f t="shared" si="130"/>
        <v>1.0080673690871489</v>
      </c>
      <c r="M1715" s="3">
        <f t="shared" si="131"/>
        <v>4.4605480414683452E-3</v>
      </c>
      <c r="N1715">
        <f t="shared" si="132"/>
        <v>66697300.217555597</v>
      </c>
      <c r="O1715">
        <f t="shared" si="133"/>
        <v>18.245739356464398</v>
      </c>
      <c r="P1715" s="3">
        <f t="shared" si="134"/>
        <v>4.4605480414683452E-3</v>
      </c>
      <c r="Q1715" t="s">
        <v>1638</v>
      </c>
      <c r="R1715" t="s">
        <v>452</v>
      </c>
      <c r="S1715" t="s">
        <v>786</v>
      </c>
    </row>
    <row r="1716" spans="1:19" x14ac:dyDescent="0.35">
      <c r="A1716" t="s">
        <v>73</v>
      </c>
      <c r="B1716" t="s">
        <v>47</v>
      </c>
      <c r="C1716" t="s">
        <v>76</v>
      </c>
      <c r="D1716" t="s">
        <v>77</v>
      </c>
      <c r="E1716" t="s">
        <v>361</v>
      </c>
      <c r="F1716" t="s">
        <v>362</v>
      </c>
      <c r="G1716" t="s">
        <v>363</v>
      </c>
      <c r="H1716" t="s">
        <v>128</v>
      </c>
      <c r="I1716" s="3">
        <v>4.26014957141297E-4</v>
      </c>
      <c r="J1716" s="7">
        <v>6371011234.9899998</v>
      </c>
      <c r="K1716">
        <v>3.6555</v>
      </c>
      <c r="L1716" s="3">
        <f t="shared" si="130"/>
        <v>0.97263275839549324</v>
      </c>
      <c r="M1716" s="3">
        <f t="shared" si="131"/>
        <v>4.3800185986340203E-4</v>
      </c>
      <c r="N1716">
        <f t="shared" si="132"/>
        <v>2790514.7701362497</v>
      </c>
      <c r="O1716">
        <f t="shared" si="133"/>
        <v>0.76337430450998489</v>
      </c>
      <c r="P1716" s="3">
        <f t="shared" si="134"/>
        <v>4.3800185986340203E-4</v>
      </c>
      <c r="Q1716" t="s">
        <v>1638</v>
      </c>
      <c r="R1716" t="s">
        <v>128</v>
      </c>
      <c r="S1716" t="s">
        <v>363</v>
      </c>
    </row>
    <row r="1717" spans="1:19" x14ac:dyDescent="0.35">
      <c r="A1717" t="s">
        <v>73</v>
      </c>
      <c r="B1717" t="s">
        <v>47</v>
      </c>
      <c r="C1717" t="s">
        <v>39</v>
      </c>
      <c r="D1717" t="s">
        <v>40</v>
      </c>
      <c r="E1717" t="s">
        <v>361</v>
      </c>
      <c r="F1717" t="s">
        <v>362</v>
      </c>
      <c r="G1717" t="s">
        <v>363</v>
      </c>
      <c r="H1717" t="s">
        <v>128</v>
      </c>
      <c r="I1717" s="3">
        <v>4.7402633954667858E-3</v>
      </c>
      <c r="J1717" s="7">
        <v>14952714239.93</v>
      </c>
      <c r="K1717">
        <v>3.6555</v>
      </c>
      <c r="L1717" s="3">
        <f t="shared" si="130"/>
        <v>1.0080673690871489</v>
      </c>
      <c r="M1717" s="3">
        <f t="shared" si="131"/>
        <v>4.7023279800826323E-3</v>
      </c>
      <c r="N1717">
        <f t="shared" si="132"/>
        <v>70312566.548602849</v>
      </c>
      <c r="O1717">
        <f t="shared" si="133"/>
        <v>19.234733018356682</v>
      </c>
      <c r="P1717" s="3">
        <f t="shared" si="134"/>
        <v>4.7023279800826323E-3</v>
      </c>
      <c r="Q1717" t="s">
        <v>1638</v>
      </c>
      <c r="R1717" t="s">
        <v>128</v>
      </c>
      <c r="S1717" t="s">
        <v>363</v>
      </c>
    </row>
    <row r="1718" spans="1:19" x14ac:dyDescent="0.35">
      <c r="A1718" t="s">
        <v>73</v>
      </c>
      <c r="B1718" t="s">
        <v>47</v>
      </c>
      <c r="C1718" t="s">
        <v>76</v>
      </c>
      <c r="D1718" t="s">
        <v>77</v>
      </c>
      <c r="E1718" t="s">
        <v>784</v>
      </c>
      <c r="F1718" t="s">
        <v>785</v>
      </c>
      <c r="G1718" t="s">
        <v>786</v>
      </c>
      <c r="H1718" t="s">
        <v>452</v>
      </c>
      <c r="I1718" s="3">
        <v>5.5346488621974303E-3</v>
      </c>
      <c r="J1718" s="7">
        <v>6371011234.9899998</v>
      </c>
      <c r="K1718">
        <v>3.6555</v>
      </c>
      <c r="L1718" s="3">
        <f t="shared" si="130"/>
        <v>0.97263275839549324</v>
      </c>
      <c r="M1718" s="3">
        <f t="shared" si="131"/>
        <v>5.6903788345846812E-3</v>
      </c>
      <c r="N1718">
        <f t="shared" si="132"/>
        <v>36253467.486488305</v>
      </c>
      <c r="O1718">
        <f t="shared" si="133"/>
        <v>9.9175126484717016</v>
      </c>
      <c r="P1718" s="3">
        <f t="shared" si="134"/>
        <v>5.6903788345846812E-3</v>
      </c>
      <c r="Q1718" t="s">
        <v>1638</v>
      </c>
      <c r="R1718" t="s">
        <v>452</v>
      </c>
      <c r="S1718" t="s">
        <v>786</v>
      </c>
    </row>
    <row r="1719" spans="1:19" x14ac:dyDescent="0.35">
      <c r="A1719" t="s">
        <v>73</v>
      </c>
      <c r="B1719" t="s">
        <v>47</v>
      </c>
      <c r="C1719" t="s">
        <v>76</v>
      </c>
      <c r="D1719" t="s">
        <v>77</v>
      </c>
      <c r="E1719" t="s">
        <v>787</v>
      </c>
      <c r="F1719" t="s">
        <v>788</v>
      </c>
      <c r="G1719" t="s">
        <v>789</v>
      </c>
      <c r="H1719" t="s">
        <v>452</v>
      </c>
      <c r="I1719" s="3">
        <v>2.77237201189657E-3</v>
      </c>
      <c r="J1719" s="7">
        <v>6371011234.9899998</v>
      </c>
      <c r="K1719">
        <v>3.6555</v>
      </c>
      <c r="L1719" s="3">
        <f t="shared" si="130"/>
        <v>0.97263275839549324</v>
      </c>
      <c r="M1719" s="3">
        <f t="shared" si="131"/>
        <v>2.8503790232914041E-3</v>
      </c>
      <c r="N1719">
        <f t="shared" si="132"/>
        <v>18159796.781369358</v>
      </c>
      <c r="O1719">
        <f t="shared" si="133"/>
        <v>4.9678010617889088</v>
      </c>
      <c r="P1719" s="3">
        <f t="shared" si="134"/>
        <v>2.8503790232914041E-3</v>
      </c>
      <c r="Q1719" t="s">
        <v>1638</v>
      </c>
      <c r="R1719" t="s">
        <v>452</v>
      </c>
      <c r="S1719" t="s">
        <v>789</v>
      </c>
    </row>
    <row r="1720" spans="1:19" x14ac:dyDescent="0.35">
      <c r="A1720" t="s">
        <v>73</v>
      </c>
      <c r="B1720" t="s">
        <v>47</v>
      </c>
      <c r="C1720" t="s">
        <v>39</v>
      </c>
      <c r="D1720" t="s">
        <v>40</v>
      </c>
      <c r="E1720" t="s">
        <v>364</v>
      </c>
      <c r="F1720" t="s">
        <v>365</v>
      </c>
      <c r="G1720" t="s">
        <v>363</v>
      </c>
      <c r="H1720" t="s">
        <v>128</v>
      </c>
      <c r="I1720" s="3">
        <v>3.1733695887063988E-4</v>
      </c>
      <c r="J1720" s="7">
        <v>14952714239.93</v>
      </c>
      <c r="K1720">
        <v>3.6555</v>
      </c>
      <c r="L1720" s="3">
        <f t="shared" si="130"/>
        <v>1.0080673690871489</v>
      </c>
      <c r="M1720" s="3">
        <f t="shared" si="131"/>
        <v>3.1479737228078618E-4</v>
      </c>
      <c r="N1720">
        <f t="shared" si="132"/>
        <v>4707075.1511954572</v>
      </c>
      <c r="O1720">
        <f t="shared" si="133"/>
        <v>1.2876693068514451</v>
      </c>
      <c r="P1720" s="3">
        <f t="shared" si="134"/>
        <v>3.1479737228078618E-4</v>
      </c>
      <c r="Q1720" t="s">
        <v>1638</v>
      </c>
      <c r="R1720" t="s">
        <v>128</v>
      </c>
      <c r="S1720" t="s">
        <v>363</v>
      </c>
    </row>
    <row r="1721" spans="1:19" x14ac:dyDescent="0.35">
      <c r="A1721" t="s">
        <v>73</v>
      </c>
      <c r="B1721" t="s">
        <v>47</v>
      </c>
      <c r="C1721" t="s">
        <v>76</v>
      </c>
      <c r="D1721" t="s">
        <v>77</v>
      </c>
      <c r="E1721" t="s">
        <v>364</v>
      </c>
      <c r="F1721" t="s">
        <v>365</v>
      </c>
      <c r="G1721" t="s">
        <v>363</v>
      </c>
      <c r="H1721" t="s">
        <v>128</v>
      </c>
      <c r="I1721" s="3">
        <v>7.1987882666623806E-5</v>
      </c>
      <c r="J1721" s="7">
        <v>6371011234.9899998</v>
      </c>
      <c r="K1721">
        <v>3.6555</v>
      </c>
      <c r="L1721" s="3">
        <f t="shared" si="130"/>
        <v>0.97263275839549324</v>
      </c>
      <c r="M1721" s="3">
        <f t="shared" si="131"/>
        <v>7.4013425977322464E-5</v>
      </c>
      <c r="N1721">
        <f t="shared" si="132"/>
        <v>471540.36844162212</v>
      </c>
      <c r="O1721">
        <f t="shared" si="133"/>
        <v>0.12899476636345839</v>
      </c>
      <c r="P1721" s="3">
        <f t="shared" si="134"/>
        <v>7.4013425977322464E-5</v>
      </c>
      <c r="Q1721" t="s">
        <v>1638</v>
      </c>
      <c r="R1721" t="s">
        <v>128</v>
      </c>
      <c r="S1721" t="s">
        <v>363</v>
      </c>
    </row>
    <row r="1722" spans="1:19" x14ac:dyDescent="0.35">
      <c r="A1722" t="s">
        <v>73</v>
      </c>
      <c r="B1722" t="s">
        <v>47</v>
      </c>
      <c r="C1722" t="s">
        <v>39</v>
      </c>
      <c r="D1722" t="s">
        <v>40</v>
      </c>
      <c r="E1722" t="s">
        <v>787</v>
      </c>
      <c r="F1722" t="s">
        <v>788</v>
      </c>
      <c r="G1722" t="s">
        <v>789</v>
      </c>
      <c r="H1722" t="s">
        <v>452</v>
      </c>
      <c r="I1722" s="3">
        <v>1.103580779764E-6</v>
      </c>
      <c r="J1722" s="7">
        <v>14952714239.93</v>
      </c>
      <c r="K1722">
        <v>3.6555</v>
      </c>
      <c r="L1722" s="3">
        <f t="shared" si="130"/>
        <v>1.0080673690871489</v>
      </c>
      <c r="M1722" s="3">
        <f t="shared" si="131"/>
        <v>1.0947490352389274E-6</v>
      </c>
      <c r="N1722">
        <f t="shared" si="132"/>
        <v>16369.46948836674</v>
      </c>
      <c r="O1722">
        <f t="shared" si="133"/>
        <v>4.4780384320521789E-3</v>
      </c>
      <c r="P1722" s="3">
        <f t="shared" si="134"/>
        <v>1.0947490352389274E-6</v>
      </c>
      <c r="Q1722" t="s">
        <v>1638</v>
      </c>
      <c r="R1722" t="s">
        <v>452</v>
      </c>
      <c r="S1722" t="s">
        <v>789</v>
      </c>
    </row>
    <row r="1723" spans="1:19" x14ac:dyDescent="0.35">
      <c r="A1723" t="s">
        <v>73</v>
      </c>
      <c r="B1723" t="s">
        <v>47</v>
      </c>
      <c r="C1723" t="s">
        <v>29</v>
      </c>
      <c r="D1723" t="s">
        <v>30</v>
      </c>
      <c r="E1723" t="s">
        <v>796</v>
      </c>
      <c r="F1723" t="s">
        <v>797</v>
      </c>
      <c r="G1723" t="s">
        <v>798</v>
      </c>
      <c r="H1723" t="s">
        <v>452</v>
      </c>
      <c r="I1723" s="3">
        <v>2.36478998503671E-2</v>
      </c>
      <c r="J1723" s="7">
        <v>1860946311.6199999</v>
      </c>
      <c r="K1723">
        <v>3.6555</v>
      </c>
      <c r="L1723" s="3">
        <f t="shared" si="130"/>
        <v>1.025168952068912</v>
      </c>
      <c r="M1723" s="3">
        <f t="shared" si="131"/>
        <v>2.3067319589266576E-2</v>
      </c>
      <c r="N1723">
        <f t="shared" si="132"/>
        <v>42927043.308605403</v>
      </c>
      <c r="O1723">
        <f t="shared" si="133"/>
        <v>11.743138642758968</v>
      </c>
      <c r="P1723" s="3">
        <f t="shared" si="134"/>
        <v>2.3067319589266576E-2</v>
      </c>
      <c r="Q1723" t="s">
        <v>1638</v>
      </c>
      <c r="R1723" t="s">
        <v>452</v>
      </c>
      <c r="S1723" t="s">
        <v>798</v>
      </c>
    </row>
    <row r="1724" spans="1:19" x14ac:dyDescent="0.35">
      <c r="A1724" t="s">
        <v>73</v>
      </c>
      <c r="B1724" t="s">
        <v>47</v>
      </c>
      <c r="C1724" t="s">
        <v>39</v>
      </c>
      <c r="D1724" t="s">
        <v>40</v>
      </c>
      <c r="E1724" t="s">
        <v>369</v>
      </c>
      <c r="F1724" t="s">
        <v>370</v>
      </c>
      <c r="G1724" t="s">
        <v>274</v>
      </c>
      <c r="H1724" t="s">
        <v>128</v>
      </c>
      <c r="I1724" s="3">
        <v>3.6791812233683902E-4</v>
      </c>
      <c r="J1724" s="7">
        <v>14952714239.93</v>
      </c>
      <c r="K1724">
        <v>3.6555</v>
      </c>
      <c r="L1724" s="3">
        <f t="shared" si="130"/>
        <v>1.0080673690871489</v>
      </c>
      <c r="M1724" s="3">
        <f t="shared" si="131"/>
        <v>3.6497374443337621E-4</v>
      </c>
      <c r="N1724">
        <f t="shared" si="132"/>
        <v>5457348.1055895174</v>
      </c>
      <c r="O1724">
        <f t="shared" si="133"/>
        <v>1.4929142677033285</v>
      </c>
      <c r="P1724" s="3">
        <f t="shared" si="134"/>
        <v>3.6497374443337621E-4</v>
      </c>
      <c r="Q1724" t="s">
        <v>1638</v>
      </c>
      <c r="R1724" t="s">
        <v>128</v>
      </c>
      <c r="S1724" t="s">
        <v>274</v>
      </c>
    </row>
    <row r="1725" spans="1:19" x14ac:dyDescent="0.35">
      <c r="A1725" t="s">
        <v>73</v>
      </c>
      <c r="B1725" t="s">
        <v>47</v>
      </c>
      <c r="C1725" t="s">
        <v>39</v>
      </c>
      <c r="D1725" t="s">
        <v>40</v>
      </c>
      <c r="E1725" t="s">
        <v>371</v>
      </c>
      <c r="F1725" t="s">
        <v>372</v>
      </c>
      <c r="G1725" t="s">
        <v>274</v>
      </c>
      <c r="H1725" t="s">
        <v>128</v>
      </c>
      <c r="I1725" s="3">
        <v>4.6052180185935488E-4</v>
      </c>
      <c r="J1725" s="7">
        <v>14952714239.93</v>
      </c>
      <c r="K1725">
        <v>3.6555</v>
      </c>
      <c r="L1725" s="3">
        <f t="shared" si="130"/>
        <v>1.0080673690871489</v>
      </c>
      <c r="M1725" s="3">
        <f t="shared" si="131"/>
        <v>4.5683633453623087E-4</v>
      </c>
      <c r="N1725">
        <f t="shared" si="132"/>
        <v>6830943.1647373252</v>
      </c>
      <c r="O1725">
        <f t="shared" si="133"/>
        <v>1.8686754656647038</v>
      </c>
      <c r="P1725" s="3">
        <f t="shared" si="134"/>
        <v>4.5683633453623093E-4</v>
      </c>
      <c r="Q1725" t="s">
        <v>1638</v>
      </c>
      <c r="R1725" t="s">
        <v>128</v>
      </c>
      <c r="S1725" t="s">
        <v>274</v>
      </c>
    </row>
    <row r="1726" spans="1:19" x14ac:dyDescent="0.35">
      <c r="A1726" t="s">
        <v>73</v>
      </c>
      <c r="B1726" t="s">
        <v>47</v>
      </c>
      <c r="C1726" t="s">
        <v>39</v>
      </c>
      <c r="D1726" t="s">
        <v>40</v>
      </c>
      <c r="E1726" t="s">
        <v>796</v>
      </c>
      <c r="F1726" t="s">
        <v>797</v>
      </c>
      <c r="G1726" t="s">
        <v>798</v>
      </c>
      <c r="H1726" t="s">
        <v>452</v>
      </c>
      <c r="I1726" s="3">
        <v>4.2210450426473693E-2</v>
      </c>
      <c r="J1726" s="7">
        <v>14952714239.93</v>
      </c>
      <c r="K1726">
        <v>3.6555</v>
      </c>
      <c r="L1726" s="3">
        <f t="shared" si="130"/>
        <v>1.0080673690871489</v>
      </c>
      <c r="M1726" s="3">
        <f t="shared" si="131"/>
        <v>4.1872648317837317E-2</v>
      </c>
      <c r="N1726">
        <f t="shared" si="132"/>
        <v>626109744.76570702</v>
      </c>
      <c r="O1726">
        <f t="shared" si="133"/>
        <v>171.2788249940383</v>
      </c>
      <c r="P1726" s="3">
        <f t="shared" si="134"/>
        <v>4.1872648317837317E-2</v>
      </c>
      <c r="Q1726" t="s">
        <v>1638</v>
      </c>
      <c r="R1726" t="s">
        <v>452</v>
      </c>
      <c r="S1726" t="s">
        <v>798</v>
      </c>
    </row>
    <row r="1727" spans="1:19" x14ac:dyDescent="0.35">
      <c r="A1727" t="s">
        <v>73</v>
      </c>
      <c r="B1727" t="s">
        <v>47</v>
      </c>
      <c r="C1727" t="s">
        <v>76</v>
      </c>
      <c r="D1727" t="s">
        <v>77</v>
      </c>
      <c r="E1727" t="s">
        <v>796</v>
      </c>
      <c r="F1727" t="s">
        <v>797</v>
      </c>
      <c r="G1727" t="s">
        <v>798</v>
      </c>
      <c r="H1727" t="s">
        <v>452</v>
      </c>
      <c r="I1727" s="3">
        <v>4.2239301574719001E-2</v>
      </c>
      <c r="J1727" s="7">
        <v>6371011234.9899998</v>
      </c>
      <c r="K1727">
        <v>3.6555</v>
      </c>
      <c r="L1727" s="3">
        <f t="shared" si="130"/>
        <v>0.97263275839549324</v>
      </c>
      <c r="M1727" s="3">
        <f t="shared" si="131"/>
        <v>4.3427800688513929E-2</v>
      </c>
      <c r="N1727">
        <f t="shared" si="132"/>
        <v>276679006.09742868</v>
      </c>
      <c r="O1727">
        <f t="shared" si="133"/>
        <v>75.688416385563855</v>
      </c>
      <c r="P1727" s="3">
        <f t="shared" si="134"/>
        <v>4.3427800688513929E-2</v>
      </c>
      <c r="Q1727" t="s">
        <v>1638</v>
      </c>
      <c r="R1727" t="s">
        <v>452</v>
      </c>
      <c r="S1727" t="s">
        <v>798</v>
      </c>
    </row>
    <row r="1728" spans="1:19" x14ac:dyDescent="0.35">
      <c r="A1728" t="s">
        <v>73</v>
      </c>
      <c r="B1728" t="s">
        <v>47</v>
      </c>
      <c r="C1728" t="s">
        <v>76</v>
      </c>
      <c r="D1728" t="s">
        <v>77</v>
      </c>
      <c r="E1728" t="s">
        <v>371</v>
      </c>
      <c r="F1728" t="s">
        <v>372</v>
      </c>
      <c r="G1728" t="s">
        <v>274</v>
      </c>
      <c r="H1728" t="s">
        <v>128</v>
      </c>
      <c r="I1728" s="3">
        <v>9.06590377595881E-5</v>
      </c>
      <c r="J1728" s="7">
        <v>6371011234.9899998</v>
      </c>
      <c r="K1728">
        <v>3.6555</v>
      </c>
      <c r="L1728" s="3">
        <f t="shared" si="130"/>
        <v>0.97263275839549324</v>
      </c>
      <c r="M1728" s="3">
        <f t="shared" si="131"/>
        <v>9.3209936614867947E-5</v>
      </c>
      <c r="N1728">
        <f t="shared" si="132"/>
        <v>593841.55338602944</v>
      </c>
      <c r="O1728">
        <f t="shared" si="133"/>
        <v>0.16245152602544916</v>
      </c>
      <c r="P1728" s="3">
        <f t="shared" si="134"/>
        <v>9.3209936614867947E-5</v>
      </c>
      <c r="Q1728" t="s">
        <v>1638</v>
      </c>
      <c r="R1728" t="s">
        <v>128</v>
      </c>
      <c r="S1728" t="s">
        <v>274</v>
      </c>
    </row>
    <row r="1729" spans="1:19" x14ac:dyDescent="0.35">
      <c r="A1729" t="s">
        <v>73</v>
      </c>
      <c r="B1729" t="s">
        <v>47</v>
      </c>
      <c r="C1729" t="s">
        <v>29</v>
      </c>
      <c r="D1729" t="s">
        <v>30</v>
      </c>
      <c r="E1729" t="s">
        <v>203</v>
      </c>
      <c r="F1729" t="s">
        <v>204</v>
      </c>
      <c r="G1729" t="s">
        <v>1639</v>
      </c>
      <c r="H1729" t="s">
        <v>128</v>
      </c>
      <c r="I1729" s="3">
        <v>5.4799023571976998E-6</v>
      </c>
      <c r="J1729" s="7">
        <v>1860946311.6199999</v>
      </c>
      <c r="K1729">
        <v>3.6555</v>
      </c>
      <c r="L1729" s="3">
        <f t="shared" si="130"/>
        <v>1.025168952068912</v>
      </c>
      <c r="M1729" s="3">
        <f t="shared" si="131"/>
        <v>5.3453651187334632E-6</v>
      </c>
      <c r="N1729">
        <f t="shared" si="132"/>
        <v>9947.4375019692416</v>
      </c>
      <c r="O1729">
        <f t="shared" si="133"/>
        <v>2.7212248671780173E-3</v>
      </c>
      <c r="P1729" s="3">
        <f t="shared" si="134"/>
        <v>5.3453651187334632E-6</v>
      </c>
      <c r="Q1729" t="s">
        <v>1638</v>
      </c>
      <c r="R1729" t="s">
        <v>128</v>
      </c>
      <c r="S1729" t="s">
        <v>205</v>
      </c>
    </row>
    <row r="1730" spans="1:19" x14ac:dyDescent="0.35">
      <c r="A1730" t="s">
        <v>73</v>
      </c>
      <c r="B1730" t="s">
        <v>47</v>
      </c>
      <c r="C1730" t="s">
        <v>39</v>
      </c>
      <c r="D1730" t="s">
        <v>40</v>
      </c>
      <c r="E1730" t="s">
        <v>799</v>
      </c>
      <c r="F1730" t="s">
        <v>800</v>
      </c>
      <c r="G1730" t="s">
        <v>801</v>
      </c>
      <c r="H1730" t="s">
        <v>452</v>
      </c>
      <c r="I1730" s="3">
        <v>2.8575246769019399E-2</v>
      </c>
      <c r="J1730" s="7">
        <v>14952714239.93</v>
      </c>
      <c r="K1730">
        <v>3.6555</v>
      </c>
      <c r="L1730" s="3">
        <f t="shared" ref="L1730:L1793" si="135">SUMIFS($I$2:$I$3582,$A$2:$A$3582,$A1730,$B$2:$B$3582,$B1730,$C$2:$C$3582,$C1730)</f>
        <v>1.0080673690871489</v>
      </c>
      <c r="M1730" s="3">
        <f t="shared" ref="M1730:M1793" si="136">IF(L1730=0,0,I1730/L1730)</f>
        <v>2.8346564570278267E-2</v>
      </c>
      <c r="N1730">
        <f t="shared" ref="N1730:N1793" si="137">M1730*J1730</f>
        <v>423858079.70309508</v>
      </c>
      <c r="O1730">
        <f t="shared" ref="O1730:O1793" si="138">IF(K1730=0,"",N1730/K1730/1000000)</f>
        <v>115.95078093368761</v>
      </c>
      <c r="P1730" s="3">
        <f t="shared" ref="P1730:P1793" si="139">IF(J1730=0,0,N1730/J1730)</f>
        <v>2.8346564570278267E-2</v>
      </c>
      <c r="Q1730" t="s">
        <v>1638</v>
      </c>
      <c r="R1730" t="s">
        <v>452</v>
      </c>
      <c r="S1730" t="s">
        <v>801</v>
      </c>
    </row>
    <row r="1731" spans="1:19" x14ac:dyDescent="0.35">
      <c r="A1731" t="s">
        <v>73</v>
      </c>
      <c r="B1731" t="s">
        <v>47</v>
      </c>
      <c r="C1731" t="s">
        <v>76</v>
      </c>
      <c r="D1731" t="s">
        <v>77</v>
      </c>
      <c r="E1731" t="s">
        <v>799</v>
      </c>
      <c r="F1731" t="s">
        <v>800</v>
      </c>
      <c r="G1731" t="s">
        <v>801</v>
      </c>
      <c r="H1731" t="s">
        <v>452</v>
      </c>
      <c r="I1731" s="3">
        <v>7.1082638308874999E-2</v>
      </c>
      <c r="J1731" s="7">
        <v>6371011234.9899998</v>
      </c>
      <c r="K1731">
        <v>3.6555</v>
      </c>
      <c r="L1731" s="3">
        <f t="shared" si="135"/>
        <v>0.97263275839549324</v>
      </c>
      <c r="M1731" s="3">
        <f t="shared" si="136"/>
        <v>7.3082710504360049E-2</v>
      </c>
      <c r="N1731">
        <f t="shared" si="137"/>
        <v>465610769.70679957</v>
      </c>
      <c r="O1731">
        <f t="shared" si="138"/>
        <v>127.3726630301736</v>
      </c>
      <c r="P1731" s="3">
        <f t="shared" si="139"/>
        <v>7.3082710504360049E-2</v>
      </c>
      <c r="Q1731" t="s">
        <v>1638</v>
      </c>
      <c r="R1731" t="s">
        <v>452</v>
      </c>
      <c r="S1731" t="s">
        <v>801</v>
      </c>
    </row>
    <row r="1732" spans="1:19" x14ac:dyDescent="0.35">
      <c r="A1732" t="s">
        <v>73</v>
      </c>
      <c r="B1732" t="s">
        <v>47</v>
      </c>
      <c r="C1732" t="s">
        <v>39</v>
      </c>
      <c r="D1732" t="s">
        <v>40</v>
      </c>
      <c r="E1732" t="s">
        <v>206</v>
      </c>
      <c r="F1732" t="s">
        <v>207</v>
      </c>
      <c r="G1732" t="s">
        <v>1639</v>
      </c>
      <c r="H1732" t="s">
        <v>128</v>
      </c>
      <c r="I1732" s="3">
        <v>7.3183606875100196E-7</v>
      </c>
      <c r="J1732" s="7">
        <v>14952714239.93</v>
      </c>
      <c r="K1732">
        <v>3.6555</v>
      </c>
      <c r="L1732" s="3">
        <f t="shared" si="135"/>
        <v>1.0080673690871489</v>
      </c>
      <c r="M1732" s="3">
        <f t="shared" si="136"/>
        <v>7.259793255818934E-7</v>
      </c>
      <c r="N1732">
        <f t="shared" si="137"/>
        <v>10855.361399523155</v>
      </c>
      <c r="O1732">
        <f t="shared" si="138"/>
        <v>2.9695968812811255E-3</v>
      </c>
      <c r="P1732" s="3">
        <f t="shared" si="139"/>
        <v>7.259793255818934E-7</v>
      </c>
      <c r="Q1732" t="s">
        <v>1638</v>
      </c>
      <c r="R1732" t="s">
        <v>128</v>
      </c>
      <c r="S1732" t="s">
        <v>205</v>
      </c>
    </row>
    <row r="1733" spans="1:19" x14ac:dyDescent="0.35">
      <c r="A1733" t="s">
        <v>73</v>
      </c>
      <c r="B1733" t="s">
        <v>47</v>
      </c>
      <c r="C1733" t="s">
        <v>76</v>
      </c>
      <c r="D1733" t="s">
        <v>77</v>
      </c>
      <c r="E1733" t="s">
        <v>373</v>
      </c>
      <c r="F1733" t="s">
        <v>374</v>
      </c>
      <c r="G1733" t="s">
        <v>375</v>
      </c>
      <c r="H1733" t="s">
        <v>128</v>
      </c>
      <c r="I1733" s="3">
        <v>1.36114597547836E-5</v>
      </c>
      <c r="J1733" s="7">
        <v>6371011234.9899998</v>
      </c>
      <c r="K1733">
        <v>3.6555</v>
      </c>
      <c r="L1733" s="3">
        <f t="shared" si="135"/>
        <v>0.97263275839549324</v>
      </c>
      <c r="M1733" s="3">
        <f t="shared" si="136"/>
        <v>1.3994449227926261E-5</v>
      </c>
      <c r="N1733">
        <f t="shared" si="137"/>
        <v>89158.793258615333</v>
      </c>
      <c r="O1733">
        <f t="shared" si="138"/>
        <v>2.439031411807286E-2</v>
      </c>
      <c r="P1733" s="3">
        <f t="shared" si="139"/>
        <v>1.3994449227926261E-5</v>
      </c>
      <c r="Q1733" t="s">
        <v>1638</v>
      </c>
      <c r="R1733" t="s">
        <v>128</v>
      </c>
      <c r="S1733" t="s">
        <v>375</v>
      </c>
    </row>
    <row r="1734" spans="1:19" x14ac:dyDescent="0.35">
      <c r="A1734" t="s">
        <v>73</v>
      </c>
      <c r="B1734" t="s">
        <v>47</v>
      </c>
      <c r="C1734" t="s">
        <v>76</v>
      </c>
      <c r="D1734" t="s">
        <v>77</v>
      </c>
      <c r="E1734" t="s">
        <v>805</v>
      </c>
      <c r="F1734" t="s">
        <v>806</v>
      </c>
      <c r="G1734" t="s">
        <v>807</v>
      </c>
      <c r="H1734" t="s">
        <v>452</v>
      </c>
      <c r="I1734" s="3">
        <v>9.0334748550684203E-3</v>
      </c>
      <c r="J1734" s="7">
        <v>6371011234.9899998</v>
      </c>
      <c r="K1734">
        <v>3.6555</v>
      </c>
      <c r="L1734" s="3">
        <f t="shared" si="135"/>
        <v>0.97263275839549324</v>
      </c>
      <c r="M1734" s="3">
        <f t="shared" si="136"/>
        <v>9.2876522789243927E-3</v>
      </c>
      <c r="N1734">
        <f t="shared" si="137"/>
        <v>59171737.015707783</v>
      </c>
      <c r="O1734">
        <f t="shared" si="138"/>
        <v>16.187043363618596</v>
      </c>
      <c r="P1734" s="3">
        <f t="shared" si="139"/>
        <v>9.2876522789243927E-3</v>
      </c>
      <c r="Q1734" t="s">
        <v>1638</v>
      </c>
      <c r="R1734" t="s">
        <v>452</v>
      </c>
      <c r="S1734" t="s">
        <v>807</v>
      </c>
    </row>
    <row r="1735" spans="1:19" x14ac:dyDescent="0.35">
      <c r="A1735" t="s">
        <v>73</v>
      </c>
      <c r="B1735" t="s">
        <v>47</v>
      </c>
      <c r="C1735" t="s">
        <v>39</v>
      </c>
      <c r="D1735" t="s">
        <v>40</v>
      </c>
      <c r="E1735" t="s">
        <v>373</v>
      </c>
      <c r="F1735" t="s">
        <v>374</v>
      </c>
      <c r="G1735" t="s">
        <v>375</v>
      </c>
      <c r="H1735" t="s">
        <v>128</v>
      </c>
      <c r="I1735" s="3">
        <v>8.3143693398747003E-5</v>
      </c>
      <c r="J1735" s="7">
        <v>14952714239.93</v>
      </c>
      <c r="K1735">
        <v>3.6555</v>
      </c>
      <c r="L1735" s="3">
        <f t="shared" si="135"/>
        <v>1.0080673690871489</v>
      </c>
      <c r="M1735" s="3">
        <f t="shared" si="136"/>
        <v>8.2478310426849176E-5</v>
      </c>
      <c r="N1735">
        <f t="shared" si="137"/>
        <v>1233274.6068049148</v>
      </c>
      <c r="O1735">
        <f t="shared" si="138"/>
        <v>0.33737508051016685</v>
      </c>
      <c r="P1735" s="3">
        <f t="shared" si="139"/>
        <v>8.2478310426849176E-5</v>
      </c>
      <c r="Q1735" t="s">
        <v>1638</v>
      </c>
      <c r="R1735" t="s">
        <v>128</v>
      </c>
      <c r="S1735" t="s">
        <v>375</v>
      </c>
    </row>
    <row r="1736" spans="1:19" x14ac:dyDescent="0.35">
      <c r="A1736" t="s">
        <v>73</v>
      </c>
      <c r="B1736" t="s">
        <v>47</v>
      </c>
      <c r="C1736" t="s">
        <v>39</v>
      </c>
      <c r="D1736" t="s">
        <v>40</v>
      </c>
      <c r="E1736" t="s">
        <v>805</v>
      </c>
      <c r="F1736" t="s">
        <v>806</v>
      </c>
      <c r="G1736" t="s">
        <v>807</v>
      </c>
      <c r="H1736" t="s">
        <v>452</v>
      </c>
      <c r="I1736" s="3">
        <v>2.8886452356342599E-3</v>
      </c>
      <c r="J1736" s="7">
        <v>14952714239.93</v>
      </c>
      <c r="K1736">
        <v>3.6555</v>
      </c>
      <c r="L1736" s="3">
        <f t="shared" si="135"/>
        <v>1.0080673690871489</v>
      </c>
      <c r="M1736" s="3">
        <f t="shared" si="136"/>
        <v>2.8655279639197731E-3</v>
      </c>
      <c r="N1736">
        <f t="shared" si="137"/>
        <v>42847420.791020811</v>
      </c>
      <c r="O1736">
        <f t="shared" si="138"/>
        <v>11.7213570759187</v>
      </c>
      <c r="P1736" s="3">
        <f t="shared" si="139"/>
        <v>2.8655279639197731E-3</v>
      </c>
      <c r="Q1736" t="s">
        <v>1638</v>
      </c>
      <c r="R1736" t="s">
        <v>452</v>
      </c>
      <c r="S1736" t="s">
        <v>807</v>
      </c>
    </row>
    <row r="1737" spans="1:19" x14ac:dyDescent="0.35">
      <c r="A1737" t="s">
        <v>73</v>
      </c>
      <c r="B1737" t="s">
        <v>47</v>
      </c>
      <c r="C1737" t="s">
        <v>76</v>
      </c>
      <c r="D1737" t="s">
        <v>77</v>
      </c>
      <c r="E1737" t="s">
        <v>811</v>
      </c>
      <c r="F1737" t="s">
        <v>812</v>
      </c>
      <c r="G1737" t="s">
        <v>813</v>
      </c>
      <c r="H1737" t="s">
        <v>452</v>
      </c>
      <c r="I1737" s="3">
        <v>4.3918240495633603E-4</v>
      </c>
      <c r="J1737" s="7">
        <v>6371011234.9899998</v>
      </c>
      <c r="K1737">
        <v>3.6555</v>
      </c>
      <c r="L1737" s="3">
        <f t="shared" si="135"/>
        <v>0.97263275839549324</v>
      </c>
      <c r="M1737" s="3">
        <f t="shared" si="136"/>
        <v>4.5153980386269807E-4</v>
      </c>
      <c r="N1737">
        <f t="shared" si="137"/>
        <v>2876765.1634544302</v>
      </c>
      <c r="O1737">
        <f t="shared" si="138"/>
        <v>0.78696899561056777</v>
      </c>
      <c r="P1737" s="3">
        <f t="shared" si="139"/>
        <v>4.5153980386269807E-4</v>
      </c>
      <c r="Q1737" t="s">
        <v>1638</v>
      </c>
      <c r="R1737" t="s">
        <v>452</v>
      </c>
      <c r="S1737" t="s">
        <v>813</v>
      </c>
    </row>
    <row r="1738" spans="1:19" x14ac:dyDescent="0.35">
      <c r="A1738" t="s">
        <v>73</v>
      </c>
      <c r="B1738" t="s">
        <v>47</v>
      </c>
      <c r="C1738" t="s">
        <v>29</v>
      </c>
      <c r="D1738" t="s">
        <v>30</v>
      </c>
      <c r="E1738" t="s">
        <v>373</v>
      </c>
      <c r="F1738" t="s">
        <v>374</v>
      </c>
      <c r="G1738" t="s">
        <v>375</v>
      </c>
      <c r="H1738" t="s">
        <v>128</v>
      </c>
      <c r="I1738" s="3">
        <v>4.3153088581006901E-5</v>
      </c>
      <c r="J1738" s="7">
        <v>1860946311.6199999</v>
      </c>
      <c r="K1738">
        <v>3.6555</v>
      </c>
      <c r="L1738" s="3">
        <f t="shared" si="135"/>
        <v>1.025168952068912</v>
      </c>
      <c r="M1738" s="3">
        <f t="shared" si="136"/>
        <v>4.2093635877207238E-5</v>
      </c>
      <c r="N1738">
        <f t="shared" si="137"/>
        <v>78333.996428364102</v>
      </c>
      <c r="O1738">
        <f t="shared" si="138"/>
        <v>2.142907849223474E-2</v>
      </c>
      <c r="P1738" s="3">
        <f t="shared" si="139"/>
        <v>4.2093635877207238E-5</v>
      </c>
      <c r="Q1738" t="s">
        <v>1638</v>
      </c>
      <c r="R1738" t="s">
        <v>128</v>
      </c>
      <c r="S1738" t="s">
        <v>375</v>
      </c>
    </row>
    <row r="1739" spans="1:19" x14ac:dyDescent="0.35">
      <c r="A1739" t="s">
        <v>73</v>
      </c>
      <c r="B1739" t="s">
        <v>47</v>
      </c>
      <c r="C1739" t="s">
        <v>39</v>
      </c>
      <c r="D1739" t="s">
        <v>40</v>
      </c>
      <c r="E1739" t="s">
        <v>811</v>
      </c>
      <c r="F1739" t="s">
        <v>812</v>
      </c>
      <c r="G1739" t="s">
        <v>813</v>
      </c>
      <c r="H1739" t="s">
        <v>452</v>
      </c>
      <c r="I1739" s="3">
        <v>2.35587861312391E-8</v>
      </c>
      <c r="J1739" s="7">
        <v>14952714239.93</v>
      </c>
      <c r="K1739">
        <v>3.6555</v>
      </c>
      <c r="L1739" s="3">
        <f t="shared" si="135"/>
        <v>1.0080673690871489</v>
      </c>
      <c r="M1739" s="3">
        <f t="shared" si="136"/>
        <v>2.3370249701240363E-8</v>
      </c>
      <c r="N1739">
        <f t="shared" si="137"/>
        <v>349.44866549845659</v>
      </c>
      <c r="O1739">
        <f t="shared" si="138"/>
        <v>9.559531267910179E-5</v>
      </c>
      <c r="P1739" s="3">
        <f t="shared" si="139"/>
        <v>2.3370249701240363E-8</v>
      </c>
      <c r="Q1739" t="s">
        <v>1638</v>
      </c>
      <c r="R1739" t="s">
        <v>452</v>
      </c>
      <c r="S1739" t="s">
        <v>813</v>
      </c>
    </row>
    <row r="1740" spans="1:19" x14ac:dyDescent="0.35">
      <c r="A1740" t="s">
        <v>73</v>
      </c>
      <c r="B1740" t="s">
        <v>47</v>
      </c>
      <c r="C1740" t="s">
        <v>29</v>
      </c>
      <c r="D1740" t="s">
        <v>30</v>
      </c>
      <c r="E1740" t="s">
        <v>208</v>
      </c>
      <c r="F1740" t="s">
        <v>209</v>
      </c>
      <c r="G1740" t="s">
        <v>210</v>
      </c>
      <c r="H1740" t="s">
        <v>128</v>
      </c>
      <c r="I1740" s="3">
        <v>1.27627967274965E-5</v>
      </c>
      <c r="J1740" s="7">
        <v>1860946311.6199999</v>
      </c>
      <c r="K1740">
        <v>3.6555</v>
      </c>
      <c r="L1740" s="3">
        <f t="shared" si="135"/>
        <v>1.025168952068912</v>
      </c>
      <c r="M1740" s="3">
        <f t="shared" si="136"/>
        <v>1.2449456942428532E-5</v>
      </c>
      <c r="N1740">
        <f t="shared" si="137"/>
        <v>23167.770978684377</v>
      </c>
      <c r="O1740">
        <f t="shared" si="138"/>
        <v>6.3377844285827873E-3</v>
      </c>
      <c r="P1740" s="3">
        <f t="shared" si="139"/>
        <v>1.2449456942428532E-5</v>
      </c>
      <c r="Q1740" t="s">
        <v>1638</v>
      </c>
      <c r="R1740" t="s">
        <v>128</v>
      </c>
      <c r="S1740" t="s">
        <v>210</v>
      </c>
    </row>
    <row r="1741" spans="1:19" x14ac:dyDescent="0.35">
      <c r="A1741" t="s">
        <v>73</v>
      </c>
      <c r="B1741" t="s">
        <v>47</v>
      </c>
      <c r="C1741" t="s">
        <v>76</v>
      </c>
      <c r="D1741" t="s">
        <v>77</v>
      </c>
      <c r="E1741" t="s">
        <v>1463</v>
      </c>
      <c r="F1741" t="s">
        <v>1464</v>
      </c>
      <c r="G1741" t="s">
        <v>1465</v>
      </c>
      <c r="H1741" t="s">
        <v>452</v>
      </c>
      <c r="I1741" s="3">
        <v>1.43504955117685E-2</v>
      </c>
      <c r="J1741" s="7">
        <v>6371011234.9899998</v>
      </c>
      <c r="K1741">
        <v>3.6555</v>
      </c>
      <c r="L1741" s="3">
        <f t="shared" si="135"/>
        <v>0.97263275839549324</v>
      </c>
      <c r="M1741" s="3">
        <f t="shared" si="136"/>
        <v>1.4754279441956944E-2</v>
      </c>
      <c r="N1741">
        <f t="shared" si="137"/>
        <v>93999680.088889673</v>
      </c>
      <c r="O1741">
        <f t="shared" si="138"/>
        <v>25.71458899983304</v>
      </c>
      <c r="P1741" s="3">
        <f t="shared" si="139"/>
        <v>1.4754279441956944E-2</v>
      </c>
      <c r="Q1741" t="s">
        <v>1638</v>
      </c>
      <c r="R1741" t="s">
        <v>452</v>
      </c>
      <c r="S1741" t="s">
        <v>1465</v>
      </c>
    </row>
    <row r="1742" spans="1:19" x14ac:dyDescent="0.35">
      <c r="A1742" t="s">
        <v>73</v>
      </c>
      <c r="B1742" t="s">
        <v>47</v>
      </c>
      <c r="C1742" t="s">
        <v>29</v>
      </c>
      <c r="D1742" t="s">
        <v>30</v>
      </c>
      <c r="E1742" t="s">
        <v>376</v>
      </c>
      <c r="F1742" t="s">
        <v>377</v>
      </c>
      <c r="G1742" t="s">
        <v>378</v>
      </c>
      <c r="H1742" t="s">
        <v>128</v>
      </c>
      <c r="I1742" s="3">
        <v>1.5605696418549201E-3</v>
      </c>
      <c r="J1742" s="7">
        <v>1860946311.6199999</v>
      </c>
      <c r="K1742">
        <v>3.6555</v>
      </c>
      <c r="L1742" s="3">
        <f t="shared" si="135"/>
        <v>1.025168952068912</v>
      </c>
      <c r="M1742" s="3">
        <f t="shared" si="136"/>
        <v>1.5222560522394929E-3</v>
      </c>
      <c r="N1742">
        <f t="shared" si="137"/>
        <v>2832836.7857563063</v>
      </c>
      <c r="O1742">
        <f t="shared" si="138"/>
        <v>0.77495193154323783</v>
      </c>
      <c r="P1742" s="3">
        <f t="shared" si="139"/>
        <v>1.5222560522394929E-3</v>
      </c>
      <c r="Q1742" t="s">
        <v>1638</v>
      </c>
      <c r="R1742" t="s">
        <v>128</v>
      </c>
      <c r="S1742" t="s">
        <v>378</v>
      </c>
    </row>
    <row r="1743" spans="1:19" x14ac:dyDescent="0.35">
      <c r="A1743" t="s">
        <v>73</v>
      </c>
      <c r="B1743" t="s">
        <v>47</v>
      </c>
      <c r="C1743" t="s">
        <v>39</v>
      </c>
      <c r="D1743" t="s">
        <v>40</v>
      </c>
      <c r="E1743" t="s">
        <v>814</v>
      </c>
      <c r="F1743" t="s">
        <v>815</v>
      </c>
      <c r="G1743" t="s">
        <v>816</v>
      </c>
      <c r="H1743" t="s">
        <v>452</v>
      </c>
      <c r="I1743" s="3">
        <v>1.1189925770485499E-4</v>
      </c>
      <c r="J1743" s="7">
        <v>14952714239.93</v>
      </c>
      <c r="K1743">
        <v>3.6555</v>
      </c>
      <c r="L1743" s="3">
        <f t="shared" si="135"/>
        <v>1.0080673690871489</v>
      </c>
      <c r="M1743" s="3">
        <f t="shared" si="136"/>
        <v>1.1100374948768046E-4</v>
      </c>
      <c r="N1743">
        <f t="shared" si="137"/>
        <v>1659807.3456500622</v>
      </c>
      <c r="O1743">
        <f t="shared" si="138"/>
        <v>0.45405754223774097</v>
      </c>
      <c r="P1743" s="3">
        <f t="shared" si="139"/>
        <v>1.1100374948768046E-4</v>
      </c>
      <c r="Q1743" t="s">
        <v>1638</v>
      </c>
      <c r="R1743" t="s">
        <v>452</v>
      </c>
      <c r="S1743" t="s">
        <v>816</v>
      </c>
    </row>
    <row r="1744" spans="1:19" x14ac:dyDescent="0.35">
      <c r="A1744" t="s">
        <v>73</v>
      </c>
      <c r="B1744" t="s">
        <v>47</v>
      </c>
      <c r="C1744" t="s">
        <v>39</v>
      </c>
      <c r="D1744" t="s">
        <v>40</v>
      </c>
      <c r="E1744" t="s">
        <v>379</v>
      </c>
      <c r="F1744" t="s">
        <v>380</v>
      </c>
      <c r="G1744" t="s">
        <v>378</v>
      </c>
      <c r="H1744" t="s">
        <v>128</v>
      </c>
      <c r="I1744" s="3">
        <v>2.6270612159110901E-4</v>
      </c>
      <c r="J1744" s="7">
        <v>14952714239.93</v>
      </c>
      <c r="K1744">
        <v>3.6555</v>
      </c>
      <c r="L1744" s="3">
        <f t="shared" si="135"/>
        <v>1.0080673690871489</v>
      </c>
      <c r="M1744" s="3">
        <f t="shared" si="136"/>
        <v>2.6060373507477127E-4</v>
      </c>
      <c r="N1744">
        <f t="shared" si="137"/>
        <v>3896733.1804314777</v>
      </c>
      <c r="O1744">
        <f t="shared" si="138"/>
        <v>1.0659918425472514</v>
      </c>
      <c r="P1744" s="3">
        <f t="shared" si="139"/>
        <v>2.6060373507477127E-4</v>
      </c>
      <c r="Q1744" t="s">
        <v>1638</v>
      </c>
      <c r="R1744" t="s">
        <v>128</v>
      </c>
      <c r="S1744" t="s">
        <v>378</v>
      </c>
    </row>
    <row r="1745" spans="1:19" x14ac:dyDescent="0.35">
      <c r="A1745" t="s">
        <v>73</v>
      </c>
      <c r="B1745" t="s">
        <v>47</v>
      </c>
      <c r="C1745" t="s">
        <v>76</v>
      </c>
      <c r="D1745" t="s">
        <v>77</v>
      </c>
      <c r="E1745" t="s">
        <v>814</v>
      </c>
      <c r="F1745" t="s">
        <v>815</v>
      </c>
      <c r="G1745" t="s">
        <v>816</v>
      </c>
      <c r="H1745" t="s">
        <v>452</v>
      </c>
      <c r="I1745" s="3">
        <v>4.6941987727890599E-4</v>
      </c>
      <c r="J1745" s="7">
        <v>6371011234.9899998</v>
      </c>
      <c r="K1745">
        <v>3.6555</v>
      </c>
      <c r="L1745" s="3">
        <f t="shared" si="135"/>
        <v>0.97263275839549324</v>
      </c>
      <c r="M1745" s="3">
        <f t="shared" si="136"/>
        <v>4.8262807645229428E-4</v>
      </c>
      <c r="N1745">
        <f t="shared" si="137"/>
        <v>3074828.8973991796</v>
      </c>
      <c r="O1745">
        <f t="shared" si="138"/>
        <v>0.84115138760748998</v>
      </c>
      <c r="P1745" s="3">
        <f t="shared" si="139"/>
        <v>4.8262807645229434E-4</v>
      </c>
      <c r="Q1745" t="s">
        <v>1638</v>
      </c>
      <c r="R1745" t="s">
        <v>452</v>
      </c>
      <c r="S1745" t="s">
        <v>816</v>
      </c>
    </row>
    <row r="1746" spans="1:19" x14ac:dyDescent="0.35">
      <c r="A1746" t="s">
        <v>73</v>
      </c>
      <c r="B1746" t="s">
        <v>47</v>
      </c>
      <c r="C1746" t="s">
        <v>39</v>
      </c>
      <c r="D1746" t="s">
        <v>40</v>
      </c>
      <c r="E1746" t="s">
        <v>383</v>
      </c>
      <c r="F1746" t="s">
        <v>384</v>
      </c>
      <c r="G1746" t="s">
        <v>378</v>
      </c>
      <c r="H1746" t="s">
        <v>128</v>
      </c>
      <c r="I1746" s="3">
        <v>2.5969185657428702E-4</v>
      </c>
      <c r="J1746" s="7">
        <v>14952714239.93</v>
      </c>
      <c r="K1746">
        <v>3.6555</v>
      </c>
      <c r="L1746" s="3">
        <f t="shared" si="135"/>
        <v>1.0080673690871489</v>
      </c>
      <c r="M1746" s="3">
        <f t="shared" si="136"/>
        <v>2.5761359264058896E-4</v>
      </c>
      <c r="N1746">
        <f t="shared" si="137"/>
        <v>3852022.4350764607</v>
      </c>
      <c r="O1746">
        <f t="shared" si="138"/>
        <v>1.0537607536797868</v>
      </c>
      <c r="P1746" s="3">
        <f t="shared" si="139"/>
        <v>2.5761359264058896E-4</v>
      </c>
      <c r="Q1746" t="s">
        <v>1638</v>
      </c>
      <c r="R1746" t="s">
        <v>128</v>
      </c>
      <c r="S1746" t="s">
        <v>378</v>
      </c>
    </row>
    <row r="1747" spans="1:19" x14ac:dyDescent="0.35">
      <c r="A1747" t="s">
        <v>73</v>
      </c>
      <c r="B1747" t="s">
        <v>47</v>
      </c>
      <c r="C1747" t="s">
        <v>29</v>
      </c>
      <c r="D1747" t="s">
        <v>30</v>
      </c>
      <c r="E1747" t="s">
        <v>383</v>
      </c>
      <c r="F1747" t="s">
        <v>384</v>
      </c>
      <c r="G1747" t="s">
        <v>378</v>
      </c>
      <c r="H1747" t="s">
        <v>128</v>
      </c>
      <c r="I1747" s="3">
        <v>6.4537593478134203E-3</v>
      </c>
      <c r="J1747" s="7">
        <v>1860946311.6199999</v>
      </c>
      <c r="K1747">
        <v>3.6555</v>
      </c>
      <c r="L1747" s="3">
        <f t="shared" si="135"/>
        <v>1.025168952068912</v>
      </c>
      <c r="M1747" s="3">
        <f t="shared" si="136"/>
        <v>6.2953129187037623E-3</v>
      </c>
      <c r="N1747">
        <f t="shared" si="137"/>
        <v>11715239.356555503</v>
      </c>
      <c r="O1747">
        <f t="shared" si="138"/>
        <v>3.2048254292314327</v>
      </c>
      <c r="P1747" s="3">
        <f t="shared" si="139"/>
        <v>6.2953129187037623E-3</v>
      </c>
      <c r="Q1747" t="s">
        <v>1638</v>
      </c>
      <c r="R1747" t="s">
        <v>128</v>
      </c>
      <c r="S1747" t="s">
        <v>378</v>
      </c>
    </row>
    <row r="1748" spans="1:19" x14ac:dyDescent="0.35">
      <c r="A1748" t="s">
        <v>73</v>
      </c>
      <c r="B1748" t="s">
        <v>47</v>
      </c>
      <c r="C1748" t="s">
        <v>76</v>
      </c>
      <c r="D1748" t="s">
        <v>77</v>
      </c>
      <c r="E1748" t="s">
        <v>817</v>
      </c>
      <c r="F1748" t="s">
        <v>818</v>
      </c>
      <c r="G1748" t="s">
        <v>819</v>
      </c>
      <c r="H1748" t="s">
        <v>452</v>
      </c>
      <c r="I1748" s="3">
        <v>3.5916568690079103E-8</v>
      </c>
      <c r="J1748" s="7">
        <v>6371011234.9899998</v>
      </c>
      <c r="K1748">
        <v>3.6555</v>
      </c>
      <c r="L1748" s="3">
        <f t="shared" si="135"/>
        <v>0.97263275839549324</v>
      </c>
      <c r="M1748" s="3">
        <f t="shared" si="136"/>
        <v>3.6927163289594509E-8</v>
      </c>
      <c r="N1748">
        <f t="shared" si="137"/>
        <v>235.2633721943169</v>
      </c>
      <c r="O1748">
        <f t="shared" si="138"/>
        <v>6.4358739486887397E-5</v>
      </c>
      <c r="P1748" s="3">
        <f t="shared" si="139"/>
        <v>3.6927163289594509E-8</v>
      </c>
      <c r="Q1748" t="s">
        <v>1638</v>
      </c>
      <c r="R1748" t="s">
        <v>452</v>
      </c>
      <c r="S1748" t="s">
        <v>819</v>
      </c>
    </row>
    <row r="1749" spans="1:19" x14ac:dyDescent="0.35">
      <c r="A1749" t="s">
        <v>73</v>
      </c>
      <c r="B1749" t="s">
        <v>47</v>
      </c>
      <c r="C1749" t="s">
        <v>39</v>
      </c>
      <c r="D1749" t="s">
        <v>40</v>
      </c>
      <c r="E1749" t="s">
        <v>385</v>
      </c>
      <c r="F1749" t="s">
        <v>386</v>
      </c>
      <c r="G1749" t="s">
        <v>378</v>
      </c>
      <c r="H1749" t="s">
        <v>128</v>
      </c>
      <c r="I1749" s="3">
        <v>5.0779937063984105E-4</v>
      </c>
      <c r="J1749" s="7">
        <v>14952714239.93</v>
      </c>
      <c r="K1749">
        <v>3.6555</v>
      </c>
      <c r="L1749" s="3">
        <f t="shared" si="135"/>
        <v>1.0080673690871489</v>
      </c>
      <c r="M1749" s="3">
        <f t="shared" si="136"/>
        <v>5.0373555003538763E-4</v>
      </c>
      <c r="N1749">
        <f t="shared" si="137"/>
        <v>7532213.7321731113</v>
      </c>
      <c r="O1749">
        <f t="shared" si="138"/>
        <v>2.060515314505023</v>
      </c>
      <c r="P1749" s="3">
        <f t="shared" si="139"/>
        <v>5.0373555003538763E-4</v>
      </c>
      <c r="Q1749" t="s">
        <v>1638</v>
      </c>
      <c r="R1749" t="s">
        <v>128</v>
      </c>
      <c r="S1749" t="s">
        <v>378</v>
      </c>
    </row>
    <row r="1750" spans="1:19" x14ac:dyDescent="0.35">
      <c r="A1750" t="s">
        <v>73</v>
      </c>
      <c r="B1750" t="s">
        <v>47</v>
      </c>
      <c r="C1750" t="s">
        <v>29</v>
      </c>
      <c r="D1750" t="s">
        <v>30</v>
      </c>
      <c r="E1750" t="s">
        <v>817</v>
      </c>
      <c r="F1750" t="s">
        <v>818</v>
      </c>
      <c r="G1750" t="s">
        <v>819</v>
      </c>
      <c r="H1750" t="s">
        <v>452</v>
      </c>
      <c r="I1750" s="3">
        <v>1.61551539284684E-7</v>
      </c>
      <c r="J1750" s="7">
        <v>1860946311.6199999</v>
      </c>
      <c r="K1750">
        <v>3.6555</v>
      </c>
      <c r="L1750" s="3">
        <f t="shared" si="135"/>
        <v>1.025168952068912</v>
      </c>
      <c r="M1750" s="3">
        <f t="shared" si="136"/>
        <v>1.5758528285377147E-7</v>
      </c>
      <c r="N1750">
        <f t="shared" si="137"/>
        <v>293.25775089232042</v>
      </c>
      <c r="O1750">
        <f t="shared" si="138"/>
        <v>8.022370425176321E-5</v>
      </c>
      <c r="P1750" s="3">
        <f t="shared" si="139"/>
        <v>1.5758528285377147E-7</v>
      </c>
      <c r="Q1750" t="s">
        <v>1638</v>
      </c>
      <c r="R1750" t="s">
        <v>452</v>
      </c>
      <c r="S1750" t="s">
        <v>819</v>
      </c>
    </row>
    <row r="1751" spans="1:19" x14ac:dyDescent="0.35">
      <c r="A1751" t="s">
        <v>73</v>
      </c>
      <c r="B1751" t="s">
        <v>47</v>
      </c>
      <c r="C1751" t="s">
        <v>39</v>
      </c>
      <c r="D1751" t="s">
        <v>40</v>
      </c>
      <c r="E1751" t="s">
        <v>817</v>
      </c>
      <c r="F1751" t="s">
        <v>818</v>
      </c>
      <c r="G1751" t="s">
        <v>819</v>
      </c>
      <c r="H1751" t="s">
        <v>452</v>
      </c>
      <c r="I1751" s="3">
        <v>1.4675086867869E-8</v>
      </c>
      <c r="J1751" s="7">
        <v>14952714239.93</v>
      </c>
      <c r="K1751">
        <v>3.6555</v>
      </c>
      <c r="L1751" s="3">
        <f t="shared" si="135"/>
        <v>1.0080673690871489</v>
      </c>
      <c r="M1751" s="3">
        <f t="shared" si="136"/>
        <v>1.4557644972833474E-8</v>
      </c>
      <c r="N1751">
        <f t="shared" si="137"/>
        <v>217.67630528513249</v>
      </c>
      <c r="O1751">
        <f t="shared" si="138"/>
        <v>5.954761463141362E-5</v>
      </c>
      <c r="P1751" s="3">
        <f t="shared" si="139"/>
        <v>1.4557644972833474E-8</v>
      </c>
      <c r="Q1751" t="s">
        <v>1638</v>
      </c>
      <c r="R1751" t="s">
        <v>452</v>
      </c>
      <c r="S1751" t="s">
        <v>819</v>
      </c>
    </row>
    <row r="1752" spans="1:19" x14ac:dyDescent="0.35">
      <c r="A1752" t="s">
        <v>73</v>
      </c>
      <c r="B1752" t="s">
        <v>47</v>
      </c>
      <c r="C1752" t="s">
        <v>29</v>
      </c>
      <c r="D1752" t="s">
        <v>30</v>
      </c>
      <c r="E1752" t="s">
        <v>387</v>
      </c>
      <c r="F1752" t="s">
        <v>388</v>
      </c>
      <c r="G1752" t="s">
        <v>378</v>
      </c>
      <c r="H1752" t="s">
        <v>128</v>
      </c>
      <c r="I1752" s="3">
        <v>2.041682255317694E-3</v>
      </c>
      <c r="J1752" s="7">
        <v>1860946311.6199999</v>
      </c>
      <c r="K1752">
        <v>3.6555</v>
      </c>
      <c r="L1752" s="3">
        <f t="shared" si="135"/>
        <v>1.025168952068912</v>
      </c>
      <c r="M1752" s="3">
        <f t="shared" si="136"/>
        <v>1.9915568562599737E-3</v>
      </c>
      <c r="N1752">
        <f t="shared" si="137"/>
        <v>3706180.3860385204</v>
      </c>
      <c r="O1752">
        <f t="shared" si="138"/>
        <v>1.013864146091785</v>
      </c>
      <c r="P1752" s="3">
        <f t="shared" si="139"/>
        <v>1.9915568562599737E-3</v>
      </c>
      <c r="Q1752" t="s">
        <v>1638</v>
      </c>
      <c r="R1752" t="s">
        <v>128</v>
      </c>
      <c r="S1752" t="s">
        <v>378</v>
      </c>
    </row>
    <row r="1753" spans="1:19" x14ac:dyDescent="0.35">
      <c r="A1753" t="s">
        <v>73</v>
      </c>
      <c r="B1753" t="s">
        <v>47</v>
      </c>
      <c r="C1753" t="s">
        <v>39</v>
      </c>
      <c r="D1753" t="s">
        <v>40</v>
      </c>
      <c r="E1753" t="s">
        <v>389</v>
      </c>
      <c r="F1753" t="s">
        <v>390</v>
      </c>
      <c r="G1753" t="s">
        <v>303</v>
      </c>
      <c r="H1753" t="s">
        <v>128</v>
      </c>
      <c r="I1753" s="3">
        <v>1.252238722846972E-2</v>
      </c>
      <c r="J1753" s="7">
        <v>14952714239.93</v>
      </c>
      <c r="K1753">
        <v>3.6555</v>
      </c>
      <c r="L1753" s="3">
        <f t="shared" si="135"/>
        <v>1.0080673690871489</v>
      </c>
      <c r="M1753" s="3">
        <f t="shared" si="136"/>
        <v>1.2422172974222262E-2</v>
      </c>
      <c r="N1753">
        <f t="shared" si="137"/>
        <v>185745202.72252682</v>
      </c>
      <c r="O1753">
        <f t="shared" si="138"/>
        <v>50.812529810566765</v>
      </c>
      <c r="P1753" s="3">
        <f t="shared" si="139"/>
        <v>1.2422172974222262E-2</v>
      </c>
      <c r="Q1753" t="s">
        <v>1638</v>
      </c>
      <c r="R1753" t="s">
        <v>128</v>
      </c>
      <c r="S1753" t="s">
        <v>303</v>
      </c>
    </row>
    <row r="1754" spans="1:19" x14ac:dyDescent="0.35">
      <c r="A1754" t="s">
        <v>73</v>
      </c>
      <c r="B1754" t="s">
        <v>47</v>
      </c>
      <c r="C1754" t="s">
        <v>76</v>
      </c>
      <c r="D1754" t="s">
        <v>77</v>
      </c>
      <c r="E1754" t="s">
        <v>820</v>
      </c>
      <c r="F1754" t="s">
        <v>821</v>
      </c>
      <c r="G1754" t="s">
        <v>822</v>
      </c>
      <c r="H1754" t="s">
        <v>452</v>
      </c>
      <c r="I1754" s="3">
        <v>3.7808632790055101E-7</v>
      </c>
      <c r="J1754" s="7">
        <v>6371011234.9899998</v>
      </c>
      <c r="K1754">
        <v>3.6555</v>
      </c>
      <c r="L1754" s="3">
        <f t="shared" si="135"/>
        <v>0.97263275839549324</v>
      </c>
      <c r="M1754" s="3">
        <f t="shared" si="136"/>
        <v>3.8872464929544666E-7</v>
      </c>
      <c r="N1754">
        <f t="shared" si="137"/>
        <v>2476.569107978838</v>
      </c>
      <c r="O1754">
        <f t="shared" si="138"/>
        <v>6.7749120721620525E-4</v>
      </c>
      <c r="P1754" s="3">
        <f t="shared" si="139"/>
        <v>3.8872464929544666E-7</v>
      </c>
      <c r="Q1754" t="s">
        <v>1638</v>
      </c>
      <c r="R1754" t="s">
        <v>452</v>
      </c>
      <c r="S1754" t="s">
        <v>822</v>
      </c>
    </row>
    <row r="1755" spans="1:19" x14ac:dyDescent="0.35">
      <c r="A1755" t="s">
        <v>73</v>
      </c>
      <c r="B1755" t="s">
        <v>47</v>
      </c>
      <c r="C1755" t="s">
        <v>29</v>
      </c>
      <c r="D1755" t="s">
        <v>30</v>
      </c>
      <c r="E1755" t="s">
        <v>389</v>
      </c>
      <c r="F1755" t="s">
        <v>390</v>
      </c>
      <c r="G1755" t="s">
        <v>303</v>
      </c>
      <c r="H1755" t="s">
        <v>128</v>
      </c>
      <c r="I1755" s="3">
        <v>1.7580199959994779E-2</v>
      </c>
      <c r="J1755" s="7">
        <v>1860946311.6199999</v>
      </c>
      <c r="K1755">
        <v>3.6555</v>
      </c>
      <c r="L1755" s="3">
        <f t="shared" si="135"/>
        <v>1.025168952068912</v>
      </c>
      <c r="M1755" s="3">
        <f t="shared" si="136"/>
        <v>1.7148587971295717E-2</v>
      </c>
      <c r="N1755">
        <f t="shared" si="137"/>
        <v>31912601.534673862</v>
      </c>
      <c r="O1755">
        <f t="shared" si="138"/>
        <v>8.7300236724589961</v>
      </c>
      <c r="P1755" s="3">
        <f t="shared" si="139"/>
        <v>1.7148587971295717E-2</v>
      </c>
      <c r="Q1755" t="s">
        <v>1638</v>
      </c>
      <c r="R1755" t="s">
        <v>128</v>
      </c>
      <c r="S1755" t="s">
        <v>303</v>
      </c>
    </row>
    <row r="1756" spans="1:19" x14ac:dyDescent="0.35">
      <c r="A1756" t="s">
        <v>73</v>
      </c>
      <c r="B1756" t="s">
        <v>47</v>
      </c>
      <c r="C1756" t="s">
        <v>29</v>
      </c>
      <c r="D1756" t="s">
        <v>30</v>
      </c>
      <c r="E1756" t="s">
        <v>820</v>
      </c>
      <c r="F1756" t="s">
        <v>821</v>
      </c>
      <c r="G1756" t="s">
        <v>822</v>
      </c>
      <c r="H1756" t="s">
        <v>452</v>
      </c>
      <c r="I1756" s="3">
        <v>7.9388215002076298E-7</v>
      </c>
      <c r="J1756" s="7">
        <v>1860946311.6199999</v>
      </c>
      <c r="K1756">
        <v>3.6555</v>
      </c>
      <c r="L1756" s="3">
        <f t="shared" si="135"/>
        <v>1.025168952068912</v>
      </c>
      <c r="M1756" s="3">
        <f t="shared" si="136"/>
        <v>7.7439152680015816E-7</v>
      </c>
      <c r="N1756">
        <f t="shared" si="137"/>
        <v>1441.1010555485345</v>
      </c>
      <c r="O1756">
        <f t="shared" si="138"/>
        <v>3.9422816455985077E-4</v>
      </c>
      <c r="P1756" s="3">
        <f t="shared" si="139"/>
        <v>7.7439152680015816E-7</v>
      </c>
      <c r="Q1756" t="s">
        <v>1638</v>
      </c>
      <c r="R1756" t="s">
        <v>452</v>
      </c>
      <c r="S1756" t="s">
        <v>822</v>
      </c>
    </row>
    <row r="1757" spans="1:19" x14ac:dyDescent="0.35">
      <c r="A1757" t="s">
        <v>73</v>
      </c>
      <c r="B1757" t="s">
        <v>47</v>
      </c>
      <c r="C1757" t="s">
        <v>39</v>
      </c>
      <c r="D1757" t="s">
        <v>40</v>
      </c>
      <c r="E1757" t="s">
        <v>820</v>
      </c>
      <c r="F1757" t="s">
        <v>821</v>
      </c>
      <c r="G1757" t="s">
        <v>822</v>
      </c>
      <c r="H1757" t="s">
        <v>452</v>
      </c>
      <c r="I1757" s="3">
        <v>9.7292880812555303E-8</v>
      </c>
      <c r="J1757" s="7">
        <v>14952714239.93</v>
      </c>
      <c r="K1757">
        <v>3.6555</v>
      </c>
      <c r="L1757" s="3">
        <f t="shared" si="135"/>
        <v>1.0080673690871489</v>
      </c>
      <c r="M1757" s="3">
        <f t="shared" si="136"/>
        <v>9.6514264617709488E-8</v>
      </c>
      <c r="N1757">
        <f t="shared" si="137"/>
        <v>1443.1502189055968</v>
      </c>
      <c r="O1757">
        <f t="shared" si="138"/>
        <v>3.9478873448381803E-4</v>
      </c>
      <c r="P1757" s="3">
        <f t="shared" si="139"/>
        <v>9.6514264617709488E-8</v>
      </c>
      <c r="Q1757" t="s">
        <v>1638</v>
      </c>
      <c r="R1757" t="s">
        <v>452</v>
      </c>
      <c r="S1757" t="s">
        <v>822</v>
      </c>
    </row>
    <row r="1758" spans="1:19" x14ac:dyDescent="0.35">
      <c r="A1758" t="s">
        <v>73</v>
      </c>
      <c r="B1758" t="s">
        <v>47</v>
      </c>
      <c r="C1758" t="s">
        <v>29</v>
      </c>
      <c r="D1758" t="s">
        <v>30</v>
      </c>
      <c r="E1758" t="s">
        <v>398</v>
      </c>
      <c r="F1758" t="s">
        <v>399</v>
      </c>
      <c r="H1758" t="s">
        <v>128</v>
      </c>
      <c r="I1758" s="3">
        <v>3.4488807679433797E-2</v>
      </c>
      <c r="J1758" s="7">
        <v>1860946311.6199999</v>
      </c>
      <c r="K1758">
        <v>3.6555</v>
      </c>
      <c r="L1758" s="3">
        <f t="shared" si="135"/>
        <v>1.025168952068912</v>
      </c>
      <c r="M1758" s="3">
        <f t="shared" si="136"/>
        <v>3.3642071982214548E-2</v>
      </c>
      <c r="N1758">
        <f t="shared" si="137"/>
        <v>62606089.770556703</v>
      </c>
      <c r="O1758">
        <f t="shared" si="138"/>
        <v>17.126546237329148</v>
      </c>
      <c r="P1758" s="3">
        <f t="shared" si="139"/>
        <v>3.3642071982214548E-2</v>
      </c>
      <c r="Q1758" t="s">
        <v>1638</v>
      </c>
      <c r="R1758" t="s">
        <v>128</v>
      </c>
      <c r="S1758" t="s">
        <v>285</v>
      </c>
    </row>
    <row r="1759" spans="1:19" x14ac:dyDescent="0.35">
      <c r="A1759" t="s">
        <v>73</v>
      </c>
      <c r="B1759" t="s">
        <v>47</v>
      </c>
      <c r="C1759" t="s">
        <v>39</v>
      </c>
      <c r="D1759" t="s">
        <v>40</v>
      </c>
      <c r="E1759" t="s">
        <v>826</v>
      </c>
      <c r="F1759" t="s">
        <v>827</v>
      </c>
      <c r="G1759" t="s">
        <v>828</v>
      </c>
      <c r="H1759" t="s">
        <v>452</v>
      </c>
      <c r="I1759" s="3">
        <v>2.1053276316755301E-8</v>
      </c>
      <c r="J1759" s="7">
        <v>14952714239.93</v>
      </c>
      <c r="K1759">
        <v>3.6555</v>
      </c>
      <c r="L1759" s="3">
        <f t="shared" si="135"/>
        <v>1.0080673690871489</v>
      </c>
      <c r="M1759" s="3">
        <f t="shared" si="136"/>
        <v>2.0884790999454733E-8</v>
      </c>
      <c r="N1759">
        <f t="shared" si="137"/>
        <v>312.28431177550868</v>
      </c>
      <c r="O1759">
        <f t="shared" si="138"/>
        <v>8.5428617637945206E-5</v>
      </c>
      <c r="P1759" s="3">
        <f t="shared" si="139"/>
        <v>2.0884790999454733E-8</v>
      </c>
      <c r="Q1759" t="s">
        <v>1638</v>
      </c>
      <c r="R1759" t="s">
        <v>452</v>
      </c>
      <c r="S1759" t="s">
        <v>828</v>
      </c>
    </row>
    <row r="1760" spans="1:19" x14ac:dyDescent="0.35">
      <c r="A1760" t="s">
        <v>73</v>
      </c>
      <c r="B1760" t="s">
        <v>47</v>
      </c>
      <c r="C1760" t="s">
        <v>39</v>
      </c>
      <c r="D1760" t="s">
        <v>40</v>
      </c>
      <c r="E1760" t="s">
        <v>398</v>
      </c>
      <c r="F1760" t="s">
        <v>399</v>
      </c>
      <c r="H1760" t="s">
        <v>128</v>
      </c>
      <c r="I1760" s="3">
        <v>1.13708210970998E-2</v>
      </c>
      <c r="J1760" s="7">
        <v>14952714239.93</v>
      </c>
      <c r="K1760">
        <v>3.6555</v>
      </c>
      <c r="L1760" s="3">
        <f t="shared" si="135"/>
        <v>1.0080673690871489</v>
      </c>
      <c r="M1760" s="3">
        <f t="shared" si="136"/>
        <v>1.1279822604908438E-2</v>
      </c>
      <c r="N1760">
        <f t="shared" si="137"/>
        <v>168663964.08829871</v>
      </c>
      <c r="O1760">
        <f t="shared" si="138"/>
        <v>46.139779534481939</v>
      </c>
      <c r="P1760" s="3">
        <f t="shared" si="139"/>
        <v>1.1279822604908438E-2</v>
      </c>
      <c r="Q1760" t="s">
        <v>1638</v>
      </c>
      <c r="R1760" t="s">
        <v>128</v>
      </c>
      <c r="S1760" t="s">
        <v>285</v>
      </c>
    </row>
    <row r="1761" spans="1:19" x14ac:dyDescent="0.35">
      <c r="A1761" t="s">
        <v>73</v>
      </c>
      <c r="B1761" t="s">
        <v>47</v>
      </c>
      <c r="C1761" t="s">
        <v>29</v>
      </c>
      <c r="D1761" t="s">
        <v>30</v>
      </c>
      <c r="E1761" t="s">
        <v>826</v>
      </c>
      <c r="F1761" t="s">
        <v>827</v>
      </c>
      <c r="G1761" t="s">
        <v>828</v>
      </c>
      <c r="H1761" t="s">
        <v>452</v>
      </c>
      <c r="I1761" s="3">
        <v>1.3445493372721499E-7</v>
      </c>
      <c r="J1761" s="7">
        <v>1860946311.6199999</v>
      </c>
      <c r="K1761">
        <v>3.6555</v>
      </c>
      <c r="L1761" s="3">
        <f t="shared" si="135"/>
        <v>1.025168952068912</v>
      </c>
      <c r="M1761" s="3">
        <f t="shared" si="136"/>
        <v>1.3115392682920124E-7</v>
      </c>
      <c r="N1761">
        <f t="shared" si="137"/>
        <v>244.0704163872814</v>
      </c>
      <c r="O1761">
        <f t="shared" si="138"/>
        <v>6.6767997917461738E-5</v>
      </c>
      <c r="P1761" s="3">
        <f t="shared" si="139"/>
        <v>1.3115392682920124E-7</v>
      </c>
      <c r="Q1761" t="s">
        <v>1638</v>
      </c>
      <c r="R1761" t="s">
        <v>452</v>
      </c>
      <c r="S1761" t="s">
        <v>828</v>
      </c>
    </row>
    <row r="1762" spans="1:19" x14ac:dyDescent="0.35">
      <c r="A1762" t="s">
        <v>73</v>
      </c>
      <c r="B1762" t="s">
        <v>47</v>
      </c>
      <c r="C1762" t="s">
        <v>39</v>
      </c>
      <c r="D1762" t="s">
        <v>40</v>
      </c>
      <c r="E1762" t="s">
        <v>400</v>
      </c>
      <c r="F1762" t="s">
        <v>401</v>
      </c>
      <c r="H1762" t="s">
        <v>128</v>
      </c>
      <c r="I1762" s="3">
        <v>1.59820778976667E-3</v>
      </c>
      <c r="J1762" s="7">
        <v>14952714239.93</v>
      </c>
      <c r="K1762">
        <v>3.6555</v>
      </c>
      <c r="L1762" s="3">
        <f t="shared" si="135"/>
        <v>1.0080673690871489</v>
      </c>
      <c r="M1762" s="3">
        <f t="shared" si="136"/>
        <v>1.5854176405034519E-3</v>
      </c>
      <c r="N1762">
        <f t="shared" si="137"/>
        <v>23706296.929392189</v>
      </c>
      <c r="O1762">
        <f t="shared" si="138"/>
        <v>6.4851037968519192</v>
      </c>
      <c r="P1762" s="3">
        <f t="shared" si="139"/>
        <v>1.5854176405034519E-3</v>
      </c>
      <c r="Q1762" t="s">
        <v>1638</v>
      </c>
      <c r="R1762" t="s">
        <v>128</v>
      </c>
      <c r="S1762" t="s">
        <v>312</v>
      </c>
    </row>
    <row r="1763" spans="1:19" x14ac:dyDescent="0.35">
      <c r="A1763" t="s">
        <v>73</v>
      </c>
      <c r="B1763" t="s">
        <v>47</v>
      </c>
      <c r="C1763" t="s">
        <v>29</v>
      </c>
      <c r="D1763" t="s">
        <v>30</v>
      </c>
      <c r="E1763" t="s">
        <v>400</v>
      </c>
      <c r="F1763" t="s">
        <v>401</v>
      </c>
      <c r="H1763" t="s">
        <v>128</v>
      </c>
      <c r="I1763" s="3">
        <v>8.808837889703526E-3</v>
      </c>
      <c r="J1763" s="7">
        <v>1860946311.6199999</v>
      </c>
      <c r="K1763">
        <v>3.6555</v>
      </c>
      <c r="L1763" s="3">
        <f t="shared" si="135"/>
        <v>1.025168952068912</v>
      </c>
      <c r="M1763" s="3">
        <f t="shared" si="136"/>
        <v>8.5925718604004265E-3</v>
      </c>
      <c r="N1763">
        <f t="shared" si="137"/>
        <v>15990314.910941973</v>
      </c>
      <c r="O1763">
        <f t="shared" si="138"/>
        <v>4.3743167585670832</v>
      </c>
      <c r="P1763" s="3">
        <f t="shared" si="139"/>
        <v>8.5925718604004265E-3</v>
      </c>
      <c r="Q1763" t="s">
        <v>1638</v>
      </c>
      <c r="R1763" t="s">
        <v>128</v>
      </c>
      <c r="S1763" t="s">
        <v>312</v>
      </c>
    </row>
    <row r="1764" spans="1:19" x14ac:dyDescent="0.35">
      <c r="A1764" t="s">
        <v>73</v>
      </c>
      <c r="B1764" t="s">
        <v>47</v>
      </c>
      <c r="C1764" t="s">
        <v>76</v>
      </c>
      <c r="D1764" t="s">
        <v>77</v>
      </c>
      <c r="E1764" t="s">
        <v>826</v>
      </c>
      <c r="F1764" t="s">
        <v>827</v>
      </c>
      <c r="G1764" t="s">
        <v>828</v>
      </c>
      <c r="H1764" t="s">
        <v>452</v>
      </c>
      <c r="I1764" s="3">
        <v>5.2234489881434598E-8</v>
      </c>
      <c r="J1764" s="7">
        <v>6371011234.9899998</v>
      </c>
      <c r="K1764">
        <v>3.6555</v>
      </c>
      <c r="L1764" s="3">
        <f t="shared" si="135"/>
        <v>0.97263275839549324</v>
      </c>
      <c r="M1764" s="3">
        <f t="shared" si="136"/>
        <v>5.3704226421083525E-8</v>
      </c>
      <c r="N1764">
        <f t="shared" si="137"/>
        <v>342.1502298951699</v>
      </c>
      <c r="O1764">
        <f t="shared" si="138"/>
        <v>9.3598749800347388E-5</v>
      </c>
      <c r="P1764" s="3">
        <f t="shared" si="139"/>
        <v>5.3704226421083519E-8</v>
      </c>
      <c r="Q1764" t="s">
        <v>1638</v>
      </c>
      <c r="R1764" t="s">
        <v>452</v>
      </c>
      <c r="S1764" t="s">
        <v>828</v>
      </c>
    </row>
    <row r="1765" spans="1:19" x14ac:dyDescent="0.35">
      <c r="A1765" t="s">
        <v>73</v>
      </c>
      <c r="B1765" t="s">
        <v>47</v>
      </c>
      <c r="C1765" t="s">
        <v>39</v>
      </c>
      <c r="D1765" t="s">
        <v>40</v>
      </c>
      <c r="E1765" t="s">
        <v>832</v>
      </c>
      <c r="F1765" t="s">
        <v>833</v>
      </c>
      <c r="G1765" t="s">
        <v>834</v>
      </c>
      <c r="H1765" t="s">
        <v>452</v>
      </c>
      <c r="I1765" s="3">
        <v>6.47249735046842E-8</v>
      </c>
      <c r="J1765" s="7">
        <v>14952714239.93</v>
      </c>
      <c r="K1765">
        <v>3.6555</v>
      </c>
      <c r="L1765" s="3">
        <f t="shared" si="135"/>
        <v>1.0080673690871489</v>
      </c>
      <c r="M1765" s="3">
        <f t="shared" si="136"/>
        <v>6.4206992002226623E-8</v>
      </c>
      <c r="N1765">
        <f t="shared" si="137"/>
        <v>960.06880361476567</v>
      </c>
      <c r="O1765">
        <f t="shared" si="138"/>
        <v>2.6263679486110403E-4</v>
      </c>
      <c r="P1765" s="3">
        <f t="shared" si="139"/>
        <v>6.4206992002226623E-8</v>
      </c>
      <c r="Q1765" t="s">
        <v>1638</v>
      </c>
      <c r="R1765" t="s">
        <v>452</v>
      </c>
      <c r="S1765" t="s">
        <v>834</v>
      </c>
    </row>
    <row r="1766" spans="1:19" x14ac:dyDescent="0.35">
      <c r="A1766" t="s">
        <v>73</v>
      </c>
      <c r="B1766" t="s">
        <v>47</v>
      </c>
      <c r="C1766" t="s">
        <v>39</v>
      </c>
      <c r="D1766" t="s">
        <v>40</v>
      </c>
      <c r="E1766" t="s">
        <v>405</v>
      </c>
      <c r="F1766" t="s">
        <v>406</v>
      </c>
      <c r="G1766" t="s">
        <v>407</v>
      </c>
      <c r="H1766" t="s">
        <v>128</v>
      </c>
      <c r="I1766" s="3">
        <v>1.05136064769688E-3</v>
      </c>
      <c r="J1766" s="7">
        <v>14952714239.93</v>
      </c>
      <c r="K1766">
        <v>3.6555</v>
      </c>
      <c r="L1766" s="3">
        <f t="shared" si="135"/>
        <v>1.0080673690871489</v>
      </c>
      <c r="M1766" s="3">
        <f t="shared" si="136"/>
        <v>1.0429468108356043E-3</v>
      </c>
      <c r="N1766">
        <f t="shared" si="137"/>
        <v>15594885.629871121</v>
      </c>
      <c r="O1766">
        <f t="shared" si="138"/>
        <v>4.2661429708305629</v>
      </c>
      <c r="P1766" s="3">
        <f t="shared" si="139"/>
        <v>1.0429468108356043E-3</v>
      </c>
      <c r="Q1766" t="s">
        <v>1638</v>
      </c>
      <c r="R1766" t="s">
        <v>128</v>
      </c>
      <c r="S1766" t="s">
        <v>407</v>
      </c>
    </row>
    <row r="1767" spans="1:19" x14ac:dyDescent="0.35">
      <c r="A1767" t="s">
        <v>73</v>
      </c>
      <c r="B1767" t="s">
        <v>47</v>
      </c>
      <c r="C1767" t="s">
        <v>29</v>
      </c>
      <c r="D1767" t="s">
        <v>30</v>
      </c>
      <c r="E1767" t="s">
        <v>832</v>
      </c>
      <c r="F1767" t="s">
        <v>833</v>
      </c>
      <c r="G1767" t="s">
        <v>834</v>
      </c>
      <c r="H1767" t="s">
        <v>452</v>
      </c>
      <c r="I1767" s="3">
        <v>4.0383601086005298E-7</v>
      </c>
      <c r="J1767" s="7">
        <v>1860946311.6199999</v>
      </c>
      <c r="K1767">
        <v>3.6555</v>
      </c>
      <c r="L1767" s="3">
        <f t="shared" si="135"/>
        <v>1.025168952068912</v>
      </c>
      <c r="M1767" s="3">
        <f t="shared" si="136"/>
        <v>3.9392142148380927E-7</v>
      </c>
      <c r="N1767">
        <f t="shared" si="137"/>
        <v>733.06661637840227</v>
      </c>
      <c r="O1767">
        <f t="shared" si="138"/>
        <v>2.0053798834041917E-4</v>
      </c>
      <c r="P1767" s="3">
        <f t="shared" si="139"/>
        <v>3.9392142148380927E-7</v>
      </c>
      <c r="Q1767" t="s">
        <v>1638</v>
      </c>
      <c r="R1767" t="s">
        <v>452</v>
      </c>
      <c r="S1767" t="s">
        <v>834</v>
      </c>
    </row>
    <row r="1768" spans="1:19" x14ac:dyDescent="0.35">
      <c r="A1768" t="s">
        <v>73</v>
      </c>
      <c r="B1768" t="s">
        <v>47</v>
      </c>
      <c r="C1768" t="s">
        <v>39</v>
      </c>
      <c r="D1768" t="s">
        <v>40</v>
      </c>
      <c r="E1768" t="s">
        <v>408</v>
      </c>
      <c r="F1768" t="s">
        <v>409</v>
      </c>
      <c r="G1768" t="s">
        <v>410</v>
      </c>
      <c r="H1768" t="s">
        <v>128</v>
      </c>
      <c r="I1768" s="3">
        <v>2.9148818466955039E-4</v>
      </c>
      <c r="J1768" s="7">
        <v>14952714239.93</v>
      </c>
      <c r="K1768">
        <v>3.6555</v>
      </c>
      <c r="L1768" s="3">
        <f t="shared" si="135"/>
        <v>1.0080673690871489</v>
      </c>
      <c r="M1768" s="3">
        <f t="shared" si="136"/>
        <v>2.8915546084336236E-4</v>
      </c>
      <c r="N1768">
        <f t="shared" si="137"/>
        <v>4323658.9769060658</v>
      </c>
      <c r="O1768">
        <f t="shared" si="138"/>
        <v>1.1827818292726209</v>
      </c>
      <c r="P1768" s="3">
        <f t="shared" si="139"/>
        <v>2.8915546084336236E-4</v>
      </c>
      <c r="Q1768" t="s">
        <v>1638</v>
      </c>
      <c r="R1768" t="s">
        <v>128</v>
      </c>
      <c r="S1768" t="s">
        <v>410</v>
      </c>
    </row>
    <row r="1769" spans="1:19" x14ac:dyDescent="0.35">
      <c r="A1769" t="s">
        <v>73</v>
      </c>
      <c r="B1769" t="s">
        <v>47</v>
      </c>
      <c r="C1769" t="s">
        <v>76</v>
      </c>
      <c r="D1769" t="s">
        <v>77</v>
      </c>
      <c r="E1769" t="s">
        <v>832</v>
      </c>
      <c r="F1769" t="s">
        <v>833</v>
      </c>
      <c r="G1769" t="s">
        <v>834</v>
      </c>
      <c r="H1769" t="s">
        <v>452</v>
      </c>
      <c r="I1769" s="3">
        <v>1.3301524714753199E-7</v>
      </c>
      <c r="J1769" s="7">
        <v>6371011234.9899998</v>
      </c>
      <c r="K1769">
        <v>3.6555</v>
      </c>
      <c r="L1769" s="3">
        <f t="shared" si="135"/>
        <v>0.97263275839549324</v>
      </c>
      <c r="M1769" s="3">
        <f t="shared" si="136"/>
        <v>1.3675793458464325E-7</v>
      </c>
      <c r="N1769">
        <f t="shared" si="137"/>
        <v>871.28633771278953</v>
      </c>
      <c r="O1769">
        <f t="shared" si="138"/>
        <v>2.3834942900089989E-4</v>
      </c>
      <c r="P1769" s="3">
        <f t="shared" si="139"/>
        <v>1.3675793458464325E-7</v>
      </c>
      <c r="Q1769" t="s">
        <v>1638</v>
      </c>
      <c r="R1769" t="s">
        <v>452</v>
      </c>
      <c r="S1769" t="s">
        <v>834</v>
      </c>
    </row>
    <row r="1770" spans="1:19" x14ac:dyDescent="0.35">
      <c r="A1770" t="s">
        <v>73</v>
      </c>
      <c r="B1770" t="s">
        <v>47</v>
      </c>
      <c r="C1770" t="s">
        <v>29</v>
      </c>
      <c r="D1770" t="s">
        <v>30</v>
      </c>
      <c r="E1770" t="s">
        <v>418</v>
      </c>
      <c r="F1770" t="s">
        <v>419</v>
      </c>
      <c r="G1770" t="s">
        <v>420</v>
      </c>
      <c r="H1770" t="s">
        <v>128</v>
      </c>
      <c r="I1770" s="3">
        <v>2.30985331772161E-3</v>
      </c>
      <c r="J1770" s="7">
        <v>1860946311.6199999</v>
      </c>
      <c r="K1770">
        <v>3.6555</v>
      </c>
      <c r="L1770" s="3">
        <f t="shared" si="135"/>
        <v>1.025168952068912</v>
      </c>
      <c r="M1770" s="3">
        <f t="shared" si="136"/>
        <v>2.2531440432916479E-3</v>
      </c>
      <c r="N1770">
        <f t="shared" si="137"/>
        <v>4192980.0969121656</v>
      </c>
      <c r="O1770">
        <f t="shared" si="138"/>
        <v>1.1470332640985272</v>
      </c>
      <c r="P1770" s="3">
        <f t="shared" si="139"/>
        <v>2.2531440432916479E-3</v>
      </c>
      <c r="Q1770" t="s">
        <v>1638</v>
      </c>
      <c r="R1770" t="s">
        <v>128</v>
      </c>
      <c r="S1770" t="s">
        <v>420</v>
      </c>
    </row>
    <row r="1771" spans="1:19" x14ac:dyDescent="0.35">
      <c r="A1771" t="s">
        <v>73</v>
      </c>
      <c r="B1771" t="s">
        <v>47</v>
      </c>
      <c r="C1771" t="s">
        <v>76</v>
      </c>
      <c r="D1771" t="s">
        <v>77</v>
      </c>
      <c r="E1771" t="s">
        <v>835</v>
      </c>
      <c r="F1771" t="s">
        <v>836</v>
      </c>
      <c r="G1771" t="s">
        <v>837</v>
      </c>
      <c r="H1771" t="s">
        <v>452</v>
      </c>
      <c r="I1771" s="3">
        <v>8.1440530934919495E-4</v>
      </c>
      <c r="J1771" s="7">
        <v>6371011234.9899998</v>
      </c>
      <c r="K1771">
        <v>3.6555</v>
      </c>
      <c r="L1771" s="3">
        <f t="shared" si="135"/>
        <v>0.97263275839549324</v>
      </c>
      <c r="M1771" s="3">
        <f t="shared" si="136"/>
        <v>8.3732046069750034E-4</v>
      </c>
      <c r="N1771">
        <f t="shared" si="137"/>
        <v>5334578.0623907773</v>
      </c>
      <c r="O1771">
        <f t="shared" si="138"/>
        <v>1.4593292469951518</v>
      </c>
      <c r="P1771" s="3">
        <f t="shared" si="139"/>
        <v>8.3732046069750034E-4</v>
      </c>
      <c r="Q1771" t="s">
        <v>1638</v>
      </c>
      <c r="R1771" t="s">
        <v>452</v>
      </c>
      <c r="S1771" t="s">
        <v>837</v>
      </c>
    </row>
    <row r="1772" spans="1:19" x14ac:dyDescent="0.35">
      <c r="A1772" t="s">
        <v>73</v>
      </c>
      <c r="B1772" t="s">
        <v>47</v>
      </c>
      <c r="C1772" t="s">
        <v>39</v>
      </c>
      <c r="D1772" t="s">
        <v>40</v>
      </c>
      <c r="E1772" t="s">
        <v>418</v>
      </c>
      <c r="F1772" t="s">
        <v>419</v>
      </c>
      <c r="G1772" t="s">
        <v>420</v>
      </c>
      <c r="H1772" t="s">
        <v>128</v>
      </c>
      <c r="I1772" s="3">
        <v>1.118729857151759E-2</v>
      </c>
      <c r="J1772" s="7">
        <v>14952714239.93</v>
      </c>
      <c r="K1772">
        <v>3.6555</v>
      </c>
      <c r="L1772" s="3">
        <f t="shared" si="135"/>
        <v>1.0080673690871489</v>
      </c>
      <c r="M1772" s="3">
        <f t="shared" si="136"/>
        <v>1.1097768774767702E-2</v>
      </c>
      <c r="N1772">
        <f t="shared" si="137"/>
        <v>165941765.18991953</v>
      </c>
      <c r="O1772">
        <f t="shared" si="138"/>
        <v>45.395093746387502</v>
      </c>
      <c r="P1772" s="3">
        <f t="shared" si="139"/>
        <v>1.1097768774767702E-2</v>
      </c>
      <c r="Q1772" t="s">
        <v>1638</v>
      </c>
      <c r="R1772" t="s">
        <v>128</v>
      </c>
      <c r="S1772" t="s">
        <v>420</v>
      </c>
    </row>
    <row r="1773" spans="1:19" x14ac:dyDescent="0.35">
      <c r="A1773" t="s">
        <v>73</v>
      </c>
      <c r="B1773" t="s">
        <v>47</v>
      </c>
      <c r="C1773" t="s">
        <v>29</v>
      </c>
      <c r="D1773" t="s">
        <v>30</v>
      </c>
      <c r="E1773" t="s">
        <v>835</v>
      </c>
      <c r="F1773" t="s">
        <v>836</v>
      </c>
      <c r="G1773" t="s">
        <v>837</v>
      </c>
      <c r="H1773" t="s">
        <v>452</v>
      </c>
      <c r="I1773" s="3">
        <v>3.1822621031346582E-5</v>
      </c>
      <c r="J1773" s="7">
        <v>1860946311.6199999</v>
      </c>
      <c r="K1773">
        <v>3.6555</v>
      </c>
      <c r="L1773" s="3">
        <f t="shared" si="135"/>
        <v>1.025168952068912</v>
      </c>
      <c r="M1773" s="3">
        <f t="shared" si="136"/>
        <v>3.1041342958275097E-5</v>
      </c>
      <c r="N1773">
        <f t="shared" si="137"/>
        <v>57766.272685933502</v>
      </c>
      <c r="O1773">
        <f t="shared" si="138"/>
        <v>1.580256399560484E-2</v>
      </c>
      <c r="P1773" s="3">
        <f t="shared" si="139"/>
        <v>3.1041342958275097E-5</v>
      </c>
      <c r="Q1773" t="s">
        <v>1638</v>
      </c>
      <c r="R1773" t="s">
        <v>452</v>
      </c>
      <c r="S1773" t="s">
        <v>837</v>
      </c>
    </row>
    <row r="1774" spans="1:19" x14ac:dyDescent="0.35">
      <c r="A1774" t="s">
        <v>73</v>
      </c>
      <c r="B1774" t="s">
        <v>47</v>
      </c>
      <c r="C1774" t="s">
        <v>76</v>
      </c>
      <c r="D1774" t="s">
        <v>77</v>
      </c>
      <c r="E1774" t="s">
        <v>418</v>
      </c>
      <c r="F1774" t="s">
        <v>419</v>
      </c>
      <c r="G1774" t="s">
        <v>420</v>
      </c>
      <c r="H1774" t="s">
        <v>128</v>
      </c>
      <c r="I1774" s="3">
        <v>3.5555532499359901E-2</v>
      </c>
      <c r="J1774" s="7">
        <v>6371011234.9899998</v>
      </c>
      <c r="K1774">
        <v>3.6555</v>
      </c>
      <c r="L1774" s="3">
        <f t="shared" si="135"/>
        <v>0.97263275839549324</v>
      </c>
      <c r="M1774" s="3">
        <f t="shared" si="136"/>
        <v>3.6555968521987885E-2</v>
      </c>
      <c r="N1774">
        <f t="shared" si="137"/>
        <v>232898486.1595256</v>
      </c>
      <c r="O1774">
        <f t="shared" si="138"/>
        <v>63.711800344556316</v>
      </c>
      <c r="P1774" s="3">
        <f t="shared" si="139"/>
        <v>3.6555968521987885E-2</v>
      </c>
      <c r="Q1774" t="s">
        <v>1638</v>
      </c>
      <c r="R1774" t="s">
        <v>128</v>
      </c>
      <c r="S1774" t="s">
        <v>420</v>
      </c>
    </row>
    <row r="1775" spans="1:19" x14ac:dyDescent="0.35">
      <c r="A1775" t="s">
        <v>73</v>
      </c>
      <c r="B1775" t="s">
        <v>47</v>
      </c>
      <c r="C1775" t="s">
        <v>39</v>
      </c>
      <c r="D1775" t="s">
        <v>40</v>
      </c>
      <c r="E1775" t="s">
        <v>835</v>
      </c>
      <c r="F1775" t="s">
        <v>836</v>
      </c>
      <c r="G1775" t="s">
        <v>837</v>
      </c>
      <c r="H1775" t="s">
        <v>452</v>
      </c>
      <c r="I1775" s="3">
        <v>1.0919217605671599E-4</v>
      </c>
      <c r="J1775" s="7">
        <v>14952714239.93</v>
      </c>
      <c r="K1775">
        <v>3.6555</v>
      </c>
      <c r="L1775" s="3">
        <f t="shared" si="135"/>
        <v>1.0080673690871489</v>
      </c>
      <c r="M1775" s="3">
        <f t="shared" si="136"/>
        <v>1.0831833209281886E-4</v>
      </c>
      <c r="N1775">
        <f t="shared" si="137"/>
        <v>1619653.0667297593</v>
      </c>
      <c r="O1775">
        <f t="shared" si="138"/>
        <v>0.44307292209814231</v>
      </c>
      <c r="P1775" s="3">
        <f t="shared" si="139"/>
        <v>1.0831833209281886E-4</v>
      </c>
      <c r="Q1775" t="s">
        <v>1638</v>
      </c>
      <c r="R1775" t="s">
        <v>452</v>
      </c>
      <c r="S1775" t="s">
        <v>837</v>
      </c>
    </row>
    <row r="1776" spans="1:19" x14ac:dyDescent="0.35">
      <c r="A1776" t="s">
        <v>73</v>
      </c>
      <c r="B1776" t="s">
        <v>47</v>
      </c>
      <c r="C1776" t="s">
        <v>39</v>
      </c>
      <c r="D1776" t="s">
        <v>40</v>
      </c>
      <c r="E1776" t="s">
        <v>421</v>
      </c>
      <c r="F1776" t="s">
        <v>422</v>
      </c>
      <c r="G1776" t="s">
        <v>423</v>
      </c>
      <c r="H1776" t="s">
        <v>128</v>
      </c>
      <c r="I1776" s="3">
        <v>1.6351105702701999E-3</v>
      </c>
      <c r="J1776" s="7">
        <v>14952714239.93</v>
      </c>
      <c r="K1776">
        <v>3.6555</v>
      </c>
      <c r="L1776" s="3">
        <f t="shared" si="135"/>
        <v>1.0080673690871489</v>
      </c>
      <c r="M1776" s="3">
        <f t="shared" si="136"/>
        <v>1.622025095158935E-3</v>
      </c>
      <c r="N1776">
        <f t="shared" si="137"/>
        <v>24253677.737906821</v>
      </c>
      <c r="O1776">
        <f t="shared" si="138"/>
        <v>6.6348455034624045</v>
      </c>
      <c r="P1776" s="3">
        <f t="shared" si="139"/>
        <v>1.622025095158935E-3</v>
      </c>
      <c r="Q1776" t="s">
        <v>1638</v>
      </c>
      <c r="R1776" t="s">
        <v>128</v>
      </c>
      <c r="S1776" t="s">
        <v>423</v>
      </c>
    </row>
    <row r="1777" spans="1:19" x14ac:dyDescent="0.35">
      <c r="A1777" t="s">
        <v>73</v>
      </c>
      <c r="B1777" t="s">
        <v>47</v>
      </c>
      <c r="C1777" t="s">
        <v>76</v>
      </c>
      <c r="D1777" t="s">
        <v>77</v>
      </c>
      <c r="E1777" t="s">
        <v>838</v>
      </c>
      <c r="F1777" t="s">
        <v>839</v>
      </c>
      <c r="G1777" t="s">
        <v>840</v>
      </c>
      <c r="H1777" t="s">
        <v>452</v>
      </c>
      <c r="I1777" s="3">
        <v>9.71566960432085E-3</v>
      </c>
      <c r="J1777" s="7">
        <v>6371011234.9899998</v>
      </c>
      <c r="K1777">
        <v>3.6555</v>
      </c>
      <c r="L1777" s="3">
        <f t="shared" si="135"/>
        <v>0.97263275839549324</v>
      </c>
      <c r="M1777" s="3">
        <f t="shared" si="136"/>
        <v>9.9890421337939881E-3</v>
      </c>
      <c r="N1777">
        <f t="shared" si="137"/>
        <v>63640299.661189981</v>
      </c>
      <c r="O1777">
        <f t="shared" si="138"/>
        <v>17.409465096755568</v>
      </c>
      <c r="P1777" s="3">
        <f t="shared" si="139"/>
        <v>9.9890421337939881E-3</v>
      </c>
      <c r="Q1777" t="s">
        <v>1638</v>
      </c>
      <c r="R1777" t="s">
        <v>452</v>
      </c>
      <c r="S1777" t="s">
        <v>840</v>
      </c>
    </row>
    <row r="1778" spans="1:19" x14ac:dyDescent="0.35">
      <c r="A1778" t="s">
        <v>73</v>
      </c>
      <c r="B1778" t="s">
        <v>47</v>
      </c>
      <c r="C1778" t="s">
        <v>76</v>
      </c>
      <c r="D1778" t="s">
        <v>77</v>
      </c>
      <c r="E1778" t="s">
        <v>421</v>
      </c>
      <c r="F1778" t="s">
        <v>422</v>
      </c>
      <c r="G1778" t="s">
        <v>423</v>
      </c>
      <c r="H1778" t="s">
        <v>128</v>
      </c>
      <c r="I1778" s="3">
        <v>3.1399272968859258E-3</v>
      </c>
      <c r="J1778" s="7">
        <v>6371011234.9899998</v>
      </c>
      <c r="K1778">
        <v>3.6555</v>
      </c>
      <c r="L1778" s="3">
        <f t="shared" si="135"/>
        <v>0.97263275839549324</v>
      </c>
      <c r="M1778" s="3">
        <f t="shared" si="136"/>
        <v>3.2282763147580152E-3</v>
      </c>
      <c r="N1778">
        <f t="shared" si="137"/>
        <v>20567384.670975428</v>
      </c>
      <c r="O1778">
        <f t="shared" si="138"/>
        <v>5.62642174011091</v>
      </c>
      <c r="P1778" s="3">
        <f t="shared" si="139"/>
        <v>3.2282763147580152E-3</v>
      </c>
      <c r="Q1778" t="s">
        <v>1638</v>
      </c>
      <c r="R1778" t="s">
        <v>128</v>
      </c>
      <c r="S1778" t="s">
        <v>423</v>
      </c>
    </row>
    <row r="1779" spans="1:19" x14ac:dyDescent="0.35">
      <c r="A1779" t="s">
        <v>73</v>
      </c>
      <c r="B1779" t="s">
        <v>47</v>
      </c>
      <c r="C1779" t="s">
        <v>29</v>
      </c>
      <c r="D1779" t="s">
        <v>30</v>
      </c>
      <c r="E1779" t="s">
        <v>838</v>
      </c>
      <c r="F1779" t="s">
        <v>839</v>
      </c>
      <c r="G1779" t="s">
        <v>840</v>
      </c>
      <c r="H1779" t="s">
        <v>452</v>
      </c>
      <c r="I1779" s="3">
        <v>4.8403254576180601E-3</v>
      </c>
      <c r="J1779" s="7">
        <v>1860946311.6199999</v>
      </c>
      <c r="K1779">
        <v>3.6555</v>
      </c>
      <c r="L1779" s="3">
        <f t="shared" si="135"/>
        <v>1.025168952068912</v>
      </c>
      <c r="M1779" s="3">
        <f t="shared" si="136"/>
        <v>4.7214904897867928E-3</v>
      </c>
      <c r="N1779">
        <f t="shared" si="137"/>
        <v>8786440.3123176396</v>
      </c>
      <c r="O1779">
        <f t="shared" si="138"/>
        <v>2.4036220249808893</v>
      </c>
      <c r="P1779" s="3">
        <f t="shared" si="139"/>
        <v>4.7214904897867936E-3</v>
      </c>
      <c r="Q1779" t="s">
        <v>1638</v>
      </c>
      <c r="R1779" t="s">
        <v>452</v>
      </c>
      <c r="S1779" t="s">
        <v>840</v>
      </c>
    </row>
    <row r="1780" spans="1:19" x14ac:dyDescent="0.35">
      <c r="A1780" t="s">
        <v>73</v>
      </c>
      <c r="B1780" t="s">
        <v>47</v>
      </c>
      <c r="C1780" t="s">
        <v>76</v>
      </c>
      <c r="D1780" t="s">
        <v>77</v>
      </c>
      <c r="E1780" t="s">
        <v>424</v>
      </c>
      <c r="F1780" t="s">
        <v>425</v>
      </c>
      <c r="G1780" t="s">
        <v>426</v>
      </c>
      <c r="H1780" t="s">
        <v>128</v>
      </c>
      <c r="I1780" s="3">
        <v>2.96885914228074E-3</v>
      </c>
      <c r="J1780" s="7">
        <v>6371011234.9899998</v>
      </c>
      <c r="K1780">
        <v>3.6555</v>
      </c>
      <c r="L1780" s="3">
        <f t="shared" si="135"/>
        <v>0.97263275839549324</v>
      </c>
      <c r="M1780" s="3">
        <f t="shared" si="136"/>
        <v>3.0523947673511717E-3</v>
      </c>
      <c r="N1780">
        <f t="shared" si="137"/>
        <v>19446841.356419001</v>
      </c>
      <c r="O1780">
        <f t="shared" si="138"/>
        <v>5.3198854756993574</v>
      </c>
      <c r="P1780" s="3">
        <f t="shared" si="139"/>
        <v>3.0523947673511717E-3</v>
      </c>
      <c r="Q1780" t="s">
        <v>1638</v>
      </c>
      <c r="R1780" t="s">
        <v>128</v>
      </c>
      <c r="S1780" t="s">
        <v>426</v>
      </c>
    </row>
    <row r="1781" spans="1:19" x14ac:dyDescent="0.35">
      <c r="A1781" t="s">
        <v>73</v>
      </c>
      <c r="B1781" t="s">
        <v>47</v>
      </c>
      <c r="C1781" t="s">
        <v>29</v>
      </c>
      <c r="D1781" t="s">
        <v>30</v>
      </c>
      <c r="E1781" t="s">
        <v>424</v>
      </c>
      <c r="F1781" t="s">
        <v>425</v>
      </c>
      <c r="G1781" t="s">
        <v>426</v>
      </c>
      <c r="H1781" t="s">
        <v>128</v>
      </c>
      <c r="I1781" s="3">
        <v>2.5845212763748902E-3</v>
      </c>
      <c r="J1781" s="7">
        <v>1860946311.6199999</v>
      </c>
      <c r="K1781">
        <v>3.6555</v>
      </c>
      <c r="L1781" s="3">
        <f t="shared" si="135"/>
        <v>1.025168952068912</v>
      </c>
      <c r="M1781" s="3">
        <f t="shared" si="136"/>
        <v>2.5210686210882811E-3</v>
      </c>
      <c r="N1781">
        <f t="shared" si="137"/>
        <v>4691573.3517551562</v>
      </c>
      <c r="O1781">
        <f t="shared" si="138"/>
        <v>1.2834286285747931</v>
      </c>
      <c r="P1781" s="3">
        <f t="shared" si="139"/>
        <v>2.5210686210882815E-3</v>
      </c>
      <c r="Q1781" t="s">
        <v>1638</v>
      </c>
      <c r="R1781" t="s">
        <v>128</v>
      </c>
      <c r="S1781" t="s">
        <v>426</v>
      </c>
    </row>
    <row r="1782" spans="1:19" x14ac:dyDescent="0.35">
      <c r="A1782" t="s">
        <v>73</v>
      </c>
      <c r="B1782" t="s">
        <v>47</v>
      </c>
      <c r="C1782" t="s">
        <v>39</v>
      </c>
      <c r="D1782" t="s">
        <v>40</v>
      </c>
      <c r="E1782" t="s">
        <v>838</v>
      </c>
      <c r="F1782" t="s">
        <v>839</v>
      </c>
      <c r="G1782" t="s">
        <v>840</v>
      </c>
      <c r="H1782" t="s">
        <v>452</v>
      </c>
      <c r="I1782" s="3">
        <v>9.6085304155579601E-3</v>
      </c>
      <c r="J1782" s="7">
        <v>14952714239.93</v>
      </c>
      <c r="K1782">
        <v>3.6555</v>
      </c>
      <c r="L1782" s="3">
        <f t="shared" si="135"/>
        <v>1.0080673690871489</v>
      </c>
      <c r="M1782" s="3">
        <f t="shared" si="136"/>
        <v>9.5316351964243456E-3</v>
      </c>
      <c r="N1782">
        <f t="shared" si="137"/>
        <v>142523817.33139229</v>
      </c>
      <c r="O1782">
        <f t="shared" si="138"/>
        <v>38.98887083337226</v>
      </c>
      <c r="P1782" s="3">
        <f t="shared" si="139"/>
        <v>9.5316351964243456E-3</v>
      </c>
      <c r="Q1782" t="s">
        <v>1638</v>
      </c>
      <c r="R1782" t="s">
        <v>452</v>
      </c>
      <c r="S1782" t="s">
        <v>840</v>
      </c>
    </row>
    <row r="1783" spans="1:19" x14ac:dyDescent="0.35">
      <c r="A1783" t="s">
        <v>73</v>
      </c>
      <c r="B1783" t="s">
        <v>47</v>
      </c>
      <c r="C1783" t="s">
        <v>39</v>
      </c>
      <c r="D1783" t="s">
        <v>40</v>
      </c>
      <c r="E1783" t="s">
        <v>841</v>
      </c>
      <c r="F1783" t="s">
        <v>842</v>
      </c>
      <c r="G1783" t="s">
        <v>843</v>
      </c>
      <c r="H1783" t="s">
        <v>452</v>
      </c>
      <c r="I1783" s="3">
        <v>8.0887497877040497E-9</v>
      </c>
      <c r="J1783" s="7">
        <v>14952714239.93</v>
      </c>
      <c r="K1783">
        <v>3.6555</v>
      </c>
      <c r="L1783" s="3">
        <f t="shared" si="135"/>
        <v>1.0080673690871489</v>
      </c>
      <c r="M1783" s="3">
        <f t="shared" si="136"/>
        <v>8.0240170803552364E-9</v>
      </c>
      <c r="N1783">
        <f t="shared" si="137"/>
        <v>119.9808344588693</v>
      </c>
      <c r="O1783">
        <f t="shared" si="138"/>
        <v>3.2822003681813513E-5</v>
      </c>
      <c r="P1783" s="3">
        <f t="shared" si="139"/>
        <v>8.0240170803552364E-9</v>
      </c>
      <c r="Q1783" t="s">
        <v>1638</v>
      </c>
      <c r="R1783" t="s">
        <v>452</v>
      </c>
      <c r="S1783" t="s">
        <v>843</v>
      </c>
    </row>
    <row r="1784" spans="1:19" x14ac:dyDescent="0.35">
      <c r="A1784" t="s">
        <v>73</v>
      </c>
      <c r="B1784" t="s">
        <v>47</v>
      </c>
      <c r="C1784" t="s">
        <v>39</v>
      </c>
      <c r="D1784" t="s">
        <v>40</v>
      </c>
      <c r="E1784" t="s">
        <v>424</v>
      </c>
      <c r="F1784" t="s">
        <v>425</v>
      </c>
      <c r="G1784" t="s">
        <v>426</v>
      </c>
      <c r="H1784" t="s">
        <v>128</v>
      </c>
      <c r="I1784" s="3">
        <v>1.7570689631643439E-2</v>
      </c>
      <c r="J1784" s="7">
        <v>14952714239.93</v>
      </c>
      <c r="K1784">
        <v>3.6555</v>
      </c>
      <c r="L1784" s="3">
        <f t="shared" si="135"/>
        <v>1.0080673690871489</v>
      </c>
      <c r="M1784" s="3">
        <f t="shared" si="136"/>
        <v>1.7430074785135148E-2</v>
      </c>
      <c r="N1784">
        <f t="shared" si="137"/>
        <v>260626927.44273517</v>
      </c>
      <c r="O1784">
        <f t="shared" si="138"/>
        <v>71.297203513263625</v>
      </c>
      <c r="P1784" s="3">
        <f t="shared" si="139"/>
        <v>1.7430074785135148E-2</v>
      </c>
      <c r="Q1784" t="s">
        <v>1638</v>
      </c>
      <c r="R1784" t="s">
        <v>128</v>
      </c>
      <c r="S1784" t="s">
        <v>426</v>
      </c>
    </row>
    <row r="1785" spans="1:19" x14ac:dyDescent="0.35">
      <c r="A1785" t="s">
        <v>73</v>
      </c>
      <c r="B1785" t="s">
        <v>47</v>
      </c>
      <c r="C1785" t="s">
        <v>29</v>
      </c>
      <c r="D1785" t="s">
        <v>30</v>
      </c>
      <c r="E1785" t="s">
        <v>427</v>
      </c>
      <c r="F1785" t="s">
        <v>428</v>
      </c>
      <c r="G1785" t="s">
        <v>429</v>
      </c>
      <c r="H1785" t="s">
        <v>128</v>
      </c>
      <c r="I1785" s="3">
        <v>3.3746928361825992E-4</v>
      </c>
      <c r="J1785" s="7">
        <v>1860946311.6199999</v>
      </c>
      <c r="K1785">
        <v>3.6555</v>
      </c>
      <c r="L1785" s="3">
        <f t="shared" si="135"/>
        <v>1.025168952068912</v>
      </c>
      <c r="M1785" s="3">
        <f t="shared" si="136"/>
        <v>3.2918406564811297E-4</v>
      </c>
      <c r="N1785">
        <f t="shared" si="137"/>
        <v>612593.87281193177</v>
      </c>
      <c r="O1785">
        <f t="shared" si="138"/>
        <v>0.16758141781204533</v>
      </c>
      <c r="P1785" s="3">
        <f t="shared" si="139"/>
        <v>3.2918406564811297E-4</v>
      </c>
      <c r="Q1785" t="s">
        <v>1638</v>
      </c>
      <c r="R1785" t="s">
        <v>128</v>
      </c>
      <c r="S1785" t="s">
        <v>429</v>
      </c>
    </row>
    <row r="1786" spans="1:19" x14ac:dyDescent="0.35">
      <c r="A1786" t="s">
        <v>73</v>
      </c>
      <c r="B1786" t="s">
        <v>47</v>
      </c>
      <c r="C1786" t="s">
        <v>76</v>
      </c>
      <c r="D1786" t="s">
        <v>77</v>
      </c>
      <c r="E1786" t="s">
        <v>841</v>
      </c>
      <c r="F1786" t="s">
        <v>842</v>
      </c>
      <c r="G1786" t="s">
        <v>843</v>
      </c>
      <c r="H1786" t="s">
        <v>452</v>
      </c>
      <c r="I1786" s="3">
        <v>2.5774797565091201E-8</v>
      </c>
      <c r="J1786" s="7">
        <v>6371011234.9899998</v>
      </c>
      <c r="K1786">
        <v>3.6555</v>
      </c>
      <c r="L1786" s="3">
        <f t="shared" si="135"/>
        <v>0.97263275839549324</v>
      </c>
      <c r="M1786" s="3">
        <f t="shared" si="136"/>
        <v>2.6500030296749081E-8</v>
      </c>
      <c r="N1786">
        <f t="shared" si="137"/>
        <v>168.83199074816378</v>
      </c>
      <c r="O1786">
        <f t="shared" si="138"/>
        <v>4.6185744972825547E-5</v>
      </c>
      <c r="P1786" s="3">
        <f t="shared" si="139"/>
        <v>2.6500030296749081E-8</v>
      </c>
      <c r="Q1786" t="s">
        <v>1638</v>
      </c>
      <c r="R1786" t="s">
        <v>452</v>
      </c>
      <c r="S1786" t="s">
        <v>843</v>
      </c>
    </row>
    <row r="1787" spans="1:19" x14ac:dyDescent="0.35">
      <c r="A1787" t="s">
        <v>73</v>
      </c>
      <c r="B1787" t="s">
        <v>47</v>
      </c>
      <c r="C1787" t="s">
        <v>76</v>
      </c>
      <c r="D1787" t="s">
        <v>77</v>
      </c>
      <c r="E1787" t="s">
        <v>847</v>
      </c>
      <c r="F1787" t="s">
        <v>848</v>
      </c>
      <c r="G1787" t="s">
        <v>849</v>
      </c>
      <c r="H1787" t="s">
        <v>452</v>
      </c>
      <c r="I1787" s="3">
        <v>1.7169922516510871E-4</v>
      </c>
      <c r="J1787" s="7">
        <v>6371011234.9899998</v>
      </c>
      <c r="K1787">
        <v>3.6555</v>
      </c>
      <c r="L1787" s="3">
        <f t="shared" si="135"/>
        <v>0.97263275839549324</v>
      </c>
      <c r="M1787" s="3">
        <f t="shared" si="136"/>
        <v>1.7653037457668287E-4</v>
      </c>
      <c r="N1787">
        <f t="shared" si="137"/>
        <v>1124676.9997450395</v>
      </c>
      <c r="O1787">
        <f t="shared" si="138"/>
        <v>0.30766707693750223</v>
      </c>
      <c r="P1787" s="3">
        <f t="shared" si="139"/>
        <v>1.7653037457668287E-4</v>
      </c>
      <c r="Q1787" t="s">
        <v>1638</v>
      </c>
      <c r="R1787" t="s">
        <v>452</v>
      </c>
      <c r="S1787" t="s">
        <v>849</v>
      </c>
    </row>
    <row r="1788" spans="1:19" x14ac:dyDescent="0.35">
      <c r="A1788" t="s">
        <v>73</v>
      </c>
      <c r="B1788" t="s">
        <v>47</v>
      </c>
      <c r="C1788" t="s">
        <v>39</v>
      </c>
      <c r="D1788" t="s">
        <v>40</v>
      </c>
      <c r="E1788" t="s">
        <v>427</v>
      </c>
      <c r="F1788" t="s">
        <v>428</v>
      </c>
      <c r="G1788" t="s">
        <v>429</v>
      </c>
      <c r="H1788" t="s">
        <v>128</v>
      </c>
      <c r="I1788" s="3">
        <v>3.5415223929218059E-2</v>
      </c>
      <c r="J1788" s="7">
        <v>14952714239.93</v>
      </c>
      <c r="K1788">
        <v>3.6555</v>
      </c>
      <c r="L1788" s="3">
        <f t="shared" si="135"/>
        <v>1.0080673690871489</v>
      </c>
      <c r="M1788" s="3">
        <f t="shared" si="136"/>
        <v>3.5131802710059112E-2</v>
      </c>
      <c r="N1788">
        <f t="shared" si="137"/>
        <v>525315806.65711224</v>
      </c>
      <c r="O1788">
        <f t="shared" si="138"/>
        <v>143.70559613106613</v>
      </c>
      <c r="P1788" s="3">
        <f t="shared" si="139"/>
        <v>3.5131802710059112E-2</v>
      </c>
      <c r="Q1788" t="s">
        <v>1638</v>
      </c>
      <c r="R1788" t="s">
        <v>128</v>
      </c>
      <c r="S1788" t="s">
        <v>429</v>
      </c>
    </row>
    <row r="1789" spans="1:19" x14ac:dyDescent="0.35">
      <c r="A1789" t="s">
        <v>73</v>
      </c>
      <c r="B1789" t="s">
        <v>47</v>
      </c>
      <c r="C1789" t="s">
        <v>76</v>
      </c>
      <c r="D1789" t="s">
        <v>77</v>
      </c>
      <c r="E1789" t="s">
        <v>427</v>
      </c>
      <c r="F1789" t="s">
        <v>428</v>
      </c>
      <c r="G1789" t="s">
        <v>429</v>
      </c>
      <c r="H1789" t="s">
        <v>128</v>
      </c>
      <c r="I1789" s="3">
        <v>4.9674754476652212E-2</v>
      </c>
      <c r="J1789" s="7">
        <v>6371011234.9899998</v>
      </c>
      <c r="K1789">
        <v>3.6555</v>
      </c>
      <c r="L1789" s="3">
        <f t="shared" si="135"/>
        <v>0.97263275839549324</v>
      </c>
      <c r="M1789" s="3">
        <f t="shared" si="136"/>
        <v>5.1072467020952833E-2</v>
      </c>
      <c r="N1789">
        <f t="shared" si="137"/>
        <v>325383261.18914676</v>
      </c>
      <c r="O1789">
        <f t="shared" si="138"/>
        <v>89.011971327902273</v>
      </c>
      <c r="P1789" s="3">
        <f t="shared" si="139"/>
        <v>5.1072467020952833E-2</v>
      </c>
      <c r="Q1789" t="s">
        <v>1638</v>
      </c>
      <c r="R1789" t="s">
        <v>128</v>
      </c>
      <c r="S1789" t="s">
        <v>429</v>
      </c>
    </row>
    <row r="1790" spans="1:19" x14ac:dyDescent="0.35">
      <c r="A1790" t="s">
        <v>73</v>
      </c>
      <c r="B1790" t="s">
        <v>47</v>
      </c>
      <c r="C1790" t="s">
        <v>39</v>
      </c>
      <c r="D1790" t="s">
        <v>40</v>
      </c>
      <c r="E1790" t="s">
        <v>847</v>
      </c>
      <c r="F1790" t="s">
        <v>848</v>
      </c>
      <c r="G1790" t="s">
        <v>849</v>
      </c>
      <c r="H1790" t="s">
        <v>452</v>
      </c>
      <c r="I1790" s="3">
        <v>7.218538169439E-8</v>
      </c>
      <c r="J1790" s="7">
        <v>14952714239.93</v>
      </c>
      <c r="K1790">
        <v>3.6555</v>
      </c>
      <c r="L1790" s="3">
        <f t="shared" si="135"/>
        <v>1.0080673690871489</v>
      </c>
      <c r="M1790" s="3">
        <f t="shared" si="136"/>
        <v>7.1607695981427477E-8</v>
      </c>
      <c r="N1790">
        <f t="shared" si="137"/>
        <v>1070.7294153900689</v>
      </c>
      <c r="O1790">
        <f t="shared" si="138"/>
        <v>2.9290915480510704E-4</v>
      </c>
      <c r="P1790" s="3">
        <f t="shared" si="139"/>
        <v>7.1607695981427477E-8</v>
      </c>
      <c r="Q1790" t="s">
        <v>1638</v>
      </c>
      <c r="R1790" t="s">
        <v>452</v>
      </c>
      <c r="S1790" t="s">
        <v>849</v>
      </c>
    </row>
    <row r="1791" spans="1:19" x14ac:dyDescent="0.35">
      <c r="A1791" t="s">
        <v>73</v>
      </c>
      <c r="B1791" t="s">
        <v>47</v>
      </c>
      <c r="C1791" t="s">
        <v>29</v>
      </c>
      <c r="D1791" t="s">
        <v>30</v>
      </c>
      <c r="E1791" t="s">
        <v>847</v>
      </c>
      <c r="F1791" t="s">
        <v>848</v>
      </c>
      <c r="G1791" t="s">
        <v>849</v>
      </c>
      <c r="H1791" t="s">
        <v>452</v>
      </c>
      <c r="I1791" s="3">
        <v>1.13536851213701E-6</v>
      </c>
      <c r="J1791" s="7">
        <v>1860946311.6199999</v>
      </c>
      <c r="K1791">
        <v>3.6555</v>
      </c>
      <c r="L1791" s="3">
        <f t="shared" si="135"/>
        <v>1.025168952068912</v>
      </c>
      <c r="M1791" s="3">
        <f t="shared" si="136"/>
        <v>1.1074940475379228E-6</v>
      </c>
      <c r="N1791">
        <f t="shared" si="137"/>
        <v>2060.9869629068021</v>
      </c>
      <c r="O1791">
        <f t="shared" si="138"/>
        <v>5.6380439417502454E-4</v>
      </c>
      <c r="P1791" s="3">
        <f t="shared" si="139"/>
        <v>1.1074940475379228E-6</v>
      </c>
      <c r="Q1791" t="s">
        <v>1638</v>
      </c>
      <c r="R1791" t="s">
        <v>452</v>
      </c>
      <c r="S1791" t="s">
        <v>849</v>
      </c>
    </row>
    <row r="1792" spans="1:19" x14ac:dyDescent="0.35">
      <c r="A1792" t="s">
        <v>73</v>
      </c>
      <c r="B1792" t="s">
        <v>47</v>
      </c>
      <c r="C1792" t="s">
        <v>76</v>
      </c>
      <c r="D1792" t="s">
        <v>77</v>
      </c>
      <c r="E1792" t="s">
        <v>143</v>
      </c>
      <c r="F1792" t="s">
        <v>144</v>
      </c>
      <c r="G1792" t="s">
        <v>146</v>
      </c>
      <c r="H1792" t="s">
        <v>128</v>
      </c>
      <c r="I1792" s="3">
        <v>7.7987280275956814E-3</v>
      </c>
      <c r="J1792" s="7">
        <v>6371011234.9899998</v>
      </c>
      <c r="K1792">
        <v>3.6555</v>
      </c>
      <c r="L1792" s="3">
        <f t="shared" si="135"/>
        <v>0.97263275839549324</v>
      </c>
      <c r="M1792" s="3">
        <f t="shared" si="136"/>
        <v>8.0181630325312902E-3</v>
      </c>
      <c r="N1792">
        <f t="shared" si="137"/>
        <v>51083806.764238335</v>
      </c>
      <c r="O1792">
        <f t="shared" si="138"/>
        <v>13.97450602222359</v>
      </c>
      <c r="P1792" s="3">
        <f t="shared" si="139"/>
        <v>8.0181630325312902E-3</v>
      </c>
      <c r="Q1792" t="s">
        <v>1638</v>
      </c>
      <c r="R1792" t="s">
        <v>128</v>
      </c>
      <c r="S1792" t="s">
        <v>146</v>
      </c>
    </row>
    <row r="1793" spans="1:19" x14ac:dyDescent="0.35">
      <c r="A1793" t="s">
        <v>73</v>
      </c>
      <c r="B1793" t="s">
        <v>47</v>
      </c>
      <c r="C1793" t="s">
        <v>39</v>
      </c>
      <c r="D1793" t="s">
        <v>40</v>
      </c>
      <c r="E1793" t="s">
        <v>143</v>
      </c>
      <c r="F1793" t="s">
        <v>144</v>
      </c>
      <c r="G1793" t="s">
        <v>146</v>
      </c>
      <c r="H1793" t="s">
        <v>128</v>
      </c>
      <c r="I1793" s="3">
        <v>5.7727396414055899E-3</v>
      </c>
      <c r="J1793" s="7">
        <v>14952714239.93</v>
      </c>
      <c r="K1793">
        <v>3.6555</v>
      </c>
      <c r="L1793" s="3">
        <f t="shared" si="135"/>
        <v>1.0080673690871489</v>
      </c>
      <c r="M1793" s="3">
        <f t="shared" si="136"/>
        <v>5.7265415173919079E-3</v>
      </c>
      <c r="N1793">
        <f t="shared" si="137"/>
        <v>85627338.892656326</v>
      </c>
      <c r="O1793">
        <f t="shared" si="138"/>
        <v>23.424248089907351</v>
      </c>
      <c r="P1793" s="3">
        <f t="shared" si="139"/>
        <v>5.7265415173919079E-3</v>
      </c>
      <c r="Q1793" t="s">
        <v>1638</v>
      </c>
      <c r="R1793" t="s">
        <v>128</v>
      </c>
      <c r="S1793" t="s">
        <v>146</v>
      </c>
    </row>
    <row r="1794" spans="1:19" x14ac:dyDescent="0.35">
      <c r="A1794" t="s">
        <v>73</v>
      </c>
      <c r="B1794" t="s">
        <v>47</v>
      </c>
      <c r="C1794" t="s">
        <v>29</v>
      </c>
      <c r="D1794" t="s">
        <v>30</v>
      </c>
      <c r="E1794" t="s">
        <v>850</v>
      </c>
      <c r="F1794" t="s">
        <v>851</v>
      </c>
      <c r="G1794" t="s">
        <v>852</v>
      </c>
      <c r="H1794" t="s">
        <v>452</v>
      </c>
      <c r="I1794" s="3">
        <v>4.9569742222904495E-7</v>
      </c>
      <c r="J1794" s="7">
        <v>1860946311.6199999</v>
      </c>
      <c r="K1794">
        <v>3.6555</v>
      </c>
      <c r="L1794" s="3">
        <f t="shared" ref="L1794:L1857" si="140">SUMIFS($I$2:$I$3582,$A$2:$A$3582,$A1794,$B$2:$B$3582,$B1794,$C$2:$C$3582,$C1794)</f>
        <v>1.025168952068912</v>
      </c>
      <c r="M1794" s="3">
        <f t="shared" ref="M1794:M1857" si="141">IF(L1794=0,0,I1794/L1794)</f>
        <v>4.8352754073235343E-7</v>
      </c>
      <c r="N1794">
        <f t="shared" ref="N1794:N1857" si="142">M1794*J1794</f>
        <v>899.81879349256235</v>
      </c>
      <c r="O1794">
        <f t="shared" ref="O1794:O1857" si="143">IF(K1794=0,"",N1794/K1794/1000000)</f>
        <v>2.4615477868761108E-4</v>
      </c>
      <c r="P1794" s="3">
        <f t="shared" ref="P1794:P1857" si="144">IF(J1794=0,0,N1794/J1794)</f>
        <v>4.8352754073235343E-7</v>
      </c>
      <c r="Q1794" t="s">
        <v>1638</v>
      </c>
      <c r="R1794" t="s">
        <v>452</v>
      </c>
      <c r="S1794" t="s">
        <v>852</v>
      </c>
    </row>
    <row r="1795" spans="1:19" x14ac:dyDescent="0.35">
      <c r="A1795" t="s">
        <v>73</v>
      </c>
      <c r="B1795" t="s">
        <v>47</v>
      </c>
      <c r="C1795" t="s">
        <v>39</v>
      </c>
      <c r="D1795" t="s">
        <v>40</v>
      </c>
      <c r="E1795" t="s">
        <v>850</v>
      </c>
      <c r="F1795" t="s">
        <v>851</v>
      </c>
      <c r="G1795" t="s">
        <v>852</v>
      </c>
      <c r="H1795" t="s">
        <v>452</v>
      </c>
      <c r="I1795" s="3">
        <v>4.74251754812335E-8</v>
      </c>
      <c r="J1795" s="7">
        <v>14952714239.93</v>
      </c>
      <c r="K1795">
        <v>3.6555</v>
      </c>
      <c r="L1795" s="3">
        <f t="shared" si="140"/>
        <v>1.0080673690871489</v>
      </c>
      <c r="M1795" s="3">
        <f t="shared" si="141"/>
        <v>4.7045640931894426E-8</v>
      </c>
      <c r="N1795">
        <f t="shared" si="142"/>
        <v>703.46002508897152</v>
      </c>
      <c r="O1795">
        <f t="shared" si="143"/>
        <v>1.9243879772643183E-4</v>
      </c>
      <c r="P1795" s="3">
        <f t="shared" si="144"/>
        <v>4.7045640931894426E-8</v>
      </c>
      <c r="Q1795" t="s">
        <v>1638</v>
      </c>
      <c r="R1795" t="s">
        <v>452</v>
      </c>
      <c r="S1795" t="s">
        <v>852</v>
      </c>
    </row>
    <row r="1796" spans="1:19" x14ac:dyDescent="0.35">
      <c r="A1796" t="s">
        <v>73</v>
      </c>
      <c r="B1796" t="s">
        <v>47</v>
      </c>
      <c r="C1796" t="s">
        <v>29</v>
      </c>
      <c r="D1796" t="s">
        <v>30</v>
      </c>
      <c r="E1796" t="s">
        <v>143</v>
      </c>
      <c r="F1796" t="s">
        <v>144</v>
      </c>
      <c r="G1796" t="s">
        <v>146</v>
      </c>
      <c r="H1796" t="s">
        <v>128</v>
      </c>
      <c r="I1796" s="3">
        <v>1.5704157320113299E-3</v>
      </c>
      <c r="J1796" s="7">
        <v>1860946311.6199999</v>
      </c>
      <c r="K1796">
        <v>3.6555</v>
      </c>
      <c r="L1796" s="3">
        <f t="shared" si="140"/>
        <v>1.025168952068912</v>
      </c>
      <c r="M1796" s="3">
        <f t="shared" si="141"/>
        <v>1.53186041075673E-3</v>
      </c>
      <c r="N1796">
        <f t="shared" si="142"/>
        <v>2850709.9813144347</v>
      </c>
      <c r="O1796">
        <f t="shared" si="143"/>
        <v>0.7798413298630652</v>
      </c>
      <c r="P1796" s="3">
        <f t="shared" si="144"/>
        <v>1.53186041075673E-3</v>
      </c>
      <c r="Q1796" t="s">
        <v>1638</v>
      </c>
      <c r="R1796" t="s">
        <v>128</v>
      </c>
      <c r="S1796" t="s">
        <v>146</v>
      </c>
    </row>
    <row r="1797" spans="1:19" x14ac:dyDescent="0.35">
      <c r="A1797" t="s">
        <v>73</v>
      </c>
      <c r="B1797" t="s">
        <v>47</v>
      </c>
      <c r="C1797" t="s">
        <v>39</v>
      </c>
      <c r="D1797" t="s">
        <v>40</v>
      </c>
      <c r="E1797" t="s">
        <v>1408</v>
      </c>
      <c r="F1797" t="s">
        <v>1409</v>
      </c>
      <c r="H1797" t="s">
        <v>128</v>
      </c>
      <c r="I1797" s="3">
        <v>2.1747242344068E-4</v>
      </c>
      <c r="J1797" s="7">
        <v>14952714239.93</v>
      </c>
      <c r="K1797">
        <v>3.6555</v>
      </c>
      <c r="L1797" s="3">
        <f t="shared" si="140"/>
        <v>1.0080673690871489</v>
      </c>
      <c r="M1797" s="3">
        <f t="shared" si="141"/>
        <v>2.1573203350249421E-4</v>
      </c>
      <c r="N1797">
        <f t="shared" si="142"/>
        <v>3225779.4493618011</v>
      </c>
      <c r="O1797">
        <f t="shared" si="143"/>
        <v>0.88244547923999495</v>
      </c>
      <c r="P1797" s="3">
        <f t="shared" si="144"/>
        <v>2.1573203350249421E-4</v>
      </c>
      <c r="Q1797" t="s">
        <v>1638</v>
      </c>
      <c r="R1797" t="s">
        <v>128</v>
      </c>
      <c r="S1797" t="s">
        <v>1410</v>
      </c>
    </row>
    <row r="1798" spans="1:19" x14ac:dyDescent="0.35">
      <c r="A1798" t="s">
        <v>73</v>
      </c>
      <c r="B1798" t="s">
        <v>47</v>
      </c>
      <c r="C1798" t="s">
        <v>76</v>
      </c>
      <c r="D1798" t="s">
        <v>77</v>
      </c>
      <c r="E1798" t="s">
        <v>850</v>
      </c>
      <c r="F1798" t="s">
        <v>851</v>
      </c>
      <c r="G1798" t="s">
        <v>852</v>
      </c>
      <c r="H1798" t="s">
        <v>452</v>
      </c>
      <c r="I1798" s="3">
        <v>5.4804555775905599E-8</v>
      </c>
      <c r="J1798" s="7">
        <v>6371011234.9899998</v>
      </c>
      <c r="K1798">
        <v>3.6555</v>
      </c>
      <c r="L1798" s="3">
        <f t="shared" si="140"/>
        <v>0.97263275839549324</v>
      </c>
      <c r="M1798" s="3">
        <f t="shared" si="141"/>
        <v>5.6346606982798023E-8</v>
      </c>
      <c r="N1798">
        <f t="shared" si="142"/>
        <v>358.9848661409722</v>
      </c>
      <c r="O1798">
        <f t="shared" si="143"/>
        <v>9.8204039431260351E-5</v>
      </c>
      <c r="P1798" s="3">
        <f t="shared" si="144"/>
        <v>5.6346606982798023E-8</v>
      </c>
      <c r="Q1798" t="s">
        <v>1638</v>
      </c>
      <c r="R1798" t="s">
        <v>452</v>
      </c>
      <c r="S1798" t="s">
        <v>852</v>
      </c>
    </row>
    <row r="1799" spans="1:19" x14ac:dyDescent="0.35">
      <c r="A1799" t="s">
        <v>73</v>
      </c>
      <c r="B1799" t="s">
        <v>47</v>
      </c>
      <c r="C1799" t="s">
        <v>76</v>
      </c>
      <c r="D1799" t="s">
        <v>77</v>
      </c>
      <c r="E1799" t="s">
        <v>856</v>
      </c>
      <c r="F1799" t="s">
        <v>857</v>
      </c>
      <c r="G1799" t="s">
        <v>858</v>
      </c>
      <c r="H1799" t="s">
        <v>452</v>
      </c>
      <c r="I1799" s="3">
        <v>3.1945121720795201E-8</v>
      </c>
      <c r="J1799" s="7">
        <v>6371011234.9899998</v>
      </c>
      <c r="K1799">
        <v>3.6555</v>
      </c>
      <c r="L1799" s="3">
        <f t="shared" si="140"/>
        <v>0.97263275839549324</v>
      </c>
      <c r="M1799" s="3">
        <f t="shared" si="141"/>
        <v>3.2843970599441435E-8</v>
      </c>
      <c r="N1799">
        <f t="shared" si="142"/>
        <v>209.24930569072262</v>
      </c>
      <c r="O1799">
        <f t="shared" si="143"/>
        <v>5.7242321348850394E-5</v>
      </c>
      <c r="P1799" s="3">
        <f t="shared" si="144"/>
        <v>3.2843970599441435E-8</v>
      </c>
      <c r="Q1799" t="s">
        <v>1638</v>
      </c>
      <c r="R1799" t="s">
        <v>452</v>
      </c>
      <c r="S1799" t="s">
        <v>858</v>
      </c>
    </row>
    <row r="1800" spans="1:19" x14ac:dyDescent="0.35">
      <c r="A1800" t="s">
        <v>73</v>
      </c>
      <c r="B1800" t="s">
        <v>47</v>
      </c>
      <c r="C1800" t="s">
        <v>29</v>
      </c>
      <c r="D1800" t="s">
        <v>30</v>
      </c>
      <c r="E1800" t="s">
        <v>1408</v>
      </c>
      <c r="F1800" t="s">
        <v>1409</v>
      </c>
      <c r="H1800" t="s">
        <v>128</v>
      </c>
      <c r="I1800" s="3">
        <v>7.6297041445163495E-5</v>
      </c>
      <c r="J1800" s="7">
        <v>1860946311.6199999</v>
      </c>
      <c r="K1800">
        <v>3.6555</v>
      </c>
      <c r="L1800" s="3">
        <f t="shared" si="140"/>
        <v>1.025168952068912</v>
      </c>
      <c r="M1800" s="3">
        <f t="shared" si="141"/>
        <v>7.4423870612923905E-5</v>
      </c>
      <c r="N1800">
        <f t="shared" si="142"/>
        <v>138498.82751360483</v>
      </c>
      <c r="O1800">
        <f t="shared" si="143"/>
        <v>3.7887793055287874E-2</v>
      </c>
      <c r="P1800" s="3">
        <f t="shared" si="144"/>
        <v>7.4423870612923905E-5</v>
      </c>
      <c r="Q1800" t="s">
        <v>1638</v>
      </c>
      <c r="R1800" t="s">
        <v>128</v>
      </c>
      <c r="S1800" t="s">
        <v>1410</v>
      </c>
    </row>
    <row r="1801" spans="1:19" x14ac:dyDescent="0.35">
      <c r="A1801" t="s">
        <v>73</v>
      </c>
      <c r="B1801" t="s">
        <v>47</v>
      </c>
      <c r="C1801" t="s">
        <v>76</v>
      </c>
      <c r="D1801" t="s">
        <v>77</v>
      </c>
      <c r="E1801" t="s">
        <v>1408</v>
      </c>
      <c r="F1801" t="s">
        <v>1409</v>
      </c>
      <c r="H1801" t="s">
        <v>128</v>
      </c>
      <c r="I1801" s="3">
        <v>1.420856848213977E-3</v>
      </c>
      <c r="J1801" s="7">
        <v>6371011234.9899998</v>
      </c>
      <c r="K1801">
        <v>3.6555</v>
      </c>
      <c r="L1801" s="3">
        <f t="shared" si="140"/>
        <v>0.97263275839549324</v>
      </c>
      <c r="M1801" s="3">
        <f t="shared" si="141"/>
        <v>1.4608358971559812E-3</v>
      </c>
      <c r="N1801">
        <f t="shared" si="142"/>
        <v>9307001.9132574517</v>
      </c>
      <c r="O1801">
        <f t="shared" si="143"/>
        <v>2.5460270587491318</v>
      </c>
      <c r="P1801" s="3">
        <f t="shared" si="144"/>
        <v>1.4608358971559812E-3</v>
      </c>
      <c r="Q1801" t="s">
        <v>1638</v>
      </c>
      <c r="R1801" t="s">
        <v>128</v>
      </c>
      <c r="S1801" t="s">
        <v>1410</v>
      </c>
    </row>
    <row r="1802" spans="1:19" x14ac:dyDescent="0.35">
      <c r="A1802" t="s">
        <v>73</v>
      </c>
      <c r="B1802" t="s">
        <v>47</v>
      </c>
      <c r="C1802" t="s">
        <v>39</v>
      </c>
      <c r="D1802" t="s">
        <v>40</v>
      </c>
      <c r="E1802" t="s">
        <v>856</v>
      </c>
      <c r="F1802" t="s">
        <v>857</v>
      </c>
      <c r="G1802" t="s">
        <v>858</v>
      </c>
      <c r="H1802" t="s">
        <v>452</v>
      </c>
      <c r="I1802" s="3">
        <v>3.1540848894163001E-8</v>
      </c>
      <c r="J1802" s="7">
        <v>14952714239.93</v>
      </c>
      <c r="K1802">
        <v>3.6555</v>
      </c>
      <c r="L1802" s="3">
        <f t="shared" si="140"/>
        <v>1.0080673690871489</v>
      </c>
      <c r="M1802" s="3">
        <f t="shared" si="141"/>
        <v>3.1288433552535961E-8</v>
      </c>
      <c r="N1802">
        <f t="shared" si="142"/>
        <v>467.84700592610807</v>
      </c>
      <c r="O1802">
        <f t="shared" si="143"/>
        <v>1.2798440867900645E-4</v>
      </c>
      <c r="P1802" s="3">
        <f t="shared" si="144"/>
        <v>3.1288433552535961E-8</v>
      </c>
      <c r="Q1802" t="s">
        <v>1638</v>
      </c>
      <c r="R1802" t="s">
        <v>452</v>
      </c>
      <c r="S1802" t="s">
        <v>858</v>
      </c>
    </row>
    <row r="1803" spans="1:19" x14ac:dyDescent="0.35">
      <c r="A1803" t="s">
        <v>73</v>
      </c>
      <c r="B1803" t="s">
        <v>47</v>
      </c>
      <c r="C1803" t="s">
        <v>29</v>
      </c>
      <c r="D1803" t="s">
        <v>30</v>
      </c>
      <c r="E1803" t="s">
        <v>856</v>
      </c>
      <c r="F1803" t="s">
        <v>857</v>
      </c>
      <c r="G1803" t="s">
        <v>858</v>
      </c>
      <c r="H1803" t="s">
        <v>452</v>
      </c>
      <c r="I1803" s="3">
        <v>1.117499141555E-7</v>
      </c>
      <c r="J1803" s="7">
        <v>1860946311.6199999</v>
      </c>
      <c r="K1803">
        <v>3.6555</v>
      </c>
      <c r="L1803" s="3">
        <f t="shared" si="140"/>
        <v>1.025168952068912</v>
      </c>
      <c r="M1803" s="3">
        <f t="shared" si="141"/>
        <v>1.0900633883807686E-7</v>
      </c>
      <c r="N1803">
        <f t="shared" si="142"/>
        <v>202.85494420391908</v>
      </c>
      <c r="O1803">
        <f t="shared" si="143"/>
        <v>5.5493077336593921E-5</v>
      </c>
      <c r="P1803" s="3">
        <f t="shared" si="144"/>
        <v>1.0900633883807686E-7</v>
      </c>
      <c r="Q1803" t="s">
        <v>1638</v>
      </c>
      <c r="R1803" t="s">
        <v>452</v>
      </c>
      <c r="S1803" t="s">
        <v>858</v>
      </c>
    </row>
    <row r="1804" spans="1:19" x14ac:dyDescent="0.35">
      <c r="A1804" t="s">
        <v>73</v>
      </c>
      <c r="B1804" t="s">
        <v>47</v>
      </c>
      <c r="C1804" t="s">
        <v>76</v>
      </c>
      <c r="D1804" t="s">
        <v>77</v>
      </c>
      <c r="E1804" t="s">
        <v>431</v>
      </c>
      <c r="F1804" t="s">
        <v>432</v>
      </c>
      <c r="G1804" t="s">
        <v>433</v>
      </c>
      <c r="H1804" t="s">
        <v>128</v>
      </c>
      <c r="I1804" s="3">
        <v>9.8082255568151099E-3</v>
      </c>
      <c r="J1804" s="7">
        <v>6371011234.9899998</v>
      </c>
      <c r="K1804">
        <v>3.6555</v>
      </c>
      <c r="L1804" s="3">
        <f t="shared" si="140"/>
        <v>0.97263275839549324</v>
      </c>
      <c r="M1804" s="3">
        <f t="shared" si="141"/>
        <v>1.0084202359167176E-2</v>
      </c>
      <c r="N1804">
        <f t="shared" si="142"/>
        <v>64246566.526166737</v>
      </c>
      <c r="O1804">
        <f t="shared" si="143"/>
        <v>17.575315695846459</v>
      </c>
      <c r="P1804" s="3">
        <f t="shared" si="144"/>
        <v>1.0084202359167176E-2</v>
      </c>
      <c r="Q1804" t="s">
        <v>1638</v>
      </c>
      <c r="R1804" t="s">
        <v>128</v>
      </c>
      <c r="S1804" t="s">
        <v>433</v>
      </c>
    </row>
    <row r="1805" spans="1:19" x14ac:dyDescent="0.35">
      <c r="A1805" t="s">
        <v>73</v>
      </c>
      <c r="B1805" t="s">
        <v>47</v>
      </c>
      <c r="C1805" t="s">
        <v>29</v>
      </c>
      <c r="D1805" t="s">
        <v>30</v>
      </c>
      <c r="E1805" t="s">
        <v>431</v>
      </c>
      <c r="F1805" t="s">
        <v>432</v>
      </c>
      <c r="G1805" t="s">
        <v>433</v>
      </c>
      <c r="H1805" t="s">
        <v>128</v>
      </c>
      <c r="I1805" s="3">
        <v>5.2712727112967249E-4</v>
      </c>
      <c r="J1805" s="7">
        <v>1860946311.6199999</v>
      </c>
      <c r="K1805">
        <v>3.6555</v>
      </c>
      <c r="L1805" s="3">
        <f t="shared" si="140"/>
        <v>1.025168952068912</v>
      </c>
      <c r="M1805" s="3">
        <f t="shared" si="141"/>
        <v>5.1418575451965011E-4</v>
      </c>
      <c r="N1805">
        <f t="shared" si="142"/>
        <v>956872.08336088958</v>
      </c>
      <c r="O1805">
        <f t="shared" si="143"/>
        <v>0.26176229882666929</v>
      </c>
      <c r="P1805" s="3">
        <f t="shared" si="144"/>
        <v>5.1418575451965011E-4</v>
      </c>
      <c r="Q1805" t="s">
        <v>1638</v>
      </c>
      <c r="R1805" t="s">
        <v>128</v>
      </c>
      <c r="S1805" t="s">
        <v>433</v>
      </c>
    </row>
    <row r="1806" spans="1:19" x14ac:dyDescent="0.35">
      <c r="A1806" t="s">
        <v>73</v>
      </c>
      <c r="B1806" t="s">
        <v>47</v>
      </c>
      <c r="C1806" t="s">
        <v>29</v>
      </c>
      <c r="D1806" t="s">
        <v>30</v>
      </c>
      <c r="E1806" t="s">
        <v>865</v>
      </c>
      <c r="F1806" t="s">
        <v>866</v>
      </c>
      <c r="G1806" t="s">
        <v>867</v>
      </c>
      <c r="H1806" t="s">
        <v>452</v>
      </c>
      <c r="I1806" s="3">
        <v>8.6485040346995299E-4</v>
      </c>
      <c r="J1806" s="7">
        <v>1860946311.6199999</v>
      </c>
      <c r="K1806">
        <v>3.6555</v>
      </c>
      <c r="L1806" s="3">
        <f t="shared" si="140"/>
        <v>1.025168952068912</v>
      </c>
      <c r="M1806" s="3">
        <f t="shared" si="141"/>
        <v>8.4361743664259704E-4</v>
      </c>
      <c r="N1806">
        <f t="shared" si="142"/>
        <v>1569926.7571383598</v>
      </c>
      <c r="O1806">
        <f t="shared" si="143"/>
        <v>0.42946977352984816</v>
      </c>
      <c r="P1806" s="3">
        <f t="shared" si="144"/>
        <v>8.4361743664259704E-4</v>
      </c>
      <c r="Q1806" t="s">
        <v>1638</v>
      </c>
      <c r="R1806" t="s">
        <v>452</v>
      </c>
      <c r="S1806" t="s">
        <v>867</v>
      </c>
    </row>
    <row r="1807" spans="1:19" x14ac:dyDescent="0.35">
      <c r="A1807" t="s">
        <v>73</v>
      </c>
      <c r="B1807" t="s">
        <v>47</v>
      </c>
      <c r="C1807" t="s">
        <v>39</v>
      </c>
      <c r="D1807" t="s">
        <v>40</v>
      </c>
      <c r="E1807" t="s">
        <v>865</v>
      </c>
      <c r="F1807" t="s">
        <v>866</v>
      </c>
      <c r="G1807" t="s">
        <v>867</v>
      </c>
      <c r="H1807" t="s">
        <v>452</v>
      </c>
      <c r="I1807" s="3">
        <v>1.2909358508977911E-4</v>
      </c>
      <c r="J1807" s="7">
        <v>14952714239.93</v>
      </c>
      <c r="K1807">
        <v>3.6555</v>
      </c>
      <c r="L1807" s="3">
        <f t="shared" si="140"/>
        <v>1.0080673690871489</v>
      </c>
      <c r="M1807" s="3">
        <f t="shared" si="141"/>
        <v>1.2806047398070157E-4</v>
      </c>
      <c r="N1807">
        <f t="shared" si="142"/>
        <v>1914851.6728634217</v>
      </c>
      <c r="O1807">
        <f t="shared" si="143"/>
        <v>0.52382756746366343</v>
      </c>
      <c r="P1807" s="3">
        <f t="shared" si="144"/>
        <v>1.2806047398070157E-4</v>
      </c>
      <c r="Q1807" t="s">
        <v>1638</v>
      </c>
      <c r="R1807" t="s">
        <v>452</v>
      </c>
      <c r="S1807" t="s">
        <v>867</v>
      </c>
    </row>
    <row r="1808" spans="1:19" x14ac:dyDescent="0.35">
      <c r="A1808" t="s">
        <v>73</v>
      </c>
      <c r="B1808" t="s">
        <v>47</v>
      </c>
      <c r="C1808" t="s">
        <v>39</v>
      </c>
      <c r="D1808" t="s">
        <v>40</v>
      </c>
      <c r="E1808" t="s">
        <v>431</v>
      </c>
      <c r="F1808" t="s">
        <v>432</v>
      </c>
      <c r="G1808" t="s">
        <v>433</v>
      </c>
      <c r="H1808" t="s">
        <v>128</v>
      </c>
      <c r="I1808" s="3">
        <v>1.5024913540931111E-3</v>
      </c>
      <c r="J1808" s="7">
        <v>14952714239.93</v>
      </c>
      <c r="K1808">
        <v>3.6555</v>
      </c>
      <c r="L1808" s="3">
        <f t="shared" si="140"/>
        <v>1.0080673690871489</v>
      </c>
      <c r="M1808" s="3">
        <f t="shared" si="141"/>
        <v>1.49046720503778E-3</v>
      </c>
      <c r="N1808">
        <f t="shared" si="142"/>
        <v>22286530.20091708</v>
      </c>
      <c r="O1808">
        <f t="shared" si="143"/>
        <v>6.0967118590937162</v>
      </c>
      <c r="P1808" s="3">
        <f t="shared" si="144"/>
        <v>1.49046720503778E-3</v>
      </c>
      <c r="Q1808" t="s">
        <v>1638</v>
      </c>
      <c r="R1808" t="s">
        <v>128</v>
      </c>
      <c r="S1808" t="s">
        <v>433</v>
      </c>
    </row>
    <row r="1809" spans="1:19" x14ac:dyDescent="0.35">
      <c r="A1809" t="s">
        <v>73</v>
      </c>
      <c r="B1809" t="s">
        <v>47</v>
      </c>
      <c r="C1809" t="s">
        <v>76</v>
      </c>
      <c r="D1809" t="s">
        <v>77</v>
      </c>
      <c r="E1809" t="s">
        <v>434</v>
      </c>
      <c r="F1809" t="s">
        <v>435</v>
      </c>
      <c r="G1809" t="s">
        <v>300</v>
      </c>
      <c r="H1809" t="s">
        <v>128</v>
      </c>
      <c r="I1809" s="3">
        <v>4.6862698151346002E-13</v>
      </c>
      <c r="J1809" s="7">
        <v>6371011234.9899998</v>
      </c>
      <c r="K1809">
        <v>3.6555</v>
      </c>
      <c r="L1809" s="3">
        <f t="shared" si="140"/>
        <v>0.97263275839549324</v>
      </c>
      <c r="M1809" s="3">
        <f t="shared" si="141"/>
        <v>4.8181287075558925E-13</v>
      </c>
      <c r="N1809">
        <f t="shared" si="142"/>
        <v>3.0696352127466439E-3</v>
      </c>
      <c r="O1809">
        <f t="shared" si="143"/>
        <v>8.3973060121642559E-10</v>
      </c>
      <c r="P1809" s="3">
        <f t="shared" si="144"/>
        <v>4.8181287075558925E-13</v>
      </c>
      <c r="Q1809" t="s">
        <v>1638</v>
      </c>
      <c r="R1809" t="s">
        <v>128</v>
      </c>
      <c r="S1809" t="s">
        <v>300</v>
      </c>
    </row>
    <row r="1810" spans="1:19" x14ac:dyDescent="0.35">
      <c r="A1810" t="s">
        <v>73</v>
      </c>
      <c r="B1810" t="s">
        <v>47</v>
      </c>
      <c r="C1810" t="s">
        <v>76</v>
      </c>
      <c r="D1810" t="s">
        <v>77</v>
      </c>
      <c r="E1810" t="s">
        <v>865</v>
      </c>
      <c r="F1810" t="s">
        <v>866</v>
      </c>
      <c r="G1810" t="s">
        <v>867</v>
      </c>
      <c r="H1810" t="s">
        <v>452</v>
      </c>
      <c r="I1810" s="3">
        <v>4.190513640818334E-3</v>
      </c>
      <c r="J1810" s="7">
        <v>6371011234.9899998</v>
      </c>
      <c r="K1810">
        <v>3.6555</v>
      </c>
      <c r="L1810" s="3">
        <f t="shared" si="140"/>
        <v>0.97263275839549324</v>
      </c>
      <c r="M1810" s="3">
        <f t="shared" si="141"/>
        <v>4.3084233022659324E-3</v>
      </c>
      <c r="N1810">
        <f t="shared" si="142"/>
        <v>27449013.26382897</v>
      </c>
      <c r="O1810">
        <f t="shared" si="143"/>
        <v>7.508962731180131</v>
      </c>
      <c r="P1810" s="3">
        <f t="shared" si="144"/>
        <v>4.3084233022659324E-3</v>
      </c>
      <c r="Q1810" t="s">
        <v>1638</v>
      </c>
      <c r="R1810" t="s">
        <v>452</v>
      </c>
      <c r="S1810" t="s">
        <v>867</v>
      </c>
    </row>
    <row r="1811" spans="1:19" x14ac:dyDescent="0.35">
      <c r="A1811" t="s">
        <v>73</v>
      </c>
      <c r="B1811" t="s">
        <v>47</v>
      </c>
      <c r="C1811" t="s">
        <v>39</v>
      </c>
      <c r="D1811" t="s">
        <v>40</v>
      </c>
      <c r="E1811" t="s">
        <v>868</v>
      </c>
      <c r="F1811" t="s">
        <v>869</v>
      </c>
      <c r="G1811" t="s">
        <v>870</v>
      </c>
      <c r="H1811" t="s">
        <v>452</v>
      </c>
      <c r="I1811" s="3">
        <v>6.41570589112837E-8</v>
      </c>
      <c r="J1811" s="7">
        <v>14952714239.93</v>
      </c>
      <c r="K1811">
        <v>3.6555</v>
      </c>
      <c r="L1811" s="3">
        <f t="shared" si="140"/>
        <v>1.0080673690871489</v>
      </c>
      <c r="M1811" s="3">
        <f t="shared" si="141"/>
        <v>6.3643622319985267E-8</v>
      </c>
      <c r="N1811">
        <f t="shared" si="142"/>
        <v>951.64489774477056</v>
      </c>
      <c r="O1811">
        <f t="shared" si="143"/>
        <v>2.6033234789899347E-4</v>
      </c>
      <c r="P1811" s="3">
        <f t="shared" si="144"/>
        <v>6.3643622319985267E-8</v>
      </c>
      <c r="Q1811" t="s">
        <v>1638</v>
      </c>
      <c r="R1811" t="s">
        <v>452</v>
      </c>
      <c r="S1811" t="s">
        <v>870</v>
      </c>
    </row>
    <row r="1812" spans="1:19" x14ac:dyDescent="0.35">
      <c r="A1812" t="s">
        <v>73</v>
      </c>
      <c r="B1812" t="s">
        <v>47</v>
      </c>
      <c r="C1812" t="s">
        <v>29</v>
      </c>
      <c r="D1812" t="s">
        <v>30</v>
      </c>
      <c r="E1812" t="s">
        <v>148</v>
      </c>
      <c r="F1812" t="s">
        <v>149</v>
      </c>
      <c r="G1812" t="s">
        <v>150</v>
      </c>
      <c r="H1812" t="s">
        <v>128</v>
      </c>
      <c r="I1812" s="3">
        <v>3.8596392381690988E-3</v>
      </c>
      <c r="J1812" s="7">
        <v>1860946311.6199999</v>
      </c>
      <c r="K1812">
        <v>3.6555</v>
      </c>
      <c r="L1812" s="3">
        <f t="shared" si="140"/>
        <v>1.025168952068912</v>
      </c>
      <c r="M1812" s="3">
        <f t="shared" si="141"/>
        <v>3.7648811255743659E-3</v>
      </c>
      <c r="N1812">
        <f t="shared" si="142"/>
        <v>7006241.64432537</v>
      </c>
      <c r="O1812">
        <f t="shared" si="143"/>
        <v>1.9166301858365122</v>
      </c>
      <c r="P1812" s="3">
        <f t="shared" si="144"/>
        <v>3.7648811255743659E-3</v>
      </c>
      <c r="Q1812" t="s">
        <v>1638</v>
      </c>
      <c r="R1812" t="s">
        <v>128</v>
      </c>
      <c r="S1812" t="s">
        <v>150</v>
      </c>
    </row>
    <row r="1813" spans="1:19" x14ac:dyDescent="0.35">
      <c r="A1813" t="s">
        <v>73</v>
      </c>
      <c r="B1813" t="s">
        <v>47</v>
      </c>
      <c r="C1813" t="s">
        <v>76</v>
      </c>
      <c r="D1813" t="s">
        <v>77</v>
      </c>
      <c r="E1813" t="s">
        <v>148</v>
      </c>
      <c r="F1813" t="s">
        <v>149</v>
      </c>
      <c r="G1813" t="s">
        <v>150</v>
      </c>
      <c r="H1813" t="s">
        <v>128</v>
      </c>
      <c r="I1813" s="3">
        <v>1.567949091355058E-2</v>
      </c>
      <c r="J1813" s="7">
        <v>6371011234.9899998</v>
      </c>
      <c r="K1813">
        <v>3.6555</v>
      </c>
      <c r="L1813" s="3">
        <f t="shared" si="140"/>
        <v>0.97263275839549324</v>
      </c>
      <c r="M1813" s="3">
        <f t="shared" si="141"/>
        <v>1.6120669161314598E-2</v>
      </c>
      <c r="N1813">
        <f t="shared" si="142"/>
        <v>102704964.34229212</v>
      </c>
      <c r="O1813">
        <f t="shared" si="143"/>
        <v>28.096009941811552</v>
      </c>
      <c r="P1813" s="3">
        <f t="shared" si="144"/>
        <v>1.6120669161314598E-2</v>
      </c>
      <c r="Q1813" t="s">
        <v>1638</v>
      </c>
      <c r="R1813" t="s">
        <v>128</v>
      </c>
      <c r="S1813" t="s">
        <v>150</v>
      </c>
    </row>
    <row r="1814" spans="1:19" x14ac:dyDescent="0.35">
      <c r="A1814" t="s">
        <v>73</v>
      </c>
      <c r="B1814" t="s">
        <v>47</v>
      </c>
      <c r="C1814" t="s">
        <v>76</v>
      </c>
      <c r="D1814" t="s">
        <v>77</v>
      </c>
      <c r="E1814" t="s">
        <v>868</v>
      </c>
      <c r="F1814" t="s">
        <v>869</v>
      </c>
      <c r="G1814" t="s">
        <v>870</v>
      </c>
      <c r="H1814" t="s">
        <v>452</v>
      </c>
      <c r="I1814" s="3">
        <v>1.39927886599822E-7</v>
      </c>
      <c r="J1814" s="7">
        <v>6371011234.9899998</v>
      </c>
      <c r="K1814">
        <v>3.6555</v>
      </c>
      <c r="L1814" s="3">
        <f t="shared" si="140"/>
        <v>0.97263275839549324</v>
      </c>
      <c r="M1814" s="3">
        <f t="shared" si="141"/>
        <v>1.4386507691829596E-7</v>
      </c>
      <c r="N1814">
        <f t="shared" si="142"/>
        <v>916.56602136916399</v>
      </c>
      <c r="O1814">
        <f t="shared" si="143"/>
        <v>2.5073615685109124E-4</v>
      </c>
      <c r="P1814" s="3">
        <f t="shared" si="144"/>
        <v>1.4386507691829596E-7</v>
      </c>
      <c r="Q1814" t="s">
        <v>1638</v>
      </c>
      <c r="R1814" t="s">
        <v>452</v>
      </c>
      <c r="S1814" t="s">
        <v>870</v>
      </c>
    </row>
    <row r="1815" spans="1:19" x14ac:dyDescent="0.35">
      <c r="A1815" t="s">
        <v>73</v>
      </c>
      <c r="B1815" t="s">
        <v>47</v>
      </c>
      <c r="C1815" t="s">
        <v>29</v>
      </c>
      <c r="D1815" t="s">
        <v>30</v>
      </c>
      <c r="E1815" t="s">
        <v>868</v>
      </c>
      <c r="F1815" t="s">
        <v>869</v>
      </c>
      <c r="G1815" t="s">
        <v>870</v>
      </c>
      <c r="H1815" t="s">
        <v>452</v>
      </c>
      <c r="I1815" s="3">
        <v>4.6549878928641501E-7</v>
      </c>
      <c r="J1815" s="7">
        <v>1860946311.6199999</v>
      </c>
      <c r="K1815">
        <v>3.6555</v>
      </c>
      <c r="L1815" s="3">
        <f t="shared" si="140"/>
        <v>1.025168952068912</v>
      </c>
      <c r="M1815" s="3">
        <f t="shared" si="141"/>
        <v>4.5407031528508886E-7</v>
      </c>
      <c r="N1815">
        <f t="shared" si="142"/>
        <v>845.00047844591654</v>
      </c>
      <c r="O1815">
        <f t="shared" si="143"/>
        <v>2.3115865912896088E-4</v>
      </c>
      <c r="P1815" s="3">
        <f t="shared" si="144"/>
        <v>4.5407031528508886E-7</v>
      </c>
      <c r="Q1815" t="s">
        <v>1638</v>
      </c>
      <c r="R1815" t="s">
        <v>452</v>
      </c>
      <c r="S1815" t="s">
        <v>870</v>
      </c>
    </row>
    <row r="1816" spans="1:19" x14ac:dyDescent="0.35">
      <c r="A1816" t="s">
        <v>73</v>
      </c>
      <c r="B1816" t="s">
        <v>47</v>
      </c>
      <c r="C1816" t="s">
        <v>39</v>
      </c>
      <c r="D1816" t="s">
        <v>40</v>
      </c>
      <c r="E1816" t="s">
        <v>148</v>
      </c>
      <c r="F1816" t="s">
        <v>149</v>
      </c>
      <c r="G1816" t="s">
        <v>150</v>
      </c>
      <c r="H1816" t="s">
        <v>128</v>
      </c>
      <c r="I1816" s="3">
        <v>4.2759018772732284E-3</v>
      </c>
      <c r="J1816" s="7">
        <v>14952714239.93</v>
      </c>
      <c r="K1816">
        <v>3.6555</v>
      </c>
      <c r="L1816" s="3">
        <f t="shared" si="140"/>
        <v>1.0080673690871489</v>
      </c>
      <c r="M1816" s="3">
        <f t="shared" si="141"/>
        <v>4.2416826577228199E-3</v>
      </c>
      <c r="N1816">
        <f t="shared" si="142"/>
        <v>63424668.677396141</v>
      </c>
      <c r="O1816">
        <f t="shared" si="143"/>
        <v>17.350477001065833</v>
      </c>
      <c r="P1816" s="3">
        <f t="shared" si="144"/>
        <v>4.2416826577228199E-3</v>
      </c>
      <c r="Q1816" t="s">
        <v>1638</v>
      </c>
      <c r="R1816" t="s">
        <v>128</v>
      </c>
      <c r="S1816" t="s">
        <v>150</v>
      </c>
    </row>
    <row r="1817" spans="1:19" x14ac:dyDescent="0.35">
      <c r="A1817" t="s">
        <v>73</v>
      </c>
      <c r="B1817" t="s">
        <v>47</v>
      </c>
      <c r="C1817" t="s">
        <v>29</v>
      </c>
      <c r="D1817" t="s">
        <v>30</v>
      </c>
      <c r="E1817" t="s">
        <v>436</v>
      </c>
      <c r="F1817" t="s">
        <v>437</v>
      </c>
      <c r="G1817" t="s">
        <v>1652</v>
      </c>
      <c r="H1817" t="s">
        <v>128</v>
      </c>
      <c r="I1817" s="3">
        <v>6.9849668388138877E-3</v>
      </c>
      <c r="J1817" s="7">
        <v>1860946311.6199999</v>
      </c>
      <c r="K1817">
        <v>3.6555</v>
      </c>
      <c r="L1817" s="3">
        <f t="shared" si="140"/>
        <v>1.025168952068912</v>
      </c>
      <c r="M1817" s="3">
        <f t="shared" si="141"/>
        <v>6.8134787195002341E-3</v>
      </c>
      <c r="N1817">
        <f t="shared" si="142"/>
        <v>12679518.09235532</v>
      </c>
      <c r="O1817">
        <f t="shared" si="143"/>
        <v>3.468613894776452</v>
      </c>
      <c r="P1817" s="3">
        <f t="shared" si="144"/>
        <v>6.8134787195002341E-3</v>
      </c>
      <c r="Q1817" t="s">
        <v>1638</v>
      </c>
      <c r="R1817" t="s">
        <v>128</v>
      </c>
      <c r="S1817" t="s">
        <v>438</v>
      </c>
    </row>
    <row r="1818" spans="1:19" x14ac:dyDescent="0.35">
      <c r="A1818" t="s">
        <v>73</v>
      </c>
      <c r="B1818" t="s">
        <v>47</v>
      </c>
      <c r="C1818" t="s">
        <v>29</v>
      </c>
      <c r="D1818" t="s">
        <v>30</v>
      </c>
      <c r="E1818" t="s">
        <v>871</v>
      </c>
      <c r="F1818" t="s">
        <v>872</v>
      </c>
      <c r="G1818" t="s">
        <v>873</v>
      </c>
      <c r="H1818" t="s">
        <v>452</v>
      </c>
      <c r="I1818" s="3">
        <v>8.0401883334289299E-7</v>
      </c>
      <c r="J1818" s="7">
        <v>1860946311.6199999</v>
      </c>
      <c r="K1818">
        <v>3.6555</v>
      </c>
      <c r="L1818" s="3">
        <f t="shared" si="140"/>
        <v>1.025168952068912</v>
      </c>
      <c r="M1818" s="3">
        <f t="shared" si="141"/>
        <v>7.8427934412204748E-7</v>
      </c>
      <c r="N1818">
        <f t="shared" si="142"/>
        <v>1459.5017527236769</v>
      </c>
      <c r="O1818">
        <f t="shared" si="143"/>
        <v>3.992618664269394E-4</v>
      </c>
      <c r="P1818" s="3">
        <f t="shared" si="144"/>
        <v>7.8427934412204748E-7</v>
      </c>
      <c r="Q1818" t="s">
        <v>1638</v>
      </c>
      <c r="R1818" t="s">
        <v>452</v>
      </c>
      <c r="S1818" t="s">
        <v>873</v>
      </c>
    </row>
    <row r="1819" spans="1:19" x14ac:dyDescent="0.35">
      <c r="A1819" t="s">
        <v>73</v>
      </c>
      <c r="B1819" t="s">
        <v>47</v>
      </c>
      <c r="C1819" t="s">
        <v>76</v>
      </c>
      <c r="D1819" t="s">
        <v>77</v>
      </c>
      <c r="E1819" t="s">
        <v>436</v>
      </c>
      <c r="F1819" t="s">
        <v>437</v>
      </c>
      <c r="G1819" t="s">
        <v>1652</v>
      </c>
      <c r="H1819" t="s">
        <v>128</v>
      </c>
      <c r="I1819" s="3">
        <v>3.0737928602536949E-2</v>
      </c>
      <c r="J1819" s="7">
        <v>6371011234.9899998</v>
      </c>
      <c r="K1819">
        <v>3.6555</v>
      </c>
      <c r="L1819" s="3">
        <f t="shared" si="140"/>
        <v>0.97263275839549324</v>
      </c>
      <c r="M1819" s="3">
        <f t="shared" si="141"/>
        <v>3.1602810348732108E-2</v>
      </c>
      <c r="N1819">
        <f t="shared" si="142"/>
        <v>201341859.78903049</v>
      </c>
      <c r="O1819">
        <f t="shared" si="143"/>
        <v>55.079157376290659</v>
      </c>
      <c r="P1819" s="3">
        <f t="shared" si="144"/>
        <v>3.1602810348732108E-2</v>
      </c>
      <c r="Q1819" t="s">
        <v>1638</v>
      </c>
      <c r="R1819" t="s">
        <v>128</v>
      </c>
      <c r="S1819" t="s">
        <v>438</v>
      </c>
    </row>
    <row r="1820" spans="1:19" x14ac:dyDescent="0.35">
      <c r="A1820" t="s">
        <v>73</v>
      </c>
      <c r="B1820" t="s">
        <v>47</v>
      </c>
      <c r="C1820" t="s">
        <v>76</v>
      </c>
      <c r="D1820" t="s">
        <v>77</v>
      </c>
      <c r="E1820" t="s">
        <v>871</v>
      </c>
      <c r="F1820" t="s">
        <v>872</v>
      </c>
      <c r="G1820" t="s">
        <v>873</v>
      </c>
      <c r="H1820" t="s">
        <v>452</v>
      </c>
      <c r="I1820" s="3">
        <v>1.96231065032776E-7</v>
      </c>
      <c r="J1820" s="7">
        <v>6371011234.9899998</v>
      </c>
      <c r="K1820">
        <v>3.6555</v>
      </c>
      <c r="L1820" s="3">
        <f t="shared" si="140"/>
        <v>0.97263275839549324</v>
      </c>
      <c r="M1820" s="3">
        <f t="shared" si="141"/>
        <v>2.0175247372552947E-7</v>
      </c>
      <c r="N1820">
        <f t="shared" si="142"/>
        <v>1285.3672767923731</v>
      </c>
      <c r="O1820">
        <f t="shared" si="143"/>
        <v>3.5162557154763316E-4</v>
      </c>
      <c r="P1820" s="3">
        <f t="shared" si="144"/>
        <v>2.017524737255295E-7</v>
      </c>
      <c r="Q1820" t="s">
        <v>1638</v>
      </c>
      <c r="R1820" t="s">
        <v>452</v>
      </c>
      <c r="S1820" t="s">
        <v>873</v>
      </c>
    </row>
    <row r="1821" spans="1:19" x14ac:dyDescent="0.35">
      <c r="A1821" t="s">
        <v>73</v>
      </c>
      <c r="B1821" t="s">
        <v>47</v>
      </c>
      <c r="C1821" t="s">
        <v>39</v>
      </c>
      <c r="D1821" t="s">
        <v>40</v>
      </c>
      <c r="E1821" t="s">
        <v>871</v>
      </c>
      <c r="F1821" t="s">
        <v>872</v>
      </c>
      <c r="G1821" t="s">
        <v>873</v>
      </c>
      <c r="H1821" t="s">
        <v>452</v>
      </c>
      <c r="I1821" s="3">
        <v>5.9288408152852401E-8</v>
      </c>
      <c r="J1821" s="7">
        <v>14952714239.93</v>
      </c>
      <c r="K1821">
        <v>3.6555</v>
      </c>
      <c r="L1821" s="3">
        <f t="shared" si="140"/>
        <v>1.0080673690871489</v>
      </c>
      <c r="M1821" s="3">
        <f t="shared" si="141"/>
        <v>5.8813934436287492E-8</v>
      </c>
      <c r="N1821">
        <f t="shared" si="142"/>
        <v>879.42795495178541</v>
      </c>
      <c r="O1821">
        <f t="shared" si="143"/>
        <v>2.4057665297545764E-4</v>
      </c>
      <c r="P1821" s="3">
        <f t="shared" si="144"/>
        <v>5.8813934436287492E-8</v>
      </c>
      <c r="Q1821" t="s">
        <v>1638</v>
      </c>
      <c r="R1821" t="s">
        <v>452</v>
      </c>
      <c r="S1821" t="s">
        <v>873</v>
      </c>
    </row>
    <row r="1822" spans="1:19" x14ac:dyDescent="0.35">
      <c r="A1822" t="s">
        <v>73</v>
      </c>
      <c r="B1822" t="s">
        <v>47</v>
      </c>
      <c r="C1822" t="s">
        <v>39</v>
      </c>
      <c r="D1822" t="s">
        <v>40</v>
      </c>
      <c r="E1822" t="s">
        <v>436</v>
      </c>
      <c r="F1822" t="s">
        <v>437</v>
      </c>
      <c r="G1822" t="s">
        <v>1652</v>
      </c>
      <c r="H1822" t="s">
        <v>128</v>
      </c>
      <c r="I1822" s="3">
        <v>1.477412200180018E-2</v>
      </c>
      <c r="J1822" s="7">
        <v>14952714239.93</v>
      </c>
      <c r="K1822">
        <v>3.6555</v>
      </c>
      <c r="L1822" s="3">
        <f t="shared" si="140"/>
        <v>1.0080673690871489</v>
      </c>
      <c r="M1822" s="3">
        <f t="shared" si="141"/>
        <v>1.465588754765351E-2</v>
      </c>
      <c r="N1822">
        <f t="shared" si="142"/>
        <v>219145298.43261141</v>
      </c>
      <c r="O1822">
        <f t="shared" si="143"/>
        <v>59.949472967476794</v>
      </c>
      <c r="P1822" s="3">
        <f t="shared" si="144"/>
        <v>1.465588754765351E-2</v>
      </c>
      <c r="Q1822" t="s">
        <v>1638</v>
      </c>
      <c r="R1822" t="s">
        <v>128</v>
      </c>
      <c r="S1822" t="s">
        <v>438</v>
      </c>
    </row>
    <row r="1823" spans="1:19" x14ac:dyDescent="0.35">
      <c r="A1823" t="s">
        <v>73</v>
      </c>
      <c r="B1823" t="s">
        <v>47</v>
      </c>
      <c r="C1823" t="s">
        <v>29</v>
      </c>
      <c r="D1823" t="s">
        <v>30</v>
      </c>
      <c r="E1823" t="s">
        <v>151</v>
      </c>
      <c r="F1823" t="s">
        <v>152</v>
      </c>
      <c r="G1823" t="s">
        <v>150</v>
      </c>
      <c r="H1823" t="s">
        <v>128</v>
      </c>
      <c r="I1823" s="3">
        <v>1.6986846550285371E-4</v>
      </c>
      <c r="J1823" s="7">
        <v>1860946311.6199999</v>
      </c>
      <c r="K1823">
        <v>3.6555</v>
      </c>
      <c r="L1823" s="3">
        <f t="shared" si="140"/>
        <v>1.025168952068912</v>
      </c>
      <c r="M1823" s="3">
        <f t="shared" si="141"/>
        <v>1.6569801998006191E-4</v>
      </c>
      <c r="N1823">
        <f t="shared" si="142"/>
        <v>308355.11912463326</v>
      </c>
      <c r="O1823">
        <f t="shared" si="143"/>
        <v>8.4353746170054228E-2</v>
      </c>
      <c r="P1823" s="3">
        <f t="shared" si="144"/>
        <v>1.6569801998006191E-4</v>
      </c>
      <c r="Q1823" t="s">
        <v>1638</v>
      </c>
      <c r="R1823" t="s">
        <v>128</v>
      </c>
      <c r="S1823" t="s">
        <v>150</v>
      </c>
    </row>
    <row r="1824" spans="1:19" x14ac:dyDescent="0.35">
      <c r="A1824" t="s">
        <v>73</v>
      </c>
      <c r="B1824" t="s">
        <v>47</v>
      </c>
      <c r="C1824" t="s">
        <v>39</v>
      </c>
      <c r="D1824" t="s">
        <v>40</v>
      </c>
      <c r="E1824" t="s">
        <v>874</v>
      </c>
      <c r="F1824" t="s">
        <v>875</v>
      </c>
      <c r="G1824" t="s">
        <v>876</v>
      </c>
      <c r="H1824" t="s">
        <v>452</v>
      </c>
      <c r="I1824" s="3">
        <v>6.92861428874678E-9</v>
      </c>
      <c r="J1824" s="7">
        <v>14952714239.93</v>
      </c>
      <c r="K1824">
        <v>3.6555</v>
      </c>
      <c r="L1824" s="3">
        <f t="shared" si="140"/>
        <v>1.0080673690871489</v>
      </c>
      <c r="M1824" s="3">
        <f t="shared" si="141"/>
        <v>6.8731659224531366E-9</v>
      </c>
      <c r="N1824">
        <f t="shared" si="142"/>
        <v>102.77248596206664</v>
      </c>
      <c r="O1824">
        <f t="shared" si="143"/>
        <v>2.8114481182346229E-5</v>
      </c>
      <c r="P1824" s="3">
        <f t="shared" si="144"/>
        <v>6.8731659224531375E-9</v>
      </c>
      <c r="Q1824" t="s">
        <v>1638</v>
      </c>
      <c r="R1824" t="s">
        <v>452</v>
      </c>
      <c r="S1824" t="s">
        <v>876</v>
      </c>
    </row>
    <row r="1825" spans="1:19" x14ac:dyDescent="0.35">
      <c r="A1825" t="s">
        <v>73</v>
      </c>
      <c r="B1825" t="s">
        <v>47</v>
      </c>
      <c r="C1825" t="s">
        <v>76</v>
      </c>
      <c r="D1825" t="s">
        <v>77</v>
      </c>
      <c r="E1825" t="s">
        <v>874</v>
      </c>
      <c r="F1825" t="s">
        <v>875</v>
      </c>
      <c r="G1825" t="s">
        <v>876</v>
      </c>
      <c r="H1825" t="s">
        <v>452</v>
      </c>
      <c r="I1825" s="3">
        <v>1.01361541855187E-8</v>
      </c>
      <c r="J1825" s="7">
        <v>6371011234.9899998</v>
      </c>
      <c r="K1825">
        <v>3.6555</v>
      </c>
      <c r="L1825" s="3">
        <f t="shared" si="140"/>
        <v>0.97263275839549324</v>
      </c>
      <c r="M1825" s="3">
        <f t="shared" si="141"/>
        <v>1.0421358007969873E-8</v>
      </c>
      <c r="N1825">
        <f t="shared" si="142"/>
        <v>66.394588952629064</v>
      </c>
      <c r="O1825">
        <f t="shared" si="143"/>
        <v>1.8162929545241164E-5</v>
      </c>
      <c r="P1825" s="3">
        <f t="shared" si="144"/>
        <v>1.0421358007969873E-8</v>
      </c>
      <c r="Q1825" t="s">
        <v>1638</v>
      </c>
      <c r="R1825" t="s">
        <v>452</v>
      </c>
      <c r="S1825" t="s">
        <v>876</v>
      </c>
    </row>
    <row r="1826" spans="1:19" x14ac:dyDescent="0.35">
      <c r="A1826" t="s">
        <v>73</v>
      </c>
      <c r="B1826" t="s">
        <v>47</v>
      </c>
      <c r="C1826" t="s">
        <v>39</v>
      </c>
      <c r="D1826" t="s">
        <v>40</v>
      </c>
      <c r="E1826" t="s">
        <v>151</v>
      </c>
      <c r="F1826" t="s">
        <v>152</v>
      </c>
      <c r="G1826" t="s">
        <v>150</v>
      </c>
      <c r="H1826" t="s">
        <v>128</v>
      </c>
      <c r="I1826" s="3">
        <v>1.1001882593987299E-3</v>
      </c>
      <c r="J1826" s="7">
        <v>14952714239.93</v>
      </c>
      <c r="K1826">
        <v>3.6555</v>
      </c>
      <c r="L1826" s="3">
        <f t="shared" si="140"/>
        <v>1.0080673690871489</v>
      </c>
      <c r="M1826" s="3">
        <f t="shared" si="141"/>
        <v>1.091383664561031E-3</v>
      </c>
      <c r="N1826">
        <f t="shared" si="142"/>
        <v>16319148.062308716</v>
      </c>
      <c r="O1826">
        <f t="shared" si="143"/>
        <v>4.4642724831920981</v>
      </c>
      <c r="P1826" s="3">
        <f t="shared" si="144"/>
        <v>1.091383664561031E-3</v>
      </c>
      <c r="Q1826" t="s">
        <v>1638</v>
      </c>
      <c r="R1826" t="s">
        <v>128</v>
      </c>
      <c r="S1826" t="s">
        <v>150</v>
      </c>
    </row>
    <row r="1827" spans="1:19" x14ac:dyDescent="0.35">
      <c r="A1827" t="s">
        <v>73</v>
      </c>
      <c r="B1827" t="s">
        <v>47</v>
      </c>
      <c r="C1827" t="s">
        <v>76</v>
      </c>
      <c r="D1827" t="s">
        <v>77</v>
      </c>
      <c r="E1827" t="s">
        <v>151</v>
      </c>
      <c r="F1827" t="s">
        <v>152</v>
      </c>
      <c r="G1827" t="s">
        <v>150</v>
      </c>
      <c r="H1827" t="s">
        <v>128</v>
      </c>
      <c r="I1827" s="3">
        <v>1.14136290322428E-3</v>
      </c>
      <c r="J1827" s="7">
        <v>6371011234.9899998</v>
      </c>
      <c r="K1827">
        <v>3.6555</v>
      </c>
      <c r="L1827" s="3">
        <f t="shared" si="140"/>
        <v>0.97263275839549324</v>
      </c>
      <c r="M1827" s="3">
        <f t="shared" si="141"/>
        <v>1.1734777523914916E-3</v>
      </c>
      <c r="N1827">
        <f t="shared" si="142"/>
        <v>7476239.944497006</v>
      </c>
      <c r="O1827">
        <f t="shared" si="143"/>
        <v>2.045203103405008</v>
      </c>
      <c r="P1827" s="3">
        <f t="shared" si="144"/>
        <v>1.1734777523914916E-3</v>
      </c>
      <c r="Q1827" t="s">
        <v>1638</v>
      </c>
      <c r="R1827" t="s">
        <v>128</v>
      </c>
      <c r="S1827" t="s">
        <v>150</v>
      </c>
    </row>
    <row r="1828" spans="1:19" x14ac:dyDescent="0.35">
      <c r="A1828" t="s">
        <v>73</v>
      </c>
      <c r="B1828" t="s">
        <v>47</v>
      </c>
      <c r="C1828" t="s">
        <v>76</v>
      </c>
      <c r="D1828" t="s">
        <v>77</v>
      </c>
      <c r="E1828" t="s">
        <v>880</v>
      </c>
      <c r="F1828" t="s">
        <v>881</v>
      </c>
      <c r="G1828" t="s">
        <v>882</v>
      </c>
      <c r="H1828" t="s">
        <v>452</v>
      </c>
      <c r="I1828" s="3">
        <v>6.1126909032329403E-2</v>
      </c>
      <c r="J1828" s="7">
        <v>6371011234.9899998</v>
      </c>
      <c r="K1828">
        <v>3.6555</v>
      </c>
      <c r="L1828" s="3">
        <f t="shared" si="140"/>
        <v>0.97263275839549324</v>
      </c>
      <c r="M1828" s="3">
        <f t="shared" si="141"/>
        <v>6.2846854071795411E-2</v>
      </c>
      <c r="N1828">
        <f t="shared" si="142"/>
        <v>400398013.37518555</v>
      </c>
      <c r="O1828">
        <f t="shared" si="143"/>
        <v>109.53303607582698</v>
      </c>
      <c r="P1828" s="3">
        <f t="shared" si="144"/>
        <v>6.2846854071795411E-2</v>
      </c>
      <c r="Q1828" t="s">
        <v>1638</v>
      </c>
      <c r="R1828" t="s">
        <v>452</v>
      </c>
      <c r="S1828" t="s">
        <v>882</v>
      </c>
    </row>
    <row r="1829" spans="1:19" x14ac:dyDescent="0.35">
      <c r="A1829" t="s">
        <v>73</v>
      </c>
      <c r="B1829" t="s">
        <v>47</v>
      </c>
      <c r="C1829" t="s">
        <v>39</v>
      </c>
      <c r="D1829" t="s">
        <v>40</v>
      </c>
      <c r="E1829" t="s">
        <v>880</v>
      </c>
      <c r="F1829" t="s">
        <v>881</v>
      </c>
      <c r="G1829" t="s">
        <v>882</v>
      </c>
      <c r="H1829" t="s">
        <v>452</v>
      </c>
      <c r="I1829" s="3">
        <v>2.98553052795025E-2</v>
      </c>
      <c r="J1829" s="7">
        <v>14952714239.93</v>
      </c>
      <c r="K1829">
        <v>3.6555</v>
      </c>
      <c r="L1829" s="3">
        <f t="shared" si="140"/>
        <v>1.0080673690871489</v>
      </c>
      <c r="M1829" s="3">
        <f t="shared" si="141"/>
        <v>2.9616379018931882E-2</v>
      </c>
      <c r="N1829">
        <f t="shared" si="142"/>
        <v>442845252.29154682</v>
      </c>
      <c r="O1829">
        <f t="shared" si="143"/>
        <v>121.14491924266088</v>
      </c>
      <c r="P1829" s="3">
        <f t="shared" si="144"/>
        <v>2.9616379018931882E-2</v>
      </c>
      <c r="Q1829" t="s">
        <v>1638</v>
      </c>
      <c r="R1829" t="s">
        <v>452</v>
      </c>
      <c r="S1829" t="s">
        <v>882</v>
      </c>
    </row>
    <row r="1830" spans="1:19" x14ac:dyDescent="0.35">
      <c r="A1830" t="s">
        <v>73</v>
      </c>
      <c r="B1830" t="s">
        <v>47</v>
      </c>
      <c r="C1830" t="s">
        <v>29</v>
      </c>
      <c r="D1830" t="s">
        <v>30</v>
      </c>
      <c r="E1830" t="s">
        <v>442</v>
      </c>
      <c r="F1830" t="s">
        <v>443</v>
      </c>
      <c r="H1830" t="s">
        <v>128</v>
      </c>
      <c r="I1830" s="3">
        <v>5.9291276098608081E-4</v>
      </c>
      <c r="J1830" s="7">
        <v>1860946311.6199999</v>
      </c>
      <c r="K1830">
        <v>3.6555</v>
      </c>
      <c r="L1830" s="3">
        <f t="shared" si="140"/>
        <v>1.025168952068912</v>
      </c>
      <c r="M1830" s="3">
        <f t="shared" si="141"/>
        <v>5.7835614294552405E-4</v>
      </c>
      <c r="N1830">
        <f t="shared" si="142"/>
        <v>1076289.7310172424</v>
      </c>
      <c r="O1830">
        <f t="shared" si="143"/>
        <v>0.29443023690801323</v>
      </c>
      <c r="P1830" s="3">
        <f t="shared" si="144"/>
        <v>5.7835614294552405E-4</v>
      </c>
      <c r="Q1830" t="s">
        <v>1638</v>
      </c>
      <c r="R1830" t="s">
        <v>128</v>
      </c>
      <c r="S1830" t="s">
        <v>444</v>
      </c>
    </row>
    <row r="1831" spans="1:19" x14ac:dyDescent="0.35">
      <c r="A1831" t="s">
        <v>73</v>
      </c>
      <c r="B1831" t="s">
        <v>47</v>
      </c>
      <c r="C1831" t="s">
        <v>76</v>
      </c>
      <c r="D1831" t="s">
        <v>77</v>
      </c>
      <c r="E1831" t="s">
        <v>442</v>
      </c>
      <c r="F1831" t="s">
        <v>443</v>
      </c>
      <c r="H1831" t="s">
        <v>128</v>
      </c>
      <c r="I1831" s="3">
        <v>3.3542179044330541E-3</v>
      </c>
      <c r="J1831" s="7">
        <v>6371011234.9899998</v>
      </c>
      <c r="K1831">
        <v>3.6555</v>
      </c>
      <c r="L1831" s="3">
        <f t="shared" si="140"/>
        <v>0.97263275839549324</v>
      </c>
      <c r="M1831" s="3">
        <f t="shared" si="141"/>
        <v>3.448596477427257E-3</v>
      </c>
      <c r="N1831">
        <f t="shared" si="142"/>
        <v>21971046.902635992</v>
      </c>
      <c r="O1831">
        <f t="shared" si="143"/>
        <v>6.0104081254646395</v>
      </c>
      <c r="P1831" s="3">
        <f t="shared" si="144"/>
        <v>3.448596477427257E-3</v>
      </c>
      <c r="Q1831" t="s">
        <v>1638</v>
      </c>
      <c r="R1831" t="s">
        <v>128</v>
      </c>
      <c r="S1831" t="s">
        <v>444</v>
      </c>
    </row>
    <row r="1832" spans="1:19" x14ac:dyDescent="0.35">
      <c r="A1832" t="s">
        <v>73</v>
      </c>
      <c r="B1832" t="s">
        <v>47</v>
      </c>
      <c r="C1832" t="s">
        <v>39</v>
      </c>
      <c r="D1832" t="s">
        <v>40</v>
      </c>
      <c r="E1832" t="s">
        <v>1472</v>
      </c>
      <c r="F1832" t="s">
        <v>1473</v>
      </c>
      <c r="G1832" t="s">
        <v>1474</v>
      </c>
      <c r="H1832" t="s">
        <v>452</v>
      </c>
      <c r="I1832" s="3">
        <v>9.3901804674494105E-3</v>
      </c>
      <c r="J1832" s="7">
        <v>14952714239.93</v>
      </c>
      <c r="K1832">
        <v>3.6555</v>
      </c>
      <c r="L1832" s="3">
        <f t="shared" si="140"/>
        <v>1.0080673690871489</v>
      </c>
      <c r="M1832" s="3">
        <f t="shared" si="141"/>
        <v>9.3150326609149625E-3</v>
      </c>
      <c r="N1832">
        <f t="shared" si="142"/>
        <v>139285021.51427621</v>
      </c>
      <c r="O1832">
        <f t="shared" si="143"/>
        <v>38.102864591513118</v>
      </c>
      <c r="P1832" s="3">
        <f t="shared" si="144"/>
        <v>9.3150326609149625E-3</v>
      </c>
      <c r="Q1832" t="s">
        <v>1638</v>
      </c>
      <c r="R1832" t="s">
        <v>452</v>
      </c>
      <c r="S1832" t="s">
        <v>1474</v>
      </c>
    </row>
    <row r="1833" spans="1:19" x14ac:dyDescent="0.35">
      <c r="A1833" t="s">
        <v>73</v>
      </c>
      <c r="B1833" t="s">
        <v>47</v>
      </c>
      <c r="C1833" t="s">
        <v>76</v>
      </c>
      <c r="D1833" t="s">
        <v>77</v>
      </c>
      <c r="E1833" t="s">
        <v>1472</v>
      </c>
      <c r="F1833" t="s">
        <v>1473</v>
      </c>
      <c r="G1833" t="s">
        <v>1474</v>
      </c>
      <c r="H1833" t="s">
        <v>452</v>
      </c>
      <c r="I1833" s="3">
        <v>9.2623554925004709E-3</v>
      </c>
      <c r="J1833" s="7">
        <v>6371011234.9899998</v>
      </c>
      <c r="K1833">
        <v>3.6555</v>
      </c>
      <c r="L1833" s="3">
        <f t="shared" si="140"/>
        <v>0.97263275839549324</v>
      </c>
      <c r="M1833" s="3">
        <f t="shared" si="141"/>
        <v>9.5229729952548033E-3</v>
      </c>
      <c r="N1833">
        <f t="shared" si="142"/>
        <v>60670967.943274722</v>
      </c>
      <c r="O1833">
        <f t="shared" si="143"/>
        <v>16.597173558548686</v>
      </c>
      <c r="P1833" s="3">
        <f t="shared" si="144"/>
        <v>9.5229729952548033E-3</v>
      </c>
      <c r="Q1833" t="s">
        <v>1638</v>
      </c>
      <c r="R1833" t="s">
        <v>452</v>
      </c>
      <c r="S1833" t="s">
        <v>1474</v>
      </c>
    </row>
    <row r="1834" spans="1:19" x14ac:dyDescent="0.35">
      <c r="A1834" t="s">
        <v>73</v>
      </c>
      <c r="B1834" t="s">
        <v>47</v>
      </c>
      <c r="C1834" t="s">
        <v>39</v>
      </c>
      <c r="D1834" t="s">
        <v>40</v>
      </c>
      <c r="E1834" t="s">
        <v>442</v>
      </c>
      <c r="F1834" t="s">
        <v>443</v>
      </c>
      <c r="H1834" t="s">
        <v>128</v>
      </c>
      <c r="I1834" s="3">
        <v>1.079551843555753E-3</v>
      </c>
      <c r="J1834" s="7">
        <v>14952714239.93</v>
      </c>
      <c r="K1834">
        <v>3.6555</v>
      </c>
      <c r="L1834" s="3">
        <f t="shared" si="140"/>
        <v>1.0080673690871489</v>
      </c>
      <c r="M1834" s="3">
        <f t="shared" si="141"/>
        <v>1.0709123979812348E-3</v>
      </c>
      <c r="N1834">
        <f t="shared" si="142"/>
        <v>16013047.063011594</v>
      </c>
      <c r="O1834">
        <f t="shared" si="143"/>
        <v>4.3805353749176845</v>
      </c>
      <c r="P1834" s="3">
        <f t="shared" si="144"/>
        <v>1.0709123979812348E-3</v>
      </c>
      <c r="Q1834" t="s">
        <v>1638</v>
      </c>
      <c r="R1834" t="s">
        <v>128</v>
      </c>
      <c r="S1834" t="s">
        <v>444</v>
      </c>
    </row>
    <row r="1835" spans="1:19" x14ac:dyDescent="0.35">
      <c r="A1835" t="s">
        <v>73</v>
      </c>
      <c r="B1835" t="s">
        <v>47</v>
      </c>
      <c r="C1835" t="s">
        <v>29</v>
      </c>
      <c r="D1835" t="s">
        <v>30</v>
      </c>
      <c r="E1835" t="s">
        <v>157</v>
      </c>
      <c r="F1835" t="s">
        <v>158</v>
      </c>
      <c r="G1835" t="s">
        <v>155</v>
      </c>
      <c r="H1835" t="s">
        <v>128</v>
      </c>
      <c r="I1835" s="3">
        <v>3.1568787883666789E-3</v>
      </c>
      <c r="J1835" s="7">
        <v>1860946311.6199999</v>
      </c>
      <c r="K1835">
        <v>3.6555</v>
      </c>
      <c r="L1835" s="3">
        <f t="shared" si="140"/>
        <v>1.025168952068912</v>
      </c>
      <c r="M1835" s="3">
        <f t="shared" si="141"/>
        <v>3.0793741675415789E-3</v>
      </c>
      <c r="N1835">
        <f t="shared" si="142"/>
        <v>5730549.9991844092</v>
      </c>
      <c r="O1835">
        <f t="shared" si="143"/>
        <v>1.5676514838419942</v>
      </c>
      <c r="P1835" s="3">
        <f t="shared" si="144"/>
        <v>3.0793741675415789E-3</v>
      </c>
      <c r="Q1835" t="s">
        <v>1638</v>
      </c>
      <c r="R1835" t="s">
        <v>128</v>
      </c>
      <c r="S1835" t="s">
        <v>155</v>
      </c>
    </row>
    <row r="1836" spans="1:19" x14ac:dyDescent="0.35">
      <c r="A1836" t="s">
        <v>73</v>
      </c>
      <c r="B1836" t="s">
        <v>47</v>
      </c>
      <c r="C1836" t="s">
        <v>76</v>
      </c>
      <c r="D1836" t="s">
        <v>77</v>
      </c>
      <c r="E1836" t="s">
        <v>1475</v>
      </c>
      <c r="F1836" t="s">
        <v>1476</v>
      </c>
      <c r="G1836" t="s">
        <v>1477</v>
      </c>
      <c r="H1836" t="s">
        <v>452</v>
      </c>
      <c r="I1836" s="3">
        <v>8.3806237388381107E-3</v>
      </c>
      <c r="J1836" s="7">
        <v>6371011234.9899998</v>
      </c>
      <c r="K1836">
        <v>3.6555</v>
      </c>
      <c r="L1836" s="3">
        <f t="shared" si="140"/>
        <v>0.97263275839549324</v>
      </c>
      <c r="M1836" s="3">
        <f t="shared" si="141"/>
        <v>8.6164317071360345E-3</v>
      </c>
      <c r="N1836">
        <f t="shared" si="142"/>
        <v>54895383.211687736</v>
      </c>
      <c r="O1836">
        <f t="shared" si="143"/>
        <v>15.017202355816641</v>
      </c>
      <c r="P1836" s="3">
        <f t="shared" si="144"/>
        <v>8.6164317071360345E-3</v>
      </c>
      <c r="Q1836" t="s">
        <v>1638</v>
      </c>
      <c r="R1836" t="s">
        <v>452</v>
      </c>
      <c r="S1836" t="s">
        <v>1477</v>
      </c>
    </row>
    <row r="1837" spans="1:19" x14ac:dyDescent="0.35">
      <c r="A1837" t="s">
        <v>73</v>
      </c>
      <c r="B1837" t="s">
        <v>47</v>
      </c>
      <c r="C1837" t="s">
        <v>29</v>
      </c>
      <c r="D1837" t="s">
        <v>30</v>
      </c>
      <c r="E1837" t="s">
        <v>1475</v>
      </c>
      <c r="F1837" t="s">
        <v>1476</v>
      </c>
      <c r="G1837" t="s">
        <v>1477</v>
      </c>
      <c r="H1837" t="s">
        <v>452</v>
      </c>
      <c r="I1837" s="3">
        <v>1.5383578281066869E-3</v>
      </c>
      <c r="J1837" s="7">
        <v>1860946311.6199999</v>
      </c>
      <c r="K1837">
        <v>3.6555</v>
      </c>
      <c r="L1837" s="3">
        <f t="shared" si="140"/>
        <v>1.025168952068912</v>
      </c>
      <c r="M1837" s="3">
        <f t="shared" si="141"/>
        <v>1.5005895613616654E-3</v>
      </c>
      <c r="N1837">
        <f t="shared" si="142"/>
        <v>2792516.6094714645</v>
      </c>
      <c r="O1837">
        <f t="shared" si="143"/>
        <v>0.76392192845615225</v>
      </c>
      <c r="P1837" s="3">
        <f t="shared" si="144"/>
        <v>1.5005895613616654E-3</v>
      </c>
      <c r="Q1837" t="s">
        <v>1638</v>
      </c>
      <c r="R1837" t="s">
        <v>452</v>
      </c>
      <c r="S1837" t="s">
        <v>1477</v>
      </c>
    </row>
    <row r="1838" spans="1:19" x14ac:dyDescent="0.35">
      <c r="A1838" t="s">
        <v>73</v>
      </c>
      <c r="B1838" t="s">
        <v>47</v>
      </c>
      <c r="C1838" t="s">
        <v>39</v>
      </c>
      <c r="D1838" t="s">
        <v>40</v>
      </c>
      <c r="E1838" t="s">
        <v>157</v>
      </c>
      <c r="F1838" t="s">
        <v>158</v>
      </c>
      <c r="G1838" t="s">
        <v>155</v>
      </c>
      <c r="H1838" t="s">
        <v>128</v>
      </c>
      <c r="I1838" s="3">
        <v>2.8581568096072481E-3</v>
      </c>
      <c r="J1838" s="7">
        <v>14952714239.93</v>
      </c>
      <c r="K1838">
        <v>3.6555</v>
      </c>
      <c r="L1838" s="3">
        <f t="shared" si="140"/>
        <v>1.0080673690871489</v>
      </c>
      <c r="M1838" s="3">
        <f t="shared" si="141"/>
        <v>2.8352835308967888E-3</v>
      </c>
      <c r="N1838">
        <f t="shared" si="142"/>
        <v>42395184.426679425</v>
      </c>
      <c r="O1838">
        <f t="shared" si="143"/>
        <v>11.597643120415654</v>
      </c>
      <c r="P1838" s="3">
        <f t="shared" si="144"/>
        <v>2.8352835308967888E-3</v>
      </c>
      <c r="Q1838" t="s">
        <v>1638</v>
      </c>
      <c r="R1838" t="s">
        <v>128</v>
      </c>
      <c r="S1838" t="s">
        <v>155</v>
      </c>
    </row>
    <row r="1839" spans="1:19" x14ac:dyDescent="0.35">
      <c r="A1839" t="s">
        <v>73</v>
      </c>
      <c r="B1839" t="s">
        <v>47</v>
      </c>
      <c r="C1839" t="s">
        <v>76</v>
      </c>
      <c r="D1839" t="s">
        <v>77</v>
      </c>
      <c r="E1839" t="s">
        <v>157</v>
      </c>
      <c r="F1839" t="s">
        <v>158</v>
      </c>
      <c r="G1839" t="s">
        <v>155</v>
      </c>
      <c r="H1839" t="s">
        <v>128</v>
      </c>
      <c r="I1839" s="3">
        <v>9.833914662468999E-3</v>
      </c>
      <c r="J1839" s="7">
        <v>6371011234.9899998</v>
      </c>
      <c r="K1839">
        <v>3.6555</v>
      </c>
      <c r="L1839" s="3">
        <f t="shared" si="140"/>
        <v>0.97263275839549324</v>
      </c>
      <c r="M1839" s="3">
        <f t="shared" si="141"/>
        <v>1.0110614286415305E-2</v>
      </c>
      <c r="N1839">
        <f t="shared" si="142"/>
        <v>64414837.211402304</v>
      </c>
      <c r="O1839">
        <f t="shared" si="143"/>
        <v>17.62134788986522</v>
      </c>
      <c r="P1839" s="3">
        <f t="shared" si="144"/>
        <v>1.0110614286415305E-2</v>
      </c>
      <c r="Q1839" t="s">
        <v>1638</v>
      </c>
      <c r="R1839" t="s">
        <v>128</v>
      </c>
      <c r="S1839" t="s">
        <v>155</v>
      </c>
    </row>
    <row r="1840" spans="1:19" x14ac:dyDescent="0.35">
      <c r="A1840" t="s">
        <v>73</v>
      </c>
      <c r="B1840" t="s">
        <v>47</v>
      </c>
      <c r="C1840" t="s">
        <v>39</v>
      </c>
      <c r="D1840" t="s">
        <v>40</v>
      </c>
      <c r="E1840" t="s">
        <v>1475</v>
      </c>
      <c r="F1840" t="s">
        <v>1476</v>
      </c>
      <c r="G1840" t="s">
        <v>1477</v>
      </c>
      <c r="H1840" t="s">
        <v>452</v>
      </c>
      <c r="I1840" s="3">
        <v>5.2509486067979193E-3</v>
      </c>
      <c r="J1840" s="7">
        <v>14952714239.93</v>
      </c>
      <c r="K1840">
        <v>3.6555</v>
      </c>
      <c r="L1840" s="3">
        <f t="shared" si="140"/>
        <v>1.0080673690871489</v>
      </c>
      <c r="M1840" s="3">
        <f t="shared" si="141"/>
        <v>5.2089262759818259E-3</v>
      </c>
      <c r="N1840">
        <f t="shared" si="142"/>
        <v>77887586.10161899</v>
      </c>
      <c r="O1840">
        <f t="shared" si="143"/>
        <v>21.306958309839693</v>
      </c>
      <c r="P1840" s="3">
        <f t="shared" si="144"/>
        <v>5.2089262759818259E-3</v>
      </c>
      <c r="Q1840" t="s">
        <v>1638</v>
      </c>
      <c r="R1840" t="s">
        <v>452</v>
      </c>
      <c r="S1840" t="s">
        <v>1477</v>
      </c>
    </row>
    <row r="1841" spans="1:19" x14ac:dyDescent="0.35">
      <c r="A1841" t="s">
        <v>73</v>
      </c>
      <c r="B1841" t="s">
        <v>47</v>
      </c>
      <c r="C1841" t="s">
        <v>76</v>
      </c>
      <c r="D1841" t="s">
        <v>77</v>
      </c>
      <c r="E1841" t="s">
        <v>883</v>
      </c>
      <c r="F1841" t="s">
        <v>884</v>
      </c>
      <c r="G1841" t="s">
        <v>885</v>
      </c>
      <c r="H1841" t="s">
        <v>452</v>
      </c>
      <c r="I1841" s="3">
        <v>5.5203878454525204E-3</v>
      </c>
      <c r="J1841" s="7">
        <v>6371011234.9899998</v>
      </c>
      <c r="K1841">
        <v>3.6555</v>
      </c>
      <c r="L1841" s="3">
        <f t="shared" si="140"/>
        <v>0.97263275839549324</v>
      </c>
      <c r="M1841" s="3">
        <f t="shared" si="141"/>
        <v>5.675716551598823E-3</v>
      </c>
      <c r="N1841">
        <f t="shared" si="142"/>
        <v>36160053.916854799</v>
      </c>
      <c r="O1841">
        <f t="shared" si="143"/>
        <v>9.8919583960757222</v>
      </c>
      <c r="P1841" s="3">
        <f t="shared" si="144"/>
        <v>5.675716551598823E-3</v>
      </c>
      <c r="Q1841" t="s">
        <v>1638</v>
      </c>
      <c r="R1841" t="s">
        <v>452</v>
      </c>
      <c r="S1841" t="s">
        <v>885</v>
      </c>
    </row>
    <row r="1842" spans="1:19" x14ac:dyDescent="0.35">
      <c r="A1842" t="s">
        <v>73</v>
      </c>
      <c r="B1842" t="s">
        <v>47</v>
      </c>
      <c r="C1842" t="s">
        <v>39</v>
      </c>
      <c r="D1842" t="s">
        <v>40</v>
      </c>
      <c r="E1842" t="s">
        <v>159</v>
      </c>
      <c r="F1842" t="s">
        <v>160</v>
      </c>
      <c r="G1842" t="s">
        <v>161</v>
      </c>
      <c r="H1842" t="s">
        <v>128</v>
      </c>
      <c r="I1842" s="3">
        <v>1.0895799858090011E-3</v>
      </c>
      <c r="J1842" s="7">
        <v>14952714239.93</v>
      </c>
      <c r="K1842">
        <v>3.6555</v>
      </c>
      <c r="L1842" s="3">
        <f t="shared" si="140"/>
        <v>1.0080673690871489</v>
      </c>
      <c r="M1842" s="3">
        <f t="shared" si="141"/>
        <v>1.0808602869425935E-3</v>
      </c>
      <c r="N1842">
        <f t="shared" si="142"/>
        <v>16161795.003941344</v>
      </c>
      <c r="O1842">
        <f t="shared" si="143"/>
        <v>4.4212269194204197</v>
      </c>
      <c r="P1842" s="3">
        <f t="shared" si="144"/>
        <v>1.0808602869425935E-3</v>
      </c>
      <c r="Q1842" t="s">
        <v>1638</v>
      </c>
      <c r="R1842" t="s">
        <v>128</v>
      </c>
      <c r="S1842" t="s">
        <v>161</v>
      </c>
    </row>
    <row r="1843" spans="1:19" x14ac:dyDescent="0.35">
      <c r="A1843" t="s">
        <v>73</v>
      </c>
      <c r="B1843" t="s">
        <v>47</v>
      </c>
      <c r="C1843" t="s">
        <v>76</v>
      </c>
      <c r="D1843" t="s">
        <v>77</v>
      </c>
      <c r="E1843" t="s">
        <v>159</v>
      </c>
      <c r="F1843" t="s">
        <v>160</v>
      </c>
      <c r="G1843" t="s">
        <v>161</v>
      </c>
      <c r="H1843" t="s">
        <v>128</v>
      </c>
      <c r="I1843" s="3">
        <v>1.01681722163373E-3</v>
      </c>
      <c r="J1843" s="7">
        <v>6371011234.9899998</v>
      </c>
      <c r="K1843">
        <v>3.6555</v>
      </c>
      <c r="L1843" s="3">
        <f t="shared" si="140"/>
        <v>0.97263275839549324</v>
      </c>
      <c r="M1843" s="3">
        <f t="shared" si="141"/>
        <v>1.0454276939130919E-3</v>
      </c>
      <c r="N1843">
        <f t="shared" si="142"/>
        <v>6660431.5832899958</v>
      </c>
      <c r="O1843">
        <f t="shared" si="143"/>
        <v>1.822030251207768</v>
      </c>
      <c r="P1843" s="3">
        <f t="shared" si="144"/>
        <v>1.0454276939130919E-3</v>
      </c>
      <c r="Q1843" t="s">
        <v>1638</v>
      </c>
      <c r="R1843" t="s">
        <v>128</v>
      </c>
      <c r="S1843" t="s">
        <v>161</v>
      </c>
    </row>
    <row r="1844" spans="1:19" x14ac:dyDescent="0.35">
      <c r="A1844" t="s">
        <v>73</v>
      </c>
      <c r="B1844" t="s">
        <v>47</v>
      </c>
      <c r="C1844" t="s">
        <v>29</v>
      </c>
      <c r="D1844" t="s">
        <v>30</v>
      </c>
      <c r="E1844" t="s">
        <v>883</v>
      </c>
      <c r="F1844" t="s">
        <v>884</v>
      </c>
      <c r="G1844" t="s">
        <v>885</v>
      </c>
      <c r="H1844" t="s">
        <v>452</v>
      </c>
      <c r="I1844" s="3">
        <v>4.1736828865694601E-5</v>
      </c>
      <c r="J1844" s="7">
        <v>1860946311.6199999</v>
      </c>
      <c r="K1844">
        <v>3.6555</v>
      </c>
      <c r="L1844" s="3">
        <f t="shared" si="140"/>
        <v>1.025168952068912</v>
      </c>
      <c r="M1844" s="3">
        <f t="shared" si="141"/>
        <v>4.0712146794403746E-5</v>
      </c>
      <c r="N1844">
        <f t="shared" si="142"/>
        <v>75763.119415177658</v>
      </c>
      <c r="O1844">
        <f t="shared" si="143"/>
        <v>2.0725788377835494E-2</v>
      </c>
      <c r="P1844" s="3">
        <f t="shared" si="144"/>
        <v>4.0712146794403746E-5</v>
      </c>
      <c r="Q1844" t="s">
        <v>1638</v>
      </c>
      <c r="R1844" t="s">
        <v>452</v>
      </c>
      <c r="S1844" t="s">
        <v>885</v>
      </c>
    </row>
    <row r="1845" spans="1:19" x14ac:dyDescent="0.35">
      <c r="A1845" t="s">
        <v>73</v>
      </c>
      <c r="B1845" t="s">
        <v>47</v>
      </c>
      <c r="C1845" t="s">
        <v>39</v>
      </c>
      <c r="D1845" t="s">
        <v>40</v>
      </c>
      <c r="E1845" t="s">
        <v>883</v>
      </c>
      <c r="F1845" t="s">
        <v>884</v>
      </c>
      <c r="G1845" t="s">
        <v>885</v>
      </c>
      <c r="H1845" t="s">
        <v>452</v>
      </c>
      <c r="I1845" s="3">
        <v>2.5706023827143602E-3</v>
      </c>
      <c r="J1845" s="7">
        <v>14952714239.93</v>
      </c>
      <c r="K1845">
        <v>3.6555</v>
      </c>
      <c r="L1845" s="3">
        <f t="shared" si="140"/>
        <v>1.0080673690871489</v>
      </c>
      <c r="M1845" s="3">
        <f t="shared" si="141"/>
        <v>2.5500303467239083E-3</v>
      </c>
      <c r="N1845">
        <f t="shared" si="142"/>
        <v>38129875.077712215</v>
      </c>
      <c r="O1845">
        <f t="shared" si="143"/>
        <v>10.430823438028234</v>
      </c>
      <c r="P1845" s="3">
        <f t="shared" si="144"/>
        <v>2.5500303467239078E-3</v>
      </c>
      <c r="Q1845" t="s">
        <v>1638</v>
      </c>
      <c r="R1845" t="s">
        <v>452</v>
      </c>
      <c r="S1845" t="s">
        <v>885</v>
      </c>
    </row>
    <row r="1846" spans="1:19" x14ac:dyDescent="0.35">
      <c r="A1846" t="s">
        <v>73</v>
      </c>
      <c r="B1846" t="s">
        <v>47</v>
      </c>
      <c r="C1846" t="s">
        <v>29</v>
      </c>
      <c r="D1846" t="s">
        <v>30</v>
      </c>
      <c r="E1846" t="s">
        <v>159</v>
      </c>
      <c r="F1846" t="s">
        <v>160</v>
      </c>
      <c r="G1846" t="s">
        <v>161</v>
      </c>
      <c r="H1846" t="s">
        <v>128</v>
      </c>
      <c r="I1846" s="3">
        <v>3.129039531010562E-6</v>
      </c>
      <c r="J1846" s="7">
        <v>1860946311.6199999</v>
      </c>
      <c r="K1846">
        <v>3.6555</v>
      </c>
      <c r="L1846" s="3">
        <f t="shared" si="140"/>
        <v>1.025168952068912</v>
      </c>
      <c r="M1846" s="3">
        <f t="shared" si="141"/>
        <v>3.0522183925837696E-6</v>
      </c>
      <c r="N1846">
        <f t="shared" si="142"/>
        <v>5680.014559937491</v>
      </c>
      <c r="O1846">
        <f t="shared" si="143"/>
        <v>1.553826989450825E-3</v>
      </c>
      <c r="P1846" s="3">
        <f t="shared" si="144"/>
        <v>3.0522183925837696E-6</v>
      </c>
      <c r="Q1846" t="s">
        <v>1638</v>
      </c>
      <c r="R1846" t="s">
        <v>128</v>
      </c>
      <c r="S1846" t="s">
        <v>161</v>
      </c>
    </row>
    <row r="1847" spans="1:19" x14ac:dyDescent="0.35">
      <c r="A1847" t="s">
        <v>73</v>
      </c>
      <c r="B1847" t="s">
        <v>47</v>
      </c>
      <c r="C1847" t="s">
        <v>29</v>
      </c>
      <c r="D1847" t="s">
        <v>30</v>
      </c>
      <c r="E1847" t="s">
        <v>162</v>
      </c>
      <c r="F1847" t="s">
        <v>163</v>
      </c>
      <c r="G1847" t="s">
        <v>139</v>
      </c>
      <c r="H1847" t="s">
        <v>128</v>
      </c>
      <c r="I1847" s="3">
        <v>9.3426689852897978E-3</v>
      </c>
      <c r="J1847" s="7">
        <v>1860946311.6199999</v>
      </c>
      <c r="K1847">
        <v>3.6555</v>
      </c>
      <c r="L1847" s="3">
        <f t="shared" si="140"/>
        <v>1.025168952068912</v>
      </c>
      <c r="M1847" s="3">
        <f t="shared" si="141"/>
        <v>9.1132968535919748E-3</v>
      </c>
      <c r="N1847">
        <f t="shared" si="142"/>
        <v>16959356.166390136</v>
      </c>
      <c r="O1847">
        <f t="shared" si="143"/>
        <v>4.6394080608371322</v>
      </c>
      <c r="P1847" s="3">
        <f t="shared" si="144"/>
        <v>9.1132968535919748E-3</v>
      </c>
      <c r="Q1847" t="s">
        <v>1638</v>
      </c>
      <c r="R1847" t="s">
        <v>128</v>
      </c>
      <c r="S1847" t="s">
        <v>139</v>
      </c>
    </row>
    <row r="1848" spans="1:19" x14ac:dyDescent="0.35">
      <c r="A1848" t="s">
        <v>73</v>
      </c>
      <c r="B1848" t="s">
        <v>47</v>
      </c>
      <c r="C1848" t="s">
        <v>39</v>
      </c>
      <c r="D1848" t="s">
        <v>40</v>
      </c>
      <c r="E1848" t="s">
        <v>889</v>
      </c>
      <c r="F1848" t="s">
        <v>890</v>
      </c>
      <c r="G1848" t="s">
        <v>891</v>
      </c>
      <c r="H1848" t="s">
        <v>452</v>
      </c>
      <c r="I1848" s="3">
        <v>9.6535229560585998E-3</v>
      </c>
      <c r="J1848" s="7">
        <v>14952714239.93</v>
      </c>
      <c r="K1848">
        <v>3.6555</v>
      </c>
      <c r="L1848" s="3">
        <f t="shared" si="140"/>
        <v>1.0080673690871489</v>
      </c>
      <c r="M1848" s="3">
        <f t="shared" si="141"/>
        <v>9.5762676702850786E-3</v>
      </c>
      <c r="N1848">
        <f t="shared" si="142"/>
        <v>143191193.95885298</v>
      </c>
      <c r="O1848">
        <f t="shared" si="143"/>
        <v>39.171438642826693</v>
      </c>
      <c r="P1848" s="3">
        <f t="shared" si="144"/>
        <v>9.5762676702850786E-3</v>
      </c>
      <c r="Q1848" t="s">
        <v>1638</v>
      </c>
      <c r="R1848" t="s">
        <v>452</v>
      </c>
      <c r="S1848" t="s">
        <v>891</v>
      </c>
    </row>
    <row r="1849" spans="1:19" x14ac:dyDescent="0.35">
      <c r="A1849" t="s">
        <v>73</v>
      </c>
      <c r="B1849" t="s">
        <v>47</v>
      </c>
      <c r="C1849" t="s">
        <v>29</v>
      </c>
      <c r="D1849" t="s">
        <v>30</v>
      </c>
      <c r="E1849" t="s">
        <v>889</v>
      </c>
      <c r="F1849" t="s">
        <v>890</v>
      </c>
      <c r="G1849" t="s">
        <v>891</v>
      </c>
      <c r="H1849" t="s">
        <v>452</v>
      </c>
      <c r="I1849" s="3">
        <v>1.92245994135785E-3</v>
      </c>
      <c r="J1849" s="7">
        <v>1860946311.6199999</v>
      </c>
      <c r="K1849">
        <v>3.6555</v>
      </c>
      <c r="L1849" s="3">
        <f t="shared" si="140"/>
        <v>1.025168952068912</v>
      </c>
      <c r="M1849" s="3">
        <f t="shared" si="141"/>
        <v>1.8752615727174518E-3</v>
      </c>
      <c r="N1849">
        <f t="shared" si="142"/>
        <v>3489761.1070712623</v>
      </c>
      <c r="O1849">
        <f t="shared" si="143"/>
        <v>0.95466040406818831</v>
      </c>
      <c r="P1849" s="3">
        <f t="shared" si="144"/>
        <v>1.8752615727174518E-3</v>
      </c>
      <c r="Q1849" t="s">
        <v>1638</v>
      </c>
      <c r="R1849" t="s">
        <v>452</v>
      </c>
      <c r="S1849" t="s">
        <v>891</v>
      </c>
    </row>
    <row r="1850" spans="1:19" x14ac:dyDescent="0.35">
      <c r="A1850" t="s">
        <v>73</v>
      </c>
      <c r="B1850" t="s">
        <v>47</v>
      </c>
      <c r="C1850" t="s">
        <v>76</v>
      </c>
      <c r="D1850" t="s">
        <v>77</v>
      </c>
      <c r="E1850" t="s">
        <v>162</v>
      </c>
      <c r="F1850" t="s">
        <v>163</v>
      </c>
      <c r="G1850" t="s">
        <v>139</v>
      </c>
      <c r="H1850" t="s">
        <v>128</v>
      </c>
      <c r="I1850" s="3">
        <v>5.4619859545162623E-2</v>
      </c>
      <c r="J1850" s="7">
        <v>6371011234.9899998</v>
      </c>
      <c r="K1850">
        <v>3.6555</v>
      </c>
      <c r="L1850" s="3">
        <f t="shared" si="140"/>
        <v>0.97263275839549324</v>
      </c>
      <c r="M1850" s="3">
        <f t="shared" si="141"/>
        <v>5.6156713902240397E-2</v>
      </c>
      <c r="N1850">
        <f t="shared" si="142"/>
        <v>357775055.1912927</v>
      </c>
      <c r="O1850">
        <f t="shared" si="143"/>
        <v>97.873083077908007</v>
      </c>
      <c r="P1850" s="3">
        <f t="shared" si="144"/>
        <v>5.6156713902240397E-2</v>
      </c>
      <c r="Q1850" t="s">
        <v>1638</v>
      </c>
      <c r="R1850" t="s">
        <v>128</v>
      </c>
      <c r="S1850" t="s">
        <v>139</v>
      </c>
    </row>
    <row r="1851" spans="1:19" x14ac:dyDescent="0.35">
      <c r="A1851" t="s">
        <v>73</v>
      </c>
      <c r="B1851" t="s">
        <v>47</v>
      </c>
      <c r="C1851" t="s">
        <v>39</v>
      </c>
      <c r="D1851" t="s">
        <v>40</v>
      </c>
      <c r="E1851" t="s">
        <v>162</v>
      </c>
      <c r="F1851" t="s">
        <v>163</v>
      </c>
      <c r="G1851" t="s">
        <v>139</v>
      </c>
      <c r="H1851" t="s">
        <v>128</v>
      </c>
      <c r="I1851" s="3">
        <v>1.9387696562441499E-2</v>
      </c>
      <c r="J1851" s="7">
        <v>14952714239.93</v>
      </c>
      <c r="K1851">
        <v>3.6555</v>
      </c>
      <c r="L1851" s="3">
        <f t="shared" si="140"/>
        <v>1.0080673690871489</v>
      </c>
      <c r="M1851" s="3">
        <f t="shared" si="141"/>
        <v>1.9232540559266337E-2</v>
      </c>
      <c r="N1851">
        <f t="shared" si="142"/>
        <v>287578683.09057307</v>
      </c>
      <c r="O1851">
        <f t="shared" si="143"/>
        <v>78.670136257850658</v>
      </c>
      <c r="P1851" s="3">
        <f t="shared" si="144"/>
        <v>1.9232540559266337E-2</v>
      </c>
      <c r="Q1851" t="s">
        <v>1638</v>
      </c>
      <c r="R1851" t="s">
        <v>128</v>
      </c>
      <c r="S1851" t="s">
        <v>139</v>
      </c>
    </row>
    <row r="1852" spans="1:19" x14ac:dyDescent="0.35">
      <c r="A1852" t="s">
        <v>73</v>
      </c>
      <c r="B1852" t="s">
        <v>47</v>
      </c>
      <c r="C1852" t="s">
        <v>76</v>
      </c>
      <c r="D1852" t="s">
        <v>77</v>
      </c>
      <c r="E1852" t="s">
        <v>889</v>
      </c>
      <c r="F1852" t="s">
        <v>890</v>
      </c>
      <c r="G1852" t="s">
        <v>891</v>
      </c>
      <c r="H1852" t="s">
        <v>452</v>
      </c>
      <c r="I1852" s="3">
        <v>5.6298511166990401E-3</v>
      </c>
      <c r="J1852" s="7">
        <v>6371011234.9899998</v>
      </c>
      <c r="K1852">
        <v>3.6555</v>
      </c>
      <c r="L1852" s="3">
        <f t="shared" si="140"/>
        <v>0.97263275839549324</v>
      </c>
      <c r="M1852" s="3">
        <f t="shared" si="141"/>
        <v>5.7882598217094215E-3</v>
      </c>
      <c r="N1852">
        <f t="shared" si="142"/>
        <v>36877068.355151936</v>
      </c>
      <c r="O1852">
        <f t="shared" si="143"/>
        <v>10.088105144344668</v>
      </c>
      <c r="P1852" s="3">
        <f t="shared" si="144"/>
        <v>5.7882598217094215E-3</v>
      </c>
      <c r="Q1852" t="s">
        <v>1638</v>
      </c>
      <c r="R1852" t="s">
        <v>452</v>
      </c>
      <c r="S1852" t="s">
        <v>891</v>
      </c>
    </row>
    <row r="1853" spans="1:19" x14ac:dyDescent="0.35">
      <c r="A1853" t="s">
        <v>73</v>
      </c>
      <c r="B1853" t="s">
        <v>47</v>
      </c>
      <c r="C1853" t="s">
        <v>76</v>
      </c>
      <c r="D1853" t="s">
        <v>77</v>
      </c>
      <c r="E1853" t="s">
        <v>892</v>
      </c>
      <c r="F1853" t="s">
        <v>893</v>
      </c>
      <c r="G1853" t="s">
        <v>894</v>
      </c>
      <c r="H1853" t="s">
        <v>452</v>
      </c>
      <c r="I1853" s="3">
        <v>7.1391929382139596E-3</v>
      </c>
      <c r="J1853" s="7">
        <v>6371011234.9899998</v>
      </c>
      <c r="K1853">
        <v>3.6555</v>
      </c>
      <c r="L1853" s="3">
        <f t="shared" si="140"/>
        <v>0.97263275839549324</v>
      </c>
      <c r="M1853" s="3">
        <f t="shared" si="141"/>
        <v>7.3400704187582084E-3</v>
      </c>
      <c r="N1853">
        <f t="shared" si="142"/>
        <v>46763671.103526302</v>
      </c>
      <c r="O1853">
        <f t="shared" si="143"/>
        <v>12.792688032697662</v>
      </c>
      <c r="P1853" s="3">
        <f t="shared" si="144"/>
        <v>7.3400704187582093E-3</v>
      </c>
      <c r="Q1853" t="s">
        <v>1638</v>
      </c>
      <c r="R1853" t="s">
        <v>452</v>
      </c>
      <c r="S1853" t="s">
        <v>894</v>
      </c>
    </row>
    <row r="1854" spans="1:19" x14ac:dyDescent="0.35">
      <c r="A1854" t="s">
        <v>73</v>
      </c>
      <c r="B1854" t="s">
        <v>47</v>
      </c>
      <c r="C1854" t="s">
        <v>29</v>
      </c>
      <c r="D1854" t="s">
        <v>30</v>
      </c>
      <c r="E1854" t="s">
        <v>167</v>
      </c>
      <c r="F1854" t="s">
        <v>168</v>
      </c>
      <c r="G1854" t="s">
        <v>169</v>
      </c>
      <c r="H1854" t="s">
        <v>128</v>
      </c>
      <c r="I1854" s="3">
        <v>1.29626450904896E-4</v>
      </c>
      <c r="J1854" s="7">
        <v>1860946311.6199999</v>
      </c>
      <c r="K1854">
        <v>3.6555</v>
      </c>
      <c r="L1854" s="3">
        <f t="shared" si="140"/>
        <v>1.025168952068912</v>
      </c>
      <c r="M1854" s="3">
        <f t="shared" si="141"/>
        <v>1.2644398822583781E-4</v>
      </c>
      <c r="N1854">
        <f t="shared" si="142"/>
        <v>235305.47351539557</v>
      </c>
      <c r="O1854">
        <f t="shared" si="143"/>
        <v>6.4370256740636178E-2</v>
      </c>
      <c r="P1854" s="3">
        <f t="shared" si="144"/>
        <v>1.2644398822583781E-4</v>
      </c>
      <c r="Q1854" t="s">
        <v>1638</v>
      </c>
      <c r="R1854" t="s">
        <v>128</v>
      </c>
      <c r="S1854" t="s">
        <v>169</v>
      </c>
    </row>
    <row r="1855" spans="1:19" x14ac:dyDescent="0.35">
      <c r="A1855" t="s">
        <v>73</v>
      </c>
      <c r="B1855" t="s">
        <v>47</v>
      </c>
      <c r="C1855" t="s">
        <v>76</v>
      </c>
      <c r="D1855" t="s">
        <v>77</v>
      </c>
      <c r="E1855" t="s">
        <v>167</v>
      </c>
      <c r="F1855" t="s">
        <v>168</v>
      </c>
      <c r="G1855" t="s">
        <v>169</v>
      </c>
      <c r="H1855" t="s">
        <v>128</v>
      </c>
      <c r="I1855" s="3">
        <v>1.140832924471025E-2</v>
      </c>
      <c r="J1855" s="7">
        <v>6371011234.9899998</v>
      </c>
      <c r="K1855">
        <v>3.6555</v>
      </c>
      <c r="L1855" s="3">
        <f t="shared" si="140"/>
        <v>0.97263275839549324</v>
      </c>
      <c r="M1855" s="3">
        <f t="shared" si="141"/>
        <v>1.1729328614769297E-2</v>
      </c>
      <c r="N1855">
        <f t="shared" si="142"/>
        <v>74727684.383584887</v>
      </c>
      <c r="O1855">
        <f t="shared" si="143"/>
        <v>20.442534368372282</v>
      </c>
      <c r="P1855" s="3">
        <f t="shared" si="144"/>
        <v>1.1729328614769297E-2</v>
      </c>
      <c r="Q1855" t="s">
        <v>1638</v>
      </c>
      <c r="R1855" t="s">
        <v>128</v>
      </c>
      <c r="S1855" t="s">
        <v>169</v>
      </c>
    </row>
    <row r="1856" spans="1:19" x14ac:dyDescent="0.35">
      <c r="A1856" t="s">
        <v>73</v>
      </c>
      <c r="B1856" t="s">
        <v>47</v>
      </c>
      <c r="C1856" t="s">
        <v>29</v>
      </c>
      <c r="D1856" t="s">
        <v>30</v>
      </c>
      <c r="E1856" t="s">
        <v>892</v>
      </c>
      <c r="F1856" t="s">
        <v>893</v>
      </c>
      <c r="G1856" t="s">
        <v>894</v>
      </c>
      <c r="H1856" t="s">
        <v>452</v>
      </c>
      <c r="I1856" s="3">
        <v>2.27171300115517E-3</v>
      </c>
      <c r="J1856" s="7">
        <v>1860946311.6199999</v>
      </c>
      <c r="K1856">
        <v>3.6555</v>
      </c>
      <c r="L1856" s="3">
        <f t="shared" si="140"/>
        <v>1.025168952068912</v>
      </c>
      <c r="M1856" s="3">
        <f t="shared" si="141"/>
        <v>2.215940110720857E-3</v>
      </c>
      <c r="N1856">
        <f t="shared" si="142"/>
        <v>4123745.5758167929</v>
      </c>
      <c r="O1856">
        <f t="shared" si="143"/>
        <v>1.128093441613129</v>
      </c>
      <c r="P1856" s="3">
        <f t="shared" si="144"/>
        <v>2.215940110720857E-3</v>
      </c>
      <c r="Q1856" t="s">
        <v>1638</v>
      </c>
      <c r="R1856" t="s">
        <v>452</v>
      </c>
      <c r="S1856" t="s">
        <v>894</v>
      </c>
    </row>
    <row r="1857" spans="1:19" x14ac:dyDescent="0.35">
      <c r="A1857" t="s">
        <v>73</v>
      </c>
      <c r="B1857" t="s">
        <v>47</v>
      </c>
      <c r="C1857" t="s">
        <v>39</v>
      </c>
      <c r="D1857" t="s">
        <v>40</v>
      </c>
      <c r="E1857" t="s">
        <v>892</v>
      </c>
      <c r="F1857" t="s">
        <v>893</v>
      </c>
      <c r="G1857" t="s">
        <v>894</v>
      </c>
      <c r="H1857" t="s">
        <v>452</v>
      </c>
      <c r="I1857" s="3">
        <v>3.6841411813573698E-3</v>
      </c>
      <c r="J1857" s="7">
        <v>14952714239.93</v>
      </c>
      <c r="K1857">
        <v>3.6555</v>
      </c>
      <c r="L1857" s="3">
        <f t="shared" si="140"/>
        <v>1.0080673690871489</v>
      </c>
      <c r="M1857" s="3">
        <f t="shared" si="141"/>
        <v>3.6546577087338203E-3</v>
      </c>
      <c r="N1857">
        <f t="shared" si="142"/>
        <v>54647052.363454141</v>
      </c>
      <c r="O1857">
        <f t="shared" si="143"/>
        <v>14.949268872508313</v>
      </c>
      <c r="P1857" s="3">
        <f t="shared" si="144"/>
        <v>3.6546577087338203E-3</v>
      </c>
      <c r="Q1857" t="s">
        <v>1638</v>
      </c>
      <c r="R1857" t="s">
        <v>452</v>
      </c>
      <c r="S1857" t="s">
        <v>894</v>
      </c>
    </row>
    <row r="1858" spans="1:19" x14ac:dyDescent="0.35">
      <c r="A1858" t="s">
        <v>73</v>
      </c>
      <c r="B1858" t="s">
        <v>47</v>
      </c>
      <c r="C1858" t="s">
        <v>39</v>
      </c>
      <c r="D1858" t="s">
        <v>40</v>
      </c>
      <c r="E1858" t="s">
        <v>167</v>
      </c>
      <c r="F1858" t="s">
        <v>168</v>
      </c>
      <c r="G1858" t="s">
        <v>169</v>
      </c>
      <c r="H1858" t="s">
        <v>128</v>
      </c>
      <c r="I1858" s="3">
        <v>2.4051478402816401E-3</v>
      </c>
      <c r="J1858" s="7">
        <v>14952714239.93</v>
      </c>
      <c r="K1858">
        <v>3.6555</v>
      </c>
      <c r="L1858" s="3">
        <f t="shared" ref="L1858:L1921" si="145">SUMIFS($I$2:$I$3582,$A$2:$A$3582,$A1858,$B$2:$B$3582,$B1858,$C$2:$C$3582,$C1858)</f>
        <v>1.0080673690871489</v>
      </c>
      <c r="M1858" s="3">
        <f t="shared" ref="M1858:M1921" si="146">IF(L1858=0,0,I1858/L1858)</f>
        <v>2.3858999051418672E-3</v>
      </c>
      <c r="N1858">
        <f t="shared" ref="N1858:N1921" si="147">M1858*J1858</f>
        <v>35675679.486662433</v>
      </c>
      <c r="O1858">
        <f t="shared" ref="O1858:O1921" si="148">IF(K1858=0,"",N1858/K1858/1000000)</f>
        <v>9.7594527387942627</v>
      </c>
      <c r="P1858" s="3">
        <f t="shared" ref="P1858:P1921" si="149">IF(J1858=0,0,N1858/J1858)</f>
        <v>2.3858999051418672E-3</v>
      </c>
      <c r="Q1858" t="s">
        <v>1638</v>
      </c>
      <c r="R1858" t="s">
        <v>128</v>
      </c>
      <c r="S1858" t="s">
        <v>169</v>
      </c>
    </row>
    <row r="1859" spans="1:19" x14ac:dyDescent="0.35">
      <c r="A1859" t="s">
        <v>73</v>
      </c>
      <c r="B1859" t="s">
        <v>47</v>
      </c>
      <c r="C1859" t="s">
        <v>76</v>
      </c>
      <c r="D1859" t="s">
        <v>77</v>
      </c>
      <c r="E1859" t="s">
        <v>170</v>
      </c>
      <c r="F1859" t="s">
        <v>171</v>
      </c>
      <c r="H1859" t="s">
        <v>128</v>
      </c>
      <c r="I1859" s="3">
        <v>9.0353335589020197E-3</v>
      </c>
      <c r="J1859" s="7">
        <v>6371011234.9899998</v>
      </c>
      <c r="K1859">
        <v>3.6555</v>
      </c>
      <c r="L1859" s="3">
        <f t="shared" si="145"/>
        <v>0.97263275839549324</v>
      </c>
      <c r="M1859" s="3">
        <f t="shared" si="146"/>
        <v>9.2895632816307628E-3</v>
      </c>
      <c r="N1859">
        <f t="shared" si="147"/>
        <v>59183912.035420164</v>
      </c>
      <c r="O1859">
        <f t="shared" si="148"/>
        <v>16.190373966740573</v>
      </c>
      <c r="P1859" s="3">
        <f t="shared" si="149"/>
        <v>9.2895632816307628E-3</v>
      </c>
      <c r="Q1859" t="s">
        <v>1638</v>
      </c>
      <c r="R1859" t="s">
        <v>128</v>
      </c>
      <c r="S1859" t="s">
        <v>172</v>
      </c>
    </row>
    <row r="1860" spans="1:19" x14ac:dyDescent="0.35">
      <c r="A1860" t="s">
        <v>73</v>
      </c>
      <c r="B1860" t="s">
        <v>47</v>
      </c>
      <c r="C1860" t="s">
        <v>39</v>
      </c>
      <c r="D1860" t="s">
        <v>40</v>
      </c>
      <c r="E1860" t="s">
        <v>895</v>
      </c>
      <c r="F1860" t="s">
        <v>896</v>
      </c>
      <c r="G1860" t="s">
        <v>897</v>
      </c>
      <c r="H1860" t="s">
        <v>452</v>
      </c>
      <c r="I1860" s="3">
        <v>3.2741272198493899E-3</v>
      </c>
      <c r="J1860" s="7">
        <v>14952714239.93</v>
      </c>
      <c r="K1860">
        <v>3.6555</v>
      </c>
      <c r="L1860" s="3">
        <f t="shared" si="145"/>
        <v>1.0080673690871489</v>
      </c>
      <c r="M1860" s="3">
        <f t="shared" si="146"/>
        <v>3.2479250100261275E-3</v>
      </c>
      <c r="N1860">
        <f t="shared" si="147"/>
        <v>48565294.547642469</v>
      </c>
      <c r="O1860">
        <f t="shared" si="148"/>
        <v>13.285540841921069</v>
      </c>
      <c r="P1860" s="3">
        <f t="shared" si="149"/>
        <v>3.247925010026128E-3</v>
      </c>
      <c r="Q1860" t="s">
        <v>1638</v>
      </c>
      <c r="R1860" t="s">
        <v>452</v>
      </c>
      <c r="S1860" t="s">
        <v>897</v>
      </c>
    </row>
    <row r="1861" spans="1:19" x14ac:dyDescent="0.35">
      <c r="A1861" t="s">
        <v>73</v>
      </c>
      <c r="B1861" t="s">
        <v>47</v>
      </c>
      <c r="C1861" t="s">
        <v>29</v>
      </c>
      <c r="D1861" t="s">
        <v>30</v>
      </c>
      <c r="E1861" t="s">
        <v>895</v>
      </c>
      <c r="F1861" t="s">
        <v>896</v>
      </c>
      <c r="G1861" t="s">
        <v>897</v>
      </c>
      <c r="H1861" t="s">
        <v>452</v>
      </c>
      <c r="I1861" s="3">
        <v>1.00000654612214E-3</v>
      </c>
      <c r="J1861" s="7">
        <v>1860946311.6199999</v>
      </c>
      <c r="K1861">
        <v>3.6555</v>
      </c>
      <c r="L1861" s="3">
        <f t="shared" si="145"/>
        <v>1.025168952068912</v>
      </c>
      <c r="M1861" s="3">
        <f t="shared" si="146"/>
        <v>9.7545535699653093E-4</v>
      </c>
      <c r="N1861">
        <f t="shared" si="147"/>
        <v>1815270.0487526646</v>
      </c>
      <c r="O1861">
        <f t="shared" si="148"/>
        <v>0.49658597968887008</v>
      </c>
      <c r="P1861" s="3">
        <f t="shared" si="149"/>
        <v>9.7545535699653093E-4</v>
      </c>
      <c r="Q1861" t="s">
        <v>1638</v>
      </c>
      <c r="R1861" t="s">
        <v>452</v>
      </c>
      <c r="S1861" t="s">
        <v>897</v>
      </c>
    </row>
    <row r="1862" spans="1:19" x14ac:dyDescent="0.35">
      <c r="A1862" t="s">
        <v>73</v>
      </c>
      <c r="B1862" t="s">
        <v>47</v>
      </c>
      <c r="C1862" t="s">
        <v>39</v>
      </c>
      <c r="D1862" t="s">
        <v>40</v>
      </c>
      <c r="E1862" t="s">
        <v>170</v>
      </c>
      <c r="F1862" t="s">
        <v>171</v>
      </c>
      <c r="H1862" t="s">
        <v>128</v>
      </c>
      <c r="I1862" s="3">
        <v>9.4769655689269892E-3</v>
      </c>
      <c r="J1862" s="7">
        <v>14952714239.93</v>
      </c>
      <c r="K1862">
        <v>3.6555</v>
      </c>
      <c r="L1862" s="3">
        <f t="shared" si="145"/>
        <v>1.0080673690871489</v>
      </c>
      <c r="M1862" s="3">
        <f t="shared" si="146"/>
        <v>9.4011232379328132E-3</v>
      </c>
      <c r="N1862">
        <f t="shared" si="147"/>
        <v>140572309.31117481</v>
      </c>
      <c r="O1862">
        <f t="shared" si="148"/>
        <v>38.455015541287047</v>
      </c>
      <c r="P1862" s="3">
        <f t="shared" si="149"/>
        <v>9.4011232379328132E-3</v>
      </c>
      <c r="Q1862" t="s">
        <v>1638</v>
      </c>
      <c r="R1862" t="s">
        <v>128</v>
      </c>
      <c r="S1862" t="s">
        <v>172</v>
      </c>
    </row>
    <row r="1863" spans="1:19" x14ac:dyDescent="0.35">
      <c r="A1863" t="s">
        <v>73</v>
      </c>
      <c r="B1863" t="s">
        <v>47</v>
      </c>
      <c r="C1863" t="s">
        <v>29</v>
      </c>
      <c r="D1863" t="s">
        <v>30</v>
      </c>
      <c r="E1863" t="s">
        <v>173</v>
      </c>
      <c r="F1863" t="s">
        <v>174</v>
      </c>
      <c r="G1863" t="s">
        <v>175</v>
      </c>
      <c r="H1863" t="s">
        <v>128</v>
      </c>
      <c r="I1863" s="3">
        <v>7.7438094506183386E-3</v>
      </c>
      <c r="J1863" s="7">
        <v>1860946311.6199999</v>
      </c>
      <c r="K1863">
        <v>3.6555</v>
      </c>
      <c r="L1863" s="3">
        <f t="shared" si="145"/>
        <v>1.025168952068912</v>
      </c>
      <c r="M1863" s="3">
        <f t="shared" si="146"/>
        <v>7.5536909647823574E-3</v>
      </c>
      <c r="N1863">
        <f t="shared" si="147"/>
        <v>14057013.340029046</v>
      </c>
      <c r="O1863">
        <f t="shared" si="148"/>
        <v>3.8454420298260281</v>
      </c>
      <c r="P1863" s="3">
        <f t="shared" si="149"/>
        <v>7.5536909647823574E-3</v>
      </c>
      <c r="Q1863" t="s">
        <v>1638</v>
      </c>
      <c r="R1863" t="s">
        <v>128</v>
      </c>
      <c r="S1863" t="s">
        <v>175</v>
      </c>
    </row>
    <row r="1864" spans="1:19" x14ac:dyDescent="0.35">
      <c r="A1864" t="s">
        <v>73</v>
      </c>
      <c r="B1864" t="s">
        <v>47</v>
      </c>
      <c r="C1864" t="s">
        <v>76</v>
      </c>
      <c r="D1864" t="s">
        <v>77</v>
      </c>
      <c r="E1864" t="s">
        <v>895</v>
      </c>
      <c r="F1864" t="s">
        <v>896</v>
      </c>
      <c r="G1864" t="s">
        <v>897</v>
      </c>
      <c r="H1864" t="s">
        <v>452</v>
      </c>
      <c r="I1864" s="3">
        <v>4.8083960379463201E-3</v>
      </c>
      <c r="J1864" s="7">
        <v>6371011234.9899998</v>
      </c>
      <c r="K1864">
        <v>3.6555</v>
      </c>
      <c r="L1864" s="3">
        <f t="shared" si="145"/>
        <v>0.97263275839549324</v>
      </c>
      <c r="M1864" s="3">
        <f t="shared" si="146"/>
        <v>4.9436912302630092E-3</v>
      </c>
      <c r="N1864">
        <f t="shared" si="147"/>
        <v>31496312.370327167</v>
      </c>
      <c r="O1864">
        <f t="shared" si="148"/>
        <v>8.6161434469503941</v>
      </c>
      <c r="P1864" s="3">
        <f t="shared" si="149"/>
        <v>4.9436912302630092E-3</v>
      </c>
      <c r="Q1864" t="s">
        <v>1638</v>
      </c>
      <c r="R1864" t="s">
        <v>452</v>
      </c>
      <c r="S1864" t="s">
        <v>897</v>
      </c>
    </row>
    <row r="1865" spans="1:19" x14ac:dyDescent="0.35">
      <c r="A1865" t="s">
        <v>73</v>
      </c>
      <c r="B1865" t="s">
        <v>47</v>
      </c>
      <c r="C1865" t="s">
        <v>76</v>
      </c>
      <c r="D1865" t="s">
        <v>77</v>
      </c>
      <c r="E1865" t="s">
        <v>903</v>
      </c>
      <c r="F1865" t="s">
        <v>904</v>
      </c>
      <c r="G1865" t="s">
        <v>905</v>
      </c>
      <c r="H1865" t="s">
        <v>452</v>
      </c>
      <c r="I1865" s="3">
        <v>1.9673240041837899E-2</v>
      </c>
      <c r="J1865" s="7">
        <v>6371011234.9899998</v>
      </c>
      <c r="K1865">
        <v>3.6555</v>
      </c>
      <c r="L1865" s="3">
        <f t="shared" si="145"/>
        <v>0.97263275839549324</v>
      </c>
      <c r="M1865" s="3">
        <f t="shared" si="146"/>
        <v>2.0226791532594404E-2</v>
      </c>
      <c r="N1865">
        <f t="shared" si="147"/>
        <v>128865116.10195954</v>
      </c>
      <c r="O1865">
        <f t="shared" si="148"/>
        <v>35.252391219247585</v>
      </c>
      <c r="P1865" s="3">
        <f t="shared" si="149"/>
        <v>2.0226791532594404E-2</v>
      </c>
      <c r="Q1865" t="s">
        <v>1638</v>
      </c>
      <c r="R1865" t="s">
        <v>452</v>
      </c>
      <c r="S1865" t="s">
        <v>905</v>
      </c>
    </row>
    <row r="1866" spans="1:19" x14ac:dyDescent="0.35">
      <c r="A1866" t="s">
        <v>73</v>
      </c>
      <c r="B1866" t="s">
        <v>47</v>
      </c>
      <c r="C1866" t="s">
        <v>76</v>
      </c>
      <c r="D1866" t="s">
        <v>77</v>
      </c>
      <c r="E1866" t="s">
        <v>173</v>
      </c>
      <c r="F1866" t="s">
        <v>174</v>
      </c>
      <c r="G1866" t="s">
        <v>175</v>
      </c>
      <c r="H1866" t="s">
        <v>128</v>
      </c>
      <c r="I1866" s="3">
        <v>5.6256179915726408E-2</v>
      </c>
      <c r="J1866" s="7">
        <v>6371011234.9899998</v>
      </c>
      <c r="K1866">
        <v>3.6555</v>
      </c>
      <c r="L1866" s="3">
        <f t="shared" si="145"/>
        <v>0.97263275839549324</v>
      </c>
      <c r="M1866" s="3">
        <f t="shared" si="146"/>
        <v>5.7839075879502141E-2</v>
      </c>
      <c r="N1866">
        <f t="shared" si="147"/>
        <v>368493402.24974722</v>
      </c>
      <c r="O1866">
        <f t="shared" si="148"/>
        <v>100.80519826282239</v>
      </c>
      <c r="P1866" s="3">
        <f t="shared" si="149"/>
        <v>5.7839075879502135E-2</v>
      </c>
      <c r="Q1866" t="s">
        <v>1638</v>
      </c>
      <c r="R1866" t="s">
        <v>128</v>
      </c>
      <c r="S1866" t="s">
        <v>175</v>
      </c>
    </row>
    <row r="1867" spans="1:19" x14ac:dyDescent="0.35">
      <c r="A1867" t="s">
        <v>73</v>
      </c>
      <c r="B1867" t="s">
        <v>47</v>
      </c>
      <c r="C1867" t="s">
        <v>39</v>
      </c>
      <c r="D1867" t="s">
        <v>40</v>
      </c>
      <c r="E1867" t="s">
        <v>173</v>
      </c>
      <c r="F1867" t="s">
        <v>174</v>
      </c>
      <c r="G1867" t="s">
        <v>175</v>
      </c>
      <c r="H1867" t="s">
        <v>128</v>
      </c>
      <c r="I1867" s="3">
        <v>5.7444768167915501E-2</v>
      </c>
      <c r="J1867" s="7">
        <v>14952714239.93</v>
      </c>
      <c r="K1867">
        <v>3.6555</v>
      </c>
      <c r="L1867" s="3">
        <f t="shared" si="145"/>
        <v>1.0080673690871489</v>
      </c>
      <c r="M1867" s="3">
        <f t="shared" si="146"/>
        <v>5.6985048747222489E-2</v>
      </c>
      <c r="N1867">
        <f t="shared" si="147"/>
        <v>852081149.86569893</v>
      </c>
      <c r="O1867">
        <f t="shared" si="148"/>
        <v>233.09565035308412</v>
      </c>
      <c r="P1867" s="3">
        <f t="shared" si="149"/>
        <v>5.6985048747222489E-2</v>
      </c>
      <c r="Q1867" t="s">
        <v>1638</v>
      </c>
      <c r="R1867" t="s">
        <v>128</v>
      </c>
      <c r="S1867" t="s">
        <v>175</v>
      </c>
    </row>
    <row r="1868" spans="1:19" x14ac:dyDescent="0.35">
      <c r="A1868" t="s">
        <v>73</v>
      </c>
      <c r="B1868" t="s">
        <v>47</v>
      </c>
      <c r="C1868" t="s">
        <v>39</v>
      </c>
      <c r="D1868" t="s">
        <v>40</v>
      </c>
      <c r="E1868" t="s">
        <v>903</v>
      </c>
      <c r="F1868" t="s">
        <v>904</v>
      </c>
      <c r="G1868" t="s">
        <v>905</v>
      </c>
      <c r="H1868" t="s">
        <v>452</v>
      </c>
      <c r="I1868" s="3">
        <v>4.2257995019889796E-9</v>
      </c>
      <c r="J1868" s="7">
        <v>14952714239.93</v>
      </c>
      <c r="K1868">
        <v>3.6555</v>
      </c>
      <c r="L1868" s="3">
        <f t="shared" si="145"/>
        <v>1.0080673690871489</v>
      </c>
      <c r="M1868" s="3">
        <f t="shared" si="146"/>
        <v>4.1919812421025339E-9</v>
      </c>
      <c r="N1868">
        <f t="shared" si="147"/>
        <v>62.681497612306011</v>
      </c>
      <c r="O1868">
        <f t="shared" si="148"/>
        <v>1.7147174835810699E-5</v>
      </c>
      <c r="P1868" s="3">
        <f t="shared" si="149"/>
        <v>4.1919812421025339E-9</v>
      </c>
      <c r="Q1868" t="s">
        <v>1638</v>
      </c>
      <c r="R1868" t="s">
        <v>452</v>
      </c>
      <c r="S1868" t="s">
        <v>905</v>
      </c>
    </row>
    <row r="1869" spans="1:19" x14ac:dyDescent="0.35">
      <c r="A1869" t="s">
        <v>73</v>
      </c>
      <c r="B1869" t="s">
        <v>47</v>
      </c>
      <c r="C1869" t="s">
        <v>29</v>
      </c>
      <c r="D1869" t="s">
        <v>30</v>
      </c>
      <c r="E1869" t="s">
        <v>637</v>
      </c>
      <c r="F1869" t="s">
        <v>638</v>
      </c>
      <c r="G1869" t="s">
        <v>639</v>
      </c>
      <c r="H1869" t="s">
        <v>452</v>
      </c>
      <c r="I1869" s="3">
        <v>7.35332737685846E-3</v>
      </c>
      <c r="J1869" s="7">
        <v>1860946311.6199999</v>
      </c>
      <c r="K1869">
        <v>3.6555</v>
      </c>
      <c r="L1869" s="3">
        <f t="shared" si="145"/>
        <v>1.025168952068912</v>
      </c>
      <c r="M1869" s="3">
        <f t="shared" si="146"/>
        <v>7.1727956275095704E-3</v>
      </c>
      <c r="N1869">
        <f t="shared" si="147"/>
        <v>13348187.567017997</v>
      </c>
      <c r="O1869">
        <f t="shared" si="148"/>
        <v>3.6515353760136771</v>
      </c>
      <c r="P1869" s="3">
        <f t="shared" si="149"/>
        <v>7.1727956275095695E-3</v>
      </c>
      <c r="Q1869" t="s">
        <v>1638</v>
      </c>
      <c r="R1869" t="s">
        <v>452</v>
      </c>
      <c r="S1869" t="s">
        <v>639</v>
      </c>
    </row>
    <row r="1870" spans="1:19" x14ac:dyDescent="0.35">
      <c r="A1870" t="s">
        <v>73</v>
      </c>
      <c r="B1870" t="s">
        <v>47</v>
      </c>
      <c r="C1870" t="s">
        <v>76</v>
      </c>
      <c r="D1870" t="s">
        <v>77</v>
      </c>
      <c r="E1870" t="s">
        <v>176</v>
      </c>
      <c r="F1870" t="s">
        <v>177</v>
      </c>
      <c r="G1870" t="s">
        <v>178</v>
      </c>
      <c r="H1870" t="s">
        <v>128</v>
      </c>
      <c r="I1870" s="3">
        <v>2.4767293231087601E-7</v>
      </c>
      <c r="J1870" s="7">
        <v>6371011234.9899998</v>
      </c>
      <c r="K1870">
        <v>3.6555</v>
      </c>
      <c r="L1870" s="3">
        <f t="shared" si="145"/>
        <v>0.97263275839549324</v>
      </c>
      <c r="M1870" s="3">
        <f t="shared" si="146"/>
        <v>2.546417752980585E-7</v>
      </c>
      <c r="N1870">
        <f t="shared" si="147"/>
        <v>1622.3256113217296</v>
      </c>
      <c r="O1870">
        <f t="shared" si="148"/>
        <v>4.4380402443488706E-4</v>
      </c>
      <c r="P1870" s="3">
        <f t="shared" si="149"/>
        <v>2.546417752980585E-7</v>
      </c>
      <c r="Q1870" t="s">
        <v>1638</v>
      </c>
      <c r="R1870" t="s">
        <v>128</v>
      </c>
      <c r="S1870" t="s">
        <v>178</v>
      </c>
    </row>
    <row r="1871" spans="1:19" x14ac:dyDescent="0.35">
      <c r="A1871" t="s">
        <v>73</v>
      </c>
      <c r="B1871" t="s">
        <v>47</v>
      </c>
      <c r="C1871" t="s">
        <v>39</v>
      </c>
      <c r="D1871" t="s">
        <v>40</v>
      </c>
      <c r="E1871" t="s">
        <v>176</v>
      </c>
      <c r="F1871" t="s">
        <v>177</v>
      </c>
      <c r="G1871" t="s">
        <v>178</v>
      </c>
      <c r="H1871" t="s">
        <v>128</v>
      </c>
      <c r="I1871" s="3">
        <v>6.7320506386195502E-10</v>
      </c>
      <c r="J1871" s="7">
        <v>14952714239.93</v>
      </c>
      <c r="K1871">
        <v>3.6555</v>
      </c>
      <c r="L1871" s="3">
        <f t="shared" si="145"/>
        <v>1.0080673690871489</v>
      </c>
      <c r="M1871" s="3">
        <f t="shared" si="146"/>
        <v>6.6781753333765085E-10</v>
      </c>
      <c r="N1871">
        <f t="shared" si="147"/>
        <v>9.9856847404128199</v>
      </c>
      <c r="O1871">
        <f t="shared" si="148"/>
        <v>2.7316877965840023E-6</v>
      </c>
      <c r="P1871" s="3">
        <f t="shared" si="149"/>
        <v>6.6781753333765085E-10</v>
      </c>
      <c r="Q1871" t="s">
        <v>1638</v>
      </c>
      <c r="R1871" t="s">
        <v>128</v>
      </c>
      <c r="S1871" t="s">
        <v>178</v>
      </c>
    </row>
    <row r="1872" spans="1:19" x14ac:dyDescent="0.35">
      <c r="A1872" t="s">
        <v>73</v>
      </c>
      <c r="B1872" t="s">
        <v>47</v>
      </c>
      <c r="C1872" t="s">
        <v>39</v>
      </c>
      <c r="D1872" t="s">
        <v>40</v>
      </c>
      <c r="E1872" t="s">
        <v>915</v>
      </c>
      <c r="F1872" t="s">
        <v>916</v>
      </c>
      <c r="G1872" t="s">
        <v>917</v>
      </c>
      <c r="H1872" t="s">
        <v>452</v>
      </c>
      <c r="I1872" s="3">
        <v>2.3045586869365299E-8</v>
      </c>
      <c r="J1872" s="7">
        <v>14952714239.93</v>
      </c>
      <c r="K1872">
        <v>3.6555</v>
      </c>
      <c r="L1872" s="3">
        <f t="shared" si="145"/>
        <v>1.0080673690871489</v>
      </c>
      <c r="M1872" s="3">
        <f t="shared" si="146"/>
        <v>2.2861157474261002E-8</v>
      </c>
      <c r="N1872">
        <f t="shared" si="147"/>
        <v>341.83635490666467</v>
      </c>
      <c r="O1872">
        <f t="shared" si="148"/>
        <v>9.3512886036565361E-5</v>
      </c>
      <c r="P1872" s="3">
        <f t="shared" si="149"/>
        <v>2.2861157474261002E-8</v>
      </c>
      <c r="Q1872" t="s">
        <v>1638</v>
      </c>
      <c r="R1872" t="s">
        <v>452</v>
      </c>
      <c r="S1872" t="s">
        <v>917</v>
      </c>
    </row>
    <row r="1873" spans="1:19" x14ac:dyDescent="0.35">
      <c r="A1873" t="s">
        <v>73</v>
      </c>
      <c r="B1873" t="s">
        <v>47</v>
      </c>
      <c r="C1873" t="s">
        <v>29</v>
      </c>
      <c r="D1873" t="s">
        <v>30</v>
      </c>
      <c r="E1873" t="s">
        <v>176</v>
      </c>
      <c r="F1873" t="s">
        <v>177</v>
      </c>
      <c r="G1873" t="s">
        <v>178</v>
      </c>
      <c r="H1873" t="s">
        <v>128</v>
      </c>
      <c r="I1873" s="3">
        <v>6.7657643036786493E-8</v>
      </c>
      <c r="J1873" s="7">
        <v>1860946311.6199999</v>
      </c>
      <c r="K1873">
        <v>3.6555</v>
      </c>
      <c r="L1873" s="3">
        <f t="shared" si="145"/>
        <v>1.025168952068912</v>
      </c>
      <c r="M1873" s="3">
        <f t="shared" si="146"/>
        <v>6.5996578320329911E-8</v>
      </c>
      <c r="N1873">
        <f t="shared" si="147"/>
        <v>122.8160890047584</v>
      </c>
      <c r="O1873">
        <f t="shared" si="148"/>
        <v>3.3597617016757874E-5</v>
      </c>
      <c r="P1873" s="3">
        <f t="shared" si="149"/>
        <v>6.5996578320329911E-8</v>
      </c>
      <c r="Q1873" t="s">
        <v>1638</v>
      </c>
      <c r="R1873" t="s">
        <v>128</v>
      </c>
      <c r="S1873" t="s">
        <v>178</v>
      </c>
    </row>
    <row r="1874" spans="1:19" x14ac:dyDescent="0.35">
      <c r="A1874" t="s">
        <v>73</v>
      </c>
      <c r="B1874" t="s">
        <v>47</v>
      </c>
      <c r="C1874" t="s">
        <v>76</v>
      </c>
      <c r="D1874" t="s">
        <v>77</v>
      </c>
      <c r="E1874" t="s">
        <v>211</v>
      </c>
      <c r="F1874" t="s">
        <v>212</v>
      </c>
      <c r="G1874" t="s">
        <v>213</v>
      </c>
      <c r="H1874" t="s">
        <v>128</v>
      </c>
      <c r="I1874" s="3">
        <v>7.9801275383131396E-4</v>
      </c>
      <c r="J1874" s="7">
        <v>6371011234.9899998</v>
      </c>
      <c r="K1874">
        <v>3.6555</v>
      </c>
      <c r="L1874" s="3">
        <f t="shared" si="145"/>
        <v>0.97263275839549324</v>
      </c>
      <c r="M1874" s="3">
        <f t="shared" si="146"/>
        <v>8.2046666323243962E-4</v>
      </c>
      <c r="N1874">
        <f t="shared" si="147"/>
        <v>5227202.3293886296</v>
      </c>
      <c r="O1874">
        <f t="shared" si="148"/>
        <v>1.4299554997643633</v>
      </c>
      <c r="P1874" s="3">
        <f t="shared" si="149"/>
        <v>8.2046666323243962E-4</v>
      </c>
      <c r="Q1874" t="s">
        <v>1638</v>
      </c>
      <c r="R1874" t="s">
        <v>128</v>
      </c>
      <c r="S1874" t="s">
        <v>213</v>
      </c>
    </row>
    <row r="1875" spans="1:19" x14ac:dyDescent="0.35">
      <c r="A1875" t="s">
        <v>73</v>
      </c>
      <c r="B1875" t="s">
        <v>47</v>
      </c>
      <c r="C1875" t="s">
        <v>39</v>
      </c>
      <c r="D1875" t="s">
        <v>40</v>
      </c>
      <c r="E1875" t="s">
        <v>211</v>
      </c>
      <c r="F1875" t="s">
        <v>212</v>
      </c>
      <c r="G1875" t="s">
        <v>213</v>
      </c>
      <c r="H1875" t="s">
        <v>128</v>
      </c>
      <c r="I1875" s="3">
        <v>3.9142272188954287E-4</v>
      </c>
      <c r="J1875" s="7">
        <v>14952714239.93</v>
      </c>
      <c r="K1875">
        <v>3.6555</v>
      </c>
      <c r="L1875" s="3">
        <f t="shared" si="145"/>
        <v>1.0080673690871489</v>
      </c>
      <c r="M1875" s="3">
        <f t="shared" si="146"/>
        <v>3.8829024120083763E-4</v>
      </c>
      <c r="N1875">
        <f t="shared" si="147"/>
        <v>5805993.0188296195</v>
      </c>
      <c r="O1875">
        <f t="shared" si="148"/>
        <v>1.5882897056024126</v>
      </c>
      <c r="P1875" s="3">
        <f t="shared" si="149"/>
        <v>3.8829024120083763E-4</v>
      </c>
      <c r="Q1875" t="s">
        <v>1638</v>
      </c>
      <c r="R1875" t="s">
        <v>128</v>
      </c>
      <c r="S1875" t="s">
        <v>213</v>
      </c>
    </row>
    <row r="1876" spans="1:19" x14ac:dyDescent="0.35">
      <c r="A1876" t="s">
        <v>73</v>
      </c>
      <c r="B1876" t="s">
        <v>47</v>
      </c>
      <c r="C1876" t="s">
        <v>29</v>
      </c>
      <c r="D1876" t="s">
        <v>30</v>
      </c>
      <c r="E1876" t="s">
        <v>211</v>
      </c>
      <c r="F1876" t="s">
        <v>212</v>
      </c>
      <c r="G1876" t="s">
        <v>213</v>
      </c>
      <c r="H1876" t="s">
        <v>128</v>
      </c>
      <c r="I1876" s="3">
        <v>2.7845401599639938E-4</v>
      </c>
      <c r="J1876" s="7">
        <v>1860946311.6199999</v>
      </c>
      <c r="K1876">
        <v>3.6555</v>
      </c>
      <c r="L1876" s="3">
        <f t="shared" si="145"/>
        <v>1.025168952068912</v>
      </c>
      <c r="M1876" s="3">
        <f t="shared" si="146"/>
        <v>2.7161768353835367E-4</v>
      </c>
      <c r="N1876">
        <f t="shared" si="147"/>
        <v>505465.92635146761</v>
      </c>
      <c r="O1876">
        <f t="shared" si="148"/>
        <v>0.13827545516385384</v>
      </c>
      <c r="P1876" s="3">
        <f t="shared" si="149"/>
        <v>2.7161768353835367E-4</v>
      </c>
      <c r="Q1876" t="s">
        <v>1638</v>
      </c>
      <c r="R1876" t="s">
        <v>128</v>
      </c>
      <c r="S1876" t="s">
        <v>213</v>
      </c>
    </row>
    <row r="1877" spans="1:19" x14ac:dyDescent="0.35">
      <c r="A1877" t="s">
        <v>73</v>
      </c>
      <c r="B1877" t="s">
        <v>47</v>
      </c>
      <c r="C1877" t="s">
        <v>29</v>
      </c>
      <c r="D1877" t="s">
        <v>30</v>
      </c>
      <c r="E1877" t="s">
        <v>214</v>
      </c>
      <c r="F1877" t="s">
        <v>215</v>
      </c>
      <c r="G1877" t="s">
        <v>216</v>
      </c>
      <c r="H1877" t="s">
        <v>128</v>
      </c>
      <c r="I1877" s="3">
        <v>2.161773801793547E-3</v>
      </c>
      <c r="J1877" s="7">
        <v>1860946311.6199999</v>
      </c>
      <c r="K1877">
        <v>3.6555</v>
      </c>
      <c r="L1877" s="3">
        <f t="shared" si="145"/>
        <v>1.025168952068912</v>
      </c>
      <c r="M1877" s="3">
        <f t="shared" si="146"/>
        <v>2.1087000317663077E-3</v>
      </c>
      <c r="N1877">
        <f t="shared" si="147"/>
        <v>3924177.5464284867</v>
      </c>
      <c r="O1877">
        <f t="shared" si="148"/>
        <v>1.0734995339703151</v>
      </c>
      <c r="P1877" s="3">
        <f t="shared" si="149"/>
        <v>2.1087000317663077E-3</v>
      </c>
      <c r="Q1877" t="s">
        <v>1638</v>
      </c>
      <c r="R1877" t="s">
        <v>128</v>
      </c>
      <c r="S1877" t="s">
        <v>216</v>
      </c>
    </row>
    <row r="1878" spans="1:19" x14ac:dyDescent="0.35">
      <c r="A1878" t="s">
        <v>73</v>
      </c>
      <c r="B1878" t="s">
        <v>47</v>
      </c>
      <c r="C1878" t="s">
        <v>76</v>
      </c>
      <c r="D1878" t="s">
        <v>77</v>
      </c>
      <c r="E1878" t="s">
        <v>214</v>
      </c>
      <c r="F1878" t="s">
        <v>215</v>
      </c>
      <c r="G1878" t="s">
        <v>216</v>
      </c>
      <c r="H1878" t="s">
        <v>128</v>
      </c>
      <c r="I1878" s="3">
        <v>1.117950131895327E-2</v>
      </c>
      <c r="J1878" s="7">
        <v>6371011234.9899998</v>
      </c>
      <c r="K1878">
        <v>3.6555</v>
      </c>
      <c r="L1878" s="3">
        <f t="shared" si="145"/>
        <v>0.97263275839549324</v>
      </c>
      <c r="M1878" s="3">
        <f t="shared" si="146"/>
        <v>1.1494062093277189E-2</v>
      </c>
      <c r="N1878">
        <f t="shared" si="147"/>
        <v>73228798.73194164</v>
      </c>
      <c r="O1878">
        <f t="shared" si="148"/>
        <v>20.032498627258008</v>
      </c>
      <c r="P1878" s="3">
        <f t="shared" si="149"/>
        <v>1.1494062093277187E-2</v>
      </c>
      <c r="Q1878" t="s">
        <v>1638</v>
      </c>
      <c r="R1878" t="s">
        <v>128</v>
      </c>
      <c r="S1878" t="s">
        <v>216</v>
      </c>
    </row>
    <row r="1879" spans="1:19" x14ac:dyDescent="0.35">
      <c r="A1879" t="s">
        <v>73</v>
      </c>
      <c r="B1879" t="s">
        <v>47</v>
      </c>
      <c r="C1879" t="s">
        <v>39</v>
      </c>
      <c r="D1879" t="s">
        <v>40</v>
      </c>
      <c r="E1879" t="s">
        <v>214</v>
      </c>
      <c r="F1879" t="s">
        <v>215</v>
      </c>
      <c r="G1879" t="s">
        <v>216</v>
      </c>
      <c r="H1879" t="s">
        <v>128</v>
      </c>
      <c r="I1879" s="3">
        <v>3.71190297974223E-3</v>
      </c>
      <c r="J1879" s="7">
        <v>14952714239.93</v>
      </c>
      <c r="K1879">
        <v>3.6555</v>
      </c>
      <c r="L1879" s="3">
        <f t="shared" si="145"/>
        <v>1.0080673690871489</v>
      </c>
      <c r="M1879" s="3">
        <f t="shared" si="146"/>
        <v>3.6821973347907571E-3</v>
      </c>
      <c r="N1879">
        <f t="shared" si="147"/>
        <v>55058844.522158049</v>
      </c>
      <c r="O1879">
        <f t="shared" si="148"/>
        <v>15.061918895406388</v>
      </c>
      <c r="P1879" s="3">
        <f t="shared" si="149"/>
        <v>3.6821973347907571E-3</v>
      </c>
      <c r="Q1879" t="s">
        <v>1638</v>
      </c>
      <c r="R1879" t="s">
        <v>128</v>
      </c>
      <c r="S1879" t="s">
        <v>216</v>
      </c>
    </row>
    <row r="1880" spans="1:19" x14ac:dyDescent="0.35">
      <c r="A1880" t="s">
        <v>73</v>
      </c>
      <c r="B1880" t="s">
        <v>47</v>
      </c>
      <c r="C1880" t="s">
        <v>29</v>
      </c>
      <c r="D1880" t="s">
        <v>30</v>
      </c>
      <c r="E1880" t="s">
        <v>217</v>
      </c>
      <c r="F1880" t="s">
        <v>218</v>
      </c>
      <c r="G1880" t="s">
        <v>202</v>
      </c>
      <c r="H1880" t="s">
        <v>128</v>
      </c>
      <c r="I1880" s="3">
        <v>5.8976114341306393E-4</v>
      </c>
      <c r="J1880" s="7">
        <v>1860946311.6199999</v>
      </c>
      <c r="K1880">
        <v>3.6555</v>
      </c>
      <c r="L1880" s="3">
        <f t="shared" si="145"/>
        <v>1.025168952068912</v>
      </c>
      <c r="M1880" s="3">
        <f t="shared" si="146"/>
        <v>5.7528190082508474E-4</v>
      </c>
      <c r="N1880">
        <f t="shared" si="147"/>
        <v>1070568.731482184</v>
      </c>
      <c r="O1880">
        <f t="shared" si="148"/>
        <v>0.2928651980528475</v>
      </c>
      <c r="P1880" s="3">
        <f t="shared" si="149"/>
        <v>5.7528190082508474E-4</v>
      </c>
      <c r="Q1880" t="s">
        <v>1638</v>
      </c>
      <c r="R1880" t="s">
        <v>128</v>
      </c>
      <c r="S1880" t="s">
        <v>202</v>
      </c>
    </row>
    <row r="1881" spans="1:19" x14ac:dyDescent="0.35">
      <c r="A1881" t="s">
        <v>73</v>
      </c>
      <c r="B1881" t="s">
        <v>47</v>
      </c>
      <c r="C1881" t="s">
        <v>39</v>
      </c>
      <c r="D1881" t="s">
        <v>40</v>
      </c>
      <c r="E1881" t="s">
        <v>217</v>
      </c>
      <c r="F1881" t="s">
        <v>218</v>
      </c>
      <c r="G1881" t="s">
        <v>202</v>
      </c>
      <c r="H1881" t="s">
        <v>128</v>
      </c>
      <c r="I1881" s="3">
        <v>4.7217670953761809E-3</v>
      </c>
      <c r="J1881" s="7">
        <v>14952714239.93</v>
      </c>
      <c r="K1881">
        <v>3.6555</v>
      </c>
      <c r="L1881" s="3">
        <f t="shared" si="145"/>
        <v>1.0080673690871489</v>
      </c>
      <c r="M1881" s="3">
        <f t="shared" si="146"/>
        <v>4.6839797023208452E-3</v>
      </c>
      <c r="N1881">
        <f t="shared" si="147"/>
        <v>70038209.994435981</v>
      </c>
      <c r="O1881">
        <f t="shared" si="148"/>
        <v>19.159679932823412</v>
      </c>
      <c r="P1881" s="3">
        <f t="shared" si="149"/>
        <v>4.6839797023208452E-3</v>
      </c>
      <c r="Q1881" t="s">
        <v>1638</v>
      </c>
      <c r="R1881" t="s">
        <v>128</v>
      </c>
      <c r="S1881" t="s">
        <v>202</v>
      </c>
    </row>
    <row r="1882" spans="1:19" x14ac:dyDescent="0.35">
      <c r="A1882" t="s">
        <v>73</v>
      </c>
      <c r="B1882" t="s">
        <v>47</v>
      </c>
      <c r="C1882" t="s">
        <v>76</v>
      </c>
      <c r="D1882" t="s">
        <v>77</v>
      </c>
      <c r="E1882" t="s">
        <v>217</v>
      </c>
      <c r="F1882" t="s">
        <v>218</v>
      </c>
      <c r="G1882" t="s">
        <v>202</v>
      </c>
      <c r="H1882" t="s">
        <v>128</v>
      </c>
      <c r="I1882" s="3">
        <v>1.1100974242016301E-2</v>
      </c>
      <c r="J1882" s="7">
        <v>6371011234.9899998</v>
      </c>
      <c r="K1882">
        <v>3.6555</v>
      </c>
      <c r="L1882" s="3">
        <f t="shared" si="145"/>
        <v>0.97263275839549324</v>
      </c>
      <c r="M1882" s="3">
        <f t="shared" si="146"/>
        <v>1.1413325477880324E-2</v>
      </c>
      <c r="N1882">
        <f t="shared" si="147"/>
        <v>72714424.848173156</v>
      </c>
      <c r="O1882">
        <f t="shared" si="148"/>
        <v>19.891786307802807</v>
      </c>
      <c r="P1882" s="3">
        <f t="shared" si="149"/>
        <v>1.1413325477880324E-2</v>
      </c>
      <c r="Q1882" t="s">
        <v>1638</v>
      </c>
      <c r="R1882" t="s">
        <v>128</v>
      </c>
      <c r="S1882" t="s">
        <v>202</v>
      </c>
    </row>
    <row r="1883" spans="1:19" x14ac:dyDescent="0.35">
      <c r="A1883" t="s">
        <v>73</v>
      </c>
      <c r="B1883" t="s">
        <v>47</v>
      </c>
      <c r="C1883" t="s">
        <v>76</v>
      </c>
      <c r="D1883" t="s">
        <v>77</v>
      </c>
      <c r="E1883" t="s">
        <v>1177</v>
      </c>
      <c r="F1883" t="s">
        <v>1177</v>
      </c>
      <c r="H1883" t="s">
        <v>128</v>
      </c>
      <c r="I1883" s="3">
        <v>2.13593899810727E-3</v>
      </c>
      <c r="J1883" s="7">
        <v>6371011234.9899998</v>
      </c>
      <c r="K1883">
        <v>3.6555</v>
      </c>
      <c r="L1883" s="3">
        <f t="shared" si="145"/>
        <v>0.97263275839549324</v>
      </c>
      <c r="M1883" s="3">
        <f t="shared" si="146"/>
        <v>2.1960385147122008E-3</v>
      </c>
      <c r="N1883">
        <f t="shared" si="147"/>
        <v>13990986.049702182</v>
      </c>
      <c r="O1883">
        <f t="shared" si="148"/>
        <v>3.8273795786355307</v>
      </c>
      <c r="P1883" s="3">
        <f t="shared" si="149"/>
        <v>2.1960385147122008E-3</v>
      </c>
      <c r="Q1883" t="s">
        <v>1638</v>
      </c>
      <c r="R1883" t="s">
        <v>920</v>
      </c>
      <c r="S1883" t="s">
        <v>1178</v>
      </c>
    </row>
    <row r="1884" spans="1:19" x14ac:dyDescent="0.35">
      <c r="A1884" t="s">
        <v>73</v>
      </c>
      <c r="B1884" t="s">
        <v>47</v>
      </c>
      <c r="C1884" t="s">
        <v>76</v>
      </c>
      <c r="D1884" t="s">
        <v>77</v>
      </c>
      <c r="E1884" t="s">
        <v>1664</v>
      </c>
      <c r="F1884" t="s">
        <v>630</v>
      </c>
      <c r="H1884" t="s">
        <v>128</v>
      </c>
      <c r="I1884" s="3">
        <v>2.2386630481987099E-3</v>
      </c>
      <c r="J1884" s="7">
        <v>6371011234.9899998</v>
      </c>
      <c r="K1884">
        <v>3.6555</v>
      </c>
      <c r="L1884" s="3">
        <f t="shared" si="145"/>
        <v>0.97263275839549324</v>
      </c>
      <c r="M1884" s="3">
        <f t="shared" si="146"/>
        <v>2.3016529403057815E-3</v>
      </c>
      <c r="N1884">
        <f t="shared" si="147"/>
        <v>14663856.741735902</v>
      </c>
      <c r="O1884">
        <f t="shared" si="148"/>
        <v>4.0114503465287656</v>
      </c>
      <c r="P1884" s="3">
        <f t="shared" si="149"/>
        <v>2.3016529403057815E-3</v>
      </c>
      <c r="Q1884" t="s">
        <v>1638</v>
      </c>
      <c r="R1884" t="s">
        <v>920</v>
      </c>
      <c r="S1884" t="s">
        <v>1671</v>
      </c>
    </row>
    <row r="1885" spans="1:19" x14ac:dyDescent="0.35">
      <c r="A1885" t="s">
        <v>73</v>
      </c>
      <c r="B1885" t="s">
        <v>52</v>
      </c>
      <c r="C1885" t="s">
        <v>39</v>
      </c>
      <c r="D1885" t="s">
        <v>40</v>
      </c>
      <c r="E1885" t="s">
        <v>1329</v>
      </c>
      <c r="F1885" t="s">
        <v>1330</v>
      </c>
      <c r="H1885" t="s">
        <v>128</v>
      </c>
      <c r="I1885" s="3">
        <v>1.2391397392156301E-2</v>
      </c>
      <c r="J1885" s="7">
        <v>28142052356.25</v>
      </c>
      <c r="K1885">
        <v>3.6555</v>
      </c>
      <c r="L1885" s="3">
        <f t="shared" si="145"/>
        <v>0.98579238371259348</v>
      </c>
      <c r="M1885" s="3">
        <f t="shared" si="146"/>
        <v>1.2569986943385634E-2</v>
      </c>
      <c r="N1885" s="4">
        <f>M1885*J1885</f>
        <v>353745230.67813742</v>
      </c>
      <c r="O1885">
        <f>IF(K1885=0,"",N1885/K1885/1000000)</f>
        <v>96.770682718680746</v>
      </c>
      <c r="P1885" s="3">
        <f t="shared" si="149"/>
        <v>1.2569986943385634E-2</v>
      </c>
      <c r="Q1885" t="s">
        <v>1638</v>
      </c>
      <c r="R1885" t="s">
        <v>920</v>
      </c>
      <c r="S1885" t="s">
        <v>1331</v>
      </c>
    </row>
    <row r="1886" spans="1:19" x14ac:dyDescent="0.35">
      <c r="A1886" t="s">
        <v>73</v>
      </c>
      <c r="B1886" t="s">
        <v>52</v>
      </c>
      <c r="C1886" t="s">
        <v>1636</v>
      </c>
      <c r="D1886" t="s">
        <v>1636</v>
      </c>
      <c r="E1886" t="s">
        <v>104</v>
      </c>
      <c r="F1886" t="s">
        <v>105</v>
      </c>
      <c r="G1886" t="s">
        <v>62</v>
      </c>
      <c r="H1886" t="s">
        <v>33</v>
      </c>
      <c r="I1886" s="3">
        <v>2.4917006992903652E-4</v>
      </c>
      <c r="J1886" s="7">
        <v>39538125889.199997</v>
      </c>
      <c r="K1886">
        <v>3.6555</v>
      </c>
      <c r="L1886" s="3">
        <f t="shared" si="145"/>
        <v>0.98032677884323649</v>
      </c>
      <c r="M1886" s="3">
        <f t="shared" si="146"/>
        <v>2.5417042082952337E-4</v>
      </c>
      <c r="N1886">
        <f t="shared" si="147"/>
        <v>10049422.096068636</v>
      </c>
      <c r="O1886">
        <f t="shared" si="148"/>
        <v>2.7491238123563497</v>
      </c>
      <c r="P1886" s="3">
        <f t="shared" si="149"/>
        <v>2.5417042082952337E-4</v>
      </c>
      <c r="Q1886" t="s">
        <v>1637</v>
      </c>
    </row>
    <row r="1887" spans="1:19" x14ac:dyDescent="0.35">
      <c r="A1887" t="s">
        <v>73</v>
      </c>
      <c r="B1887" t="s">
        <v>52</v>
      </c>
      <c r="C1887" t="s">
        <v>1636</v>
      </c>
      <c r="D1887" t="s">
        <v>1636</v>
      </c>
      <c r="E1887" t="s">
        <v>108</v>
      </c>
      <c r="F1887" t="s">
        <v>109</v>
      </c>
      <c r="G1887" t="s">
        <v>62</v>
      </c>
      <c r="H1887" t="s">
        <v>33</v>
      </c>
      <c r="I1887" s="3">
        <v>4.2177239535397086E-3</v>
      </c>
      <c r="J1887" s="7">
        <v>39538125889.199997</v>
      </c>
      <c r="K1887">
        <v>3.6555</v>
      </c>
      <c r="L1887" s="3">
        <f t="shared" si="145"/>
        <v>0.98032677884323649</v>
      </c>
      <c r="M1887" s="3">
        <f t="shared" si="146"/>
        <v>4.3023653383380258E-3</v>
      </c>
      <c r="N1887">
        <f t="shared" si="147"/>
        <v>170107462.36853939</v>
      </c>
      <c r="O1887">
        <f t="shared" si="148"/>
        <v>46.534663484759783</v>
      </c>
      <c r="P1887" s="3">
        <f t="shared" si="149"/>
        <v>4.3023653383380258E-3</v>
      </c>
      <c r="Q1887" t="s">
        <v>1637</v>
      </c>
    </row>
    <row r="1888" spans="1:19" x14ac:dyDescent="0.35">
      <c r="A1888" t="s">
        <v>73</v>
      </c>
      <c r="B1888" t="s">
        <v>52</v>
      </c>
      <c r="C1888" t="s">
        <v>1636</v>
      </c>
      <c r="D1888" t="s">
        <v>1636</v>
      </c>
      <c r="E1888" t="s">
        <v>1500</v>
      </c>
      <c r="F1888" t="s">
        <v>1501</v>
      </c>
      <c r="G1888" t="s">
        <v>62</v>
      </c>
      <c r="H1888" t="s">
        <v>33</v>
      </c>
      <c r="I1888" s="3">
        <v>3.563376440017009E-3</v>
      </c>
      <c r="J1888" s="7">
        <v>39538125889.199997</v>
      </c>
      <c r="K1888">
        <v>3.6555</v>
      </c>
      <c r="L1888" s="3">
        <f t="shared" si="145"/>
        <v>0.98032677884323649</v>
      </c>
      <c r="M1888" s="3">
        <f t="shared" si="146"/>
        <v>3.6348863633223535E-3</v>
      </c>
      <c r="N1888">
        <f t="shared" si="147"/>
        <v>143716594.62597558</v>
      </c>
      <c r="O1888">
        <f t="shared" si="148"/>
        <v>39.315167453419662</v>
      </c>
      <c r="P1888" s="3">
        <f t="shared" si="149"/>
        <v>3.6348863633223539E-3</v>
      </c>
      <c r="Q1888" t="s">
        <v>1637</v>
      </c>
    </row>
    <row r="1889" spans="1:19" x14ac:dyDescent="0.35">
      <c r="A1889" t="s">
        <v>73</v>
      </c>
      <c r="B1889" t="s">
        <v>52</v>
      </c>
      <c r="C1889" t="s">
        <v>1636</v>
      </c>
      <c r="D1889" t="s">
        <v>1636</v>
      </c>
      <c r="E1889" t="s">
        <v>122</v>
      </c>
      <c r="F1889" t="s">
        <v>123</v>
      </c>
      <c r="G1889" t="s">
        <v>62</v>
      </c>
      <c r="H1889" t="s">
        <v>33</v>
      </c>
      <c r="I1889" s="3">
        <v>1.041643034541154E-2</v>
      </c>
      <c r="J1889" s="7">
        <v>39538125889.199997</v>
      </c>
      <c r="K1889">
        <v>3.6555</v>
      </c>
      <c r="L1889" s="3">
        <f t="shared" si="145"/>
        <v>0.98032677884323649</v>
      </c>
      <c r="M1889" s="3">
        <f t="shared" si="146"/>
        <v>1.0625467517782891E-2</v>
      </c>
      <c r="N1889">
        <f t="shared" si="147"/>
        <v>420111072.34970534</v>
      </c>
      <c r="O1889">
        <f t="shared" si="148"/>
        <v>114.92574814654776</v>
      </c>
      <c r="P1889" s="3">
        <f t="shared" si="149"/>
        <v>1.0625467517782891E-2</v>
      </c>
      <c r="Q1889" t="s">
        <v>1637</v>
      </c>
    </row>
    <row r="1890" spans="1:19" x14ac:dyDescent="0.35">
      <c r="A1890" t="s">
        <v>73</v>
      </c>
      <c r="B1890" t="s">
        <v>52</v>
      </c>
      <c r="C1890" t="s">
        <v>1636</v>
      </c>
      <c r="D1890" t="s">
        <v>1636</v>
      </c>
      <c r="E1890" t="s">
        <v>102</v>
      </c>
      <c r="F1890" t="s">
        <v>103</v>
      </c>
      <c r="G1890" t="s">
        <v>62</v>
      </c>
      <c r="H1890" t="s">
        <v>33</v>
      </c>
      <c r="I1890" s="3">
        <v>2.7712948898229731E-2</v>
      </c>
      <c r="J1890" s="7">
        <v>39538125889.199997</v>
      </c>
      <c r="K1890">
        <v>3.6555</v>
      </c>
      <c r="L1890" s="3">
        <f t="shared" si="145"/>
        <v>0.98032677884323649</v>
      </c>
      <c r="M1890" s="3">
        <f t="shared" si="146"/>
        <v>2.826909301705538E-2</v>
      </c>
      <c r="N1890">
        <f t="shared" si="147"/>
        <v>1117706958.4818401</v>
      </c>
      <c r="O1890">
        <f t="shared" si="148"/>
        <v>305.76034974198882</v>
      </c>
      <c r="P1890" s="3">
        <f t="shared" si="149"/>
        <v>2.826909301705538E-2</v>
      </c>
      <c r="Q1890" t="s">
        <v>1637</v>
      </c>
    </row>
    <row r="1891" spans="1:19" x14ac:dyDescent="0.35">
      <c r="A1891" t="s">
        <v>73</v>
      </c>
      <c r="B1891" t="s">
        <v>52</v>
      </c>
      <c r="C1891" t="s">
        <v>1636</v>
      </c>
      <c r="D1891" t="s">
        <v>1636</v>
      </c>
      <c r="E1891" t="s">
        <v>110</v>
      </c>
      <c r="F1891" t="s">
        <v>111</v>
      </c>
      <c r="G1891" t="s">
        <v>62</v>
      </c>
      <c r="H1891" t="s">
        <v>33</v>
      </c>
      <c r="I1891" s="3">
        <v>3.728331441003422E-2</v>
      </c>
      <c r="J1891" s="7">
        <v>39538125889.199997</v>
      </c>
      <c r="K1891">
        <v>3.6555</v>
      </c>
      <c r="L1891" s="3">
        <f t="shared" si="145"/>
        <v>0.98032677884323649</v>
      </c>
      <c r="M1891" s="3">
        <f t="shared" si="146"/>
        <v>3.8031516851990611E-2</v>
      </c>
      <c r="N1891">
        <f t="shared" si="147"/>
        <v>1503694901.0512359</v>
      </c>
      <c r="O1891">
        <f t="shared" si="148"/>
        <v>411.35136125050906</v>
      </c>
      <c r="P1891" s="3">
        <f t="shared" si="149"/>
        <v>3.8031516851990611E-2</v>
      </c>
      <c r="Q1891" t="s">
        <v>1637</v>
      </c>
    </row>
    <row r="1892" spans="1:19" x14ac:dyDescent="0.35">
      <c r="A1892" t="s">
        <v>73</v>
      </c>
      <c r="B1892" t="s">
        <v>52</v>
      </c>
      <c r="C1892" t="s">
        <v>1636</v>
      </c>
      <c r="D1892" t="s">
        <v>1636</v>
      </c>
      <c r="E1892" t="s">
        <v>112</v>
      </c>
      <c r="F1892" t="s">
        <v>113</v>
      </c>
      <c r="G1892" t="s">
        <v>62</v>
      </c>
      <c r="H1892" t="s">
        <v>33</v>
      </c>
      <c r="I1892" s="3">
        <v>1.1662439229085031E-2</v>
      </c>
      <c r="J1892" s="7">
        <v>39538125889.199997</v>
      </c>
      <c r="K1892">
        <v>3.6555</v>
      </c>
      <c r="L1892" s="3">
        <f t="shared" si="145"/>
        <v>0.98032677884323649</v>
      </c>
      <c r="M1892" s="3">
        <f t="shared" si="146"/>
        <v>1.1896481337423472E-2</v>
      </c>
      <c r="N1892">
        <f t="shared" si="147"/>
        <v>470364576.75756758</v>
      </c>
      <c r="O1892">
        <f t="shared" si="148"/>
        <v>128.67311633362539</v>
      </c>
      <c r="P1892" s="3">
        <f t="shared" si="149"/>
        <v>1.1896481337423472E-2</v>
      </c>
      <c r="Q1892" t="s">
        <v>1637</v>
      </c>
    </row>
    <row r="1893" spans="1:19" x14ac:dyDescent="0.35">
      <c r="A1893" t="s">
        <v>73</v>
      </c>
      <c r="B1893" t="s">
        <v>52</v>
      </c>
      <c r="C1893" t="s">
        <v>29</v>
      </c>
      <c r="D1893" t="s">
        <v>30</v>
      </c>
      <c r="E1893" t="s">
        <v>1482</v>
      </c>
      <c r="F1893" t="s">
        <v>1483</v>
      </c>
      <c r="G1893" t="s">
        <v>38</v>
      </c>
      <c r="H1893" t="s">
        <v>33</v>
      </c>
      <c r="I1893" s="3">
        <v>2.8072707012928599E-3</v>
      </c>
      <c r="J1893" s="7">
        <v>7930987799.5100002</v>
      </c>
      <c r="K1893">
        <v>3.6555</v>
      </c>
      <c r="L1893" s="3">
        <f t="shared" si="145"/>
        <v>0.95735713154437951</v>
      </c>
      <c r="M1893" s="3">
        <f t="shared" si="146"/>
        <v>2.9323129360975834E-3</v>
      </c>
      <c r="N1893">
        <f t="shared" si="147"/>
        <v>23256138.120535281</v>
      </c>
      <c r="O1893">
        <f t="shared" si="148"/>
        <v>6.3619581782342447</v>
      </c>
      <c r="P1893" s="3">
        <f t="shared" si="149"/>
        <v>2.9323129360975834E-3</v>
      </c>
      <c r="Q1893" t="s">
        <v>1638</v>
      </c>
      <c r="R1893" t="s">
        <v>33</v>
      </c>
      <c r="S1893" t="s">
        <v>38</v>
      </c>
    </row>
    <row r="1894" spans="1:19" x14ac:dyDescent="0.35">
      <c r="A1894" t="s">
        <v>73</v>
      </c>
      <c r="B1894" t="s">
        <v>52</v>
      </c>
      <c r="C1894" t="s">
        <v>1636</v>
      </c>
      <c r="D1894" t="s">
        <v>1636</v>
      </c>
      <c r="E1894" t="s">
        <v>114</v>
      </c>
      <c r="F1894" t="s">
        <v>115</v>
      </c>
      <c r="G1894" t="s">
        <v>62</v>
      </c>
      <c r="H1894" t="s">
        <v>33</v>
      </c>
      <c r="I1894" s="3">
        <v>5.9119651240047318E-2</v>
      </c>
      <c r="J1894" s="7">
        <v>39538125889.199997</v>
      </c>
      <c r="K1894">
        <v>3.6555</v>
      </c>
      <c r="L1894" s="3">
        <f t="shared" si="145"/>
        <v>0.98032677884323649</v>
      </c>
      <c r="M1894" s="3">
        <f t="shared" si="146"/>
        <v>6.0306065809818205E-2</v>
      </c>
      <c r="N1894">
        <f t="shared" si="147"/>
        <v>2384388821.8709722</v>
      </c>
      <c r="O1894">
        <f t="shared" si="148"/>
        <v>652.27433234057514</v>
      </c>
      <c r="P1894" s="3">
        <f t="shared" si="149"/>
        <v>6.0306065809818211E-2</v>
      </c>
      <c r="Q1894" t="s">
        <v>1637</v>
      </c>
    </row>
    <row r="1895" spans="1:19" x14ac:dyDescent="0.35">
      <c r="A1895" t="s">
        <v>73</v>
      </c>
      <c r="B1895" t="s">
        <v>52</v>
      </c>
      <c r="C1895" t="s">
        <v>1636</v>
      </c>
      <c r="D1895" t="s">
        <v>1636</v>
      </c>
      <c r="E1895" t="s">
        <v>116</v>
      </c>
      <c r="F1895" t="s">
        <v>117</v>
      </c>
      <c r="G1895" t="s">
        <v>62</v>
      </c>
      <c r="H1895" t="s">
        <v>33</v>
      </c>
      <c r="I1895" s="3">
        <v>4.7477826525732167E-2</v>
      </c>
      <c r="J1895" s="7">
        <v>39538125889.199997</v>
      </c>
      <c r="K1895">
        <v>3.6555</v>
      </c>
      <c r="L1895" s="3">
        <f t="shared" si="145"/>
        <v>0.98032677884323649</v>
      </c>
      <c r="M1895" s="3">
        <f t="shared" si="146"/>
        <v>4.8430612679738215E-2</v>
      </c>
      <c r="N1895">
        <f t="shared" si="147"/>
        <v>1914855661.0225751</v>
      </c>
      <c r="O1895">
        <f t="shared" si="148"/>
        <v>523.82865846603067</v>
      </c>
      <c r="P1895" s="3">
        <f t="shared" si="149"/>
        <v>4.8430612679738215E-2</v>
      </c>
      <c r="Q1895" t="s">
        <v>1637</v>
      </c>
    </row>
    <row r="1896" spans="1:19" x14ac:dyDescent="0.35">
      <c r="A1896" t="s">
        <v>73</v>
      </c>
      <c r="B1896" t="s">
        <v>52</v>
      </c>
      <c r="C1896" t="s">
        <v>1636</v>
      </c>
      <c r="D1896" t="s">
        <v>1636</v>
      </c>
      <c r="E1896" t="s">
        <v>118</v>
      </c>
      <c r="F1896" t="s">
        <v>119</v>
      </c>
      <c r="G1896" t="s">
        <v>62</v>
      </c>
      <c r="H1896" t="s">
        <v>33</v>
      </c>
      <c r="I1896" s="3">
        <v>7.9851449385053702E-3</v>
      </c>
      <c r="J1896" s="7">
        <v>39538125889.199997</v>
      </c>
      <c r="K1896">
        <v>3.6555</v>
      </c>
      <c r="L1896" s="3">
        <f t="shared" si="145"/>
        <v>0.98032677884323649</v>
      </c>
      <c r="M1896" s="3">
        <f t="shared" si="146"/>
        <v>8.1453910173989747E-3</v>
      </c>
      <c r="N1896">
        <f t="shared" si="147"/>
        <v>322053495.46267951</v>
      </c>
      <c r="O1896">
        <f t="shared" si="148"/>
        <v>88.101079322303249</v>
      </c>
      <c r="P1896" s="3">
        <f t="shared" si="149"/>
        <v>8.1453910173989747E-3</v>
      </c>
      <c r="Q1896" t="s">
        <v>1637</v>
      </c>
    </row>
    <row r="1897" spans="1:19" x14ac:dyDescent="0.35">
      <c r="A1897" t="s">
        <v>73</v>
      </c>
      <c r="B1897" t="s">
        <v>52</v>
      </c>
      <c r="C1897" t="s">
        <v>1636</v>
      </c>
      <c r="D1897" t="s">
        <v>1636</v>
      </c>
      <c r="E1897" t="s">
        <v>1482</v>
      </c>
      <c r="F1897" t="s">
        <v>1483</v>
      </c>
      <c r="G1897" t="s">
        <v>38</v>
      </c>
      <c r="H1897" t="s">
        <v>33</v>
      </c>
      <c r="I1897" s="3">
        <v>5.6311292407405604E-4</v>
      </c>
      <c r="J1897" s="7">
        <v>39538125889.199997</v>
      </c>
      <c r="K1897">
        <v>3.6555</v>
      </c>
      <c r="L1897" s="3">
        <f t="shared" si="145"/>
        <v>0.98032677884323649</v>
      </c>
      <c r="M1897" s="3">
        <f t="shared" si="146"/>
        <v>5.744134876520629E-4</v>
      </c>
      <c r="N1897">
        <f t="shared" si="147"/>
        <v>22711232.78724169</v>
      </c>
      <c r="O1897">
        <f t="shared" si="148"/>
        <v>6.212893663586839</v>
      </c>
      <c r="P1897" s="3">
        <f t="shared" si="149"/>
        <v>5.744134876520629E-4</v>
      </c>
      <c r="Q1897" t="s">
        <v>1637</v>
      </c>
    </row>
    <row r="1898" spans="1:19" x14ac:dyDescent="0.35">
      <c r="A1898" t="s">
        <v>73</v>
      </c>
      <c r="B1898" t="s">
        <v>52</v>
      </c>
      <c r="C1898" t="s">
        <v>1636</v>
      </c>
      <c r="D1898" t="s">
        <v>1636</v>
      </c>
      <c r="E1898" t="s">
        <v>69</v>
      </c>
      <c r="F1898" t="s">
        <v>70</v>
      </c>
      <c r="G1898" t="s">
        <v>38</v>
      </c>
      <c r="H1898" t="s">
        <v>33</v>
      </c>
      <c r="I1898" s="3">
        <v>5.7079331086400563E-3</v>
      </c>
      <c r="J1898" s="7">
        <v>39538125889.199997</v>
      </c>
      <c r="K1898">
        <v>3.6555</v>
      </c>
      <c r="L1898" s="3">
        <f t="shared" si="145"/>
        <v>0.98032677884323649</v>
      </c>
      <c r="M1898" s="3">
        <f t="shared" si="146"/>
        <v>5.8224800462711923E-3</v>
      </c>
      <c r="N1898">
        <f t="shared" si="147"/>
        <v>230209949.05682543</v>
      </c>
      <c r="O1898">
        <f t="shared" si="148"/>
        <v>62.976323090363948</v>
      </c>
      <c r="P1898" s="3">
        <f t="shared" si="149"/>
        <v>5.8224800462711923E-3</v>
      </c>
      <c r="Q1898" t="s">
        <v>1637</v>
      </c>
    </row>
    <row r="1899" spans="1:19" x14ac:dyDescent="0.35">
      <c r="A1899" t="s">
        <v>73</v>
      </c>
      <c r="B1899" t="s">
        <v>52</v>
      </c>
      <c r="C1899" t="s">
        <v>39</v>
      </c>
      <c r="D1899" t="s">
        <v>40</v>
      </c>
      <c r="E1899" t="s">
        <v>918</v>
      </c>
      <c r="F1899" t="s">
        <v>919</v>
      </c>
      <c r="G1899" t="s">
        <v>922</v>
      </c>
      <c r="H1899" t="s">
        <v>452</v>
      </c>
      <c r="I1899" s="3">
        <v>1.3359087977051201E-3</v>
      </c>
      <c r="J1899" s="7">
        <v>28142052356.25</v>
      </c>
      <c r="K1899">
        <v>3.6555</v>
      </c>
      <c r="L1899" s="3">
        <f t="shared" si="145"/>
        <v>0.98579238371259348</v>
      </c>
      <c r="M1899" s="3">
        <f t="shared" si="146"/>
        <v>1.3551624254530684E-3</v>
      </c>
      <c r="N1899">
        <f t="shared" si="147"/>
        <v>38137051.928322986</v>
      </c>
      <c r="O1899">
        <f t="shared" si="148"/>
        <v>10.432786740069206</v>
      </c>
      <c r="P1899" s="3">
        <f t="shared" si="149"/>
        <v>1.3551624254530682E-3</v>
      </c>
      <c r="Q1899" t="s">
        <v>1638</v>
      </c>
      <c r="R1899" t="s">
        <v>920</v>
      </c>
      <c r="S1899" t="s">
        <v>922</v>
      </c>
    </row>
    <row r="1900" spans="1:19" x14ac:dyDescent="0.35">
      <c r="A1900" t="s">
        <v>73</v>
      </c>
      <c r="B1900" t="s">
        <v>52</v>
      </c>
      <c r="C1900" t="s">
        <v>1636</v>
      </c>
      <c r="D1900" t="s">
        <v>1636</v>
      </c>
      <c r="E1900" t="s">
        <v>1381</v>
      </c>
      <c r="F1900" t="s">
        <v>1382</v>
      </c>
      <c r="G1900" t="s">
        <v>38</v>
      </c>
      <c r="H1900" t="s">
        <v>33</v>
      </c>
      <c r="I1900" s="3">
        <v>1.1555693983033299E-2</v>
      </c>
      <c r="J1900" s="7">
        <v>39538125889.199997</v>
      </c>
      <c r="K1900">
        <v>3.6555</v>
      </c>
      <c r="L1900" s="3">
        <f t="shared" si="145"/>
        <v>0.98032677884323649</v>
      </c>
      <c r="M1900" s="3">
        <f t="shared" si="146"/>
        <v>1.1787593925230481E-2</v>
      </c>
      <c r="N1900">
        <f t="shared" si="147"/>
        <v>466059372.54653192</v>
      </c>
      <c r="O1900">
        <f t="shared" si="148"/>
        <v>127.49538299727313</v>
      </c>
      <c r="P1900" s="3">
        <f t="shared" si="149"/>
        <v>1.1787593925230481E-2</v>
      </c>
      <c r="Q1900" t="s">
        <v>1637</v>
      </c>
    </row>
    <row r="1901" spans="1:19" x14ac:dyDescent="0.35">
      <c r="A1901" t="s">
        <v>73</v>
      </c>
      <c r="B1901" t="s">
        <v>52</v>
      </c>
      <c r="C1901" t="s">
        <v>1636</v>
      </c>
      <c r="D1901" t="s">
        <v>1636</v>
      </c>
      <c r="E1901" t="s">
        <v>1484</v>
      </c>
      <c r="F1901" t="s">
        <v>1485</v>
      </c>
      <c r="G1901" t="s">
        <v>45</v>
      </c>
      <c r="H1901" t="s">
        <v>33</v>
      </c>
      <c r="I1901" s="3">
        <v>5.9489870474199551E-4</v>
      </c>
      <c r="J1901" s="7">
        <v>39538125889.199997</v>
      </c>
      <c r="K1901">
        <v>3.6555</v>
      </c>
      <c r="L1901" s="3">
        <f t="shared" si="145"/>
        <v>0.98032677884323649</v>
      </c>
      <c r="M1901" s="3">
        <f t="shared" si="146"/>
        <v>6.0683714612382879E-4</v>
      </c>
      <c r="N1901">
        <f t="shared" si="147"/>
        <v>23993203.477686796</v>
      </c>
      <c r="O1901">
        <f t="shared" si="148"/>
        <v>6.5635900636538898</v>
      </c>
      <c r="P1901" s="3">
        <f t="shared" si="149"/>
        <v>6.0683714612382879E-4</v>
      </c>
      <c r="Q1901" t="s">
        <v>1637</v>
      </c>
    </row>
    <row r="1902" spans="1:19" x14ac:dyDescent="0.35">
      <c r="A1902" t="s">
        <v>73</v>
      </c>
      <c r="B1902" t="s">
        <v>52</v>
      </c>
      <c r="C1902" t="s">
        <v>1636</v>
      </c>
      <c r="D1902" t="s">
        <v>1636</v>
      </c>
      <c r="E1902" t="s">
        <v>1183</v>
      </c>
      <c r="F1902" t="s">
        <v>1184</v>
      </c>
      <c r="G1902" t="s">
        <v>45</v>
      </c>
      <c r="H1902" t="s">
        <v>33</v>
      </c>
      <c r="I1902" s="3">
        <v>2.4927048885729831E-3</v>
      </c>
      <c r="J1902" s="7">
        <v>39538125889.199997</v>
      </c>
      <c r="K1902">
        <v>3.6555</v>
      </c>
      <c r="L1902" s="3">
        <f t="shared" si="145"/>
        <v>0.98032677884323649</v>
      </c>
      <c r="M1902" s="3">
        <f t="shared" si="146"/>
        <v>2.5427285496723026E-3</v>
      </c>
      <c r="N1902">
        <f t="shared" si="147"/>
        <v>100534721.49900644</v>
      </c>
      <c r="O1902">
        <f t="shared" si="148"/>
        <v>27.502317466559003</v>
      </c>
      <c r="P1902" s="3">
        <f t="shared" si="149"/>
        <v>2.5427285496723026E-3</v>
      </c>
      <c r="Q1902" t="s">
        <v>1637</v>
      </c>
    </row>
    <row r="1903" spans="1:19" x14ac:dyDescent="0.35">
      <c r="A1903" t="s">
        <v>73</v>
      </c>
      <c r="B1903" t="s">
        <v>52</v>
      </c>
      <c r="C1903" t="s">
        <v>1636</v>
      </c>
      <c r="D1903" t="s">
        <v>1636</v>
      </c>
      <c r="E1903" t="s">
        <v>1488</v>
      </c>
      <c r="F1903" t="s">
        <v>1489</v>
      </c>
      <c r="G1903" t="s">
        <v>45</v>
      </c>
      <c r="H1903" t="s">
        <v>33</v>
      </c>
      <c r="I1903" s="3">
        <v>7.1485555380077564E-3</v>
      </c>
      <c r="J1903" s="7">
        <v>39538125889.199997</v>
      </c>
      <c r="K1903">
        <v>3.6555</v>
      </c>
      <c r="L1903" s="3">
        <f t="shared" si="145"/>
        <v>0.98032677884323649</v>
      </c>
      <c r="M1903" s="3">
        <f t="shared" si="146"/>
        <v>7.2920129208781694E-3</v>
      </c>
      <c r="N1903">
        <f t="shared" si="147"/>
        <v>288312524.85135406</v>
      </c>
      <c r="O1903">
        <f t="shared" si="148"/>
        <v>78.870886294994946</v>
      </c>
      <c r="P1903" s="3">
        <f t="shared" si="149"/>
        <v>7.2920129208781702E-3</v>
      </c>
      <c r="Q1903" t="s">
        <v>1637</v>
      </c>
    </row>
    <row r="1904" spans="1:19" x14ac:dyDescent="0.35">
      <c r="A1904" t="s">
        <v>73</v>
      </c>
      <c r="B1904" t="s">
        <v>52</v>
      </c>
      <c r="C1904" t="s">
        <v>1636</v>
      </c>
      <c r="D1904" t="s">
        <v>1636</v>
      </c>
      <c r="E1904" t="s">
        <v>1374</v>
      </c>
      <c r="F1904" t="s">
        <v>1375</v>
      </c>
      <c r="G1904" t="s">
        <v>1376</v>
      </c>
      <c r="H1904" t="s">
        <v>33</v>
      </c>
      <c r="I1904" s="3">
        <v>1.162928762572687E-3</v>
      </c>
      <c r="J1904" s="7">
        <v>39538125889.199997</v>
      </c>
      <c r="K1904">
        <v>3.6555</v>
      </c>
      <c r="L1904" s="3">
        <f t="shared" si="145"/>
        <v>0.98032677884323649</v>
      </c>
      <c r="M1904" s="3">
        <f t="shared" si="146"/>
        <v>1.1862664446899193E-3</v>
      </c>
      <c r="N1904">
        <f t="shared" si="147"/>
        <v>46902752.02828373</v>
      </c>
      <c r="O1904">
        <f t="shared" si="148"/>
        <v>12.830735064501088</v>
      </c>
      <c r="P1904" s="3">
        <f t="shared" si="149"/>
        <v>1.1862664446899193E-3</v>
      </c>
      <c r="Q1904" t="s">
        <v>1637</v>
      </c>
    </row>
    <row r="1905" spans="1:19" x14ac:dyDescent="0.35">
      <c r="A1905" t="s">
        <v>73</v>
      </c>
      <c r="B1905" t="s">
        <v>52</v>
      </c>
      <c r="C1905" t="s">
        <v>1636</v>
      </c>
      <c r="D1905" t="s">
        <v>1636</v>
      </c>
      <c r="E1905" t="s">
        <v>1486</v>
      </c>
      <c r="F1905" t="s">
        <v>1487</v>
      </c>
      <c r="G1905" t="s">
        <v>58</v>
      </c>
      <c r="H1905" t="s">
        <v>33</v>
      </c>
      <c r="I1905" s="3">
        <v>3.7321865223608012E-4</v>
      </c>
      <c r="J1905" s="7">
        <v>39538125889.199997</v>
      </c>
      <c r="K1905">
        <v>3.6555</v>
      </c>
      <c r="L1905" s="3">
        <f t="shared" si="145"/>
        <v>0.98032677884323649</v>
      </c>
      <c r="M1905" s="3">
        <f t="shared" si="146"/>
        <v>3.8070841304209776E-4</v>
      </c>
      <c r="N1905">
        <f t="shared" si="147"/>
        <v>15052497.161936011</v>
      </c>
      <c r="O1905">
        <f t="shared" si="148"/>
        <v>4.1177669708483142</v>
      </c>
      <c r="P1905" s="3">
        <f t="shared" si="149"/>
        <v>3.8070841304209776E-4</v>
      </c>
      <c r="Q1905" t="s">
        <v>1637</v>
      </c>
    </row>
    <row r="1906" spans="1:19" x14ac:dyDescent="0.35">
      <c r="A1906" t="s">
        <v>73</v>
      </c>
      <c r="B1906" t="s">
        <v>52</v>
      </c>
      <c r="C1906" t="s">
        <v>1636</v>
      </c>
      <c r="D1906" t="s">
        <v>1636</v>
      </c>
      <c r="E1906" t="s">
        <v>1490</v>
      </c>
      <c r="F1906" t="s">
        <v>1491</v>
      </c>
      <c r="G1906" t="s">
        <v>58</v>
      </c>
      <c r="H1906" t="s">
        <v>33</v>
      </c>
      <c r="I1906" s="3">
        <v>2.2116104939136089E-3</v>
      </c>
      <c r="J1906" s="7">
        <v>39538125889.199997</v>
      </c>
      <c r="K1906">
        <v>3.6555</v>
      </c>
      <c r="L1906" s="3">
        <f t="shared" si="145"/>
        <v>0.98032677884323649</v>
      </c>
      <c r="M1906" s="3">
        <f t="shared" si="146"/>
        <v>2.2559931460030699E-3</v>
      </c>
      <c r="N1906">
        <f t="shared" si="147"/>
        <v>89197741.011841729</v>
      </c>
      <c r="O1906">
        <f t="shared" si="148"/>
        <v>24.400968680574948</v>
      </c>
      <c r="P1906" s="3">
        <f t="shared" si="149"/>
        <v>2.2559931460030699E-3</v>
      </c>
      <c r="Q1906" t="s">
        <v>1637</v>
      </c>
    </row>
    <row r="1907" spans="1:19" x14ac:dyDescent="0.35">
      <c r="A1907" t="s">
        <v>73</v>
      </c>
      <c r="B1907" t="s">
        <v>52</v>
      </c>
      <c r="C1907" t="s">
        <v>1636</v>
      </c>
      <c r="D1907" t="s">
        <v>1636</v>
      </c>
      <c r="E1907" t="s">
        <v>1492</v>
      </c>
      <c r="F1907" t="s">
        <v>1493</v>
      </c>
      <c r="G1907" t="s">
        <v>1376</v>
      </c>
      <c r="H1907" t="s">
        <v>33</v>
      </c>
      <c r="I1907" s="3">
        <v>1.9680574221415301E-3</v>
      </c>
      <c r="J1907" s="7">
        <v>39538125889.199997</v>
      </c>
      <c r="K1907">
        <v>3.6555</v>
      </c>
      <c r="L1907" s="3">
        <f t="shared" si="145"/>
        <v>0.98032677884323649</v>
      </c>
      <c r="M1907" s="3">
        <f t="shared" si="146"/>
        <v>2.0075524453833584E-3</v>
      </c>
      <c r="N1907">
        <f t="shared" si="147"/>
        <v>79374861.314738527</v>
      </c>
      <c r="O1907">
        <f t="shared" si="148"/>
        <v>21.713817894881281</v>
      </c>
      <c r="P1907" s="3">
        <f t="shared" si="149"/>
        <v>2.0075524453833584E-3</v>
      </c>
      <c r="Q1907" t="s">
        <v>1637</v>
      </c>
    </row>
    <row r="1908" spans="1:19" x14ac:dyDescent="0.35">
      <c r="A1908" t="s">
        <v>73</v>
      </c>
      <c r="B1908" t="s">
        <v>52</v>
      </c>
      <c r="C1908" t="s">
        <v>29</v>
      </c>
      <c r="D1908" t="s">
        <v>30</v>
      </c>
      <c r="E1908" t="s">
        <v>1484</v>
      </c>
      <c r="F1908" t="s">
        <v>1485</v>
      </c>
      <c r="G1908" t="s">
        <v>45</v>
      </c>
      <c r="H1908" t="s">
        <v>33</v>
      </c>
      <c r="I1908" s="3">
        <v>2.9657314415316902E-3</v>
      </c>
      <c r="J1908" s="7">
        <v>7930987799.5100002</v>
      </c>
      <c r="K1908">
        <v>3.6555</v>
      </c>
      <c r="L1908" s="3">
        <f t="shared" si="145"/>
        <v>0.95735713154437951</v>
      </c>
      <c r="M1908" s="3">
        <f t="shared" si="146"/>
        <v>3.0978318788386339E-3</v>
      </c>
      <c r="N1908">
        <f t="shared" si="147"/>
        <v>24568866.836002346</v>
      </c>
      <c r="O1908">
        <f t="shared" si="148"/>
        <v>6.7210687555744348</v>
      </c>
      <c r="P1908" s="3">
        <f t="shared" si="149"/>
        <v>3.0978318788386339E-3</v>
      </c>
      <c r="Q1908" t="s">
        <v>1638</v>
      </c>
      <c r="R1908" t="s">
        <v>33</v>
      </c>
      <c r="S1908" t="s">
        <v>45</v>
      </c>
    </row>
    <row r="1909" spans="1:19" x14ac:dyDescent="0.35">
      <c r="A1909" t="s">
        <v>73</v>
      </c>
      <c r="B1909" t="s">
        <v>52</v>
      </c>
      <c r="C1909" t="s">
        <v>1636</v>
      </c>
      <c r="D1909" t="s">
        <v>1636</v>
      </c>
      <c r="E1909" t="s">
        <v>86</v>
      </c>
      <c r="F1909" t="s">
        <v>87</v>
      </c>
      <c r="G1909" t="s">
        <v>85</v>
      </c>
      <c r="H1909" t="s">
        <v>33</v>
      </c>
      <c r="I1909" s="3">
        <v>1.4584999303854319E-3</v>
      </c>
      <c r="J1909" s="7">
        <v>39538125889.199997</v>
      </c>
      <c r="K1909">
        <v>3.6555</v>
      </c>
      <c r="L1909" s="3">
        <f t="shared" si="145"/>
        <v>0.98032677884323649</v>
      </c>
      <c r="M1909" s="3">
        <f t="shared" si="146"/>
        <v>1.4877691417411131E-3</v>
      </c>
      <c r="N1909">
        <f t="shared" si="147"/>
        <v>58823603.620227166</v>
      </c>
      <c r="O1909">
        <f t="shared" si="148"/>
        <v>16.0918078567165</v>
      </c>
      <c r="P1909" s="3">
        <f t="shared" si="149"/>
        <v>1.4877691417411131E-3</v>
      </c>
      <c r="Q1909" t="s">
        <v>1637</v>
      </c>
    </row>
    <row r="1910" spans="1:19" x14ac:dyDescent="0.35">
      <c r="A1910" t="s">
        <v>73</v>
      </c>
      <c r="B1910" t="s">
        <v>52</v>
      </c>
      <c r="C1910" t="s">
        <v>1636</v>
      </c>
      <c r="D1910" t="s">
        <v>1636</v>
      </c>
      <c r="E1910" t="s">
        <v>1494</v>
      </c>
      <c r="F1910" t="s">
        <v>1495</v>
      </c>
      <c r="G1910" t="s">
        <v>1497</v>
      </c>
      <c r="H1910" t="s">
        <v>33</v>
      </c>
      <c r="I1910" s="3">
        <v>1.6587054378860611E-3</v>
      </c>
      <c r="J1910" s="7">
        <v>39538125889.199997</v>
      </c>
      <c r="K1910">
        <v>3.6555</v>
      </c>
      <c r="L1910" s="3">
        <f t="shared" si="145"/>
        <v>0.98032677884323649</v>
      </c>
      <c r="M1910" s="3">
        <f t="shared" si="146"/>
        <v>1.6919923781367027E-3</v>
      </c>
      <c r="N1910">
        <f t="shared" si="147"/>
        <v>66898207.650335841</v>
      </c>
      <c r="O1910">
        <f t="shared" si="148"/>
        <v>18.300699671819409</v>
      </c>
      <c r="P1910" s="3">
        <f t="shared" si="149"/>
        <v>1.6919923781367027E-3</v>
      </c>
      <c r="Q1910" t="s">
        <v>1637</v>
      </c>
    </row>
    <row r="1911" spans="1:19" x14ac:dyDescent="0.35">
      <c r="A1911" t="s">
        <v>73</v>
      </c>
      <c r="B1911" t="s">
        <v>52</v>
      </c>
      <c r="C1911" t="s">
        <v>1636</v>
      </c>
      <c r="D1911" t="s">
        <v>1636</v>
      </c>
      <c r="E1911" t="s">
        <v>1498</v>
      </c>
      <c r="F1911" t="s">
        <v>1499</v>
      </c>
      <c r="G1911" t="s">
        <v>1497</v>
      </c>
      <c r="H1911" t="s">
        <v>33</v>
      </c>
      <c r="I1911" s="3">
        <v>1.4134327413824819E-3</v>
      </c>
      <c r="J1911" s="7">
        <v>39538125889.199997</v>
      </c>
      <c r="K1911">
        <v>3.6555</v>
      </c>
      <c r="L1911" s="3">
        <f t="shared" si="145"/>
        <v>0.98032677884323649</v>
      </c>
      <c r="M1911" s="3">
        <f t="shared" si="146"/>
        <v>1.4417975433154043E-3</v>
      </c>
      <c r="N1911">
        <f t="shared" si="147"/>
        <v>57005972.774343736</v>
      </c>
      <c r="O1911">
        <f t="shared" si="148"/>
        <v>15.594576056447472</v>
      </c>
      <c r="P1911" s="3">
        <f t="shared" si="149"/>
        <v>1.4417975433154043E-3</v>
      </c>
      <c r="Q1911" t="s">
        <v>1637</v>
      </c>
    </row>
    <row r="1912" spans="1:19" x14ac:dyDescent="0.35">
      <c r="A1912" t="s">
        <v>73</v>
      </c>
      <c r="B1912" t="s">
        <v>52</v>
      </c>
      <c r="C1912" t="s">
        <v>1636</v>
      </c>
      <c r="D1912" t="s">
        <v>1636</v>
      </c>
      <c r="E1912" t="s">
        <v>1201</v>
      </c>
      <c r="F1912" t="s">
        <v>1202</v>
      </c>
      <c r="H1912" t="s">
        <v>128</v>
      </c>
      <c r="I1912" s="3">
        <v>2.2720258962144742E-3</v>
      </c>
      <c r="J1912" s="7">
        <v>39538125889.199997</v>
      </c>
      <c r="K1912">
        <v>3.6555</v>
      </c>
      <c r="L1912" s="3">
        <f t="shared" si="145"/>
        <v>0.98032677884323649</v>
      </c>
      <c r="M1912" s="3">
        <f t="shared" si="146"/>
        <v>2.3176209660368693E-3</v>
      </c>
      <c r="N1912">
        <f t="shared" si="147"/>
        <v>91634389.518615052</v>
      </c>
      <c r="O1912">
        <f t="shared" si="148"/>
        <v>25.067539192617986</v>
      </c>
      <c r="P1912" s="3">
        <f t="shared" si="149"/>
        <v>2.3176209660368693E-3</v>
      </c>
      <c r="Q1912" t="s">
        <v>1637</v>
      </c>
    </row>
    <row r="1913" spans="1:19" x14ac:dyDescent="0.35">
      <c r="A1913" t="s">
        <v>73</v>
      </c>
      <c r="B1913" t="s">
        <v>52</v>
      </c>
      <c r="C1913" t="s">
        <v>1636</v>
      </c>
      <c r="D1913" t="s">
        <v>1636</v>
      </c>
      <c r="E1913" t="s">
        <v>238</v>
      </c>
      <c r="F1913" t="s">
        <v>239</v>
      </c>
      <c r="H1913" t="s">
        <v>128</v>
      </c>
      <c r="I1913" s="3">
        <v>2.7981410697568948E-3</v>
      </c>
      <c r="J1913" s="7">
        <v>39538125889.199997</v>
      </c>
      <c r="K1913">
        <v>3.6555</v>
      </c>
      <c r="L1913" s="3">
        <f t="shared" si="145"/>
        <v>0.98032677884323649</v>
      </c>
      <c r="M1913" s="3">
        <f t="shared" si="146"/>
        <v>2.8542942314180564E-3</v>
      </c>
      <c r="N1913">
        <f t="shared" si="147"/>
        <v>112853444.64662446</v>
      </c>
      <c r="O1913">
        <f t="shared" si="148"/>
        <v>30.87223215610025</v>
      </c>
      <c r="P1913" s="3">
        <f t="shared" si="149"/>
        <v>2.8542942314180564E-3</v>
      </c>
      <c r="Q1913" t="s">
        <v>1637</v>
      </c>
    </row>
    <row r="1914" spans="1:19" x14ac:dyDescent="0.35">
      <c r="A1914" t="s">
        <v>73</v>
      </c>
      <c r="B1914" t="s">
        <v>52</v>
      </c>
      <c r="C1914" t="s">
        <v>76</v>
      </c>
      <c r="D1914" t="s">
        <v>77</v>
      </c>
      <c r="E1914" t="s">
        <v>918</v>
      </c>
      <c r="F1914" t="s">
        <v>919</v>
      </c>
      <c r="G1914" t="s">
        <v>922</v>
      </c>
      <c r="H1914" t="s">
        <v>452</v>
      </c>
      <c r="I1914" s="3">
        <v>6.65237058798826E-3</v>
      </c>
      <c r="J1914" s="7">
        <v>3465085733.4400001</v>
      </c>
      <c r="K1914">
        <v>3.6555</v>
      </c>
      <c r="L1914" s="3">
        <f t="shared" si="145"/>
        <v>0.98851089210213039</v>
      </c>
      <c r="M1914" s="3">
        <f t="shared" si="146"/>
        <v>6.7296887076697528E-3</v>
      </c>
      <c r="N1914">
        <f t="shared" si="147"/>
        <v>23318948.331438731</v>
      </c>
      <c r="O1914">
        <f t="shared" si="148"/>
        <v>6.3791405639279803</v>
      </c>
      <c r="P1914" s="3">
        <f t="shared" si="149"/>
        <v>6.7296887076697528E-3</v>
      </c>
      <c r="Q1914" t="s">
        <v>1638</v>
      </c>
      <c r="R1914" t="s">
        <v>920</v>
      </c>
      <c r="S1914" t="s">
        <v>922</v>
      </c>
    </row>
    <row r="1915" spans="1:19" x14ac:dyDescent="0.35">
      <c r="A1915" t="s">
        <v>73</v>
      </c>
      <c r="B1915" t="s">
        <v>52</v>
      </c>
      <c r="C1915" t="s">
        <v>1636</v>
      </c>
      <c r="D1915" t="s">
        <v>1636</v>
      </c>
      <c r="E1915" t="s">
        <v>1191</v>
      </c>
      <c r="F1915" t="s">
        <v>1192</v>
      </c>
      <c r="G1915" t="s">
        <v>1193</v>
      </c>
      <c r="H1915" t="s">
        <v>128</v>
      </c>
      <c r="I1915" s="3">
        <v>2.3483973557785389E-3</v>
      </c>
      <c r="J1915" s="7">
        <v>39538125889.199997</v>
      </c>
      <c r="K1915">
        <v>3.6555</v>
      </c>
      <c r="L1915" s="3">
        <f t="shared" si="145"/>
        <v>0.98032677884323649</v>
      </c>
      <c r="M1915" s="3">
        <f t="shared" si="146"/>
        <v>2.3955250498712225E-3</v>
      </c>
      <c r="N1915">
        <f t="shared" si="147"/>
        <v>94714570.992540494</v>
      </c>
      <c r="O1915">
        <f t="shared" si="148"/>
        <v>25.910154833139242</v>
      </c>
      <c r="P1915" s="3">
        <f t="shared" si="149"/>
        <v>2.3955250498712225E-3</v>
      </c>
      <c r="Q1915" t="s">
        <v>1637</v>
      </c>
    </row>
    <row r="1916" spans="1:19" x14ac:dyDescent="0.35">
      <c r="A1916" t="s">
        <v>73</v>
      </c>
      <c r="B1916" t="s">
        <v>52</v>
      </c>
      <c r="C1916" t="s">
        <v>76</v>
      </c>
      <c r="D1916" t="s">
        <v>77</v>
      </c>
      <c r="E1916" t="s">
        <v>1329</v>
      </c>
      <c r="F1916" t="s">
        <v>1330</v>
      </c>
      <c r="H1916" t="s">
        <v>128</v>
      </c>
      <c r="I1916" s="3">
        <v>9.1662722985579696E-3</v>
      </c>
      <c r="J1916" s="7">
        <v>3465085733.4400001</v>
      </c>
      <c r="K1916">
        <v>3.6555</v>
      </c>
      <c r="L1916" s="3">
        <f t="shared" si="145"/>
        <v>0.98851089210213039</v>
      </c>
      <c r="M1916" s="3">
        <f t="shared" si="146"/>
        <v>9.2728085970457206E-3</v>
      </c>
      <c r="N1916" s="4">
        <f t="shared" si="147"/>
        <v>32131076.77854291</v>
      </c>
      <c r="O1916">
        <f t="shared" si="148"/>
        <v>8.7897898450397793</v>
      </c>
      <c r="P1916" s="3">
        <f t="shared" si="149"/>
        <v>9.2728085970457206E-3</v>
      </c>
      <c r="Q1916" t="s">
        <v>1638</v>
      </c>
      <c r="R1916" t="s">
        <v>920</v>
      </c>
      <c r="S1916" t="s">
        <v>1331</v>
      </c>
    </row>
    <row r="1917" spans="1:19" x14ac:dyDescent="0.35">
      <c r="A1917" t="s">
        <v>73</v>
      </c>
      <c r="B1917" t="s">
        <v>52</v>
      </c>
      <c r="C1917" t="s">
        <v>1636</v>
      </c>
      <c r="D1917" t="s">
        <v>1636</v>
      </c>
      <c r="E1917" t="s">
        <v>225</v>
      </c>
      <c r="F1917" t="s">
        <v>226</v>
      </c>
      <c r="H1917" t="s">
        <v>128</v>
      </c>
      <c r="I1917" s="3">
        <v>3.306770268107025E-3</v>
      </c>
      <c r="J1917" s="7">
        <v>39538125889.199997</v>
      </c>
      <c r="K1917">
        <v>3.6555</v>
      </c>
      <c r="L1917" s="3">
        <f t="shared" si="145"/>
        <v>0.98032677884323649</v>
      </c>
      <c r="M1917" s="3">
        <f t="shared" si="146"/>
        <v>3.3731306126401437E-3</v>
      </c>
      <c r="N1917">
        <f t="shared" si="147"/>
        <v>133367262.80328031</v>
      </c>
      <c r="O1917">
        <f t="shared" si="148"/>
        <v>36.484000219745674</v>
      </c>
      <c r="P1917" s="3">
        <f t="shared" si="149"/>
        <v>3.3731306126401437E-3</v>
      </c>
      <c r="Q1917" t="s">
        <v>1637</v>
      </c>
    </row>
    <row r="1918" spans="1:19" x14ac:dyDescent="0.35">
      <c r="A1918" t="s">
        <v>73</v>
      </c>
      <c r="B1918" t="s">
        <v>52</v>
      </c>
      <c r="C1918" t="s">
        <v>1636</v>
      </c>
      <c r="D1918" t="s">
        <v>1636</v>
      </c>
      <c r="E1918" t="s">
        <v>1505</v>
      </c>
      <c r="F1918" t="s">
        <v>1506</v>
      </c>
      <c r="H1918" t="s">
        <v>128</v>
      </c>
      <c r="I1918" s="3">
        <v>5.2134309021407217E-4</v>
      </c>
      <c r="J1918" s="7">
        <v>39538125889.199997</v>
      </c>
      <c r="K1918">
        <v>3.6555</v>
      </c>
      <c r="L1918" s="3">
        <f t="shared" si="145"/>
        <v>0.98032677884323649</v>
      </c>
      <c r="M1918" s="3">
        <f t="shared" si="146"/>
        <v>5.3180541577089763E-4</v>
      </c>
      <c r="N1918">
        <f t="shared" si="147"/>
        <v>21026589.477308095</v>
      </c>
      <c r="O1918">
        <f t="shared" si="148"/>
        <v>5.7520419853120215</v>
      </c>
      <c r="P1918" s="3">
        <f t="shared" si="149"/>
        <v>5.3180541577089763E-4</v>
      </c>
      <c r="Q1918" t="s">
        <v>1637</v>
      </c>
    </row>
    <row r="1919" spans="1:19" x14ac:dyDescent="0.35">
      <c r="A1919" t="s">
        <v>73</v>
      </c>
      <c r="B1919" t="s">
        <v>52</v>
      </c>
      <c r="C1919" t="s">
        <v>1636</v>
      </c>
      <c r="D1919" t="s">
        <v>1636</v>
      </c>
      <c r="E1919" t="s">
        <v>1507</v>
      </c>
      <c r="F1919" t="s">
        <v>1508</v>
      </c>
      <c r="H1919" t="s">
        <v>128</v>
      </c>
      <c r="I1919" s="3">
        <v>5.221298732314898E-4</v>
      </c>
      <c r="J1919" s="7">
        <v>39538125889.199997</v>
      </c>
      <c r="K1919">
        <v>3.6555</v>
      </c>
      <c r="L1919" s="3">
        <f t="shared" si="145"/>
        <v>0.98032677884323649</v>
      </c>
      <c r="M1919" s="3">
        <f t="shared" si="146"/>
        <v>5.3260798796865604E-4</v>
      </c>
      <c r="N1919">
        <f t="shared" si="147"/>
        <v>21058321.677898239</v>
      </c>
      <c r="O1919">
        <f t="shared" si="148"/>
        <v>5.7607226584320168</v>
      </c>
      <c r="P1919" s="3">
        <f t="shared" si="149"/>
        <v>5.3260798796865604E-4</v>
      </c>
      <c r="Q1919" t="s">
        <v>1637</v>
      </c>
    </row>
    <row r="1920" spans="1:19" x14ac:dyDescent="0.35">
      <c r="A1920" t="s">
        <v>73</v>
      </c>
      <c r="B1920" t="s">
        <v>52</v>
      </c>
      <c r="C1920" t="s">
        <v>1636</v>
      </c>
      <c r="D1920" t="s">
        <v>1636</v>
      </c>
      <c r="E1920" t="s">
        <v>219</v>
      </c>
      <c r="F1920" t="s">
        <v>220</v>
      </c>
      <c r="H1920" t="s">
        <v>128</v>
      </c>
      <c r="I1920" s="3">
        <v>6.4698994373341265E-4</v>
      </c>
      <c r="J1920" s="7">
        <v>39538125889.199997</v>
      </c>
      <c r="K1920">
        <v>3.6555</v>
      </c>
      <c r="L1920" s="3">
        <f t="shared" si="145"/>
        <v>0.98032677884323649</v>
      </c>
      <c r="M1920" s="3">
        <f t="shared" si="146"/>
        <v>6.5997375334054034E-4</v>
      </c>
      <c r="N1920">
        <f t="shared" si="147"/>
        <v>26094125.343146112</v>
      </c>
      <c r="O1920">
        <f t="shared" si="148"/>
        <v>7.1383190652841231</v>
      </c>
      <c r="P1920" s="3">
        <f t="shared" si="149"/>
        <v>6.5997375334054034E-4</v>
      </c>
      <c r="Q1920" t="s">
        <v>1637</v>
      </c>
    </row>
    <row r="1921" spans="1:19" x14ac:dyDescent="0.35">
      <c r="A1921" t="s">
        <v>73</v>
      </c>
      <c r="B1921" t="s">
        <v>52</v>
      </c>
      <c r="C1921" t="s">
        <v>1636</v>
      </c>
      <c r="D1921" t="s">
        <v>1636</v>
      </c>
      <c r="E1921" t="s">
        <v>1196</v>
      </c>
      <c r="F1921" t="s">
        <v>1197</v>
      </c>
      <c r="G1921" t="s">
        <v>230</v>
      </c>
      <c r="H1921" t="s">
        <v>128</v>
      </c>
      <c r="I1921" s="3">
        <v>2.207128815810246E-4</v>
      </c>
      <c r="J1921" s="7">
        <v>39538125889.199997</v>
      </c>
      <c r="K1921">
        <v>3.6555</v>
      </c>
      <c r="L1921" s="3">
        <f t="shared" si="145"/>
        <v>0.98032677884323649</v>
      </c>
      <c r="M1921" s="3">
        <f t="shared" si="146"/>
        <v>2.2514215294767406E-4</v>
      </c>
      <c r="N1921">
        <f t="shared" si="147"/>
        <v>8901698.786210658</v>
      </c>
      <c r="O1921">
        <f t="shared" si="148"/>
        <v>2.4351521778718803</v>
      </c>
      <c r="P1921" s="3">
        <f t="shared" si="149"/>
        <v>2.2514215294767409E-4</v>
      </c>
      <c r="Q1921" t="s">
        <v>1637</v>
      </c>
    </row>
    <row r="1922" spans="1:19" x14ac:dyDescent="0.35">
      <c r="A1922" t="s">
        <v>73</v>
      </c>
      <c r="B1922" t="s">
        <v>52</v>
      </c>
      <c r="C1922" t="s">
        <v>1636</v>
      </c>
      <c r="D1922" t="s">
        <v>1636</v>
      </c>
      <c r="E1922" t="s">
        <v>228</v>
      </c>
      <c r="F1922" t="s">
        <v>229</v>
      </c>
      <c r="G1922" t="s">
        <v>230</v>
      </c>
      <c r="H1922" t="s">
        <v>128</v>
      </c>
      <c r="I1922" s="3">
        <v>9.4511931540148066E-4</v>
      </c>
      <c r="J1922" s="7">
        <v>39538125889.199997</v>
      </c>
      <c r="K1922">
        <v>3.6555</v>
      </c>
      <c r="L1922" s="3">
        <f t="shared" ref="L1922:L1985" si="150">SUMIFS($I$2:$I$3582,$A$2:$A$3582,$A1922,$B$2:$B$3582,$B1922,$C$2:$C$3582,$C1922)</f>
        <v>0.98032677884323649</v>
      </c>
      <c r="M1922" s="3">
        <f t="shared" ref="M1922:M1985" si="151">IF(L1922=0,0,I1922/L1922)</f>
        <v>9.6408599234298193E-4</v>
      </c>
      <c r="N1922">
        <f t="shared" ref="N1922:N1985" si="152">M1922*J1922</f>
        <v>38118153.333271123</v>
      </c>
      <c r="O1922">
        <f t="shared" ref="O1922:O1985" si="153">IF(K1922=0,"",N1922/K1922/1000000)</f>
        <v>10.427616833065551</v>
      </c>
      <c r="P1922" s="3">
        <f t="shared" ref="P1922:P1985" si="154">IF(J1922=0,0,N1922/J1922)</f>
        <v>9.6408599234298193E-4</v>
      </c>
      <c r="Q1922" t="s">
        <v>1637</v>
      </c>
    </row>
    <row r="1923" spans="1:19" x14ac:dyDescent="0.35">
      <c r="A1923" t="s">
        <v>73</v>
      </c>
      <c r="B1923" t="s">
        <v>52</v>
      </c>
      <c r="C1923" t="s">
        <v>1636</v>
      </c>
      <c r="D1923" t="s">
        <v>1636</v>
      </c>
      <c r="E1923" t="s">
        <v>236</v>
      </c>
      <c r="F1923" t="s">
        <v>237</v>
      </c>
      <c r="G1923" t="s">
        <v>230</v>
      </c>
      <c r="H1923" t="s">
        <v>128</v>
      </c>
      <c r="I1923" s="3">
        <v>1.460949141260085E-3</v>
      </c>
      <c r="J1923" s="7">
        <v>39538125889.199997</v>
      </c>
      <c r="K1923">
        <v>3.6555</v>
      </c>
      <c r="L1923" s="3">
        <f t="shared" si="150"/>
        <v>0.98032677884323649</v>
      </c>
      <c r="M1923" s="3">
        <f t="shared" si="151"/>
        <v>1.4902675034379578E-3</v>
      </c>
      <c r="N1923">
        <f t="shared" si="152"/>
        <v>58922384.159513764</v>
      </c>
      <c r="O1923">
        <f t="shared" si="153"/>
        <v>16.11883029941561</v>
      </c>
      <c r="P1923" s="3">
        <f t="shared" si="154"/>
        <v>1.4902675034379578E-3</v>
      </c>
      <c r="Q1923" t="s">
        <v>1637</v>
      </c>
    </row>
    <row r="1924" spans="1:19" x14ac:dyDescent="0.35">
      <c r="A1924" t="s">
        <v>73</v>
      </c>
      <c r="B1924" t="s">
        <v>52</v>
      </c>
      <c r="C1924" t="s">
        <v>1636</v>
      </c>
      <c r="D1924" t="s">
        <v>1636</v>
      </c>
      <c r="E1924" t="s">
        <v>234</v>
      </c>
      <c r="F1924" t="s">
        <v>235</v>
      </c>
      <c r="H1924" t="s">
        <v>128</v>
      </c>
      <c r="I1924" s="3">
        <v>2.489152710315259E-3</v>
      </c>
      <c r="J1924" s="7">
        <v>39538125889.199997</v>
      </c>
      <c r="K1924">
        <v>3.6555</v>
      </c>
      <c r="L1924" s="3">
        <f t="shared" si="150"/>
        <v>0.98032677884323649</v>
      </c>
      <c r="M1924" s="3">
        <f t="shared" si="151"/>
        <v>2.5391050862166625E-3</v>
      </c>
      <c r="N1924">
        <f t="shared" si="152"/>
        <v>100391456.54474242</v>
      </c>
      <c r="O1924">
        <f t="shared" si="153"/>
        <v>27.463125850018447</v>
      </c>
      <c r="P1924" s="3">
        <f t="shared" si="154"/>
        <v>2.5391050862166625E-3</v>
      </c>
      <c r="Q1924" t="s">
        <v>1637</v>
      </c>
    </row>
    <row r="1925" spans="1:19" x14ac:dyDescent="0.35">
      <c r="A1925" t="s">
        <v>73</v>
      </c>
      <c r="B1925" t="s">
        <v>52</v>
      </c>
      <c r="C1925" t="s">
        <v>76</v>
      </c>
      <c r="D1925" t="s">
        <v>77</v>
      </c>
      <c r="E1925" t="s">
        <v>1332</v>
      </c>
      <c r="F1925" t="s">
        <v>1333</v>
      </c>
      <c r="H1925" t="s">
        <v>128</v>
      </c>
      <c r="I1925" s="3">
        <v>1.0833731264987399E-2</v>
      </c>
      <c r="J1925" s="7">
        <v>3465085733.4400001</v>
      </c>
      <c r="K1925">
        <v>3.6555</v>
      </c>
      <c r="L1925" s="3">
        <f t="shared" si="150"/>
        <v>0.98851089210213039</v>
      </c>
      <c r="M1925" s="3">
        <f t="shared" si="151"/>
        <v>1.0959647841561755E-2</v>
      </c>
      <c r="N1925">
        <f t="shared" si="152"/>
        <v>37976119.379322127</v>
      </c>
      <c r="O1925">
        <f t="shared" si="153"/>
        <v>10.388761969449359</v>
      </c>
      <c r="P1925" s="3">
        <f t="shared" si="154"/>
        <v>1.0959647841561755E-2</v>
      </c>
      <c r="Q1925" t="s">
        <v>1638</v>
      </c>
      <c r="R1925" t="s">
        <v>920</v>
      </c>
      <c r="S1925" t="s">
        <v>1334</v>
      </c>
    </row>
    <row r="1926" spans="1:19" x14ac:dyDescent="0.35">
      <c r="A1926" t="s">
        <v>73</v>
      </c>
      <c r="B1926" t="s">
        <v>52</v>
      </c>
      <c r="C1926" t="s">
        <v>1636</v>
      </c>
      <c r="D1926" t="s">
        <v>1636</v>
      </c>
      <c r="E1926" t="s">
        <v>1194</v>
      </c>
      <c r="F1926" t="s">
        <v>1195</v>
      </c>
      <c r="H1926" t="s">
        <v>128</v>
      </c>
      <c r="I1926" s="3">
        <v>6.453505214301757E-5</v>
      </c>
      <c r="J1926" s="7">
        <v>39538125889.199997</v>
      </c>
      <c r="K1926">
        <v>3.6555</v>
      </c>
      <c r="L1926" s="3">
        <f t="shared" si="150"/>
        <v>0.98032677884323649</v>
      </c>
      <c r="M1926" s="3">
        <f t="shared" si="151"/>
        <v>6.5830143107145842E-5</v>
      </c>
      <c r="N1926">
        <f t="shared" si="152"/>
        <v>2602800.4854743839</v>
      </c>
      <c r="O1926">
        <f t="shared" si="153"/>
        <v>0.71202311187919132</v>
      </c>
      <c r="P1926" s="3">
        <f t="shared" si="154"/>
        <v>6.5830143107145842E-5</v>
      </c>
      <c r="Q1926" t="s">
        <v>1637</v>
      </c>
    </row>
    <row r="1927" spans="1:19" x14ac:dyDescent="0.35">
      <c r="A1927" t="s">
        <v>73</v>
      </c>
      <c r="B1927" t="s">
        <v>52</v>
      </c>
      <c r="C1927" t="s">
        <v>1636</v>
      </c>
      <c r="D1927" t="s">
        <v>1636</v>
      </c>
      <c r="E1927" t="s">
        <v>1198</v>
      </c>
      <c r="F1927" t="s">
        <v>1199</v>
      </c>
      <c r="G1927" t="s">
        <v>1200</v>
      </c>
      <c r="H1927" t="s">
        <v>128</v>
      </c>
      <c r="I1927" s="3">
        <v>1.011356587284188E-4</v>
      </c>
      <c r="J1927" s="7">
        <v>39538125889.199997</v>
      </c>
      <c r="K1927">
        <v>3.6555</v>
      </c>
      <c r="L1927" s="3">
        <f t="shared" si="150"/>
        <v>0.98032677884323649</v>
      </c>
      <c r="M1927" s="3">
        <f t="shared" si="151"/>
        <v>1.0316525153761137E-4</v>
      </c>
      <c r="N1927">
        <f t="shared" si="152"/>
        <v>4078960.7026850618</v>
      </c>
      <c r="O1927">
        <f t="shared" si="153"/>
        <v>1.1158420743222712</v>
      </c>
      <c r="P1927" s="3">
        <f t="shared" si="154"/>
        <v>1.0316525153761137E-4</v>
      </c>
      <c r="Q1927" t="s">
        <v>1637</v>
      </c>
    </row>
    <row r="1928" spans="1:19" x14ac:dyDescent="0.35">
      <c r="A1928" t="s">
        <v>73</v>
      </c>
      <c r="B1928" t="s">
        <v>52</v>
      </c>
      <c r="C1928" t="s">
        <v>1636</v>
      </c>
      <c r="D1928" t="s">
        <v>1636</v>
      </c>
      <c r="E1928" t="s">
        <v>251</v>
      </c>
      <c r="F1928" t="s">
        <v>252</v>
      </c>
      <c r="H1928" t="s">
        <v>128</v>
      </c>
      <c r="I1928" s="3">
        <v>1.7975867968504039E-3</v>
      </c>
      <c r="J1928" s="7">
        <v>39538125889.199997</v>
      </c>
      <c r="K1928">
        <v>3.6555</v>
      </c>
      <c r="L1928" s="3">
        <f t="shared" si="150"/>
        <v>0.98032677884323649</v>
      </c>
      <c r="M1928" s="3">
        <f t="shared" si="151"/>
        <v>1.8336608115219659E-3</v>
      </c>
      <c r="N1928">
        <f t="shared" si="152"/>
        <v>72499512.004048124</v>
      </c>
      <c r="O1928">
        <f t="shared" si="153"/>
        <v>19.832994666679834</v>
      </c>
      <c r="P1928" s="3">
        <f t="shared" si="154"/>
        <v>1.8336608115219661E-3</v>
      </c>
      <c r="Q1928" t="s">
        <v>1637</v>
      </c>
    </row>
    <row r="1929" spans="1:19" x14ac:dyDescent="0.35">
      <c r="A1929" t="s">
        <v>73</v>
      </c>
      <c r="B1929" t="s">
        <v>52</v>
      </c>
      <c r="C1929" t="s">
        <v>1636</v>
      </c>
      <c r="D1929" t="s">
        <v>1636</v>
      </c>
      <c r="E1929" t="s">
        <v>366</v>
      </c>
      <c r="F1929" t="s">
        <v>367</v>
      </c>
      <c r="G1929" t="s">
        <v>368</v>
      </c>
      <c r="H1929" t="s">
        <v>128</v>
      </c>
      <c r="I1929" s="3">
        <v>7.4404100815450751E-3</v>
      </c>
      <c r="J1929" s="7">
        <v>39538125889.199997</v>
      </c>
      <c r="K1929">
        <v>3.6555</v>
      </c>
      <c r="L1929" s="3">
        <f t="shared" si="150"/>
        <v>0.98032677884323649</v>
      </c>
      <c r="M1929" s="3">
        <f t="shared" si="151"/>
        <v>7.5897244083494193E-3</v>
      </c>
      <c r="N1929">
        <f t="shared" si="152"/>
        <v>300083479.12165332</v>
      </c>
      <c r="O1929">
        <f t="shared" si="153"/>
        <v>82.09095311767291</v>
      </c>
      <c r="P1929" s="3">
        <f t="shared" si="154"/>
        <v>7.5897244083494193E-3</v>
      </c>
      <c r="Q1929" t="s">
        <v>1637</v>
      </c>
    </row>
    <row r="1930" spans="1:19" x14ac:dyDescent="0.35">
      <c r="A1930" t="s">
        <v>73</v>
      </c>
      <c r="B1930" t="s">
        <v>52</v>
      </c>
      <c r="C1930" t="s">
        <v>29</v>
      </c>
      <c r="D1930" t="s">
        <v>30</v>
      </c>
      <c r="E1930" t="s">
        <v>1374</v>
      </c>
      <c r="F1930" t="s">
        <v>1375</v>
      </c>
      <c r="G1930" t="s">
        <v>1376</v>
      </c>
      <c r="H1930" t="s">
        <v>33</v>
      </c>
      <c r="I1930" s="3">
        <v>5.7975153886393902E-3</v>
      </c>
      <c r="J1930" s="7">
        <v>7930987799.5100002</v>
      </c>
      <c r="K1930">
        <v>3.6555</v>
      </c>
      <c r="L1930" s="3">
        <f t="shared" si="150"/>
        <v>0.95735713154437951</v>
      </c>
      <c r="M1930" s="3">
        <f t="shared" si="151"/>
        <v>6.055749936585331E-3</v>
      </c>
      <c r="N1930">
        <f t="shared" si="152"/>
        <v>48028078.863941714</v>
      </c>
      <c r="O1930">
        <f t="shared" si="153"/>
        <v>13.138579910803369</v>
      </c>
      <c r="P1930" s="3">
        <f t="shared" si="154"/>
        <v>6.0557499365853302E-3</v>
      </c>
      <c r="Q1930" t="s">
        <v>1638</v>
      </c>
      <c r="R1930" t="s">
        <v>33</v>
      </c>
      <c r="S1930" t="s">
        <v>1376</v>
      </c>
    </row>
    <row r="1931" spans="1:19" x14ac:dyDescent="0.35">
      <c r="A1931" t="s">
        <v>73</v>
      </c>
      <c r="B1931" t="s">
        <v>52</v>
      </c>
      <c r="C1931" t="s">
        <v>1636</v>
      </c>
      <c r="D1931" t="s">
        <v>1636</v>
      </c>
      <c r="E1931" t="s">
        <v>283</v>
      </c>
      <c r="F1931" t="s">
        <v>284</v>
      </c>
      <c r="H1931" t="s">
        <v>128</v>
      </c>
      <c r="I1931" s="3">
        <v>2.6102737302961471E-3</v>
      </c>
      <c r="J1931" s="7">
        <v>39538125889.199997</v>
      </c>
      <c r="K1931">
        <v>3.6555</v>
      </c>
      <c r="L1931" s="3">
        <f t="shared" si="150"/>
        <v>0.98032677884323649</v>
      </c>
      <c r="M1931" s="3">
        <f t="shared" si="151"/>
        <v>2.662656765712563E-3</v>
      </c>
      <c r="N1931">
        <f t="shared" si="152"/>
        <v>105276458.40247342</v>
      </c>
      <c r="O1931">
        <f t="shared" si="153"/>
        <v>28.799468855826404</v>
      </c>
      <c r="P1931" s="3">
        <f t="shared" si="154"/>
        <v>2.662656765712563E-3</v>
      </c>
      <c r="Q1931" t="s">
        <v>1637</v>
      </c>
    </row>
    <row r="1932" spans="1:19" x14ac:dyDescent="0.35">
      <c r="A1932" t="s">
        <v>73</v>
      </c>
      <c r="B1932" t="s">
        <v>52</v>
      </c>
      <c r="C1932" t="s">
        <v>1636</v>
      </c>
      <c r="D1932" t="s">
        <v>1636</v>
      </c>
      <c r="E1932" t="s">
        <v>288</v>
      </c>
      <c r="F1932" t="s">
        <v>289</v>
      </c>
      <c r="H1932" t="s">
        <v>128</v>
      </c>
      <c r="I1932" s="3">
        <v>6.9837141830346244E-4</v>
      </c>
      <c r="J1932" s="7">
        <v>39538125889.199997</v>
      </c>
      <c r="K1932">
        <v>3.6555</v>
      </c>
      <c r="L1932" s="3">
        <f t="shared" si="150"/>
        <v>0.98032677884323649</v>
      </c>
      <c r="M1932" s="3">
        <f t="shared" si="151"/>
        <v>7.1238635256656456E-4</v>
      </c>
      <c r="N1932">
        <f t="shared" si="152"/>
        <v>28166421.289524842</v>
      </c>
      <c r="O1932">
        <f t="shared" si="153"/>
        <v>7.7052171493707684</v>
      </c>
      <c r="P1932" s="3">
        <f t="shared" si="154"/>
        <v>7.1238635256656456E-4</v>
      </c>
      <c r="Q1932" t="s">
        <v>1637</v>
      </c>
    </row>
    <row r="1933" spans="1:19" x14ac:dyDescent="0.35">
      <c r="A1933" t="s">
        <v>73</v>
      </c>
      <c r="B1933" t="s">
        <v>52</v>
      </c>
      <c r="C1933" t="s">
        <v>1636</v>
      </c>
      <c r="D1933" t="s">
        <v>1636</v>
      </c>
      <c r="E1933" t="s">
        <v>293</v>
      </c>
      <c r="F1933" t="s">
        <v>294</v>
      </c>
      <c r="H1933" t="s">
        <v>128</v>
      </c>
      <c r="I1933" s="3">
        <v>2.0337863539827091E-3</v>
      </c>
      <c r="J1933" s="7">
        <v>39538125889.199997</v>
      </c>
      <c r="K1933">
        <v>3.6555</v>
      </c>
      <c r="L1933" s="3">
        <f t="shared" si="150"/>
        <v>0.98032677884323649</v>
      </c>
      <c r="M1933" s="3">
        <f t="shared" si="151"/>
        <v>2.0746004269948958E-3</v>
      </c>
      <c r="N1933">
        <f t="shared" si="152"/>
        <v>82025812.852312252</v>
      </c>
      <c r="O1933">
        <f t="shared" si="153"/>
        <v>22.439013227277325</v>
      </c>
      <c r="P1933" s="3">
        <f t="shared" si="154"/>
        <v>2.0746004269948958E-3</v>
      </c>
      <c r="Q1933" t="s">
        <v>1637</v>
      </c>
    </row>
    <row r="1934" spans="1:19" x14ac:dyDescent="0.35">
      <c r="A1934" t="s">
        <v>73</v>
      </c>
      <c r="B1934" t="s">
        <v>52</v>
      </c>
      <c r="C1934" t="s">
        <v>1636</v>
      </c>
      <c r="D1934" t="s">
        <v>1636</v>
      </c>
      <c r="E1934" t="s">
        <v>328</v>
      </c>
      <c r="F1934" t="s">
        <v>329</v>
      </c>
      <c r="G1934" t="s">
        <v>330</v>
      </c>
      <c r="H1934" t="s">
        <v>128</v>
      </c>
      <c r="I1934" s="3">
        <v>1.132710664030221E-4</v>
      </c>
      <c r="J1934" s="7">
        <v>39538125889.199997</v>
      </c>
      <c r="K1934">
        <v>3.6555</v>
      </c>
      <c r="L1934" s="3">
        <f t="shared" si="150"/>
        <v>0.98032677884323649</v>
      </c>
      <c r="M1934" s="3">
        <f t="shared" si="151"/>
        <v>1.1554419286258752E-4</v>
      </c>
      <c r="N1934">
        <f t="shared" si="152"/>
        <v>4568400.8431669893</v>
      </c>
      <c r="O1934">
        <f t="shared" si="153"/>
        <v>1.2497335092783446</v>
      </c>
      <c r="P1934" s="3">
        <f t="shared" si="154"/>
        <v>1.1554419286258752E-4</v>
      </c>
      <c r="Q1934" t="s">
        <v>1637</v>
      </c>
    </row>
    <row r="1935" spans="1:19" x14ac:dyDescent="0.35">
      <c r="A1935" t="s">
        <v>73</v>
      </c>
      <c r="B1935" t="s">
        <v>52</v>
      </c>
      <c r="C1935" t="s">
        <v>1636</v>
      </c>
      <c r="D1935" t="s">
        <v>1636</v>
      </c>
      <c r="E1935" t="s">
        <v>1204</v>
      </c>
      <c r="F1935" t="s">
        <v>1205</v>
      </c>
      <c r="G1935" t="s">
        <v>1206</v>
      </c>
      <c r="H1935" t="s">
        <v>128</v>
      </c>
      <c r="I1935" s="3">
        <v>6.5084935125539576E-4</v>
      </c>
      <c r="J1935" s="7">
        <v>39538125889.199997</v>
      </c>
      <c r="K1935">
        <v>3.6555</v>
      </c>
      <c r="L1935" s="3">
        <f t="shared" si="150"/>
        <v>0.98032677884323649</v>
      </c>
      <c r="M1935" s="3">
        <f t="shared" si="151"/>
        <v>6.6391061154463544E-4</v>
      </c>
      <c r="N1935">
        <f t="shared" si="152"/>
        <v>26249781.338427551</v>
      </c>
      <c r="O1935">
        <f t="shared" si="153"/>
        <v>7.1809003798187803</v>
      </c>
      <c r="P1935" s="3">
        <f t="shared" si="154"/>
        <v>6.6391061154463544E-4</v>
      </c>
      <c r="Q1935" t="s">
        <v>1637</v>
      </c>
    </row>
    <row r="1936" spans="1:19" x14ac:dyDescent="0.35">
      <c r="A1936" t="s">
        <v>73</v>
      </c>
      <c r="B1936" t="s">
        <v>52</v>
      </c>
      <c r="C1936" t="s">
        <v>1636</v>
      </c>
      <c r="D1936" t="s">
        <v>1636</v>
      </c>
      <c r="E1936" t="s">
        <v>134</v>
      </c>
      <c r="F1936" t="s">
        <v>135</v>
      </c>
      <c r="H1936" t="s">
        <v>128</v>
      </c>
      <c r="I1936" s="3">
        <v>2.3060034960438449E-3</v>
      </c>
      <c r="J1936" s="7">
        <v>39538125889.199997</v>
      </c>
      <c r="K1936">
        <v>3.6555</v>
      </c>
      <c r="L1936" s="3">
        <f t="shared" si="150"/>
        <v>0.98032677884323649</v>
      </c>
      <c r="M1936" s="3">
        <f t="shared" si="151"/>
        <v>2.3522804291492244E-3</v>
      </c>
      <c r="N1936">
        <f t="shared" si="152"/>
        <v>93004759.734403431</v>
      </c>
      <c r="O1936">
        <f t="shared" si="153"/>
        <v>25.442418201177247</v>
      </c>
      <c r="P1936" s="3">
        <f t="shared" si="154"/>
        <v>2.3522804291492244E-3</v>
      </c>
      <c r="Q1936" t="s">
        <v>1637</v>
      </c>
    </row>
    <row r="1937" spans="1:19" x14ac:dyDescent="0.35">
      <c r="A1937" t="s">
        <v>73</v>
      </c>
      <c r="B1937" t="s">
        <v>52</v>
      </c>
      <c r="C1937" t="s">
        <v>76</v>
      </c>
      <c r="D1937" t="s">
        <v>77</v>
      </c>
      <c r="E1937" t="s">
        <v>455</v>
      </c>
      <c r="F1937" t="s">
        <v>456</v>
      </c>
      <c r="G1937" t="s">
        <v>457</v>
      </c>
      <c r="H1937" t="s">
        <v>452</v>
      </c>
      <c r="I1937" s="3">
        <v>1.38082990887765E-2</v>
      </c>
      <c r="J1937" s="7">
        <v>3465085733.4400001</v>
      </c>
      <c r="K1937">
        <v>3.6555</v>
      </c>
      <c r="L1937" s="3">
        <f t="shared" si="150"/>
        <v>0.98851089210213039</v>
      </c>
      <c r="M1937" s="3">
        <f t="shared" si="151"/>
        <v>1.3968788001326202E-2</v>
      </c>
      <c r="N1937">
        <f t="shared" si="152"/>
        <v>48403048.016843274</v>
      </c>
      <c r="O1937">
        <f t="shared" si="153"/>
        <v>13.241156617930043</v>
      </c>
      <c r="P1937" s="3">
        <f t="shared" si="154"/>
        <v>1.3968788001326202E-2</v>
      </c>
      <c r="Q1937" t="s">
        <v>1638</v>
      </c>
      <c r="R1937" t="s">
        <v>452</v>
      </c>
      <c r="S1937" t="s">
        <v>457</v>
      </c>
    </row>
    <row r="1938" spans="1:19" x14ac:dyDescent="0.35">
      <c r="A1938" t="s">
        <v>73</v>
      </c>
      <c r="B1938" t="s">
        <v>52</v>
      </c>
      <c r="C1938" t="s">
        <v>1636</v>
      </c>
      <c r="D1938" t="s">
        <v>1636</v>
      </c>
      <c r="E1938" t="s">
        <v>339</v>
      </c>
      <c r="F1938" t="s">
        <v>340</v>
      </c>
      <c r="H1938" t="s">
        <v>128</v>
      </c>
      <c r="I1938" s="3">
        <v>4.8410509390175776E-3</v>
      </c>
      <c r="J1938" s="7">
        <v>39538125889.199997</v>
      </c>
      <c r="K1938">
        <v>3.6555</v>
      </c>
      <c r="L1938" s="3">
        <f t="shared" si="150"/>
        <v>0.98032677884323649</v>
      </c>
      <c r="M1938" s="3">
        <f t="shared" si="151"/>
        <v>4.9382012646129163E-3</v>
      </c>
      <c r="N1938">
        <f t="shared" si="152"/>
        <v>195247223.2664721</v>
      </c>
      <c r="O1938">
        <f t="shared" si="153"/>
        <v>53.411906241682971</v>
      </c>
      <c r="P1938" s="3">
        <f t="shared" si="154"/>
        <v>4.9382012646129163E-3</v>
      </c>
      <c r="Q1938" t="s">
        <v>1637</v>
      </c>
    </row>
    <row r="1939" spans="1:19" x14ac:dyDescent="0.35">
      <c r="A1939" t="s">
        <v>73</v>
      </c>
      <c r="B1939" t="s">
        <v>52</v>
      </c>
      <c r="C1939" t="s">
        <v>1636</v>
      </c>
      <c r="D1939" t="s">
        <v>1636</v>
      </c>
      <c r="E1939" t="s">
        <v>325</v>
      </c>
      <c r="F1939" t="s">
        <v>326</v>
      </c>
      <c r="H1939" t="s">
        <v>128</v>
      </c>
      <c r="I1939" s="3">
        <v>6.6765504486095816E-3</v>
      </c>
      <c r="J1939" s="7">
        <v>39538125889.199997</v>
      </c>
      <c r="K1939">
        <v>3.6555</v>
      </c>
      <c r="L1939" s="3">
        <f t="shared" si="150"/>
        <v>0.98032677884323649</v>
      </c>
      <c r="M1939" s="3">
        <f t="shared" si="151"/>
        <v>6.8105356220991538E-3</v>
      </c>
      <c r="N1939">
        <f t="shared" si="152"/>
        <v>269275814.79943734</v>
      </c>
      <c r="O1939">
        <f t="shared" si="153"/>
        <v>73.663196498273109</v>
      </c>
      <c r="P1939" s="3">
        <f t="shared" si="154"/>
        <v>6.8105356220991538E-3</v>
      </c>
      <c r="Q1939" t="s">
        <v>1637</v>
      </c>
    </row>
    <row r="1940" spans="1:19" x14ac:dyDescent="0.35">
      <c r="A1940" t="s">
        <v>73</v>
      </c>
      <c r="B1940" t="s">
        <v>52</v>
      </c>
      <c r="C1940" t="s">
        <v>1636</v>
      </c>
      <c r="D1940" t="s">
        <v>1636</v>
      </c>
      <c r="E1940" t="s">
        <v>1214</v>
      </c>
      <c r="F1940" t="s">
        <v>1215</v>
      </c>
      <c r="H1940" t="s">
        <v>128</v>
      </c>
      <c r="I1940" s="3">
        <v>1.5640782851722909E-3</v>
      </c>
      <c r="J1940" s="7">
        <v>39538125889.199997</v>
      </c>
      <c r="K1940">
        <v>3.6555</v>
      </c>
      <c r="L1940" s="3">
        <f t="shared" si="150"/>
        <v>0.98032677884323649</v>
      </c>
      <c r="M1940" s="3">
        <f t="shared" si="151"/>
        <v>1.5954662454675246E-3</v>
      </c>
      <c r="N1940">
        <f t="shared" si="152"/>
        <v>63081745.26526425</v>
      </c>
      <c r="O1940">
        <f t="shared" si="153"/>
        <v>17.256666739232458</v>
      </c>
      <c r="P1940" s="3">
        <f t="shared" si="154"/>
        <v>1.5954662454675246E-3</v>
      </c>
      <c r="Q1940" t="s">
        <v>1637</v>
      </c>
    </row>
    <row r="1941" spans="1:19" x14ac:dyDescent="0.35">
      <c r="A1941" t="s">
        <v>73</v>
      </c>
      <c r="B1941" t="s">
        <v>52</v>
      </c>
      <c r="C1941" t="s">
        <v>1636</v>
      </c>
      <c r="D1941" t="s">
        <v>1636</v>
      </c>
      <c r="E1941" t="s">
        <v>313</v>
      </c>
      <c r="F1941" t="s">
        <v>314</v>
      </c>
      <c r="H1941" t="s">
        <v>128</v>
      </c>
      <c r="I1941" s="3">
        <v>3.6293210987687111E-3</v>
      </c>
      <c r="J1941" s="7">
        <v>39538125889.199997</v>
      </c>
      <c r="K1941">
        <v>3.6555</v>
      </c>
      <c r="L1941" s="3">
        <f t="shared" si="150"/>
        <v>0.98032677884323649</v>
      </c>
      <c r="M1941" s="3">
        <f t="shared" si="151"/>
        <v>3.7021544010571949E-3</v>
      </c>
      <c r="N1941">
        <f t="shared" si="152"/>
        <v>146376246.77025518</v>
      </c>
      <c r="O1941">
        <f t="shared" si="153"/>
        <v>40.042742927165961</v>
      </c>
      <c r="P1941" s="3">
        <f t="shared" si="154"/>
        <v>3.7021544010571949E-3</v>
      </c>
      <c r="Q1941" t="s">
        <v>1637</v>
      </c>
    </row>
    <row r="1942" spans="1:19" x14ac:dyDescent="0.35">
      <c r="A1942" t="s">
        <v>73</v>
      </c>
      <c r="B1942" t="s">
        <v>52</v>
      </c>
      <c r="C1942" t="s">
        <v>1636</v>
      </c>
      <c r="D1942" t="s">
        <v>1636</v>
      </c>
      <c r="E1942" t="s">
        <v>371</v>
      </c>
      <c r="F1942" t="s">
        <v>372</v>
      </c>
      <c r="G1942" t="s">
        <v>274</v>
      </c>
      <c r="H1942" t="s">
        <v>128</v>
      </c>
      <c r="I1942" s="3">
        <v>9.0764079783208006E-4</v>
      </c>
      <c r="J1942" s="7">
        <v>39538125889.199997</v>
      </c>
      <c r="K1942">
        <v>3.6555</v>
      </c>
      <c r="L1942" s="3">
        <f t="shared" si="150"/>
        <v>0.98032677884323649</v>
      </c>
      <c r="M1942" s="3">
        <f t="shared" si="151"/>
        <v>9.2585535498997151E-4</v>
      </c>
      <c r="N1942">
        <f t="shared" si="152"/>
        <v>36606585.580783449</v>
      </c>
      <c r="O1942">
        <f t="shared" si="153"/>
        <v>10.014111771517836</v>
      </c>
      <c r="P1942" s="3">
        <f t="shared" si="154"/>
        <v>9.2585535498997161E-4</v>
      </c>
      <c r="Q1942" t="s">
        <v>1637</v>
      </c>
    </row>
    <row r="1943" spans="1:19" x14ac:dyDescent="0.35">
      <c r="A1943" t="s">
        <v>73</v>
      </c>
      <c r="B1943" t="s">
        <v>52</v>
      </c>
      <c r="C1943" t="s">
        <v>29</v>
      </c>
      <c r="D1943" t="s">
        <v>30</v>
      </c>
      <c r="E1943" t="s">
        <v>1228</v>
      </c>
      <c r="F1943" t="s">
        <v>1229</v>
      </c>
      <c r="G1943" t="s">
        <v>1230</v>
      </c>
      <c r="H1943" t="s">
        <v>452</v>
      </c>
      <c r="I1943" s="3">
        <v>1.70116875853971E-2</v>
      </c>
      <c r="J1943" s="7">
        <v>7930987799.5100002</v>
      </c>
      <c r="K1943">
        <v>3.6555</v>
      </c>
      <c r="L1943" s="3">
        <f t="shared" si="150"/>
        <v>0.95735713154437951</v>
      </c>
      <c r="M1943" s="3">
        <f t="shared" si="151"/>
        <v>1.7769426920081915E-2</v>
      </c>
      <c r="N1943">
        <f t="shared" si="152"/>
        <v>140929108.10745424</v>
      </c>
      <c r="O1943">
        <f t="shared" si="153"/>
        <v>38.552621558597792</v>
      </c>
      <c r="P1943" s="3">
        <f t="shared" si="154"/>
        <v>1.7769426920081918E-2</v>
      </c>
      <c r="Q1943" t="s">
        <v>1638</v>
      </c>
      <c r="R1943" t="s">
        <v>452</v>
      </c>
      <c r="S1943" t="s">
        <v>1230</v>
      </c>
    </row>
    <row r="1944" spans="1:19" x14ac:dyDescent="0.35">
      <c r="A1944" t="s">
        <v>73</v>
      </c>
      <c r="B1944" t="s">
        <v>52</v>
      </c>
      <c r="C1944" t="s">
        <v>1636</v>
      </c>
      <c r="D1944" t="s">
        <v>1636</v>
      </c>
      <c r="E1944" t="s">
        <v>272</v>
      </c>
      <c r="F1944" t="s">
        <v>273</v>
      </c>
      <c r="G1944" t="s">
        <v>274</v>
      </c>
      <c r="H1944" t="s">
        <v>128</v>
      </c>
      <c r="I1944" s="3">
        <v>6.3218104620413532E-5</v>
      </c>
      <c r="J1944" s="7">
        <v>39538125889.199997</v>
      </c>
      <c r="K1944">
        <v>3.6555</v>
      </c>
      <c r="L1944" s="3">
        <f t="shared" si="150"/>
        <v>0.98032677884323649</v>
      </c>
      <c r="M1944" s="3">
        <f t="shared" si="151"/>
        <v>6.4486767050278348E-5</v>
      </c>
      <c r="N1944">
        <f t="shared" si="152"/>
        <v>2549685.9138214197</v>
      </c>
      <c r="O1944">
        <f t="shared" si="153"/>
        <v>0.69749306902514563</v>
      </c>
      <c r="P1944" s="3">
        <f t="shared" si="154"/>
        <v>6.4486767050278348E-5</v>
      </c>
      <c r="Q1944" t="s">
        <v>1637</v>
      </c>
    </row>
    <row r="1945" spans="1:19" x14ac:dyDescent="0.35">
      <c r="A1945" t="s">
        <v>73</v>
      </c>
      <c r="B1945" t="s">
        <v>52</v>
      </c>
      <c r="C1945" t="s">
        <v>1636</v>
      </c>
      <c r="D1945" t="s">
        <v>1636</v>
      </c>
      <c r="E1945" t="s">
        <v>1217</v>
      </c>
      <c r="F1945" t="s">
        <v>1218</v>
      </c>
      <c r="G1945" t="s">
        <v>410</v>
      </c>
      <c r="H1945" t="s">
        <v>128</v>
      </c>
      <c r="I1945" s="3">
        <v>1.2162038810470451E-4</v>
      </c>
      <c r="J1945" s="7">
        <v>39538125889.199997</v>
      </c>
      <c r="K1945">
        <v>3.6555</v>
      </c>
      <c r="L1945" s="3">
        <f t="shared" si="150"/>
        <v>0.98032677884323649</v>
      </c>
      <c r="M1945" s="3">
        <f t="shared" si="151"/>
        <v>1.2406106895112448E-4</v>
      </c>
      <c r="N1945">
        <f t="shared" si="152"/>
        <v>4905142.1621382805</v>
      </c>
      <c r="O1945">
        <f t="shared" si="153"/>
        <v>1.3418525953052332</v>
      </c>
      <c r="P1945" s="3">
        <f t="shared" si="154"/>
        <v>1.2406106895112448E-4</v>
      </c>
      <c r="Q1945" t="s">
        <v>1637</v>
      </c>
    </row>
    <row r="1946" spans="1:19" x14ac:dyDescent="0.35">
      <c r="A1946" t="s">
        <v>73</v>
      </c>
      <c r="B1946" t="s">
        <v>52</v>
      </c>
      <c r="C1946" t="s">
        <v>29</v>
      </c>
      <c r="D1946" t="s">
        <v>30</v>
      </c>
      <c r="E1946" t="s">
        <v>1486</v>
      </c>
      <c r="F1946" t="s">
        <v>1487</v>
      </c>
      <c r="G1946" t="s">
        <v>58</v>
      </c>
      <c r="H1946" t="s">
        <v>33</v>
      </c>
      <c r="I1946" s="3">
        <v>1.86059623710673E-3</v>
      </c>
      <c r="J1946" s="7">
        <v>7930987799.5100002</v>
      </c>
      <c r="K1946">
        <v>3.6555</v>
      </c>
      <c r="L1946" s="3">
        <f t="shared" si="150"/>
        <v>0.95735713154437951</v>
      </c>
      <c r="M1946" s="3">
        <f t="shared" si="151"/>
        <v>1.9434714338057654E-3</v>
      </c>
      <c r="N1946">
        <f t="shared" si="152"/>
        <v>15413648.230209732</v>
      </c>
      <c r="O1946">
        <f t="shared" si="153"/>
        <v>4.2165635973764823</v>
      </c>
      <c r="P1946" s="3">
        <f t="shared" si="154"/>
        <v>1.9434714338057654E-3</v>
      </c>
      <c r="Q1946" t="s">
        <v>1638</v>
      </c>
      <c r="R1946" t="s">
        <v>33</v>
      </c>
      <c r="S1946" t="s">
        <v>58</v>
      </c>
    </row>
    <row r="1947" spans="1:19" x14ac:dyDescent="0.35">
      <c r="A1947" t="s">
        <v>73</v>
      </c>
      <c r="B1947" t="s">
        <v>52</v>
      </c>
      <c r="C1947" t="s">
        <v>1636</v>
      </c>
      <c r="D1947" t="s">
        <v>1636</v>
      </c>
      <c r="E1947" t="s">
        <v>408</v>
      </c>
      <c r="F1947" t="s">
        <v>409</v>
      </c>
      <c r="G1947" t="s">
        <v>410</v>
      </c>
      <c r="H1947" t="s">
        <v>128</v>
      </c>
      <c r="I1947" s="3">
        <v>2.7092218045004848E-3</v>
      </c>
      <c r="J1947" s="7">
        <v>39538125889.199997</v>
      </c>
      <c r="K1947">
        <v>3.6555</v>
      </c>
      <c r="L1947" s="3">
        <f t="shared" si="150"/>
        <v>0.98032677884323649</v>
      </c>
      <c r="M1947" s="3">
        <f t="shared" si="151"/>
        <v>2.7635905322277391E-3</v>
      </c>
      <c r="N1947">
        <f t="shared" si="152"/>
        <v>109267190.36942157</v>
      </c>
      <c r="O1947">
        <f t="shared" si="153"/>
        <v>29.891175042927525</v>
      </c>
      <c r="P1947" s="3">
        <f t="shared" si="154"/>
        <v>2.7635905322277391E-3</v>
      </c>
      <c r="Q1947" t="s">
        <v>1637</v>
      </c>
    </row>
    <row r="1948" spans="1:19" x14ac:dyDescent="0.35">
      <c r="A1948" t="s">
        <v>73</v>
      </c>
      <c r="B1948" t="s">
        <v>52</v>
      </c>
      <c r="C1948" t="s">
        <v>1636</v>
      </c>
      <c r="D1948" t="s">
        <v>1636</v>
      </c>
      <c r="E1948" t="s">
        <v>1221</v>
      </c>
      <c r="F1948" t="s">
        <v>1222</v>
      </c>
      <c r="G1948" t="s">
        <v>410</v>
      </c>
      <c r="H1948" t="s">
        <v>128</v>
      </c>
      <c r="I1948" s="3">
        <v>6.4101799225787387E-5</v>
      </c>
      <c r="J1948" s="7">
        <v>39538125889.199997</v>
      </c>
      <c r="K1948">
        <v>3.6555</v>
      </c>
      <c r="L1948" s="3">
        <f t="shared" si="150"/>
        <v>0.98032677884323649</v>
      </c>
      <c r="M1948" s="3">
        <f t="shared" si="151"/>
        <v>6.5388195660049257E-5</v>
      </c>
      <c r="N1948">
        <f t="shared" si="152"/>
        <v>2585326.7116746684</v>
      </c>
      <c r="O1948">
        <f t="shared" si="153"/>
        <v>0.70724297953075321</v>
      </c>
      <c r="P1948" s="3">
        <f t="shared" si="154"/>
        <v>6.5388195660049257E-5</v>
      </c>
      <c r="Q1948" t="s">
        <v>1637</v>
      </c>
    </row>
    <row r="1949" spans="1:19" x14ac:dyDescent="0.35">
      <c r="A1949" t="s">
        <v>73</v>
      </c>
      <c r="B1949" t="s">
        <v>52</v>
      </c>
      <c r="C1949" t="s">
        <v>1636</v>
      </c>
      <c r="D1949" t="s">
        <v>1636</v>
      </c>
      <c r="E1949" t="s">
        <v>1223</v>
      </c>
      <c r="F1949" t="s">
        <v>1224</v>
      </c>
      <c r="G1949" t="s">
        <v>410</v>
      </c>
      <c r="H1949" t="s">
        <v>128</v>
      </c>
      <c r="I1949" s="3">
        <v>1.450067293002294E-5</v>
      </c>
      <c r="J1949" s="7">
        <v>39538125889.199997</v>
      </c>
      <c r="K1949">
        <v>3.6555</v>
      </c>
      <c r="L1949" s="3">
        <f t="shared" si="150"/>
        <v>0.98032677884323649</v>
      </c>
      <c r="M1949" s="3">
        <f t="shared" si="151"/>
        <v>1.47916727799004E-5</v>
      </c>
      <c r="N1949">
        <f t="shared" si="152"/>
        <v>584835.02048355492</v>
      </c>
      <c r="O1949">
        <f t="shared" si="153"/>
        <v>0.15998769538600874</v>
      </c>
      <c r="P1949" s="3">
        <f t="shared" si="154"/>
        <v>1.47916727799004E-5</v>
      </c>
      <c r="Q1949" t="s">
        <v>1637</v>
      </c>
    </row>
    <row r="1950" spans="1:19" x14ac:dyDescent="0.35">
      <c r="A1950" t="s">
        <v>73</v>
      </c>
      <c r="B1950" t="s">
        <v>52</v>
      </c>
      <c r="C1950" t="s">
        <v>1636</v>
      </c>
      <c r="D1950" t="s">
        <v>1636</v>
      </c>
      <c r="E1950" t="s">
        <v>379</v>
      </c>
      <c r="F1950" t="s">
        <v>380</v>
      </c>
      <c r="G1950" t="s">
        <v>378</v>
      </c>
      <c r="H1950" t="s">
        <v>128</v>
      </c>
      <c r="I1950" s="3">
        <v>6.5145363568309088E-4</v>
      </c>
      <c r="J1950" s="7">
        <v>39538125889.199997</v>
      </c>
      <c r="K1950">
        <v>3.6555</v>
      </c>
      <c r="L1950" s="3">
        <f t="shared" si="150"/>
        <v>0.98032677884323649</v>
      </c>
      <c r="M1950" s="3">
        <f t="shared" si="151"/>
        <v>6.6452702276662435E-4</v>
      </c>
      <c r="N1950">
        <f t="shared" si="152"/>
        <v>26274153.082922067</v>
      </c>
      <c r="O1950">
        <f t="shared" si="153"/>
        <v>7.1875675237100438</v>
      </c>
      <c r="P1950" s="3">
        <f t="shared" si="154"/>
        <v>6.6452702276662435E-4</v>
      </c>
      <c r="Q1950" t="s">
        <v>1637</v>
      </c>
    </row>
    <row r="1951" spans="1:19" x14ac:dyDescent="0.35">
      <c r="A1951" t="s">
        <v>73</v>
      </c>
      <c r="B1951" t="s">
        <v>52</v>
      </c>
      <c r="C1951" t="s">
        <v>39</v>
      </c>
      <c r="D1951" t="s">
        <v>40</v>
      </c>
      <c r="E1951" t="s">
        <v>1332</v>
      </c>
      <c r="F1951" t="s">
        <v>1333</v>
      </c>
      <c r="H1951" t="s">
        <v>128</v>
      </c>
      <c r="I1951" s="3">
        <v>6.8024879746095704E-3</v>
      </c>
      <c r="J1951" s="7">
        <v>28142052356.25</v>
      </c>
      <c r="K1951">
        <v>3.6555</v>
      </c>
      <c r="L1951" s="3">
        <f t="shared" si="150"/>
        <v>0.98579238371259348</v>
      </c>
      <c r="M1951" s="3">
        <f t="shared" si="151"/>
        <v>6.9005280290264717E-3</v>
      </c>
      <c r="N1951">
        <f t="shared" si="152"/>
        <v>194195021.07863358</v>
      </c>
      <c r="O1951">
        <f t="shared" si="153"/>
        <v>53.124065402443868</v>
      </c>
      <c r="P1951" s="3">
        <f t="shared" si="154"/>
        <v>6.9005280290264717E-3</v>
      </c>
      <c r="Q1951" t="s">
        <v>1638</v>
      </c>
      <c r="R1951" t="s">
        <v>920</v>
      </c>
      <c r="S1951" t="s">
        <v>1334</v>
      </c>
    </row>
    <row r="1952" spans="1:19" x14ac:dyDescent="0.35">
      <c r="A1952" t="s">
        <v>73</v>
      </c>
      <c r="B1952" t="s">
        <v>52</v>
      </c>
      <c r="C1952" t="s">
        <v>1636</v>
      </c>
      <c r="D1952" t="s">
        <v>1636</v>
      </c>
      <c r="E1952" t="s">
        <v>387</v>
      </c>
      <c r="F1952" t="s">
        <v>388</v>
      </c>
      <c r="G1952" t="s">
        <v>378</v>
      </c>
      <c r="H1952" t="s">
        <v>128</v>
      </c>
      <c r="I1952" s="3">
        <v>1.9189962735850121E-4</v>
      </c>
      <c r="J1952" s="7">
        <v>39538125889.199997</v>
      </c>
      <c r="K1952">
        <v>3.6555</v>
      </c>
      <c r="L1952" s="3">
        <f t="shared" si="150"/>
        <v>0.98032677884323649</v>
      </c>
      <c r="M1952" s="3">
        <f t="shared" si="151"/>
        <v>1.9575067365285934E-4</v>
      </c>
      <c r="N1952">
        <f t="shared" si="152"/>
        <v>7739614.7777824579</v>
      </c>
      <c r="O1952">
        <f t="shared" si="153"/>
        <v>2.1172520251080451</v>
      </c>
      <c r="P1952" s="3">
        <f t="shared" si="154"/>
        <v>1.9575067365285934E-4</v>
      </c>
      <c r="Q1952" t="s">
        <v>1637</v>
      </c>
    </row>
    <row r="1953" spans="1:19" x14ac:dyDescent="0.35">
      <c r="A1953" t="s">
        <v>73</v>
      </c>
      <c r="B1953" t="s">
        <v>52</v>
      </c>
      <c r="C1953" t="s">
        <v>1636</v>
      </c>
      <c r="D1953" t="s">
        <v>1636</v>
      </c>
      <c r="E1953" t="s">
        <v>1209</v>
      </c>
      <c r="F1953" t="s">
        <v>1210</v>
      </c>
      <c r="G1953" t="s">
        <v>1211</v>
      </c>
      <c r="H1953" t="s">
        <v>128</v>
      </c>
      <c r="I1953" s="3">
        <v>1.556802324240989E-4</v>
      </c>
      <c r="J1953" s="7">
        <v>39538125889.199997</v>
      </c>
      <c r="K1953">
        <v>3.6555</v>
      </c>
      <c r="L1953" s="3">
        <f t="shared" si="150"/>
        <v>0.98032677884323649</v>
      </c>
      <c r="M1953" s="3">
        <f t="shared" si="151"/>
        <v>1.5880442703788839E-4</v>
      </c>
      <c r="N1953">
        <f t="shared" si="152"/>
        <v>6278829.4279863071</v>
      </c>
      <c r="O1953">
        <f t="shared" si="153"/>
        <v>1.7176390173673388</v>
      </c>
      <c r="P1953" s="3">
        <f t="shared" si="154"/>
        <v>1.5880442703788839E-4</v>
      </c>
      <c r="Q1953" t="s">
        <v>1637</v>
      </c>
    </row>
    <row r="1954" spans="1:19" x14ac:dyDescent="0.35">
      <c r="A1954" t="s">
        <v>73</v>
      </c>
      <c r="B1954" t="s">
        <v>52</v>
      </c>
      <c r="C1954" t="s">
        <v>1636</v>
      </c>
      <c r="D1954" t="s">
        <v>1636</v>
      </c>
      <c r="E1954" t="s">
        <v>257</v>
      </c>
      <c r="F1954" t="s">
        <v>258</v>
      </c>
      <c r="G1954" t="s">
        <v>259</v>
      </c>
      <c r="H1954" t="s">
        <v>128</v>
      </c>
      <c r="I1954" s="3">
        <v>7.3101778607670583E-4</v>
      </c>
      <c r="J1954" s="7">
        <v>39538125889.199997</v>
      </c>
      <c r="K1954">
        <v>3.6555</v>
      </c>
      <c r="L1954" s="3">
        <f t="shared" si="150"/>
        <v>0.98032677884323649</v>
      </c>
      <c r="M1954" s="3">
        <f t="shared" si="151"/>
        <v>7.4568786842616939E-4</v>
      </c>
      <c r="N1954">
        <f t="shared" si="152"/>
        <v>29483100.815883089</v>
      </c>
      <c r="O1954">
        <f t="shared" si="153"/>
        <v>8.0654085120730645</v>
      </c>
      <c r="P1954" s="3">
        <f t="shared" si="154"/>
        <v>7.4568786842616939E-4</v>
      </c>
      <c r="Q1954" t="s">
        <v>1637</v>
      </c>
    </row>
    <row r="1955" spans="1:19" x14ac:dyDescent="0.35">
      <c r="A1955" t="s">
        <v>73</v>
      </c>
      <c r="B1955" t="s">
        <v>52</v>
      </c>
      <c r="C1955" t="s">
        <v>1636</v>
      </c>
      <c r="D1955" t="s">
        <v>1636</v>
      </c>
      <c r="E1955" t="s">
        <v>298</v>
      </c>
      <c r="F1955" t="s">
        <v>299</v>
      </c>
      <c r="H1955" t="s">
        <v>128</v>
      </c>
      <c r="I1955" s="3">
        <v>3.1388452545855561E-3</v>
      </c>
      <c r="J1955" s="7">
        <v>39538125889.199997</v>
      </c>
      <c r="K1955">
        <v>3.6555</v>
      </c>
      <c r="L1955" s="3">
        <f t="shared" si="150"/>
        <v>0.98032677884323649</v>
      </c>
      <c r="M1955" s="3">
        <f t="shared" si="151"/>
        <v>3.2018356759460583E-3</v>
      </c>
      <c r="N1955">
        <f t="shared" si="152"/>
        <v>126594582.03208703</v>
      </c>
      <c r="O1955">
        <f t="shared" si="153"/>
        <v>34.631263037091237</v>
      </c>
      <c r="P1955" s="3">
        <f t="shared" si="154"/>
        <v>3.2018356759460583E-3</v>
      </c>
      <c r="Q1955" t="s">
        <v>1637</v>
      </c>
    </row>
    <row r="1956" spans="1:19" x14ac:dyDescent="0.35">
      <c r="A1956" t="s">
        <v>73</v>
      </c>
      <c r="B1956" t="s">
        <v>52</v>
      </c>
      <c r="C1956" t="s">
        <v>1636</v>
      </c>
      <c r="D1956" t="s">
        <v>1636</v>
      </c>
      <c r="E1956" t="s">
        <v>269</v>
      </c>
      <c r="F1956" t="s">
        <v>270</v>
      </c>
      <c r="G1956" t="s">
        <v>271</v>
      </c>
      <c r="H1956" t="s">
        <v>128</v>
      </c>
      <c r="I1956" s="3">
        <v>3.0090695914424732E-3</v>
      </c>
      <c r="J1956" s="7">
        <v>39538125889.199997</v>
      </c>
      <c r="K1956">
        <v>3.6555</v>
      </c>
      <c r="L1956" s="3">
        <f t="shared" si="150"/>
        <v>0.98032677884323649</v>
      </c>
      <c r="M1956" s="3">
        <f t="shared" si="151"/>
        <v>3.0694556717027637E-3</v>
      </c>
      <c r="N1956">
        <f t="shared" si="152"/>
        <v>121360524.75910281</v>
      </c>
      <c r="O1956">
        <f t="shared" si="153"/>
        <v>33.199432296294027</v>
      </c>
      <c r="P1956" s="3">
        <f t="shared" si="154"/>
        <v>3.0694556717027637E-3</v>
      </c>
      <c r="Q1956" t="s">
        <v>1637</v>
      </c>
    </row>
    <row r="1957" spans="1:19" x14ac:dyDescent="0.35">
      <c r="A1957" t="s">
        <v>73</v>
      </c>
      <c r="B1957" t="s">
        <v>52</v>
      </c>
      <c r="C1957" t="s">
        <v>1636</v>
      </c>
      <c r="D1957" t="s">
        <v>1636</v>
      </c>
      <c r="E1957" t="s">
        <v>393</v>
      </c>
      <c r="F1957" t="s">
        <v>394</v>
      </c>
      <c r="G1957" t="s">
        <v>395</v>
      </c>
      <c r="H1957" t="s">
        <v>128</v>
      </c>
      <c r="I1957" s="3">
        <v>4.2991862519209953E-5</v>
      </c>
      <c r="J1957" s="7">
        <v>39538125889.199997</v>
      </c>
      <c r="K1957">
        <v>3.6555</v>
      </c>
      <c r="L1957" s="3">
        <f t="shared" si="150"/>
        <v>0.98032677884323649</v>
      </c>
      <c r="M1957" s="3">
        <f t="shared" si="151"/>
        <v>4.3854624240642885E-5</v>
      </c>
      <c r="N1957">
        <f t="shared" si="152"/>
        <v>1733929.6540501001</v>
      </c>
      <c r="O1957">
        <f t="shared" si="153"/>
        <v>0.47433446971689242</v>
      </c>
      <c r="P1957" s="3">
        <f t="shared" si="154"/>
        <v>4.3854624240642885E-5</v>
      </c>
      <c r="Q1957" t="s">
        <v>1637</v>
      </c>
    </row>
    <row r="1958" spans="1:19" x14ac:dyDescent="0.35">
      <c r="A1958" t="s">
        <v>73</v>
      </c>
      <c r="B1958" t="s">
        <v>52</v>
      </c>
      <c r="C1958" t="s">
        <v>1636</v>
      </c>
      <c r="D1958" t="s">
        <v>1636</v>
      </c>
      <c r="E1958" t="s">
        <v>405</v>
      </c>
      <c r="F1958" t="s">
        <v>406</v>
      </c>
      <c r="G1958" t="s">
        <v>407</v>
      </c>
      <c r="H1958" t="s">
        <v>128</v>
      </c>
      <c r="I1958" s="3">
        <v>5.6337398314717652E-3</v>
      </c>
      <c r="J1958" s="7">
        <v>39538125889.199997</v>
      </c>
      <c r="K1958">
        <v>3.6555</v>
      </c>
      <c r="L1958" s="3">
        <f t="shared" si="150"/>
        <v>0.98032677884323649</v>
      </c>
      <c r="M1958" s="3">
        <f t="shared" si="151"/>
        <v>5.7467978566488323E-3</v>
      </c>
      <c r="N1958">
        <f t="shared" si="152"/>
        <v>227217617.11596626</v>
      </c>
      <c r="O1958">
        <f t="shared" si="153"/>
        <v>62.157739602233967</v>
      </c>
      <c r="P1958" s="3">
        <f t="shared" si="154"/>
        <v>5.7467978566488323E-3</v>
      </c>
      <c r="Q1958" t="s">
        <v>1637</v>
      </c>
    </row>
    <row r="1959" spans="1:19" x14ac:dyDescent="0.35">
      <c r="A1959" t="s">
        <v>73</v>
      </c>
      <c r="B1959" t="s">
        <v>52</v>
      </c>
      <c r="C1959" t="s">
        <v>1636</v>
      </c>
      <c r="D1959" t="s">
        <v>1636</v>
      </c>
      <c r="E1959" t="s">
        <v>398</v>
      </c>
      <c r="F1959" t="s">
        <v>399</v>
      </c>
      <c r="H1959" t="s">
        <v>128</v>
      </c>
      <c r="I1959" s="3">
        <v>3.0864986050787289E-3</v>
      </c>
      <c r="J1959" s="7">
        <v>39538125889.199997</v>
      </c>
      <c r="K1959">
        <v>3.6555</v>
      </c>
      <c r="L1959" s="3">
        <f t="shared" si="150"/>
        <v>0.98032677884323649</v>
      </c>
      <c r="M1959" s="3">
        <f t="shared" si="151"/>
        <v>3.1484385326296274E-3</v>
      </c>
      <c r="N1959">
        <f t="shared" si="152"/>
        <v>124483359.05751832</v>
      </c>
      <c r="O1959">
        <f t="shared" si="153"/>
        <v>34.053716060051514</v>
      </c>
      <c r="P1959" s="3">
        <f t="shared" si="154"/>
        <v>3.1484385326296274E-3</v>
      </c>
      <c r="Q1959" t="s">
        <v>1637</v>
      </c>
    </row>
    <row r="1960" spans="1:19" x14ac:dyDescent="0.35">
      <c r="A1960" t="s">
        <v>73</v>
      </c>
      <c r="B1960" t="s">
        <v>52</v>
      </c>
      <c r="C1960" t="s">
        <v>1636</v>
      </c>
      <c r="D1960" t="s">
        <v>1636</v>
      </c>
      <c r="E1960" t="s">
        <v>358</v>
      </c>
      <c r="F1960" t="s">
        <v>359</v>
      </c>
      <c r="G1960" t="s">
        <v>360</v>
      </c>
      <c r="H1960" t="s">
        <v>128</v>
      </c>
      <c r="I1960" s="3">
        <v>2.3590592527681122E-3</v>
      </c>
      <c r="J1960" s="7">
        <v>39538125889.199997</v>
      </c>
      <c r="K1960">
        <v>3.6555</v>
      </c>
      <c r="L1960" s="3">
        <f t="shared" si="150"/>
        <v>0.98032677884323649</v>
      </c>
      <c r="M1960" s="3">
        <f t="shared" si="151"/>
        <v>2.4064009100636307E-3</v>
      </c>
      <c r="N1960">
        <f t="shared" si="152"/>
        <v>95144582.121981278</v>
      </c>
      <c r="O1960">
        <f t="shared" si="153"/>
        <v>26.027788844749356</v>
      </c>
      <c r="P1960" s="3">
        <f t="shared" si="154"/>
        <v>2.4064009100636307E-3</v>
      </c>
      <c r="Q1960" t="s">
        <v>1637</v>
      </c>
    </row>
    <row r="1961" spans="1:19" x14ac:dyDescent="0.35">
      <c r="A1961" t="s">
        <v>73</v>
      </c>
      <c r="B1961" t="s">
        <v>52</v>
      </c>
      <c r="C1961" t="s">
        <v>1636</v>
      </c>
      <c r="D1961" t="s">
        <v>1636</v>
      </c>
      <c r="E1961" t="s">
        <v>364</v>
      </c>
      <c r="F1961" t="s">
        <v>365</v>
      </c>
      <c r="G1961" t="s">
        <v>363</v>
      </c>
      <c r="H1961" t="s">
        <v>128</v>
      </c>
      <c r="I1961" s="3">
        <v>1.549854837538259E-3</v>
      </c>
      <c r="J1961" s="7">
        <v>39538125889.199997</v>
      </c>
      <c r="K1961">
        <v>3.6555</v>
      </c>
      <c r="L1961" s="3">
        <f t="shared" si="150"/>
        <v>0.98032677884323649</v>
      </c>
      <c r="M1961" s="3">
        <f t="shared" si="151"/>
        <v>1.5809573613474609E-3</v>
      </c>
      <c r="N1961">
        <f t="shared" si="152"/>
        <v>62508091.178413354</v>
      </c>
      <c r="O1961">
        <f t="shared" si="153"/>
        <v>17.099737704394297</v>
      </c>
      <c r="P1961" s="3">
        <f t="shared" si="154"/>
        <v>1.5809573613474609E-3</v>
      </c>
      <c r="Q1961" t="s">
        <v>1637</v>
      </c>
    </row>
    <row r="1962" spans="1:19" x14ac:dyDescent="0.35">
      <c r="A1962" t="s">
        <v>73</v>
      </c>
      <c r="B1962" t="s">
        <v>52</v>
      </c>
      <c r="C1962" t="s">
        <v>39</v>
      </c>
      <c r="D1962" t="s">
        <v>40</v>
      </c>
      <c r="E1962" t="s">
        <v>1335</v>
      </c>
      <c r="F1962" t="s">
        <v>1336</v>
      </c>
      <c r="H1962" t="s">
        <v>128</v>
      </c>
      <c r="I1962" s="3">
        <v>5.4982445215268697E-3</v>
      </c>
      <c r="J1962" s="7">
        <v>28142052356.25</v>
      </c>
      <c r="K1962">
        <v>3.6555</v>
      </c>
      <c r="L1962" s="3">
        <f t="shared" si="150"/>
        <v>0.98579238371259348</v>
      </c>
      <c r="M1962" s="3">
        <f t="shared" si="151"/>
        <v>5.5774873212348494E-3</v>
      </c>
      <c r="N1962">
        <f t="shared" si="152"/>
        <v>156961940.21051168</v>
      </c>
      <c r="O1962">
        <f t="shared" si="153"/>
        <v>42.938569336756032</v>
      </c>
      <c r="P1962" s="3">
        <f t="shared" si="154"/>
        <v>5.5774873212348494E-3</v>
      </c>
      <c r="Q1962" t="s">
        <v>1638</v>
      </c>
      <c r="R1962" t="s">
        <v>920</v>
      </c>
      <c r="S1962" t="s">
        <v>1337</v>
      </c>
    </row>
    <row r="1963" spans="1:19" x14ac:dyDescent="0.35">
      <c r="A1963" t="s">
        <v>73</v>
      </c>
      <c r="B1963" t="s">
        <v>52</v>
      </c>
      <c r="C1963" t="s">
        <v>1636</v>
      </c>
      <c r="D1963" t="s">
        <v>1636</v>
      </c>
      <c r="E1963" t="s">
        <v>361</v>
      </c>
      <c r="F1963" t="s">
        <v>362</v>
      </c>
      <c r="G1963" t="s">
        <v>363</v>
      </c>
      <c r="H1963" t="s">
        <v>128</v>
      </c>
      <c r="I1963" s="3">
        <v>7.812780144302189E-4</v>
      </c>
      <c r="J1963" s="7">
        <v>39538125889.199997</v>
      </c>
      <c r="K1963">
        <v>3.6555</v>
      </c>
      <c r="L1963" s="3">
        <f t="shared" si="150"/>
        <v>0.98032677884323649</v>
      </c>
      <c r="M1963" s="3">
        <f t="shared" si="151"/>
        <v>7.9695672023986669E-4</v>
      </c>
      <c r="N1963">
        <f t="shared" si="152"/>
        <v>31510175.133087792</v>
      </c>
      <c r="O1963">
        <f t="shared" si="153"/>
        <v>8.6199357497162605</v>
      </c>
      <c r="P1963" s="3">
        <f t="shared" si="154"/>
        <v>7.9695672023986669E-4</v>
      </c>
      <c r="Q1963" t="s">
        <v>1637</v>
      </c>
    </row>
    <row r="1964" spans="1:19" x14ac:dyDescent="0.35">
      <c r="A1964" t="s">
        <v>73</v>
      </c>
      <c r="B1964" t="s">
        <v>52</v>
      </c>
      <c r="C1964" t="s">
        <v>1636</v>
      </c>
      <c r="D1964" t="s">
        <v>1636</v>
      </c>
      <c r="E1964" t="s">
        <v>341</v>
      </c>
      <c r="F1964" t="s">
        <v>342</v>
      </c>
      <c r="G1964" t="s">
        <v>343</v>
      </c>
      <c r="H1964" t="s">
        <v>128</v>
      </c>
      <c r="I1964" s="3">
        <v>5.9560468412426333E-4</v>
      </c>
      <c r="J1964" s="7">
        <v>39538125889.199997</v>
      </c>
      <c r="K1964">
        <v>3.6555</v>
      </c>
      <c r="L1964" s="3">
        <f t="shared" si="150"/>
        <v>0.98032677884323649</v>
      </c>
      <c r="M1964" s="3">
        <f t="shared" si="151"/>
        <v>6.0755729311716183E-4</v>
      </c>
      <c r="N1964">
        <f t="shared" si="152"/>
        <v>24021676.740167927</v>
      </c>
      <c r="O1964">
        <f t="shared" si="153"/>
        <v>6.571379220398831</v>
      </c>
      <c r="P1964" s="3">
        <f t="shared" si="154"/>
        <v>6.0755729311716183E-4</v>
      </c>
      <c r="Q1964" t="s">
        <v>1637</v>
      </c>
    </row>
    <row r="1965" spans="1:19" x14ac:dyDescent="0.35">
      <c r="A1965" t="s">
        <v>73</v>
      </c>
      <c r="B1965" t="s">
        <v>52</v>
      </c>
      <c r="C1965" t="s">
        <v>1636</v>
      </c>
      <c r="D1965" t="s">
        <v>1636</v>
      </c>
      <c r="E1965" t="s">
        <v>1212</v>
      </c>
      <c r="F1965" t="s">
        <v>1213</v>
      </c>
      <c r="G1965" t="s">
        <v>343</v>
      </c>
      <c r="H1965" t="s">
        <v>128</v>
      </c>
      <c r="I1965" s="3">
        <v>4.4673486026018617E-4</v>
      </c>
      <c r="J1965" s="7">
        <v>39538125889.199997</v>
      </c>
      <c r="K1965">
        <v>3.6555</v>
      </c>
      <c r="L1965" s="3">
        <f t="shared" si="150"/>
        <v>0.98032677884323649</v>
      </c>
      <c r="M1965" s="3">
        <f t="shared" si="151"/>
        <v>4.5569994608055412E-4</v>
      </c>
      <c r="N1965">
        <f t="shared" si="152"/>
        <v>18017521.8358346</v>
      </c>
      <c r="O1965">
        <f t="shared" si="153"/>
        <v>4.9288802724208995</v>
      </c>
      <c r="P1965" s="3">
        <f t="shared" si="154"/>
        <v>4.5569994608055412E-4</v>
      </c>
      <c r="Q1965" t="s">
        <v>1637</v>
      </c>
    </row>
    <row r="1966" spans="1:19" x14ac:dyDescent="0.35">
      <c r="A1966" t="s">
        <v>73</v>
      </c>
      <c r="B1966" t="s">
        <v>52</v>
      </c>
      <c r="C1966" t="s">
        <v>1636</v>
      </c>
      <c r="D1966" t="s">
        <v>1636</v>
      </c>
      <c r="E1966" t="s">
        <v>391</v>
      </c>
      <c r="F1966" t="s">
        <v>392</v>
      </c>
      <c r="G1966" t="s">
        <v>343</v>
      </c>
      <c r="H1966" t="s">
        <v>128</v>
      </c>
      <c r="I1966" s="3">
        <v>2.3776175836259092E-3</v>
      </c>
      <c r="J1966" s="7">
        <v>39538125889.199997</v>
      </c>
      <c r="K1966">
        <v>3.6555</v>
      </c>
      <c r="L1966" s="3">
        <f t="shared" si="150"/>
        <v>0.98032677884323649</v>
      </c>
      <c r="M1966" s="3">
        <f t="shared" si="151"/>
        <v>2.4253316699472845E-3</v>
      </c>
      <c r="N1966">
        <f t="shared" si="152"/>
        <v>95893068.889439389</v>
      </c>
      <c r="O1966">
        <f t="shared" si="153"/>
        <v>26.232545175609189</v>
      </c>
      <c r="P1966" s="3">
        <f t="shared" si="154"/>
        <v>2.4253316699472845E-3</v>
      </c>
      <c r="Q1966" t="s">
        <v>1637</v>
      </c>
    </row>
    <row r="1967" spans="1:19" x14ac:dyDescent="0.35">
      <c r="A1967" t="s">
        <v>73</v>
      </c>
      <c r="B1967" t="s">
        <v>52</v>
      </c>
      <c r="C1967" t="s">
        <v>29</v>
      </c>
      <c r="D1967" t="s">
        <v>30</v>
      </c>
      <c r="E1967" t="s">
        <v>69</v>
      </c>
      <c r="F1967" t="s">
        <v>70</v>
      </c>
      <c r="G1967" t="s">
        <v>38</v>
      </c>
      <c r="H1967" t="s">
        <v>33</v>
      </c>
      <c r="I1967" s="3">
        <v>2.3030869809674701E-2</v>
      </c>
      <c r="J1967" s="7">
        <v>7930987799.5100002</v>
      </c>
      <c r="K1967">
        <v>3.6555</v>
      </c>
      <c r="L1967" s="3">
        <f t="shared" si="150"/>
        <v>0.95735713154437951</v>
      </c>
      <c r="M1967" s="3">
        <f t="shared" si="151"/>
        <v>2.4056717238343437E-2</v>
      </c>
      <c r="N1967">
        <f t="shared" si="152"/>
        <v>190793530.9135637</v>
      </c>
      <c r="O1967">
        <f t="shared" si="153"/>
        <v>52.193552431558935</v>
      </c>
      <c r="P1967" s="3">
        <f t="shared" si="154"/>
        <v>2.4056717238343437E-2</v>
      </c>
      <c r="Q1967" t="s">
        <v>1638</v>
      </c>
      <c r="R1967" t="s">
        <v>33</v>
      </c>
      <c r="S1967" t="s">
        <v>38</v>
      </c>
    </row>
    <row r="1968" spans="1:19" x14ac:dyDescent="0.35">
      <c r="A1968" t="s">
        <v>73</v>
      </c>
      <c r="B1968" t="s">
        <v>52</v>
      </c>
      <c r="C1968" t="s">
        <v>1636</v>
      </c>
      <c r="D1968" t="s">
        <v>1636</v>
      </c>
      <c r="E1968" t="s">
        <v>263</v>
      </c>
      <c r="F1968" t="s">
        <v>264</v>
      </c>
      <c r="G1968" t="s">
        <v>265</v>
      </c>
      <c r="H1968" t="s">
        <v>128</v>
      </c>
      <c r="I1968" s="3">
        <v>6.9507994778433434E-4</v>
      </c>
      <c r="J1968" s="7">
        <v>39538125889.199997</v>
      </c>
      <c r="K1968">
        <v>3.6555</v>
      </c>
      <c r="L1968" s="3">
        <f t="shared" si="150"/>
        <v>0.98032677884323649</v>
      </c>
      <c r="M1968" s="3">
        <f t="shared" si="151"/>
        <v>7.0902882873863046E-4</v>
      </c>
      <c r="N1968">
        <f t="shared" si="152"/>
        <v>28033671.089739997</v>
      </c>
      <c r="O1968">
        <f t="shared" si="153"/>
        <v>7.6689019531500469</v>
      </c>
      <c r="P1968" s="3">
        <f t="shared" si="154"/>
        <v>7.0902882873863046E-4</v>
      </c>
      <c r="Q1968" t="s">
        <v>1637</v>
      </c>
    </row>
    <row r="1969" spans="1:19" x14ac:dyDescent="0.35">
      <c r="A1969" t="s">
        <v>73</v>
      </c>
      <c r="B1969" t="s">
        <v>52</v>
      </c>
      <c r="C1969" t="s">
        <v>1636</v>
      </c>
      <c r="D1969" t="s">
        <v>1636</v>
      </c>
      <c r="E1969" t="s">
        <v>396</v>
      </c>
      <c r="F1969" t="s">
        <v>397</v>
      </c>
      <c r="G1969" t="s">
        <v>312</v>
      </c>
      <c r="H1969" t="s">
        <v>128</v>
      </c>
      <c r="I1969" s="3">
        <v>7.0104245082620983E-4</v>
      </c>
      <c r="J1969" s="7">
        <v>39538125889.199997</v>
      </c>
      <c r="K1969">
        <v>3.6555</v>
      </c>
      <c r="L1969" s="3">
        <f t="shared" si="150"/>
        <v>0.98032677884323649</v>
      </c>
      <c r="M1969" s="3">
        <f t="shared" si="151"/>
        <v>7.1511098743362307E-4</v>
      </c>
      <c r="N1969">
        <f t="shared" si="152"/>
        <v>28274148.245900705</v>
      </c>
      <c r="O1969">
        <f t="shared" si="153"/>
        <v>7.7346869774041043</v>
      </c>
      <c r="P1969" s="3">
        <f t="shared" si="154"/>
        <v>7.1511098743362307E-4</v>
      </c>
      <c r="Q1969" t="s">
        <v>1637</v>
      </c>
    </row>
    <row r="1970" spans="1:19" x14ac:dyDescent="0.35">
      <c r="A1970" t="s">
        <v>73</v>
      </c>
      <c r="B1970" t="s">
        <v>52</v>
      </c>
      <c r="C1970" t="s">
        <v>1636</v>
      </c>
      <c r="D1970" t="s">
        <v>1636</v>
      </c>
      <c r="E1970" t="s">
        <v>400</v>
      </c>
      <c r="F1970" t="s">
        <v>401</v>
      </c>
      <c r="H1970" t="s">
        <v>128</v>
      </c>
      <c r="I1970" s="3">
        <v>1.581548896822296E-3</v>
      </c>
      <c r="J1970" s="7">
        <v>39538125889.199997</v>
      </c>
      <c r="K1970">
        <v>3.6555</v>
      </c>
      <c r="L1970" s="3">
        <f t="shared" si="150"/>
        <v>0.98032677884323649</v>
      </c>
      <c r="M1970" s="3">
        <f t="shared" si="151"/>
        <v>1.6132874577684067E-3</v>
      </c>
      <c r="N1970">
        <f t="shared" si="152"/>
        <v>63786362.600714684</v>
      </c>
      <c r="O1970">
        <f t="shared" si="153"/>
        <v>17.449422131230936</v>
      </c>
      <c r="P1970" s="3">
        <f t="shared" si="154"/>
        <v>1.6132874577684067E-3</v>
      </c>
      <c r="Q1970" t="s">
        <v>1637</v>
      </c>
    </row>
    <row r="1971" spans="1:19" x14ac:dyDescent="0.35">
      <c r="A1971" t="s">
        <v>73</v>
      </c>
      <c r="B1971" t="s">
        <v>52</v>
      </c>
      <c r="C1971" t="s">
        <v>1636</v>
      </c>
      <c r="D1971" t="s">
        <v>1636</v>
      </c>
      <c r="E1971" t="s">
        <v>389</v>
      </c>
      <c r="F1971" t="s">
        <v>390</v>
      </c>
      <c r="G1971" t="s">
        <v>303</v>
      </c>
      <c r="H1971" t="s">
        <v>128</v>
      </c>
      <c r="I1971" s="3">
        <v>4.1363374502882116E-3</v>
      </c>
      <c r="J1971" s="7">
        <v>39538125889.199997</v>
      </c>
      <c r="K1971">
        <v>3.6555</v>
      </c>
      <c r="L1971" s="3">
        <f t="shared" si="150"/>
        <v>0.98032677884323649</v>
      </c>
      <c r="M1971" s="3">
        <f t="shared" si="151"/>
        <v>4.2193455688000247E-3</v>
      </c>
      <c r="N1971">
        <f t="shared" si="152"/>
        <v>166825016.26925355</v>
      </c>
      <c r="O1971">
        <f t="shared" si="153"/>
        <v>45.636716254754084</v>
      </c>
      <c r="P1971" s="3">
        <f t="shared" si="154"/>
        <v>4.2193455688000247E-3</v>
      </c>
      <c r="Q1971" t="s">
        <v>1637</v>
      </c>
    </row>
    <row r="1972" spans="1:19" x14ac:dyDescent="0.35">
      <c r="A1972" t="s">
        <v>73</v>
      </c>
      <c r="B1972" t="s">
        <v>52</v>
      </c>
      <c r="C1972" t="s">
        <v>1636</v>
      </c>
      <c r="D1972" t="s">
        <v>1636</v>
      </c>
      <c r="E1972" t="s">
        <v>1219</v>
      </c>
      <c r="F1972" t="s">
        <v>1220</v>
      </c>
      <c r="G1972" t="s">
        <v>413</v>
      </c>
      <c r="H1972" t="s">
        <v>128</v>
      </c>
      <c r="I1972" s="3">
        <v>1.072111247594528E-4</v>
      </c>
      <c r="J1972" s="7">
        <v>39538125889.199997</v>
      </c>
      <c r="K1972">
        <v>3.6555</v>
      </c>
      <c r="L1972" s="3">
        <f t="shared" si="150"/>
        <v>0.98032677884323649</v>
      </c>
      <c r="M1972" s="3">
        <f t="shared" si="151"/>
        <v>1.0936264016572056E-4</v>
      </c>
      <c r="N1972">
        <f t="shared" si="152"/>
        <v>4323993.8344475394</v>
      </c>
      <c r="O1972">
        <f t="shared" si="153"/>
        <v>1.1828734330317439</v>
      </c>
      <c r="P1972" s="3">
        <f t="shared" si="154"/>
        <v>1.0936264016572055E-4</v>
      </c>
      <c r="Q1972" t="s">
        <v>1637</v>
      </c>
    </row>
    <row r="1973" spans="1:19" x14ac:dyDescent="0.35">
      <c r="A1973" t="s">
        <v>73</v>
      </c>
      <c r="B1973" t="s">
        <v>52</v>
      </c>
      <c r="C1973" t="s">
        <v>1636</v>
      </c>
      <c r="D1973" t="s">
        <v>1636</v>
      </c>
      <c r="E1973" t="s">
        <v>411</v>
      </c>
      <c r="F1973" t="s">
        <v>412</v>
      </c>
      <c r="G1973" t="s">
        <v>413</v>
      </c>
      <c r="H1973" t="s">
        <v>128</v>
      </c>
      <c r="I1973" s="3">
        <v>6.9372305160505995E-5</v>
      </c>
      <c r="J1973" s="7">
        <v>39538125889.199997</v>
      </c>
      <c r="K1973">
        <v>3.6555</v>
      </c>
      <c r="L1973" s="3">
        <f t="shared" si="150"/>
        <v>0.98032677884323649</v>
      </c>
      <c r="M1973" s="3">
        <f t="shared" si="151"/>
        <v>7.0764470233449864E-5</v>
      </c>
      <c r="N1973">
        <f t="shared" si="152"/>
        <v>2797894.5325726867</v>
      </c>
      <c r="O1973">
        <f t="shared" si="153"/>
        <v>0.7653931151888077</v>
      </c>
      <c r="P1973" s="3">
        <f t="shared" si="154"/>
        <v>7.0764470233449864E-5</v>
      </c>
      <c r="Q1973" t="s">
        <v>1637</v>
      </c>
    </row>
    <row r="1974" spans="1:19" x14ac:dyDescent="0.35">
      <c r="A1974" t="s">
        <v>73</v>
      </c>
      <c r="B1974" t="s">
        <v>52</v>
      </c>
      <c r="C1974" t="s">
        <v>39</v>
      </c>
      <c r="D1974" t="s">
        <v>40</v>
      </c>
      <c r="E1974" t="s">
        <v>1228</v>
      </c>
      <c r="F1974" t="s">
        <v>1229</v>
      </c>
      <c r="G1974" t="s">
        <v>1230</v>
      </c>
      <c r="H1974" t="s">
        <v>452</v>
      </c>
      <c r="I1974" s="3">
        <v>5.14428510437402E-3</v>
      </c>
      <c r="J1974" s="7">
        <v>28142052356.25</v>
      </c>
      <c r="K1974">
        <v>3.6555</v>
      </c>
      <c r="L1974" s="3">
        <f t="shared" si="150"/>
        <v>0.98579238371259348</v>
      </c>
      <c r="M1974" s="3">
        <f t="shared" si="151"/>
        <v>5.2184265057923489E-3</v>
      </c>
      <c r="N1974">
        <f t="shared" si="152"/>
        <v>146857231.94325101</v>
      </c>
      <c r="O1974">
        <f t="shared" si="153"/>
        <v>40.174321417932163</v>
      </c>
      <c r="P1974" s="3">
        <f t="shared" si="154"/>
        <v>5.2184265057923481E-3</v>
      </c>
      <c r="Q1974" t="s">
        <v>1638</v>
      </c>
      <c r="R1974" t="s">
        <v>452</v>
      </c>
      <c r="S1974" t="s">
        <v>1230</v>
      </c>
    </row>
    <row r="1975" spans="1:19" x14ac:dyDescent="0.35">
      <c r="A1975" t="s">
        <v>73</v>
      </c>
      <c r="B1975" t="s">
        <v>52</v>
      </c>
      <c r="C1975" t="s">
        <v>1636</v>
      </c>
      <c r="D1975" t="s">
        <v>1636</v>
      </c>
      <c r="E1975" t="s">
        <v>421</v>
      </c>
      <c r="F1975" t="s">
        <v>422</v>
      </c>
      <c r="G1975" t="s">
        <v>423</v>
      </c>
      <c r="H1975" t="s">
        <v>128</v>
      </c>
      <c r="I1975" s="3">
        <v>1.65172670541122E-3</v>
      </c>
      <c r="J1975" s="7">
        <v>39538125889.199997</v>
      </c>
      <c r="K1975">
        <v>3.6555</v>
      </c>
      <c r="L1975" s="3">
        <f t="shared" si="150"/>
        <v>0.98032677884323649</v>
      </c>
      <c r="M1975" s="3">
        <f t="shared" si="151"/>
        <v>1.6848735962922692E-3</v>
      </c>
      <c r="N1975">
        <f t="shared" si="152"/>
        <v>66616744.357592873</v>
      </c>
      <c r="O1975">
        <f t="shared" si="153"/>
        <v>18.223702464120603</v>
      </c>
      <c r="P1975" s="3">
        <f t="shared" si="154"/>
        <v>1.6848735962922692E-3</v>
      </c>
      <c r="Q1975" t="s">
        <v>1637</v>
      </c>
    </row>
    <row r="1976" spans="1:19" x14ac:dyDescent="0.35">
      <c r="A1976" t="s">
        <v>73</v>
      </c>
      <c r="B1976" t="s">
        <v>52</v>
      </c>
      <c r="C1976" t="s">
        <v>1636</v>
      </c>
      <c r="D1976" t="s">
        <v>1636</v>
      </c>
      <c r="E1976" t="s">
        <v>424</v>
      </c>
      <c r="F1976" t="s">
        <v>425</v>
      </c>
      <c r="G1976" t="s">
        <v>426</v>
      </c>
      <c r="H1976" t="s">
        <v>128</v>
      </c>
      <c r="I1976" s="3">
        <v>8.2998757289661461E-3</v>
      </c>
      <c r="J1976" s="7">
        <v>39538125889.199997</v>
      </c>
      <c r="K1976">
        <v>3.6555</v>
      </c>
      <c r="L1976" s="3">
        <f t="shared" si="150"/>
        <v>0.98032677884323649</v>
      </c>
      <c r="M1976" s="3">
        <f t="shared" si="151"/>
        <v>8.4664378328620296E-3</v>
      </c>
      <c r="N1976">
        <f t="shared" si="152"/>
        <v>334747084.86878455</v>
      </c>
      <c r="O1976">
        <f t="shared" si="153"/>
        <v>91.57354257113515</v>
      </c>
      <c r="P1976" s="3">
        <f t="shared" si="154"/>
        <v>8.4664378328620296E-3</v>
      </c>
      <c r="Q1976" t="s">
        <v>1637</v>
      </c>
    </row>
    <row r="1977" spans="1:19" x14ac:dyDescent="0.35">
      <c r="A1977" t="s">
        <v>73</v>
      </c>
      <c r="B1977" t="s">
        <v>52</v>
      </c>
      <c r="C1977" t="s">
        <v>76</v>
      </c>
      <c r="D1977" t="s">
        <v>77</v>
      </c>
      <c r="E1977" t="s">
        <v>69</v>
      </c>
      <c r="F1977" t="s">
        <v>70</v>
      </c>
      <c r="G1977" t="s">
        <v>38</v>
      </c>
      <c r="H1977" t="s">
        <v>33</v>
      </c>
      <c r="I1977" s="3">
        <v>1.24162672019079E-2</v>
      </c>
      <c r="J1977" s="7">
        <v>3465085733.4400001</v>
      </c>
      <c r="K1977">
        <v>3.6555</v>
      </c>
      <c r="L1977" s="3">
        <f t="shared" si="150"/>
        <v>0.98851089210213039</v>
      </c>
      <c r="M1977" s="3">
        <f t="shared" si="151"/>
        <v>1.2560577026626312E-2</v>
      </c>
      <c r="N1977">
        <f t="shared" si="152"/>
        <v>43523476.25873705</v>
      </c>
      <c r="O1977">
        <f t="shared" si="153"/>
        <v>11.90629907228479</v>
      </c>
      <c r="P1977" s="3">
        <f t="shared" si="154"/>
        <v>1.2560577026626312E-2</v>
      </c>
      <c r="Q1977" t="s">
        <v>1638</v>
      </c>
      <c r="R1977" t="s">
        <v>33</v>
      </c>
      <c r="S1977" t="s">
        <v>38</v>
      </c>
    </row>
    <row r="1978" spans="1:19" x14ac:dyDescent="0.35">
      <c r="A1978" t="s">
        <v>73</v>
      </c>
      <c r="B1978" t="s">
        <v>52</v>
      </c>
      <c r="C1978" t="s">
        <v>1636</v>
      </c>
      <c r="D1978" t="s">
        <v>1636</v>
      </c>
      <c r="E1978" t="s">
        <v>143</v>
      </c>
      <c r="F1978" t="s">
        <v>144</v>
      </c>
      <c r="G1978" t="s">
        <v>146</v>
      </c>
      <c r="H1978" t="s">
        <v>128</v>
      </c>
      <c r="I1978" s="3">
        <v>2.811768391556238E-3</v>
      </c>
      <c r="J1978" s="7">
        <v>39538125889.199997</v>
      </c>
      <c r="K1978">
        <v>3.6555</v>
      </c>
      <c r="L1978" s="3">
        <f t="shared" si="150"/>
        <v>0.98032677884323649</v>
      </c>
      <c r="M1978" s="3">
        <f t="shared" si="151"/>
        <v>2.8681950266359769E-3</v>
      </c>
      <c r="N1978">
        <f t="shared" si="152"/>
        <v>113403056.0379106</v>
      </c>
      <c r="O1978">
        <f t="shared" si="153"/>
        <v>31.022584061800188</v>
      </c>
      <c r="P1978" s="3">
        <f t="shared" si="154"/>
        <v>2.8681950266359769E-3</v>
      </c>
      <c r="Q1978" t="s">
        <v>1637</v>
      </c>
    </row>
    <row r="1979" spans="1:19" x14ac:dyDescent="0.35">
      <c r="A1979" t="s">
        <v>73</v>
      </c>
      <c r="B1979" t="s">
        <v>52</v>
      </c>
      <c r="C1979" t="s">
        <v>1636</v>
      </c>
      <c r="D1979" t="s">
        <v>1636</v>
      </c>
      <c r="E1979" t="s">
        <v>1189</v>
      </c>
      <c r="F1979" t="s">
        <v>1190</v>
      </c>
      <c r="G1979" t="s">
        <v>175</v>
      </c>
      <c r="H1979" t="s">
        <v>128</v>
      </c>
      <c r="I1979" s="3">
        <v>2.623967043436735E-6</v>
      </c>
      <c r="J1979" s="7">
        <v>39538125889.199997</v>
      </c>
      <c r="K1979">
        <v>3.6555</v>
      </c>
      <c r="L1979" s="3">
        <f t="shared" si="150"/>
        <v>0.98032677884323649</v>
      </c>
      <c r="M1979" s="3">
        <f t="shared" si="151"/>
        <v>2.6766248765875363E-6</v>
      </c>
      <c r="N1979">
        <f t="shared" si="152"/>
        <v>105828.73132868242</v>
      </c>
      <c r="O1979">
        <f t="shared" si="153"/>
        <v>2.8950548852053733E-2</v>
      </c>
      <c r="P1979" s="3">
        <f t="shared" si="154"/>
        <v>2.6766248765875363E-6</v>
      </c>
      <c r="Q1979" t="s">
        <v>1637</v>
      </c>
    </row>
    <row r="1980" spans="1:19" x14ac:dyDescent="0.35">
      <c r="A1980" t="s">
        <v>73</v>
      </c>
      <c r="B1980" t="s">
        <v>52</v>
      </c>
      <c r="C1980" t="s">
        <v>1636</v>
      </c>
      <c r="D1980" t="s">
        <v>1636</v>
      </c>
      <c r="E1980" t="s">
        <v>416</v>
      </c>
      <c r="F1980" t="s">
        <v>417</v>
      </c>
      <c r="G1980" t="s">
        <v>1672</v>
      </c>
      <c r="H1980" t="s">
        <v>128</v>
      </c>
      <c r="I1980" s="3">
        <v>2.140373740555322E-3</v>
      </c>
      <c r="J1980" s="7">
        <v>39538125889.199997</v>
      </c>
      <c r="K1980">
        <v>3.6555</v>
      </c>
      <c r="L1980" s="3">
        <f t="shared" si="150"/>
        <v>0.98032677884323649</v>
      </c>
      <c r="M1980" s="3">
        <f t="shared" si="151"/>
        <v>2.1833268117809807E-3</v>
      </c>
      <c r="N1980">
        <f t="shared" si="152"/>
        <v>86324650.341462091</v>
      </c>
      <c r="O1980">
        <f t="shared" si="153"/>
        <v>23.615004880717301</v>
      </c>
      <c r="P1980" s="3">
        <f t="shared" si="154"/>
        <v>2.1833268117809807E-3</v>
      </c>
      <c r="Q1980" t="s">
        <v>1637</v>
      </c>
    </row>
    <row r="1981" spans="1:19" x14ac:dyDescent="0.35">
      <c r="A1981" t="s">
        <v>73</v>
      </c>
      <c r="B1981" t="s">
        <v>52</v>
      </c>
      <c r="C1981" t="s">
        <v>1636</v>
      </c>
      <c r="D1981" t="s">
        <v>1636</v>
      </c>
      <c r="E1981" t="s">
        <v>427</v>
      </c>
      <c r="F1981" t="s">
        <v>428</v>
      </c>
      <c r="G1981" t="s">
        <v>429</v>
      </c>
      <c r="H1981" t="s">
        <v>128</v>
      </c>
      <c r="I1981" s="3">
        <v>3.8716592613547277E-2</v>
      </c>
      <c r="J1981" s="7">
        <v>39538125889.199997</v>
      </c>
      <c r="K1981">
        <v>3.6555</v>
      </c>
      <c r="L1981" s="3">
        <f t="shared" si="150"/>
        <v>0.98032677884323649</v>
      </c>
      <c r="M1981" s="3">
        <f t="shared" si="151"/>
        <v>3.9493558116643498E-2</v>
      </c>
      <c r="N1981">
        <f t="shared" si="152"/>
        <v>1561501272.6282871</v>
      </c>
      <c r="O1981">
        <f t="shared" si="153"/>
        <v>427.16489471434471</v>
      </c>
      <c r="P1981" s="3">
        <f t="shared" si="154"/>
        <v>3.9493558116643498E-2</v>
      </c>
      <c r="Q1981" t="s">
        <v>1637</v>
      </c>
    </row>
    <row r="1982" spans="1:19" x14ac:dyDescent="0.35">
      <c r="A1982" t="s">
        <v>73</v>
      </c>
      <c r="B1982" t="s">
        <v>52</v>
      </c>
      <c r="C1982" t="s">
        <v>1636</v>
      </c>
      <c r="D1982" t="s">
        <v>1636</v>
      </c>
      <c r="E1982" t="s">
        <v>431</v>
      </c>
      <c r="F1982" t="s">
        <v>432</v>
      </c>
      <c r="G1982" t="s">
        <v>433</v>
      </c>
      <c r="H1982" t="s">
        <v>128</v>
      </c>
      <c r="I1982" s="3">
        <v>1.9244606116819449E-3</v>
      </c>
      <c r="J1982" s="7">
        <v>39538125889.199997</v>
      </c>
      <c r="K1982">
        <v>3.6555</v>
      </c>
      <c r="L1982" s="3">
        <f t="shared" si="150"/>
        <v>0.98032677884323649</v>
      </c>
      <c r="M1982" s="3">
        <f t="shared" si="151"/>
        <v>1.9630807330926581E-3</v>
      </c>
      <c r="N1982">
        <f t="shared" si="152"/>
        <v>77616533.155680537</v>
      </c>
      <c r="O1982">
        <f t="shared" si="153"/>
        <v>21.232808960656691</v>
      </c>
      <c r="P1982" s="3">
        <f t="shared" si="154"/>
        <v>1.9630807330926581E-3</v>
      </c>
      <c r="Q1982" t="s">
        <v>1637</v>
      </c>
    </row>
    <row r="1983" spans="1:19" x14ac:dyDescent="0.35">
      <c r="A1983" t="s">
        <v>73</v>
      </c>
      <c r="B1983" t="s">
        <v>52</v>
      </c>
      <c r="C1983" t="s">
        <v>1636</v>
      </c>
      <c r="D1983" t="s">
        <v>1636</v>
      </c>
      <c r="E1983" t="s">
        <v>211</v>
      </c>
      <c r="F1983" t="s">
        <v>212</v>
      </c>
      <c r="G1983" t="s">
        <v>213</v>
      </c>
      <c r="H1983" t="s">
        <v>128</v>
      </c>
      <c r="I1983" s="3">
        <v>8.3709597572424082E-4</v>
      </c>
      <c r="J1983" s="7">
        <v>39538125889.199997</v>
      </c>
      <c r="K1983">
        <v>3.6555</v>
      </c>
      <c r="L1983" s="3">
        <f t="shared" si="150"/>
        <v>0.98032677884323649</v>
      </c>
      <c r="M1983" s="3">
        <f t="shared" si="151"/>
        <v>8.53894837711151E-4</v>
      </c>
      <c r="N1983">
        <f t="shared" si="152"/>
        <v>33761401.589561492</v>
      </c>
      <c r="O1983">
        <f t="shared" si="153"/>
        <v>9.2357821336510728</v>
      </c>
      <c r="P1983" s="3">
        <f t="shared" si="154"/>
        <v>8.5389483771115111E-4</v>
      </c>
      <c r="Q1983" t="s">
        <v>1637</v>
      </c>
    </row>
    <row r="1984" spans="1:19" x14ac:dyDescent="0.35">
      <c r="A1984" t="s">
        <v>73</v>
      </c>
      <c r="B1984" t="s">
        <v>52</v>
      </c>
      <c r="C1984" t="s">
        <v>1636</v>
      </c>
      <c r="D1984" t="s">
        <v>1636</v>
      </c>
      <c r="E1984" t="s">
        <v>214</v>
      </c>
      <c r="F1984" t="s">
        <v>215</v>
      </c>
      <c r="G1984" t="s">
        <v>216</v>
      </c>
      <c r="H1984" t="s">
        <v>128</v>
      </c>
      <c r="I1984" s="3">
        <v>4.1314834112459054E-3</v>
      </c>
      <c r="J1984" s="7">
        <v>39538125889.199997</v>
      </c>
      <c r="K1984">
        <v>3.6555</v>
      </c>
      <c r="L1984" s="3">
        <f t="shared" si="150"/>
        <v>0.98032677884323649</v>
      </c>
      <c r="M1984" s="3">
        <f t="shared" si="151"/>
        <v>4.2143941187865568E-3</v>
      </c>
      <c r="N1984">
        <f t="shared" si="152"/>
        <v>166629245.21528697</v>
      </c>
      <c r="O1984">
        <f t="shared" si="153"/>
        <v>45.583161049182593</v>
      </c>
      <c r="P1984" s="3">
        <f t="shared" si="154"/>
        <v>4.2143941187865568E-3</v>
      </c>
      <c r="Q1984" t="s">
        <v>1637</v>
      </c>
    </row>
    <row r="1985" spans="1:19" x14ac:dyDescent="0.35">
      <c r="A1985" t="s">
        <v>73</v>
      </c>
      <c r="B1985" t="s">
        <v>52</v>
      </c>
      <c r="C1985" t="s">
        <v>29</v>
      </c>
      <c r="D1985" t="s">
        <v>30</v>
      </c>
      <c r="E1985" t="s">
        <v>458</v>
      </c>
      <c r="F1985" t="s">
        <v>459</v>
      </c>
      <c r="G1985" t="s">
        <v>460</v>
      </c>
      <c r="H1985" t="s">
        <v>452</v>
      </c>
      <c r="I1985" s="3">
        <v>8.2036059297263004E-7</v>
      </c>
      <c r="J1985" s="7">
        <v>7930987799.5100002</v>
      </c>
      <c r="K1985">
        <v>3.6555</v>
      </c>
      <c r="L1985" s="3">
        <f t="shared" si="150"/>
        <v>0.95735713154437951</v>
      </c>
      <c r="M1985" s="3">
        <f t="shared" si="151"/>
        <v>8.5690132338519187E-7</v>
      </c>
      <c r="N1985">
        <f t="shared" si="152"/>
        <v>6796.0739411519298</v>
      </c>
      <c r="O1985">
        <f t="shared" si="153"/>
        <v>1.8591366273155326E-3</v>
      </c>
      <c r="P1985" s="3">
        <f t="shared" si="154"/>
        <v>8.5690132338519187E-7</v>
      </c>
      <c r="Q1985" t="s">
        <v>1638</v>
      </c>
      <c r="R1985" t="s">
        <v>452</v>
      </c>
      <c r="S1985" t="s">
        <v>460</v>
      </c>
    </row>
    <row r="1986" spans="1:19" x14ac:dyDescent="0.35">
      <c r="A1986" t="s">
        <v>73</v>
      </c>
      <c r="B1986" t="s">
        <v>52</v>
      </c>
      <c r="C1986" t="s">
        <v>1636</v>
      </c>
      <c r="D1986" t="s">
        <v>1636</v>
      </c>
      <c r="E1986" t="s">
        <v>153</v>
      </c>
      <c r="F1986" t="s">
        <v>154</v>
      </c>
      <c r="G1986" t="s">
        <v>155</v>
      </c>
      <c r="H1986" t="s">
        <v>128</v>
      </c>
      <c r="I1986" s="3">
        <v>5.1034309793126607E-8</v>
      </c>
      <c r="J1986" s="7">
        <v>39538125889.199997</v>
      </c>
      <c r="K1986">
        <v>3.6555</v>
      </c>
      <c r="L1986" s="3">
        <f t="shared" ref="L1986:L2049" si="155">SUMIFS($I$2:$I$3582,$A$2:$A$3582,$A1986,$B$2:$B$3582,$B1986,$C$2:$C$3582,$C1986)</f>
        <v>0.98032677884323649</v>
      </c>
      <c r="M1986" s="3">
        <f t="shared" ref="M1986:M2049" si="156">IF(L1986=0,0,I1986/L1986)</f>
        <v>5.2058467538085556E-8</v>
      </c>
      <c r="N1986">
        <f t="shared" ref="N1986:N2049" si="157">M1986*J1986</f>
        <v>2058.2942431196579</v>
      </c>
      <c r="O1986">
        <f t="shared" ref="O1986:O2049" si="158">IF(K1986=0,"",N1986/K1986/1000000)</f>
        <v>5.6306777270405091E-4</v>
      </c>
      <c r="P1986" s="3">
        <f t="shared" ref="P1986:P2049" si="159">IF(J1986=0,0,N1986/J1986)</f>
        <v>5.205846753808555E-8</v>
      </c>
      <c r="Q1986" t="s">
        <v>1637</v>
      </c>
    </row>
    <row r="1987" spans="1:19" x14ac:dyDescent="0.35">
      <c r="A1987" t="s">
        <v>73</v>
      </c>
      <c r="B1987" t="s">
        <v>52</v>
      </c>
      <c r="C1987" t="s">
        <v>1636</v>
      </c>
      <c r="D1987" t="s">
        <v>1636</v>
      </c>
      <c r="E1987" t="s">
        <v>157</v>
      </c>
      <c r="F1987" t="s">
        <v>158</v>
      </c>
      <c r="G1987" t="s">
        <v>155</v>
      </c>
      <c r="H1987" t="s">
        <v>128</v>
      </c>
      <c r="I1987" s="3">
        <v>2.170587948574108E-3</v>
      </c>
      <c r="J1987" s="7">
        <v>39538125889.199997</v>
      </c>
      <c r="K1987">
        <v>3.6555</v>
      </c>
      <c r="L1987" s="3">
        <f t="shared" si="155"/>
        <v>0.98032677884323649</v>
      </c>
      <c r="M1987" s="3">
        <f t="shared" si="156"/>
        <v>2.2141473592462227E-3</v>
      </c>
      <c r="N1987">
        <f t="shared" si="157"/>
        <v>87543237.02711688</v>
      </c>
      <c r="O1987">
        <f t="shared" si="158"/>
        <v>23.948361927812034</v>
      </c>
      <c r="P1987" s="3">
        <f t="shared" si="159"/>
        <v>2.2141473592462227E-3</v>
      </c>
      <c r="Q1987" t="s">
        <v>1637</v>
      </c>
    </row>
    <row r="1988" spans="1:19" x14ac:dyDescent="0.35">
      <c r="A1988" t="s">
        <v>73</v>
      </c>
      <c r="B1988" t="s">
        <v>52</v>
      </c>
      <c r="C1988" t="s">
        <v>1636</v>
      </c>
      <c r="D1988" t="s">
        <v>1636</v>
      </c>
      <c r="E1988" t="s">
        <v>148</v>
      </c>
      <c r="F1988" t="s">
        <v>149</v>
      </c>
      <c r="G1988" t="s">
        <v>150</v>
      </c>
      <c r="H1988" t="s">
        <v>128</v>
      </c>
      <c r="I1988" s="3">
        <v>4.2460032663774244E-3</v>
      </c>
      <c r="J1988" s="7">
        <v>39538125889.199997</v>
      </c>
      <c r="K1988">
        <v>3.6555</v>
      </c>
      <c r="L1988" s="3">
        <f t="shared" si="155"/>
        <v>0.98032677884323649</v>
      </c>
      <c r="M1988" s="3">
        <f t="shared" si="156"/>
        <v>4.3312121610996008E-3</v>
      </c>
      <c r="N1988">
        <f t="shared" si="157"/>
        <v>171248011.67839</v>
      </c>
      <c r="O1988">
        <f t="shared" si="158"/>
        <v>46.846672597015456</v>
      </c>
      <c r="P1988" s="3">
        <f t="shared" si="159"/>
        <v>4.3312121610996008E-3</v>
      </c>
      <c r="Q1988" t="s">
        <v>1637</v>
      </c>
    </row>
    <row r="1989" spans="1:19" x14ac:dyDescent="0.35">
      <c r="A1989" t="s">
        <v>73</v>
      </c>
      <c r="B1989" t="s">
        <v>52</v>
      </c>
      <c r="C1989" t="s">
        <v>1636</v>
      </c>
      <c r="D1989" t="s">
        <v>1636</v>
      </c>
      <c r="E1989" t="s">
        <v>217</v>
      </c>
      <c r="F1989" t="s">
        <v>218</v>
      </c>
      <c r="G1989" t="s">
        <v>202</v>
      </c>
      <c r="H1989" t="s">
        <v>128</v>
      </c>
      <c r="I1989" s="3">
        <v>5.8584804827381846E-3</v>
      </c>
      <c r="J1989" s="7">
        <v>39538125889.199997</v>
      </c>
      <c r="K1989">
        <v>3.6555</v>
      </c>
      <c r="L1989" s="3">
        <f t="shared" si="155"/>
        <v>0.98032677884323649</v>
      </c>
      <c r="M1989" s="3">
        <f t="shared" si="156"/>
        <v>5.9760486086599205E-3</v>
      </c>
      <c r="N1989">
        <f t="shared" si="157"/>
        <v>236281762.20917442</v>
      </c>
      <c r="O1989">
        <f t="shared" si="158"/>
        <v>64.637330654951285</v>
      </c>
      <c r="P1989" s="3">
        <f t="shared" si="159"/>
        <v>5.9760486086599205E-3</v>
      </c>
      <c r="Q1989" t="s">
        <v>1637</v>
      </c>
    </row>
    <row r="1990" spans="1:19" x14ac:dyDescent="0.35">
      <c r="A1990" t="s">
        <v>73</v>
      </c>
      <c r="B1990" t="s">
        <v>52</v>
      </c>
      <c r="C1990" t="s">
        <v>1636</v>
      </c>
      <c r="D1990" t="s">
        <v>1636</v>
      </c>
      <c r="E1990" t="s">
        <v>418</v>
      </c>
      <c r="F1990" t="s">
        <v>419</v>
      </c>
      <c r="G1990" t="s">
        <v>420</v>
      </c>
      <c r="H1990" t="s">
        <v>128</v>
      </c>
      <c r="I1990" s="3">
        <v>1.39730971485148E-2</v>
      </c>
      <c r="J1990" s="7">
        <v>39538125889.199997</v>
      </c>
      <c r="K1990">
        <v>3.6555</v>
      </c>
      <c r="L1990" s="3">
        <f t="shared" si="155"/>
        <v>0.98032677884323649</v>
      </c>
      <c r="M1990" s="3">
        <f t="shared" si="156"/>
        <v>1.4253509595038034E-2</v>
      </c>
      <c r="N1990">
        <f t="shared" si="157"/>
        <v>563557056.73153389</v>
      </c>
      <c r="O1990">
        <f t="shared" si="158"/>
        <v>154.16688735645846</v>
      </c>
      <c r="P1990" s="3">
        <f t="shared" si="159"/>
        <v>1.4253509595038035E-2</v>
      </c>
      <c r="Q1990" t="s">
        <v>1637</v>
      </c>
    </row>
    <row r="1991" spans="1:19" x14ac:dyDescent="0.35">
      <c r="A1991" t="s">
        <v>73</v>
      </c>
      <c r="B1991" t="s">
        <v>52</v>
      </c>
      <c r="C1991" t="s">
        <v>1636</v>
      </c>
      <c r="D1991" t="s">
        <v>1636</v>
      </c>
      <c r="E1991" t="s">
        <v>436</v>
      </c>
      <c r="F1991" t="s">
        <v>437</v>
      </c>
      <c r="G1991" t="s">
        <v>1652</v>
      </c>
      <c r="H1991" t="s">
        <v>128</v>
      </c>
      <c r="I1991" s="3">
        <v>1.3082766597693011E-2</v>
      </c>
      <c r="J1991" s="7">
        <v>39538125889.199997</v>
      </c>
      <c r="K1991">
        <v>3.6555</v>
      </c>
      <c r="L1991" s="3">
        <f t="shared" si="155"/>
        <v>0.98032677884323649</v>
      </c>
      <c r="M1991" s="3">
        <f t="shared" si="156"/>
        <v>1.3345311869507819E-2</v>
      </c>
      <c r="N1991">
        <f t="shared" si="157"/>
        <v>527648620.72723508</v>
      </c>
      <c r="O1991">
        <f t="shared" si="158"/>
        <v>144.34376165428398</v>
      </c>
      <c r="P1991" s="3">
        <f t="shared" si="159"/>
        <v>1.3345311869507819E-2</v>
      </c>
      <c r="Q1991" t="s">
        <v>1637</v>
      </c>
    </row>
    <row r="1992" spans="1:19" x14ac:dyDescent="0.35">
      <c r="A1992" t="s">
        <v>73</v>
      </c>
      <c r="B1992" t="s">
        <v>52</v>
      </c>
      <c r="C1992" t="s">
        <v>76</v>
      </c>
      <c r="D1992" t="s">
        <v>77</v>
      </c>
      <c r="E1992" t="s">
        <v>1335</v>
      </c>
      <c r="F1992" t="s">
        <v>1336</v>
      </c>
      <c r="H1992" t="s">
        <v>128</v>
      </c>
      <c r="I1992" s="3">
        <v>3.1273073608734801E-3</v>
      </c>
      <c r="J1992" s="7">
        <v>3465085733.4400001</v>
      </c>
      <c r="K1992">
        <v>3.6555</v>
      </c>
      <c r="L1992" s="3">
        <f t="shared" si="155"/>
        <v>0.98851089210213039</v>
      </c>
      <c r="M1992" s="3">
        <f t="shared" si="156"/>
        <v>3.1636549337590654E-3</v>
      </c>
      <c r="N1992">
        <f t="shared" si="157"/>
        <v>10962335.576495606</v>
      </c>
      <c r="O1992">
        <f t="shared" si="158"/>
        <v>2.998860778688444</v>
      </c>
      <c r="P1992" s="3">
        <f t="shared" si="159"/>
        <v>3.1636549337590654E-3</v>
      </c>
      <c r="Q1992" t="s">
        <v>1638</v>
      </c>
      <c r="R1992" t="s">
        <v>920</v>
      </c>
      <c r="S1992" t="s">
        <v>1337</v>
      </c>
    </row>
    <row r="1993" spans="1:19" x14ac:dyDescent="0.35">
      <c r="A1993" t="s">
        <v>73</v>
      </c>
      <c r="B1993" t="s">
        <v>52</v>
      </c>
      <c r="C1993" t="s">
        <v>76</v>
      </c>
      <c r="D1993" t="s">
        <v>77</v>
      </c>
      <c r="E1993" t="s">
        <v>1338</v>
      </c>
      <c r="F1993" t="s">
        <v>1339</v>
      </c>
      <c r="H1993" t="s">
        <v>128</v>
      </c>
      <c r="I1993" s="3">
        <v>1.70863818038263E-3</v>
      </c>
      <c r="J1993" s="7">
        <v>3465085733.4400001</v>
      </c>
      <c r="K1993">
        <v>3.6555</v>
      </c>
      <c r="L1993" s="3">
        <f t="shared" si="155"/>
        <v>0.98851089210213039</v>
      </c>
      <c r="M1993" s="3">
        <f t="shared" si="156"/>
        <v>1.7284970697177689E-3</v>
      </c>
      <c r="N1993">
        <f t="shared" si="157"/>
        <v>5989390.5365718864</v>
      </c>
      <c r="O1993">
        <f t="shared" si="158"/>
        <v>1.6384600017978079</v>
      </c>
      <c r="P1993" s="3">
        <f t="shared" si="159"/>
        <v>1.7284970697177689E-3</v>
      </c>
      <c r="Q1993" t="s">
        <v>1638</v>
      </c>
      <c r="R1993" t="s">
        <v>920</v>
      </c>
      <c r="S1993" t="s">
        <v>1340</v>
      </c>
    </row>
    <row r="1994" spans="1:19" x14ac:dyDescent="0.35">
      <c r="A1994" t="s">
        <v>73</v>
      </c>
      <c r="B1994" t="s">
        <v>52</v>
      </c>
      <c r="C1994" t="s">
        <v>1636</v>
      </c>
      <c r="D1994" t="s">
        <v>1636</v>
      </c>
      <c r="E1994" t="s">
        <v>159</v>
      </c>
      <c r="F1994" t="s">
        <v>160</v>
      </c>
      <c r="G1994" t="s">
        <v>161</v>
      </c>
      <c r="H1994" t="s">
        <v>128</v>
      </c>
      <c r="I1994" s="3">
        <v>1.064275178372091E-2</v>
      </c>
      <c r="J1994" s="7">
        <v>39538125889.199997</v>
      </c>
      <c r="K1994">
        <v>3.6555</v>
      </c>
      <c r="L1994" s="3">
        <f t="shared" si="155"/>
        <v>0.98032677884323649</v>
      </c>
      <c r="M1994" s="3">
        <f t="shared" si="156"/>
        <v>1.0856330780108973E-2</v>
      </c>
      <c r="N1994">
        <f t="shared" si="157"/>
        <v>429238973.07874537</v>
      </c>
      <c r="O1994">
        <f t="shared" si="158"/>
        <v>117.42278021576948</v>
      </c>
      <c r="P1994" s="3">
        <f t="shared" si="159"/>
        <v>1.0856330780108973E-2</v>
      </c>
      <c r="Q1994" t="s">
        <v>1637</v>
      </c>
    </row>
    <row r="1995" spans="1:19" x14ac:dyDescent="0.35">
      <c r="A1995" t="s">
        <v>73</v>
      </c>
      <c r="B1995" t="s">
        <v>52</v>
      </c>
      <c r="C1995" t="s">
        <v>1636</v>
      </c>
      <c r="D1995" t="s">
        <v>1636</v>
      </c>
      <c r="E1995" t="s">
        <v>439</v>
      </c>
      <c r="F1995" t="s">
        <v>440</v>
      </c>
      <c r="H1995" t="s">
        <v>128</v>
      </c>
      <c r="I1995" s="3">
        <v>4.5761248423208102E-8</v>
      </c>
      <c r="J1995" s="7">
        <v>39538125889.199997</v>
      </c>
      <c r="K1995">
        <v>3.6555</v>
      </c>
      <c r="L1995" s="3">
        <f t="shared" si="155"/>
        <v>0.98032677884323649</v>
      </c>
      <c r="M1995" s="3">
        <f t="shared" si="156"/>
        <v>4.6679586246950575E-8</v>
      </c>
      <c r="N1995">
        <f t="shared" si="157"/>
        <v>1845.6233574877006</v>
      </c>
      <c r="O1995">
        <f t="shared" si="158"/>
        <v>5.0488944261734394E-4</v>
      </c>
      <c r="P1995" s="3">
        <f t="shared" si="159"/>
        <v>4.6679586246950575E-8</v>
      </c>
      <c r="Q1995" t="s">
        <v>1637</v>
      </c>
    </row>
    <row r="1996" spans="1:19" x14ac:dyDescent="0.35">
      <c r="A1996" t="s">
        <v>73</v>
      </c>
      <c r="B1996" t="s">
        <v>52</v>
      </c>
      <c r="C1996" t="s">
        <v>1636</v>
      </c>
      <c r="D1996" t="s">
        <v>1636</v>
      </c>
      <c r="E1996" t="s">
        <v>442</v>
      </c>
      <c r="F1996" t="s">
        <v>443</v>
      </c>
      <c r="H1996" t="s">
        <v>128</v>
      </c>
      <c r="I1996" s="3">
        <v>1.2665252141285329E-3</v>
      </c>
      <c r="J1996" s="7">
        <v>39538125889.199997</v>
      </c>
      <c r="K1996">
        <v>3.6555</v>
      </c>
      <c r="L1996" s="3">
        <f t="shared" si="155"/>
        <v>0.98032677884323649</v>
      </c>
      <c r="M1996" s="3">
        <f t="shared" si="156"/>
        <v>1.2919418723040537E-3</v>
      </c>
      <c r="N1996">
        <f t="shared" si="157"/>
        <v>51080960.388686419</v>
      </c>
      <c r="O1996">
        <f t="shared" si="158"/>
        <v>13.973727366621917</v>
      </c>
      <c r="P1996" s="3">
        <f t="shared" si="159"/>
        <v>1.2919418723040537E-3</v>
      </c>
      <c r="Q1996" t="s">
        <v>1637</v>
      </c>
    </row>
    <row r="1997" spans="1:19" x14ac:dyDescent="0.35">
      <c r="A1997" t="s">
        <v>73</v>
      </c>
      <c r="B1997" t="s">
        <v>52</v>
      </c>
      <c r="C1997" t="s">
        <v>1636</v>
      </c>
      <c r="D1997" t="s">
        <v>1636</v>
      </c>
      <c r="E1997" t="s">
        <v>1408</v>
      </c>
      <c r="F1997" t="s">
        <v>1409</v>
      </c>
      <c r="H1997" t="s">
        <v>128</v>
      </c>
      <c r="I1997" s="3">
        <v>2.7854876628639143E-4</v>
      </c>
      <c r="J1997" s="7">
        <v>39538125889.199997</v>
      </c>
      <c r="K1997">
        <v>3.6555</v>
      </c>
      <c r="L1997" s="3">
        <f t="shared" si="155"/>
        <v>0.98032677884323649</v>
      </c>
      <c r="M1997" s="3">
        <f t="shared" si="156"/>
        <v>2.8413868956540458E-4</v>
      </c>
      <c r="N1997">
        <f t="shared" si="157"/>
        <v>11234311.278029284</v>
      </c>
      <c r="O1997">
        <f t="shared" si="158"/>
        <v>3.0732625572505219</v>
      </c>
      <c r="P1997" s="3">
        <f t="shared" si="159"/>
        <v>2.8413868956540458E-4</v>
      </c>
      <c r="Q1997" t="s">
        <v>1637</v>
      </c>
    </row>
    <row r="1998" spans="1:19" x14ac:dyDescent="0.35">
      <c r="A1998" t="s">
        <v>73</v>
      </c>
      <c r="B1998" t="s">
        <v>52</v>
      </c>
      <c r="C1998" t="s">
        <v>1636</v>
      </c>
      <c r="D1998" t="s">
        <v>1636</v>
      </c>
      <c r="E1998" t="s">
        <v>1225</v>
      </c>
      <c r="F1998" t="s">
        <v>1226</v>
      </c>
      <c r="G1998" t="s">
        <v>1227</v>
      </c>
      <c r="H1998" t="s">
        <v>128</v>
      </c>
      <c r="I1998" s="3">
        <v>4.7576657328404103E-5</v>
      </c>
      <c r="J1998" s="7">
        <v>39538125889.199997</v>
      </c>
      <c r="K1998">
        <v>3.6555</v>
      </c>
      <c r="L1998" s="3">
        <f t="shared" si="155"/>
        <v>0.98032677884323649</v>
      </c>
      <c r="M1998" s="3">
        <f t="shared" si="156"/>
        <v>4.8531426821313082E-5</v>
      </c>
      <c r="N1998">
        <f t="shared" si="157"/>
        <v>1918841.6632435739</v>
      </c>
      <c r="O1998">
        <f t="shared" si="158"/>
        <v>0.52491907078199262</v>
      </c>
      <c r="P1998" s="3">
        <f t="shared" si="159"/>
        <v>4.8531426821313082E-5</v>
      </c>
      <c r="Q1998" t="s">
        <v>1637</v>
      </c>
    </row>
    <row r="1999" spans="1:19" x14ac:dyDescent="0.35">
      <c r="A1999" t="s">
        <v>73</v>
      </c>
      <c r="B1999" t="s">
        <v>52</v>
      </c>
      <c r="C1999" t="s">
        <v>1636</v>
      </c>
      <c r="D1999" t="s">
        <v>1636</v>
      </c>
      <c r="E1999" t="s">
        <v>162</v>
      </c>
      <c r="F1999" t="s">
        <v>163</v>
      </c>
      <c r="G1999" t="s">
        <v>139</v>
      </c>
      <c r="H1999" t="s">
        <v>128</v>
      </c>
      <c r="I1999" s="3">
        <v>3.1260474576655588E-2</v>
      </c>
      <c r="J1999" s="7">
        <v>39538125889.199997</v>
      </c>
      <c r="K1999">
        <v>3.6555</v>
      </c>
      <c r="L1999" s="3">
        <f t="shared" si="155"/>
        <v>0.98032677884323649</v>
      </c>
      <c r="M1999" s="3">
        <f t="shared" si="156"/>
        <v>3.1887810525325286E-2</v>
      </c>
      <c r="N1999">
        <f t="shared" si="157"/>
        <v>1260784266.8812678</v>
      </c>
      <c r="O1999">
        <f t="shared" si="158"/>
        <v>344.9006338069396</v>
      </c>
      <c r="P1999" s="3">
        <f t="shared" si="159"/>
        <v>3.1887810525325286E-2</v>
      </c>
      <c r="Q1999" t="s">
        <v>1637</v>
      </c>
    </row>
    <row r="2000" spans="1:19" x14ac:dyDescent="0.35">
      <c r="A2000" t="s">
        <v>73</v>
      </c>
      <c r="B2000" t="s">
        <v>52</v>
      </c>
      <c r="C2000" t="s">
        <v>1636</v>
      </c>
      <c r="D2000" t="s">
        <v>1636</v>
      </c>
      <c r="E2000" t="s">
        <v>173</v>
      </c>
      <c r="F2000" t="s">
        <v>174</v>
      </c>
      <c r="G2000" t="s">
        <v>175</v>
      </c>
      <c r="H2000" t="s">
        <v>128</v>
      </c>
      <c r="I2000" s="3">
        <v>3.3430322452679337E-2</v>
      </c>
      <c r="J2000" s="7">
        <v>39538125889.199997</v>
      </c>
      <c r="K2000">
        <v>3.6555</v>
      </c>
      <c r="L2000" s="3">
        <f t="shared" si="155"/>
        <v>0.98032677884323649</v>
      </c>
      <c r="M2000" s="3">
        <f t="shared" si="156"/>
        <v>3.4101202960227575E-2</v>
      </c>
      <c r="N2000">
        <f t="shared" si="157"/>
        <v>1348297655.6146374</v>
      </c>
      <c r="O2000">
        <f t="shared" si="158"/>
        <v>368.84083042391939</v>
      </c>
      <c r="P2000" s="3">
        <f t="shared" si="159"/>
        <v>3.4101202960227575E-2</v>
      </c>
      <c r="Q2000" t="s">
        <v>1637</v>
      </c>
    </row>
    <row r="2001" spans="1:19" x14ac:dyDescent="0.35">
      <c r="A2001" t="s">
        <v>73</v>
      </c>
      <c r="B2001" t="s">
        <v>52</v>
      </c>
      <c r="C2001" t="s">
        <v>1636</v>
      </c>
      <c r="D2001" t="s">
        <v>1636</v>
      </c>
      <c r="E2001" t="s">
        <v>151</v>
      </c>
      <c r="F2001" t="s">
        <v>152</v>
      </c>
      <c r="G2001" t="s">
        <v>150</v>
      </c>
      <c r="H2001" t="s">
        <v>128</v>
      </c>
      <c r="I2001" s="3">
        <v>2.4722497929778741E-3</v>
      </c>
      <c r="J2001" s="7">
        <v>39538125889.199997</v>
      </c>
      <c r="K2001">
        <v>3.6555</v>
      </c>
      <c r="L2001" s="3">
        <f t="shared" si="155"/>
        <v>0.98032677884323649</v>
      </c>
      <c r="M2001" s="3">
        <f t="shared" si="156"/>
        <v>2.521862960731393E-3</v>
      </c>
      <c r="N2001">
        <f t="shared" si="157"/>
        <v>99709735.216708452</v>
      </c>
      <c r="O2001">
        <f t="shared" si="158"/>
        <v>27.276633898702901</v>
      </c>
      <c r="P2001" s="3">
        <f t="shared" si="159"/>
        <v>2.521862960731393E-3</v>
      </c>
      <c r="Q2001" t="s">
        <v>1637</v>
      </c>
    </row>
    <row r="2002" spans="1:19" x14ac:dyDescent="0.35">
      <c r="A2002" t="s">
        <v>73</v>
      </c>
      <c r="B2002" t="s">
        <v>52</v>
      </c>
      <c r="C2002" t="s">
        <v>29</v>
      </c>
      <c r="D2002" t="s">
        <v>30</v>
      </c>
      <c r="E2002" t="s">
        <v>1231</v>
      </c>
      <c r="F2002" t="s">
        <v>1232</v>
      </c>
      <c r="G2002" t="s">
        <v>1233</v>
      </c>
      <c r="H2002" t="s">
        <v>452</v>
      </c>
      <c r="I2002" s="3">
        <v>1.16392646784574E-7</v>
      </c>
      <c r="J2002" s="7">
        <v>7930987799.5100002</v>
      </c>
      <c r="K2002">
        <v>3.6555</v>
      </c>
      <c r="L2002" s="3">
        <f t="shared" si="155"/>
        <v>0.95735713154437951</v>
      </c>
      <c r="M2002" s="3">
        <f t="shared" si="156"/>
        <v>1.2157704053116824E-7</v>
      </c>
      <c r="N2002">
        <f t="shared" si="157"/>
        <v>964.22602515322808</v>
      </c>
      <c r="O2002">
        <f t="shared" si="158"/>
        <v>2.6377404600006241E-4</v>
      </c>
      <c r="P2002" s="3">
        <f t="shared" si="159"/>
        <v>1.2157704053116824E-7</v>
      </c>
      <c r="Q2002" t="s">
        <v>1638</v>
      </c>
      <c r="R2002" t="s">
        <v>452</v>
      </c>
      <c r="S2002" t="s">
        <v>1233</v>
      </c>
    </row>
    <row r="2003" spans="1:19" x14ac:dyDescent="0.35">
      <c r="A2003" t="s">
        <v>73</v>
      </c>
      <c r="B2003" t="s">
        <v>52</v>
      </c>
      <c r="C2003" t="s">
        <v>1636</v>
      </c>
      <c r="D2003" t="s">
        <v>1636</v>
      </c>
      <c r="E2003" t="s">
        <v>448</v>
      </c>
      <c r="F2003" t="s">
        <v>449</v>
      </c>
      <c r="G2003" t="s">
        <v>178</v>
      </c>
      <c r="H2003" t="s">
        <v>128</v>
      </c>
      <c r="I2003" s="3">
        <v>1.02472916785395E-7</v>
      </c>
      <c r="J2003" s="7">
        <v>39538125889.199997</v>
      </c>
      <c r="K2003">
        <v>3.6555</v>
      </c>
      <c r="L2003" s="3">
        <f t="shared" si="155"/>
        <v>0.98032677884323649</v>
      </c>
      <c r="M2003" s="3">
        <f t="shared" si="156"/>
        <v>1.0452934572113876E-7</v>
      </c>
      <c r="N2003">
        <f t="shared" si="157"/>
        <v>4132.8944302380933</v>
      </c>
      <c r="O2003">
        <f t="shared" si="158"/>
        <v>1.1305962057825451E-3</v>
      </c>
      <c r="P2003" s="3">
        <f t="shared" si="159"/>
        <v>1.0452934572113876E-7</v>
      </c>
      <c r="Q2003" t="s">
        <v>1637</v>
      </c>
    </row>
    <row r="2004" spans="1:19" x14ac:dyDescent="0.35">
      <c r="A2004" t="s">
        <v>73</v>
      </c>
      <c r="B2004" t="s">
        <v>52</v>
      </c>
      <c r="C2004" t="s">
        <v>1636</v>
      </c>
      <c r="D2004" t="s">
        <v>1636</v>
      </c>
      <c r="E2004" t="s">
        <v>1502</v>
      </c>
      <c r="F2004" t="s">
        <v>1503</v>
      </c>
      <c r="H2004" t="s">
        <v>128</v>
      </c>
      <c r="I2004" s="3">
        <v>3.5777839148521458E-4</v>
      </c>
      <c r="J2004" s="7">
        <v>39538125889.199997</v>
      </c>
      <c r="K2004">
        <v>3.6555</v>
      </c>
      <c r="L2004" s="3">
        <f t="shared" si="155"/>
        <v>0.98032677884323649</v>
      </c>
      <c r="M2004" s="3">
        <f t="shared" si="156"/>
        <v>3.6495829677057792E-4</v>
      </c>
      <c r="N2004">
        <f t="shared" si="157"/>
        <v>14429767.082023123</v>
      </c>
      <c r="O2004">
        <f t="shared" si="158"/>
        <v>3.9474126882842628</v>
      </c>
      <c r="P2004" s="3">
        <f t="shared" si="159"/>
        <v>3.6495829677057792E-4</v>
      </c>
      <c r="Q2004" t="s">
        <v>1637</v>
      </c>
    </row>
    <row r="2005" spans="1:19" x14ac:dyDescent="0.35">
      <c r="A2005" t="s">
        <v>73</v>
      </c>
      <c r="B2005" t="s">
        <v>52</v>
      </c>
      <c r="C2005" t="s">
        <v>1636</v>
      </c>
      <c r="D2005" t="s">
        <v>1636</v>
      </c>
      <c r="E2005" t="s">
        <v>445</v>
      </c>
      <c r="F2005" t="s">
        <v>446</v>
      </c>
      <c r="H2005" t="s">
        <v>128</v>
      </c>
      <c r="I2005" s="3">
        <v>3.9094330147288279E-3</v>
      </c>
      <c r="J2005" s="7">
        <v>39538125889.199997</v>
      </c>
      <c r="K2005">
        <v>3.6555</v>
      </c>
      <c r="L2005" s="3">
        <f t="shared" si="155"/>
        <v>0.98032677884323649</v>
      </c>
      <c r="M2005" s="3">
        <f t="shared" si="156"/>
        <v>3.9878876096212231E-3</v>
      </c>
      <c r="N2005">
        <f t="shared" si="157"/>
        <v>157673602.34118477</v>
      </c>
      <c r="O2005">
        <f t="shared" si="158"/>
        <v>43.133251905672211</v>
      </c>
      <c r="P2005" s="3">
        <f t="shared" si="159"/>
        <v>3.9878876096212231E-3</v>
      </c>
      <c r="Q2005" t="s">
        <v>1637</v>
      </c>
    </row>
    <row r="2006" spans="1:19" x14ac:dyDescent="0.35">
      <c r="A2006" t="s">
        <v>73</v>
      </c>
      <c r="B2006" t="s">
        <v>52</v>
      </c>
      <c r="C2006" t="s">
        <v>1636</v>
      </c>
      <c r="D2006" t="s">
        <v>1636</v>
      </c>
      <c r="E2006" t="s">
        <v>170</v>
      </c>
      <c r="F2006" t="s">
        <v>171</v>
      </c>
      <c r="H2006" t="s">
        <v>128</v>
      </c>
      <c r="I2006" s="3">
        <v>5.1273650911344776E-3</v>
      </c>
      <c r="J2006" s="7">
        <v>39538125889.199997</v>
      </c>
      <c r="K2006">
        <v>3.6555</v>
      </c>
      <c r="L2006" s="3">
        <f t="shared" si="155"/>
        <v>0.98032677884323649</v>
      </c>
      <c r="M2006" s="3">
        <f t="shared" si="156"/>
        <v>5.2302611759567083E-3</v>
      </c>
      <c r="N2006">
        <f t="shared" si="157"/>
        <v>206794724.80837154</v>
      </c>
      <c r="O2006">
        <f t="shared" si="158"/>
        <v>56.570845249178369</v>
      </c>
      <c r="P2006" s="3">
        <f t="shared" si="159"/>
        <v>5.2302611759567083E-3</v>
      </c>
      <c r="Q2006" t="s">
        <v>1637</v>
      </c>
    </row>
    <row r="2007" spans="1:19" x14ac:dyDescent="0.35">
      <c r="A2007" t="s">
        <v>73</v>
      </c>
      <c r="B2007" t="s">
        <v>52</v>
      </c>
      <c r="C2007" t="s">
        <v>1636</v>
      </c>
      <c r="D2007" t="s">
        <v>1636</v>
      </c>
      <c r="E2007" t="s">
        <v>167</v>
      </c>
      <c r="F2007" t="s">
        <v>168</v>
      </c>
      <c r="G2007" t="s">
        <v>169</v>
      </c>
      <c r="H2007" t="s">
        <v>128</v>
      </c>
      <c r="I2007" s="3">
        <v>1.149131759494009E-3</v>
      </c>
      <c r="J2007" s="7">
        <v>39538125889.199997</v>
      </c>
      <c r="K2007">
        <v>3.6555</v>
      </c>
      <c r="L2007" s="3">
        <f t="shared" si="155"/>
        <v>0.98032677884323649</v>
      </c>
      <c r="M2007" s="3">
        <f t="shared" si="156"/>
        <v>1.1721925630247074E-3</v>
      </c>
      <c r="N2007">
        <f t="shared" si="157"/>
        <v>46346297.123254888</v>
      </c>
      <c r="O2007">
        <f t="shared" si="158"/>
        <v>12.678511044523292</v>
      </c>
      <c r="P2007" s="3">
        <f t="shared" si="159"/>
        <v>1.1721925630247074E-3</v>
      </c>
      <c r="Q2007" t="s">
        <v>1637</v>
      </c>
    </row>
    <row r="2008" spans="1:19" x14ac:dyDescent="0.35">
      <c r="A2008" t="s">
        <v>73</v>
      </c>
      <c r="B2008" t="s">
        <v>52</v>
      </c>
      <c r="C2008" t="s">
        <v>1636</v>
      </c>
      <c r="D2008" t="s">
        <v>1636</v>
      </c>
      <c r="E2008" t="s">
        <v>1185</v>
      </c>
      <c r="F2008" t="s">
        <v>1186</v>
      </c>
      <c r="G2008" t="s">
        <v>62</v>
      </c>
      <c r="H2008" t="s">
        <v>33</v>
      </c>
      <c r="I2008" s="3">
        <v>1.0988733028038571E-3</v>
      </c>
      <c r="J2008" s="7">
        <v>39538125889.199997</v>
      </c>
      <c r="K2008">
        <v>3.6555</v>
      </c>
      <c r="L2008" s="3">
        <f t="shared" si="155"/>
        <v>0.98032677884323649</v>
      </c>
      <c r="M2008" s="3">
        <f t="shared" si="156"/>
        <v>1.120925518428154E-3</v>
      </c>
      <c r="N2008">
        <f t="shared" si="157"/>
        <v>44319294.260029122</v>
      </c>
      <c r="O2008">
        <f t="shared" si="158"/>
        <v>12.124003353858329</v>
      </c>
      <c r="P2008" s="3">
        <f t="shared" si="159"/>
        <v>1.120925518428154E-3</v>
      </c>
      <c r="Q2008" t="s">
        <v>1637</v>
      </c>
    </row>
    <row r="2009" spans="1:19" x14ac:dyDescent="0.35">
      <c r="A2009" t="s">
        <v>73</v>
      </c>
      <c r="B2009" t="s">
        <v>52</v>
      </c>
      <c r="C2009" t="s">
        <v>1636</v>
      </c>
      <c r="D2009" t="s">
        <v>1636</v>
      </c>
      <c r="E2009" t="s">
        <v>918</v>
      </c>
      <c r="F2009" t="s">
        <v>919</v>
      </c>
      <c r="G2009" t="s">
        <v>922</v>
      </c>
      <c r="H2009" t="s">
        <v>452</v>
      </c>
      <c r="I2009" s="3">
        <v>1.5338675868486779E-3</v>
      </c>
      <c r="J2009" s="7">
        <v>39538125889.199997</v>
      </c>
      <c r="K2009">
        <v>3.6555</v>
      </c>
      <c r="L2009" s="3">
        <f t="shared" si="155"/>
        <v>0.98032677884323649</v>
      </c>
      <c r="M2009" s="3">
        <f t="shared" si="156"/>
        <v>1.5646492781301018E-3</v>
      </c>
      <c r="N2009">
        <f t="shared" si="157"/>
        <v>61863300.131153867</v>
      </c>
      <c r="O2009">
        <f t="shared" si="158"/>
        <v>16.923348415033203</v>
      </c>
      <c r="P2009" s="3">
        <f t="shared" si="159"/>
        <v>1.5646492781301018E-3</v>
      </c>
      <c r="Q2009" t="s">
        <v>1637</v>
      </c>
    </row>
    <row r="2010" spans="1:19" x14ac:dyDescent="0.35">
      <c r="A2010" t="s">
        <v>73</v>
      </c>
      <c r="B2010" t="s">
        <v>52</v>
      </c>
      <c r="C2010" t="s">
        <v>29</v>
      </c>
      <c r="D2010" t="s">
        <v>30</v>
      </c>
      <c r="E2010" t="s">
        <v>1381</v>
      </c>
      <c r="F2010" t="s">
        <v>1382</v>
      </c>
      <c r="G2010" t="s">
        <v>38</v>
      </c>
      <c r="H2010" t="s">
        <v>33</v>
      </c>
      <c r="I2010" s="3">
        <v>5.76082696113175E-2</v>
      </c>
      <c r="J2010" s="7">
        <v>7930987799.5100002</v>
      </c>
      <c r="K2010">
        <v>3.6555</v>
      </c>
      <c r="L2010" s="3">
        <f t="shared" si="155"/>
        <v>0.95735713154437951</v>
      </c>
      <c r="M2010" s="3">
        <f t="shared" si="156"/>
        <v>6.0174273229035839E-2</v>
      </c>
      <c r="N2010">
        <f t="shared" si="157"/>
        <v>477241426.82386446</v>
      </c>
      <c r="O2010">
        <f t="shared" si="158"/>
        <v>130.55435010911353</v>
      </c>
      <c r="P2010" s="3">
        <f t="shared" si="159"/>
        <v>6.0174273229035839E-2</v>
      </c>
      <c r="Q2010" t="s">
        <v>1638</v>
      </c>
      <c r="R2010" t="s">
        <v>33</v>
      </c>
      <c r="S2010" t="s">
        <v>38</v>
      </c>
    </row>
    <row r="2011" spans="1:19" x14ac:dyDescent="0.35">
      <c r="A2011" t="s">
        <v>73</v>
      </c>
      <c r="B2011" t="s">
        <v>52</v>
      </c>
      <c r="C2011" t="s">
        <v>1636</v>
      </c>
      <c r="D2011" t="s">
        <v>1636</v>
      </c>
      <c r="E2011" t="s">
        <v>596</v>
      </c>
      <c r="F2011" t="s">
        <v>597</v>
      </c>
      <c r="G2011" t="s">
        <v>598</v>
      </c>
      <c r="H2011" t="s">
        <v>452</v>
      </c>
      <c r="I2011" s="3">
        <v>1.068286925870237E-4</v>
      </c>
      <c r="J2011" s="7">
        <v>39538125889.199997</v>
      </c>
      <c r="K2011">
        <v>3.6555</v>
      </c>
      <c r="L2011" s="3">
        <f t="shared" si="155"/>
        <v>0.98032677884323649</v>
      </c>
      <c r="M2011" s="3">
        <f t="shared" si="156"/>
        <v>1.0897253333534269E-4</v>
      </c>
      <c r="N2011">
        <f t="shared" si="157"/>
        <v>4308569.741477822</v>
      </c>
      <c r="O2011">
        <f t="shared" si="158"/>
        <v>1.1786540121673701</v>
      </c>
      <c r="P2011" s="3">
        <f t="shared" si="159"/>
        <v>1.0897253333534267E-4</v>
      </c>
      <c r="Q2011" t="s">
        <v>1637</v>
      </c>
    </row>
    <row r="2012" spans="1:19" x14ac:dyDescent="0.35">
      <c r="A2012" t="s">
        <v>73</v>
      </c>
      <c r="B2012" t="s">
        <v>52</v>
      </c>
      <c r="C2012" t="s">
        <v>1636</v>
      </c>
      <c r="D2012" t="s">
        <v>1636</v>
      </c>
      <c r="E2012" t="s">
        <v>634</v>
      </c>
      <c r="F2012" t="s">
        <v>635</v>
      </c>
      <c r="G2012" t="s">
        <v>636</v>
      </c>
      <c r="H2012" t="s">
        <v>452</v>
      </c>
      <c r="I2012" s="3">
        <v>2.337851571526316E-3</v>
      </c>
      <c r="J2012" s="7">
        <v>39538125889.199997</v>
      </c>
      <c r="K2012">
        <v>3.6555</v>
      </c>
      <c r="L2012" s="3">
        <f t="shared" si="155"/>
        <v>0.98032677884323649</v>
      </c>
      <c r="M2012" s="3">
        <f t="shared" si="156"/>
        <v>2.384767632569344E-3</v>
      </c>
      <c r="N2012">
        <f t="shared" si="157"/>
        <v>94289242.873016164</v>
      </c>
      <c r="O2012">
        <f t="shared" si="158"/>
        <v>25.79380190754101</v>
      </c>
      <c r="P2012" s="3">
        <f t="shared" si="159"/>
        <v>2.384767632569344E-3</v>
      </c>
      <c r="Q2012" t="s">
        <v>1637</v>
      </c>
    </row>
    <row r="2013" spans="1:19" x14ac:dyDescent="0.35">
      <c r="A2013" t="s">
        <v>73</v>
      </c>
      <c r="B2013" t="s">
        <v>52</v>
      </c>
      <c r="C2013" t="s">
        <v>1636</v>
      </c>
      <c r="D2013" t="s">
        <v>1636</v>
      </c>
      <c r="E2013" t="s">
        <v>588</v>
      </c>
      <c r="F2013" t="s">
        <v>589</v>
      </c>
      <c r="G2013" t="s">
        <v>590</v>
      </c>
      <c r="H2013" t="s">
        <v>452</v>
      </c>
      <c r="I2013" s="3">
        <v>1.1558914154842989E-3</v>
      </c>
      <c r="J2013" s="7">
        <v>39538125889.199997</v>
      </c>
      <c r="K2013">
        <v>3.6555</v>
      </c>
      <c r="L2013" s="3">
        <f t="shared" si="155"/>
        <v>0.98032677884323649</v>
      </c>
      <c r="M2013" s="3">
        <f t="shared" si="156"/>
        <v>1.1790878719524776E-3</v>
      </c>
      <c r="N2013">
        <f t="shared" si="157"/>
        <v>46618924.715685986</v>
      </c>
      <c r="O2013">
        <f t="shared" si="158"/>
        <v>12.753091154612498</v>
      </c>
      <c r="P2013" s="3">
        <f t="shared" si="159"/>
        <v>1.1790878719524776E-3</v>
      </c>
      <c r="Q2013" t="s">
        <v>1637</v>
      </c>
    </row>
    <row r="2014" spans="1:19" x14ac:dyDescent="0.35">
      <c r="A2014" t="s">
        <v>73</v>
      </c>
      <c r="B2014" t="s">
        <v>52</v>
      </c>
      <c r="C2014" t="s">
        <v>1636</v>
      </c>
      <c r="D2014" t="s">
        <v>1636</v>
      </c>
      <c r="E2014" t="s">
        <v>1320</v>
      </c>
      <c r="F2014" t="s">
        <v>1321</v>
      </c>
      <c r="G2014" t="s">
        <v>1322</v>
      </c>
      <c r="H2014" t="s">
        <v>452</v>
      </c>
      <c r="I2014" s="3">
        <v>3.5849683289007469E-3</v>
      </c>
      <c r="J2014" s="7">
        <v>39538125889.199997</v>
      </c>
      <c r="K2014">
        <v>3.6555</v>
      </c>
      <c r="L2014" s="3">
        <f t="shared" si="155"/>
        <v>0.98032677884323649</v>
      </c>
      <c r="M2014" s="3">
        <f t="shared" si="156"/>
        <v>3.6569115587466953E-3</v>
      </c>
      <c r="N2014">
        <f t="shared" si="157"/>
        <v>144587429.57539743</v>
      </c>
      <c r="O2014">
        <f t="shared" si="158"/>
        <v>39.553393400464351</v>
      </c>
      <c r="P2014" s="3">
        <f t="shared" si="159"/>
        <v>3.6569115587466953E-3</v>
      </c>
      <c r="Q2014" t="s">
        <v>1637</v>
      </c>
    </row>
    <row r="2015" spans="1:19" x14ac:dyDescent="0.35">
      <c r="A2015" t="s">
        <v>73</v>
      </c>
      <c r="B2015" t="s">
        <v>52</v>
      </c>
      <c r="C2015" t="s">
        <v>39</v>
      </c>
      <c r="D2015" t="s">
        <v>40</v>
      </c>
      <c r="E2015" t="s">
        <v>1235</v>
      </c>
      <c r="F2015" t="s">
        <v>1236</v>
      </c>
      <c r="G2015" t="s">
        <v>1234</v>
      </c>
      <c r="H2015" t="s">
        <v>452</v>
      </c>
      <c r="I2015" s="3">
        <v>3.1684955180195E-3</v>
      </c>
      <c r="J2015" s="7">
        <v>28142052356.25</v>
      </c>
      <c r="K2015">
        <v>3.6555</v>
      </c>
      <c r="L2015" s="3">
        <f t="shared" si="155"/>
        <v>0.98579238371259348</v>
      </c>
      <c r="M2015" s="3">
        <f t="shared" si="156"/>
        <v>3.2141610854068748E-3</v>
      </c>
      <c r="N2015">
        <f t="shared" si="157"/>
        <v>90453089.546941593</v>
      </c>
      <c r="O2015">
        <f t="shared" si="158"/>
        <v>24.74438231348423</v>
      </c>
      <c r="P2015" s="3">
        <f t="shared" si="159"/>
        <v>3.2141610854068748E-3</v>
      </c>
      <c r="Q2015" t="s">
        <v>1638</v>
      </c>
      <c r="R2015" t="s">
        <v>452</v>
      </c>
      <c r="S2015" t="s">
        <v>1234</v>
      </c>
    </row>
    <row r="2016" spans="1:19" x14ac:dyDescent="0.35">
      <c r="A2016" t="s">
        <v>73</v>
      </c>
      <c r="B2016" t="s">
        <v>52</v>
      </c>
      <c r="C2016" t="s">
        <v>1636</v>
      </c>
      <c r="D2016" t="s">
        <v>1636</v>
      </c>
      <c r="E2016" t="s">
        <v>1161</v>
      </c>
      <c r="F2016" t="s">
        <v>1162</v>
      </c>
      <c r="H2016" t="s">
        <v>128</v>
      </c>
      <c r="I2016" s="3">
        <v>4.1597672175746719E-4</v>
      </c>
      <c r="J2016" s="7">
        <v>39538125889.199997</v>
      </c>
      <c r="K2016">
        <v>3.6555</v>
      </c>
      <c r="L2016" s="3">
        <f t="shared" si="155"/>
        <v>0.98032677884323649</v>
      </c>
      <c r="M2016" s="3">
        <f t="shared" si="156"/>
        <v>4.2432455252146674E-4</v>
      </c>
      <c r="N2016">
        <f t="shared" si="157"/>
        <v>16776997.575472208</v>
      </c>
      <c r="O2016">
        <f t="shared" si="158"/>
        <v>4.58952197386738</v>
      </c>
      <c r="P2016" s="3">
        <f t="shared" si="159"/>
        <v>4.2432455252146674E-4</v>
      </c>
      <c r="Q2016" t="s">
        <v>1637</v>
      </c>
    </row>
    <row r="2017" spans="1:19" x14ac:dyDescent="0.35">
      <c r="A2017" t="s">
        <v>73</v>
      </c>
      <c r="B2017" t="s">
        <v>52</v>
      </c>
      <c r="C2017" t="s">
        <v>1636</v>
      </c>
      <c r="D2017" t="s">
        <v>1636</v>
      </c>
      <c r="E2017" t="s">
        <v>1164</v>
      </c>
      <c r="F2017" t="s">
        <v>1164</v>
      </c>
      <c r="H2017" t="s">
        <v>128</v>
      </c>
      <c r="I2017" s="3">
        <v>5.28465341692071E-4</v>
      </c>
      <c r="J2017" s="7">
        <v>39538125889.199997</v>
      </c>
      <c r="K2017">
        <v>3.6555</v>
      </c>
      <c r="L2017" s="3">
        <f t="shared" si="155"/>
        <v>0.98032677884323649</v>
      </c>
      <c r="M2017" s="3">
        <f t="shared" si="156"/>
        <v>5.3907059676126378E-4</v>
      </c>
      <c r="N2017">
        <f t="shared" si="157"/>
        <v>21313841.117913015</v>
      </c>
      <c r="O2017">
        <f t="shared" si="158"/>
        <v>5.8306226557004557</v>
      </c>
      <c r="P2017" s="3">
        <f t="shared" si="159"/>
        <v>5.3907059676126378E-4</v>
      </c>
      <c r="Q2017" t="s">
        <v>1637</v>
      </c>
    </row>
    <row r="2018" spans="1:19" x14ac:dyDescent="0.35">
      <c r="A2018" t="s">
        <v>73</v>
      </c>
      <c r="B2018" t="s">
        <v>52</v>
      </c>
      <c r="C2018" t="s">
        <v>29</v>
      </c>
      <c r="D2018" t="s">
        <v>30</v>
      </c>
      <c r="E2018" t="s">
        <v>86</v>
      </c>
      <c r="F2018" t="s">
        <v>87</v>
      </c>
      <c r="G2018" t="s">
        <v>85</v>
      </c>
      <c r="H2018" t="s">
        <v>33</v>
      </c>
      <c r="I2018" s="3">
        <v>7.2710178498233803E-3</v>
      </c>
      <c r="J2018" s="7">
        <v>7930987799.5100002</v>
      </c>
      <c r="K2018">
        <v>3.6555</v>
      </c>
      <c r="L2018" s="3">
        <f t="shared" si="155"/>
        <v>0.95735713154437951</v>
      </c>
      <c r="M2018" s="3">
        <f t="shared" si="156"/>
        <v>7.5948855555021504E-3</v>
      </c>
      <c r="N2018">
        <f t="shared" si="157"/>
        <v>60234944.679362282</v>
      </c>
      <c r="O2018">
        <f t="shared" si="158"/>
        <v>16.477894865097056</v>
      </c>
      <c r="P2018" s="3">
        <f t="shared" si="159"/>
        <v>7.5948855555021504E-3</v>
      </c>
      <c r="Q2018" t="s">
        <v>1638</v>
      </c>
      <c r="R2018" t="s">
        <v>33</v>
      </c>
      <c r="S2018" t="s">
        <v>85</v>
      </c>
    </row>
    <row r="2019" spans="1:19" x14ac:dyDescent="0.35">
      <c r="A2019" t="s">
        <v>73</v>
      </c>
      <c r="B2019" t="s">
        <v>52</v>
      </c>
      <c r="C2019" t="s">
        <v>1636</v>
      </c>
      <c r="D2019" t="s">
        <v>1636</v>
      </c>
      <c r="E2019" t="s">
        <v>1135</v>
      </c>
      <c r="F2019" t="s">
        <v>1136</v>
      </c>
      <c r="H2019" t="s">
        <v>128</v>
      </c>
      <c r="I2019" s="3">
        <v>6.1860736150099913E-4</v>
      </c>
      <c r="J2019" s="7">
        <v>39538125889.199997</v>
      </c>
      <c r="K2019">
        <v>3.6555</v>
      </c>
      <c r="L2019" s="3">
        <f t="shared" si="155"/>
        <v>0.98032677884323649</v>
      </c>
      <c r="M2019" s="3">
        <f t="shared" si="156"/>
        <v>6.3102158877159501E-4</v>
      </c>
      <c r="N2019">
        <f t="shared" si="157"/>
        <v>24949411.015654314</v>
      </c>
      <c r="O2019">
        <f t="shared" si="158"/>
        <v>6.8251705691846025</v>
      </c>
      <c r="P2019" s="3">
        <f t="shared" si="159"/>
        <v>6.3102158877159501E-4</v>
      </c>
      <c r="Q2019" t="s">
        <v>1637</v>
      </c>
    </row>
    <row r="2020" spans="1:19" x14ac:dyDescent="0.35">
      <c r="A2020" t="s">
        <v>73</v>
      </c>
      <c r="B2020" t="s">
        <v>52</v>
      </c>
      <c r="C2020" t="s">
        <v>1636</v>
      </c>
      <c r="D2020" t="s">
        <v>1636</v>
      </c>
      <c r="E2020" t="s">
        <v>1655</v>
      </c>
      <c r="F2020" t="s">
        <v>630</v>
      </c>
      <c r="H2020" t="s">
        <v>128</v>
      </c>
      <c r="I2020" s="3">
        <v>2.974547610505994E-3</v>
      </c>
      <c r="J2020" s="7">
        <v>39538125889.199997</v>
      </c>
      <c r="K2020">
        <v>3.6555</v>
      </c>
      <c r="L2020" s="3">
        <f t="shared" si="155"/>
        <v>0.98032677884323649</v>
      </c>
      <c r="M2020" s="3">
        <f t="shared" si="156"/>
        <v>3.0342409028302716E-3</v>
      </c>
      <c r="N2020">
        <f t="shared" si="157"/>
        <v>119968198.79426314</v>
      </c>
      <c r="O2020">
        <f t="shared" si="158"/>
        <v>32.818547064495455</v>
      </c>
      <c r="P2020" s="3">
        <f t="shared" si="159"/>
        <v>3.0342409028302716E-3</v>
      </c>
      <c r="Q2020" t="s">
        <v>1637</v>
      </c>
    </row>
    <row r="2021" spans="1:19" x14ac:dyDescent="0.35">
      <c r="A2021" t="s">
        <v>73</v>
      </c>
      <c r="B2021" t="s">
        <v>52</v>
      </c>
      <c r="C2021" t="s">
        <v>1636</v>
      </c>
      <c r="D2021" t="s">
        <v>1636</v>
      </c>
      <c r="E2021" t="s">
        <v>1138</v>
      </c>
      <c r="F2021" t="s">
        <v>1139</v>
      </c>
      <c r="H2021" t="s">
        <v>128</v>
      </c>
      <c r="I2021" s="3">
        <v>2.7665647994261469E-4</v>
      </c>
      <c r="J2021" s="7">
        <v>39538125889.199997</v>
      </c>
      <c r="K2021">
        <v>3.6555</v>
      </c>
      <c r="L2021" s="3">
        <f t="shared" si="155"/>
        <v>0.98032677884323649</v>
      </c>
      <c r="M2021" s="3">
        <f t="shared" si="156"/>
        <v>2.8220842877419214E-4</v>
      </c>
      <c r="N2021">
        <f t="shared" si="157"/>
        <v>11157992.38386734</v>
      </c>
      <c r="O2021">
        <f t="shared" si="158"/>
        <v>3.0523847309170677</v>
      </c>
      <c r="P2021" s="3">
        <f t="shared" si="159"/>
        <v>2.8220842877419214E-4</v>
      </c>
      <c r="Q2021" t="s">
        <v>1637</v>
      </c>
    </row>
    <row r="2022" spans="1:19" x14ac:dyDescent="0.35">
      <c r="A2022" t="s">
        <v>73</v>
      </c>
      <c r="B2022" t="s">
        <v>52</v>
      </c>
      <c r="C2022" t="s">
        <v>1636</v>
      </c>
      <c r="D2022" t="s">
        <v>1636</v>
      </c>
      <c r="E2022" t="s">
        <v>1155</v>
      </c>
      <c r="F2022" t="s">
        <v>1156</v>
      </c>
      <c r="H2022" t="s">
        <v>128</v>
      </c>
      <c r="I2022" s="3">
        <v>6.1925650892497529E-4</v>
      </c>
      <c r="J2022" s="7">
        <v>39538125889.199997</v>
      </c>
      <c r="K2022">
        <v>3.6555</v>
      </c>
      <c r="L2022" s="3">
        <f t="shared" si="155"/>
        <v>0.98032677884323649</v>
      </c>
      <c r="M2022" s="3">
        <f t="shared" si="156"/>
        <v>6.3168376330154324E-4</v>
      </c>
      <c r="N2022">
        <f t="shared" si="157"/>
        <v>24975592.155580029</v>
      </c>
      <c r="O2022">
        <f t="shared" si="158"/>
        <v>6.8323326919928959</v>
      </c>
      <c r="P2022" s="3">
        <f t="shared" si="159"/>
        <v>6.3168376330154324E-4</v>
      </c>
      <c r="Q2022" t="s">
        <v>1637</v>
      </c>
    </row>
    <row r="2023" spans="1:19" x14ac:dyDescent="0.35">
      <c r="A2023" t="s">
        <v>73</v>
      </c>
      <c r="B2023" t="s">
        <v>52</v>
      </c>
      <c r="C2023" t="s">
        <v>1636</v>
      </c>
      <c r="D2023" t="s">
        <v>1636</v>
      </c>
      <c r="E2023" t="s">
        <v>1158</v>
      </c>
      <c r="F2023" t="s">
        <v>1159</v>
      </c>
      <c r="H2023" t="s">
        <v>128</v>
      </c>
      <c r="I2023" s="3">
        <v>6.1925650892497529E-4</v>
      </c>
      <c r="J2023" s="7">
        <v>39538125889.199997</v>
      </c>
      <c r="K2023">
        <v>3.6555</v>
      </c>
      <c r="L2023" s="3">
        <f t="shared" si="155"/>
        <v>0.98032677884323649</v>
      </c>
      <c r="M2023" s="3">
        <f t="shared" si="156"/>
        <v>6.3168376330154324E-4</v>
      </c>
      <c r="N2023">
        <f t="shared" si="157"/>
        <v>24975592.155580029</v>
      </c>
      <c r="O2023">
        <f t="shared" si="158"/>
        <v>6.8323326919928959</v>
      </c>
      <c r="P2023" s="3">
        <f t="shared" si="159"/>
        <v>6.3168376330154324E-4</v>
      </c>
      <c r="Q2023" t="s">
        <v>1637</v>
      </c>
    </row>
    <row r="2024" spans="1:19" x14ac:dyDescent="0.35">
      <c r="A2024" t="s">
        <v>73</v>
      </c>
      <c r="B2024" t="s">
        <v>52</v>
      </c>
      <c r="C2024" t="s">
        <v>1636</v>
      </c>
      <c r="D2024" t="s">
        <v>1636</v>
      </c>
      <c r="E2024" t="s">
        <v>1166</v>
      </c>
      <c r="F2024" t="s">
        <v>1116</v>
      </c>
      <c r="H2024" t="s">
        <v>128</v>
      </c>
      <c r="I2024" s="3">
        <v>1.270501269316215E-3</v>
      </c>
      <c r="J2024" s="7">
        <v>39538125889.199997</v>
      </c>
      <c r="K2024">
        <v>3.6555</v>
      </c>
      <c r="L2024" s="3">
        <f t="shared" si="155"/>
        <v>0.98032677884323649</v>
      </c>
      <c r="M2024" s="3">
        <f t="shared" si="156"/>
        <v>1.2959977190619824E-3</v>
      </c>
      <c r="N2024">
        <f t="shared" si="157"/>
        <v>51241320.968388714</v>
      </c>
      <c r="O2024">
        <f t="shared" si="158"/>
        <v>14.017595669098267</v>
      </c>
      <c r="P2024" s="3">
        <f t="shared" si="159"/>
        <v>1.2959977190619824E-3</v>
      </c>
      <c r="Q2024" t="s">
        <v>1637</v>
      </c>
    </row>
    <row r="2025" spans="1:19" x14ac:dyDescent="0.35">
      <c r="A2025" t="s">
        <v>73</v>
      </c>
      <c r="B2025" t="s">
        <v>52</v>
      </c>
      <c r="C2025" t="s">
        <v>39</v>
      </c>
      <c r="D2025" t="s">
        <v>40</v>
      </c>
      <c r="E2025" t="s">
        <v>1338</v>
      </c>
      <c r="F2025" t="s">
        <v>1339</v>
      </c>
      <c r="H2025" t="s">
        <v>128</v>
      </c>
      <c r="I2025" s="3">
        <v>1.93114580569683E-3</v>
      </c>
      <c r="J2025" s="7">
        <v>28142052356.25</v>
      </c>
      <c r="K2025">
        <v>3.6555</v>
      </c>
      <c r="L2025" s="3">
        <f t="shared" si="155"/>
        <v>0.98579238371259348</v>
      </c>
      <c r="M2025" s="3">
        <f t="shared" si="156"/>
        <v>1.9589782165124266E-3</v>
      </c>
      <c r="N2025">
        <f t="shared" si="157"/>
        <v>55129667.533845954</v>
      </c>
      <c r="O2025">
        <f t="shared" si="158"/>
        <v>15.081293265995336</v>
      </c>
      <c r="P2025" s="3">
        <f t="shared" si="159"/>
        <v>1.9589782165124266E-3</v>
      </c>
      <c r="Q2025" t="s">
        <v>1638</v>
      </c>
      <c r="R2025" t="s">
        <v>920</v>
      </c>
      <c r="S2025" t="s">
        <v>1340</v>
      </c>
    </row>
    <row r="2026" spans="1:19" x14ac:dyDescent="0.35">
      <c r="A2026" t="s">
        <v>73</v>
      </c>
      <c r="B2026" t="s">
        <v>52</v>
      </c>
      <c r="C2026" t="s">
        <v>1636</v>
      </c>
      <c r="D2026" t="s">
        <v>1636</v>
      </c>
      <c r="E2026" t="s">
        <v>1168</v>
      </c>
      <c r="F2026" t="s">
        <v>1169</v>
      </c>
      <c r="H2026" t="s">
        <v>128</v>
      </c>
      <c r="I2026" s="3">
        <v>2.9263285962884329E-3</v>
      </c>
      <c r="J2026" s="7">
        <v>39538125889.199997</v>
      </c>
      <c r="K2026">
        <v>3.6555</v>
      </c>
      <c r="L2026" s="3">
        <f t="shared" si="155"/>
        <v>0.98032677884323649</v>
      </c>
      <c r="M2026" s="3">
        <f t="shared" si="156"/>
        <v>2.985054228286444E-3</v>
      </c>
      <c r="N2026">
        <f t="shared" si="157"/>
        <v>118023449.86407816</v>
      </c>
      <c r="O2026">
        <f t="shared" si="158"/>
        <v>32.28654079170515</v>
      </c>
      <c r="P2026" s="3">
        <f t="shared" si="159"/>
        <v>2.985054228286444E-3</v>
      </c>
      <c r="Q2026" t="s">
        <v>1637</v>
      </c>
    </row>
    <row r="2027" spans="1:19" x14ac:dyDescent="0.35">
      <c r="A2027" t="s">
        <v>73</v>
      </c>
      <c r="B2027" t="s">
        <v>52</v>
      </c>
      <c r="C2027" t="s">
        <v>1636</v>
      </c>
      <c r="D2027" t="s">
        <v>1636</v>
      </c>
      <c r="E2027" t="s">
        <v>1147</v>
      </c>
      <c r="F2027" t="s">
        <v>1148</v>
      </c>
      <c r="H2027" t="s">
        <v>128</v>
      </c>
      <c r="I2027" s="3">
        <v>2.0240682790967089E-4</v>
      </c>
      <c r="J2027" s="7">
        <v>39538125889.199997</v>
      </c>
      <c r="K2027">
        <v>3.6555</v>
      </c>
      <c r="L2027" s="3">
        <f t="shared" si="155"/>
        <v>0.98032677884323649</v>
      </c>
      <c r="M2027" s="3">
        <f t="shared" si="156"/>
        <v>2.0646873295505238E-4</v>
      </c>
      <c r="N2027">
        <f t="shared" si="157"/>
        <v>8163386.7557604769</v>
      </c>
      <c r="O2027">
        <f t="shared" si="158"/>
        <v>2.2331792520203742</v>
      </c>
      <c r="P2027" s="3">
        <f t="shared" si="159"/>
        <v>2.0646873295505238E-4</v>
      </c>
      <c r="Q2027" t="s">
        <v>1637</v>
      </c>
    </row>
    <row r="2028" spans="1:19" x14ac:dyDescent="0.35">
      <c r="A2028" t="s">
        <v>73</v>
      </c>
      <c r="B2028" t="s">
        <v>52</v>
      </c>
      <c r="C2028" t="s">
        <v>1636</v>
      </c>
      <c r="D2028" t="s">
        <v>1636</v>
      </c>
      <c r="E2028" t="s">
        <v>1150</v>
      </c>
      <c r="F2028" t="s">
        <v>1150</v>
      </c>
      <c r="H2028" t="s">
        <v>128</v>
      </c>
      <c r="I2028" s="3">
        <v>2.5775395200143672E-4</v>
      </c>
      <c r="J2028" s="7">
        <v>39538125889.199997</v>
      </c>
      <c r="K2028">
        <v>3.6555</v>
      </c>
      <c r="L2028" s="3">
        <f t="shared" si="155"/>
        <v>0.98032677884323649</v>
      </c>
      <c r="M2028" s="3">
        <f t="shared" si="156"/>
        <v>2.6292656445188673E-4</v>
      </c>
      <c r="N2028">
        <f t="shared" si="157"/>
        <v>10395623.604913555</v>
      </c>
      <c r="O2028">
        <f t="shared" si="158"/>
        <v>2.843830831599933</v>
      </c>
      <c r="P2028" s="3">
        <f t="shared" si="159"/>
        <v>2.6292656445188673E-4</v>
      </c>
      <c r="Q2028" t="s">
        <v>1637</v>
      </c>
    </row>
    <row r="2029" spans="1:19" x14ac:dyDescent="0.35">
      <c r="A2029" t="s">
        <v>73</v>
      </c>
      <c r="B2029" t="s">
        <v>52</v>
      </c>
      <c r="C2029" t="s">
        <v>1636</v>
      </c>
      <c r="D2029" t="s">
        <v>1636</v>
      </c>
      <c r="E2029" t="s">
        <v>1152</v>
      </c>
      <c r="F2029" t="s">
        <v>1153</v>
      </c>
      <c r="H2029" t="s">
        <v>128</v>
      </c>
      <c r="I2029" s="3">
        <v>2.6350637255956451E-8</v>
      </c>
      <c r="J2029" s="7">
        <v>39538125889.199997</v>
      </c>
      <c r="K2029">
        <v>3.6555</v>
      </c>
      <c r="L2029" s="3">
        <f t="shared" si="155"/>
        <v>0.98032677884323649</v>
      </c>
      <c r="M2029" s="3">
        <f t="shared" si="156"/>
        <v>2.6879442472284201E-8</v>
      </c>
      <c r="N2029">
        <f t="shared" si="157"/>
        <v>1062.7627803006819</v>
      </c>
      <c r="O2029">
        <f t="shared" si="158"/>
        <v>2.9072979901536916E-4</v>
      </c>
      <c r="P2029" s="3">
        <f t="shared" si="159"/>
        <v>2.6879442472284201E-8</v>
      </c>
      <c r="Q2029" t="s">
        <v>1637</v>
      </c>
    </row>
    <row r="2030" spans="1:19" x14ac:dyDescent="0.35">
      <c r="A2030" t="s">
        <v>73</v>
      </c>
      <c r="B2030" t="s">
        <v>52</v>
      </c>
      <c r="C2030" t="s">
        <v>1636</v>
      </c>
      <c r="D2030" t="s">
        <v>1636</v>
      </c>
      <c r="E2030" t="s">
        <v>1174</v>
      </c>
      <c r="F2030" t="s">
        <v>1175</v>
      </c>
      <c r="H2030" t="s">
        <v>128</v>
      </c>
      <c r="I2030" s="3">
        <v>6.1972706947963516E-5</v>
      </c>
      <c r="J2030" s="7">
        <v>39538125889.199997</v>
      </c>
      <c r="K2030">
        <v>3.6555</v>
      </c>
      <c r="L2030" s="3">
        <f t="shared" si="155"/>
        <v>0.98032677884323649</v>
      </c>
      <c r="M2030" s="3">
        <f t="shared" si="156"/>
        <v>6.3216376707662635E-5</v>
      </c>
      <c r="N2030">
        <f t="shared" si="157"/>
        <v>2499457.0605266555</v>
      </c>
      <c r="O2030">
        <f t="shared" si="158"/>
        <v>0.68375244440614291</v>
      </c>
      <c r="P2030" s="3">
        <f t="shared" si="159"/>
        <v>6.3216376707662635E-5</v>
      </c>
      <c r="Q2030" t="s">
        <v>1637</v>
      </c>
    </row>
    <row r="2031" spans="1:19" x14ac:dyDescent="0.35">
      <c r="A2031" t="s">
        <v>73</v>
      </c>
      <c r="B2031" t="s">
        <v>52</v>
      </c>
      <c r="C2031" t="s">
        <v>1636</v>
      </c>
      <c r="D2031" t="s">
        <v>1636</v>
      </c>
      <c r="E2031" t="s">
        <v>1673</v>
      </c>
      <c r="F2031" t="s">
        <v>630</v>
      </c>
      <c r="H2031" t="s">
        <v>128</v>
      </c>
      <c r="I2031" s="3">
        <v>1.7186877276875331E-3</v>
      </c>
      <c r="J2031" s="7">
        <v>39538125889.199997</v>
      </c>
      <c r="K2031">
        <v>3.6555</v>
      </c>
      <c r="L2031" s="3">
        <f t="shared" si="155"/>
        <v>0.98032677884323649</v>
      </c>
      <c r="M2031" s="3">
        <f t="shared" si="156"/>
        <v>1.7531783939591509E-3</v>
      </c>
      <c r="N2031">
        <f t="shared" si="157"/>
        <v>69317388.046582371</v>
      </c>
      <c r="O2031">
        <f t="shared" si="158"/>
        <v>18.962491600761144</v>
      </c>
      <c r="P2031" s="3">
        <f t="shared" si="159"/>
        <v>1.7531783939591509E-3</v>
      </c>
      <c r="Q2031" t="s">
        <v>1637</v>
      </c>
    </row>
    <row r="2032" spans="1:19" x14ac:dyDescent="0.35">
      <c r="A2032" t="s">
        <v>73</v>
      </c>
      <c r="B2032" t="s">
        <v>52</v>
      </c>
      <c r="C2032" t="s">
        <v>1636</v>
      </c>
      <c r="D2032" t="s">
        <v>1636</v>
      </c>
      <c r="E2032" t="s">
        <v>1287</v>
      </c>
      <c r="F2032" t="s">
        <v>1288</v>
      </c>
      <c r="G2032" t="s">
        <v>1289</v>
      </c>
      <c r="H2032" t="s">
        <v>452</v>
      </c>
      <c r="I2032" s="3">
        <v>1.832089232668477E-3</v>
      </c>
      <c r="J2032" s="7">
        <v>39538125889.199997</v>
      </c>
      <c r="K2032">
        <v>3.6555</v>
      </c>
      <c r="L2032" s="3">
        <f t="shared" si="155"/>
        <v>0.98032677884323649</v>
      </c>
      <c r="M2032" s="3">
        <f t="shared" si="156"/>
        <v>1.86885564304415E-3</v>
      </c>
      <c r="N2032">
        <f t="shared" si="157"/>
        <v>73891049.683421418</v>
      </c>
      <c r="O2032">
        <f t="shared" si="158"/>
        <v>20.213664254800008</v>
      </c>
      <c r="P2032" s="3">
        <f t="shared" si="159"/>
        <v>1.86885564304415E-3</v>
      </c>
      <c r="Q2032" t="s">
        <v>1637</v>
      </c>
    </row>
    <row r="2033" spans="1:19" x14ac:dyDescent="0.35">
      <c r="A2033" t="s">
        <v>73</v>
      </c>
      <c r="B2033" t="s">
        <v>52</v>
      </c>
      <c r="C2033" t="s">
        <v>39</v>
      </c>
      <c r="D2033" t="s">
        <v>40</v>
      </c>
      <c r="E2033" t="s">
        <v>977</v>
      </c>
      <c r="F2033" t="s">
        <v>978</v>
      </c>
      <c r="H2033" t="s">
        <v>128</v>
      </c>
      <c r="I2033" s="3">
        <v>1.9727706397293599E-4</v>
      </c>
      <c r="J2033" s="7">
        <v>28142052356.25</v>
      </c>
      <c r="K2033">
        <v>3.6555</v>
      </c>
      <c r="L2033" s="3">
        <f t="shared" si="155"/>
        <v>0.98579238371259348</v>
      </c>
      <c r="M2033" s="3">
        <f t="shared" si="156"/>
        <v>2.0012029635486803E-4</v>
      </c>
      <c r="N2033">
        <f t="shared" si="157"/>
        <v>5631795.857566962</v>
      </c>
      <c r="O2033">
        <f t="shared" si="158"/>
        <v>1.5406362624995107</v>
      </c>
      <c r="P2033" s="3">
        <f t="shared" si="159"/>
        <v>2.0012029635486803E-4</v>
      </c>
      <c r="Q2033" t="s">
        <v>1638</v>
      </c>
      <c r="R2033" t="s">
        <v>920</v>
      </c>
      <c r="S2033" t="s">
        <v>979</v>
      </c>
    </row>
    <row r="2034" spans="1:19" x14ac:dyDescent="0.35">
      <c r="A2034" t="s">
        <v>73</v>
      </c>
      <c r="B2034" t="s">
        <v>52</v>
      </c>
      <c r="C2034" t="s">
        <v>1636</v>
      </c>
      <c r="D2034" t="s">
        <v>1636</v>
      </c>
      <c r="E2034" t="s">
        <v>1513</v>
      </c>
      <c r="F2034" t="s">
        <v>1514</v>
      </c>
      <c r="G2034" t="s">
        <v>1515</v>
      </c>
      <c r="H2034" t="s">
        <v>452</v>
      </c>
      <c r="I2034" s="3">
        <v>6.8802154022810924E-3</v>
      </c>
      <c r="J2034" s="7">
        <v>39538125889.199997</v>
      </c>
      <c r="K2034">
        <v>3.6555</v>
      </c>
      <c r="L2034" s="3">
        <f t="shared" si="155"/>
        <v>0.98032677884323649</v>
      </c>
      <c r="M2034" s="3">
        <f t="shared" si="156"/>
        <v>7.0182877289138136E-3</v>
      </c>
      <c r="N2034">
        <f t="shared" si="157"/>
        <v>277489943.75242192</v>
      </c>
      <c r="O2034">
        <f t="shared" si="158"/>
        <v>75.910256805477204</v>
      </c>
      <c r="P2034" s="3">
        <f t="shared" si="159"/>
        <v>7.0182877289138136E-3</v>
      </c>
      <c r="Q2034" t="s">
        <v>1637</v>
      </c>
    </row>
    <row r="2035" spans="1:19" x14ac:dyDescent="0.35">
      <c r="A2035" t="s">
        <v>73</v>
      </c>
      <c r="B2035" t="s">
        <v>52</v>
      </c>
      <c r="C2035" t="s">
        <v>1636</v>
      </c>
      <c r="D2035" t="s">
        <v>1636</v>
      </c>
      <c r="E2035" t="s">
        <v>1302</v>
      </c>
      <c r="F2035" t="s">
        <v>1303</v>
      </c>
      <c r="G2035" t="s">
        <v>1304</v>
      </c>
      <c r="H2035" t="s">
        <v>452</v>
      </c>
      <c r="I2035" s="3">
        <v>1.728351648455749E-7</v>
      </c>
      <c r="J2035" s="7">
        <v>39538125889.199997</v>
      </c>
      <c r="K2035">
        <v>3.6555</v>
      </c>
      <c r="L2035" s="3">
        <f t="shared" si="155"/>
        <v>0.98032677884323649</v>
      </c>
      <c r="M2035" s="3">
        <f t="shared" si="156"/>
        <v>1.7630362505196124E-7</v>
      </c>
      <c r="N2035">
        <f t="shared" si="157"/>
        <v>6970.7149220267574</v>
      </c>
      <c r="O2035">
        <f t="shared" si="158"/>
        <v>1.9069114818839441E-3</v>
      </c>
      <c r="P2035" s="3">
        <f t="shared" si="159"/>
        <v>1.7630362505196124E-7</v>
      </c>
      <c r="Q2035" t="s">
        <v>1637</v>
      </c>
    </row>
    <row r="2036" spans="1:19" x14ac:dyDescent="0.35">
      <c r="A2036" t="s">
        <v>73</v>
      </c>
      <c r="B2036" t="s">
        <v>52</v>
      </c>
      <c r="C2036" t="s">
        <v>39</v>
      </c>
      <c r="D2036" t="s">
        <v>40</v>
      </c>
      <c r="E2036" t="s">
        <v>1488</v>
      </c>
      <c r="F2036" t="s">
        <v>1489</v>
      </c>
      <c r="G2036" t="s">
        <v>45</v>
      </c>
      <c r="H2036" t="s">
        <v>33</v>
      </c>
      <c r="I2036" s="3">
        <v>3.1717979863698799E-3</v>
      </c>
      <c r="J2036" s="7">
        <v>28142052356.25</v>
      </c>
      <c r="K2036">
        <v>3.6555</v>
      </c>
      <c r="L2036" s="3">
        <f t="shared" si="155"/>
        <v>0.98579238371259348</v>
      </c>
      <c r="M2036" s="3">
        <f t="shared" si="156"/>
        <v>3.2175111501922637E-3</v>
      </c>
      <c r="N2036">
        <f t="shared" si="157"/>
        <v>90547367.245528847</v>
      </c>
      <c r="O2036">
        <f t="shared" si="158"/>
        <v>24.77017295733247</v>
      </c>
      <c r="P2036" s="3">
        <f t="shared" si="159"/>
        <v>3.2175111501922637E-3</v>
      </c>
      <c r="Q2036" t="s">
        <v>1638</v>
      </c>
      <c r="R2036" t="s">
        <v>33</v>
      </c>
      <c r="S2036" t="s">
        <v>45</v>
      </c>
    </row>
    <row r="2037" spans="1:19" x14ac:dyDescent="0.35">
      <c r="A2037" t="s">
        <v>73</v>
      </c>
      <c r="B2037" t="s">
        <v>52</v>
      </c>
      <c r="C2037" t="s">
        <v>1636</v>
      </c>
      <c r="D2037" t="s">
        <v>1636</v>
      </c>
      <c r="E2037" t="s">
        <v>826</v>
      </c>
      <c r="F2037" t="s">
        <v>827</v>
      </c>
      <c r="G2037" t="s">
        <v>828</v>
      </c>
      <c r="H2037" t="s">
        <v>452</v>
      </c>
      <c r="I2037" s="3">
        <v>1.4870378063156159E-8</v>
      </c>
      <c r="J2037" s="7">
        <v>39538125889.199997</v>
      </c>
      <c r="K2037">
        <v>3.6555</v>
      </c>
      <c r="L2037" s="3">
        <f t="shared" si="155"/>
        <v>0.98032677884323649</v>
      </c>
      <c r="M2037" s="3">
        <f t="shared" si="156"/>
        <v>1.516879716445456E-8</v>
      </c>
      <c r="N2037">
        <f t="shared" si="157"/>
        <v>599.74581187594436</v>
      </c>
      <c r="O2037">
        <f t="shared" si="158"/>
        <v>1.6406669727149346E-4</v>
      </c>
      <c r="P2037" s="3">
        <f t="shared" si="159"/>
        <v>1.516879716445456E-8</v>
      </c>
      <c r="Q2037" t="s">
        <v>1637</v>
      </c>
    </row>
    <row r="2038" spans="1:19" x14ac:dyDescent="0.35">
      <c r="A2038" t="s">
        <v>73</v>
      </c>
      <c r="B2038" t="s">
        <v>52</v>
      </c>
      <c r="C2038" t="s">
        <v>1636</v>
      </c>
      <c r="D2038" t="s">
        <v>1636</v>
      </c>
      <c r="E2038" t="s">
        <v>1281</v>
      </c>
      <c r="F2038" t="s">
        <v>1282</v>
      </c>
      <c r="G2038" t="s">
        <v>1283</v>
      </c>
      <c r="H2038" t="s">
        <v>452</v>
      </c>
      <c r="I2038" s="3">
        <v>1.9033977310596111E-3</v>
      </c>
      <c r="J2038" s="7">
        <v>39538125889.199997</v>
      </c>
      <c r="K2038">
        <v>3.6555</v>
      </c>
      <c r="L2038" s="3">
        <f t="shared" si="155"/>
        <v>0.98032677884323649</v>
      </c>
      <c r="M2038" s="3">
        <f t="shared" si="156"/>
        <v>1.9415951620801153E-3</v>
      </c>
      <c r="N2038">
        <f t="shared" si="157"/>
        <v>76767033.944185272</v>
      </c>
      <c r="O2038">
        <f t="shared" si="158"/>
        <v>21.000419626367194</v>
      </c>
      <c r="P2038" s="3">
        <f t="shared" si="159"/>
        <v>1.9415951620801153E-3</v>
      </c>
      <c r="Q2038" t="s">
        <v>1637</v>
      </c>
    </row>
    <row r="2039" spans="1:19" x14ac:dyDescent="0.35">
      <c r="A2039" t="s">
        <v>73</v>
      </c>
      <c r="B2039" t="s">
        <v>52</v>
      </c>
      <c r="C2039" t="s">
        <v>1636</v>
      </c>
      <c r="D2039" t="s">
        <v>1636</v>
      </c>
      <c r="E2039" t="s">
        <v>550</v>
      </c>
      <c r="F2039" t="s">
        <v>551</v>
      </c>
      <c r="G2039" t="s">
        <v>552</v>
      </c>
      <c r="H2039" t="s">
        <v>452</v>
      </c>
      <c r="I2039" s="3">
        <v>3.900042466010046E-8</v>
      </c>
      <c r="J2039" s="7">
        <v>39538125889.199997</v>
      </c>
      <c r="K2039">
        <v>3.6555</v>
      </c>
      <c r="L2039" s="3">
        <f t="shared" si="155"/>
        <v>0.98032677884323649</v>
      </c>
      <c r="M2039" s="3">
        <f t="shared" si="156"/>
        <v>3.9783086111469973E-8</v>
      </c>
      <c r="N2039">
        <f t="shared" si="157"/>
        <v>1572.9486669361838</v>
      </c>
      <c r="O2039">
        <f t="shared" si="158"/>
        <v>4.3029644834801913E-4</v>
      </c>
      <c r="P2039" s="3">
        <f t="shared" si="159"/>
        <v>3.9783086111469973E-8</v>
      </c>
      <c r="Q2039" t="s">
        <v>1637</v>
      </c>
    </row>
    <row r="2040" spans="1:19" x14ac:dyDescent="0.35">
      <c r="A2040" t="s">
        <v>73</v>
      </c>
      <c r="B2040" t="s">
        <v>52</v>
      </c>
      <c r="C2040" t="s">
        <v>1636</v>
      </c>
      <c r="D2040" t="s">
        <v>1636</v>
      </c>
      <c r="E2040" t="s">
        <v>1255</v>
      </c>
      <c r="F2040" t="s">
        <v>1256</v>
      </c>
      <c r="G2040" t="s">
        <v>1257</v>
      </c>
      <c r="H2040" t="s">
        <v>452</v>
      </c>
      <c r="I2040" s="3">
        <v>6.5884679063097719E-8</v>
      </c>
      <c r="J2040" s="7">
        <v>39538125889.199997</v>
      </c>
      <c r="K2040">
        <v>3.6555</v>
      </c>
      <c r="L2040" s="3">
        <f t="shared" si="155"/>
        <v>0.98032677884323649</v>
      </c>
      <c r="M2040" s="3">
        <f t="shared" si="156"/>
        <v>6.7206854372416671E-8</v>
      </c>
      <c r="N2040">
        <f t="shared" si="157"/>
        <v>2657.2330687937415</v>
      </c>
      <c r="O2040">
        <f t="shared" si="158"/>
        <v>7.2691371051668491E-4</v>
      </c>
      <c r="P2040" s="3">
        <f t="shared" si="159"/>
        <v>6.7206854372416671E-8</v>
      </c>
      <c r="Q2040" t="s">
        <v>1637</v>
      </c>
    </row>
    <row r="2041" spans="1:19" x14ac:dyDescent="0.35">
      <c r="A2041" t="s">
        <v>73</v>
      </c>
      <c r="B2041" t="s">
        <v>52</v>
      </c>
      <c r="C2041" t="s">
        <v>1636</v>
      </c>
      <c r="D2041" t="s">
        <v>1636</v>
      </c>
      <c r="E2041" t="s">
        <v>1305</v>
      </c>
      <c r="F2041" t="s">
        <v>1306</v>
      </c>
      <c r="G2041" t="s">
        <v>1307</v>
      </c>
      <c r="H2041" t="s">
        <v>452</v>
      </c>
      <c r="I2041" s="3">
        <v>1.2820131418305929E-8</v>
      </c>
      <c r="J2041" s="7">
        <v>39538125889.199997</v>
      </c>
      <c r="K2041">
        <v>3.6555</v>
      </c>
      <c r="L2041" s="3">
        <f t="shared" si="155"/>
        <v>0.98032677884323649</v>
      </c>
      <c r="M2041" s="3">
        <f t="shared" si="156"/>
        <v>1.3077406121082805E-8</v>
      </c>
      <c r="N2041">
        <f t="shared" si="157"/>
        <v>517.05612951956653</v>
      </c>
      <c r="O2041">
        <f t="shared" si="158"/>
        <v>1.4144607564480004E-4</v>
      </c>
      <c r="P2041" s="3">
        <f t="shared" si="159"/>
        <v>1.3077406121082805E-8</v>
      </c>
      <c r="Q2041" t="s">
        <v>1637</v>
      </c>
    </row>
    <row r="2042" spans="1:19" x14ac:dyDescent="0.35">
      <c r="A2042" t="s">
        <v>73</v>
      </c>
      <c r="B2042" t="s">
        <v>52</v>
      </c>
      <c r="C2042" t="s">
        <v>1636</v>
      </c>
      <c r="D2042" t="s">
        <v>1636</v>
      </c>
      <c r="E2042" t="s">
        <v>1475</v>
      </c>
      <c r="F2042" t="s">
        <v>1476</v>
      </c>
      <c r="G2042" t="s">
        <v>1477</v>
      </c>
      <c r="H2042" t="s">
        <v>452</v>
      </c>
      <c r="I2042" s="3">
        <v>2.4360267044513479E-3</v>
      </c>
      <c r="J2042" s="7">
        <v>39538125889.199997</v>
      </c>
      <c r="K2042">
        <v>3.6555</v>
      </c>
      <c r="L2042" s="3">
        <f t="shared" si="155"/>
        <v>0.98032677884323649</v>
      </c>
      <c r="M2042" s="3">
        <f t="shared" si="156"/>
        <v>2.4849129464012036E-3</v>
      </c>
      <c r="N2042">
        <f t="shared" si="157"/>
        <v>98248800.898513675</v>
      </c>
      <c r="O2042">
        <f t="shared" si="158"/>
        <v>26.876980139109197</v>
      </c>
      <c r="P2042" s="3">
        <f t="shared" si="159"/>
        <v>2.4849129464012036E-3</v>
      </c>
      <c r="Q2042" t="s">
        <v>1637</v>
      </c>
    </row>
    <row r="2043" spans="1:19" x14ac:dyDescent="0.35">
      <c r="A2043" t="s">
        <v>73</v>
      </c>
      <c r="B2043" t="s">
        <v>52</v>
      </c>
      <c r="C2043" t="s">
        <v>1636</v>
      </c>
      <c r="D2043" t="s">
        <v>1636</v>
      </c>
      <c r="E2043" t="s">
        <v>1290</v>
      </c>
      <c r="F2043" t="s">
        <v>1291</v>
      </c>
      <c r="G2043" t="s">
        <v>1292</v>
      </c>
      <c r="H2043" t="s">
        <v>452</v>
      </c>
      <c r="I2043" s="3">
        <v>5.7308148864950894E-9</v>
      </c>
      <c r="J2043" s="7">
        <v>39538125889.199997</v>
      </c>
      <c r="K2043">
        <v>3.6555</v>
      </c>
      <c r="L2043" s="3">
        <f t="shared" si="155"/>
        <v>0.98032677884323649</v>
      </c>
      <c r="M2043" s="3">
        <f t="shared" si="156"/>
        <v>5.8458210161894399E-9</v>
      </c>
      <c r="N2043">
        <f t="shared" si="157"/>
        <v>231.13280726382914</v>
      </c>
      <c r="O2043">
        <f t="shared" si="158"/>
        <v>6.3228780539961466E-5</v>
      </c>
      <c r="P2043" s="3">
        <f t="shared" si="159"/>
        <v>5.8458210161894399E-9</v>
      </c>
      <c r="Q2043" t="s">
        <v>1637</v>
      </c>
    </row>
    <row r="2044" spans="1:19" x14ac:dyDescent="0.35">
      <c r="A2044" t="s">
        <v>73</v>
      </c>
      <c r="B2044" t="s">
        <v>52</v>
      </c>
      <c r="C2044" t="s">
        <v>1636</v>
      </c>
      <c r="D2044" t="s">
        <v>1636</v>
      </c>
      <c r="E2044" t="s">
        <v>1436</v>
      </c>
      <c r="F2044" t="s">
        <v>1437</v>
      </c>
      <c r="G2044" t="s">
        <v>1438</v>
      </c>
      <c r="H2044" t="s">
        <v>452</v>
      </c>
      <c r="I2044" s="3">
        <v>2.6522714975629352E-3</v>
      </c>
      <c r="J2044" s="7">
        <v>39538125889.199997</v>
      </c>
      <c r="K2044">
        <v>3.6555</v>
      </c>
      <c r="L2044" s="3">
        <f t="shared" si="155"/>
        <v>0.98032677884323649</v>
      </c>
      <c r="M2044" s="3">
        <f t="shared" si="156"/>
        <v>2.7054973451735714E-3</v>
      </c>
      <c r="N2044">
        <f t="shared" si="157"/>
        <v>106970294.62636904</v>
      </c>
      <c r="O2044">
        <f t="shared" si="158"/>
        <v>29.262835351215717</v>
      </c>
      <c r="P2044" s="3">
        <f t="shared" si="159"/>
        <v>2.7054973451735714E-3</v>
      </c>
      <c r="Q2044" t="s">
        <v>1637</v>
      </c>
    </row>
    <row r="2045" spans="1:19" x14ac:dyDescent="0.35">
      <c r="A2045" t="s">
        <v>73</v>
      </c>
      <c r="B2045" t="s">
        <v>52</v>
      </c>
      <c r="C2045" t="s">
        <v>29</v>
      </c>
      <c r="D2045" t="s">
        <v>30</v>
      </c>
      <c r="E2045" t="s">
        <v>1235</v>
      </c>
      <c r="F2045" t="s">
        <v>1236</v>
      </c>
      <c r="G2045" t="s">
        <v>1234</v>
      </c>
      <c r="H2045" t="s">
        <v>452</v>
      </c>
      <c r="I2045" s="3">
        <v>7.5949522251962406E-8</v>
      </c>
      <c r="J2045" s="7">
        <v>7930987799.5100002</v>
      </c>
      <c r="K2045">
        <v>3.6555</v>
      </c>
      <c r="L2045" s="3">
        <f t="shared" si="155"/>
        <v>0.95735713154437951</v>
      </c>
      <c r="M2045" s="3">
        <f t="shared" si="156"/>
        <v>7.9332487062004683E-8</v>
      </c>
      <c r="N2045">
        <f t="shared" si="157"/>
        <v>629.18498699354404</v>
      </c>
      <c r="O2045">
        <f t="shared" si="158"/>
        <v>1.7212008945248093E-4</v>
      </c>
      <c r="P2045" s="3">
        <f t="shared" si="159"/>
        <v>7.9332487062004683E-8</v>
      </c>
      <c r="Q2045" t="s">
        <v>1638</v>
      </c>
      <c r="R2045" t="s">
        <v>452</v>
      </c>
      <c r="S2045" t="s">
        <v>1234</v>
      </c>
    </row>
    <row r="2046" spans="1:19" x14ac:dyDescent="0.35">
      <c r="A2046" t="s">
        <v>73</v>
      </c>
      <c r="B2046" t="s">
        <v>52</v>
      </c>
      <c r="C2046" t="s">
        <v>1636</v>
      </c>
      <c r="D2046" t="s">
        <v>1636</v>
      </c>
      <c r="E2046" t="s">
        <v>1249</v>
      </c>
      <c r="F2046" t="s">
        <v>1250</v>
      </c>
      <c r="G2046" t="s">
        <v>1251</v>
      </c>
      <c r="H2046" t="s">
        <v>452</v>
      </c>
      <c r="I2046" s="3">
        <v>1.2733667419694629E-8</v>
      </c>
      <c r="J2046" s="7">
        <v>39538125889.199997</v>
      </c>
      <c r="K2046">
        <v>3.6555</v>
      </c>
      <c r="L2046" s="3">
        <f t="shared" si="155"/>
        <v>0.98032677884323649</v>
      </c>
      <c r="M2046" s="3">
        <f t="shared" si="156"/>
        <v>1.2989206960887133E-8</v>
      </c>
      <c r="N2046">
        <f t="shared" si="157"/>
        <v>513.56890002042837</v>
      </c>
      <c r="O2046">
        <f t="shared" si="158"/>
        <v>1.4049210778838145E-4</v>
      </c>
      <c r="P2046" s="3">
        <f t="shared" si="159"/>
        <v>1.2989206960887133E-8</v>
      </c>
      <c r="Q2046" t="s">
        <v>1637</v>
      </c>
    </row>
    <row r="2047" spans="1:19" x14ac:dyDescent="0.35">
      <c r="A2047" t="s">
        <v>73</v>
      </c>
      <c r="B2047" t="s">
        <v>52</v>
      </c>
      <c r="C2047" t="s">
        <v>1636</v>
      </c>
      <c r="D2047" t="s">
        <v>1636</v>
      </c>
      <c r="E2047" t="s">
        <v>1308</v>
      </c>
      <c r="F2047" t="s">
        <v>1309</v>
      </c>
      <c r="G2047" t="s">
        <v>1310</v>
      </c>
      <c r="H2047" t="s">
        <v>452</v>
      </c>
      <c r="I2047" s="3">
        <v>8.9634527654284489E-9</v>
      </c>
      <c r="J2047" s="7">
        <v>39538125889.199997</v>
      </c>
      <c r="K2047">
        <v>3.6555</v>
      </c>
      <c r="L2047" s="3">
        <f t="shared" si="155"/>
        <v>0.98032677884323649</v>
      </c>
      <c r="M2047" s="3">
        <f t="shared" si="156"/>
        <v>9.1433315491035763E-9</v>
      </c>
      <c r="N2047">
        <f t="shared" si="157"/>
        <v>361.5101938351512</v>
      </c>
      <c r="O2047">
        <f t="shared" si="158"/>
        <v>9.889486905625802E-5</v>
      </c>
      <c r="P2047" s="3">
        <f t="shared" si="159"/>
        <v>9.1433315491035763E-9</v>
      </c>
      <c r="Q2047" t="s">
        <v>1637</v>
      </c>
    </row>
    <row r="2048" spans="1:19" x14ac:dyDescent="0.35">
      <c r="A2048" t="s">
        <v>73</v>
      </c>
      <c r="B2048" t="s">
        <v>52</v>
      </c>
      <c r="C2048" t="s">
        <v>1636</v>
      </c>
      <c r="D2048" t="s">
        <v>1636</v>
      </c>
      <c r="E2048" t="s">
        <v>577</v>
      </c>
      <c r="F2048" t="s">
        <v>578</v>
      </c>
      <c r="G2048" t="s">
        <v>579</v>
      </c>
      <c r="H2048" t="s">
        <v>452</v>
      </c>
      <c r="I2048" s="3">
        <v>5.6970227828729223E-8</v>
      </c>
      <c r="J2048" s="7">
        <v>39538125889.199997</v>
      </c>
      <c r="K2048">
        <v>3.6555</v>
      </c>
      <c r="L2048" s="3">
        <f t="shared" si="155"/>
        <v>0.98032677884323649</v>
      </c>
      <c r="M2048" s="3">
        <f t="shared" si="156"/>
        <v>5.8113507718265952E-8</v>
      </c>
      <c r="N2048">
        <f t="shared" si="157"/>
        <v>2297.6991840277947</v>
      </c>
      <c r="O2048">
        <f t="shared" si="158"/>
        <v>6.2855948133710711E-4</v>
      </c>
      <c r="P2048" s="3">
        <f t="shared" si="159"/>
        <v>5.8113507718265945E-8</v>
      </c>
      <c r="Q2048" t="s">
        <v>1637</v>
      </c>
    </row>
    <row r="2049" spans="1:19" x14ac:dyDescent="0.35">
      <c r="A2049" t="s">
        <v>73</v>
      </c>
      <c r="B2049" t="s">
        <v>52</v>
      </c>
      <c r="C2049" t="s">
        <v>1636</v>
      </c>
      <c r="D2049" t="s">
        <v>1636</v>
      </c>
      <c r="E2049" t="s">
        <v>748</v>
      </c>
      <c r="F2049" t="s">
        <v>749</v>
      </c>
      <c r="G2049" t="s">
        <v>750</v>
      </c>
      <c r="H2049" t="s">
        <v>452</v>
      </c>
      <c r="I2049" s="3">
        <v>9.2273189908033473E-3</v>
      </c>
      <c r="J2049" s="7">
        <v>39538125889.199997</v>
      </c>
      <c r="K2049">
        <v>3.6555</v>
      </c>
      <c r="L2049" s="3">
        <f t="shared" si="155"/>
        <v>0.98032677884323649</v>
      </c>
      <c r="M2049" s="3">
        <f t="shared" si="156"/>
        <v>9.4124930481766251E-3</v>
      </c>
      <c r="N2049">
        <f t="shared" si="157"/>
        <v>372152335.07002723</v>
      </c>
      <c r="O2049">
        <f t="shared" si="158"/>
        <v>101.80613734647169</v>
      </c>
      <c r="P2049" s="3">
        <f t="shared" si="159"/>
        <v>9.4124930481766251E-3</v>
      </c>
      <c r="Q2049" t="s">
        <v>1637</v>
      </c>
    </row>
    <row r="2050" spans="1:19" x14ac:dyDescent="0.35">
      <c r="A2050" t="s">
        <v>73</v>
      </c>
      <c r="B2050" t="s">
        <v>52</v>
      </c>
      <c r="C2050" t="s">
        <v>29</v>
      </c>
      <c r="D2050" t="s">
        <v>30</v>
      </c>
      <c r="E2050" t="s">
        <v>1488</v>
      </c>
      <c r="F2050" t="s">
        <v>1489</v>
      </c>
      <c r="G2050" t="s">
        <v>45</v>
      </c>
      <c r="H2050" t="s">
        <v>33</v>
      </c>
      <c r="I2050" s="3">
        <v>1.9968843062407701E-2</v>
      </c>
      <c r="J2050" s="7">
        <v>7930987799.5100002</v>
      </c>
      <c r="K2050">
        <v>3.6555</v>
      </c>
      <c r="L2050" s="3">
        <f t="shared" ref="L2050:L2113" si="160">SUMIFS($I$2:$I$3582,$A$2:$A$3582,$A2050,$B$2:$B$3582,$B2050,$C$2:$C$3582,$C2050)</f>
        <v>0.95735713154437951</v>
      </c>
      <c r="M2050" s="3">
        <f t="shared" ref="M2050:M2113" si="161">IF(L2050=0,0,I2050/L2050)</f>
        <v>2.0858300841395068E-2</v>
      </c>
      <c r="N2050">
        <f t="shared" ref="N2050:N2113" si="162">M2050*J2050</f>
        <v>165426929.49161345</v>
      </c>
      <c r="O2050">
        <f t="shared" ref="O2050:O2113" si="163">IF(K2050=0,"",N2050/K2050/1000000)</f>
        <v>45.254255092768005</v>
      </c>
      <c r="P2050" s="3">
        <f t="shared" ref="P2050:P2113" si="164">IF(J2050=0,0,N2050/J2050)</f>
        <v>2.0858300841395068E-2</v>
      </c>
      <c r="Q2050" t="s">
        <v>1638</v>
      </c>
      <c r="R2050" t="s">
        <v>33</v>
      </c>
      <c r="S2050" t="s">
        <v>45</v>
      </c>
    </row>
    <row r="2051" spans="1:19" x14ac:dyDescent="0.35">
      <c r="A2051" t="s">
        <v>73</v>
      </c>
      <c r="B2051" t="s">
        <v>52</v>
      </c>
      <c r="C2051" t="s">
        <v>1636</v>
      </c>
      <c r="D2051" t="s">
        <v>1636</v>
      </c>
      <c r="E2051" t="s">
        <v>835</v>
      </c>
      <c r="F2051" t="s">
        <v>836</v>
      </c>
      <c r="G2051" t="s">
        <v>837</v>
      </c>
      <c r="H2051" t="s">
        <v>452</v>
      </c>
      <c r="I2051" s="3">
        <v>1.0730411217907839E-6</v>
      </c>
      <c r="J2051" s="7">
        <v>39538125889.199997</v>
      </c>
      <c r="K2051">
        <v>3.6555</v>
      </c>
      <c r="L2051" s="3">
        <f t="shared" si="160"/>
        <v>0.98032677884323649</v>
      </c>
      <c r="M2051" s="3">
        <f t="shared" si="161"/>
        <v>1.0945749365909889E-6</v>
      </c>
      <c r="N2051">
        <f t="shared" si="162"/>
        <v>43277.441638097625</v>
      </c>
      <c r="O2051">
        <f t="shared" si="163"/>
        <v>1.1838993745889105E-2</v>
      </c>
      <c r="P2051" s="3">
        <f t="shared" si="164"/>
        <v>1.0945749365909889E-6</v>
      </c>
      <c r="Q2051" t="s">
        <v>1637</v>
      </c>
    </row>
    <row r="2052" spans="1:19" x14ac:dyDescent="0.35">
      <c r="A2052" t="s">
        <v>73</v>
      </c>
      <c r="B2052" t="s">
        <v>52</v>
      </c>
      <c r="C2052" t="s">
        <v>1636</v>
      </c>
      <c r="D2052" t="s">
        <v>1636</v>
      </c>
      <c r="E2052" t="s">
        <v>710</v>
      </c>
      <c r="F2052" t="s">
        <v>711</v>
      </c>
      <c r="G2052" t="s">
        <v>712</v>
      </c>
      <c r="H2052" t="s">
        <v>452</v>
      </c>
      <c r="I2052" s="3">
        <v>6.9390544890746166E-7</v>
      </c>
      <c r="J2052" s="7">
        <v>39538125889.199997</v>
      </c>
      <c r="K2052">
        <v>3.6555</v>
      </c>
      <c r="L2052" s="3">
        <f t="shared" si="160"/>
        <v>0.98032677884323649</v>
      </c>
      <c r="M2052" s="3">
        <f t="shared" si="161"/>
        <v>7.0783075999031101E-7</v>
      </c>
      <c r="N2052">
        <f t="shared" si="162"/>
        <v>27986.301696745024</v>
      </c>
      <c r="O2052">
        <f t="shared" si="163"/>
        <v>7.6559435636014295E-3</v>
      </c>
      <c r="P2052" s="3">
        <f t="shared" si="164"/>
        <v>7.0783075999031101E-7</v>
      </c>
      <c r="Q2052" t="s">
        <v>1637</v>
      </c>
    </row>
    <row r="2053" spans="1:19" x14ac:dyDescent="0.35">
      <c r="A2053" t="s">
        <v>73</v>
      </c>
      <c r="B2053" t="s">
        <v>52</v>
      </c>
      <c r="C2053" t="s">
        <v>1636</v>
      </c>
      <c r="D2053" t="s">
        <v>1636</v>
      </c>
      <c r="E2053" t="s">
        <v>562</v>
      </c>
      <c r="F2053" t="s">
        <v>563</v>
      </c>
      <c r="G2053" t="s">
        <v>564</v>
      </c>
      <c r="H2053" t="s">
        <v>452</v>
      </c>
      <c r="I2053" s="3">
        <v>1.3966839840743419E-2</v>
      </c>
      <c r="J2053" s="7">
        <v>39538125889.199997</v>
      </c>
      <c r="K2053">
        <v>3.6555</v>
      </c>
      <c r="L2053" s="3">
        <f t="shared" si="160"/>
        <v>0.98032677884323649</v>
      </c>
      <c r="M2053" s="3">
        <f t="shared" si="161"/>
        <v>1.42471267154652E-2</v>
      </c>
      <c r="N2053">
        <f t="shared" si="162"/>
        <v>563304689.6354475</v>
      </c>
      <c r="O2053">
        <f t="shared" si="163"/>
        <v>154.09784971561962</v>
      </c>
      <c r="P2053" s="3">
        <f t="shared" si="164"/>
        <v>1.42471267154652E-2</v>
      </c>
      <c r="Q2053" t="s">
        <v>1637</v>
      </c>
    </row>
    <row r="2054" spans="1:19" x14ac:dyDescent="0.35">
      <c r="A2054" t="s">
        <v>73</v>
      </c>
      <c r="B2054" t="s">
        <v>52</v>
      </c>
      <c r="C2054" t="s">
        <v>1636</v>
      </c>
      <c r="D2054" t="s">
        <v>1636</v>
      </c>
      <c r="E2054" t="s">
        <v>559</v>
      </c>
      <c r="F2054" t="s">
        <v>560</v>
      </c>
      <c r="G2054" t="s">
        <v>561</v>
      </c>
      <c r="H2054" t="s">
        <v>452</v>
      </c>
      <c r="I2054" s="3">
        <v>2.3313576124723702E-3</v>
      </c>
      <c r="J2054" s="7">
        <v>39538125889.199997</v>
      </c>
      <c r="K2054">
        <v>3.6555</v>
      </c>
      <c r="L2054" s="3">
        <f t="shared" si="160"/>
        <v>0.98032677884323649</v>
      </c>
      <c r="M2054" s="3">
        <f t="shared" si="161"/>
        <v>2.3781433525903676E-3</v>
      </c>
      <c r="N2054">
        <f t="shared" si="162"/>
        <v>94027331.257282093</v>
      </c>
      <c r="O2054">
        <f t="shared" si="163"/>
        <v>25.722153264199726</v>
      </c>
      <c r="P2054" s="3">
        <f t="shared" si="164"/>
        <v>2.3781433525903676E-3</v>
      </c>
      <c r="Q2054" t="s">
        <v>1637</v>
      </c>
    </row>
    <row r="2055" spans="1:19" x14ac:dyDescent="0.35">
      <c r="A2055" t="s">
        <v>73</v>
      </c>
      <c r="B2055" t="s">
        <v>52</v>
      </c>
      <c r="C2055" t="s">
        <v>29</v>
      </c>
      <c r="D2055" t="s">
        <v>30</v>
      </c>
      <c r="E2055" t="s">
        <v>470</v>
      </c>
      <c r="F2055" t="s">
        <v>471</v>
      </c>
      <c r="G2055" t="s">
        <v>472</v>
      </c>
      <c r="H2055" t="s">
        <v>452</v>
      </c>
      <c r="I2055" s="3">
        <v>1.9248415728467399E-7</v>
      </c>
      <c r="J2055" s="7">
        <v>7930987799.5100002</v>
      </c>
      <c r="K2055">
        <v>3.6555</v>
      </c>
      <c r="L2055" s="3">
        <f t="shared" si="160"/>
        <v>0.95735713154437951</v>
      </c>
      <c r="M2055" s="3">
        <f t="shared" si="161"/>
        <v>2.0105784032147375E-7</v>
      </c>
      <c r="N2055">
        <f t="shared" si="162"/>
        <v>1594.5872785854381</v>
      </c>
      <c r="O2055">
        <f t="shared" si="163"/>
        <v>4.3621591535643225E-4</v>
      </c>
      <c r="P2055" s="3">
        <f t="shared" si="164"/>
        <v>2.0105784032147375E-7</v>
      </c>
      <c r="Q2055" t="s">
        <v>1638</v>
      </c>
      <c r="R2055" t="s">
        <v>452</v>
      </c>
      <c r="S2055" t="s">
        <v>472</v>
      </c>
    </row>
    <row r="2056" spans="1:19" x14ac:dyDescent="0.35">
      <c r="A2056" t="s">
        <v>73</v>
      </c>
      <c r="B2056" t="s">
        <v>52</v>
      </c>
      <c r="C2056" t="s">
        <v>1636</v>
      </c>
      <c r="D2056" t="s">
        <v>1636</v>
      </c>
      <c r="E2056" t="s">
        <v>583</v>
      </c>
      <c r="F2056" t="s">
        <v>584</v>
      </c>
      <c r="G2056" t="s">
        <v>585</v>
      </c>
      <c r="H2056" t="s">
        <v>452</v>
      </c>
      <c r="I2056" s="3">
        <v>7.5358289117615033E-8</v>
      </c>
      <c r="J2056" s="7">
        <v>39538125889.199997</v>
      </c>
      <c r="K2056">
        <v>3.6555</v>
      </c>
      <c r="L2056" s="3">
        <f t="shared" si="160"/>
        <v>0.98032677884323649</v>
      </c>
      <c r="M2056" s="3">
        <f t="shared" si="161"/>
        <v>7.6870581059242427E-8</v>
      </c>
      <c r="N2056">
        <f t="shared" si="162"/>
        <v>3039.3187110962799</v>
      </c>
      <c r="O2056">
        <f t="shared" si="163"/>
        <v>8.3143720724833262E-4</v>
      </c>
      <c r="P2056" s="3">
        <f t="shared" si="164"/>
        <v>7.6870581059242427E-8</v>
      </c>
      <c r="Q2056" t="s">
        <v>1637</v>
      </c>
    </row>
    <row r="2057" spans="1:19" x14ac:dyDescent="0.35">
      <c r="A2057" t="s">
        <v>73</v>
      </c>
      <c r="B2057" t="s">
        <v>52</v>
      </c>
      <c r="C2057" t="s">
        <v>1636</v>
      </c>
      <c r="D2057" t="s">
        <v>1636</v>
      </c>
      <c r="E2057" t="s">
        <v>608</v>
      </c>
      <c r="F2057" t="s">
        <v>609</v>
      </c>
      <c r="G2057" t="s">
        <v>610</v>
      </c>
      <c r="H2057" t="s">
        <v>452</v>
      </c>
      <c r="I2057" s="3">
        <v>3.0218642735021667E-8</v>
      </c>
      <c r="J2057" s="7">
        <v>39538125889.199997</v>
      </c>
      <c r="K2057">
        <v>3.6555</v>
      </c>
      <c r="L2057" s="3">
        <f t="shared" si="160"/>
        <v>0.98032677884323649</v>
      </c>
      <c r="M2057" s="3">
        <f t="shared" si="161"/>
        <v>3.0825071177468992E-8</v>
      </c>
      <c r="N2057">
        <f t="shared" si="162"/>
        <v>1218.7655447583195</v>
      </c>
      <c r="O2057">
        <f t="shared" si="163"/>
        <v>3.3340597586057165E-4</v>
      </c>
      <c r="P2057" s="3">
        <f t="shared" si="164"/>
        <v>3.0825071177468992E-8</v>
      </c>
      <c r="Q2057" t="s">
        <v>1637</v>
      </c>
    </row>
    <row r="2058" spans="1:19" x14ac:dyDescent="0.35">
      <c r="A2058" t="s">
        <v>73</v>
      </c>
      <c r="B2058" t="s">
        <v>52</v>
      </c>
      <c r="C2058" t="s">
        <v>1636</v>
      </c>
      <c r="D2058" t="s">
        <v>1636</v>
      </c>
      <c r="E2058" t="s">
        <v>1252</v>
      </c>
      <c r="F2058" t="s">
        <v>1253</v>
      </c>
      <c r="G2058" t="s">
        <v>1254</v>
      </c>
      <c r="H2058" t="s">
        <v>452</v>
      </c>
      <c r="I2058" s="3">
        <v>9.9459777144045924E-9</v>
      </c>
      <c r="J2058" s="7">
        <v>39538125889.199997</v>
      </c>
      <c r="K2058">
        <v>3.6555</v>
      </c>
      <c r="L2058" s="3">
        <f t="shared" si="160"/>
        <v>0.98032677884323649</v>
      </c>
      <c r="M2058" s="3">
        <f t="shared" si="161"/>
        <v>1.0145573832167089E-8</v>
      </c>
      <c r="N2058">
        <f t="shared" si="162"/>
        <v>401.13697539439562</v>
      </c>
      <c r="O2058">
        <f t="shared" si="163"/>
        <v>1.0973518681285614E-4</v>
      </c>
      <c r="P2058" s="3">
        <f t="shared" si="164"/>
        <v>1.0145573832167089E-8</v>
      </c>
      <c r="Q2058" t="s">
        <v>1637</v>
      </c>
    </row>
    <row r="2059" spans="1:19" x14ac:dyDescent="0.35">
      <c r="A2059" t="s">
        <v>73</v>
      </c>
      <c r="B2059" t="s">
        <v>52</v>
      </c>
      <c r="C2059" t="s">
        <v>1636</v>
      </c>
      <c r="D2059" t="s">
        <v>1636</v>
      </c>
      <c r="E2059" t="s">
        <v>1231</v>
      </c>
      <c r="F2059" t="s">
        <v>1232</v>
      </c>
      <c r="G2059" t="s">
        <v>1233</v>
      </c>
      <c r="H2059" t="s">
        <v>452</v>
      </c>
      <c r="I2059" s="3">
        <v>2.3347304426821201E-8</v>
      </c>
      <c r="J2059" s="7">
        <v>39538125889.199997</v>
      </c>
      <c r="K2059">
        <v>3.6555</v>
      </c>
      <c r="L2059" s="3">
        <f t="shared" si="160"/>
        <v>0.98032677884323649</v>
      </c>
      <c r="M2059" s="3">
        <f t="shared" si="161"/>
        <v>2.3815838688371336E-8</v>
      </c>
      <c r="N2059">
        <f t="shared" si="162"/>
        <v>941.63362821770556</v>
      </c>
      <c r="O2059">
        <f t="shared" si="163"/>
        <v>2.5759366111823429E-4</v>
      </c>
      <c r="P2059" s="3">
        <f t="shared" si="164"/>
        <v>2.3815838688371336E-8</v>
      </c>
      <c r="Q2059" t="s">
        <v>1637</v>
      </c>
    </row>
    <row r="2060" spans="1:19" x14ac:dyDescent="0.35">
      <c r="A2060" t="s">
        <v>73</v>
      </c>
      <c r="B2060" t="s">
        <v>52</v>
      </c>
      <c r="C2060" t="s">
        <v>76</v>
      </c>
      <c r="D2060" t="s">
        <v>77</v>
      </c>
      <c r="E2060" t="s">
        <v>977</v>
      </c>
      <c r="F2060" t="s">
        <v>978</v>
      </c>
      <c r="H2060" t="s">
        <v>128</v>
      </c>
      <c r="I2060" s="3">
        <v>3.92801612094471E-4</v>
      </c>
      <c r="J2060" s="7">
        <v>3465085733.4400001</v>
      </c>
      <c r="K2060">
        <v>3.6555</v>
      </c>
      <c r="L2060" s="3">
        <f t="shared" si="160"/>
        <v>0.98851089210213039</v>
      </c>
      <c r="M2060" s="3">
        <f t="shared" si="161"/>
        <v>3.9736700448404137E-4</v>
      </c>
      <c r="N2060">
        <f t="shared" si="162"/>
        <v>1376910.7381774404</v>
      </c>
      <c r="O2060">
        <f t="shared" si="163"/>
        <v>0.37666823640471625</v>
      </c>
      <c r="P2060" s="3">
        <f t="shared" si="164"/>
        <v>3.9736700448404137E-4</v>
      </c>
      <c r="Q2060" t="s">
        <v>1638</v>
      </c>
      <c r="R2060" t="s">
        <v>920</v>
      </c>
      <c r="S2060" t="s">
        <v>979</v>
      </c>
    </row>
    <row r="2061" spans="1:19" x14ac:dyDescent="0.35">
      <c r="A2061" t="s">
        <v>73</v>
      </c>
      <c r="B2061" t="s">
        <v>52</v>
      </c>
      <c r="C2061" t="s">
        <v>1636</v>
      </c>
      <c r="D2061" t="s">
        <v>1636</v>
      </c>
      <c r="E2061" t="s">
        <v>1235</v>
      </c>
      <c r="F2061" t="s">
        <v>1236</v>
      </c>
      <c r="G2061" t="s">
        <v>1234</v>
      </c>
      <c r="H2061" t="s">
        <v>452</v>
      </c>
      <c r="I2061" s="3">
        <v>2.2552553290781882E-3</v>
      </c>
      <c r="J2061" s="7">
        <v>39538125889.199997</v>
      </c>
      <c r="K2061">
        <v>3.6555</v>
      </c>
      <c r="L2061" s="3">
        <f t="shared" si="160"/>
        <v>0.98032677884323649</v>
      </c>
      <c r="M2061" s="3">
        <f t="shared" si="161"/>
        <v>2.3005138467596881E-3</v>
      </c>
      <c r="N2061">
        <f t="shared" si="162"/>
        <v>90958006.083032295</v>
      </c>
      <c r="O2061">
        <f t="shared" si="163"/>
        <v>24.882507477234935</v>
      </c>
      <c r="P2061" s="3">
        <f t="shared" si="164"/>
        <v>2.3005138467596881E-3</v>
      </c>
      <c r="Q2061" t="s">
        <v>1637</v>
      </c>
    </row>
    <row r="2062" spans="1:19" x14ac:dyDescent="0.35">
      <c r="A2062" t="s">
        <v>73</v>
      </c>
      <c r="B2062" t="s">
        <v>52</v>
      </c>
      <c r="C2062" t="s">
        <v>1636</v>
      </c>
      <c r="D2062" t="s">
        <v>1636</v>
      </c>
      <c r="E2062" t="s">
        <v>796</v>
      </c>
      <c r="F2062" t="s">
        <v>797</v>
      </c>
      <c r="G2062" t="s">
        <v>798</v>
      </c>
      <c r="H2062" t="s">
        <v>452</v>
      </c>
      <c r="I2062" s="3">
        <v>4.1571753606347087E-2</v>
      </c>
      <c r="J2062" s="7">
        <v>39538125889.199997</v>
      </c>
      <c r="K2062">
        <v>3.6555</v>
      </c>
      <c r="L2062" s="3">
        <f t="shared" si="160"/>
        <v>0.98032677884323649</v>
      </c>
      <c r="M2062" s="3">
        <f t="shared" si="161"/>
        <v>4.2406016548278747E-2</v>
      </c>
      <c r="N2062">
        <f t="shared" si="162"/>
        <v>1676654420.7453434</v>
      </c>
      <c r="O2062">
        <f t="shared" si="163"/>
        <v>458.66623464514936</v>
      </c>
      <c r="P2062" s="3">
        <f t="shared" si="164"/>
        <v>4.2406016548278747E-2</v>
      </c>
      <c r="Q2062" t="s">
        <v>1637</v>
      </c>
    </row>
    <row r="2063" spans="1:19" x14ac:dyDescent="0.35">
      <c r="A2063" t="s">
        <v>73</v>
      </c>
      <c r="B2063" t="s">
        <v>52</v>
      </c>
      <c r="C2063" t="s">
        <v>1636</v>
      </c>
      <c r="D2063" t="s">
        <v>1636</v>
      </c>
      <c r="E2063" t="s">
        <v>1264</v>
      </c>
      <c r="F2063" t="s">
        <v>1265</v>
      </c>
      <c r="G2063" t="s">
        <v>1266</v>
      </c>
      <c r="H2063" t="s">
        <v>452</v>
      </c>
      <c r="I2063" s="3">
        <v>3.0442821838567762E-8</v>
      </c>
      <c r="J2063" s="7">
        <v>39538125889.199997</v>
      </c>
      <c r="K2063">
        <v>3.6555</v>
      </c>
      <c r="L2063" s="3">
        <f t="shared" si="160"/>
        <v>0.98032677884323649</v>
      </c>
      <c r="M2063" s="3">
        <f t="shared" si="161"/>
        <v>3.1053749112606721E-8</v>
      </c>
      <c r="N2063">
        <f t="shared" si="162"/>
        <v>1227.8070417458773</v>
      </c>
      <c r="O2063">
        <f t="shared" si="163"/>
        <v>3.3587937128870944E-4</v>
      </c>
      <c r="P2063" s="3">
        <f t="shared" si="164"/>
        <v>3.1053749112606721E-8</v>
      </c>
      <c r="Q2063" t="s">
        <v>1637</v>
      </c>
    </row>
    <row r="2064" spans="1:19" x14ac:dyDescent="0.35">
      <c r="A2064" t="s">
        <v>73</v>
      </c>
      <c r="B2064" t="s">
        <v>52</v>
      </c>
      <c r="C2064" t="s">
        <v>1636</v>
      </c>
      <c r="D2064" t="s">
        <v>1636</v>
      </c>
      <c r="E2064" t="s">
        <v>1311</v>
      </c>
      <c r="F2064" t="s">
        <v>1312</v>
      </c>
      <c r="G2064" t="s">
        <v>1313</v>
      </c>
      <c r="H2064" t="s">
        <v>452</v>
      </c>
      <c r="I2064" s="3">
        <v>5.9724870243406617E-3</v>
      </c>
      <c r="J2064" s="7">
        <v>39538125889.199997</v>
      </c>
      <c r="K2064">
        <v>3.6555</v>
      </c>
      <c r="L2064" s="3">
        <f t="shared" si="160"/>
        <v>0.98032677884323649</v>
      </c>
      <c r="M2064" s="3">
        <f t="shared" si="161"/>
        <v>6.0923430362557901E-3</v>
      </c>
      <c r="N2064">
        <f t="shared" si="162"/>
        <v>240879825.92767236</v>
      </c>
      <c r="O2064">
        <f t="shared" si="163"/>
        <v>65.895178751927872</v>
      </c>
      <c r="P2064" s="3">
        <f t="shared" si="164"/>
        <v>6.0923430362557901E-3</v>
      </c>
      <c r="Q2064" t="s">
        <v>1637</v>
      </c>
    </row>
    <row r="2065" spans="1:19" x14ac:dyDescent="0.35">
      <c r="A2065" t="s">
        <v>73</v>
      </c>
      <c r="B2065" t="s">
        <v>52</v>
      </c>
      <c r="C2065" t="s">
        <v>1636</v>
      </c>
      <c r="D2065" t="s">
        <v>1636</v>
      </c>
      <c r="E2065" t="s">
        <v>859</v>
      </c>
      <c r="F2065" t="s">
        <v>860</v>
      </c>
      <c r="G2065" t="s">
        <v>861</v>
      </c>
      <c r="H2065" t="s">
        <v>452</v>
      </c>
      <c r="I2065" s="3">
        <v>2.4191922458377948E-7</v>
      </c>
      <c r="J2065" s="7">
        <v>39538125889.199997</v>
      </c>
      <c r="K2065">
        <v>3.6555</v>
      </c>
      <c r="L2065" s="3">
        <f t="shared" si="160"/>
        <v>0.98032677884323649</v>
      </c>
      <c r="M2065" s="3">
        <f t="shared" si="161"/>
        <v>2.467740653471067E-7</v>
      </c>
      <c r="N2065">
        <f t="shared" si="162"/>
        <v>9756.9840618835715</v>
      </c>
      <c r="O2065">
        <f t="shared" si="163"/>
        <v>2.669124350125447E-3</v>
      </c>
      <c r="P2065" s="3">
        <f t="shared" si="164"/>
        <v>2.467740653471067E-7</v>
      </c>
      <c r="Q2065" t="s">
        <v>1637</v>
      </c>
    </row>
    <row r="2066" spans="1:19" x14ac:dyDescent="0.35">
      <c r="A2066" t="s">
        <v>73</v>
      </c>
      <c r="B2066" t="s">
        <v>52</v>
      </c>
      <c r="C2066" t="s">
        <v>76</v>
      </c>
      <c r="D2066" t="s">
        <v>77</v>
      </c>
      <c r="E2066" t="s">
        <v>1006</v>
      </c>
      <c r="F2066" t="s">
        <v>1007</v>
      </c>
      <c r="H2066" t="s">
        <v>128</v>
      </c>
      <c r="I2066" s="3">
        <v>3.5793315660590402E-3</v>
      </c>
      <c r="J2066" s="7">
        <v>3465085733.4400001</v>
      </c>
      <c r="K2066">
        <v>3.6555</v>
      </c>
      <c r="L2066" s="3">
        <f t="shared" si="160"/>
        <v>0.98851089210213039</v>
      </c>
      <c r="M2066" s="3">
        <f t="shared" si="161"/>
        <v>3.6209328543131852E-3</v>
      </c>
      <c r="N2066">
        <f t="shared" si="162"/>
        <v>12546842.775224796</v>
      </c>
      <c r="O2066">
        <f t="shared" si="163"/>
        <v>3.4323191834837354</v>
      </c>
      <c r="P2066" s="3">
        <f t="shared" si="164"/>
        <v>3.6209328543131852E-3</v>
      </c>
      <c r="Q2066" t="s">
        <v>1638</v>
      </c>
      <c r="R2066" t="s">
        <v>920</v>
      </c>
      <c r="S2066" t="s">
        <v>1008</v>
      </c>
    </row>
    <row r="2067" spans="1:19" x14ac:dyDescent="0.35">
      <c r="A2067" t="s">
        <v>73</v>
      </c>
      <c r="B2067" t="s">
        <v>52</v>
      </c>
      <c r="C2067" t="s">
        <v>1636</v>
      </c>
      <c r="D2067" t="s">
        <v>1636</v>
      </c>
      <c r="E2067" t="s">
        <v>1314</v>
      </c>
      <c r="F2067" t="s">
        <v>1315</v>
      </c>
      <c r="G2067" t="s">
        <v>1316</v>
      </c>
      <c r="H2067" t="s">
        <v>452</v>
      </c>
      <c r="I2067" s="3">
        <v>4.8892706061213036E-3</v>
      </c>
      <c r="J2067" s="7">
        <v>39538125889.199997</v>
      </c>
      <c r="K2067">
        <v>3.6555</v>
      </c>
      <c r="L2067" s="3">
        <f t="shared" si="160"/>
        <v>0.98032677884323649</v>
      </c>
      <c r="M2067" s="3">
        <f t="shared" si="161"/>
        <v>4.987388605145044E-3</v>
      </c>
      <c r="N2067">
        <f t="shared" si="162"/>
        <v>197191998.52858633</v>
      </c>
      <c r="O2067">
        <f t="shared" si="163"/>
        <v>53.943919717846072</v>
      </c>
      <c r="P2067" s="3">
        <f t="shared" si="164"/>
        <v>4.987388605145044E-3</v>
      </c>
      <c r="Q2067" t="s">
        <v>1637</v>
      </c>
    </row>
    <row r="2068" spans="1:19" x14ac:dyDescent="0.35">
      <c r="A2068" t="s">
        <v>73</v>
      </c>
      <c r="B2068" t="s">
        <v>52</v>
      </c>
      <c r="C2068" t="s">
        <v>1636</v>
      </c>
      <c r="D2068" t="s">
        <v>1636</v>
      </c>
      <c r="E2068" t="s">
        <v>880</v>
      </c>
      <c r="F2068" t="s">
        <v>881</v>
      </c>
      <c r="G2068" t="s">
        <v>882</v>
      </c>
      <c r="H2068" t="s">
        <v>452</v>
      </c>
      <c r="I2068" s="3">
        <v>4.662433990319504E-2</v>
      </c>
      <c r="J2068" s="7">
        <v>39538125889.199997</v>
      </c>
      <c r="K2068">
        <v>3.6555</v>
      </c>
      <c r="L2068" s="3">
        <f t="shared" si="160"/>
        <v>0.98032677884323649</v>
      </c>
      <c r="M2068" s="3">
        <f t="shared" si="161"/>
        <v>4.7559998267323385E-2</v>
      </c>
      <c r="N2068">
        <f t="shared" si="162"/>
        <v>1880433198.7835658</v>
      </c>
      <c r="O2068">
        <f t="shared" si="163"/>
        <v>514.41203632432382</v>
      </c>
      <c r="P2068" s="3">
        <f t="shared" si="164"/>
        <v>4.7559998267323385E-2</v>
      </c>
      <c r="Q2068" t="s">
        <v>1637</v>
      </c>
    </row>
    <row r="2069" spans="1:19" x14ac:dyDescent="0.35">
      <c r="A2069" t="s">
        <v>73</v>
      </c>
      <c r="B2069" t="s">
        <v>52</v>
      </c>
      <c r="C2069" t="s">
        <v>1636</v>
      </c>
      <c r="D2069" t="s">
        <v>1636</v>
      </c>
      <c r="E2069" t="s">
        <v>799</v>
      </c>
      <c r="F2069" t="s">
        <v>800</v>
      </c>
      <c r="G2069" t="s">
        <v>801</v>
      </c>
      <c r="H2069" t="s">
        <v>452</v>
      </c>
      <c r="I2069" s="3">
        <v>4.6452786988020037E-2</v>
      </c>
      <c r="J2069" s="7">
        <v>39538125889.199997</v>
      </c>
      <c r="K2069">
        <v>3.6555</v>
      </c>
      <c r="L2069" s="3">
        <f t="shared" si="160"/>
        <v>0.98032677884323649</v>
      </c>
      <c r="M2069" s="3">
        <f t="shared" si="161"/>
        <v>4.7385002624158935E-2</v>
      </c>
      <c r="N2069">
        <f t="shared" si="162"/>
        <v>1873514199.0140681</v>
      </c>
      <c r="O2069">
        <f t="shared" si="163"/>
        <v>512.51927205965478</v>
      </c>
      <c r="P2069" s="3">
        <f t="shared" si="164"/>
        <v>4.7385002624158935E-2</v>
      </c>
      <c r="Q2069" t="s">
        <v>1637</v>
      </c>
    </row>
    <row r="2070" spans="1:19" x14ac:dyDescent="0.35">
      <c r="A2070" t="s">
        <v>73</v>
      </c>
      <c r="B2070" t="s">
        <v>52</v>
      </c>
      <c r="C2070" t="s">
        <v>1636</v>
      </c>
      <c r="D2070" t="s">
        <v>1636</v>
      </c>
      <c r="E2070" t="s">
        <v>455</v>
      </c>
      <c r="F2070" t="s">
        <v>456</v>
      </c>
      <c r="G2070" t="s">
        <v>457</v>
      </c>
      <c r="H2070" t="s">
        <v>452</v>
      </c>
      <c r="I2070" s="3">
        <v>1.210146892386257E-3</v>
      </c>
      <c r="J2070" s="7">
        <v>39538125889.199997</v>
      </c>
      <c r="K2070">
        <v>3.6555</v>
      </c>
      <c r="L2070" s="3">
        <f t="shared" si="160"/>
        <v>0.98032677884323649</v>
      </c>
      <c r="M2070" s="3">
        <f t="shared" si="161"/>
        <v>1.2344321490576878E-3</v>
      </c>
      <c r="N2070">
        <f t="shared" si="162"/>
        <v>48807133.711118557</v>
      </c>
      <c r="O2070">
        <f t="shared" si="163"/>
        <v>13.351698457425403</v>
      </c>
      <c r="P2070" s="3">
        <f t="shared" si="164"/>
        <v>1.2344321490576878E-3</v>
      </c>
      <c r="Q2070" t="s">
        <v>1637</v>
      </c>
    </row>
    <row r="2071" spans="1:19" x14ac:dyDescent="0.35">
      <c r="A2071" t="s">
        <v>73</v>
      </c>
      <c r="B2071" t="s">
        <v>52</v>
      </c>
      <c r="C2071" t="s">
        <v>1636</v>
      </c>
      <c r="D2071" t="s">
        <v>1636</v>
      </c>
      <c r="E2071" t="s">
        <v>1463</v>
      </c>
      <c r="F2071" t="s">
        <v>1464</v>
      </c>
      <c r="G2071" t="s">
        <v>1465</v>
      </c>
      <c r="H2071" t="s">
        <v>452</v>
      </c>
      <c r="I2071" s="3">
        <v>2.7007603874207469E-3</v>
      </c>
      <c r="J2071" s="7">
        <v>39538125889.199997</v>
      </c>
      <c r="K2071">
        <v>3.6555</v>
      </c>
      <c r="L2071" s="3">
        <f t="shared" si="160"/>
        <v>0.98032677884323649</v>
      </c>
      <c r="M2071" s="3">
        <f t="shared" si="161"/>
        <v>2.7549593112284288E-3</v>
      </c>
      <c r="N2071">
        <f t="shared" si="162"/>
        <v>108925928.06697333</v>
      </c>
      <c r="O2071">
        <f t="shared" si="163"/>
        <v>29.797819194904481</v>
      </c>
      <c r="P2071" s="3">
        <f t="shared" si="164"/>
        <v>2.7549593112284288E-3</v>
      </c>
      <c r="Q2071" t="s">
        <v>1637</v>
      </c>
    </row>
    <row r="2072" spans="1:19" x14ac:dyDescent="0.35">
      <c r="A2072" t="s">
        <v>73</v>
      </c>
      <c r="B2072" t="s">
        <v>52</v>
      </c>
      <c r="C2072" t="s">
        <v>1636</v>
      </c>
      <c r="D2072" t="s">
        <v>1636</v>
      </c>
      <c r="E2072" t="s">
        <v>1510</v>
      </c>
      <c r="F2072" t="s">
        <v>1511</v>
      </c>
      <c r="G2072" t="s">
        <v>1512</v>
      </c>
      <c r="H2072" t="s">
        <v>452</v>
      </c>
      <c r="I2072" s="3">
        <v>5.7763726175507537E-3</v>
      </c>
      <c r="J2072" s="7">
        <v>39538125889.199997</v>
      </c>
      <c r="K2072">
        <v>3.6555</v>
      </c>
      <c r="L2072" s="3">
        <f t="shared" si="160"/>
        <v>0.98032677884323649</v>
      </c>
      <c r="M2072" s="3">
        <f t="shared" si="161"/>
        <v>5.8922930008774655E-3</v>
      </c>
      <c r="N2072">
        <f t="shared" si="162"/>
        <v>232970222.44474527</v>
      </c>
      <c r="O2072">
        <f t="shared" si="163"/>
        <v>63.731424550607379</v>
      </c>
      <c r="P2072" s="3">
        <f t="shared" si="164"/>
        <v>5.8922930008774655E-3</v>
      </c>
      <c r="Q2072" t="s">
        <v>1637</v>
      </c>
    </row>
    <row r="2073" spans="1:19" x14ac:dyDescent="0.35">
      <c r="A2073" t="s">
        <v>73</v>
      </c>
      <c r="B2073" t="s">
        <v>52</v>
      </c>
      <c r="C2073" t="s">
        <v>76</v>
      </c>
      <c r="D2073" t="s">
        <v>77</v>
      </c>
      <c r="E2073" t="s">
        <v>1488</v>
      </c>
      <c r="F2073" t="s">
        <v>1489</v>
      </c>
      <c r="G2073" t="s">
        <v>45</v>
      </c>
      <c r="H2073" t="s">
        <v>33</v>
      </c>
      <c r="I2073" s="3">
        <v>1.01027610242648E-2</v>
      </c>
      <c r="J2073" s="7">
        <v>3465085733.4400001</v>
      </c>
      <c r="K2073">
        <v>3.6555</v>
      </c>
      <c r="L2073" s="3">
        <f t="shared" si="160"/>
        <v>0.98851089210213039</v>
      </c>
      <c r="M2073" s="3">
        <f t="shared" si="161"/>
        <v>1.0220181795650875E-2</v>
      </c>
      <c r="N2073">
        <f t="shared" si="162"/>
        <v>35413806.13327305</v>
      </c>
      <c r="O2073">
        <f t="shared" si="163"/>
        <v>9.6878145625148537</v>
      </c>
      <c r="P2073" s="3">
        <f t="shared" si="164"/>
        <v>1.0220181795650875E-2</v>
      </c>
      <c r="Q2073" t="s">
        <v>1638</v>
      </c>
      <c r="R2073" t="s">
        <v>33</v>
      </c>
      <c r="S2073" t="s">
        <v>45</v>
      </c>
    </row>
    <row r="2074" spans="1:19" x14ac:dyDescent="0.35">
      <c r="A2074" t="s">
        <v>73</v>
      </c>
      <c r="B2074" t="s">
        <v>52</v>
      </c>
      <c r="C2074" t="s">
        <v>1636</v>
      </c>
      <c r="D2074" t="s">
        <v>1636</v>
      </c>
      <c r="E2074" t="s">
        <v>470</v>
      </c>
      <c r="F2074" t="s">
        <v>471</v>
      </c>
      <c r="G2074" t="s">
        <v>472</v>
      </c>
      <c r="H2074" t="s">
        <v>452</v>
      </c>
      <c r="I2074" s="3">
        <v>7.788118214785273E-8</v>
      </c>
      <c r="J2074" s="7">
        <v>39538125889.199997</v>
      </c>
      <c r="K2074">
        <v>3.6555</v>
      </c>
      <c r="L2074" s="3">
        <f t="shared" si="160"/>
        <v>0.98032677884323649</v>
      </c>
      <c r="M2074" s="3">
        <f t="shared" si="161"/>
        <v>7.9444103566925686E-8</v>
      </c>
      <c r="N2074">
        <f t="shared" si="162"/>
        <v>3141.0709679837505</v>
      </c>
      <c r="O2074">
        <f t="shared" si="163"/>
        <v>8.5927259416871858E-4</v>
      </c>
      <c r="P2074" s="3">
        <f t="shared" si="164"/>
        <v>7.9444103566925686E-8</v>
      </c>
      <c r="Q2074" t="s">
        <v>1637</v>
      </c>
    </row>
    <row r="2075" spans="1:19" x14ac:dyDescent="0.35">
      <c r="A2075" t="s">
        <v>73</v>
      </c>
      <c r="B2075" t="s">
        <v>52</v>
      </c>
      <c r="C2075" t="s">
        <v>1636</v>
      </c>
      <c r="D2075" t="s">
        <v>1636</v>
      </c>
      <c r="E2075" t="s">
        <v>692</v>
      </c>
      <c r="F2075" t="s">
        <v>693</v>
      </c>
      <c r="G2075" t="s">
        <v>694</v>
      </c>
      <c r="H2075" t="s">
        <v>452</v>
      </c>
      <c r="I2075" s="3">
        <v>5.2321349312295548E-9</v>
      </c>
      <c r="J2075" s="7">
        <v>39538125889.199997</v>
      </c>
      <c r="K2075">
        <v>3.6555</v>
      </c>
      <c r="L2075" s="3">
        <f t="shared" si="160"/>
        <v>0.98032677884323649</v>
      </c>
      <c r="M2075" s="3">
        <f t="shared" si="161"/>
        <v>5.3371335396992378E-9</v>
      </c>
      <c r="N2075">
        <f t="shared" si="162"/>
        <v>211.02025778010005</v>
      </c>
      <c r="O2075">
        <f t="shared" si="163"/>
        <v>5.772678369035701E-5</v>
      </c>
      <c r="P2075" s="3">
        <f t="shared" si="164"/>
        <v>5.3371335396992378E-9</v>
      </c>
      <c r="Q2075" t="s">
        <v>1637</v>
      </c>
    </row>
    <row r="2076" spans="1:19" x14ac:dyDescent="0.35">
      <c r="A2076" t="s">
        <v>73</v>
      </c>
      <c r="B2076" t="s">
        <v>52</v>
      </c>
      <c r="C2076" t="s">
        <v>1636</v>
      </c>
      <c r="D2076" t="s">
        <v>1636</v>
      </c>
      <c r="E2076" t="s">
        <v>1240</v>
      </c>
      <c r="F2076" t="s">
        <v>1241</v>
      </c>
      <c r="G2076" t="s">
        <v>1242</v>
      </c>
      <c r="H2076" t="s">
        <v>452</v>
      </c>
      <c r="I2076" s="3">
        <v>3.4944436694281102E-8</v>
      </c>
      <c r="J2076" s="7">
        <v>39538125889.199997</v>
      </c>
      <c r="K2076">
        <v>3.6555</v>
      </c>
      <c r="L2076" s="3">
        <f t="shared" si="160"/>
        <v>0.98032677884323649</v>
      </c>
      <c r="M2076" s="3">
        <f t="shared" si="161"/>
        <v>3.5645702482507671E-8</v>
      </c>
      <c r="N2076">
        <f t="shared" si="162"/>
        <v>1409.3642721623571</v>
      </c>
      <c r="O2076">
        <f t="shared" si="163"/>
        <v>3.8554623776839201E-4</v>
      </c>
      <c r="P2076" s="3">
        <f t="shared" si="164"/>
        <v>3.5645702482507671E-8</v>
      </c>
      <c r="Q2076" t="s">
        <v>1637</v>
      </c>
    </row>
    <row r="2077" spans="1:19" x14ac:dyDescent="0.35">
      <c r="A2077" t="s">
        <v>73</v>
      </c>
      <c r="B2077" t="s">
        <v>52</v>
      </c>
      <c r="C2077" t="s">
        <v>1636</v>
      </c>
      <c r="D2077" t="s">
        <v>1636</v>
      </c>
      <c r="E2077" t="s">
        <v>847</v>
      </c>
      <c r="F2077" t="s">
        <v>848</v>
      </c>
      <c r="G2077" t="s">
        <v>849</v>
      </c>
      <c r="H2077" t="s">
        <v>452</v>
      </c>
      <c r="I2077" s="3">
        <v>3.2390006099513457E-8</v>
      </c>
      <c r="J2077" s="7">
        <v>39538125889.199997</v>
      </c>
      <c r="K2077">
        <v>3.6555</v>
      </c>
      <c r="L2077" s="3">
        <f t="shared" si="160"/>
        <v>0.98032677884323649</v>
      </c>
      <c r="M2077" s="3">
        <f t="shared" si="161"/>
        <v>3.304000951369801E-8</v>
      </c>
      <c r="N2077">
        <f t="shared" si="162"/>
        <v>1306.3400555329574</v>
      </c>
      <c r="O2077">
        <f t="shared" si="163"/>
        <v>3.5736289304690391E-4</v>
      </c>
      <c r="P2077" s="3">
        <f t="shared" si="164"/>
        <v>3.304000951369801E-8</v>
      </c>
      <c r="Q2077" t="s">
        <v>1637</v>
      </c>
    </row>
    <row r="2078" spans="1:19" x14ac:dyDescent="0.35">
      <c r="A2078" t="s">
        <v>73</v>
      </c>
      <c r="B2078" t="s">
        <v>52</v>
      </c>
      <c r="C2078" t="s">
        <v>39</v>
      </c>
      <c r="D2078" t="s">
        <v>40</v>
      </c>
      <c r="E2078" t="s">
        <v>470</v>
      </c>
      <c r="F2078" t="s">
        <v>471</v>
      </c>
      <c r="G2078" t="s">
        <v>472</v>
      </c>
      <c r="H2078" t="s">
        <v>452</v>
      </c>
      <c r="I2078" s="3">
        <v>5.51731786112242E-8</v>
      </c>
      <c r="J2078" s="7">
        <v>28142052356.25</v>
      </c>
      <c r="K2078">
        <v>3.6555</v>
      </c>
      <c r="L2078" s="3">
        <f t="shared" si="160"/>
        <v>0.98579238371259348</v>
      </c>
      <c r="M2078" s="3">
        <f t="shared" si="161"/>
        <v>5.5968355530843574E-8</v>
      </c>
      <c r="N2078">
        <f t="shared" si="162"/>
        <v>1575.0643916422141</v>
      </c>
      <c r="O2078">
        <f t="shared" si="163"/>
        <v>4.3087522682046621E-4</v>
      </c>
      <c r="P2078" s="3">
        <f t="shared" si="164"/>
        <v>5.5968355530843574E-8</v>
      </c>
      <c r="Q2078" t="s">
        <v>1638</v>
      </c>
      <c r="R2078" t="s">
        <v>452</v>
      </c>
      <c r="S2078" t="s">
        <v>472</v>
      </c>
    </row>
    <row r="2079" spans="1:19" x14ac:dyDescent="0.35">
      <c r="A2079" t="s">
        <v>73</v>
      </c>
      <c r="B2079" t="s">
        <v>52</v>
      </c>
      <c r="C2079" t="s">
        <v>1636</v>
      </c>
      <c r="D2079" t="s">
        <v>1636</v>
      </c>
      <c r="E2079" t="s">
        <v>1228</v>
      </c>
      <c r="F2079" t="s">
        <v>1229</v>
      </c>
      <c r="G2079" t="s">
        <v>1230</v>
      </c>
      <c r="H2079" t="s">
        <v>452</v>
      </c>
      <c r="I2079" s="3">
        <v>7.0739373994463742E-3</v>
      </c>
      <c r="J2079" s="7">
        <v>39538125889.199997</v>
      </c>
      <c r="K2079">
        <v>3.6555</v>
      </c>
      <c r="L2079" s="3">
        <f t="shared" si="160"/>
        <v>0.98032677884323649</v>
      </c>
      <c r="M2079" s="3">
        <f t="shared" si="161"/>
        <v>7.215897343734159E-3</v>
      </c>
      <c r="N2079">
        <f t="shared" si="162"/>
        <v>285303057.58010507</v>
      </c>
      <c r="O2079">
        <f t="shared" si="163"/>
        <v>78.047615259227214</v>
      </c>
      <c r="P2079" s="3">
        <f t="shared" si="164"/>
        <v>7.2158973437341598E-3</v>
      </c>
      <c r="Q2079" t="s">
        <v>1637</v>
      </c>
    </row>
    <row r="2080" spans="1:19" x14ac:dyDescent="0.35">
      <c r="A2080" t="s">
        <v>73</v>
      </c>
      <c r="B2080" t="s">
        <v>52</v>
      </c>
      <c r="C2080" t="s">
        <v>1636</v>
      </c>
      <c r="D2080" t="s">
        <v>1636</v>
      </c>
      <c r="E2080" t="s">
        <v>1277</v>
      </c>
      <c r="F2080" t="s">
        <v>1278</v>
      </c>
      <c r="G2080" t="s">
        <v>1279</v>
      </c>
      <c r="H2080" t="s">
        <v>452</v>
      </c>
      <c r="I2080" s="3">
        <v>2.3830543337865491E-9</v>
      </c>
      <c r="J2080" s="7">
        <v>39538125889.199997</v>
      </c>
      <c r="K2080">
        <v>3.6555</v>
      </c>
      <c r="L2080" s="3">
        <f t="shared" si="160"/>
        <v>0.98032677884323649</v>
      </c>
      <c r="M2080" s="3">
        <f t="shared" si="161"/>
        <v>2.4308775249396938E-9</v>
      </c>
      <c r="N2080">
        <f t="shared" si="162"/>
        <v>96.112341602292517</v>
      </c>
      <c r="O2080">
        <f t="shared" si="163"/>
        <v>2.6292529504115039E-5</v>
      </c>
      <c r="P2080" s="3">
        <f t="shared" si="164"/>
        <v>2.4308775249396938E-9</v>
      </c>
      <c r="Q2080" t="s">
        <v>1637</v>
      </c>
    </row>
    <row r="2081" spans="1:19" x14ac:dyDescent="0.35">
      <c r="A2081" t="s">
        <v>73</v>
      </c>
      <c r="B2081" t="s">
        <v>52</v>
      </c>
      <c r="C2081" t="s">
        <v>1636</v>
      </c>
      <c r="D2081" t="s">
        <v>1636</v>
      </c>
      <c r="E2081" t="s">
        <v>1284</v>
      </c>
      <c r="F2081" t="s">
        <v>1285</v>
      </c>
      <c r="G2081" t="s">
        <v>1286</v>
      </c>
      <c r="H2081" t="s">
        <v>452</v>
      </c>
      <c r="I2081" s="3">
        <v>3.9058690335652067E-9</v>
      </c>
      <c r="J2081" s="7">
        <v>39538125889.199997</v>
      </c>
      <c r="K2081">
        <v>3.6555</v>
      </c>
      <c r="L2081" s="3">
        <f t="shared" si="160"/>
        <v>0.98032677884323649</v>
      </c>
      <c r="M2081" s="3">
        <f t="shared" si="161"/>
        <v>3.9842521063986891E-9</v>
      </c>
      <c r="N2081">
        <f t="shared" si="162"/>
        <v>157.52986135710162</v>
      </c>
      <c r="O2081">
        <f t="shared" si="163"/>
        <v>4.3093930066229411E-5</v>
      </c>
      <c r="P2081" s="3">
        <f t="shared" si="164"/>
        <v>3.9842521063986891E-9</v>
      </c>
      <c r="Q2081" t="s">
        <v>1637</v>
      </c>
    </row>
    <row r="2082" spans="1:19" x14ac:dyDescent="0.35">
      <c r="A2082" t="s">
        <v>73</v>
      </c>
      <c r="B2082" t="s">
        <v>52</v>
      </c>
      <c r="C2082" t="s">
        <v>1636</v>
      </c>
      <c r="D2082" t="s">
        <v>1636</v>
      </c>
      <c r="E2082" t="s">
        <v>728</v>
      </c>
      <c r="F2082" t="s">
        <v>729</v>
      </c>
      <c r="G2082" t="s">
        <v>730</v>
      </c>
      <c r="H2082" t="s">
        <v>452</v>
      </c>
      <c r="I2082" s="3">
        <v>1.7757029868438059E-7</v>
      </c>
      <c r="J2082" s="7">
        <v>39538125889.199997</v>
      </c>
      <c r="K2082">
        <v>3.6555</v>
      </c>
      <c r="L2082" s="3">
        <f t="shared" si="160"/>
        <v>0.98032677884323649</v>
      </c>
      <c r="M2082" s="3">
        <f t="shared" si="161"/>
        <v>1.8113378366947146E-7</v>
      </c>
      <c r="N2082">
        <f t="shared" si="162"/>
        <v>7161.6903415106808</v>
      </c>
      <c r="O2082">
        <f t="shared" si="163"/>
        <v>1.959154791823466E-3</v>
      </c>
      <c r="P2082" s="3">
        <f t="shared" si="164"/>
        <v>1.8113378366947146E-7</v>
      </c>
      <c r="Q2082" t="s">
        <v>1637</v>
      </c>
    </row>
    <row r="2083" spans="1:19" x14ac:dyDescent="0.35">
      <c r="A2083" t="s">
        <v>73</v>
      </c>
      <c r="B2083" t="s">
        <v>52</v>
      </c>
      <c r="C2083" t="s">
        <v>1636</v>
      </c>
      <c r="D2083" t="s">
        <v>1636</v>
      </c>
      <c r="E2083" t="s">
        <v>1243</v>
      </c>
      <c r="F2083" t="s">
        <v>1244</v>
      </c>
      <c r="G2083" t="s">
        <v>1245</v>
      </c>
      <c r="H2083" t="s">
        <v>452</v>
      </c>
      <c r="I2083" s="3">
        <v>8.3958832823830336E-9</v>
      </c>
      <c r="J2083" s="7">
        <v>39538125889.199997</v>
      </c>
      <c r="K2083">
        <v>3.6555</v>
      </c>
      <c r="L2083" s="3">
        <f t="shared" si="160"/>
        <v>0.98032677884323649</v>
      </c>
      <c r="M2083" s="3">
        <f t="shared" si="161"/>
        <v>8.564372068148528E-9</v>
      </c>
      <c r="N2083">
        <f t="shared" si="162"/>
        <v>338.61922099240462</v>
      </c>
      <c r="O2083">
        <f t="shared" si="163"/>
        <v>9.2632805633266198E-5</v>
      </c>
      <c r="P2083" s="3">
        <f t="shared" si="164"/>
        <v>8.564372068148528E-9</v>
      </c>
      <c r="Q2083" t="s">
        <v>1637</v>
      </c>
    </row>
    <row r="2084" spans="1:19" x14ac:dyDescent="0.35">
      <c r="A2084" t="s">
        <v>73</v>
      </c>
      <c r="B2084" t="s">
        <v>52</v>
      </c>
      <c r="C2084" t="s">
        <v>1636</v>
      </c>
      <c r="D2084" t="s">
        <v>1636</v>
      </c>
      <c r="E2084" t="s">
        <v>620</v>
      </c>
      <c r="F2084" t="s">
        <v>621</v>
      </c>
      <c r="G2084" t="s">
        <v>622</v>
      </c>
      <c r="H2084" t="s">
        <v>452</v>
      </c>
      <c r="I2084" s="3">
        <v>1.6434181209919869E-2</v>
      </c>
      <c r="J2084" s="7">
        <v>39538125889.199997</v>
      </c>
      <c r="K2084">
        <v>3.6555</v>
      </c>
      <c r="L2084" s="3">
        <f t="shared" si="160"/>
        <v>0.98032677884323649</v>
      </c>
      <c r="M2084" s="3">
        <f t="shared" si="161"/>
        <v>1.6763982750029365E-2</v>
      </c>
      <c r="N2084">
        <f t="shared" si="162"/>
        <v>662816460.37503815</v>
      </c>
      <c r="O2084">
        <f t="shared" si="163"/>
        <v>181.32032837506173</v>
      </c>
      <c r="P2084" s="3">
        <f t="shared" si="164"/>
        <v>1.6763982750029365E-2</v>
      </c>
      <c r="Q2084" t="s">
        <v>1637</v>
      </c>
    </row>
    <row r="2085" spans="1:19" x14ac:dyDescent="0.35">
      <c r="A2085" t="s">
        <v>73</v>
      </c>
      <c r="B2085" t="s">
        <v>52</v>
      </c>
      <c r="C2085" t="s">
        <v>1636</v>
      </c>
      <c r="D2085" t="s">
        <v>1636</v>
      </c>
      <c r="E2085" t="s">
        <v>491</v>
      </c>
      <c r="F2085" t="s">
        <v>492</v>
      </c>
      <c r="G2085" t="s">
        <v>493</v>
      </c>
      <c r="H2085" t="s">
        <v>452</v>
      </c>
      <c r="I2085" s="3">
        <v>2.3750129010700511E-4</v>
      </c>
      <c r="J2085" s="7">
        <v>39538125889.199997</v>
      </c>
      <c r="K2085">
        <v>3.6555</v>
      </c>
      <c r="L2085" s="3">
        <f t="shared" si="160"/>
        <v>0.98032677884323649</v>
      </c>
      <c r="M2085" s="3">
        <f t="shared" si="161"/>
        <v>2.4226747165598321E-4</v>
      </c>
      <c r="N2085">
        <f t="shared" si="162"/>
        <v>9578801.7931924555</v>
      </c>
      <c r="O2085">
        <f t="shared" si="163"/>
        <v>2.6203807394863783</v>
      </c>
      <c r="P2085" s="3">
        <f t="shared" si="164"/>
        <v>2.4226747165598318E-4</v>
      </c>
      <c r="Q2085" t="s">
        <v>1637</v>
      </c>
    </row>
    <row r="2086" spans="1:19" x14ac:dyDescent="0.35">
      <c r="A2086" t="s">
        <v>73</v>
      </c>
      <c r="B2086" t="s">
        <v>52</v>
      </c>
      <c r="C2086" t="s">
        <v>1636</v>
      </c>
      <c r="D2086" t="s">
        <v>1636</v>
      </c>
      <c r="E2086" t="s">
        <v>533</v>
      </c>
      <c r="F2086" t="s">
        <v>534</v>
      </c>
      <c r="G2086" t="s">
        <v>535</v>
      </c>
      <c r="H2086" t="s">
        <v>452</v>
      </c>
      <c r="I2086" s="3">
        <v>5.3379154680761152E-5</v>
      </c>
      <c r="J2086" s="7">
        <v>39538125889.199997</v>
      </c>
      <c r="K2086">
        <v>3.6555</v>
      </c>
      <c r="L2086" s="3">
        <f t="shared" si="160"/>
        <v>0.98032677884323649</v>
      </c>
      <c r="M2086" s="3">
        <f t="shared" si="161"/>
        <v>5.4450368828797428E-5</v>
      </c>
      <c r="N2086">
        <f t="shared" si="162"/>
        <v>2152865.537466364</v>
      </c>
      <c r="O2086">
        <f t="shared" si="163"/>
        <v>0.58893873272229902</v>
      </c>
      <c r="P2086" s="3">
        <f t="shared" si="164"/>
        <v>5.4450368828797428E-5</v>
      </c>
      <c r="Q2086" t="s">
        <v>1637</v>
      </c>
    </row>
    <row r="2087" spans="1:19" x14ac:dyDescent="0.35">
      <c r="A2087" t="s">
        <v>73</v>
      </c>
      <c r="B2087" t="s">
        <v>52</v>
      </c>
      <c r="C2087" t="s">
        <v>29</v>
      </c>
      <c r="D2087" t="s">
        <v>30</v>
      </c>
      <c r="E2087" t="s">
        <v>1237</v>
      </c>
      <c r="F2087" t="s">
        <v>1238</v>
      </c>
      <c r="G2087" t="s">
        <v>1239</v>
      </c>
      <c r="H2087" t="s">
        <v>452</v>
      </c>
      <c r="I2087" s="3">
        <v>1.4576446468770099E-4</v>
      </c>
      <c r="J2087" s="7">
        <v>7930987799.5100002</v>
      </c>
      <c r="K2087">
        <v>3.6555</v>
      </c>
      <c r="L2087" s="3">
        <f t="shared" si="160"/>
        <v>0.95735713154437951</v>
      </c>
      <c r="M2087" s="3">
        <f t="shared" si="161"/>
        <v>1.5225714614206526E-4</v>
      </c>
      <c r="N2087">
        <f t="shared" si="162"/>
        <v>1207549.5684409307</v>
      </c>
      <c r="O2087">
        <f t="shared" si="163"/>
        <v>0.33033772902227626</v>
      </c>
      <c r="P2087" s="3">
        <f t="shared" si="164"/>
        <v>1.5225714614206526E-4</v>
      </c>
      <c r="Q2087" t="s">
        <v>1638</v>
      </c>
      <c r="R2087" t="s">
        <v>452</v>
      </c>
      <c r="S2087" t="s">
        <v>1239</v>
      </c>
    </row>
    <row r="2088" spans="1:19" x14ac:dyDescent="0.35">
      <c r="A2088" t="s">
        <v>73</v>
      </c>
      <c r="B2088" t="s">
        <v>52</v>
      </c>
      <c r="C2088" t="s">
        <v>1636</v>
      </c>
      <c r="D2088" t="s">
        <v>1636</v>
      </c>
      <c r="E2088" t="s">
        <v>716</v>
      </c>
      <c r="F2088" t="s">
        <v>717</v>
      </c>
      <c r="G2088" t="s">
        <v>718</v>
      </c>
      <c r="H2088" t="s">
        <v>452</v>
      </c>
      <c r="I2088" s="3">
        <v>2.8693086563851559E-9</v>
      </c>
      <c r="J2088" s="7">
        <v>39538125889.199997</v>
      </c>
      <c r="K2088">
        <v>3.6555</v>
      </c>
      <c r="L2088" s="3">
        <f t="shared" si="160"/>
        <v>0.98032677884323649</v>
      </c>
      <c r="M2088" s="3">
        <f t="shared" si="161"/>
        <v>2.9268900108705338E-9</v>
      </c>
      <c r="N2088">
        <f t="shared" si="162"/>
        <v>115.72374571364111</v>
      </c>
      <c r="O2088">
        <f t="shared" si="163"/>
        <v>3.1657432830978285E-5</v>
      </c>
      <c r="P2088" s="3">
        <f t="shared" si="164"/>
        <v>2.9268900108705338E-9</v>
      </c>
      <c r="Q2088" t="s">
        <v>1637</v>
      </c>
    </row>
    <row r="2089" spans="1:19" x14ac:dyDescent="0.35">
      <c r="A2089" t="s">
        <v>73</v>
      </c>
      <c r="B2089" t="s">
        <v>52</v>
      </c>
      <c r="C2089" t="s">
        <v>1636</v>
      </c>
      <c r="D2089" t="s">
        <v>1636</v>
      </c>
      <c r="E2089" t="s">
        <v>1274</v>
      </c>
      <c r="F2089" t="s">
        <v>1275</v>
      </c>
      <c r="G2089" t="s">
        <v>1276</v>
      </c>
      <c r="H2089" t="s">
        <v>452</v>
      </c>
      <c r="I2089" s="3">
        <v>4.8266418661271623E-9</v>
      </c>
      <c r="J2089" s="7">
        <v>39538125889.199997</v>
      </c>
      <c r="K2089">
        <v>3.6555</v>
      </c>
      <c r="L2089" s="3">
        <f t="shared" si="160"/>
        <v>0.98032677884323649</v>
      </c>
      <c r="M2089" s="3">
        <f t="shared" si="161"/>
        <v>4.9235030301044016E-9</v>
      </c>
      <c r="N2089">
        <f t="shared" si="162"/>
        <v>194.66608262012548</v>
      </c>
      <c r="O2089">
        <f t="shared" si="163"/>
        <v>5.3252929180720963E-5</v>
      </c>
      <c r="P2089" s="3">
        <f t="shared" si="164"/>
        <v>4.9235030301044016E-9</v>
      </c>
      <c r="Q2089" t="s">
        <v>1637</v>
      </c>
    </row>
    <row r="2090" spans="1:19" x14ac:dyDescent="0.35">
      <c r="A2090" t="s">
        <v>73</v>
      </c>
      <c r="B2090" t="s">
        <v>52</v>
      </c>
      <c r="C2090" t="s">
        <v>1636</v>
      </c>
      <c r="D2090" t="s">
        <v>1636</v>
      </c>
      <c r="E2090" t="s">
        <v>614</v>
      </c>
      <c r="F2090" t="s">
        <v>615</v>
      </c>
      <c r="G2090" t="s">
        <v>616</v>
      </c>
      <c r="H2090" t="s">
        <v>452</v>
      </c>
      <c r="I2090" s="3">
        <v>5.3524157120694634E-3</v>
      </c>
      <c r="J2090" s="7">
        <v>39538125889.199997</v>
      </c>
      <c r="K2090">
        <v>3.6555</v>
      </c>
      <c r="L2090" s="3">
        <f t="shared" si="160"/>
        <v>0.98032677884323649</v>
      </c>
      <c r="M2090" s="3">
        <f t="shared" si="161"/>
        <v>5.4598281181150567E-3</v>
      </c>
      <c r="N2090">
        <f t="shared" si="162"/>
        <v>215871371.46742702</v>
      </c>
      <c r="O2090">
        <f t="shared" si="163"/>
        <v>59.053856235105187</v>
      </c>
      <c r="P2090" s="3">
        <f t="shared" si="164"/>
        <v>5.4598281181150567E-3</v>
      </c>
      <c r="Q2090" t="s">
        <v>1637</v>
      </c>
    </row>
    <row r="2091" spans="1:19" x14ac:dyDescent="0.35">
      <c r="A2091" t="s">
        <v>73</v>
      </c>
      <c r="B2091" t="s">
        <v>52</v>
      </c>
      <c r="C2091" t="s">
        <v>1636</v>
      </c>
      <c r="D2091" t="s">
        <v>1636</v>
      </c>
      <c r="E2091" t="s">
        <v>865</v>
      </c>
      <c r="F2091" t="s">
        <v>866</v>
      </c>
      <c r="G2091" t="s">
        <v>867</v>
      </c>
      <c r="H2091" t="s">
        <v>452</v>
      </c>
      <c r="I2091" s="3">
        <v>2.056212707828528E-7</v>
      </c>
      <c r="J2091" s="7">
        <v>39538125889.199997</v>
      </c>
      <c r="K2091">
        <v>3.6555</v>
      </c>
      <c r="L2091" s="3">
        <f t="shared" si="160"/>
        <v>0.98032677884323649</v>
      </c>
      <c r="M2091" s="3">
        <f t="shared" si="161"/>
        <v>2.0974768334440611E-7</v>
      </c>
      <c r="N2091">
        <f t="shared" si="162"/>
        <v>8293.0303090391862</v>
      </c>
      <c r="O2091">
        <f t="shared" si="163"/>
        <v>2.2686445928160816E-3</v>
      </c>
      <c r="P2091" s="3">
        <f t="shared" si="164"/>
        <v>2.0974768334440611E-7</v>
      </c>
      <c r="Q2091" t="s">
        <v>1637</v>
      </c>
    </row>
    <row r="2092" spans="1:19" x14ac:dyDescent="0.35">
      <c r="A2092" t="s">
        <v>73</v>
      </c>
      <c r="B2092" t="s">
        <v>52</v>
      </c>
      <c r="C2092" t="s">
        <v>1636</v>
      </c>
      <c r="D2092" t="s">
        <v>1636</v>
      </c>
      <c r="E2092" t="s">
        <v>623</v>
      </c>
      <c r="F2092" t="s">
        <v>624</v>
      </c>
      <c r="G2092" t="s">
        <v>1448</v>
      </c>
      <c r="H2092" t="s">
        <v>452</v>
      </c>
      <c r="I2092" s="3">
        <v>1.8781958164327461E-3</v>
      </c>
      <c r="J2092" s="7">
        <v>39538125889.199997</v>
      </c>
      <c r="K2092">
        <v>3.6555</v>
      </c>
      <c r="L2092" s="3">
        <f t="shared" si="160"/>
        <v>0.98032677884323649</v>
      </c>
      <c r="M2092" s="3">
        <f t="shared" si="161"/>
        <v>1.9158874948300147E-3</v>
      </c>
      <c r="N2092">
        <f t="shared" si="162"/>
        <v>75750600.96013312</v>
      </c>
      <c r="O2092">
        <f t="shared" si="163"/>
        <v>20.722363824410646</v>
      </c>
      <c r="P2092" s="3">
        <f t="shared" si="164"/>
        <v>1.9158874948300144E-3</v>
      </c>
      <c r="Q2092" t="s">
        <v>1637</v>
      </c>
    </row>
    <row r="2093" spans="1:19" x14ac:dyDescent="0.35">
      <c r="A2093" t="s">
        <v>73</v>
      </c>
      <c r="B2093" t="s">
        <v>52</v>
      </c>
      <c r="C2093" t="s">
        <v>29</v>
      </c>
      <c r="D2093" t="s">
        <v>30</v>
      </c>
      <c r="E2093" t="s">
        <v>1183</v>
      </c>
      <c r="F2093" t="s">
        <v>1184</v>
      </c>
      <c r="G2093" t="s">
        <v>45</v>
      </c>
      <c r="H2093" t="s">
        <v>33</v>
      </c>
      <c r="I2093" s="3">
        <v>1.2426810150321E-2</v>
      </c>
      <c r="J2093" s="7">
        <v>7930987799.5100002</v>
      </c>
      <c r="K2093">
        <v>3.6555</v>
      </c>
      <c r="L2093" s="3">
        <f t="shared" si="160"/>
        <v>0.95735713154437951</v>
      </c>
      <c r="M2093" s="3">
        <f t="shared" si="161"/>
        <v>1.2980328595113139E-2</v>
      </c>
      <c r="N2093">
        <f t="shared" si="162"/>
        <v>102946827.72147308</v>
      </c>
      <c r="O2093">
        <f t="shared" si="163"/>
        <v>28.162174181773512</v>
      </c>
      <c r="P2093" s="3">
        <f t="shared" si="164"/>
        <v>1.2980328595113139E-2</v>
      </c>
      <c r="Q2093" t="s">
        <v>1638</v>
      </c>
      <c r="R2093" t="s">
        <v>33</v>
      </c>
      <c r="S2093" t="s">
        <v>45</v>
      </c>
    </row>
    <row r="2094" spans="1:19" x14ac:dyDescent="0.35">
      <c r="A2094" t="s">
        <v>73</v>
      </c>
      <c r="B2094" t="s">
        <v>52</v>
      </c>
      <c r="C2094" t="s">
        <v>1636</v>
      </c>
      <c r="D2094" t="s">
        <v>1636</v>
      </c>
      <c r="E2094" t="s">
        <v>458</v>
      </c>
      <c r="F2094" t="s">
        <v>459</v>
      </c>
      <c r="G2094" t="s">
        <v>460</v>
      </c>
      <c r="H2094" t="s">
        <v>452</v>
      </c>
      <c r="I2094" s="3">
        <v>1.6455686018850811E-7</v>
      </c>
      <c r="J2094" s="7">
        <v>39538125889.199997</v>
      </c>
      <c r="K2094">
        <v>3.6555</v>
      </c>
      <c r="L2094" s="3">
        <f t="shared" si="160"/>
        <v>0.98032677884323649</v>
      </c>
      <c r="M2094" s="3">
        <f t="shared" si="161"/>
        <v>1.6785919117978343E-7</v>
      </c>
      <c r="N2094">
        <f t="shared" si="162"/>
        <v>6636.8378325255671</v>
      </c>
      <c r="O2094">
        <f t="shared" si="163"/>
        <v>1.8155759355835228E-3</v>
      </c>
      <c r="P2094" s="3">
        <f t="shared" si="164"/>
        <v>1.6785919117978343E-7</v>
      </c>
      <c r="Q2094" t="s">
        <v>1637</v>
      </c>
    </row>
    <row r="2095" spans="1:19" x14ac:dyDescent="0.35">
      <c r="A2095" t="s">
        <v>73</v>
      </c>
      <c r="B2095" t="s">
        <v>52</v>
      </c>
      <c r="C2095" t="s">
        <v>1636</v>
      </c>
      <c r="D2095" t="s">
        <v>1636</v>
      </c>
      <c r="E2095" t="s">
        <v>504</v>
      </c>
      <c r="F2095" t="s">
        <v>505</v>
      </c>
      <c r="G2095" t="s">
        <v>506</v>
      </c>
      <c r="H2095" t="s">
        <v>452</v>
      </c>
      <c r="I2095" s="3">
        <v>4.7086057473148632E-6</v>
      </c>
      <c r="J2095" s="7">
        <v>39538125889.199997</v>
      </c>
      <c r="K2095">
        <v>3.6555</v>
      </c>
      <c r="L2095" s="3">
        <f t="shared" si="160"/>
        <v>0.98032677884323649</v>
      </c>
      <c r="M2095" s="3">
        <f t="shared" si="161"/>
        <v>4.8030981596472471E-6</v>
      </c>
      <c r="N2095">
        <f t="shared" si="162"/>
        <v>189905.49969431767</v>
      </c>
      <c r="O2095">
        <f t="shared" si="163"/>
        <v>5.1950622266261161E-2</v>
      </c>
      <c r="P2095" s="3">
        <f t="shared" si="164"/>
        <v>4.8030981596472471E-6</v>
      </c>
      <c r="Q2095" t="s">
        <v>1637</v>
      </c>
    </row>
    <row r="2096" spans="1:19" x14ac:dyDescent="0.35">
      <c r="A2096" t="s">
        <v>73</v>
      </c>
      <c r="B2096" t="s">
        <v>52</v>
      </c>
      <c r="C2096" t="s">
        <v>1636</v>
      </c>
      <c r="D2096" t="s">
        <v>1636</v>
      </c>
      <c r="E2096" t="s">
        <v>599</v>
      </c>
      <c r="F2096" t="s">
        <v>600</v>
      </c>
      <c r="G2096" t="s">
        <v>601</v>
      </c>
      <c r="H2096" t="s">
        <v>452</v>
      </c>
      <c r="I2096" s="3">
        <v>5.1979837789552742E-3</v>
      </c>
      <c r="J2096" s="7">
        <v>39538125889.199997</v>
      </c>
      <c r="K2096">
        <v>3.6555</v>
      </c>
      <c r="L2096" s="3">
        <f t="shared" si="160"/>
        <v>0.98032677884323649</v>
      </c>
      <c r="M2096" s="3">
        <f t="shared" si="161"/>
        <v>5.3022970412873738E-3</v>
      </c>
      <c r="N2096">
        <f t="shared" si="162"/>
        <v>209642887.92035285</v>
      </c>
      <c r="O2096">
        <f t="shared" si="163"/>
        <v>57.349989856477322</v>
      </c>
      <c r="P2096" s="3">
        <f t="shared" si="164"/>
        <v>5.3022970412873738E-3</v>
      </c>
      <c r="Q2096" t="s">
        <v>1637</v>
      </c>
    </row>
    <row r="2097" spans="1:19" x14ac:dyDescent="0.35">
      <c r="A2097" t="s">
        <v>73</v>
      </c>
      <c r="B2097" t="s">
        <v>52</v>
      </c>
      <c r="C2097" t="s">
        <v>39</v>
      </c>
      <c r="D2097" t="s">
        <v>40</v>
      </c>
      <c r="E2097" t="s">
        <v>1006</v>
      </c>
      <c r="F2097" t="s">
        <v>1007</v>
      </c>
      <c r="H2097" t="s">
        <v>128</v>
      </c>
      <c r="I2097" s="3">
        <v>1.55451285551023E-3</v>
      </c>
      <c r="J2097" s="7">
        <v>28142052356.25</v>
      </c>
      <c r="K2097">
        <v>3.6555</v>
      </c>
      <c r="L2097" s="3">
        <f t="shared" si="160"/>
        <v>0.98579238371259348</v>
      </c>
      <c r="M2097" s="3">
        <f t="shared" si="161"/>
        <v>1.5769170884195492E-3</v>
      </c>
      <c r="N2097">
        <f t="shared" si="162"/>
        <v>44377683.263768263</v>
      </c>
      <c r="O2097">
        <f t="shared" si="163"/>
        <v>12.139976272402752</v>
      </c>
      <c r="P2097" s="3">
        <f t="shared" si="164"/>
        <v>1.5769170884195492E-3</v>
      </c>
      <c r="Q2097" t="s">
        <v>1638</v>
      </c>
      <c r="R2097" t="s">
        <v>920</v>
      </c>
      <c r="S2097" t="s">
        <v>1008</v>
      </c>
    </row>
    <row r="2098" spans="1:19" x14ac:dyDescent="0.35">
      <c r="A2098" t="s">
        <v>73</v>
      </c>
      <c r="B2098" t="s">
        <v>52</v>
      </c>
      <c r="C2098" t="s">
        <v>1636</v>
      </c>
      <c r="D2098" t="s">
        <v>1636</v>
      </c>
      <c r="E2098" t="s">
        <v>1237</v>
      </c>
      <c r="F2098" t="s">
        <v>1238</v>
      </c>
      <c r="G2098" t="s">
        <v>1239</v>
      </c>
      <c r="H2098" t="s">
        <v>452</v>
      </c>
      <c r="I2098" s="3">
        <v>9.5394274638982931E-5</v>
      </c>
      <c r="J2098" s="7">
        <v>39538125889.199997</v>
      </c>
      <c r="K2098">
        <v>3.6555</v>
      </c>
      <c r="L2098" s="3">
        <f t="shared" si="160"/>
        <v>0.98032677884323649</v>
      </c>
      <c r="M2098" s="3">
        <f t="shared" si="161"/>
        <v>9.7308649215464683E-5</v>
      </c>
      <c r="N2098">
        <f t="shared" si="162"/>
        <v>3847401.6227890453</v>
      </c>
      <c r="O2098">
        <f t="shared" si="163"/>
        <v>1.0524966824754605</v>
      </c>
      <c r="P2098" s="3">
        <f t="shared" si="164"/>
        <v>9.7308649215464683E-5</v>
      </c>
      <c r="Q2098" t="s">
        <v>1637</v>
      </c>
    </row>
    <row r="2099" spans="1:19" x14ac:dyDescent="0.35">
      <c r="A2099" t="s">
        <v>73</v>
      </c>
      <c r="B2099" t="s">
        <v>52</v>
      </c>
      <c r="C2099" t="s">
        <v>1636</v>
      </c>
      <c r="D2099" t="s">
        <v>1636</v>
      </c>
      <c r="E2099" t="s">
        <v>772</v>
      </c>
      <c r="F2099" t="s">
        <v>773</v>
      </c>
      <c r="G2099" t="s">
        <v>774</v>
      </c>
      <c r="H2099" t="s">
        <v>452</v>
      </c>
      <c r="I2099" s="3">
        <v>1.4067954943807999E-3</v>
      </c>
      <c r="J2099" s="7">
        <v>39538125889.199997</v>
      </c>
      <c r="K2099">
        <v>3.6555</v>
      </c>
      <c r="L2099" s="3">
        <f t="shared" si="160"/>
        <v>0.98032677884323649</v>
      </c>
      <c r="M2099" s="3">
        <f t="shared" si="161"/>
        <v>1.435027099882742E-3</v>
      </c>
      <c r="N2099">
        <f t="shared" si="162"/>
        <v>56738282.129577436</v>
      </c>
      <c r="O2099">
        <f t="shared" si="163"/>
        <v>15.521346499679233</v>
      </c>
      <c r="P2099" s="3">
        <f t="shared" si="164"/>
        <v>1.435027099882742E-3</v>
      </c>
      <c r="Q2099" t="s">
        <v>1637</v>
      </c>
    </row>
    <row r="2100" spans="1:19" x14ac:dyDescent="0.35">
      <c r="A2100" t="s">
        <v>73</v>
      </c>
      <c r="B2100" t="s">
        <v>52</v>
      </c>
      <c r="C2100" t="s">
        <v>1636</v>
      </c>
      <c r="D2100" t="s">
        <v>1636</v>
      </c>
      <c r="E2100" t="s">
        <v>1466</v>
      </c>
      <c r="F2100" t="s">
        <v>1467</v>
      </c>
      <c r="G2100" t="s">
        <v>1468</v>
      </c>
      <c r="H2100" t="s">
        <v>452</v>
      </c>
      <c r="I2100" s="3">
        <v>3.9166962209360228E-3</v>
      </c>
      <c r="J2100" s="7">
        <v>39538125889.199997</v>
      </c>
      <c r="K2100">
        <v>3.6555</v>
      </c>
      <c r="L2100" s="3">
        <f t="shared" si="160"/>
        <v>0.98032677884323649</v>
      </c>
      <c r="M2100" s="3">
        <f t="shared" si="161"/>
        <v>3.9952965740236495E-3</v>
      </c>
      <c r="N2100">
        <f t="shared" si="162"/>
        <v>157966538.90843651</v>
      </c>
      <c r="O2100">
        <f t="shared" si="163"/>
        <v>43.213387746802496</v>
      </c>
      <c r="P2100" s="3">
        <f t="shared" si="164"/>
        <v>3.9952965740236495E-3</v>
      </c>
      <c r="Q2100" t="s">
        <v>1637</v>
      </c>
    </row>
    <row r="2101" spans="1:19" x14ac:dyDescent="0.35">
      <c r="A2101" t="s">
        <v>73</v>
      </c>
      <c r="B2101" t="s">
        <v>52</v>
      </c>
      <c r="C2101" t="s">
        <v>1636</v>
      </c>
      <c r="D2101" t="s">
        <v>1636</v>
      </c>
      <c r="E2101" t="s">
        <v>832</v>
      </c>
      <c r="F2101" t="s">
        <v>833</v>
      </c>
      <c r="G2101" t="s">
        <v>834</v>
      </c>
      <c r="H2101" t="s">
        <v>452</v>
      </c>
      <c r="I2101" s="3">
        <v>5.5087489140769282E-8</v>
      </c>
      <c r="J2101" s="7">
        <v>39538125889.199997</v>
      </c>
      <c r="K2101">
        <v>3.6555</v>
      </c>
      <c r="L2101" s="3">
        <f t="shared" si="160"/>
        <v>0.98032677884323649</v>
      </c>
      <c r="M2101" s="3">
        <f t="shared" si="161"/>
        <v>5.6192986185454689E-8</v>
      </c>
      <c r="N2101">
        <f t="shared" si="162"/>
        <v>2221.7653618905838</v>
      </c>
      <c r="O2101">
        <f t="shared" si="163"/>
        <v>6.0778699545632167E-4</v>
      </c>
      <c r="P2101" s="3">
        <f t="shared" si="164"/>
        <v>5.6192986185454689E-8</v>
      </c>
      <c r="Q2101" t="s">
        <v>1637</v>
      </c>
    </row>
    <row r="2102" spans="1:19" x14ac:dyDescent="0.35">
      <c r="A2102" t="s">
        <v>73</v>
      </c>
      <c r="B2102" t="s">
        <v>52</v>
      </c>
      <c r="C2102" t="s">
        <v>1636</v>
      </c>
      <c r="D2102" t="s">
        <v>1636</v>
      </c>
      <c r="E2102" t="s">
        <v>1516</v>
      </c>
      <c r="F2102" t="s">
        <v>1517</v>
      </c>
      <c r="G2102" t="s">
        <v>1518</v>
      </c>
      <c r="H2102" t="s">
        <v>452</v>
      </c>
      <c r="I2102" s="3">
        <v>6.4300027275133423E-4</v>
      </c>
      <c r="J2102" s="7">
        <v>39538125889.199997</v>
      </c>
      <c r="K2102">
        <v>3.6555</v>
      </c>
      <c r="L2102" s="3">
        <f t="shared" si="160"/>
        <v>0.98032677884323649</v>
      </c>
      <c r="M2102" s="3">
        <f t="shared" si="161"/>
        <v>6.5590401754612895E-4</v>
      </c>
      <c r="N2102">
        <f t="shared" si="162"/>
        <v>25933215.616970889</v>
      </c>
      <c r="O2102">
        <f t="shared" si="163"/>
        <v>7.0943005380853208</v>
      </c>
      <c r="P2102" s="3">
        <f t="shared" si="164"/>
        <v>6.5590401754612895E-4</v>
      </c>
      <c r="Q2102" t="s">
        <v>1637</v>
      </c>
    </row>
    <row r="2103" spans="1:19" x14ac:dyDescent="0.35">
      <c r="A2103" t="s">
        <v>73</v>
      </c>
      <c r="B2103" t="s">
        <v>52</v>
      </c>
      <c r="C2103" t="s">
        <v>39</v>
      </c>
      <c r="D2103" t="s">
        <v>40</v>
      </c>
      <c r="E2103" t="s">
        <v>1015</v>
      </c>
      <c r="F2103" t="s">
        <v>1016</v>
      </c>
      <c r="H2103" t="s">
        <v>128</v>
      </c>
      <c r="I2103" s="3">
        <v>2.73268457415737E-5</v>
      </c>
      <c r="J2103" s="7">
        <v>28142052356.25</v>
      </c>
      <c r="K2103">
        <v>3.6555</v>
      </c>
      <c r="L2103" s="3">
        <f t="shared" si="160"/>
        <v>0.98579238371259348</v>
      </c>
      <c r="M2103" s="3">
        <f t="shared" si="161"/>
        <v>2.7720690677947871E-5</v>
      </c>
      <c r="N2103">
        <f t="shared" si="162"/>
        <v>780117.12841022026</v>
      </c>
      <c r="O2103">
        <f t="shared" si="163"/>
        <v>0.2134091446888853</v>
      </c>
      <c r="P2103" s="3">
        <f t="shared" si="164"/>
        <v>2.7720690677947871E-5</v>
      </c>
      <c r="Q2103" t="s">
        <v>1638</v>
      </c>
      <c r="R2103" t="s">
        <v>920</v>
      </c>
      <c r="S2103" t="s">
        <v>1017</v>
      </c>
    </row>
    <row r="2104" spans="1:19" x14ac:dyDescent="0.35">
      <c r="A2104" t="s">
        <v>73</v>
      </c>
      <c r="B2104" t="s">
        <v>52</v>
      </c>
      <c r="C2104" t="s">
        <v>1636</v>
      </c>
      <c r="D2104" t="s">
        <v>1636</v>
      </c>
      <c r="E2104" t="s">
        <v>903</v>
      </c>
      <c r="F2104" t="s">
        <v>904</v>
      </c>
      <c r="G2104" t="s">
        <v>905</v>
      </c>
      <c r="H2104" t="s">
        <v>452</v>
      </c>
      <c r="I2104" s="3">
        <v>1.496230921447585E-2</v>
      </c>
      <c r="J2104" s="7">
        <v>39538125889.199997</v>
      </c>
      <c r="K2104">
        <v>3.6555</v>
      </c>
      <c r="L2104" s="3">
        <f t="shared" si="160"/>
        <v>0.98032677884323649</v>
      </c>
      <c r="M2104" s="3">
        <f t="shared" si="161"/>
        <v>1.5262573192309444E-2</v>
      </c>
      <c r="N2104">
        <f t="shared" si="162"/>
        <v>603453540.27065992</v>
      </c>
      <c r="O2104">
        <f t="shared" si="163"/>
        <v>165.08098489144027</v>
      </c>
      <c r="P2104" s="3">
        <f t="shared" si="164"/>
        <v>1.5262573192309446E-2</v>
      </c>
      <c r="Q2104" t="s">
        <v>1637</v>
      </c>
    </row>
    <row r="2105" spans="1:19" x14ac:dyDescent="0.35">
      <c r="A2105" t="s">
        <v>73</v>
      </c>
      <c r="B2105" t="s">
        <v>52</v>
      </c>
      <c r="C2105" t="s">
        <v>1636</v>
      </c>
      <c r="D2105" t="s">
        <v>1636</v>
      </c>
      <c r="E2105" t="s">
        <v>853</v>
      </c>
      <c r="F2105" t="s">
        <v>854</v>
      </c>
      <c r="G2105" t="s">
        <v>855</v>
      </c>
      <c r="H2105" t="s">
        <v>452</v>
      </c>
      <c r="I2105" s="3">
        <v>5.9013227467454603E-3</v>
      </c>
      <c r="J2105" s="7">
        <v>39538125889.199997</v>
      </c>
      <c r="K2105">
        <v>3.6555</v>
      </c>
      <c r="L2105" s="3">
        <f t="shared" si="160"/>
        <v>0.98032677884323649</v>
      </c>
      <c r="M2105" s="3">
        <f t="shared" si="161"/>
        <v>6.0197506322421266E-3</v>
      </c>
      <c r="N2105">
        <f t="shared" si="162"/>
        <v>238009658.31918049</v>
      </c>
      <c r="O2105">
        <f t="shared" si="163"/>
        <v>65.110014586015723</v>
      </c>
      <c r="P2105" s="3">
        <f t="shared" si="164"/>
        <v>6.0197506322421266E-3</v>
      </c>
      <c r="Q2105" t="s">
        <v>1637</v>
      </c>
    </row>
    <row r="2106" spans="1:19" x14ac:dyDescent="0.35">
      <c r="A2106" t="s">
        <v>73</v>
      </c>
      <c r="B2106" t="s">
        <v>52</v>
      </c>
      <c r="C2106" t="s">
        <v>1636</v>
      </c>
      <c r="D2106" t="s">
        <v>1636</v>
      </c>
      <c r="E2106" t="s">
        <v>1509</v>
      </c>
      <c r="F2106" t="s">
        <v>726</v>
      </c>
      <c r="G2106" t="s">
        <v>727</v>
      </c>
      <c r="H2106" t="s">
        <v>452</v>
      </c>
      <c r="I2106" s="3">
        <v>4.8020921065805469E-8</v>
      </c>
      <c r="J2106" s="7">
        <v>39538125889.199997</v>
      </c>
      <c r="K2106">
        <v>3.6555</v>
      </c>
      <c r="L2106" s="3">
        <f t="shared" si="160"/>
        <v>0.98032677884323649</v>
      </c>
      <c r="M2106" s="3">
        <f t="shared" si="161"/>
        <v>4.8984606053982401E-8</v>
      </c>
      <c r="N2106">
        <f t="shared" si="162"/>
        <v>1936.7595207952245</v>
      </c>
      <c r="O2106">
        <f t="shared" si="163"/>
        <v>5.2982068685411695E-4</v>
      </c>
      <c r="P2106" s="3">
        <f t="shared" si="164"/>
        <v>4.8984606053982401E-8</v>
      </c>
      <c r="Q2106" t="s">
        <v>1637</v>
      </c>
    </row>
    <row r="2107" spans="1:19" x14ac:dyDescent="0.35">
      <c r="A2107" t="s">
        <v>73</v>
      </c>
      <c r="B2107" t="s">
        <v>52</v>
      </c>
      <c r="C2107" t="s">
        <v>1636</v>
      </c>
      <c r="D2107" t="s">
        <v>1636</v>
      </c>
      <c r="E2107" t="s">
        <v>695</v>
      </c>
      <c r="F2107" t="s">
        <v>696</v>
      </c>
      <c r="G2107" t="s">
        <v>697</v>
      </c>
      <c r="H2107" t="s">
        <v>452</v>
      </c>
      <c r="I2107" s="3">
        <v>6.9314780126439298E-10</v>
      </c>
      <c r="J2107" s="7">
        <v>39538125889.199997</v>
      </c>
      <c r="K2107">
        <v>3.6555</v>
      </c>
      <c r="L2107" s="3">
        <f t="shared" si="160"/>
        <v>0.98032677884323649</v>
      </c>
      <c r="M2107" s="3">
        <f t="shared" si="161"/>
        <v>7.0705790785628827E-10</v>
      </c>
      <c r="N2107">
        <f t="shared" si="162"/>
        <v>27.955744571776297</v>
      </c>
      <c r="O2107">
        <f t="shared" si="163"/>
        <v>7.6475843446248929E-6</v>
      </c>
      <c r="P2107" s="3">
        <f t="shared" si="164"/>
        <v>7.0705790785628827E-10</v>
      </c>
      <c r="Q2107" t="s">
        <v>1637</v>
      </c>
    </row>
    <row r="2108" spans="1:19" x14ac:dyDescent="0.35">
      <c r="A2108" t="s">
        <v>73</v>
      </c>
      <c r="B2108" t="s">
        <v>52</v>
      </c>
      <c r="C2108" t="s">
        <v>29</v>
      </c>
      <c r="D2108" t="s">
        <v>30</v>
      </c>
      <c r="E2108" t="s">
        <v>1490</v>
      </c>
      <c r="F2108" t="s">
        <v>1491</v>
      </c>
      <c r="G2108" t="s">
        <v>58</v>
      </c>
      <c r="H2108" t="s">
        <v>33</v>
      </c>
      <c r="I2108" s="3">
        <v>1.10254783309129E-2</v>
      </c>
      <c r="J2108" s="7">
        <v>7930987799.5100002</v>
      </c>
      <c r="K2108">
        <v>3.6555</v>
      </c>
      <c r="L2108" s="3">
        <f t="shared" si="160"/>
        <v>0.95735713154437951</v>
      </c>
      <c r="M2108" s="3">
        <f t="shared" si="161"/>
        <v>1.1516578262833779E-2</v>
      </c>
      <c r="N2108">
        <f t="shared" si="162"/>
        <v>91337841.694636777</v>
      </c>
      <c r="O2108">
        <f t="shared" si="163"/>
        <v>24.986415454694782</v>
      </c>
      <c r="P2108" s="3">
        <f t="shared" si="164"/>
        <v>1.1516578262833779E-2</v>
      </c>
      <c r="Q2108" t="s">
        <v>1638</v>
      </c>
      <c r="R2108" t="s">
        <v>33</v>
      </c>
      <c r="S2108" t="s">
        <v>58</v>
      </c>
    </row>
    <row r="2109" spans="1:19" x14ac:dyDescent="0.35">
      <c r="A2109" t="s">
        <v>73</v>
      </c>
      <c r="B2109" t="s">
        <v>52</v>
      </c>
      <c r="C2109" t="s">
        <v>1636</v>
      </c>
      <c r="D2109" t="s">
        <v>1636</v>
      </c>
      <c r="E2109" t="s">
        <v>531</v>
      </c>
      <c r="F2109" t="s">
        <v>532</v>
      </c>
      <c r="G2109" t="s">
        <v>530</v>
      </c>
      <c r="H2109" t="s">
        <v>452</v>
      </c>
      <c r="I2109" s="3">
        <v>1.188274253422167E-2</v>
      </c>
      <c r="J2109" s="7">
        <v>39538125889.199997</v>
      </c>
      <c r="K2109">
        <v>3.6555</v>
      </c>
      <c r="L2109" s="3">
        <f t="shared" si="160"/>
        <v>0.98032677884323649</v>
      </c>
      <c r="M2109" s="3">
        <f t="shared" si="161"/>
        <v>1.2121205694536917E-2</v>
      </c>
      <c r="N2109">
        <f t="shared" si="162"/>
        <v>479249756.67948848</v>
      </c>
      <c r="O2109">
        <f t="shared" si="163"/>
        <v>131.10374960456531</v>
      </c>
      <c r="P2109" s="3">
        <f t="shared" si="164"/>
        <v>1.2121205694536917E-2</v>
      </c>
      <c r="Q2109" t="s">
        <v>1637</v>
      </c>
    </row>
    <row r="2110" spans="1:19" x14ac:dyDescent="0.35">
      <c r="A2110" t="s">
        <v>73</v>
      </c>
      <c r="B2110" t="s">
        <v>52</v>
      </c>
      <c r="C2110" t="s">
        <v>1636</v>
      </c>
      <c r="D2110" t="s">
        <v>1636</v>
      </c>
      <c r="E2110" t="s">
        <v>498</v>
      </c>
      <c r="F2110" t="s">
        <v>499</v>
      </c>
      <c r="G2110" t="s">
        <v>500</v>
      </c>
      <c r="H2110" t="s">
        <v>452</v>
      </c>
      <c r="I2110" s="3">
        <v>3.2594745245392381E-3</v>
      </c>
      <c r="J2110" s="7">
        <v>39538125889.199997</v>
      </c>
      <c r="K2110">
        <v>3.6555</v>
      </c>
      <c r="L2110" s="3">
        <f t="shared" si="160"/>
        <v>0.98032677884323649</v>
      </c>
      <c r="M2110" s="3">
        <f t="shared" si="161"/>
        <v>3.3248857369634894E-3</v>
      </c>
      <c r="N2110">
        <f t="shared" si="162"/>
        <v>131459750.83526795</v>
      </c>
      <c r="O2110">
        <f t="shared" si="163"/>
        <v>35.962180504792215</v>
      </c>
      <c r="P2110" s="3">
        <f t="shared" si="164"/>
        <v>3.3248857369634894E-3</v>
      </c>
      <c r="Q2110" t="s">
        <v>1637</v>
      </c>
    </row>
    <row r="2111" spans="1:19" x14ac:dyDescent="0.35">
      <c r="A2111" t="s">
        <v>73</v>
      </c>
      <c r="B2111" t="s">
        <v>52</v>
      </c>
      <c r="C2111" t="s">
        <v>1636</v>
      </c>
      <c r="D2111" t="s">
        <v>1636</v>
      </c>
      <c r="E2111" t="s">
        <v>1271</v>
      </c>
      <c r="F2111" t="s">
        <v>1272</v>
      </c>
      <c r="G2111" t="s">
        <v>1273</v>
      </c>
      <c r="H2111" t="s">
        <v>452</v>
      </c>
      <c r="I2111" s="3">
        <v>5.3879656856808942E-10</v>
      </c>
      <c r="J2111" s="7">
        <v>39538125889.199997</v>
      </c>
      <c r="K2111">
        <v>3.6555</v>
      </c>
      <c r="L2111" s="3">
        <f t="shared" si="160"/>
        <v>0.98032677884323649</v>
      </c>
      <c r="M2111" s="3">
        <f t="shared" si="161"/>
        <v>5.4960915094439962E-10</v>
      </c>
      <c r="N2111">
        <f t="shared" si="162"/>
        <v>21.730515799895997</v>
      </c>
      <c r="O2111">
        <f t="shared" si="163"/>
        <v>5.9446083435633973E-6</v>
      </c>
      <c r="P2111" s="3">
        <f t="shared" si="164"/>
        <v>5.4960915094439962E-10</v>
      </c>
      <c r="Q2111" t="s">
        <v>1637</v>
      </c>
    </row>
    <row r="2112" spans="1:19" x14ac:dyDescent="0.35">
      <c r="A2112" t="s">
        <v>73</v>
      </c>
      <c r="B2112" t="s">
        <v>52</v>
      </c>
      <c r="C2112" t="s">
        <v>1636</v>
      </c>
      <c r="D2112" t="s">
        <v>1636</v>
      </c>
      <c r="E2112" t="s">
        <v>734</v>
      </c>
      <c r="F2112" t="s">
        <v>735</v>
      </c>
      <c r="G2112" t="s">
        <v>736</v>
      </c>
      <c r="H2112" t="s">
        <v>452</v>
      </c>
      <c r="I2112" s="3">
        <v>8.3633182820610677E-10</v>
      </c>
      <c r="J2112" s="7">
        <v>39538125889.199997</v>
      </c>
      <c r="K2112">
        <v>3.6555</v>
      </c>
      <c r="L2112" s="3">
        <f t="shared" si="160"/>
        <v>0.98032677884323649</v>
      </c>
      <c r="M2112" s="3">
        <f t="shared" si="161"/>
        <v>8.5311535526241512E-10</v>
      </c>
      <c r="N2112">
        <f t="shared" si="162"/>
        <v>33.730582314374949</v>
      </c>
      <c r="O2112">
        <f t="shared" si="163"/>
        <v>9.227351200759116E-6</v>
      </c>
      <c r="P2112" s="3">
        <f t="shared" si="164"/>
        <v>8.5311535526241512E-10</v>
      </c>
      <c r="Q2112" t="s">
        <v>1637</v>
      </c>
    </row>
    <row r="2113" spans="1:19" x14ac:dyDescent="0.35">
      <c r="A2113" t="s">
        <v>73</v>
      </c>
      <c r="B2113" t="s">
        <v>52</v>
      </c>
      <c r="C2113" t="s">
        <v>1636</v>
      </c>
      <c r="D2113" t="s">
        <v>1636</v>
      </c>
      <c r="E2113" t="s">
        <v>1258</v>
      </c>
      <c r="F2113" t="s">
        <v>1259</v>
      </c>
      <c r="G2113" t="s">
        <v>1260</v>
      </c>
      <c r="H2113" t="s">
        <v>452</v>
      </c>
      <c r="I2113" s="3">
        <v>2.9198597968996048E-3</v>
      </c>
      <c r="J2113" s="7">
        <v>39538125889.199997</v>
      </c>
      <c r="K2113">
        <v>3.6555</v>
      </c>
      <c r="L2113" s="3">
        <f t="shared" si="160"/>
        <v>0.98032677884323649</v>
      </c>
      <c r="M2113" s="3">
        <f t="shared" si="161"/>
        <v>2.9784556128773444E-3</v>
      </c>
      <c r="N2113">
        <f t="shared" si="162"/>
        <v>117762552.97733878</v>
      </c>
      <c r="O2113">
        <f t="shared" si="163"/>
        <v>32.215169738021828</v>
      </c>
      <c r="P2113" s="3">
        <f t="shared" si="164"/>
        <v>2.9784556128773444E-3</v>
      </c>
      <c r="Q2113" t="s">
        <v>1637</v>
      </c>
    </row>
    <row r="2114" spans="1:19" x14ac:dyDescent="0.35">
      <c r="A2114" t="s">
        <v>73</v>
      </c>
      <c r="B2114" t="s">
        <v>52</v>
      </c>
      <c r="C2114" t="s">
        <v>1636</v>
      </c>
      <c r="D2114" t="s">
        <v>1636</v>
      </c>
      <c r="E2114" t="s">
        <v>1141</v>
      </c>
      <c r="F2114" t="s">
        <v>1142</v>
      </c>
      <c r="H2114" t="s">
        <v>128</v>
      </c>
      <c r="I2114" s="3">
        <v>1.117019090579055E-3</v>
      </c>
      <c r="J2114" s="7">
        <v>39538125889.199997</v>
      </c>
      <c r="K2114">
        <v>3.6555</v>
      </c>
      <c r="L2114" s="3">
        <f t="shared" ref="L2114:L2177" si="165">SUMIFS($I$2:$I$3582,$A$2:$A$3582,$A2114,$B$2:$B$3582,$B2114,$C$2:$C$3582,$C2114)</f>
        <v>0.98032677884323649</v>
      </c>
      <c r="M2114" s="3">
        <f t="shared" ref="M2114:M2177" si="166">IF(L2114=0,0,I2114/L2114)</f>
        <v>1.139435456304797E-3</v>
      </c>
      <c r="N2114">
        <f t="shared" ref="N2114:N2177" si="167">M2114*J2114</f>
        <v>45051142.513997108</v>
      </c>
      <c r="O2114">
        <f t="shared" ref="O2114:O2177" si="168">IF(K2114=0,"",N2114/K2114/1000000)</f>
        <v>12.324208046504475</v>
      </c>
      <c r="P2114" s="3">
        <f t="shared" ref="P2114:P2177" si="169">IF(J2114=0,0,N2114/J2114)</f>
        <v>1.139435456304797E-3</v>
      </c>
      <c r="Q2114" t="s">
        <v>1637</v>
      </c>
    </row>
    <row r="2115" spans="1:19" x14ac:dyDescent="0.35">
      <c r="A2115" t="s">
        <v>73</v>
      </c>
      <c r="B2115" t="s">
        <v>52</v>
      </c>
      <c r="C2115" t="s">
        <v>39</v>
      </c>
      <c r="D2115" t="s">
        <v>40</v>
      </c>
      <c r="E2115" t="s">
        <v>1237</v>
      </c>
      <c r="F2115" t="s">
        <v>1238</v>
      </c>
      <c r="G2115" t="s">
        <v>1239</v>
      </c>
      <c r="H2115" t="s">
        <v>452</v>
      </c>
      <c r="I2115" s="3">
        <v>9.2944701247556994E-5</v>
      </c>
      <c r="J2115" s="7">
        <v>28142052356.25</v>
      </c>
      <c r="K2115">
        <v>3.6555</v>
      </c>
      <c r="L2115" s="3">
        <f t="shared" si="165"/>
        <v>0.98579238371259348</v>
      </c>
      <c r="M2115" s="3">
        <f t="shared" si="166"/>
        <v>9.4284255775559838E-5</v>
      </c>
      <c r="N2115">
        <f t="shared" si="167"/>
        <v>2653352.4624058716</v>
      </c>
      <c r="O2115">
        <f t="shared" si="168"/>
        <v>0.72585213032577534</v>
      </c>
      <c r="P2115" s="3">
        <f t="shared" si="169"/>
        <v>9.4284255775559851E-5</v>
      </c>
      <c r="Q2115" t="s">
        <v>1638</v>
      </c>
      <c r="R2115" t="s">
        <v>452</v>
      </c>
      <c r="S2115" t="s">
        <v>1239</v>
      </c>
    </row>
    <row r="2116" spans="1:19" x14ac:dyDescent="0.35">
      <c r="A2116" t="s">
        <v>73</v>
      </c>
      <c r="B2116" t="s">
        <v>52</v>
      </c>
      <c r="C2116" t="s">
        <v>1636</v>
      </c>
      <c r="D2116" t="s">
        <v>1636</v>
      </c>
      <c r="E2116" t="s">
        <v>1108</v>
      </c>
      <c r="F2116" t="s">
        <v>1109</v>
      </c>
      <c r="H2116" t="s">
        <v>128</v>
      </c>
      <c r="I2116" s="3">
        <v>7.3645960621042663E-3</v>
      </c>
      <c r="J2116" s="7">
        <v>39538125889.199997</v>
      </c>
      <c r="K2116">
        <v>3.6555</v>
      </c>
      <c r="L2116" s="3">
        <f t="shared" si="165"/>
        <v>0.98032677884323649</v>
      </c>
      <c r="M2116" s="3">
        <f t="shared" si="166"/>
        <v>7.5123889513599986E-3</v>
      </c>
      <c r="N2116">
        <f t="shared" si="167"/>
        <v>297025780.08750677</v>
      </c>
      <c r="O2116">
        <f t="shared" si="168"/>
        <v>81.254487782110999</v>
      </c>
      <c r="P2116" s="3">
        <f t="shared" si="169"/>
        <v>7.5123889513599986E-3</v>
      </c>
      <c r="Q2116" t="s">
        <v>1637</v>
      </c>
    </row>
    <row r="2117" spans="1:19" x14ac:dyDescent="0.35">
      <c r="A2117" t="s">
        <v>73</v>
      </c>
      <c r="B2117" t="s">
        <v>52</v>
      </c>
      <c r="C2117" t="s">
        <v>1636</v>
      </c>
      <c r="D2117" t="s">
        <v>1636</v>
      </c>
      <c r="E2117" t="s">
        <v>1006</v>
      </c>
      <c r="F2117" t="s">
        <v>1007</v>
      </c>
      <c r="H2117" t="s">
        <v>128</v>
      </c>
      <c r="I2117" s="3">
        <v>1.420145028380639E-3</v>
      </c>
      <c r="J2117" s="7">
        <v>39538125889.199997</v>
      </c>
      <c r="K2117">
        <v>3.6555</v>
      </c>
      <c r="L2117" s="3">
        <f t="shared" si="165"/>
        <v>0.98032677884323649</v>
      </c>
      <c r="M2117" s="3">
        <f t="shared" si="166"/>
        <v>1.4486445326489788E-3</v>
      </c>
      <c r="N2117">
        <f t="shared" si="167"/>
        <v>57276689.900576614</v>
      </c>
      <c r="O2117">
        <f t="shared" si="168"/>
        <v>15.668633538661362</v>
      </c>
      <c r="P2117" s="3">
        <f t="shared" si="169"/>
        <v>1.4486445326489788E-3</v>
      </c>
      <c r="Q2117" t="s">
        <v>1637</v>
      </c>
    </row>
    <row r="2118" spans="1:19" x14ac:dyDescent="0.35">
      <c r="A2118" t="s">
        <v>73</v>
      </c>
      <c r="B2118" t="s">
        <v>52</v>
      </c>
      <c r="C2118" t="s">
        <v>1636</v>
      </c>
      <c r="D2118" t="s">
        <v>1636</v>
      </c>
      <c r="E2118" t="s">
        <v>1015</v>
      </c>
      <c r="F2118" t="s">
        <v>1016</v>
      </c>
      <c r="H2118" t="s">
        <v>128</v>
      </c>
      <c r="I2118" s="3">
        <v>1.9450429333591629E-5</v>
      </c>
      <c r="J2118" s="7">
        <v>39538125889.199997</v>
      </c>
      <c r="K2118">
        <v>3.6555</v>
      </c>
      <c r="L2118" s="3">
        <f t="shared" si="165"/>
        <v>0.98032677884323649</v>
      </c>
      <c r="M2118" s="3">
        <f t="shared" si="166"/>
        <v>1.984076101291724E-5</v>
      </c>
      <c r="N2118">
        <f t="shared" si="167"/>
        <v>784466.50666625309</v>
      </c>
      <c r="O2118">
        <f t="shared" si="168"/>
        <v>0.21459896229414666</v>
      </c>
      <c r="P2118" s="3">
        <f t="shared" si="169"/>
        <v>1.984076101291724E-5</v>
      </c>
      <c r="Q2118" t="s">
        <v>1637</v>
      </c>
    </row>
    <row r="2119" spans="1:19" x14ac:dyDescent="0.35">
      <c r="A2119" t="s">
        <v>73</v>
      </c>
      <c r="B2119" t="s">
        <v>52</v>
      </c>
      <c r="C2119" t="s">
        <v>1636</v>
      </c>
      <c r="D2119" t="s">
        <v>1636</v>
      </c>
      <c r="E2119" t="s">
        <v>977</v>
      </c>
      <c r="F2119" t="s">
        <v>978</v>
      </c>
      <c r="H2119" t="s">
        <v>128</v>
      </c>
      <c r="I2119" s="3">
        <v>1.748406776923817E-4</v>
      </c>
      <c r="J2119" s="7">
        <v>39538125889.199997</v>
      </c>
      <c r="K2119">
        <v>3.6555</v>
      </c>
      <c r="L2119" s="3">
        <f t="shared" si="165"/>
        <v>0.98032677884323649</v>
      </c>
      <c r="M2119" s="3">
        <f t="shared" si="166"/>
        <v>1.7834938457836453E-4</v>
      </c>
      <c r="N2119">
        <f t="shared" si="167"/>
        <v>7051600.4197207214</v>
      </c>
      <c r="O2119">
        <f t="shared" si="168"/>
        <v>1.9290385500535416</v>
      </c>
      <c r="P2119" s="3">
        <f t="shared" si="169"/>
        <v>1.7834938457836453E-4</v>
      </c>
      <c r="Q2119" t="s">
        <v>1637</v>
      </c>
    </row>
    <row r="2120" spans="1:19" x14ac:dyDescent="0.35">
      <c r="A2120" t="s">
        <v>73</v>
      </c>
      <c r="B2120" t="s">
        <v>52</v>
      </c>
      <c r="C2120" t="s">
        <v>29</v>
      </c>
      <c r="D2120" t="s">
        <v>30</v>
      </c>
      <c r="E2120" t="s">
        <v>1240</v>
      </c>
      <c r="F2120" t="s">
        <v>1241</v>
      </c>
      <c r="G2120" t="s">
        <v>1242</v>
      </c>
      <c r="H2120" t="s">
        <v>452</v>
      </c>
      <c r="I2120" s="3">
        <v>1.7420749748612999E-7</v>
      </c>
      <c r="J2120" s="7">
        <v>7930987799.5100002</v>
      </c>
      <c r="K2120">
        <v>3.6555</v>
      </c>
      <c r="L2120" s="3">
        <f t="shared" si="165"/>
        <v>0.95735713154437951</v>
      </c>
      <c r="M2120" s="3">
        <f t="shared" si="166"/>
        <v>1.8196709644300004E-7</v>
      </c>
      <c r="N2120">
        <f t="shared" si="167"/>
        <v>1443.1788218016929</v>
      </c>
      <c r="O2120">
        <f t="shared" si="168"/>
        <v>3.9479655910318507E-4</v>
      </c>
      <c r="P2120" s="3">
        <f t="shared" si="169"/>
        <v>1.8196709644300004E-7</v>
      </c>
      <c r="Q2120" t="s">
        <v>1638</v>
      </c>
      <c r="R2120" t="s">
        <v>452</v>
      </c>
      <c r="S2120" t="s">
        <v>1242</v>
      </c>
    </row>
    <row r="2121" spans="1:19" x14ac:dyDescent="0.35">
      <c r="A2121" t="s">
        <v>73</v>
      </c>
      <c r="B2121" t="s">
        <v>52</v>
      </c>
      <c r="C2121" t="s">
        <v>1636</v>
      </c>
      <c r="D2121" t="s">
        <v>1636</v>
      </c>
      <c r="E2121" t="s">
        <v>1144</v>
      </c>
      <c r="F2121" t="s">
        <v>1145</v>
      </c>
      <c r="H2121" t="s">
        <v>128</v>
      </c>
      <c r="I2121" s="3">
        <v>6.5119043665412362E-4</v>
      </c>
      <c r="J2121" s="7">
        <v>39538125889.199997</v>
      </c>
      <c r="K2121">
        <v>3.6555</v>
      </c>
      <c r="L2121" s="3">
        <f t="shared" si="165"/>
        <v>0.98032677884323649</v>
      </c>
      <c r="M2121" s="3">
        <f t="shared" si="166"/>
        <v>6.6425854185327225E-4</v>
      </c>
      <c r="N2121">
        <f t="shared" si="167"/>
        <v>26263537.850771103</v>
      </c>
      <c r="O2121">
        <f t="shared" si="168"/>
        <v>7.1846636166792788</v>
      </c>
      <c r="P2121" s="3">
        <f t="shared" si="169"/>
        <v>6.6425854185327225E-4</v>
      </c>
      <c r="Q2121" t="s">
        <v>1637</v>
      </c>
    </row>
    <row r="2122" spans="1:19" x14ac:dyDescent="0.35">
      <c r="A2122" t="s">
        <v>73</v>
      </c>
      <c r="B2122" t="s">
        <v>52</v>
      </c>
      <c r="C2122" t="s">
        <v>1636</v>
      </c>
      <c r="D2122" t="s">
        <v>1636</v>
      </c>
      <c r="E2122" t="s">
        <v>1091</v>
      </c>
      <c r="F2122" t="s">
        <v>1092</v>
      </c>
      <c r="H2122" t="s">
        <v>128</v>
      </c>
      <c r="I2122" s="3">
        <v>1.0332183929587641E-5</v>
      </c>
      <c r="J2122" s="7">
        <v>39538125889.199997</v>
      </c>
      <c r="K2122">
        <v>3.6555</v>
      </c>
      <c r="L2122" s="3">
        <f t="shared" si="165"/>
        <v>0.98032677884323649</v>
      </c>
      <c r="M2122" s="3">
        <f t="shared" si="166"/>
        <v>1.0539530442878837E-5</v>
      </c>
      <c r="N2122">
        <f t="shared" si="167"/>
        <v>416713.28146359924</v>
      </c>
      <c r="O2122">
        <f t="shared" si="168"/>
        <v>0.11399624715185316</v>
      </c>
      <c r="P2122" s="3">
        <f t="shared" si="169"/>
        <v>1.0539530442878837E-5</v>
      </c>
      <c r="Q2122" t="s">
        <v>1637</v>
      </c>
    </row>
    <row r="2123" spans="1:19" x14ac:dyDescent="0.35">
      <c r="A2123" t="s">
        <v>73</v>
      </c>
      <c r="B2123" t="s">
        <v>52</v>
      </c>
      <c r="C2123" t="s">
        <v>1636</v>
      </c>
      <c r="D2123" t="s">
        <v>1636</v>
      </c>
      <c r="E2123" t="s">
        <v>1097</v>
      </c>
      <c r="F2123" t="s">
        <v>1098</v>
      </c>
      <c r="H2123" t="s">
        <v>128</v>
      </c>
      <c r="I2123" s="3">
        <v>1.2600778582008259E-4</v>
      </c>
      <c r="J2123" s="7">
        <v>39538125889.199997</v>
      </c>
      <c r="K2123">
        <v>3.6555</v>
      </c>
      <c r="L2123" s="3">
        <f t="shared" si="165"/>
        <v>0.98032677884323649</v>
      </c>
      <c r="M2123" s="3">
        <f t="shared" si="166"/>
        <v>1.2853651306839637E-4</v>
      </c>
      <c r="N2123">
        <f t="shared" si="167"/>
        <v>5082092.8350570565</v>
      </c>
      <c r="O2123">
        <f t="shared" si="168"/>
        <v>1.3902592901264004</v>
      </c>
      <c r="P2123" s="3">
        <f t="shared" si="169"/>
        <v>1.2853651306839637E-4</v>
      </c>
      <c r="Q2123" t="s">
        <v>1637</v>
      </c>
    </row>
    <row r="2124" spans="1:19" x14ac:dyDescent="0.35">
      <c r="A2124" t="s">
        <v>73</v>
      </c>
      <c r="B2124" t="s">
        <v>52</v>
      </c>
      <c r="C2124" t="s">
        <v>1636</v>
      </c>
      <c r="D2124" t="s">
        <v>1636</v>
      </c>
      <c r="E2124" t="s">
        <v>1023</v>
      </c>
      <c r="F2124" t="s">
        <v>1024</v>
      </c>
      <c r="H2124" t="s">
        <v>128</v>
      </c>
      <c r="I2124" s="3">
        <v>9.4258001811337719E-5</v>
      </c>
      <c r="J2124" s="7">
        <v>39538125889.199997</v>
      </c>
      <c r="K2124">
        <v>3.6555</v>
      </c>
      <c r="L2124" s="3">
        <f t="shared" si="165"/>
        <v>0.98032677884323649</v>
      </c>
      <c r="M2124" s="3">
        <f t="shared" si="166"/>
        <v>9.6149573637639523E-5</v>
      </c>
      <c r="N2124">
        <f t="shared" si="167"/>
        <v>3801573.9466778967</v>
      </c>
      <c r="O2124">
        <f t="shared" si="168"/>
        <v>1.0399600455964702</v>
      </c>
      <c r="P2124" s="3">
        <f t="shared" si="169"/>
        <v>9.6149573637639523E-5</v>
      </c>
      <c r="Q2124" t="s">
        <v>1637</v>
      </c>
    </row>
    <row r="2125" spans="1:19" x14ac:dyDescent="0.35">
      <c r="A2125" t="s">
        <v>73</v>
      </c>
      <c r="B2125" t="s">
        <v>52</v>
      </c>
      <c r="C2125" t="s">
        <v>1636</v>
      </c>
      <c r="D2125" t="s">
        <v>1636</v>
      </c>
      <c r="E2125" t="s">
        <v>1100</v>
      </c>
      <c r="F2125" t="s">
        <v>1101</v>
      </c>
      <c r="H2125" t="s">
        <v>128</v>
      </c>
      <c r="I2125" s="3">
        <v>4.1508233061843484E-3</v>
      </c>
      <c r="J2125" s="7">
        <v>39538125889.199997</v>
      </c>
      <c r="K2125">
        <v>3.6555</v>
      </c>
      <c r="L2125" s="3">
        <f t="shared" si="165"/>
        <v>0.98032677884323649</v>
      </c>
      <c r="M2125" s="3">
        <f t="shared" si="166"/>
        <v>4.2341221271974495E-3</v>
      </c>
      <c r="N2125">
        <f t="shared" si="167"/>
        <v>167409253.69538003</v>
      </c>
      <c r="O2125">
        <f t="shared" si="168"/>
        <v>45.796540471995627</v>
      </c>
      <c r="P2125" s="3">
        <f t="shared" si="169"/>
        <v>4.2341221271974495E-3</v>
      </c>
      <c r="Q2125" t="s">
        <v>1637</v>
      </c>
    </row>
    <row r="2126" spans="1:19" x14ac:dyDescent="0.35">
      <c r="A2126" t="s">
        <v>73</v>
      </c>
      <c r="B2126" t="s">
        <v>52</v>
      </c>
      <c r="C2126" t="s">
        <v>1636</v>
      </c>
      <c r="D2126" t="s">
        <v>1636</v>
      </c>
      <c r="E2126" t="s">
        <v>1356</v>
      </c>
      <c r="F2126" t="s">
        <v>1357</v>
      </c>
      <c r="H2126" t="s">
        <v>128</v>
      </c>
      <c r="I2126" s="3">
        <v>2.7212684427839538E-3</v>
      </c>
      <c r="J2126" s="7">
        <v>39538125889.199997</v>
      </c>
      <c r="K2126">
        <v>3.6555</v>
      </c>
      <c r="L2126" s="3">
        <f t="shared" si="165"/>
        <v>0.98032677884323649</v>
      </c>
      <c r="M2126" s="3">
        <f t="shared" si="166"/>
        <v>2.7758789227353242E-3</v>
      </c>
      <c r="N2126">
        <f t="shared" si="167"/>
        <v>109753050.30028611</v>
      </c>
      <c r="O2126">
        <f t="shared" si="168"/>
        <v>30.024087074349914</v>
      </c>
      <c r="P2126" s="3">
        <f t="shared" si="169"/>
        <v>2.7758789227353242E-3</v>
      </c>
      <c r="Q2126" t="s">
        <v>1637</v>
      </c>
    </row>
    <row r="2127" spans="1:19" x14ac:dyDescent="0.35">
      <c r="A2127" t="s">
        <v>73</v>
      </c>
      <c r="B2127" t="s">
        <v>52</v>
      </c>
      <c r="C2127" t="s">
        <v>1636</v>
      </c>
      <c r="D2127" t="s">
        <v>1636</v>
      </c>
      <c r="E2127" t="s">
        <v>1332</v>
      </c>
      <c r="F2127" t="s">
        <v>1333</v>
      </c>
      <c r="H2127" t="s">
        <v>128</v>
      </c>
      <c r="I2127" s="3">
        <v>5.7912653984188954E-3</v>
      </c>
      <c r="J2127" s="7">
        <v>39538125889.199997</v>
      </c>
      <c r="K2127">
        <v>3.6555</v>
      </c>
      <c r="L2127" s="3">
        <f t="shared" si="165"/>
        <v>0.98032677884323649</v>
      </c>
      <c r="M2127" s="3">
        <f t="shared" si="166"/>
        <v>5.9074846504269304E-3</v>
      </c>
      <c r="N2127">
        <f t="shared" si="167"/>
        <v>233570871.79709661</v>
      </c>
      <c r="O2127">
        <f t="shared" si="168"/>
        <v>63.895738420762306</v>
      </c>
      <c r="P2127" s="3">
        <f t="shared" si="169"/>
        <v>5.9074846504269304E-3</v>
      </c>
      <c r="Q2127" t="s">
        <v>1637</v>
      </c>
    </row>
    <row r="2128" spans="1:19" x14ac:dyDescent="0.35">
      <c r="A2128" t="s">
        <v>73</v>
      </c>
      <c r="B2128" t="s">
        <v>52</v>
      </c>
      <c r="C2128" t="s">
        <v>29</v>
      </c>
      <c r="D2128" t="s">
        <v>30</v>
      </c>
      <c r="E2128" t="s">
        <v>1492</v>
      </c>
      <c r="F2128" t="s">
        <v>1493</v>
      </c>
      <c r="G2128" t="s">
        <v>1376</v>
      </c>
      <c r="H2128" t="s">
        <v>33</v>
      </c>
      <c r="I2128" s="3">
        <v>9.8113001912086897E-3</v>
      </c>
      <c r="J2128" s="7">
        <v>7930987799.5100002</v>
      </c>
      <c r="K2128">
        <v>3.6555</v>
      </c>
      <c r="L2128" s="3">
        <f t="shared" si="165"/>
        <v>0.95735713154437951</v>
      </c>
      <c r="M2128" s="3">
        <f t="shared" si="166"/>
        <v>1.0248317861675503E-2</v>
      </c>
      <c r="N2128">
        <f t="shared" si="167"/>
        <v>81279283.926448837</v>
      </c>
      <c r="O2128">
        <f t="shared" si="168"/>
        <v>22.234792484324672</v>
      </c>
      <c r="P2128" s="3">
        <f t="shared" si="169"/>
        <v>1.0248317861675503E-2</v>
      </c>
      <c r="Q2128" t="s">
        <v>1638</v>
      </c>
      <c r="R2128" t="s">
        <v>33</v>
      </c>
      <c r="S2128" t="s">
        <v>1376</v>
      </c>
    </row>
    <row r="2129" spans="1:19" x14ac:dyDescent="0.35">
      <c r="A2129" t="s">
        <v>73</v>
      </c>
      <c r="B2129" t="s">
        <v>52</v>
      </c>
      <c r="C2129" t="s">
        <v>1636</v>
      </c>
      <c r="D2129" t="s">
        <v>1636</v>
      </c>
      <c r="E2129" t="s">
        <v>1335</v>
      </c>
      <c r="F2129" t="s">
        <v>1336</v>
      </c>
      <c r="H2129" t="s">
        <v>128</v>
      </c>
      <c r="I2129" s="3">
        <v>4.1875599712667237E-3</v>
      </c>
      <c r="J2129" s="7">
        <v>39538125889.199997</v>
      </c>
      <c r="K2129">
        <v>3.6555</v>
      </c>
      <c r="L2129" s="3">
        <f t="shared" si="165"/>
        <v>0.98032677884323649</v>
      </c>
      <c r="M2129" s="3">
        <f t="shared" si="166"/>
        <v>4.2715960245500485E-3</v>
      </c>
      <c r="N2129">
        <f t="shared" si="167"/>
        <v>168890901.36646605</v>
      </c>
      <c r="O2129">
        <f t="shared" si="168"/>
        <v>46.201860584452483</v>
      </c>
      <c r="P2129" s="3">
        <f t="shared" si="169"/>
        <v>4.2715960245500485E-3</v>
      </c>
      <c r="Q2129" t="s">
        <v>1637</v>
      </c>
    </row>
    <row r="2130" spans="1:19" x14ac:dyDescent="0.35">
      <c r="A2130" t="s">
        <v>73</v>
      </c>
      <c r="B2130" t="s">
        <v>52</v>
      </c>
      <c r="C2130" t="s">
        <v>1636</v>
      </c>
      <c r="D2130" t="s">
        <v>1636</v>
      </c>
      <c r="E2130" t="s">
        <v>1338</v>
      </c>
      <c r="F2130" t="s">
        <v>1339</v>
      </c>
      <c r="H2130" t="s">
        <v>128</v>
      </c>
      <c r="I2130" s="3">
        <v>1.5242751849902339E-3</v>
      </c>
      <c r="J2130" s="7">
        <v>39538125889.199997</v>
      </c>
      <c r="K2130">
        <v>3.6555</v>
      </c>
      <c r="L2130" s="3">
        <f t="shared" si="165"/>
        <v>0.98032677884323649</v>
      </c>
      <c r="M2130" s="3">
        <f t="shared" si="166"/>
        <v>1.5548643757225976E-3</v>
      </c>
      <c r="N2130">
        <f t="shared" si="167"/>
        <v>61476423.427952424</v>
      </c>
      <c r="O2130">
        <f t="shared" si="168"/>
        <v>16.817514273820933</v>
      </c>
      <c r="P2130" s="3">
        <f t="shared" si="169"/>
        <v>1.5548643757225976E-3</v>
      </c>
      <c r="Q2130" t="s">
        <v>1637</v>
      </c>
    </row>
    <row r="2131" spans="1:19" x14ac:dyDescent="0.35">
      <c r="A2131" t="s">
        <v>73</v>
      </c>
      <c r="B2131" t="s">
        <v>52</v>
      </c>
      <c r="C2131" t="s">
        <v>1636</v>
      </c>
      <c r="D2131" t="s">
        <v>1636</v>
      </c>
      <c r="E2131" t="s">
        <v>1103</v>
      </c>
      <c r="F2131" t="s">
        <v>1104</v>
      </c>
      <c r="H2131" t="s">
        <v>128</v>
      </c>
      <c r="I2131" s="3">
        <v>3.230723082252879E-3</v>
      </c>
      <c r="J2131" s="7">
        <v>39538125889.199997</v>
      </c>
      <c r="K2131">
        <v>3.6555</v>
      </c>
      <c r="L2131" s="3">
        <f t="shared" si="165"/>
        <v>0.98032677884323649</v>
      </c>
      <c r="M2131" s="3">
        <f t="shared" si="166"/>
        <v>3.2955573100482468E-3</v>
      </c>
      <c r="N2131">
        <f t="shared" si="167"/>
        <v>130300159.79976089</v>
      </c>
      <c r="O2131">
        <f t="shared" si="168"/>
        <v>35.644962330669095</v>
      </c>
      <c r="P2131" s="3">
        <f t="shared" si="169"/>
        <v>3.2955573100482468E-3</v>
      </c>
      <c r="Q2131" t="s">
        <v>1637</v>
      </c>
    </row>
    <row r="2132" spans="1:19" x14ac:dyDescent="0.35">
      <c r="A2132" t="s">
        <v>73</v>
      </c>
      <c r="B2132" t="s">
        <v>52</v>
      </c>
      <c r="C2132" t="s">
        <v>1636</v>
      </c>
      <c r="D2132" t="s">
        <v>1636</v>
      </c>
      <c r="E2132" t="s">
        <v>1040</v>
      </c>
      <c r="F2132" t="s">
        <v>1041</v>
      </c>
      <c r="H2132" t="s">
        <v>128</v>
      </c>
      <c r="I2132" s="3">
        <v>3.1332175366781158E-3</v>
      </c>
      <c r="J2132" s="7">
        <v>39538125889.199997</v>
      </c>
      <c r="K2132">
        <v>3.6555</v>
      </c>
      <c r="L2132" s="3">
        <f t="shared" si="165"/>
        <v>0.98032677884323649</v>
      </c>
      <c r="M2132" s="3">
        <f t="shared" si="166"/>
        <v>3.1960950208615559E-3</v>
      </c>
      <c r="N2132">
        <f t="shared" si="167"/>
        <v>126367607.28866948</v>
      </c>
      <c r="O2132">
        <f t="shared" si="168"/>
        <v>34.569171738112296</v>
      </c>
      <c r="P2132" s="3">
        <f t="shared" si="169"/>
        <v>3.1960950208615559E-3</v>
      </c>
      <c r="Q2132" t="s">
        <v>1637</v>
      </c>
    </row>
    <row r="2133" spans="1:19" x14ac:dyDescent="0.35">
      <c r="A2133" t="s">
        <v>73</v>
      </c>
      <c r="B2133" t="s">
        <v>52</v>
      </c>
      <c r="C2133" t="s">
        <v>1636</v>
      </c>
      <c r="D2133" t="s">
        <v>1636</v>
      </c>
      <c r="E2133" t="s">
        <v>1341</v>
      </c>
      <c r="F2133" t="s">
        <v>1342</v>
      </c>
      <c r="H2133" t="s">
        <v>128</v>
      </c>
      <c r="I2133" s="3">
        <v>7.1940846368145741E-3</v>
      </c>
      <c r="J2133" s="7">
        <v>39538125889.199997</v>
      </c>
      <c r="K2133">
        <v>3.6555</v>
      </c>
      <c r="L2133" s="3">
        <f t="shared" si="165"/>
        <v>0.98032677884323649</v>
      </c>
      <c r="M2133" s="3">
        <f t="shared" si="166"/>
        <v>7.3384556987246968E-3</v>
      </c>
      <c r="N2133">
        <f t="shared" si="167"/>
        <v>290148785.24849421</v>
      </c>
      <c r="O2133">
        <f t="shared" si="168"/>
        <v>79.37321440254253</v>
      </c>
      <c r="P2133" s="3">
        <f t="shared" si="169"/>
        <v>7.3384556987246977E-3</v>
      </c>
      <c r="Q2133" t="s">
        <v>1637</v>
      </c>
    </row>
    <row r="2134" spans="1:19" x14ac:dyDescent="0.35">
      <c r="A2134" t="s">
        <v>73</v>
      </c>
      <c r="B2134" t="s">
        <v>52</v>
      </c>
      <c r="C2134" t="s">
        <v>76</v>
      </c>
      <c r="D2134" t="s">
        <v>77</v>
      </c>
      <c r="E2134" t="s">
        <v>1023</v>
      </c>
      <c r="F2134" t="s">
        <v>1024</v>
      </c>
      <c r="H2134" t="s">
        <v>128</v>
      </c>
      <c r="I2134" s="3">
        <v>2.1173055801821801E-4</v>
      </c>
      <c r="J2134" s="7">
        <v>3465085733.4400001</v>
      </c>
      <c r="K2134">
        <v>3.6555</v>
      </c>
      <c r="L2134" s="3">
        <f t="shared" si="165"/>
        <v>0.98851089210213039</v>
      </c>
      <c r="M2134" s="3">
        <f t="shared" si="166"/>
        <v>2.1419142642723916E-4</v>
      </c>
      <c r="N2134">
        <f t="shared" si="167"/>
        <v>742191.65593818983</v>
      </c>
      <c r="O2134">
        <f t="shared" si="168"/>
        <v>0.20303423770706877</v>
      </c>
      <c r="P2134" s="3">
        <f t="shared" si="169"/>
        <v>2.1419142642723916E-4</v>
      </c>
      <c r="Q2134" t="s">
        <v>1638</v>
      </c>
      <c r="R2134" t="s">
        <v>920</v>
      </c>
      <c r="S2134" t="s">
        <v>1025</v>
      </c>
    </row>
    <row r="2135" spans="1:19" x14ac:dyDescent="0.35">
      <c r="A2135" t="s">
        <v>73</v>
      </c>
      <c r="B2135" t="s">
        <v>52</v>
      </c>
      <c r="C2135" t="s">
        <v>1636</v>
      </c>
      <c r="D2135" t="s">
        <v>1636</v>
      </c>
      <c r="E2135" t="s">
        <v>1053</v>
      </c>
      <c r="F2135" t="s">
        <v>1054</v>
      </c>
      <c r="H2135" t="s">
        <v>128</v>
      </c>
      <c r="I2135" s="3">
        <v>2.1035081195179268E-3</v>
      </c>
      <c r="J2135" s="7">
        <v>39538125889.199997</v>
      </c>
      <c r="K2135">
        <v>3.6555</v>
      </c>
      <c r="L2135" s="3">
        <f t="shared" si="165"/>
        <v>0.98032677884323649</v>
      </c>
      <c r="M2135" s="3">
        <f t="shared" si="166"/>
        <v>2.145721370582184E-3</v>
      </c>
      <c r="N2135">
        <f t="shared" si="167"/>
        <v>84837801.67322515</v>
      </c>
      <c r="O2135">
        <f t="shared" si="168"/>
        <v>23.208261981459486</v>
      </c>
      <c r="P2135" s="3">
        <f t="shared" si="169"/>
        <v>2.145721370582184E-3</v>
      </c>
      <c r="Q2135" t="s">
        <v>1637</v>
      </c>
    </row>
    <row r="2136" spans="1:19" x14ac:dyDescent="0.35">
      <c r="A2136" t="s">
        <v>73</v>
      </c>
      <c r="B2136" t="s">
        <v>52</v>
      </c>
      <c r="C2136" t="s">
        <v>1636</v>
      </c>
      <c r="D2136" t="s">
        <v>1636</v>
      </c>
      <c r="E2136" t="s">
        <v>1344</v>
      </c>
      <c r="F2136" t="s">
        <v>1345</v>
      </c>
      <c r="H2136" t="s">
        <v>128</v>
      </c>
      <c r="I2136" s="3">
        <v>8.2856245731364915E-3</v>
      </c>
      <c r="J2136" s="7">
        <v>39538125889.199997</v>
      </c>
      <c r="K2136">
        <v>3.6555</v>
      </c>
      <c r="L2136" s="3">
        <f t="shared" si="165"/>
        <v>0.98032677884323649</v>
      </c>
      <c r="M2136" s="3">
        <f t="shared" si="166"/>
        <v>8.4519006844976131E-3</v>
      </c>
      <c r="N2136">
        <f t="shared" si="167"/>
        <v>334172313.26668227</v>
      </c>
      <c r="O2136">
        <f t="shared" si="168"/>
        <v>91.416307828390714</v>
      </c>
      <c r="P2136" s="3">
        <f t="shared" si="169"/>
        <v>8.4519006844976131E-3</v>
      </c>
      <c r="Q2136" t="s">
        <v>1637</v>
      </c>
    </row>
    <row r="2137" spans="1:19" x14ac:dyDescent="0.35">
      <c r="A2137" t="s">
        <v>73</v>
      </c>
      <c r="B2137" t="s">
        <v>52</v>
      </c>
      <c r="C2137" t="s">
        <v>1636</v>
      </c>
      <c r="D2137" t="s">
        <v>1636</v>
      </c>
      <c r="E2137" t="s">
        <v>1362</v>
      </c>
      <c r="F2137" t="s">
        <v>1363</v>
      </c>
      <c r="H2137" t="s">
        <v>128</v>
      </c>
      <c r="I2137" s="3">
        <v>2.361880263336111E-3</v>
      </c>
      <c r="J2137" s="7">
        <v>39538125889.199997</v>
      </c>
      <c r="K2137">
        <v>3.6555</v>
      </c>
      <c r="L2137" s="3">
        <f t="shared" si="165"/>
        <v>0.98032677884323649</v>
      </c>
      <c r="M2137" s="3">
        <f t="shared" si="166"/>
        <v>2.4092785327389267E-3</v>
      </c>
      <c r="N2137">
        <f t="shared" si="167"/>
        <v>95258357.929578736</v>
      </c>
      <c r="O2137">
        <f t="shared" si="168"/>
        <v>26.058913398872583</v>
      </c>
      <c r="P2137" s="3">
        <f t="shared" si="169"/>
        <v>2.4092785327389267E-3</v>
      </c>
      <c r="Q2137" t="s">
        <v>1637</v>
      </c>
    </row>
    <row r="2138" spans="1:19" x14ac:dyDescent="0.35">
      <c r="A2138" t="s">
        <v>73</v>
      </c>
      <c r="B2138" t="s">
        <v>52</v>
      </c>
      <c r="C2138" t="s">
        <v>1636</v>
      </c>
      <c r="D2138" t="s">
        <v>1636</v>
      </c>
      <c r="E2138" t="s">
        <v>1350</v>
      </c>
      <c r="F2138" t="s">
        <v>1351</v>
      </c>
      <c r="H2138" t="s">
        <v>128</v>
      </c>
      <c r="I2138" s="3">
        <v>5.4216418471214204E-3</v>
      </c>
      <c r="J2138" s="7">
        <v>39538125889.199997</v>
      </c>
      <c r="K2138">
        <v>3.6555</v>
      </c>
      <c r="L2138" s="3">
        <f t="shared" si="165"/>
        <v>0.98032677884323649</v>
      </c>
      <c r="M2138" s="3">
        <f t="shared" si="166"/>
        <v>5.5304434848947367E-3</v>
      </c>
      <c r="N2138">
        <f t="shared" si="167"/>
        <v>218663370.72887403</v>
      </c>
      <c r="O2138">
        <f t="shared" si="168"/>
        <v>59.817636637634806</v>
      </c>
      <c r="P2138" s="3">
        <f t="shared" si="169"/>
        <v>5.5304434848947367E-3</v>
      </c>
      <c r="Q2138" t="s">
        <v>1637</v>
      </c>
    </row>
    <row r="2139" spans="1:19" x14ac:dyDescent="0.35">
      <c r="A2139" t="s">
        <v>73</v>
      </c>
      <c r="B2139" t="s">
        <v>52</v>
      </c>
      <c r="C2139" t="s">
        <v>39</v>
      </c>
      <c r="D2139" t="s">
        <v>40</v>
      </c>
      <c r="E2139" t="s">
        <v>1023</v>
      </c>
      <c r="F2139" t="s">
        <v>1024</v>
      </c>
      <c r="H2139" t="s">
        <v>128</v>
      </c>
      <c r="I2139" s="3">
        <v>1.06357566529584E-4</v>
      </c>
      <c r="J2139" s="7">
        <v>28142052356.25</v>
      </c>
      <c r="K2139">
        <v>3.6555</v>
      </c>
      <c r="L2139" s="3">
        <f t="shared" si="165"/>
        <v>0.98579238371259348</v>
      </c>
      <c r="M2139" s="3">
        <f t="shared" si="166"/>
        <v>1.0789043239412207E-4</v>
      </c>
      <c r="N2139">
        <f t="shared" si="167"/>
        <v>3036258.1971738343</v>
      </c>
      <c r="O2139">
        <f t="shared" si="168"/>
        <v>0.83059997187083412</v>
      </c>
      <c r="P2139" s="3">
        <f t="shared" si="169"/>
        <v>1.0789043239412207E-4</v>
      </c>
      <c r="Q2139" t="s">
        <v>1638</v>
      </c>
      <c r="R2139" t="s">
        <v>920</v>
      </c>
      <c r="S2139" t="s">
        <v>1025</v>
      </c>
    </row>
    <row r="2140" spans="1:19" x14ac:dyDescent="0.35">
      <c r="A2140" t="s">
        <v>73</v>
      </c>
      <c r="B2140" t="s">
        <v>52</v>
      </c>
      <c r="C2140" t="s">
        <v>1636</v>
      </c>
      <c r="D2140" t="s">
        <v>1636</v>
      </c>
      <c r="E2140" t="s">
        <v>1038</v>
      </c>
      <c r="F2140" t="s">
        <v>1039</v>
      </c>
      <c r="H2140" t="s">
        <v>128</v>
      </c>
      <c r="I2140" s="3">
        <v>8.0611829823821839E-4</v>
      </c>
      <c r="J2140" s="7">
        <v>39538125889.199997</v>
      </c>
      <c r="K2140">
        <v>3.6555</v>
      </c>
      <c r="L2140" s="3">
        <f t="shared" si="165"/>
        <v>0.98032677884323649</v>
      </c>
      <c r="M2140" s="3">
        <f t="shared" si="166"/>
        <v>8.2229549945521212E-4</v>
      </c>
      <c r="N2140">
        <f t="shared" si="167"/>
        <v>32512022.975582764</v>
      </c>
      <c r="O2140">
        <f t="shared" si="168"/>
        <v>8.8940016346827431</v>
      </c>
      <c r="P2140" s="3">
        <f t="shared" si="169"/>
        <v>8.2229549945521212E-4</v>
      </c>
      <c r="Q2140" t="s">
        <v>1637</v>
      </c>
    </row>
    <row r="2141" spans="1:19" x14ac:dyDescent="0.35">
      <c r="A2141" t="s">
        <v>73</v>
      </c>
      <c r="B2141" t="s">
        <v>52</v>
      </c>
      <c r="C2141" t="s">
        <v>1636</v>
      </c>
      <c r="D2141" t="s">
        <v>1636</v>
      </c>
      <c r="E2141" t="s">
        <v>1035</v>
      </c>
      <c r="F2141" t="s">
        <v>1036</v>
      </c>
      <c r="H2141" t="s">
        <v>128</v>
      </c>
      <c r="I2141" s="3">
        <v>5.7019482869331264E-4</v>
      </c>
      <c r="J2141" s="7">
        <v>39538125889.199997</v>
      </c>
      <c r="K2141">
        <v>3.6555</v>
      </c>
      <c r="L2141" s="3">
        <f t="shared" si="165"/>
        <v>0.98032677884323649</v>
      </c>
      <c r="M2141" s="3">
        <f t="shared" si="166"/>
        <v>5.8163751210196432E-4</v>
      </c>
      <c r="N2141">
        <f t="shared" si="167"/>
        <v>22996857.175368551</v>
      </c>
      <c r="O2141">
        <f t="shared" si="168"/>
        <v>6.2910291821552597</v>
      </c>
      <c r="P2141" s="3">
        <f t="shared" si="169"/>
        <v>5.8163751210196432E-4</v>
      </c>
      <c r="Q2141" t="s">
        <v>1637</v>
      </c>
    </row>
    <row r="2142" spans="1:19" x14ac:dyDescent="0.35">
      <c r="A2142" t="s">
        <v>73</v>
      </c>
      <c r="B2142" t="s">
        <v>52</v>
      </c>
      <c r="C2142" t="s">
        <v>1636</v>
      </c>
      <c r="D2142" t="s">
        <v>1636</v>
      </c>
      <c r="E2142" t="s">
        <v>1347</v>
      </c>
      <c r="F2142" t="s">
        <v>1348</v>
      </c>
      <c r="H2142" t="s">
        <v>128</v>
      </c>
      <c r="I2142" s="3">
        <v>2.813397096954199E-3</v>
      </c>
      <c r="J2142" s="7">
        <v>39538125889.199997</v>
      </c>
      <c r="K2142">
        <v>3.6555</v>
      </c>
      <c r="L2142" s="3">
        <f t="shared" si="165"/>
        <v>0.98032677884323649</v>
      </c>
      <c r="M2142" s="3">
        <f t="shared" si="166"/>
        <v>2.8698564169326725E-3</v>
      </c>
      <c r="N2142">
        <f t="shared" si="167"/>
        <v>113468744.29661244</v>
      </c>
      <c r="O2142">
        <f t="shared" si="168"/>
        <v>31.040553767367651</v>
      </c>
      <c r="P2142" s="3">
        <f t="shared" si="169"/>
        <v>2.8698564169326725E-3</v>
      </c>
      <c r="Q2142" t="s">
        <v>1637</v>
      </c>
    </row>
    <row r="2143" spans="1:19" x14ac:dyDescent="0.35">
      <c r="A2143" t="s">
        <v>73</v>
      </c>
      <c r="B2143" t="s">
        <v>52</v>
      </c>
      <c r="C2143" t="s">
        <v>1636</v>
      </c>
      <c r="D2143" t="s">
        <v>1636</v>
      </c>
      <c r="E2143" t="s">
        <v>1084</v>
      </c>
      <c r="F2143" t="s">
        <v>1085</v>
      </c>
      <c r="H2143" t="s">
        <v>128</v>
      </c>
      <c r="I2143" s="3">
        <v>1.007279952720133E-2</v>
      </c>
      <c r="J2143" s="7">
        <v>39538125889.199997</v>
      </c>
      <c r="K2143">
        <v>3.6555</v>
      </c>
      <c r="L2143" s="3">
        <f t="shared" si="165"/>
        <v>0.98032677884323649</v>
      </c>
      <c r="M2143" s="3">
        <f t="shared" si="166"/>
        <v>1.0274940708124904E-2</v>
      </c>
      <c r="N2143">
        <f t="shared" si="167"/>
        <v>406251899.22190821</v>
      </c>
      <c r="O2143">
        <f t="shared" si="168"/>
        <v>111.13442736203207</v>
      </c>
      <c r="P2143" s="3">
        <f t="shared" si="169"/>
        <v>1.0274940708124904E-2</v>
      </c>
      <c r="Q2143" t="s">
        <v>1637</v>
      </c>
    </row>
    <row r="2144" spans="1:19" x14ac:dyDescent="0.35">
      <c r="A2144" t="s">
        <v>73</v>
      </c>
      <c r="B2144" t="s">
        <v>52</v>
      </c>
      <c r="C2144" t="s">
        <v>39</v>
      </c>
      <c r="D2144" t="s">
        <v>40</v>
      </c>
      <c r="E2144" t="s">
        <v>1243</v>
      </c>
      <c r="F2144" t="s">
        <v>1244</v>
      </c>
      <c r="G2144" t="s">
        <v>1245</v>
      </c>
      <c r="H2144" t="s">
        <v>452</v>
      </c>
      <c r="I2144" s="3">
        <v>5.94787540664831E-9</v>
      </c>
      <c r="J2144" s="7">
        <v>28142052356.25</v>
      </c>
      <c r="K2144">
        <v>3.6555</v>
      </c>
      <c r="L2144" s="3">
        <f t="shared" si="165"/>
        <v>0.98579238371259348</v>
      </c>
      <c r="M2144" s="3">
        <f t="shared" si="166"/>
        <v>6.033598458377221E-9</v>
      </c>
      <c r="N2144">
        <f t="shared" si="167"/>
        <v>169.79784371224105</v>
      </c>
      <c r="O2144">
        <f t="shared" si="168"/>
        <v>4.6449964084869665E-5</v>
      </c>
      <c r="P2144" s="3">
        <f t="shared" si="169"/>
        <v>6.033598458377221E-9</v>
      </c>
      <c r="Q2144" t="s">
        <v>1638</v>
      </c>
      <c r="R2144" t="s">
        <v>452</v>
      </c>
      <c r="S2144" t="s">
        <v>1245</v>
      </c>
    </row>
    <row r="2145" spans="1:19" x14ac:dyDescent="0.35">
      <c r="A2145" t="s">
        <v>73</v>
      </c>
      <c r="B2145" t="s">
        <v>52</v>
      </c>
      <c r="C2145" t="s">
        <v>1636</v>
      </c>
      <c r="D2145" t="s">
        <v>1636</v>
      </c>
      <c r="E2145" t="s">
        <v>1353</v>
      </c>
      <c r="F2145" t="s">
        <v>1354</v>
      </c>
      <c r="H2145" t="s">
        <v>128</v>
      </c>
      <c r="I2145" s="3">
        <v>6.7815495628992962E-3</v>
      </c>
      <c r="J2145" s="7">
        <v>39538125889.199997</v>
      </c>
      <c r="K2145">
        <v>3.6555</v>
      </c>
      <c r="L2145" s="3">
        <f t="shared" si="165"/>
        <v>0.98032677884323649</v>
      </c>
      <c r="M2145" s="3">
        <f t="shared" si="166"/>
        <v>6.9176418611163228E-3</v>
      </c>
      <c r="N2145">
        <f t="shared" si="167"/>
        <v>273510594.76121694</v>
      </c>
      <c r="O2145">
        <f t="shared" si="168"/>
        <v>74.821664549642165</v>
      </c>
      <c r="P2145" s="3">
        <f t="shared" si="169"/>
        <v>6.9176418611163228E-3</v>
      </c>
      <c r="Q2145" t="s">
        <v>1637</v>
      </c>
    </row>
    <row r="2146" spans="1:19" x14ac:dyDescent="0.35">
      <c r="A2146" t="s">
        <v>73</v>
      </c>
      <c r="B2146" t="s">
        <v>52</v>
      </c>
      <c r="C2146" t="s">
        <v>1636</v>
      </c>
      <c r="D2146" t="s">
        <v>1636</v>
      </c>
      <c r="E2146" t="s">
        <v>1094</v>
      </c>
      <c r="F2146" t="s">
        <v>1095</v>
      </c>
      <c r="H2146" t="s">
        <v>128</v>
      </c>
      <c r="I2146" s="3">
        <v>7.3721752138032944E-3</v>
      </c>
      <c r="J2146" s="7">
        <v>39538125889.199997</v>
      </c>
      <c r="K2146">
        <v>3.6555</v>
      </c>
      <c r="L2146" s="3">
        <f t="shared" si="165"/>
        <v>0.98032677884323649</v>
      </c>
      <c r="M2146" s="3">
        <f t="shared" si="166"/>
        <v>7.5201202016559159E-3</v>
      </c>
      <c r="N2146">
        <f t="shared" si="167"/>
        <v>297331459.23498768</v>
      </c>
      <c r="O2146">
        <f t="shared" si="168"/>
        <v>81.33810948843869</v>
      </c>
      <c r="P2146" s="3">
        <f t="shared" si="169"/>
        <v>7.5201202016559159E-3</v>
      </c>
      <c r="Q2146" t="s">
        <v>1637</v>
      </c>
    </row>
    <row r="2147" spans="1:19" x14ac:dyDescent="0.35">
      <c r="A2147" t="s">
        <v>73</v>
      </c>
      <c r="B2147" t="s">
        <v>52</v>
      </c>
      <c r="C2147" t="s">
        <v>1636</v>
      </c>
      <c r="D2147" t="s">
        <v>1636</v>
      </c>
      <c r="E2147" t="s">
        <v>1067</v>
      </c>
      <c r="F2147" t="s">
        <v>1068</v>
      </c>
      <c r="H2147" t="s">
        <v>128</v>
      </c>
      <c r="I2147" s="3">
        <v>1.7557477443607781E-2</v>
      </c>
      <c r="J2147" s="7">
        <v>39538125889.199997</v>
      </c>
      <c r="K2147">
        <v>3.6555</v>
      </c>
      <c r="L2147" s="3">
        <f t="shared" si="165"/>
        <v>0.98032677884323649</v>
      </c>
      <c r="M2147" s="3">
        <f t="shared" si="166"/>
        <v>1.7909821319300499E-2</v>
      </c>
      <c r="N2147">
        <f t="shared" si="167"/>
        <v>708120769.97558105</v>
      </c>
      <c r="O2147">
        <f t="shared" si="168"/>
        <v>193.71379290810589</v>
      </c>
      <c r="P2147" s="3">
        <f t="shared" si="169"/>
        <v>1.7909821319300499E-2</v>
      </c>
      <c r="Q2147" t="s">
        <v>1637</v>
      </c>
    </row>
    <row r="2148" spans="1:19" x14ac:dyDescent="0.35">
      <c r="A2148" t="s">
        <v>73</v>
      </c>
      <c r="B2148" t="s">
        <v>52</v>
      </c>
      <c r="C2148" t="s">
        <v>1636</v>
      </c>
      <c r="D2148" t="s">
        <v>1636</v>
      </c>
      <c r="E2148" t="s">
        <v>1026</v>
      </c>
      <c r="F2148" t="s">
        <v>1027</v>
      </c>
      <c r="H2148" t="s">
        <v>128</v>
      </c>
      <c r="I2148" s="3">
        <v>1.094443204733812E-2</v>
      </c>
      <c r="J2148" s="7">
        <v>39538125889.199997</v>
      </c>
      <c r="K2148">
        <v>3.6555</v>
      </c>
      <c r="L2148" s="3">
        <f t="shared" si="165"/>
        <v>0.98032677884323649</v>
      </c>
      <c r="M2148" s="3">
        <f t="shared" si="166"/>
        <v>1.1164065170444801E-2</v>
      </c>
      <c r="N2148">
        <f t="shared" si="167"/>
        <v>441406214.1442796</v>
      </c>
      <c r="O2148">
        <f t="shared" si="168"/>
        <v>120.75125540809181</v>
      </c>
      <c r="P2148" s="3">
        <f t="shared" si="169"/>
        <v>1.1164065170444801E-2</v>
      </c>
      <c r="Q2148" t="s">
        <v>1637</v>
      </c>
    </row>
    <row r="2149" spans="1:19" x14ac:dyDescent="0.35">
      <c r="A2149" t="s">
        <v>73</v>
      </c>
      <c r="B2149" t="s">
        <v>52</v>
      </c>
      <c r="C2149" t="s">
        <v>1636</v>
      </c>
      <c r="D2149" t="s">
        <v>1636</v>
      </c>
      <c r="E2149" t="s">
        <v>1329</v>
      </c>
      <c r="F2149" t="s">
        <v>1330</v>
      </c>
      <c r="H2149" t="s">
        <v>128</v>
      </c>
      <c r="I2149" s="3">
        <v>9.623148922484762E-3</v>
      </c>
      <c r="J2149" s="7">
        <v>39538125889.199997</v>
      </c>
      <c r="K2149">
        <v>3.6555</v>
      </c>
      <c r="L2149" s="3">
        <f t="shared" si="165"/>
        <v>0.98032677884323649</v>
      </c>
      <c r="M2149" s="3">
        <f t="shared" si="166"/>
        <v>9.8162665043587411E-3</v>
      </c>
      <c r="N2149" s="4">
        <f t="shared" si="167"/>
        <v>388116780.8112731</v>
      </c>
      <c r="O2149">
        <f>IF(K2149=0,"",N2149/K2149/1000000)</f>
        <v>106.17337732492767</v>
      </c>
      <c r="P2149" s="3">
        <f t="shared" si="169"/>
        <v>9.8162665043587411E-3</v>
      </c>
      <c r="Q2149" t="s">
        <v>1637</v>
      </c>
    </row>
    <row r="2150" spans="1:19" x14ac:dyDescent="0.35">
      <c r="A2150" t="s">
        <v>73</v>
      </c>
      <c r="B2150" t="s">
        <v>52</v>
      </c>
      <c r="C2150" t="s">
        <v>1636</v>
      </c>
      <c r="D2150" t="s">
        <v>1636</v>
      </c>
      <c r="E2150" t="s">
        <v>1365</v>
      </c>
      <c r="F2150" t="s">
        <v>1366</v>
      </c>
      <c r="H2150" t="s">
        <v>128</v>
      </c>
      <c r="I2150" s="3">
        <v>5.8466249340636588E-3</v>
      </c>
      <c r="J2150" s="7">
        <v>39538125889.199997</v>
      </c>
      <c r="K2150">
        <v>3.6555</v>
      </c>
      <c r="L2150" s="3">
        <f t="shared" si="165"/>
        <v>0.98032677884323649</v>
      </c>
      <c r="M2150" s="3">
        <f t="shared" si="166"/>
        <v>5.9639551425521038E-3</v>
      </c>
      <c r="N2150">
        <f t="shared" si="167"/>
        <v>235803609.2237668</v>
      </c>
      <c r="O2150">
        <f t="shared" si="168"/>
        <v>64.506526938521901</v>
      </c>
      <c r="P2150" s="3">
        <f t="shared" si="169"/>
        <v>5.9639551425521038E-3</v>
      </c>
      <c r="Q2150" t="s">
        <v>1637</v>
      </c>
    </row>
    <row r="2151" spans="1:19" x14ac:dyDescent="0.35">
      <c r="A2151" t="s">
        <v>73</v>
      </c>
      <c r="B2151" t="s">
        <v>52</v>
      </c>
      <c r="C2151" t="s">
        <v>29</v>
      </c>
      <c r="D2151" t="s">
        <v>30</v>
      </c>
      <c r="E2151" t="s">
        <v>1494</v>
      </c>
      <c r="F2151" t="s">
        <v>1495</v>
      </c>
      <c r="G2151" t="s">
        <v>1497</v>
      </c>
      <c r="H2151" t="s">
        <v>33</v>
      </c>
      <c r="I2151" s="3">
        <v>8.26909662126722E-3</v>
      </c>
      <c r="J2151" s="7">
        <v>7930987799.5100002</v>
      </c>
      <c r="K2151">
        <v>3.6555</v>
      </c>
      <c r="L2151" s="3">
        <f t="shared" si="165"/>
        <v>0.95735713154437951</v>
      </c>
      <c r="M2151" s="3">
        <f t="shared" si="166"/>
        <v>8.6374210300473389E-3</v>
      </c>
      <c r="N2151">
        <f t="shared" si="167"/>
        <v>68503280.808536544</v>
      </c>
      <c r="O2151">
        <f t="shared" si="168"/>
        <v>18.739784108476691</v>
      </c>
      <c r="P2151" s="3">
        <f t="shared" si="169"/>
        <v>8.6374210300473389E-3</v>
      </c>
      <c r="Q2151" t="s">
        <v>1638</v>
      </c>
      <c r="R2151" t="s">
        <v>33</v>
      </c>
      <c r="S2151" t="s">
        <v>1497</v>
      </c>
    </row>
    <row r="2152" spans="1:19" x14ac:dyDescent="0.35">
      <c r="A2152" t="s">
        <v>73</v>
      </c>
      <c r="B2152" t="s">
        <v>52</v>
      </c>
      <c r="C2152" t="s">
        <v>1636</v>
      </c>
      <c r="D2152" t="s">
        <v>1636</v>
      </c>
      <c r="E2152" t="s">
        <v>1359</v>
      </c>
      <c r="F2152" t="s">
        <v>1360</v>
      </c>
      <c r="H2152" t="s">
        <v>128</v>
      </c>
      <c r="I2152" s="3">
        <v>2.0622142959028141E-3</v>
      </c>
      <c r="J2152" s="7">
        <v>39538125889.199997</v>
      </c>
      <c r="K2152">
        <v>3.6555</v>
      </c>
      <c r="L2152" s="3">
        <f t="shared" si="165"/>
        <v>0.98032677884323649</v>
      </c>
      <c r="M2152" s="3">
        <f t="shared" si="166"/>
        <v>2.1035988615308262E-3</v>
      </c>
      <c r="N2152">
        <f t="shared" si="167"/>
        <v>83172356.607583597</v>
      </c>
      <c r="O2152">
        <f t="shared" si="168"/>
        <v>22.752662182350868</v>
      </c>
      <c r="P2152" s="3">
        <f t="shared" si="169"/>
        <v>2.1035988615308262E-3</v>
      </c>
      <c r="Q2152" t="s">
        <v>1637</v>
      </c>
    </row>
    <row r="2153" spans="1:19" x14ac:dyDescent="0.35">
      <c r="A2153" t="s">
        <v>73</v>
      </c>
      <c r="B2153" t="s">
        <v>52</v>
      </c>
      <c r="C2153" t="s">
        <v>1636</v>
      </c>
      <c r="D2153" t="s">
        <v>1636</v>
      </c>
      <c r="E2153" t="s">
        <v>901</v>
      </c>
      <c r="F2153" t="s">
        <v>630</v>
      </c>
      <c r="G2153" t="s">
        <v>902</v>
      </c>
      <c r="H2153" t="s">
        <v>452</v>
      </c>
      <c r="I2153" s="3">
        <v>3.203780175980879E-3</v>
      </c>
      <c r="J2153" s="7">
        <v>39538125889.199997</v>
      </c>
      <c r="K2153">
        <v>3.6555</v>
      </c>
      <c r="L2153" s="3">
        <f t="shared" si="165"/>
        <v>0.98032677884323649</v>
      </c>
      <c r="M2153" s="3">
        <f t="shared" si="166"/>
        <v>3.2680737128911925E-3</v>
      </c>
      <c r="N2153">
        <f t="shared" si="167"/>
        <v>129213509.87547721</v>
      </c>
      <c r="O2153">
        <f t="shared" si="168"/>
        <v>35.347697955266639</v>
      </c>
      <c r="P2153" s="3">
        <f t="shared" si="169"/>
        <v>3.2680737128911925E-3</v>
      </c>
      <c r="Q2153" t="s">
        <v>1637</v>
      </c>
    </row>
    <row r="2154" spans="1:19" x14ac:dyDescent="0.35">
      <c r="A2154" t="s">
        <v>73</v>
      </c>
      <c r="B2154" t="s">
        <v>52</v>
      </c>
      <c r="C2154" t="s">
        <v>1636</v>
      </c>
      <c r="D2154" t="s">
        <v>1636</v>
      </c>
      <c r="E2154" t="s">
        <v>241</v>
      </c>
      <c r="F2154" t="s">
        <v>242</v>
      </c>
      <c r="G2154" t="s">
        <v>233</v>
      </c>
      <c r="H2154" t="s">
        <v>128</v>
      </c>
      <c r="I2154" s="3">
        <v>2.9172962508520481E-3</v>
      </c>
      <c r="J2154" s="7">
        <v>39538125889.199997</v>
      </c>
      <c r="K2154">
        <v>3.6555</v>
      </c>
      <c r="L2154" s="3">
        <f t="shared" si="165"/>
        <v>0.98032677884323649</v>
      </c>
      <c r="M2154" s="3">
        <f t="shared" si="166"/>
        <v>2.9758406215266218E-3</v>
      </c>
      <c r="N2154">
        <f t="shared" si="167"/>
        <v>117659161.12011474</v>
      </c>
      <c r="O2154">
        <f t="shared" si="168"/>
        <v>32.186885821396459</v>
      </c>
      <c r="P2154" s="3">
        <f t="shared" si="169"/>
        <v>2.9758406215266218E-3</v>
      </c>
      <c r="Q2154" t="s">
        <v>1637</v>
      </c>
    </row>
    <row r="2155" spans="1:19" x14ac:dyDescent="0.35">
      <c r="A2155" t="s">
        <v>73</v>
      </c>
      <c r="B2155" t="s">
        <v>52</v>
      </c>
      <c r="C2155" t="s">
        <v>1636</v>
      </c>
      <c r="D2155" t="s">
        <v>1636</v>
      </c>
      <c r="E2155" t="s">
        <v>243</v>
      </c>
      <c r="F2155" t="s">
        <v>244</v>
      </c>
      <c r="G2155" t="s">
        <v>233</v>
      </c>
      <c r="H2155" t="s">
        <v>128</v>
      </c>
      <c r="I2155" s="3">
        <v>2.4212240351100529E-3</v>
      </c>
      <c r="J2155" s="7">
        <v>39538125889.199997</v>
      </c>
      <c r="K2155">
        <v>3.6555</v>
      </c>
      <c r="L2155" s="3">
        <f t="shared" si="165"/>
        <v>0.98032677884323649</v>
      </c>
      <c r="M2155" s="3">
        <f t="shared" si="166"/>
        <v>2.4698132167388538E-3</v>
      </c>
      <c r="N2155">
        <f t="shared" si="167"/>
        <v>97651785.886230797</v>
      </c>
      <c r="O2155">
        <f t="shared" si="168"/>
        <v>26.713660480435177</v>
      </c>
      <c r="P2155" s="3">
        <f t="shared" si="169"/>
        <v>2.4698132167388538E-3</v>
      </c>
      <c r="Q2155" t="s">
        <v>1637</v>
      </c>
    </row>
    <row r="2156" spans="1:19" x14ac:dyDescent="0.35">
      <c r="A2156" t="s">
        <v>73</v>
      </c>
      <c r="B2156" t="s">
        <v>52</v>
      </c>
      <c r="C2156" t="s">
        <v>1636</v>
      </c>
      <c r="D2156" t="s">
        <v>1636</v>
      </c>
      <c r="E2156" t="s">
        <v>247</v>
      </c>
      <c r="F2156" t="s">
        <v>248</v>
      </c>
      <c r="G2156" t="s">
        <v>233</v>
      </c>
      <c r="H2156" t="s">
        <v>128</v>
      </c>
      <c r="I2156" s="3">
        <v>1.577348850816262E-3</v>
      </c>
      <c r="J2156" s="7">
        <v>39538125889.199997</v>
      </c>
      <c r="K2156">
        <v>3.6555</v>
      </c>
      <c r="L2156" s="3">
        <f t="shared" si="165"/>
        <v>0.98032677884323649</v>
      </c>
      <c r="M2156" s="3">
        <f t="shared" si="166"/>
        <v>1.609003125139046E-3</v>
      </c>
      <c r="N2156">
        <f t="shared" si="167"/>
        <v>63616968.117863812</v>
      </c>
      <c r="O2156">
        <f t="shared" si="168"/>
        <v>17.403082510699992</v>
      </c>
      <c r="P2156" s="3">
        <f t="shared" si="169"/>
        <v>1.609003125139046E-3</v>
      </c>
      <c r="Q2156" t="s">
        <v>1637</v>
      </c>
    </row>
    <row r="2157" spans="1:19" x14ac:dyDescent="0.35">
      <c r="A2157" t="s">
        <v>73</v>
      </c>
      <c r="B2157" t="s">
        <v>52</v>
      </c>
      <c r="C2157" t="s">
        <v>1636</v>
      </c>
      <c r="D2157" t="s">
        <v>1636</v>
      </c>
      <c r="E2157" t="s">
        <v>249</v>
      </c>
      <c r="F2157" t="s">
        <v>250</v>
      </c>
      <c r="H2157" t="s">
        <v>128</v>
      </c>
      <c r="I2157" s="3">
        <v>8.1701826429492468E-4</v>
      </c>
      <c r="J2157" s="7">
        <v>39538125889.199997</v>
      </c>
      <c r="K2157">
        <v>3.6555</v>
      </c>
      <c r="L2157" s="3">
        <f t="shared" si="165"/>
        <v>0.98032677884323649</v>
      </c>
      <c r="M2157" s="3">
        <f t="shared" si="166"/>
        <v>8.3341420629046549E-4</v>
      </c>
      <c r="N2157">
        <f t="shared" si="167"/>
        <v>32951635.806160122</v>
      </c>
      <c r="O2157">
        <f t="shared" si="168"/>
        <v>9.0142622913856165</v>
      </c>
      <c r="P2157" s="3">
        <f t="shared" si="169"/>
        <v>8.3341420629046549E-4</v>
      </c>
      <c r="Q2157" t="s">
        <v>1637</v>
      </c>
    </row>
    <row r="2158" spans="1:19" x14ac:dyDescent="0.35">
      <c r="A2158" t="s">
        <v>73</v>
      </c>
      <c r="B2158" t="s">
        <v>52</v>
      </c>
      <c r="C2158" t="s">
        <v>1636</v>
      </c>
      <c r="D2158" t="s">
        <v>1636</v>
      </c>
      <c r="E2158" t="s">
        <v>231</v>
      </c>
      <c r="F2158" t="s">
        <v>232</v>
      </c>
      <c r="H2158" t="s">
        <v>128</v>
      </c>
      <c r="I2158" s="3">
        <v>1.352682988390937E-3</v>
      </c>
      <c r="J2158" s="7">
        <v>39538125889.199997</v>
      </c>
      <c r="K2158">
        <v>3.6555</v>
      </c>
      <c r="L2158" s="3">
        <f t="shared" si="165"/>
        <v>0.98032677884323649</v>
      </c>
      <c r="M2158" s="3">
        <f t="shared" si="166"/>
        <v>1.3798286628332978E-3</v>
      </c>
      <c r="N2158">
        <f t="shared" si="167"/>
        <v>54555839.376629427</v>
      </c>
      <c r="O2158">
        <f t="shared" si="168"/>
        <v>14.924316612400336</v>
      </c>
      <c r="P2158" s="3">
        <f t="shared" si="169"/>
        <v>1.3798286628332978E-3</v>
      </c>
      <c r="Q2158" t="s">
        <v>1637</v>
      </c>
    </row>
    <row r="2159" spans="1:19" x14ac:dyDescent="0.35">
      <c r="A2159" t="s">
        <v>73</v>
      </c>
      <c r="B2159" t="s">
        <v>52</v>
      </c>
      <c r="C2159" t="s">
        <v>29</v>
      </c>
      <c r="D2159" t="s">
        <v>30</v>
      </c>
      <c r="E2159" t="s">
        <v>1243</v>
      </c>
      <c r="F2159" t="s">
        <v>1244</v>
      </c>
      <c r="G2159" t="s">
        <v>1245</v>
      </c>
      <c r="H2159" t="s">
        <v>452</v>
      </c>
      <c r="I2159" s="3">
        <v>2.07505134578204E-8</v>
      </c>
      <c r="J2159" s="7">
        <v>7930987799.5100002</v>
      </c>
      <c r="K2159">
        <v>3.6555</v>
      </c>
      <c r="L2159" s="3">
        <f t="shared" si="165"/>
        <v>0.95735713154437951</v>
      </c>
      <c r="M2159" s="3">
        <f t="shared" si="166"/>
        <v>2.1674788617646061E-8</v>
      </c>
      <c r="N2159">
        <f t="shared" si="167"/>
        <v>171.90248408350914</v>
      </c>
      <c r="O2159">
        <f t="shared" si="168"/>
        <v>4.7025710322393418E-5</v>
      </c>
      <c r="P2159" s="3">
        <f t="shared" si="169"/>
        <v>2.1674788617646061E-8</v>
      </c>
      <c r="Q2159" t="s">
        <v>1638</v>
      </c>
      <c r="R2159" t="s">
        <v>452</v>
      </c>
      <c r="S2159" t="s">
        <v>1245</v>
      </c>
    </row>
    <row r="2160" spans="1:19" x14ac:dyDescent="0.35">
      <c r="A2160" t="s">
        <v>73</v>
      </c>
      <c r="B2160" t="s">
        <v>52</v>
      </c>
      <c r="C2160" t="s">
        <v>1636</v>
      </c>
      <c r="D2160" t="s">
        <v>1636</v>
      </c>
      <c r="E2160" t="s">
        <v>189</v>
      </c>
      <c r="F2160" t="s">
        <v>190</v>
      </c>
      <c r="G2160" t="s">
        <v>191</v>
      </c>
      <c r="H2160" t="s">
        <v>128</v>
      </c>
      <c r="I2160" s="3">
        <v>4.5210083089558557E-3</v>
      </c>
      <c r="J2160" s="7">
        <v>39538125889.199997</v>
      </c>
      <c r="K2160">
        <v>3.6555</v>
      </c>
      <c r="L2160" s="3">
        <f t="shared" si="165"/>
        <v>0.98032677884323649</v>
      </c>
      <c r="M2160" s="3">
        <f t="shared" si="166"/>
        <v>4.6117360114252349E-3</v>
      </c>
      <c r="N2160">
        <f t="shared" si="167"/>
        <v>182339398.987488</v>
      </c>
      <c r="O2160">
        <f t="shared" si="168"/>
        <v>49.880836817805502</v>
      </c>
      <c r="P2160" s="3">
        <f t="shared" si="169"/>
        <v>4.6117360114252349E-3</v>
      </c>
      <c r="Q2160" t="s">
        <v>1637</v>
      </c>
    </row>
    <row r="2161" spans="1:19" x14ac:dyDescent="0.35">
      <c r="A2161" t="s">
        <v>73</v>
      </c>
      <c r="B2161" t="s">
        <v>52</v>
      </c>
      <c r="C2161" t="s">
        <v>29</v>
      </c>
      <c r="D2161" t="s">
        <v>30</v>
      </c>
      <c r="E2161" t="s">
        <v>1498</v>
      </c>
      <c r="F2161" t="s">
        <v>1499</v>
      </c>
      <c r="G2161" t="s">
        <v>1497</v>
      </c>
      <c r="H2161" t="s">
        <v>33</v>
      </c>
      <c r="I2161" s="3">
        <v>7.0463456857354301E-3</v>
      </c>
      <c r="J2161" s="7">
        <v>7930987799.5100002</v>
      </c>
      <c r="K2161">
        <v>3.6555</v>
      </c>
      <c r="L2161" s="3">
        <f t="shared" si="165"/>
        <v>0.95735713154437951</v>
      </c>
      <c r="M2161" s="3">
        <f t="shared" si="166"/>
        <v>7.360205981197924E-3</v>
      </c>
      <c r="N2161">
        <f t="shared" si="167"/>
        <v>58373703.838761263</v>
      </c>
      <c r="O2161">
        <f t="shared" si="168"/>
        <v>15.96873309773253</v>
      </c>
      <c r="P2161" s="3">
        <f t="shared" si="169"/>
        <v>7.360205981197924E-3</v>
      </c>
      <c r="Q2161" t="s">
        <v>1638</v>
      </c>
      <c r="R2161" t="s">
        <v>33</v>
      </c>
      <c r="S2161" t="s">
        <v>1497</v>
      </c>
    </row>
    <row r="2162" spans="1:19" x14ac:dyDescent="0.35">
      <c r="A2162" t="s">
        <v>73</v>
      </c>
      <c r="B2162" t="s">
        <v>52</v>
      </c>
      <c r="C2162" t="s">
        <v>39</v>
      </c>
      <c r="D2162" t="s">
        <v>40</v>
      </c>
      <c r="E2162" t="s">
        <v>1026</v>
      </c>
      <c r="F2162" t="s">
        <v>1027</v>
      </c>
      <c r="H2162" t="s">
        <v>128</v>
      </c>
      <c r="I2162" s="3">
        <v>1.53763601387568E-2</v>
      </c>
      <c r="J2162" s="7">
        <v>28142052356.25</v>
      </c>
      <c r="K2162">
        <v>3.6555</v>
      </c>
      <c r="L2162" s="3">
        <f t="shared" si="165"/>
        <v>0.98579238371259348</v>
      </c>
      <c r="M2162" s="3">
        <f t="shared" si="166"/>
        <v>1.5597970112984519E-2</v>
      </c>
      <c r="N2162">
        <f t="shared" si="167"/>
        <v>438958891.57083303</v>
      </c>
      <c r="O2162">
        <f t="shared" si="168"/>
        <v>120.08176489422323</v>
      </c>
      <c r="P2162" s="3">
        <f t="shared" si="169"/>
        <v>1.5597970112984519E-2</v>
      </c>
      <c r="Q2162" t="s">
        <v>1638</v>
      </c>
      <c r="R2162" t="s">
        <v>920</v>
      </c>
      <c r="S2162" t="s">
        <v>1028</v>
      </c>
    </row>
    <row r="2163" spans="1:19" x14ac:dyDescent="0.35">
      <c r="A2163" t="s">
        <v>73</v>
      </c>
      <c r="B2163" t="s">
        <v>52</v>
      </c>
      <c r="C2163" t="s">
        <v>29</v>
      </c>
      <c r="D2163" t="s">
        <v>30</v>
      </c>
      <c r="E2163" t="s">
        <v>491</v>
      </c>
      <c r="F2163" t="s">
        <v>492</v>
      </c>
      <c r="G2163" t="s">
        <v>493</v>
      </c>
      <c r="H2163" t="s">
        <v>452</v>
      </c>
      <c r="I2163" s="3">
        <v>1.1839940660820999E-3</v>
      </c>
      <c r="J2163" s="7">
        <v>7930987799.5100002</v>
      </c>
      <c r="K2163">
        <v>3.6555</v>
      </c>
      <c r="L2163" s="3">
        <f t="shared" si="165"/>
        <v>0.95735713154437951</v>
      </c>
      <c r="M2163" s="3">
        <f t="shared" si="166"/>
        <v>1.2367318601075406E-3</v>
      </c>
      <c r="N2163">
        <f t="shared" si="167"/>
        <v>9808505.2937782127</v>
      </c>
      <c r="O2163">
        <f t="shared" si="168"/>
        <v>2.6832185183362638</v>
      </c>
      <c r="P2163" s="3">
        <f t="shared" si="169"/>
        <v>1.2367318601075406E-3</v>
      </c>
      <c r="Q2163" t="s">
        <v>1638</v>
      </c>
      <c r="R2163" t="s">
        <v>452</v>
      </c>
      <c r="S2163" t="s">
        <v>493</v>
      </c>
    </row>
    <row r="2164" spans="1:19" x14ac:dyDescent="0.35">
      <c r="A2164" t="s">
        <v>73</v>
      </c>
      <c r="B2164" t="s">
        <v>52</v>
      </c>
      <c r="C2164" t="s">
        <v>39</v>
      </c>
      <c r="D2164" t="s">
        <v>40</v>
      </c>
      <c r="E2164" t="s">
        <v>1341</v>
      </c>
      <c r="F2164" t="s">
        <v>1342</v>
      </c>
      <c r="H2164" t="s">
        <v>128</v>
      </c>
      <c r="I2164" s="3">
        <v>1.0107316283375601E-2</v>
      </c>
      <c r="J2164" s="7">
        <v>28142052356.25</v>
      </c>
      <c r="K2164">
        <v>3.6555</v>
      </c>
      <c r="L2164" s="3">
        <f t="shared" si="165"/>
        <v>0.98579238371259348</v>
      </c>
      <c r="M2164" s="3">
        <f t="shared" si="166"/>
        <v>1.0252986785422736E-2</v>
      </c>
      <c r="N2164">
        <f t="shared" si="167"/>
        <v>288540090.92330605</v>
      </c>
      <c r="O2164">
        <f t="shared" si="168"/>
        <v>78.933139358037494</v>
      </c>
      <c r="P2164" s="3">
        <f t="shared" si="169"/>
        <v>1.0252986785422738E-2</v>
      </c>
      <c r="Q2164" t="s">
        <v>1638</v>
      </c>
      <c r="R2164" t="s">
        <v>920</v>
      </c>
      <c r="S2164" t="s">
        <v>1343</v>
      </c>
    </row>
    <row r="2165" spans="1:19" x14ac:dyDescent="0.35">
      <c r="A2165" t="s">
        <v>73</v>
      </c>
      <c r="B2165" t="s">
        <v>52</v>
      </c>
      <c r="C2165" t="s">
        <v>39</v>
      </c>
      <c r="D2165" t="s">
        <v>40</v>
      </c>
      <c r="E2165" t="s">
        <v>102</v>
      </c>
      <c r="F2165" t="s">
        <v>103</v>
      </c>
      <c r="G2165" t="s">
        <v>62</v>
      </c>
      <c r="H2165" t="s">
        <v>33</v>
      </c>
      <c r="I2165" s="3">
        <v>3.6788541100102101E-2</v>
      </c>
      <c r="J2165" s="7">
        <v>28142052356.25</v>
      </c>
      <c r="K2165">
        <v>3.6555</v>
      </c>
      <c r="L2165" s="3">
        <f t="shared" si="165"/>
        <v>0.98579238371259348</v>
      </c>
      <c r="M2165" s="3">
        <f t="shared" si="166"/>
        <v>3.7318751603205483E-2</v>
      </c>
      <c r="N2165">
        <f t="shared" si="167"/>
        <v>1050226261.4872973</v>
      </c>
      <c r="O2165">
        <f t="shared" si="168"/>
        <v>287.30030405889681</v>
      </c>
      <c r="P2165" s="3">
        <f t="shared" si="169"/>
        <v>3.7318751603205483E-2</v>
      </c>
      <c r="Q2165" t="s">
        <v>1638</v>
      </c>
      <c r="R2165" t="s">
        <v>33</v>
      </c>
      <c r="S2165" t="s">
        <v>62</v>
      </c>
    </row>
    <row r="2166" spans="1:19" x14ac:dyDescent="0.35">
      <c r="A2166" t="s">
        <v>73</v>
      </c>
      <c r="B2166" t="s">
        <v>52</v>
      </c>
      <c r="C2166" t="s">
        <v>29</v>
      </c>
      <c r="D2166" t="s">
        <v>30</v>
      </c>
      <c r="E2166" t="s">
        <v>102</v>
      </c>
      <c r="F2166" t="s">
        <v>103</v>
      </c>
      <c r="G2166" t="s">
        <v>62</v>
      </c>
      <c r="H2166" t="s">
        <v>33</v>
      </c>
      <c r="I2166" s="3">
        <v>7.6173377235276996E-3</v>
      </c>
      <c r="J2166" s="7">
        <v>7930987799.5100002</v>
      </c>
      <c r="K2166">
        <v>3.6555</v>
      </c>
      <c r="L2166" s="3">
        <f t="shared" si="165"/>
        <v>0.95735713154437951</v>
      </c>
      <c r="M2166" s="3">
        <f t="shared" si="166"/>
        <v>7.9566313056441546E-3</v>
      </c>
      <c r="N2166">
        <f t="shared" si="167"/>
        <v>63103945.810263112</v>
      </c>
      <c r="O2166">
        <f t="shared" si="168"/>
        <v>17.262739928946274</v>
      </c>
      <c r="P2166" s="3">
        <f t="shared" si="169"/>
        <v>7.9566313056441546E-3</v>
      </c>
      <c r="Q2166" t="s">
        <v>1638</v>
      </c>
      <c r="R2166" t="s">
        <v>33</v>
      </c>
      <c r="S2166" t="s">
        <v>62</v>
      </c>
    </row>
    <row r="2167" spans="1:19" x14ac:dyDescent="0.35">
      <c r="A2167" t="s">
        <v>73</v>
      </c>
      <c r="B2167" t="s">
        <v>52</v>
      </c>
      <c r="C2167" t="s">
        <v>39</v>
      </c>
      <c r="D2167" t="s">
        <v>40</v>
      </c>
      <c r="E2167" t="s">
        <v>491</v>
      </c>
      <c r="F2167" t="s">
        <v>492</v>
      </c>
      <c r="G2167" t="s">
        <v>493</v>
      </c>
      <c r="H2167" t="s">
        <v>452</v>
      </c>
      <c r="I2167" s="3">
        <v>4.0300653047995497E-9</v>
      </c>
      <c r="J2167" s="7">
        <v>28142052356.25</v>
      </c>
      <c r="K2167">
        <v>3.6555</v>
      </c>
      <c r="L2167" s="3">
        <f t="shared" si="165"/>
        <v>0.98579238371259348</v>
      </c>
      <c r="M2167" s="3">
        <f t="shared" si="166"/>
        <v>4.0881481449693473E-9</v>
      </c>
      <c r="N2167">
        <f t="shared" si="167"/>
        <v>115.04887913583369</v>
      </c>
      <c r="O2167">
        <f t="shared" si="168"/>
        <v>3.1472816067797484E-5</v>
      </c>
      <c r="P2167" s="3">
        <f t="shared" si="169"/>
        <v>4.0881481449693473E-9</v>
      </c>
      <c r="Q2167" t="s">
        <v>1638</v>
      </c>
      <c r="R2167" t="s">
        <v>452</v>
      </c>
      <c r="S2167" t="s">
        <v>493</v>
      </c>
    </row>
    <row r="2168" spans="1:19" x14ac:dyDescent="0.35">
      <c r="A2168" t="s">
        <v>73</v>
      </c>
      <c r="B2168" t="s">
        <v>52</v>
      </c>
      <c r="C2168" t="s">
        <v>39</v>
      </c>
      <c r="D2168" t="s">
        <v>40</v>
      </c>
      <c r="E2168" t="s">
        <v>1035</v>
      </c>
      <c r="F2168" t="s">
        <v>1036</v>
      </c>
      <c r="H2168" t="s">
        <v>128</v>
      </c>
      <c r="I2168" s="3">
        <v>8.0109419998432296E-4</v>
      </c>
      <c r="J2168" s="7">
        <v>28142052356.25</v>
      </c>
      <c r="K2168">
        <v>3.6555</v>
      </c>
      <c r="L2168" s="3">
        <f t="shared" si="165"/>
        <v>0.98579238371259348</v>
      </c>
      <c r="M2168" s="3">
        <f t="shared" si="166"/>
        <v>8.1263987551549288E-4</v>
      </c>
      <c r="N2168">
        <f t="shared" si="167"/>
        <v>22869353.923533484</v>
      </c>
      <c r="O2168">
        <f t="shared" si="168"/>
        <v>6.2561493430538873</v>
      </c>
      <c r="P2168" s="3">
        <f t="shared" si="169"/>
        <v>8.1263987551549288E-4</v>
      </c>
      <c r="Q2168" t="s">
        <v>1638</v>
      </c>
      <c r="R2168" t="s">
        <v>920</v>
      </c>
      <c r="S2168" t="s">
        <v>1037</v>
      </c>
    </row>
    <row r="2169" spans="1:19" x14ac:dyDescent="0.35">
      <c r="A2169" t="s">
        <v>73</v>
      </c>
      <c r="B2169" t="s">
        <v>52</v>
      </c>
      <c r="C2169" t="s">
        <v>39</v>
      </c>
      <c r="D2169" t="s">
        <v>40</v>
      </c>
      <c r="E2169" t="s">
        <v>1038</v>
      </c>
      <c r="F2169" t="s">
        <v>1039</v>
      </c>
      <c r="H2169" t="s">
        <v>128</v>
      </c>
      <c r="I2169" s="3">
        <v>1.13255445458838E-3</v>
      </c>
      <c r="J2169" s="7">
        <v>28142052356.25</v>
      </c>
      <c r="K2169">
        <v>3.6555</v>
      </c>
      <c r="L2169" s="3">
        <f t="shared" si="165"/>
        <v>0.98579238371259348</v>
      </c>
      <c r="M2169" s="3">
        <f t="shared" si="166"/>
        <v>1.1488772618865909E-3</v>
      </c>
      <c r="N2169">
        <f t="shared" si="167"/>
        <v>32331764.054917585</v>
      </c>
      <c r="O2169">
        <f t="shared" si="168"/>
        <v>8.844689934322961</v>
      </c>
      <c r="P2169" s="3">
        <f t="shared" si="169"/>
        <v>1.1488772618865909E-3</v>
      </c>
      <c r="Q2169" t="s">
        <v>1638</v>
      </c>
      <c r="R2169" t="s">
        <v>920</v>
      </c>
      <c r="S2169" t="s">
        <v>1037</v>
      </c>
    </row>
    <row r="2170" spans="1:19" x14ac:dyDescent="0.35">
      <c r="A2170" t="s">
        <v>73</v>
      </c>
      <c r="B2170" t="s">
        <v>52</v>
      </c>
      <c r="C2170" t="s">
        <v>39</v>
      </c>
      <c r="D2170" t="s">
        <v>40</v>
      </c>
      <c r="E2170" t="s">
        <v>104</v>
      </c>
      <c r="F2170" t="s">
        <v>105</v>
      </c>
      <c r="G2170" t="s">
        <v>62</v>
      </c>
      <c r="H2170" t="s">
        <v>33</v>
      </c>
      <c r="I2170" s="3">
        <v>3.5007104201080302E-4</v>
      </c>
      <c r="J2170" s="7">
        <v>28142052356.25</v>
      </c>
      <c r="K2170">
        <v>3.6555</v>
      </c>
      <c r="L2170" s="3">
        <f t="shared" si="165"/>
        <v>0.98579238371259348</v>
      </c>
      <c r="M2170" s="3">
        <f t="shared" si="166"/>
        <v>3.5511639955301762E-4</v>
      </c>
      <c r="N2170">
        <f t="shared" si="167"/>
        <v>9993704.3087840155</v>
      </c>
      <c r="O2170">
        <f t="shared" si="168"/>
        <v>2.7338816328228739</v>
      </c>
      <c r="P2170" s="3">
        <f t="shared" si="169"/>
        <v>3.5511639955301762E-4</v>
      </c>
      <c r="Q2170" t="s">
        <v>1638</v>
      </c>
      <c r="R2170" t="s">
        <v>33</v>
      </c>
      <c r="S2170" t="s">
        <v>62</v>
      </c>
    </row>
    <row r="2171" spans="1:19" x14ac:dyDescent="0.35">
      <c r="A2171" t="s">
        <v>73</v>
      </c>
      <c r="B2171" t="s">
        <v>52</v>
      </c>
      <c r="C2171" t="s">
        <v>39</v>
      </c>
      <c r="D2171" t="s">
        <v>40</v>
      </c>
      <c r="E2171" t="s">
        <v>498</v>
      </c>
      <c r="F2171" t="s">
        <v>499</v>
      </c>
      <c r="G2171" t="s">
        <v>500</v>
      </c>
      <c r="H2171" t="s">
        <v>452</v>
      </c>
      <c r="I2171" s="3">
        <v>9.8891142265539897E-5</v>
      </c>
      <c r="J2171" s="7">
        <v>28142052356.25</v>
      </c>
      <c r="K2171">
        <v>3.6555</v>
      </c>
      <c r="L2171" s="3">
        <f t="shared" si="165"/>
        <v>0.98579238371259348</v>
      </c>
      <c r="M2171" s="3">
        <f t="shared" si="166"/>
        <v>1.0031639917231444E-4</v>
      </c>
      <c r="N2171">
        <f t="shared" si="167"/>
        <v>2823109.3576977472</v>
      </c>
      <c r="O2171">
        <f t="shared" si="168"/>
        <v>0.77229089254486316</v>
      </c>
      <c r="P2171" s="3">
        <f t="shared" si="169"/>
        <v>1.0031639917231444E-4</v>
      </c>
      <c r="Q2171" t="s">
        <v>1638</v>
      </c>
      <c r="R2171" t="s">
        <v>452</v>
      </c>
      <c r="S2171" t="s">
        <v>500</v>
      </c>
    </row>
    <row r="2172" spans="1:19" x14ac:dyDescent="0.35">
      <c r="A2172" t="s">
        <v>73</v>
      </c>
      <c r="B2172" t="s">
        <v>52</v>
      </c>
      <c r="C2172" t="s">
        <v>29</v>
      </c>
      <c r="D2172" t="s">
        <v>30</v>
      </c>
      <c r="E2172" t="s">
        <v>498</v>
      </c>
      <c r="F2172" t="s">
        <v>499</v>
      </c>
      <c r="G2172" t="s">
        <v>500</v>
      </c>
      <c r="H2172" t="s">
        <v>452</v>
      </c>
      <c r="I2172" s="3">
        <v>1.58984627852355E-2</v>
      </c>
      <c r="J2172" s="7">
        <v>7930987799.5100002</v>
      </c>
      <c r="K2172">
        <v>3.6555</v>
      </c>
      <c r="L2172" s="3">
        <f t="shared" si="165"/>
        <v>0.95735713154437951</v>
      </c>
      <c r="M2172" s="3">
        <f t="shared" si="166"/>
        <v>1.6606616550282109E-2</v>
      </c>
      <c r="N2172">
        <f t="shared" si="167"/>
        <v>131706873.25142826</v>
      </c>
      <c r="O2172">
        <f t="shared" si="168"/>
        <v>36.029783408953151</v>
      </c>
      <c r="P2172" s="3">
        <f t="shared" si="169"/>
        <v>1.6606616550282109E-2</v>
      </c>
      <c r="Q2172" t="s">
        <v>1638</v>
      </c>
      <c r="R2172" t="s">
        <v>452</v>
      </c>
      <c r="S2172" t="s">
        <v>500</v>
      </c>
    </row>
    <row r="2173" spans="1:19" x14ac:dyDescent="0.35">
      <c r="A2173" t="s">
        <v>73</v>
      </c>
      <c r="B2173" t="s">
        <v>52</v>
      </c>
      <c r="C2173" t="s">
        <v>29</v>
      </c>
      <c r="D2173" t="s">
        <v>30</v>
      </c>
      <c r="E2173" t="s">
        <v>108</v>
      </c>
      <c r="F2173" t="s">
        <v>109</v>
      </c>
      <c r="G2173" t="s">
        <v>62</v>
      </c>
      <c r="H2173" t="s">
        <v>33</v>
      </c>
      <c r="I2173" s="3">
        <v>5.69575347342952E-3</v>
      </c>
      <c r="J2173" s="7">
        <v>7930987799.5100002</v>
      </c>
      <c r="K2173">
        <v>3.6555</v>
      </c>
      <c r="L2173" s="3">
        <f t="shared" si="165"/>
        <v>0.95735713154437951</v>
      </c>
      <c r="M2173" s="3">
        <f t="shared" si="166"/>
        <v>5.9494553137566363E-3</v>
      </c>
      <c r="N2173">
        <f t="shared" si="167"/>
        <v>47185057.507133827</v>
      </c>
      <c r="O2173">
        <f t="shared" si="168"/>
        <v>12.907962660958509</v>
      </c>
      <c r="P2173" s="3">
        <f t="shared" si="169"/>
        <v>5.9494553137566372E-3</v>
      </c>
      <c r="Q2173" t="s">
        <v>1638</v>
      </c>
      <c r="R2173" t="s">
        <v>33</v>
      </c>
      <c r="S2173" t="s">
        <v>62</v>
      </c>
    </row>
    <row r="2174" spans="1:19" x14ac:dyDescent="0.35">
      <c r="A2174" t="s">
        <v>73</v>
      </c>
      <c r="B2174" t="s">
        <v>52</v>
      </c>
      <c r="C2174" t="s">
        <v>39</v>
      </c>
      <c r="D2174" t="s">
        <v>40</v>
      </c>
      <c r="E2174" t="s">
        <v>1040</v>
      </c>
      <c r="F2174" t="s">
        <v>1041</v>
      </c>
      <c r="H2174" t="s">
        <v>128</v>
      </c>
      <c r="I2174" s="3">
        <v>4.4020083480484301E-3</v>
      </c>
      <c r="J2174" s="7">
        <v>28142052356.25</v>
      </c>
      <c r="K2174">
        <v>3.6555</v>
      </c>
      <c r="L2174" s="3">
        <f t="shared" si="165"/>
        <v>0.98579238371259348</v>
      </c>
      <c r="M2174" s="3">
        <f t="shared" si="166"/>
        <v>4.465451773394742E-3</v>
      </c>
      <c r="N2174">
        <f t="shared" si="167"/>
        <v>125666977.60118423</v>
      </c>
      <c r="O2174">
        <f t="shared" si="168"/>
        <v>34.377507208640196</v>
      </c>
      <c r="P2174" s="3">
        <f t="shared" si="169"/>
        <v>4.465451773394742E-3</v>
      </c>
      <c r="Q2174" t="s">
        <v>1638</v>
      </c>
      <c r="R2174" t="s">
        <v>920</v>
      </c>
      <c r="S2174" t="s">
        <v>1042</v>
      </c>
    </row>
    <row r="2175" spans="1:19" x14ac:dyDescent="0.35">
      <c r="A2175" t="s">
        <v>73</v>
      </c>
      <c r="B2175" t="s">
        <v>52</v>
      </c>
      <c r="C2175" t="s">
        <v>29</v>
      </c>
      <c r="D2175" t="s">
        <v>30</v>
      </c>
      <c r="E2175" t="s">
        <v>504</v>
      </c>
      <c r="F2175" t="s">
        <v>505</v>
      </c>
      <c r="G2175" t="s">
        <v>506</v>
      </c>
      <c r="H2175" t="s">
        <v>452</v>
      </c>
      <c r="I2175" s="3">
        <v>7.9060018411622208E-6</v>
      </c>
      <c r="J2175" s="7">
        <v>7930987799.5100002</v>
      </c>
      <c r="K2175">
        <v>3.6555</v>
      </c>
      <c r="L2175" s="3">
        <f t="shared" si="165"/>
        <v>0.95735713154437951</v>
      </c>
      <c r="M2175" s="3">
        <f t="shared" si="166"/>
        <v>8.2581531809435608E-6</v>
      </c>
      <c r="N2175">
        <f t="shared" si="167"/>
        <v>65495.31212454808</v>
      </c>
      <c r="O2175">
        <f t="shared" si="168"/>
        <v>1.791692302682207E-2</v>
      </c>
      <c r="P2175" s="3">
        <f t="shared" si="169"/>
        <v>8.2581531809435608E-6</v>
      </c>
      <c r="Q2175" t="s">
        <v>1638</v>
      </c>
      <c r="R2175" t="s">
        <v>452</v>
      </c>
      <c r="S2175" t="s">
        <v>506</v>
      </c>
    </row>
    <row r="2176" spans="1:19" x14ac:dyDescent="0.35">
      <c r="A2176" t="s">
        <v>73</v>
      </c>
      <c r="B2176" t="s">
        <v>52</v>
      </c>
      <c r="C2176" t="s">
        <v>39</v>
      </c>
      <c r="D2176" t="s">
        <v>40</v>
      </c>
      <c r="E2176" t="s">
        <v>1344</v>
      </c>
      <c r="F2176" t="s">
        <v>1345</v>
      </c>
      <c r="H2176" t="s">
        <v>128</v>
      </c>
      <c r="I2176" s="3">
        <v>1.16408733555129E-2</v>
      </c>
      <c r="J2176" s="7">
        <v>28142052356.25</v>
      </c>
      <c r="K2176">
        <v>3.6555</v>
      </c>
      <c r="L2176" s="3">
        <f t="shared" si="165"/>
        <v>0.98579238371259348</v>
      </c>
      <c r="M2176" s="3">
        <f t="shared" si="166"/>
        <v>1.1808646067716812E-2</v>
      </c>
      <c r="N2176">
        <f t="shared" si="167"/>
        <v>332319535.89411223</v>
      </c>
      <c r="O2176">
        <f t="shared" si="168"/>
        <v>90.909461330628432</v>
      </c>
      <c r="P2176" s="3">
        <f t="shared" si="169"/>
        <v>1.1808646067716812E-2</v>
      </c>
      <c r="Q2176" t="s">
        <v>1638</v>
      </c>
      <c r="R2176" t="s">
        <v>920</v>
      </c>
      <c r="S2176" t="s">
        <v>1346</v>
      </c>
    </row>
    <row r="2177" spans="1:19" x14ac:dyDescent="0.35">
      <c r="A2177" t="s">
        <v>73</v>
      </c>
      <c r="B2177" t="s">
        <v>52</v>
      </c>
      <c r="C2177" t="s">
        <v>39</v>
      </c>
      <c r="D2177" t="s">
        <v>40</v>
      </c>
      <c r="E2177" t="s">
        <v>108</v>
      </c>
      <c r="F2177" t="s">
        <v>109</v>
      </c>
      <c r="G2177" t="s">
        <v>62</v>
      </c>
      <c r="H2177" t="s">
        <v>33</v>
      </c>
      <c r="I2177" s="3">
        <v>4.3205075377936303E-3</v>
      </c>
      <c r="J2177" s="7">
        <v>28142052356.25</v>
      </c>
      <c r="K2177">
        <v>3.6555</v>
      </c>
      <c r="L2177" s="3">
        <f t="shared" si="165"/>
        <v>0.98579238371259348</v>
      </c>
      <c r="M2177" s="3">
        <f t="shared" si="166"/>
        <v>4.3827763423391073E-3</v>
      </c>
      <c r="N2177">
        <f t="shared" si="167"/>
        <v>123340321.29184103</v>
      </c>
      <c r="O2177">
        <f t="shared" si="168"/>
        <v>33.741026204853242</v>
      </c>
      <c r="P2177" s="3">
        <f t="shared" si="169"/>
        <v>4.3827763423391073E-3</v>
      </c>
      <c r="Q2177" t="s">
        <v>1638</v>
      </c>
      <c r="R2177" t="s">
        <v>33</v>
      </c>
      <c r="S2177" t="s">
        <v>62</v>
      </c>
    </row>
    <row r="2178" spans="1:19" x14ac:dyDescent="0.35">
      <c r="A2178" t="s">
        <v>73</v>
      </c>
      <c r="B2178" t="s">
        <v>52</v>
      </c>
      <c r="C2178" t="s">
        <v>39</v>
      </c>
      <c r="D2178" t="s">
        <v>40</v>
      </c>
      <c r="E2178" t="s">
        <v>504</v>
      </c>
      <c r="F2178" t="s">
        <v>505</v>
      </c>
      <c r="G2178" t="s">
        <v>506</v>
      </c>
      <c r="H2178" t="s">
        <v>452</v>
      </c>
      <c r="I2178" s="3">
        <v>4.3872792606529303E-6</v>
      </c>
      <c r="J2178" s="7">
        <v>28142052356.25</v>
      </c>
      <c r="K2178">
        <v>3.6555</v>
      </c>
      <c r="L2178" s="3">
        <f t="shared" ref="L2178:L2241" si="170">SUMIFS($I$2:$I$3582,$A$2:$A$3582,$A2178,$B$2:$B$3582,$B2178,$C$2:$C$3582,$C2178)</f>
        <v>0.98579238371259348</v>
      </c>
      <c r="M2178" s="3">
        <f t="shared" ref="M2178:M2241" si="171">IF(L2178=0,0,I2178/L2178)</f>
        <v>4.4505104047669697E-6</v>
      </c>
      <c r="N2178">
        <f t="shared" ref="N2178:N2241" si="172">M2178*J2178</f>
        <v>125246.49682298744</v>
      </c>
      <c r="O2178">
        <f t="shared" ref="O2178:O2241" si="173">IF(K2178=0,"",N2178/K2178/1000000)</f>
        <v>3.4262480323618505E-2</v>
      </c>
      <c r="P2178" s="3">
        <f t="shared" ref="P2178:P2241" si="174">IF(J2178=0,0,N2178/J2178)</f>
        <v>4.4505104047669697E-6</v>
      </c>
      <c r="Q2178" t="s">
        <v>1638</v>
      </c>
      <c r="R2178" t="s">
        <v>452</v>
      </c>
      <c r="S2178" t="s">
        <v>506</v>
      </c>
    </row>
    <row r="2179" spans="1:19" x14ac:dyDescent="0.35">
      <c r="A2179" t="s">
        <v>73</v>
      </c>
      <c r="B2179" t="s">
        <v>52</v>
      </c>
      <c r="C2179" t="s">
        <v>76</v>
      </c>
      <c r="D2179" t="s">
        <v>77</v>
      </c>
      <c r="E2179" t="s">
        <v>1053</v>
      </c>
      <c r="F2179" t="s">
        <v>1054</v>
      </c>
      <c r="H2179" t="s">
        <v>128</v>
      </c>
      <c r="I2179" s="3">
        <v>9.4873659695470097E-3</v>
      </c>
      <c r="J2179" s="7">
        <v>3465085733.4400001</v>
      </c>
      <c r="K2179">
        <v>3.6555</v>
      </c>
      <c r="L2179" s="3">
        <f t="shared" si="170"/>
        <v>0.98851089210213039</v>
      </c>
      <c r="M2179" s="3">
        <f t="shared" si="171"/>
        <v>9.597634224719093E-3</v>
      </c>
      <c r="N2179">
        <f t="shared" si="172"/>
        <v>33256625.426849604</v>
      </c>
      <c r="O2179">
        <f t="shared" si="173"/>
        <v>9.0976953704964032</v>
      </c>
      <c r="P2179" s="3">
        <f t="shared" si="174"/>
        <v>9.597634224719093E-3</v>
      </c>
      <c r="Q2179" t="s">
        <v>1638</v>
      </c>
      <c r="R2179" t="s">
        <v>920</v>
      </c>
      <c r="S2179" t="s">
        <v>1055</v>
      </c>
    </row>
    <row r="2180" spans="1:19" x14ac:dyDescent="0.35">
      <c r="A2180" t="s">
        <v>73</v>
      </c>
      <c r="B2180" t="s">
        <v>52</v>
      </c>
      <c r="C2180" t="s">
        <v>29</v>
      </c>
      <c r="D2180" t="s">
        <v>30</v>
      </c>
      <c r="E2180" t="s">
        <v>1500</v>
      </c>
      <c r="F2180" t="s">
        <v>1501</v>
      </c>
      <c r="G2180" t="s">
        <v>62</v>
      </c>
      <c r="H2180" t="s">
        <v>33</v>
      </c>
      <c r="I2180" s="3">
        <v>7.32874991942567E-3</v>
      </c>
      <c r="J2180" s="7">
        <v>7930987799.5100002</v>
      </c>
      <c r="K2180">
        <v>3.6555</v>
      </c>
      <c r="L2180" s="3">
        <f t="shared" si="170"/>
        <v>0.95735713154437951</v>
      </c>
      <c r="M2180" s="3">
        <f t="shared" si="171"/>
        <v>7.6551891430558967E-3</v>
      </c>
      <c r="N2180">
        <f t="shared" si="172"/>
        <v>60713211.696517728</v>
      </c>
      <c r="O2180">
        <f t="shared" si="173"/>
        <v>16.608729776095672</v>
      </c>
      <c r="P2180" s="3">
        <f t="shared" si="174"/>
        <v>7.6551891430558967E-3</v>
      </c>
      <c r="Q2180" t="s">
        <v>1638</v>
      </c>
      <c r="R2180" t="s">
        <v>33</v>
      </c>
      <c r="S2180" t="s">
        <v>62</v>
      </c>
    </row>
    <row r="2181" spans="1:19" x14ac:dyDescent="0.35">
      <c r="A2181" t="s">
        <v>73</v>
      </c>
      <c r="B2181" t="s">
        <v>52</v>
      </c>
      <c r="C2181" t="s">
        <v>39</v>
      </c>
      <c r="D2181" t="s">
        <v>40</v>
      </c>
      <c r="E2181" t="s">
        <v>1053</v>
      </c>
      <c r="F2181" t="s">
        <v>1054</v>
      </c>
      <c r="H2181" t="s">
        <v>128</v>
      </c>
      <c r="I2181" s="3">
        <v>1.7871558098456501E-3</v>
      </c>
      <c r="J2181" s="7">
        <v>28142052356.25</v>
      </c>
      <c r="K2181">
        <v>3.6555</v>
      </c>
      <c r="L2181" s="3">
        <f t="shared" si="170"/>
        <v>0.98579238371259348</v>
      </c>
      <c r="M2181" s="3">
        <f t="shared" si="171"/>
        <v>1.8129129818542939E-3</v>
      </c>
      <c r="N2181">
        <f t="shared" si="172"/>
        <v>51019092.052668847</v>
      </c>
      <c r="O2181">
        <f t="shared" si="173"/>
        <v>13.95680264058784</v>
      </c>
      <c r="P2181" s="3">
        <f t="shared" si="174"/>
        <v>1.8129129818542939E-3</v>
      </c>
      <c r="Q2181" t="s">
        <v>1638</v>
      </c>
      <c r="R2181" t="s">
        <v>920</v>
      </c>
      <c r="S2181" t="s">
        <v>1055</v>
      </c>
    </row>
    <row r="2182" spans="1:19" x14ac:dyDescent="0.35">
      <c r="A2182" t="s">
        <v>73</v>
      </c>
      <c r="B2182" t="s">
        <v>52</v>
      </c>
      <c r="C2182" t="s">
        <v>29</v>
      </c>
      <c r="D2182" t="s">
        <v>30</v>
      </c>
      <c r="E2182" t="s">
        <v>1249</v>
      </c>
      <c r="F2182" t="s">
        <v>1250</v>
      </c>
      <c r="G2182" t="s">
        <v>1251</v>
      </c>
      <c r="H2182" t="s">
        <v>452</v>
      </c>
      <c r="I2182" s="3">
        <v>6.3480786781968895E-8</v>
      </c>
      <c r="J2182" s="7">
        <v>7930987799.5100002</v>
      </c>
      <c r="K2182">
        <v>3.6555</v>
      </c>
      <c r="L2182" s="3">
        <f t="shared" si="170"/>
        <v>0.95735713154437951</v>
      </c>
      <c r="M2182" s="3">
        <f t="shared" si="171"/>
        <v>6.6308365697933034E-8</v>
      </c>
      <c r="N2182">
        <f t="shared" si="172"/>
        <v>525.89083935575434</v>
      </c>
      <c r="O2182">
        <f t="shared" si="173"/>
        <v>1.4386290229948141E-4</v>
      </c>
      <c r="P2182" s="3">
        <f t="shared" si="174"/>
        <v>6.6308365697933034E-8</v>
      </c>
      <c r="Q2182" t="s">
        <v>1638</v>
      </c>
      <c r="R2182" t="s">
        <v>452</v>
      </c>
      <c r="S2182" t="s">
        <v>1251</v>
      </c>
    </row>
    <row r="2183" spans="1:19" x14ac:dyDescent="0.35">
      <c r="A2183" t="s">
        <v>73</v>
      </c>
      <c r="B2183" t="s">
        <v>52</v>
      </c>
      <c r="C2183" t="s">
        <v>39</v>
      </c>
      <c r="D2183" t="s">
        <v>40</v>
      </c>
      <c r="E2183" t="s">
        <v>1500</v>
      </c>
      <c r="F2183" t="s">
        <v>1501</v>
      </c>
      <c r="G2183" t="s">
        <v>62</v>
      </c>
      <c r="H2183" t="s">
        <v>33</v>
      </c>
      <c r="I2183" s="3">
        <v>2.94097242914822E-3</v>
      </c>
      <c r="J2183" s="7">
        <v>28142052356.25</v>
      </c>
      <c r="K2183">
        <v>3.6555</v>
      </c>
      <c r="L2183" s="3">
        <f t="shared" si="170"/>
        <v>0.98579238371259348</v>
      </c>
      <c r="M2183" s="3">
        <f t="shared" si="171"/>
        <v>2.9833588468925086E-3</v>
      </c>
      <c r="N2183">
        <f t="shared" si="172"/>
        <v>83957840.866730601</v>
      </c>
      <c r="O2183">
        <f t="shared" si="173"/>
        <v>22.967539561409001</v>
      </c>
      <c r="P2183" s="3">
        <f t="shared" si="174"/>
        <v>2.9833588468925086E-3</v>
      </c>
      <c r="Q2183" t="s">
        <v>1638</v>
      </c>
      <c r="R2183" t="s">
        <v>33</v>
      </c>
      <c r="S2183" t="s">
        <v>62</v>
      </c>
    </row>
    <row r="2184" spans="1:19" x14ac:dyDescent="0.35">
      <c r="A2184" t="s">
        <v>73</v>
      </c>
      <c r="B2184" t="s">
        <v>52</v>
      </c>
      <c r="C2184" t="s">
        <v>39</v>
      </c>
      <c r="D2184" t="s">
        <v>40</v>
      </c>
      <c r="E2184" t="s">
        <v>1067</v>
      </c>
      <c r="F2184" t="s">
        <v>1068</v>
      </c>
      <c r="H2184" t="s">
        <v>128</v>
      </c>
      <c r="I2184" s="3">
        <v>2.4667346385203601E-2</v>
      </c>
      <c r="J2184" s="7">
        <v>28142052356.25</v>
      </c>
      <c r="K2184">
        <v>3.6555</v>
      </c>
      <c r="L2184" s="3">
        <f t="shared" si="170"/>
        <v>0.98579238371259348</v>
      </c>
      <c r="M2184" s="3">
        <f t="shared" si="171"/>
        <v>2.5022861601246997E-2</v>
      </c>
      <c r="N2184">
        <f t="shared" si="172"/>
        <v>704194681.28549075</v>
      </c>
      <c r="O2184">
        <f t="shared" si="173"/>
        <v>192.63977056093304</v>
      </c>
      <c r="P2184" s="3">
        <f t="shared" si="174"/>
        <v>2.5022861601247001E-2</v>
      </c>
      <c r="Q2184" t="s">
        <v>1638</v>
      </c>
      <c r="R2184" t="s">
        <v>920</v>
      </c>
      <c r="S2184" t="s">
        <v>1069</v>
      </c>
    </row>
    <row r="2185" spans="1:19" x14ac:dyDescent="0.35">
      <c r="A2185" t="s">
        <v>73</v>
      </c>
      <c r="B2185" t="s">
        <v>52</v>
      </c>
      <c r="C2185" t="s">
        <v>29</v>
      </c>
      <c r="D2185" t="s">
        <v>30</v>
      </c>
      <c r="E2185" t="s">
        <v>531</v>
      </c>
      <c r="F2185" t="s">
        <v>532</v>
      </c>
      <c r="G2185" t="s">
        <v>530</v>
      </c>
      <c r="H2185" t="s">
        <v>452</v>
      </c>
      <c r="I2185" s="3">
        <v>4.0894174724291903E-2</v>
      </c>
      <c r="J2185" s="7">
        <v>7930987799.5100002</v>
      </c>
      <c r="K2185">
        <v>3.6555</v>
      </c>
      <c r="L2185" s="3">
        <f t="shared" si="170"/>
        <v>0.95735713154437951</v>
      </c>
      <c r="M2185" s="3">
        <f t="shared" si="171"/>
        <v>4.271569446432457E-2</v>
      </c>
      <c r="N2185">
        <f t="shared" si="172"/>
        <v>338777651.64415503</v>
      </c>
      <c r="O2185">
        <f t="shared" si="173"/>
        <v>92.676145983902344</v>
      </c>
      <c r="P2185" s="3">
        <f t="shared" si="174"/>
        <v>4.271569446432457E-2</v>
      </c>
      <c r="Q2185" t="s">
        <v>1638</v>
      </c>
      <c r="R2185" t="s">
        <v>452</v>
      </c>
      <c r="S2185" t="s">
        <v>530</v>
      </c>
    </row>
    <row r="2186" spans="1:19" x14ac:dyDescent="0.35">
      <c r="A2186" t="s">
        <v>73</v>
      </c>
      <c r="B2186" t="s">
        <v>52</v>
      </c>
      <c r="C2186" t="s">
        <v>29</v>
      </c>
      <c r="D2186" t="s">
        <v>30</v>
      </c>
      <c r="E2186" t="s">
        <v>110</v>
      </c>
      <c r="F2186" t="s">
        <v>111</v>
      </c>
      <c r="G2186" t="s">
        <v>62</v>
      </c>
      <c r="H2186" t="s">
        <v>33</v>
      </c>
      <c r="I2186" s="3">
        <v>4.6705468339985401E-2</v>
      </c>
      <c r="J2186" s="7">
        <v>7930987799.5100002</v>
      </c>
      <c r="K2186">
        <v>3.6555</v>
      </c>
      <c r="L2186" s="3">
        <f t="shared" si="170"/>
        <v>0.95735713154437951</v>
      </c>
      <c r="M2186" s="3">
        <f t="shared" si="171"/>
        <v>4.8785836341597576E-2</v>
      </c>
      <c r="N2186">
        <f t="shared" si="172"/>
        <v>386919872.81410193</v>
      </c>
      <c r="O2186">
        <f t="shared" si="173"/>
        <v>105.84595070827574</v>
      </c>
      <c r="P2186" s="3">
        <f t="shared" si="174"/>
        <v>4.8785836341597576E-2</v>
      </c>
      <c r="Q2186" t="s">
        <v>1638</v>
      </c>
      <c r="R2186" t="s">
        <v>33</v>
      </c>
      <c r="S2186" t="s">
        <v>62</v>
      </c>
    </row>
    <row r="2187" spans="1:19" x14ac:dyDescent="0.35">
      <c r="A2187" t="s">
        <v>73</v>
      </c>
      <c r="B2187" t="s">
        <v>52</v>
      </c>
      <c r="C2187" t="s">
        <v>39</v>
      </c>
      <c r="D2187" t="s">
        <v>40</v>
      </c>
      <c r="E2187" t="s">
        <v>531</v>
      </c>
      <c r="F2187" t="s">
        <v>532</v>
      </c>
      <c r="G2187" t="s">
        <v>530</v>
      </c>
      <c r="H2187" t="s">
        <v>452</v>
      </c>
      <c r="I2187" s="3">
        <v>5.1698471143608003E-3</v>
      </c>
      <c r="J2187" s="7">
        <v>28142052356.25</v>
      </c>
      <c r="K2187">
        <v>3.6555</v>
      </c>
      <c r="L2187" s="3">
        <f t="shared" si="170"/>
        <v>0.98579238371259348</v>
      </c>
      <c r="M2187" s="3">
        <f t="shared" si="171"/>
        <v>5.2443569252286519E-3</v>
      </c>
      <c r="N2187">
        <f t="shared" si="172"/>
        <v>147586967.16464698</v>
      </c>
      <c r="O2187">
        <f t="shared" si="173"/>
        <v>40.373948068567088</v>
      </c>
      <c r="P2187" s="3">
        <f t="shared" si="174"/>
        <v>5.2443569252286519E-3</v>
      </c>
      <c r="Q2187" t="s">
        <v>1638</v>
      </c>
      <c r="R2187" t="s">
        <v>452</v>
      </c>
      <c r="S2187" t="s">
        <v>530</v>
      </c>
    </row>
    <row r="2188" spans="1:19" x14ac:dyDescent="0.35">
      <c r="A2188" t="s">
        <v>73</v>
      </c>
      <c r="B2188" t="s">
        <v>52</v>
      </c>
      <c r="C2188" t="s">
        <v>39</v>
      </c>
      <c r="D2188" t="s">
        <v>40</v>
      </c>
      <c r="E2188" t="s">
        <v>110</v>
      </c>
      <c r="F2188" t="s">
        <v>111</v>
      </c>
      <c r="G2188" t="s">
        <v>62</v>
      </c>
      <c r="H2188" t="s">
        <v>33</v>
      </c>
      <c r="I2188" s="3">
        <v>3.92185994526663E-2</v>
      </c>
      <c r="J2188" s="7">
        <v>28142052356.25</v>
      </c>
      <c r="K2188">
        <v>3.6555</v>
      </c>
      <c r="L2188" s="3">
        <f t="shared" si="170"/>
        <v>0.98579238371259348</v>
      </c>
      <c r="M2188" s="3">
        <f t="shared" si="171"/>
        <v>3.9783832884734922E-2</v>
      </c>
      <c r="N2188">
        <f t="shared" si="172"/>
        <v>1119598707.9745107</v>
      </c>
      <c r="O2188">
        <f t="shared" si="173"/>
        <v>306.27785746806472</v>
      </c>
      <c r="P2188" s="3">
        <f t="shared" si="174"/>
        <v>3.9783832884734922E-2</v>
      </c>
      <c r="Q2188" t="s">
        <v>1638</v>
      </c>
      <c r="R2188" t="s">
        <v>33</v>
      </c>
      <c r="S2188" t="s">
        <v>62</v>
      </c>
    </row>
    <row r="2189" spans="1:19" x14ac:dyDescent="0.35">
      <c r="A2189" t="s">
        <v>73</v>
      </c>
      <c r="B2189" t="s">
        <v>52</v>
      </c>
      <c r="C2189" t="s">
        <v>39</v>
      </c>
      <c r="D2189" t="s">
        <v>40</v>
      </c>
      <c r="E2189" t="s">
        <v>1347</v>
      </c>
      <c r="F2189" t="s">
        <v>1348</v>
      </c>
      <c r="H2189" t="s">
        <v>128</v>
      </c>
      <c r="I2189" s="3">
        <v>3.9526771959466104E-3</v>
      </c>
      <c r="J2189" s="7">
        <v>28142052356.25</v>
      </c>
      <c r="K2189">
        <v>3.6555</v>
      </c>
      <c r="L2189" s="3">
        <f t="shared" si="170"/>
        <v>0.98579238371259348</v>
      </c>
      <c r="M2189" s="3">
        <f t="shared" si="171"/>
        <v>4.009644689138731E-3</v>
      </c>
      <c r="N2189">
        <f t="shared" si="172"/>
        <v>112839630.77170192</v>
      </c>
      <c r="O2189">
        <f t="shared" si="173"/>
        <v>30.868453227110361</v>
      </c>
      <c r="P2189" s="3">
        <f t="shared" si="174"/>
        <v>4.009644689138731E-3</v>
      </c>
      <c r="Q2189" t="s">
        <v>1638</v>
      </c>
      <c r="R2189" t="s">
        <v>920</v>
      </c>
      <c r="S2189" t="s">
        <v>1349</v>
      </c>
    </row>
    <row r="2190" spans="1:19" x14ac:dyDescent="0.35">
      <c r="A2190" t="s">
        <v>73</v>
      </c>
      <c r="B2190" t="s">
        <v>52</v>
      </c>
      <c r="C2190" t="s">
        <v>76</v>
      </c>
      <c r="D2190" t="s">
        <v>77</v>
      </c>
      <c r="E2190" t="s">
        <v>531</v>
      </c>
      <c r="F2190" t="s">
        <v>532</v>
      </c>
      <c r="G2190" t="s">
        <v>530</v>
      </c>
      <c r="H2190" t="s">
        <v>452</v>
      </c>
      <c r="I2190" s="3">
        <v>1.7676754197990799E-8</v>
      </c>
      <c r="J2190" s="7">
        <v>3465085733.4400001</v>
      </c>
      <c r="K2190">
        <v>3.6555</v>
      </c>
      <c r="L2190" s="3">
        <f t="shared" si="170"/>
        <v>0.98851089210213039</v>
      </c>
      <c r="M2190" s="3">
        <f t="shared" si="171"/>
        <v>1.7882204778138632E-8</v>
      </c>
      <c r="N2190">
        <f t="shared" si="172"/>
        <v>61.963372659180777</v>
      </c>
      <c r="O2190">
        <f t="shared" si="173"/>
        <v>1.6950724294673993E-5</v>
      </c>
      <c r="P2190" s="3">
        <f t="shared" si="174"/>
        <v>1.7882204778138632E-8</v>
      </c>
      <c r="Q2190" t="s">
        <v>1638</v>
      </c>
      <c r="R2190" t="s">
        <v>452</v>
      </c>
      <c r="S2190" t="s">
        <v>530</v>
      </c>
    </row>
    <row r="2191" spans="1:19" x14ac:dyDescent="0.35">
      <c r="A2191" t="s">
        <v>73</v>
      </c>
      <c r="B2191" t="s">
        <v>52</v>
      </c>
      <c r="C2191" t="s">
        <v>39</v>
      </c>
      <c r="D2191" t="s">
        <v>40</v>
      </c>
      <c r="E2191" t="s">
        <v>1350</v>
      </c>
      <c r="F2191" t="s">
        <v>1351</v>
      </c>
      <c r="H2191" t="s">
        <v>128</v>
      </c>
      <c r="I2191" s="3">
        <v>7.6171259709150001E-3</v>
      </c>
      <c r="J2191" s="7">
        <v>28142052356.25</v>
      </c>
      <c r="K2191">
        <v>3.6555</v>
      </c>
      <c r="L2191" s="3">
        <f t="shared" si="170"/>
        <v>0.98579238371259348</v>
      </c>
      <c r="M2191" s="3">
        <f t="shared" si="171"/>
        <v>7.7269068992277421E-3</v>
      </c>
      <c r="N2191">
        <f t="shared" si="172"/>
        <v>217451018.50993645</v>
      </c>
      <c r="O2191">
        <f t="shared" si="173"/>
        <v>59.485985093677051</v>
      </c>
      <c r="P2191" s="3">
        <f t="shared" si="174"/>
        <v>7.7269068992277421E-3</v>
      </c>
      <c r="Q2191" t="s">
        <v>1638</v>
      </c>
      <c r="R2191" t="s">
        <v>920</v>
      </c>
      <c r="S2191" t="s">
        <v>1352</v>
      </c>
    </row>
    <row r="2192" spans="1:19" x14ac:dyDescent="0.35">
      <c r="A2192" t="s">
        <v>73</v>
      </c>
      <c r="B2192" t="s">
        <v>52</v>
      </c>
      <c r="C2192" t="s">
        <v>29</v>
      </c>
      <c r="D2192" t="s">
        <v>30</v>
      </c>
      <c r="E2192" t="s">
        <v>112</v>
      </c>
      <c r="F2192" t="s">
        <v>113</v>
      </c>
      <c r="G2192" t="s">
        <v>62</v>
      </c>
      <c r="H2192" t="s">
        <v>33</v>
      </c>
      <c r="I2192" s="3">
        <v>8.1935025979787499E-4</v>
      </c>
      <c r="J2192" s="7">
        <v>7930987799.5100002</v>
      </c>
      <c r="K2192">
        <v>3.6555</v>
      </c>
      <c r="L2192" s="3">
        <f t="shared" si="170"/>
        <v>0.95735713154437951</v>
      </c>
      <c r="M2192" s="3">
        <f t="shared" si="171"/>
        <v>8.5584598766828422E-4</v>
      </c>
      <c r="N2192">
        <f t="shared" si="172"/>
        <v>6787704.0864567487</v>
      </c>
      <c r="O2192">
        <f t="shared" si="173"/>
        <v>1.8568469666138008</v>
      </c>
      <c r="P2192" s="3">
        <f t="shared" si="174"/>
        <v>8.5584598766828422E-4</v>
      </c>
      <c r="Q2192" t="s">
        <v>1638</v>
      </c>
      <c r="R2192" t="s">
        <v>33</v>
      </c>
      <c r="S2192" t="s">
        <v>62</v>
      </c>
    </row>
    <row r="2193" spans="1:19" x14ac:dyDescent="0.35">
      <c r="A2193" t="s">
        <v>73</v>
      </c>
      <c r="B2193" t="s">
        <v>52</v>
      </c>
      <c r="C2193" t="s">
        <v>39</v>
      </c>
      <c r="D2193" t="s">
        <v>40</v>
      </c>
      <c r="E2193" t="s">
        <v>112</v>
      </c>
      <c r="F2193" t="s">
        <v>113</v>
      </c>
      <c r="G2193" t="s">
        <v>62</v>
      </c>
      <c r="H2193" t="s">
        <v>33</v>
      </c>
      <c r="I2193" s="3">
        <v>1.61542139054319E-2</v>
      </c>
      <c r="J2193" s="7">
        <v>28142052356.25</v>
      </c>
      <c r="K2193">
        <v>3.6555</v>
      </c>
      <c r="L2193" s="3">
        <f t="shared" si="170"/>
        <v>0.98579238371259348</v>
      </c>
      <c r="M2193" s="3">
        <f t="shared" si="171"/>
        <v>1.6387034605190906E-2</v>
      </c>
      <c r="N2193">
        <f t="shared" si="172"/>
        <v>461164785.822963</v>
      </c>
      <c r="O2193">
        <f t="shared" si="173"/>
        <v>126.15641795184325</v>
      </c>
      <c r="P2193" s="3">
        <f t="shared" si="174"/>
        <v>1.6387034605190906E-2</v>
      </c>
      <c r="Q2193" t="s">
        <v>1638</v>
      </c>
      <c r="R2193" t="s">
        <v>33</v>
      </c>
      <c r="S2193" t="s">
        <v>62</v>
      </c>
    </row>
    <row r="2194" spans="1:19" x14ac:dyDescent="0.35">
      <c r="A2194" t="s">
        <v>73</v>
      </c>
      <c r="B2194" t="s">
        <v>52</v>
      </c>
      <c r="C2194" t="s">
        <v>29</v>
      </c>
      <c r="D2194" t="s">
        <v>30</v>
      </c>
      <c r="E2194" t="s">
        <v>533</v>
      </c>
      <c r="F2194" t="s">
        <v>534</v>
      </c>
      <c r="G2194" t="s">
        <v>535</v>
      </c>
      <c r="H2194" t="s">
        <v>452</v>
      </c>
      <c r="I2194" s="3">
        <v>2.66104180399735E-4</v>
      </c>
      <c r="J2194" s="7">
        <v>7930987799.5100002</v>
      </c>
      <c r="K2194">
        <v>3.6555</v>
      </c>
      <c r="L2194" s="3">
        <f t="shared" si="170"/>
        <v>0.95735713154437951</v>
      </c>
      <c r="M2194" s="3">
        <f t="shared" si="171"/>
        <v>2.7795706704609156E-4</v>
      </c>
      <c r="N2194">
        <f t="shared" si="172"/>
        <v>2204474.1075301352</v>
      </c>
      <c r="O2194">
        <f t="shared" si="173"/>
        <v>0.60305679319659011</v>
      </c>
      <c r="P2194" s="3">
        <f t="shared" si="174"/>
        <v>2.7795706704609156E-4</v>
      </c>
      <c r="Q2194" t="s">
        <v>1638</v>
      </c>
      <c r="R2194" t="s">
        <v>452</v>
      </c>
      <c r="S2194" t="s">
        <v>535</v>
      </c>
    </row>
    <row r="2195" spans="1:19" x14ac:dyDescent="0.35">
      <c r="A2195" t="s">
        <v>73</v>
      </c>
      <c r="B2195" t="s">
        <v>52</v>
      </c>
      <c r="C2195" t="s">
        <v>39</v>
      </c>
      <c r="D2195" t="s">
        <v>40</v>
      </c>
      <c r="E2195" t="s">
        <v>1353</v>
      </c>
      <c r="F2195" t="s">
        <v>1354</v>
      </c>
      <c r="H2195" t="s">
        <v>128</v>
      </c>
      <c r="I2195" s="3">
        <v>5.7616539047643201E-3</v>
      </c>
      <c r="J2195" s="7">
        <v>28142052356.25</v>
      </c>
      <c r="K2195">
        <v>3.6555</v>
      </c>
      <c r="L2195" s="3">
        <f t="shared" si="170"/>
        <v>0.98579238371259348</v>
      </c>
      <c r="M2195" s="3">
        <f t="shared" si="171"/>
        <v>5.8446930610940116E-3</v>
      </c>
      <c r="N2195">
        <f t="shared" si="172"/>
        <v>164481658.13151875</v>
      </c>
      <c r="O2195">
        <f t="shared" si="173"/>
        <v>44.995666292304406</v>
      </c>
      <c r="P2195" s="3">
        <f t="shared" si="174"/>
        <v>5.8446930610940116E-3</v>
      </c>
      <c r="Q2195" t="s">
        <v>1638</v>
      </c>
      <c r="R2195" t="s">
        <v>920</v>
      </c>
      <c r="S2195" t="s">
        <v>1355</v>
      </c>
    </row>
    <row r="2196" spans="1:19" x14ac:dyDescent="0.35">
      <c r="A2196" t="s">
        <v>73</v>
      </c>
      <c r="B2196" t="s">
        <v>52</v>
      </c>
      <c r="C2196" t="s">
        <v>29</v>
      </c>
      <c r="D2196" t="s">
        <v>30</v>
      </c>
      <c r="E2196" t="s">
        <v>114</v>
      </c>
      <c r="F2196" t="s">
        <v>115</v>
      </c>
      <c r="G2196" t="s">
        <v>62</v>
      </c>
      <c r="H2196" t="s">
        <v>33</v>
      </c>
      <c r="I2196" s="3">
        <v>6.7692178747890006E-2</v>
      </c>
      <c r="J2196" s="7">
        <v>7930987799.5100002</v>
      </c>
      <c r="K2196">
        <v>3.6555</v>
      </c>
      <c r="L2196" s="3">
        <f t="shared" si="170"/>
        <v>0.95735713154437951</v>
      </c>
      <c r="M2196" s="3">
        <f t="shared" si="171"/>
        <v>7.0707342659777378E-2</v>
      </c>
      <c r="N2196">
        <f t="shared" si="172"/>
        <v>560779071.97046733</v>
      </c>
      <c r="O2196">
        <f t="shared" si="173"/>
        <v>153.40694076609691</v>
      </c>
      <c r="P2196" s="3">
        <f t="shared" si="174"/>
        <v>7.0707342659777378E-2</v>
      </c>
      <c r="Q2196" t="s">
        <v>1638</v>
      </c>
      <c r="R2196" t="s">
        <v>33</v>
      </c>
      <c r="S2196" t="s">
        <v>62</v>
      </c>
    </row>
    <row r="2197" spans="1:19" x14ac:dyDescent="0.35">
      <c r="A2197" t="s">
        <v>73</v>
      </c>
      <c r="B2197" t="s">
        <v>52</v>
      </c>
      <c r="C2197" t="s">
        <v>39</v>
      </c>
      <c r="D2197" t="s">
        <v>40</v>
      </c>
      <c r="E2197" t="s">
        <v>533</v>
      </c>
      <c r="F2197" t="s">
        <v>534</v>
      </c>
      <c r="G2197" t="s">
        <v>535</v>
      </c>
      <c r="H2197" t="s">
        <v>452</v>
      </c>
      <c r="I2197" s="3">
        <v>1.5183497481524699E-9</v>
      </c>
      <c r="J2197" s="7">
        <v>28142052356.25</v>
      </c>
      <c r="K2197">
        <v>3.6555</v>
      </c>
      <c r="L2197" s="3">
        <f t="shared" si="170"/>
        <v>0.98579238371259348</v>
      </c>
      <c r="M2197" s="3">
        <f t="shared" si="171"/>
        <v>1.5402327845486204E-9</v>
      </c>
      <c r="N2197">
        <f t="shared" si="172"/>
        <v>43.345311663579999</v>
      </c>
      <c r="O2197">
        <f t="shared" si="173"/>
        <v>1.1857560296424566E-5</v>
      </c>
      <c r="P2197" s="3">
        <f t="shared" si="174"/>
        <v>1.5402327845486202E-9</v>
      </c>
      <c r="Q2197" t="s">
        <v>1638</v>
      </c>
      <c r="R2197" t="s">
        <v>452</v>
      </c>
      <c r="S2197" t="s">
        <v>535</v>
      </c>
    </row>
    <row r="2198" spans="1:19" x14ac:dyDescent="0.35">
      <c r="A2198" t="s">
        <v>73</v>
      </c>
      <c r="B2198" t="s">
        <v>52</v>
      </c>
      <c r="C2198" t="s">
        <v>76</v>
      </c>
      <c r="D2198" t="s">
        <v>77</v>
      </c>
      <c r="E2198" t="s">
        <v>1353</v>
      </c>
      <c r="F2198" t="s">
        <v>1354</v>
      </c>
      <c r="H2198" t="s">
        <v>128</v>
      </c>
      <c r="I2198" s="3">
        <v>3.0586543205115502E-2</v>
      </c>
      <c r="J2198" s="7">
        <v>3465085733.4400001</v>
      </c>
      <c r="K2198">
        <v>3.6555</v>
      </c>
      <c r="L2198" s="3">
        <f t="shared" si="170"/>
        <v>0.98851089210213039</v>
      </c>
      <c r="M2198" s="3">
        <f t="shared" si="171"/>
        <v>3.0942039637086142E-2</v>
      </c>
      <c r="N2198">
        <f t="shared" si="172"/>
        <v>107216820.11000219</v>
      </c>
      <c r="O2198">
        <f t="shared" si="173"/>
        <v>29.33027495828264</v>
      </c>
      <c r="P2198" s="3">
        <f t="shared" si="174"/>
        <v>3.0942039637086142E-2</v>
      </c>
      <c r="Q2198" t="s">
        <v>1638</v>
      </c>
      <c r="R2198" t="s">
        <v>920</v>
      </c>
      <c r="S2198" t="s">
        <v>1355</v>
      </c>
    </row>
    <row r="2199" spans="1:19" x14ac:dyDescent="0.35">
      <c r="A2199" t="s">
        <v>73</v>
      </c>
      <c r="B2199" t="s">
        <v>52</v>
      </c>
      <c r="C2199" t="s">
        <v>39</v>
      </c>
      <c r="D2199" t="s">
        <v>40</v>
      </c>
      <c r="E2199" t="s">
        <v>114</v>
      </c>
      <c r="F2199" t="s">
        <v>115</v>
      </c>
      <c r="G2199" t="s">
        <v>62</v>
      </c>
      <c r="H2199" t="s">
        <v>33</v>
      </c>
      <c r="I2199" s="3">
        <v>6.3983050940594602E-2</v>
      </c>
      <c r="J2199" s="7">
        <v>28142052356.25</v>
      </c>
      <c r="K2199">
        <v>3.6555</v>
      </c>
      <c r="L2199" s="3">
        <f t="shared" si="170"/>
        <v>0.98579238371259348</v>
      </c>
      <c r="M2199" s="3">
        <f t="shared" si="171"/>
        <v>6.4905199104529479E-2</v>
      </c>
      <c r="N2199">
        <f t="shared" si="172"/>
        <v>1826565511.3924992</v>
      </c>
      <c r="O2199">
        <f t="shared" si="173"/>
        <v>499.67597083641073</v>
      </c>
      <c r="P2199" s="3">
        <f t="shared" si="174"/>
        <v>6.4905199104529479E-2</v>
      </c>
      <c r="Q2199" t="s">
        <v>1638</v>
      </c>
      <c r="R2199" t="s">
        <v>33</v>
      </c>
      <c r="S2199" t="s">
        <v>62</v>
      </c>
    </row>
    <row r="2200" spans="1:19" x14ac:dyDescent="0.35">
      <c r="A2200" t="s">
        <v>73</v>
      </c>
      <c r="B2200" t="s">
        <v>52</v>
      </c>
      <c r="C2200" t="s">
        <v>29</v>
      </c>
      <c r="D2200" t="s">
        <v>30</v>
      </c>
      <c r="E2200" t="s">
        <v>1436</v>
      </c>
      <c r="F2200" t="s">
        <v>1437</v>
      </c>
      <c r="G2200" t="s">
        <v>1438</v>
      </c>
      <c r="H2200" t="s">
        <v>452</v>
      </c>
      <c r="I2200" s="3">
        <v>1.28794704520144E-2</v>
      </c>
      <c r="J2200" s="7">
        <v>7930987799.5100002</v>
      </c>
      <c r="K2200">
        <v>3.6555</v>
      </c>
      <c r="L2200" s="3">
        <f t="shared" si="170"/>
        <v>0.95735713154437951</v>
      </c>
      <c r="M2200" s="3">
        <f t="shared" si="171"/>
        <v>1.3453151418256664E-2</v>
      </c>
      <c r="N2200">
        <f t="shared" si="172"/>
        <v>106696779.76315425</v>
      </c>
      <c r="O2200">
        <f t="shared" si="173"/>
        <v>29.188012518986255</v>
      </c>
      <c r="P2200" s="3">
        <f t="shared" si="174"/>
        <v>1.3453151418256664E-2</v>
      </c>
      <c r="Q2200" t="s">
        <v>1638</v>
      </c>
      <c r="R2200" t="s">
        <v>452</v>
      </c>
      <c r="S2200" t="s">
        <v>1438</v>
      </c>
    </row>
    <row r="2201" spans="1:19" x14ac:dyDescent="0.35">
      <c r="A2201" t="s">
        <v>73</v>
      </c>
      <c r="B2201" t="s">
        <v>52</v>
      </c>
      <c r="C2201" t="s">
        <v>76</v>
      </c>
      <c r="D2201" t="s">
        <v>77</v>
      </c>
      <c r="E2201" t="s">
        <v>1084</v>
      </c>
      <c r="F2201" t="s">
        <v>1085</v>
      </c>
      <c r="H2201" t="s">
        <v>128</v>
      </c>
      <c r="I2201" s="3">
        <v>1.12910452025072E-2</v>
      </c>
      <c r="J2201" s="7">
        <v>3465085733.4400001</v>
      </c>
      <c r="K2201">
        <v>3.6555</v>
      </c>
      <c r="L2201" s="3">
        <f t="shared" si="170"/>
        <v>0.98851089210213039</v>
      </c>
      <c r="M2201" s="3">
        <f t="shared" si="171"/>
        <v>1.1422276975113633E-2</v>
      </c>
      <c r="N2201">
        <f t="shared" si="172"/>
        <v>39579168.989866443</v>
      </c>
      <c r="O2201">
        <f t="shared" si="173"/>
        <v>10.827292843623702</v>
      </c>
      <c r="P2201" s="3">
        <f t="shared" si="174"/>
        <v>1.1422276975113631E-2</v>
      </c>
      <c r="Q2201" t="s">
        <v>1638</v>
      </c>
      <c r="R2201" t="s">
        <v>920</v>
      </c>
      <c r="S2201" t="s">
        <v>1085</v>
      </c>
    </row>
    <row r="2202" spans="1:19" x14ac:dyDescent="0.35">
      <c r="A2202" t="s">
        <v>73</v>
      </c>
      <c r="B2202" t="s">
        <v>52</v>
      </c>
      <c r="C2202" t="s">
        <v>39</v>
      </c>
      <c r="D2202" t="s">
        <v>40</v>
      </c>
      <c r="E2202" t="s">
        <v>1436</v>
      </c>
      <c r="F2202" t="s">
        <v>1437</v>
      </c>
      <c r="G2202" t="s">
        <v>1438</v>
      </c>
      <c r="H2202" t="s">
        <v>452</v>
      </c>
      <c r="I2202" s="3">
        <v>9.6614181136677198E-5</v>
      </c>
      <c r="J2202" s="7">
        <v>28142052356.25</v>
      </c>
      <c r="K2202">
        <v>3.6555</v>
      </c>
      <c r="L2202" s="3">
        <f t="shared" si="170"/>
        <v>0.98579238371259348</v>
      </c>
      <c r="M2202" s="3">
        <f t="shared" si="171"/>
        <v>9.8006621610139105E-5</v>
      </c>
      <c r="N2202">
        <f t="shared" si="172"/>
        <v>2758107.4766117171</v>
      </c>
      <c r="O2202">
        <f t="shared" si="173"/>
        <v>0.75450895270461416</v>
      </c>
      <c r="P2202" s="3">
        <f t="shared" si="174"/>
        <v>9.8006621610139091E-5</v>
      </c>
      <c r="Q2202" t="s">
        <v>1638</v>
      </c>
      <c r="R2202" t="s">
        <v>452</v>
      </c>
      <c r="S2202" t="s">
        <v>1438</v>
      </c>
    </row>
    <row r="2203" spans="1:19" x14ac:dyDescent="0.35">
      <c r="A2203" t="s">
        <v>73</v>
      </c>
      <c r="B2203" t="s">
        <v>52</v>
      </c>
      <c r="C2203" t="s">
        <v>29</v>
      </c>
      <c r="D2203" t="s">
        <v>30</v>
      </c>
      <c r="E2203" t="s">
        <v>116</v>
      </c>
      <c r="F2203" t="s">
        <v>117</v>
      </c>
      <c r="G2203" t="s">
        <v>62</v>
      </c>
      <c r="H2203" t="s">
        <v>33</v>
      </c>
      <c r="I2203" s="3">
        <v>5.3489338602067699E-2</v>
      </c>
      <c r="J2203" s="7">
        <v>7930987799.5100002</v>
      </c>
      <c r="K2203">
        <v>3.6555</v>
      </c>
      <c r="L2203" s="3">
        <f t="shared" si="170"/>
        <v>0.95735713154437951</v>
      </c>
      <c r="M2203" s="3">
        <f t="shared" si="171"/>
        <v>5.5871875645591443E-2</v>
      </c>
      <c r="N2203">
        <f t="shared" si="172"/>
        <v>443119164.08092564</v>
      </c>
      <c r="O2203">
        <f t="shared" si="173"/>
        <v>121.21985065816597</v>
      </c>
      <c r="P2203" s="3">
        <f t="shared" si="174"/>
        <v>5.5871875645591443E-2</v>
      </c>
      <c r="Q2203" t="s">
        <v>1638</v>
      </c>
      <c r="R2203" t="s">
        <v>33</v>
      </c>
      <c r="S2203" t="s">
        <v>62</v>
      </c>
    </row>
    <row r="2204" spans="1:19" x14ac:dyDescent="0.35">
      <c r="A2204" t="s">
        <v>73</v>
      </c>
      <c r="B2204" t="s">
        <v>52</v>
      </c>
      <c r="C2204" t="s">
        <v>39</v>
      </c>
      <c r="D2204" t="s">
        <v>40</v>
      </c>
      <c r="E2204" t="s">
        <v>1084</v>
      </c>
      <c r="F2204" t="s">
        <v>1085</v>
      </c>
      <c r="H2204" t="s">
        <v>128</v>
      </c>
      <c r="I2204" s="3">
        <v>1.27615133242607E-2</v>
      </c>
      <c r="J2204" s="7">
        <v>28142052356.25</v>
      </c>
      <c r="K2204">
        <v>3.6555</v>
      </c>
      <c r="L2204" s="3">
        <f t="shared" si="170"/>
        <v>0.98579238371259348</v>
      </c>
      <c r="M2204" s="3">
        <f t="shared" si="171"/>
        <v>1.2945437127642997E-2</v>
      </c>
      <c r="N2204">
        <f t="shared" si="172"/>
        <v>364311169.42067182</v>
      </c>
      <c r="O2204">
        <f t="shared" si="173"/>
        <v>99.661105025488126</v>
      </c>
      <c r="P2204" s="3">
        <f t="shared" si="174"/>
        <v>1.2945437127642996E-2</v>
      </c>
      <c r="Q2204" t="s">
        <v>1638</v>
      </c>
      <c r="R2204" t="s">
        <v>920</v>
      </c>
      <c r="S2204" t="s">
        <v>1085</v>
      </c>
    </row>
    <row r="2205" spans="1:19" x14ac:dyDescent="0.35">
      <c r="A2205" t="s">
        <v>73</v>
      </c>
      <c r="B2205" t="s">
        <v>52</v>
      </c>
      <c r="C2205" t="s">
        <v>39</v>
      </c>
      <c r="D2205" t="s">
        <v>40</v>
      </c>
      <c r="E2205" t="s">
        <v>116</v>
      </c>
      <c r="F2205" t="s">
        <v>117</v>
      </c>
      <c r="G2205" t="s">
        <v>62</v>
      </c>
      <c r="H2205" t="s">
        <v>33</v>
      </c>
      <c r="I2205" s="3">
        <v>5.1629531914379197E-2</v>
      </c>
      <c r="J2205" s="7">
        <v>28142052356.25</v>
      </c>
      <c r="K2205">
        <v>3.6555</v>
      </c>
      <c r="L2205" s="3">
        <f t="shared" si="170"/>
        <v>0.98579238371259348</v>
      </c>
      <c r="M2205" s="3">
        <f t="shared" si="171"/>
        <v>5.2373636444559626E-2</v>
      </c>
      <c r="N2205">
        <f t="shared" si="172"/>
        <v>1473901618.9100001</v>
      </c>
      <c r="O2205">
        <f t="shared" si="173"/>
        <v>403.20109941458082</v>
      </c>
      <c r="P2205" s="3">
        <f t="shared" si="174"/>
        <v>5.2373636444559626E-2</v>
      </c>
      <c r="Q2205" t="s">
        <v>1638</v>
      </c>
      <c r="R2205" t="s">
        <v>33</v>
      </c>
      <c r="S2205" t="s">
        <v>62</v>
      </c>
    </row>
    <row r="2206" spans="1:19" x14ac:dyDescent="0.35">
      <c r="A2206" t="s">
        <v>73</v>
      </c>
      <c r="B2206" t="s">
        <v>52</v>
      </c>
      <c r="C2206" t="s">
        <v>29</v>
      </c>
      <c r="D2206" t="s">
        <v>30</v>
      </c>
      <c r="E2206" t="s">
        <v>1252</v>
      </c>
      <c r="F2206" t="s">
        <v>1253</v>
      </c>
      <c r="G2206" t="s">
        <v>1254</v>
      </c>
      <c r="H2206" t="s">
        <v>452</v>
      </c>
      <c r="I2206" s="3">
        <v>4.9583397289755299E-8</v>
      </c>
      <c r="J2206" s="7">
        <v>7930987799.5100002</v>
      </c>
      <c r="K2206">
        <v>3.6555</v>
      </c>
      <c r="L2206" s="3">
        <f t="shared" si="170"/>
        <v>0.95735713154437951</v>
      </c>
      <c r="M2206" s="3">
        <f t="shared" si="171"/>
        <v>5.1791954805589495E-8</v>
      </c>
      <c r="N2206">
        <f t="shared" si="172"/>
        <v>410.76136167590363</v>
      </c>
      <c r="O2206">
        <f t="shared" si="173"/>
        <v>1.1236803766267367E-4</v>
      </c>
      <c r="P2206" s="3">
        <f t="shared" si="174"/>
        <v>5.1791954805589495E-8</v>
      </c>
      <c r="Q2206" t="s">
        <v>1638</v>
      </c>
      <c r="R2206" t="s">
        <v>452</v>
      </c>
      <c r="S2206" t="s">
        <v>1254</v>
      </c>
    </row>
    <row r="2207" spans="1:19" x14ac:dyDescent="0.35">
      <c r="A2207" t="s">
        <v>73</v>
      </c>
      <c r="B2207" t="s">
        <v>52</v>
      </c>
      <c r="C2207" t="s">
        <v>39</v>
      </c>
      <c r="D2207" t="s">
        <v>40</v>
      </c>
      <c r="E2207" t="s">
        <v>1091</v>
      </c>
      <c r="F2207" t="s">
        <v>1092</v>
      </c>
      <c r="H2207" t="s">
        <v>128</v>
      </c>
      <c r="I2207" s="3">
        <v>1.3089538094161E-5</v>
      </c>
      <c r="J2207" s="7">
        <v>28142052356.25</v>
      </c>
      <c r="K2207">
        <v>3.6555</v>
      </c>
      <c r="L2207" s="3">
        <f t="shared" si="170"/>
        <v>0.98579238371259348</v>
      </c>
      <c r="M2207" s="3">
        <f t="shared" si="171"/>
        <v>1.3278189515792849E-5</v>
      </c>
      <c r="N2207">
        <f t="shared" si="172"/>
        <v>373675.50454965216</v>
      </c>
      <c r="O2207">
        <f t="shared" si="173"/>
        <v>0.10222281618100182</v>
      </c>
      <c r="P2207" s="3">
        <f t="shared" si="174"/>
        <v>1.3278189515792849E-5</v>
      </c>
      <c r="Q2207" t="s">
        <v>1638</v>
      </c>
      <c r="R2207" t="s">
        <v>920</v>
      </c>
      <c r="S2207" t="s">
        <v>1093</v>
      </c>
    </row>
    <row r="2208" spans="1:19" x14ac:dyDescent="0.35">
      <c r="A2208" t="s">
        <v>73</v>
      </c>
      <c r="B2208" t="s">
        <v>52</v>
      </c>
      <c r="C2208" t="s">
        <v>76</v>
      </c>
      <c r="D2208" t="s">
        <v>77</v>
      </c>
      <c r="E2208" t="s">
        <v>1091</v>
      </c>
      <c r="F2208" t="s">
        <v>1092</v>
      </c>
      <c r="H2208" t="s">
        <v>128</v>
      </c>
      <c r="I2208" s="3">
        <v>1.15866462309836E-5</v>
      </c>
      <c r="J2208" s="7">
        <v>3465085733.4400001</v>
      </c>
      <c r="K2208">
        <v>3.6555</v>
      </c>
      <c r="L2208" s="3">
        <f t="shared" si="170"/>
        <v>0.98851089210213039</v>
      </c>
      <c r="M2208" s="3">
        <f t="shared" si="171"/>
        <v>1.1721313668424908E-5</v>
      </c>
      <c r="N2208">
        <f t="shared" si="172"/>
        <v>40615.356769634418</v>
      </c>
      <c r="O2208">
        <f t="shared" si="173"/>
        <v>1.1110752775170133E-2</v>
      </c>
      <c r="P2208" s="3">
        <f t="shared" si="174"/>
        <v>1.1721313668424908E-5</v>
      </c>
      <c r="Q2208" t="s">
        <v>1638</v>
      </c>
      <c r="R2208" t="s">
        <v>920</v>
      </c>
      <c r="S2208" t="s">
        <v>1093</v>
      </c>
    </row>
    <row r="2209" spans="1:19" x14ac:dyDescent="0.35">
      <c r="A2209" t="s">
        <v>73</v>
      </c>
      <c r="B2209" t="s">
        <v>52</v>
      </c>
      <c r="C2209" t="s">
        <v>29</v>
      </c>
      <c r="D2209" t="s">
        <v>30</v>
      </c>
      <c r="E2209" t="s">
        <v>550</v>
      </c>
      <c r="F2209" t="s">
        <v>551</v>
      </c>
      <c r="G2209" t="s">
        <v>552</v>
      </c>
      <c r="H2209" t="s">
        <v>452</v>
      </c>
      <c r="I2209" s="3">
        <v>6.4713262683960393E-8</v>
      </c>
      <c r="J2209" s="7">
        <v>7930987799.5100002</v>
      </c>
      <c r="K2209">
        <v>3.6555</v>
      </c>
      <c r="L2209" s="3">
        <f t="shared" si="170"/>
        <v>0.95735713154437951</v>
      </c>
      <c r="M2209" s="3">
        <f t="shared" si="171"/>
        <v>6.7595738885411462E-8</v>
      </c>
      <c r="N2209">
        <f t="shared" si="172"/>
        <v>536.100980399062</v>
      </c>
      <c r="O2209">
        <f t="shared" si="173"/>
        <v>1.466559924494767E-4</v>
      </c>
      <c r="P2209" s="3">
        <f t="shared" si="174"/>
        <v>6.7595738885411462E-8</v>
      </c>
      <c r="Q2209" t="s">
        <v>1638</v>
      </c>
      <c r="R2209" t="s">
        <v>452</v>
      </c>
      <c r="S2209" t="s">
        <v>552</v>
      </c>
    </row>
    <row r="2210" spans="1:19" x14ac:dyDescent="0.35">
      <c r="A2210" t="s">
        <v>73</v>
      </c>
      <c r="B2210" t="s">
        <v>52</v>
      </c>
      <c r="C2210" t="s">
        <v>29</v>
      </c>
      <c r="D2210" t="s">
        <v>30</v>
      </c>
      <c r="E2210" t="s">
        <v>118</v>
      </c>
      <c r="F2210" t="s">
        <v>119</v>
      </c>
      <c r="G2210" t="s">
        <v>62</v>
      </c>
      <c r="H2210" t="s">
        <v>33</v>
      </c>
      <c r="I2210" s="3">
        <v>2.0032219837569101E-2</v>
      </c>
      <c r="J2210" s="7">
        <v>7930987799.5100002</v>
      </c>
      <c r="K2210">
        <v>3.6555</v>
      </c>
      <c r="L2210" s="3">
        <f t="shared" si="170"/>
        <v>0.95735713154437951</v>
      </c>
      <c r="M2210" s="3">
        <f t="shared" si="171"/>
        <v>2.0924500562557811E-2</v>
      </c>
      <c r="N2210">
        <f t="shared" si="172"/>
        <v>165951958.67248613</v>
      </c>
      <c r="O2210">
        <f t="shared" si="173"/>
        <v>45.397882279438143</v>
      </c>
      <c r="P2210" s="3">
        <f t="shared" si="174"/>
        <v>2.0924500562557811E-2</v>
      </c>
      <c r="Q2210" t="s">
        <v>1638</v>
      </c>
      <c r="R2210" t="s">
        <v>33</v>
      </c>
      <c r="S2210" t="s">
        <v>62</v>
      </c>
    </row>
    <row r="2211" spans="1:19" x14ac:dyDescent="0.35">
      <c r="A2211" t="s">
        <v>73</v>
      </c>
      <c r="B2211" t="s">
        <v>52</v>
      </c>
      <c r="C2211" t="s">
        <v>39</v>
      </c>
      <c r="D2211" t="s">
        <v>40</v>
      </c>
      <c r="E2211" t="s">
        <v>118</v>
      </c>
      <c r="F2211" t="s">
        <v>119</v>
      </c>
      <c r="G2211" t="s">
        <v>62</v>
      </c>
      <c r="H2211" t="s">
        <v>33</v>
      </c>
      <c r="I2211" s="3">
        <v>5.5732386788214499E-3</v>
      </c>
      <c r="J2211" s="7">
        <v>28142052356.25</v>
      </c>
      <c r="K2211">
        <v>3.6555</v>
      </c>
      <c r="L2211" s="3">
        <f t="shared" si="170"/>
        <v>0.98579238371259348</v>
      </c>
      <c r="M2211" s="3">
        <f t="shared" si="171"/>
        <v>5.6535623229630478E-3</v>
      </c>
      <c r="N2211">
        <f t="shared" si="172"/>
        <v>159102846.89214846</v>
      </c>
      <c r="O2211">
        <f t="shared" si="173"/>
        <v>43.524236600232108</v>
      </c>
      <c r="P2211" s="3">
        <f t="shared" si="174"/>
        <v>5.6535623229630478E-3</v>
      </c>
      <c r="Q2211" t="s">
        <v>1638</v>
      </c>
      <c r="R2211" t="s">
        <v>33</v>
      </c>
      <c r="S2211" t="s">
        <v>62</v>
      </c>
    </row>
    <row r="2212" spans="1:19" x14ac:dyDescent="0.35">
      <c r="A2212" t="s">
        <v>73</v>
      </c>
      <c r="B2212" t="s">
        <v>52</v>
      </c>
      <c r="C2212" t="s">
        <v>39</v>
      </c>
      <c r="D2212" t="s">
        <v>40</v>
      </c>
      <c r="E2212" t="s">
        <v>1094</v>
      </c>
      <c r="F2212" t="s">
        <v>1095</v>
      </c>
      <c r="H2212" t="s">
        <v>128</v>
      </c>
      <c r="I2212" s="3">
        <v>1.03575243195033E-2</v>
      </c>
      <c r="J2212" s="7">
        <v>28142052356.25</v>
      </c>
      <c r="K2212">
        <v>3.6555</v>
      </c>
      <c r="L2212" s="3">
        <f t="shared" si="170"/>
        <v>0.98579238371259348</v>
      </c>
      <c r="M2212" s="3">
        <f t="shared" si="171"/>
        <v>1.0506800915316286E-2</v>
      </c>
      <c r="N2212">
        <f t="shared" si="172"/>
        <v>295682941.45552635</v>
      </c>
      <c r="O2212">
        <f t="shared" si="173"/>
        <v>80.887140324313052</v>
      </c>
      <c r="P2212" s="3">
        <f t="shared" si="174"/>
        <v>1.0506800915316286E-2</v>
      </c>
      <c r="Q2212" t="s">
        <v>1638</v>
      </c>
      <c r="R2212" t="s">
        <v>920</v>
      </c>
      <c r="S2212" t="s">
        <v>1096</v>
      </c>
    </row>
    <row r="2213" spans="1:19" x14ac:dyDescent="0.35">
      <c r="A2213" t="s">
        <v>73</v>
      </c>
      <c r="B2213" t="s">
        <v>52</v>
      </c>
      <c r="C2213" t="s">
        <v>76</v>
      </c>
      <c r="D2213" t="s">
        <v>77</v>
      </c>
      <c r="E2213" t="s">
        <v>550</v>
      </c>
      <c r="F2213" t="s">
        <v>551</v>
      </c>
      <c r="G2213" t="s">
        <v>552</v>
      </c>
      <c r="H2213" t="s">
        <v>452</v>
      </c>
      <c r="I2213" s="3">
        <v>1.4624448835932701E-7</v>
      </c>
      <c r="J2213" s="7">
        <v>3465085733.4400001</v>
      </c>
      <c r="K2213">
        <v>3.6555</v>
      </c>
      <c r="L2213" s="3">
        <f t="shared" si="170"/>
        <v>0.98851089210213039</v>
      </c>
      <c r="M2213" s="3">
        <f t="shared" si="171"/>
        <v>1.4794423564552632E-7</v>
      </c>
      <c r="N2213">
        <f t="shared" si="172"/>
        <v>512.63946027999873</v>
      </c>
      <c r="O2213">
        <f t="shared" si="173"/>
        <v>1.4023784989194331E-4</v>
      </c>
      <c r="P2213" s="3">
        <f t="shared" si="174"/>
        <v>1.4794423564552632E-7</v>
      </c>
      <c r="Q2213" t="s">
        <v>1638</v>
      </c>
      <c r="R2213" t="s">
        <v>452</v>
      </c>
      <c r="S2213" t="s">
        <v>552</v>
      </c>
    </row>
    <row r="2214" spans="1:19" x14ac:dyDescent="0.35">
      <c r="A2214" t="s">
        <v>73</v>
      </c>
      <c r="B2214" t="s">
        <v>52</v>
      </c>
      <c r="C2214" t="s">
        <v>29</v>
      </c>
      <c r="D2214" t="s">
        <v>30</v>
      </c>
      <c r="E2214" t="s">
        <v>1185</v>
      </c>
      <c r="F2214" t="s">
        <v>1186</v>
      </c>
      <c r="G2214" t="s">
        <v>62</v>
      </c>
      <c r="H2214" t="s">
        <v>33</v>
      </c>
      <c r="I2214" s="3">
        <v>1.0406297688324601E-3</v>
      </c>
      <c r="J2214" s="7">
        <v>7930987799.5100002</v>
      </c>
      <c r="K2214">
        <v>3.6555</v>
      </c>
      <c r="L2214" s="3">
        <f t="shared" si="170"/>
        <v>0.95735713154437951</v>
      </c>
      <c r="M2214" s="3">
        <f t="shared" si="171"/>
        <v>1.0869817903312088E-3</v>
      </c>
      <c r="N2214">
        <f t="shared" si="172"/>
        <v>8620839.3174063545</v>
      </c>
      <c r="O2214">
        <f t="shared" si="173"/>
        <v>2.3583201524842985</v>
      </c>
      <c r="P2214" s="3">
        <f t="shared" si="174"/>
        <v>1.0869817903312088E-3</v>
      </c>
      <c r="Q2214" t="s">
        <v>1638</v>
      </c>
      <c r="R2214" t="s">
        <v>33</v>
      </c>
      <c r="S2214" t="s">
        <v>62</v>
      </c>
    </row>
    <row r="2215" spans="1:19" x14ac:dyDescent="0.35">
      <c r="A2215" t="s">
        <v>73</v>
      </c>
      <c r="B2215" t="s">
        <v>52</v>
      </c>
      <c r="C2215" t="s">
        <v>76</v>
      </c>
      <c r="D2215" t="s">
        <v>77</v>
      </c>
      <c r="E2215" t="s">
        <v>1097</v>
      </c>
      <c r="F2215" t="s">
        <v>1098</v>
      </c>
      <c r="H2215" t="s">
        <v>128</v>
      </c>
      <c r="I2215" s="3">
        <v>3.98953533349531E-4</v>
      </c>
      <c r="J2215" s="7">
        <v>3465085733.4400001</v>
      </c>
      <c r="K2215">
        <v>3.6555</v>
      </c>
      <c r="L2215" s="3">
        <f t="shared" si="170"/>
        <v>0.98851089210213039</v>
      </c>
      <c r="M2215" s="3">
        <f t="shared" si="171"/>
        <v>4.0359042731550617E-4</v>
      </c>
      <c r="N2215">
        <f t="shared" si="172"/>
        <v>1398475.4318439136</v>
      </c>
      <c r="O2215">
        <f t="shared" si="173"/>
        <v>0.38256748238104599</v>
      </c>
      <c r="P2215" s="3">
        <f t="shared" si="174"/>
        <v>4.0359042731550612E-4</v>
      </c>
      <c r="Q2215" t="s">
        <v>1638</v>
      </c>
      <c r="R2215" t="s">
        <v>920</v>
      </c>
      <c r="S2215" t="s">
        <v>1099</v>
      </c>
    </row>
    <row r="2216" spans="1:19" x14ac:dyDescent="0.35">
      <c r="A2216" t="s">
        <v>73</v>
      </c>
      <c r="B2216" t="s">
        <v>52</v>
      </c>
      <c r="C2216" t="s">
        <v>39</v>
      </c>
      <c r="D2216" t="s">
        <v>40</v>
      </c>
      <c r="E2216" t="s">
        <v>550</v>
      </c>
      <c r="F2216" t="s">
        <v>551</v>
      </c>
      <c r="G2216" t="s">
        <v>552</v>
      </c>
      <c r="H2216" t="s">
        <v>452</v>
      </c>
      <c r="I2216" s="3">
        <v>1.8549248161222599E-8</v>
      </c>
      <c r="J2216" s="7">
        <v>28142052356.25</v>
      </c>
      <c r="K2216">
        <v>3.6555</v>
      </c>
      <c r="L2216" s="3">
        <f t="shared" si="170"/>
        <v>0.98579238371259348</v>
      </c>
      <c r="M2216" s="3">
        <f t="shared" si="171"/>
        <v>1.8816587009289178E-8</v>
      </c>
      <c r="N2216">
        <f t="shared" si="172"/>
        <v>529.53737678134962</v>
      </c>
      <c r="O2216">
        <f t="shared" si="173"/>
        <v>1.4486045049414572E-4</v>
      </c>
      <c r="P2216" s="3">
        <f t="shared" si="174"/>
        <v>1.8816587009289178E-8</v>
      </c>
      <c r="Q2216" t="s">
        <v>1638</v>
      </c>
      <c r="R2216" t="s">
        <v>452</v>
      </c>
      <c r="S2216" t="s">
        <v>552</v>
      </c>
    </row>
    <row r="2217" spans="1:19" x14ac:dyDescent="0.35">
      <c r="A2217" t="s">
        <v>73</v>
      </c>
      <c r="B2217" t="s">
        <v>52</v>
      </c>
      <c r="C2217" t="s">
        <v>39</v>
      </c>
      <c r="D2217" t="s">
        <v>40</v>
      </c>
      <c r="E2217" t="s">
        <v>1255</v>
      </c>
      <c r="F2217" t="s">
        <v>1256</v>
      </c>
      <c r="G2217" t="s">
        <v>1257</v>
      </c>
      <c r="H2217" t="s">
        <v>452</v>
      </c>
      <c r="I2217" s="3">
        <v>2.2998297617229002E-8</v>
      </c>
      <c r="J2217" s="7">
        <v>28142052356.25</v>
      </c>
      <c r="K2217">
        <v>3.6555</v>
      </c>
      <c r="L2217" s="3">
        <f t="shared" si="170"/>
        <v>0.98579238371259348</v>
      </c>
      <c r="M2217" s="3">
        <f t="shared" si="171"/>
        <v>2.3329757865053791E-8</v>
      </c>
      <c r="N2217">
        <f t="shared" si="172"/>
        <v>656.54726729697904</v>
      </c>
      <c r="O2217">
        <f t="shared" si="173"/>
        <v>1.7960532548132378E-4</v>
      </c>
      <c r="P2217" s="3">
        <f t="shared" si="174"/>
        <v>2.3329757865053791E-8</v>
      </c>
      <c r="Q2217" t="s">
        <v>1638</v>
      </c>
      <c r="R2217" t="s">
        <v>452</v>
      </c>
      <c r="S2217" t="s">
        <v>1257</v>
      </c>
    </row>
    <row r="2218" spans="1:19" x14ac:dyDescent="0.35">
      <c r="A2218" t="s">
        <v>73</v>
      </c>
      <c r="B2218" t="s">
        <v>52</v>
      </c>
      <c r="C2218" t="s">
        <v>39</v>
      </c>
      <c r="D2218" t="s">
        <v>40</v>
      </c>
      <c r="E2218" t="s">
        <v>1097</v>
      </c>
      <c r="F2218" t="s">
        <v>1098</v>
      </c>
      <c r="H2218" t="s">
        <v>128</v>
      </c>
      <c r="I2218" s="3">
        <v>1.27911904096056E-4</v>
      </c>
      <c r="J2218" s="7">
        <v>28142052356.25</v>
      </c>
      <c r="K2218">
        <v>3.6555</v>
      </c>
      <c r="L2218" s="3">
        <f t="shared" si="170"/>
        <v>0.98579238371259348</v>
      </c>
      <c r="M2218" s="3">
        <f t="shared" si="171"/>
        <v>1.2975541930474943E-4</v>
      </c>
      <c r="N2218">
        <f t="shared" si="172"/>
        <v>3651583.8035814306</v>
      </c>
      <c r="O2218">
        <f t="shared" si="173"/>
        <v>0.99892868378646715</v>
      </c>
      <c r="P2218" s="3">
        <f t="shared" si="174"/>
        <v>1.2975541930474943E-4</v>
      </c>
      <c r="Q2218" t="s">
        <v>1638</v>
      </c>
      <c r="R2218" t="s">
        <v>920</v>
      </c>
      <c r="S2218" t="s">
        <v>1099</v>
      </c>
    </row>
    <row r="2219" spans="1:19" x14ac:dyDescent="0.35">
      <c r="A2219" t="s">
        <v>73</v>
      </c>
      <c r="B2219" t="s">
        <v>52</v>
      </c>
      <c r="C2219" t="s">
        <v>39</v>
      </c>
      <c r="D2219" t="s">
        <v>40</v>
      </c>
      <c r="E2219" t="s">
        <v>1185</v>
      </c>
      <c r="F2219" t="s">
        <v>1186</v>
      </c>
      <c r="G2219" t="s">
        <v>62</v>
      </c>
      <c r="H2219" t="s">
        <v>33</v>
      </c>
      <c r="I2219" s="3">
        <v>1.25058999026084E-3</v>
      </c>
      <c r="J2219" s="7">
        <v>28142052356.25</v>
      </c>
      <c r="K2219">
        <v>3.6555</v>
      </c>
      <c r="L2219" s="3">
        <f t="shared" si="170"/>
        <v>0.98579238371259348</v>
      </c>
      <c r="M2219" s="3">
        <f t="shared" si="171"/>
        <v>1.2686139707744465E-3</v>
      </c>
      <c r="N2219">
        <f t="shared" si="172"/>
        <v>35701400.785404682</v>
      </c>
      <c r="O2219">
        <f t="shared" si="173"/>
        <v>9.7664890672697791</v>
      </c>
      <c r="P2219" s="3">
        <f t="shared" si="174"/>
        <v>1.2686139707744465E-3</v>
      </c>
      <c r="Q2219" t="s">
        <v>1638</v>
      </c>
      <c r="R2219" t="s">
        <v>33</v>
      </c>
      <c r="S2219" t="s">
        <v>62</v>
      </c>
    </row>
    <row r="2220" spans="1:19" x14ac:dyDescent="0.35">
      <c r="A2220" t="s">
        <v>73</v>
      </c>
      <c r="B2220" t="s">
        <v>52</v>
      </c>
      <c r="C2220" t="s">
        <v>76</v>
      </c>
      <c r="D2220" t="s">
        <v>77</v>
      </c>
      <c r="E2220" t="s">
        <v>1100</v>
      </c>
      <c r="F2220" t="s">
        <v>1101</v>
      </c>
      <c r="H2220" t="s">
        <v>128</v>
      </c>
      <c r="I2220" s="3">
        <v>1.6701335198255399E-2</v>
      </c>
      <c r="J2220" s="7">
        <v>3465085733.4400001</v>
      </c>
      <c r="K2220">
        <v>3.6555</v>
      </c>
      <c r="L2220" s="3">
        <f t="shared" si="170"/>
        <v>0.98851089210213039</v>
      </c>
      <c r="M2220" s="3">
        <f t="shared" si="171"/>
        <v>1.6895448832879283E-2</v>
      </c>
      <c r="N2220">
        <f t="shared" si="172"/>
        <v>58544178.710875504</v>
      </c>
      <c r="O2220">
        <f t="shared" si="173"/>
        <v>16.015368269970047</v>
      </c>
      <c r="P2220" s="3">
        <f t="shared" si="174"/>
        <v>1.6895448832879283E-2</v>
      </c>
      <c r="Q2220" t="s">
        <v>1638</v>
      </c>
      <c r="R2220" t="s">
        <v>920</v>
      </c>
      <c r="S2220" t="s">
        <v>1102</v>
      </c>
    </row>
    <row r="2221" spans="1:19" x14ac:dyDescent="0.35">
      <c r="A2221" t="s">
        <v>73</v>
      </c>
      <c r="B2221" t="s">
        <v>52</v>
      </c>
      <c r="C2221" t="s">
        <v>29</v>
      </c>
      <c r="D2221" t="s">
        <v>30</v>
      </c>
      <c r="E2221" t="s">
        <v>122</v>
      </c>
      <c r="F2221" t="s">
        <v>123</v>
      </c>
      <c r="G2221" t="s">
        <v>62</v>
      </c>
      <c r="H2221" t="s">
        <v>33</v>
      </c>
      <c r="I2221" s="3">
        <v>2.7232226406049002E-2</v>
      </c>
      <c r="J2221" s="7">
        <v>7930987799.5100002</v>
      </c>
      <c r="K2221">
        <v>3.6555</v>
      </c>
      <c r="L2221" s="3">
        <f t="shared" si="170"/>
        <v>0.95735713154437951</v>
      </c>
      <c r="M2221" s="3">
        <f t="shared" si="171"/>
        <v>2.8445211832410753E-2</v>
      </c>
      <c r="N2221">
        <f t="shared" si="172"/>
        <v>225598627.99732718</v>
      </c>
      <c r="O2221">
        <f t="shared" si="173"/>
        <v>61.714848310033425</v>
      </c>
      <c r="P2221" s="3">
        <f t="shared" si="174"/>
        <v>2.8445211832410753E-2</v>
      </c>
      <c r="Q2221" t="s">
        <v>1638</v>
      </c>
      <c r="R2221" t="s">
        <v>33</v>
      </c>
      <c r="S2221" t="s">
        <v>62</v>
      </c>
    </row>
    <row r="2222" spans="1:19" x14ac:dyDescent="0.35">
      <c r="A2222" t="s">
        <v>73</v>
      </c>
      <c r="B2222" t="s">
        <v>52</v>
      </c>
      <c r="C2222" t="s">
        <v>76</v>
      </c>
      <c r="D2222" t="s">
        <v>77</v>
      </c>
      <c r="E2222" t="s">
        <v>1255</v>
      </c>
      <c r="F2222" t="s">
        <v>1256</v>
      </c>
      <c r="G2222" t="s">
        <v>1257</v>
      </c>
      <c r="H2222" t="s">
        <v>452</v>
      </c>
      <c r="I2222" s="3">
        <v>2.7027113417864299E-7</v>
      </c>
      <c r="J2222" s="7">
        <v>3465085733.4400001</v>
      </c>
      <c r="K2222">
        <v>3.6555</v>
      </c>
      <c r="L2222" s="3">
        <f t="shared" si="170"/>
        <v>0.98851089210213039</v>
      </c>
      <c r="M2222" s="3">
        <f t="shared" si="171"/>
        <v>2.7341239872824719E-7</v>
      </c>
      <c r="N2222">
        <f t="shared" si="172"/>
        <v>947.39740217885821</v>
      </c>
      <c r="O2222">
        <f t="shared" si="173"/>
        <v>2.5917040136201836E-4</v>
      </c>
      <c r="P2222" s="3">
        <f t="shared" si="174"/>
        <v>2.7341239872824719E-7</v>
      </c>
      <c r="Q2222" t="s">
        <v>1638</v>
      </c>
      <c r="R2222" t="s">
        <v>452</v>
      </c>
      <c r="S2222" t="s">
        <v>1257</v>
      </c>
    </row>
    <row r="2223" spans="1:19" x14ac:dyDescent="0.35">
      <c r="A2223" t="s">
        <v>73</v>
      </c>
      <c r="B2223" t="s">
        <v>52</v>
      </c>
      <c r="C2223" t="s">
        <v>39</v>
      </c>
      <c r="D2223" t="s">
        <v>40</v>
      </c>
      <c r="E2223" t="s">
        <v>122</v>
      </c>
      <c r="F2223" t="s">
        <v>123</v>
      </c>
      <c r="G2223" t="s">
        <v>62</v>
      </c>
      <c r="H2223" t="s">
        <v>33</v>
      </c>
      <c r="I2223" s="3">
        <v>6.9599642717456597E-3</v>
      </c>
      <c r="J2223" s="7">
        <v>28142052356.25</v>
      </c>
      <c r="K2223">
        <v>3.6555</v>
      </c>
      <c r="L2223" s="3">
        <f t="shared" si="170"/>
        <v>0.98579238371259348</v>
      </c>
      <c r="M2223" s="3">
        <f t="shared" si="171"/>
        <v>7.0602739346937666E-3</v>
      </c>
      <c r="N2223">
        <f t="shared" si="172"/>
        <v>198690598.71961918</v>
      </c>
      <c r="O2223">
        <f t="shared" si="173"/>
        <v>54.353877368244888</v>
      </c>
      <c r="P2223" s="3">
        <f t="shared" si="174"/>
        <v>7.0602739346937674E-3</v>
      </c>
      <c r="Q2223" t="s">
        <v>1638</v>
      </c>
      <c r="R2223" t="s">
        <v>33</v>
      </c>
      <c r="S2223" t="s">
        <v>62</v>
      </c>
    </row>
    <row r="2224" spans="1:19" x14ac:dyDescent="0.35">
      <c r="A2224" t="s">
        <v>73</v>
      </c>
      <c r="B2224" t="s">
        <v>52</v>
      </c>
      <c r="C2224" t="s">
        <v>39</v>
      </c>
      <c r="D2224" t="s">
        <v>40</v>
      </c>
      <c r="E2224" t="s">
        <v>1100</v>
      </c>
      <c r="F2224" t="s">
        <v>1101</v>
      </c>
      <c r="H2224" t="s">
        <v>128</v>
      </c>
      <c r="I2224" s="3">
        <v>3.7752831511335201E-3</v>
      </c>
      <c r="J2224" s="7">
        <v>28142052356.25</v>
      </c>
      <c r="K2224">
        <v>3.6555</v>
      </c>
      <c r="L2224" s="3">
        <f t="shared" si="170"/>
        <v>0.98579238371259348</v>
      </c>
      <c r="M2224" s="3">
        <f t="shared" si="171"/>
        <v>3.8296939736087465E-3</v>
      </c>
      <c r="N2224">
        <f t="shared" si="172"/>
        <v>107775448.31371245</v>
      </c>
      <c r="O2224">
        <f t="shared" si="173"/>
        <v>29.483093506691958</v>
      </c>
      <c r="P2224" s="3">
        <f t="shared" si="174"/>
        <v>3.8296939736087465E-3</v>
      </c>
      <c r="Q2224" t="s">
        <v>1638</v>
      </c>
      <c r="R2224" t="s">
        <v>920</v>
      </c>
      <c r="S2224" t="s">
        <v>1102</v>
      </c>
    </row>
    <row r="2225" spans="1:19" x14ac:dyDescent="0.35">
      <c r="A2225" t="s">
        <v>73</v>
      </c>
      <c r="B2225" t="s">
        <v>52</v>
      </c>
      <c r="C2225" t="s">
        <v>29</v>
      </c>
      <c r="D2225" t="s">
        <v>30</v>
      </c>
      <c r="E2225" t="s">
        <v>1255</v>
      </c>
      <c r="F2225" t="s">
        <v>1256</v>
      </c>
      <c r="G2225" t="s">
        <v>1257</v>
      </c>
      <c r="H2225" t="s">
        <v>452</v>
      </c>
      <c r="I2225" s="3">
        <v>1.2876388338129199E-7</v>
      </c>
      <c r="J2225" s="7">
        <v>7930987799.5100002</v>
      </c>
      <c r="K2225">
        <v>3.6555</v>
      </c>
      <c r="L2225" s="3">
        <f t="shared" si="170"/>
        <v>0.95735713154437951</v>
      </c>
      <c r="M2225" s="3">
        <f t="shared" si="171"/>
        <v>1.3449932019994879E-7</v>
      </c>
      <c r="N2225">
        <f t="shared" si="172"/>
        <v>1066.7124675481828</v>
      </c>
      <c r="O2225">
        <f t="shared" si="173"/>
        <v>2.9181027699307419E-4</v>
      </c>
      <c r="P2225" s="3">
        <f t="shared" si="174"/>
        <v>1.3449932019994879E-7</v>
      </c>
      <c r="Q2225" t="s">
        <v>1638</v>
      </c>
      <c r="R2225" t="s">
        <v>452</v>
      </c>
      <c r="S2225" t="s">
        <v>1257</v>
      </c>
    </row>
    <row r="2226" spans="1:19" x14ac:dyDescent="0.35">
      <c r="A2226" t="s">
        <v>73</v>
      </c>
      <c r="B2226" t="s">
        <v>52</v>
      </c>
      <c r="C2226" t="s">
        <v>39</v>
      </c>
      <c r="D2226" t="s">
        <v>40</v>
      </c>
      <c r="E2226" t="s">
        <v>1356</v>
      </c>
      <c r="F2226" t="s">
        <v>1357</v>
      </c>
      <c r="H2226" t="s">
        <v>128</v>
      </c>
      <c r="I2226" s="3">
        <v>3.28623411875947E-3</v>
      </c>
      <c r="J2226" s="7">
        <v>28142052356.25</v>
      </c>
      <c r="K2226">
        <v>3.6555</v>
      </c>
      <c r="L2226" s="3">
        <f t="shared" si="170"/>
        <v>0.98579238371259348</v>
      </c>
      <c r="M2226" s="3">
        <f t="shared" si="171"/>
        <v>3.3335965798226004E-3</v>
      </c>
      <c r="N2226">
        <f t="shared" si="172"/>
        <v>93814249.483983546</v>
      </c>
      <c r="O2226">
        <f t="shared" si="173"/>
        <v>25.663862531523336</v>
      </c>
      <c r="P2226" s="3">
        <f t="shared" si="174"/>
        <v>3.3335965798226004E-3</v>
      </c>
      <c r="Q2226" t="s">
        <v>1638</v>
      </c>
      <c r="R2226" t="s">
        <v>920</v>
      </c>
      <c r="S2226" t="s">
        <v>1358</v>
      </c>
    </row>
    <row r="2227" spans="1:19" x14ac:dyDescent="0.35">
      <c r="A2227" t="s">
        <v>73</v>
      </c>
      <c r="B2227" t="s">
        <v>52</v>
      </c>
      <c r="C2227" t="s">
        <v>29</v>
      </c>
      <c r="D2227" t="s">
        <v>30</v>
      </c>
      <c r="E2227" t="s">
        <v>559</v>
      </c>
      <c r="F2227" t="s">
        <v>560</v>
      </c>
      <c r="G2227" t="s">
        <v>561</v>
      </c>
      <c r="H2227" t="s">
        <v>452</v>
      </c>
      <c r="I2227" s="3">
        <v>1.16224502047995E-2</v>
      </c>
      <c r="J2227" s="7">
        <v>7930987799.5100002</v>
      </c>
      <c r="K2227">
        <v>3.6555</v>
      </c>
      <c r="L2227" s="3">
        <f t="shared" si="170"/>
        <v>0.95735713154437951</v>
      </c>
      <c r="M2227" s="3">
        <f t="shared" si="171"/>
        <v>1.2140140624482021E-2</v>
      </c>
      <c r="N2227">
        <f t="shared" si="172"/>
        <v>96283307.177102625</v>
      </c>
      <c r="O2227">
        <f t="shared" si="173"/>
        <v>26.339298913172652</v>
      </c>
      <c r="P2227" s="3">
        <f t="shared" si="174"/>
        <v>1.2140140624482021E-2</v>
      </c>
      <c r="Q2227" t="s">
        <v>1638</v>
      </c>
      <c r="R2227" t="s">
        <v>452</v>
      </c>
      <c r="S2227" t="s">
        <v>561</v>
      </c>
    </row>
    <row r="2228" spans="1:19" x14ac:dyDescent="0.35">
      <c r="A2228" t="s">
        <v>73</v>
      </c>
      <c r="B2228" t="s">
        <v>52</v>
      </c>
      <c r="C2228" t="s">
        <v>39</v>
      </c>
      <c r="D2228" t="s">
        <v>40</v>
      </c>
      <c r="E2228" t="s">
        <v>562</v>
      </c>
      <c r="F2228" t="s">
        <v>563</v>
      </c>
      <c r="G2228" t="s">
        <v>564</v>
      </c>
      <c r="H2228" t="s">
        <v>452</v>
      </c>
      <c r="I2228" s="3">
        <v>5.4972934991525703E-3</v>
      </c>
      <c r="J2228" s="7">
        <v>28142052356.25</v>
      </c>
      <c r="K2228">
        <v>3.6555</v>
      </c>
      <c r="L2228" s="3">
        <f t="shared" si="170"/>
        <v>0.98579238371259348</v>
      </c>
      <c r="M2228" s="3">
        <f t="shared" si="171"/>
        <v>5.5765225923629161E-3</v>
      </c>
      <c r="N2228">
        <f t="shared" si="172"/>
        <v>156934790.76008818</v>
      </c>
      <c r="O2228">
        <f t="shared" si="173"/>
        <v>42.931142322551814</v>
      </c>
      <c r="P2228" s="3">
        <f t="shared" si="174"/>
        <v>5.576522592362917E-3</v>
      </c>
      <c r="Q2228" t="s">
        <v>1638</v>
      </c>
      <c r="R2228" t="s">
        <v>452</v>
      </c>
      <c r="S2228" t="s">
        <v>564</v>
      </c>
    </row>
    <row r="2229" spans="1:19" x14ac:dyDescent="0.35">
      <c r="A2229" t="s">
        <v>73</v>
      </c>
      <c r="B2229" t="s">
        <v>52</v>
      </c>
      <c r="C2229" t="s">
        <v>76</v>
      </c>
      <c r="D2229" t="s">
        <v>77</v>
      </c>
      <c r="E2229" t="s">
        <v>1356</v>
      </c>
      <c r="F2229" t="s">
        <v>1357</v>
      </c>
      <c r="H2229" t="s">
        <v>128</v>
      </c>
      <c r="I2229" s="3">
        <v>4.3613586521774397E-3</v>
      </c>
      <c r="J2229" s="7">
        <v>3465085733.4400001</v>
      </c>
      <c r="K2229">
        <v>3.6555</v>
      </c>
      <c r="L2229" s="3">
        <f t="shared" si="170"/>
        <v>0.98851089210213039</v>
      </c>
      <c r="M2229" s="3">
        <f t="shared" si="171"/>
        <v>4.4120491610393255E-3</v>
      </c>
      <c r="N2229">
        <f t="shared" si="172"/>
        <v>15288128.603153288</v>
      </c>
      <c r="O2229">
        <f t="shared" si="173"/>
        <v>4.1822263994401006</v>
      </c>
      <c r="P2229" s="3">
        <f t="shared" si="174"/>
        <v>4.4120491610393255E-3</v>
      </c>
      <c r="Q2229" t="s">
        <v>1638</v>
      </c>
      <c r="R2229" t="s">
        <v>920</v>
      </c>
      <c r="S2229" t="s">
        <v>1358</v>
      </c>
    </row>
    <row r="2230" spans="1:19" x14ac:dyDescent="0.35">
      <c r="A2230" t="s">
        <v>73</v>
      </c>
      <c r="B2230" t="s">
        <v>52</v>
      </c>
      <c r="C2230" t="s">
        <v>29</v>
      </c>
      <c r="D2230" t="s">
        <v>30</v>
      </c>
      <c r="E2230" t="s">
        <v>562</v>
      </c>
      <c r="F2230" t="s">
        <v>563</v>
      </c>
      <c r="G2230" t="s">
        <v>564</v>
      </c>
      <c r="H2230" t="s">
        <v>452</v>
      </c>
      <c r="I2230" s="3">
        <v>5.0122005415270197E-2</v>
      </c>
      <c r="J2230" s="7">
        <v>7930987799.5100002</v>
      </c>
      <c r="K2230">
        <v>3.6555</v>
      </c>
      <c r="L2230" s="3">
        <f t="shared" si="170"/>
        <v>0.95735713154437951</v>
      </c>
      <c r="M2230" s="3">
        <f t="shared" si="171"/>
        <v>5.2354553764502591E-2</v>
      </c>
      <c r="N2230">
        <f t="shared" si="172"/>
        <v>415223327.15506041</v>
      </c>
      <c r="O2230">
        <f t="shared" si="173"/>
        <v>113.58865467242796</v>
      </c>
      <c r="P2230" s="3">
        <f t="shared" si="174"/>
        <v>5.2354553764502591E-2</v>
      </c>
      <c r="Q2230" t="s">
        <v>1638</v>
      </c>
      <c r="R2230" t="s">
        <v>452</v>
      </c>
      <c r="S2230" t="s">
        <v>564</v>
      </c>
    </row>
    <row r="2231" spans="1:19" x14ac:dyDescent="0.35">
      <c r="A2231" t="s">
        <v>73</v>
      </c>
      <c r="B2231" t="s">
        <v>52</v>
      </c>
      <c r="C2231" t="s">
        <v>76</v>
      </c>
      <c r="D2231" t="s">
        <v>77</v>
      </c>
      <c r="E2231" t="s">
        <v>1103</v>
      </c>
      <c r="F2231" t="s">
        <v>1104</v>
      </c>
      <c r="H2231" t="s">
        <v>128</v>
      </c>
      <c r="I2231" s="3">
        <v>1.4571398872175199E-2</v>
      </c>
      <c r="J2231" s="7">
        <v>3465085733.4400001</v>
      </c>
      <c r="K2231">
        <v>3.6555</v>
      </c>
      <c r="L2231" s="3">
        <f t="shared" si="170"/>
        <v>0.98851089210213039</v>
      </c>
      <c r="M2231" s="3">
        <f t="shared" si="171"/>
        <v>1.4740757020075121E-2</v>
      </c>
      <c r="N2231">
        <f t="shared" si="172"/>
        <v>51077986.850367829</v>
      </c>
      <c r="O2231">
        <f t="shared" si="173"/>
        <v>13.972913924324395</v>
      </c>
      <c r="P2231" s="3">
        <f t="shared" si="174"/>
        <v>1.4740757020075121E-2</v>
      </c>
      <c r="Q2231" t="s">
        <v>1638</v>
      </c>
      <c r="R2231" t="s">
        <v>920</v>
      </c>
      <c r="S2231" t="s">
        <v>1105</v>
      </c>
    </row>
    <row r="2232" spans="1:19" x14ac:dyDescent="0.35">
      <c r="A2232" t="s">
        <v>73</v>
      </c>
      <c r="B2232" t="s">
        <v>52</v>
      </c>
      <c r="C2232" t="s">
        <v>39</v>
      </c>
      <c r="D2232" t="s">
        <v>40</v>
      </c>
      <c r="E2232" t="s">
        <v>1103</v>
      </c>
      <c r="F2232" t="s">
        <v>1104</v>
      </c>
      <c r="H2232" t="s">
        <v>128</v>
      </c>
      <c r="I2232" s="3">
        <v>2.7448456357471499E-3</v>
      </c>
      <c r="J2232" s="7">
        <v>28142052356.25</v>
      </c>
      <c r="K2232">
        <v>3.6555</v>
      </c>
      <c r="L2232" s="3">
        <f t="shared" si="170"/>
        <v>0.98579238371259348</v>
      </c>
      <c r="M2232" s="3">
        <f t="shared" si="171"/>
        <v>2.7844053992482519E-3</v>
      </c>
      <c r="N2232">
        <f t="shared" si="172"/>
        <v>78358882.526669487</v>
      </c>
      <c r="O2232">
        <f t="shared" si="173"/>
        <v>21.435886342954312</v>
      </c>
      <c r="P2232" s="3">
        <f t="shared" si="174"/>
        <v>2.7844053992482519E-3</v>
      </c>
      <c r="Q2232" t="s">
        <v>1638</v>
      </c>
      <c r="R2232" t="s">
        <v>920</v>
      </c>
      <c r="S2232" t="s">
        <v>1105</v>
      </c>
    </row>
    <row r="2233" spans="1:19" x14ac:dyDescent="0.35">
      <c r="A2233" t="s">
        <v>73</v>
      </c>
      <c r="B2233" t="s">
        <v>52</v>
      </c>
      <c r="C2233" t="s">
        <v>76</v>
      </c>
      <c r="D2233" t="s">
        <v>77</v>
      </c>
      <c r="E2233" t="s">
        <v>562</v>
      </c>
      <c r="F2233" t="s">
        <v>563</v>
      </c>
      <c r="G2233" t="s">
        <v>564</v>
      </c>
      <c r="H2233" t="s">
        <v>452</v>
      </c>
      <c r="I2233" s="3">
        <v>1.5497201002384401E-7</v>
      </c>
      <c r="J2233" s="7">
        <v>3465085733.4400001</v>
      </c>
      <c r="K2233">
        <v>3.6555</v>
      </c>
      <c r="L2233" s="3">
        <f t="shared" si="170"/>
        <v>0.98851089210213039</v>
      </c>
      <c r="M2233" s="3">
        <f t="shared" si="171"/>
        <v>1.5677319416712374E-7</v>
      </c>
      <c r="N2233">
        <f t="shared" si="172"/>
        <v>543.23255849431951</v>
      </c>
      <c r="O2233">
        <f t="shared" si="173"/>
        <v>1.4860690972351784E-4</v>
      </c>
      <c r="P2233" s="3">
        <f t="shared" si="174"/>
        <v>1.5677319416712374E-7</v>
      </c>
      <c r="Q2233" t="s">
        <v>1638</v>
      </c>
      <c r="R2233" t="s">
        <v>452</v>
      </c>
      <c r="S2233" t="s">
        <v>564</v>
      </c>
    </row>
    <row r="2234" spans="1:19" x14ac:dyDescent="0.35">
      <c r="A2234" t="s">
        <v>73</v>
      </c>
      <c r="B2234" t="s">
        <v>52</v>
      </c>
      <c r="C2234" t="s">
        <v>29</v>
      </c>
      <c r="D2234" t="s">
        <v>30</v>
      </c>
      <c r="E2234" t="s">
        <v>577</v>
      </c>
      <c r="F2234" t="s">
        <v>578</v>
      </c>
      <c r="G2234" t="s">
        <v>579</v>
      </c>
      <c r="H2234" t="s">
        <v>452</v>
      </c>
      <c r="I2234" s="3">
        <v>1.1229939302172E-7</v>
      </c>
      <c r="J2234" s="7">
        <v>7930987799.5100002</v>
      </c>
      <c r="K2234">
        <v>3.6555</v>
      </c>
      <c r="L2234" s="3">
        <f t="shared" si="170"/>
        <v>0.95735713154437951</v>
      </c>
      <c r="M2234" s="3">
        <f t="shared" si="171"/>
        <v>1.1730146391719257E-7</v>
      </c>
      <c r="N2234">
        <f t="shared" si="172"/>
        <v>930.31647919191676</v>
      </c>
      <c r="O2234">
        <f t="shared" si="173"/>
        <v>2.544977374345279E-4</v>
      </c>
      <c r="P2234" s="3">
        <f t="shared" si="174"/>
        <v>1.1730146391719257E-7</v>
      </c>
      <c r="Q2234" t="s">
        <v>1638</v>
      </c>
      <c r="R2234" t="s">
        <v>452</v>
      </c>
      <c r="S2234" t="s">
        <v>579</v>
      </c>
    </row>
    <row r="2235" spans="1:19" x14ac:dyDescent="0.35">
      <c r="A2235" t="s">
        <v>73</v>
      </c>
      <c r="B2235" t="s">
        <v>52</v>
      </c>
      <c r="C2235" t="s">
        <v>39</v>
      </c>
      <c r="D2235" t="s">
        <v>40</v>
      </c>
      <c r="E2235" t="s">
        <v>1359</v>
      </c>
      <c r="F2235" t="s">
        <v>1360</v>
      </c>
      <c r="H2235" t="s">
        <v>128</v>
      </c>
      <c r="I2235" s="3">
        <v>2.89730426941677E-3</v>
      </c>
      <c r="J2235" s="7">
        <v>28142052356.25</v>
      </c>
      <c r="K2235">
        <v>3.6555</v>
      </c>
      <c r="L2235" s="3">
        <f t="shared" si="170"/>
        <v>0.98579238371259348</v>
      </c>
      <c r="M2235" s="3">
        <f t="shared" si="171"/>
        <v>2.9390613249670587E-3</v>
      </c>
      <c r="N2235">
        <f t="shared" si="172"/>
        <v>82711217.685452461</v>
      </c>
      <c r="O2235">
        <f t="shared" si="173"/>
        <v>22.626512839680608</v>
      </c>
      <c r="P2235" s="3">
        <f t="shared" si="174"/>
        <v>2.9390613249670587E-3</v>
      </c>
      <c r="Q2235" t="s">
        <v>1638</v>
      </c>
      <c r="R2235" t="s">
        <v>920</v>
      </c>
      <c r="S2235" t="s">
        <v>1361</v>
      </c>
    </row>
    <row r="2236" spans="1:19" x14ac:dyDescent="0.35">
      <c r="A2236" t="s">
        <v>73</v>
      </c>
      <c r="B2236" t="s">
        <v>52</v>
      </c>
      <c r="C2236" t="s">
        <v>39</v>
      </c>
      <c r="D2236" t="s">
        <v>40</v>
      </c>
      <c r="E2236" t="s">
        <v>577</v>
      </c>
      <c r="F2236" t="s">
        <v>578</v>
      </c>
      <c r="G2236" t="s">
        <v>579</v>
      </c>
      <c r="H2236" t="s">
        <v>452</v>
      </c>
      <c r="I2236" s="3">
        <v>4.8392025806838897E-8</v>
      </c>
      <c r="J2236" s="7">
        <v>28142052356.25</v>
      </c>
      <c r="K2236">
        <v>3.6555</v>
      </c>
      <c r="L2236" s="3">
        <f t="shared" si="170"/>
        <v>0.98579238371259348</v>
      </c>
      <c r="M2236" s="3">
        <f t="shared" si="171"/>
        <v>4.9089470162662091E-8</v>
      </c>
      <c r="N2236">
        <f t="shared" si="172"/>
        <v>1381.4784394582089</v>
      </c>
      <c r="O2236">
        <f t="shared" si="173"/>
        <v>3.7791777854143317E-4</v>
      </c>
      <c r="P2236" s="3">
        <f t="shared" si="174"/>
        <v>4.9089470162662098E-8</v>
      </c>
      <c r="Q2236" t="s">
        <v>1638</v>
      </c>
      <c r="R2236" t="s">
        <v>452</v>
      </c>
      <c r="S2236" t="s">
        <v>579</v>
      </c>
    </row>
    <row r="2237" spans="1:19" x14ac:dyDescent="0.35">
      <c r="A2237" t="s">
        <v>73</v>
      </c>
      <c r="B2237" t="s">
        <v>52</v>
      </c>
      <c r="C2237" t="s">
        <v>39</v>
      </c>
      <c r="D2237" t="s">
        <v>40</v>
      </c>
      <c r="E2237" t="s">
        <v>1108</v>
      </c>
      <c r="F2237" t="s">
        <v>1109</v>
      </c>
      <c r="H2237" t="s">
        <v>128</v>
      </c>
      <c r="I2237" s="3">
        <v>1.0346876003942801E-2</v>
      </c>
      <c r="J2237" s="7">
        <v>28142052356.25</v>
      </c>
      <c r="K2237">
        <v>3.6555</v>
      </c>
      <c r="L2237" s="3">
        <f t="shared" si="170"/>
        <v>0.98579238371259348</v>
      </c>
      <c r="M2237" s="3">
        <f t="shared" si="171"/>
        <v>1.049599913216556E-2</v>
      </c>
      <c r="N2237">
        <f t="shared" si="172"/>
        <v>295378957.10855776</v>
      </c>
      <c r="O2237">
        <f t="shared" si="173"/>
        <v>80.803982248271851</v>
      </c>
      <c r="P2237" s="3">
        <f t="shared" si="174"/>
        <v>1.049599913216556E-2</v>
      </c>
      <c r="Q2237" t="s">
        <v>1638</v>
      </c>
      <c r="R2237" t="s">
        <v>920</v>
      </c>
      <c r="S2237" t="s">
        <v>1110</v>
      </c>
    </row>
    <row r="2238" spans="1:19" x14ac:dyDescent="0.35">
      <c r="A2238" t="s">
        <v>73</v>
      </c>
      <c r="B2238" t="s">
        <v>52</v>
      </c>
      <c r="C2238" t="s">
        <v>76</v>
      </c>
      <c r="D2238" t="s">
        <v>77</v>
      </c>
      <c r="E2238" t="s">
        <v>1362</v>
      </c>
      <c r="F2238" t="s">
        <v>1363</v>
      </c>
      <c r="H2238" t="s">
        <v>128</v>
      </c>
      <c r="I2238" s="3">
        <v>5.3054538532211403E-3</v>
      </c>
      <c r="J2238" s="7">
        <v>3465085733.4400001</v>
      </c>
      <c r="K2238">
        <v>3.6555</v>
      </c>
      <c r="L2238" s="3">
        <f t="shared" si="170"/>
        <v>0.98851089210213039</v>
      </c>
      <c r="M2238" s="3">
        <f t="shared" si="171"/>
        <v>5.3671172423186558E-3</v>
      </c>
      <c r="N2238">
        <f t="shared" si="172"/>
        <v>18597521.386058211</v>
      </c>
      <c r="O2238">
        <f t="shared" si="173"/>
        <v>5.087545174684232</v>
      </c>
      <c r="P2238" s="3">
        <f t="shared" si="174"/>
        <v>5.3671172423186558E-3</v>
      </c>
      <c r="Q2238" t="s">
        <v>1638</v>
      </c>
      <c r="R2238" t="s">
        <v>920</v>
      </c>
      <c r="S2238" t="s">
        <v>1364</v>
      </c>
    </row>
    <row r="2239" spans="1:19" x14ac:dyDescent="0.35">
      <c r="A2239" t="s">
        <v>73</v>
      </c>
      <c r="B2239" t="s">
        <v>52</v>
      </c>
      <c r="C2239" t="s">
        <v>39</v>
      </c>
      <c r="D2239" t="s">
        <v>40</v>
      </c>
      <c r="E2239" t="s">
        <v>583</v>
      </c>
      <c r="F2239" t="s">
        <v>584</v>
      </c>
      <c r="G2239" t="s">
        <v>585</v>
      </c>
      <c r="H2239" t="s">
        <v>452</v>
      </c>
      <c r="I2239" s="3">
        <v>6.6875502684561297E-8</v>
      </c>
      <c r="J2239" s="7">
        <v>28142052356.25</v>
      </c>
      <c r="K2239">
        <v>3.6555</v>
      </c>
      <c r="L2239" s="3">
        <f t="shared" si="170"/>
        <v>0.98579238371259348</v>
      </c>
      <c r="M2239" s="3">
        <f t="shared" si="171"/>
        <v>6.7839337967596594E-8</v>
      </c>
      <c r="N2239">
        <f t="shared" si="172"/>
        <v>1909.1382008974417</v>
      </c>
      <c r="O2239">
        <f t="shared" si="173"/>
        <v>5.2226458785321894E-4</v>
      </c>
      <c r="P2239" s="3">
        <f t="shared" si="174"/>
        <v>6.7839337967596594E-8</v>
      </c>
      <c r="Q2239" t="s">
        <v>1638</v>
      </c>
      <c r="R2239" t="s">
        <v>452</v>
      </c>
      <c r="S2239" t="s">
        <v>585</v>
      </c>
    </row>
    <row r="2240" spans="1:19" x14ac:dyDescent="0.35">
      <c r="A2240" t="s">
        <v>73</v>
      </c>
      <c r="B2240" t="s">
        <v>52</v>
      </c>
      <c r="C2240" t="s">
        <v>39</v>
      </c>
      <c r="D2240" t="s">
        <v>40</v>
      </c>
      <c r="E2240" t="s">
        <v>1362</v>
      </c>
      <c r="F2240" t="s">
        <v>1363</v>
      </c>
      <c r="H2240" t="s">
        <v>128</v>
      </c>
      <c r="I2240" s="3">
        <v>2.6650674151745901E-3</v>
      </c>
      <c r="J2240" s="7">
        <v>28142052356.25</v>
      </c>
      <c r="K2240">
        <v>3.6555</v>
      </c>
      <c r="L2240" s="3">
        <f t="shared" si="170"/>
        <v>0.98579238371259348</v>
      </c>
      <c r="M2240" s="3">
        <f t="shared" si="171"/>
        <v>2.7034773844951789E-3</v>
      </c>
      <c r="N2240">
        <f t="shared" si="172"/>
        <v>76081402.098401129</v>
      </c>
      <c r="O2240">
        <f t="shared" si="173"/>
        <v>20.812857912296849</v>
      </c>
      <c r="P2240" s="3">
        <f t="shared" si="174"/>
        <v>2.7034773844951785E-3</v>
      </c>
      <c r="Q2240" t="s">
        <v>1638</v>
      </c>
      <c r="R2240" t="s">
        <v>920</v>
      </c>
      <c r="S2240" t="s">
        <v>1364</v>
      </c>
    </row>
    <row r="2241" spans="1:19" x14ac:dyDescent="0.35">
      <c r="A2241" t="s">
        <v>73</v>
      </c>
      <c r="B2241" t="s">
        <v>52</v>
      </c>
      <c r="C2241" t="s">
        <v>29</v>
      </c>
      <c r="D2241" t="s">
        <v>30</v>
      </c>
      <c r="E2241" t="s">
        <v>583</v>
      </c>
      <c r="F2241" t="s">
        <v>584</v>
      </c>
      <c r="G2241" t="s">
        <v>585</v>
      </c>
      <c r="H2241" t="s">
        <v>452</v>
      </c>
      <c r="I2241" s="3">
        <v>1.38382714962106E-7</v>
      </c>
      <c r="J2241" s="7">
        <v>7930987799.5100002</v>
      </c>
      <c r="K2241">
        <v>3.6555</v>
      </c>
      <c r="L2241" s="3">
        <f t="shared" si="170"/>
        <v>0.95735713154437951</v>
      </c>
      <c r="M2241" s="3">
        <f t="shared" si="171"/>
        <v>1.4454659646068671E-7</v>
      </c>
      <c r="N2241">
        <f t="shared" si="172"/>
        <v>1146.3972929904016</v>
      </c>
      <c r="O2241">
        <f t="shared" si="173"/>
        <v>3.1360888879507638E-4</v>
      </c>
      <c r="P2241" s="3">
        <f t="shared" si="174"/>
        <v>1.4454659646068671E-7</v>
      </c>
      <c r="Q2241" t="s">
        <v>1638</v>
      </c>
      <c r="R2241" t="s">
        <v>452</v>
      </c>
      <c r="S2241" t="s">
        <v>585</v>
      </c>
    </row>
    <row r="2242" spans="1:19" x14ac:dyDescent="0.35">
      <c r="A2242" t="s">
        <v>73</v>
      </c>
      <c r="B2242" t="s">
        <v>52</v>
      </c>
      <c r="C2242" t="s">
        <v>39</v>
      </c>
      <c r="D2242" t="s">
        <v>40</v>
      </c>
      <c r="E2242" t="s">
        <v>1365</v>
      </c>
      <c r="F2242" t="s">
        <v>1366</v>
      </c>
      <c r="H2242" t="s">
        <v>128</v>
      </c>
      <c r="I2242" s="3">
        <v>8.2142051952584696E-3</v>
      </c>
      <c r="J2242" s="7">
        <v>28142052356.25</v>
      </c>
      <c r="K2242">
        <v>3.6555</v>
      </c>
      <c r="L2242" s="3">
        <f t="shared" ref="L2242:L2305" si="175">SUMIFS($I$2:$I$3582,$A$2:$A$3582,$A2242,$B$2:$B$3582,$B2242,$C$2:$C$3582,$C2242)</f>
        <v>0.98579238371259348</v>
      </c>
      <c r="M2242" s="3">
        <f t="shared" ref="M2242:M2305" si="176">IF(L2242=0,0,I2242/L2242)</f>
        <v>8.3325914573644244E-3</v>
      </c>
      <c r="N2242">
        <f t="shared" ref="N2242:N2305" si="177">M2242*J2242</f>
        <v>234496225.05639112</v>
      </c>
      <c r="O2242">
        <f t="shared" ref="O2242:O2305" si="178">IF(K2242=0,"",N2242/K2242/1000000)</f>
        <v>64.148878417833714</v>
      </c>
      <c r="P2242" s="3">
        <f t="shared" ref="P2242:P2305" si="179">IF(J2242=0,0,N2242/J2242)</f>
        <v>8.3325914573644244E-3</v>
      </c>
      <c r="Q2242" t="s">
        <v>1638</v>
      </c>
      <c r="R2242" t="s">
        <v>920</v>
      </c>
      <c r="S2242" t="s">
        <v>1367</v>
      </c>
    </row>
    <row r="2243" spans="1:19" x14ac:dyDescent="0.35">
      <c r="A2243" t="s">
        <v>73</v>
      </c>
      <c r="B2243" t="s">
        <v>52</v>
      </c>
      <c r="C2243" t="s">
        <v>39</v>
      </c>
      <c r="D2243" t="s">
        <v>40</v>
      </c>
      <c r="E2243" t="s">
        <v>588</v>
      </c>
      <c r="F2243" t="s">
        <v>589</v>
      </c>
      <c r="G2243" t="s">
        <v>590</v>
      </c>
      <c r="H2243" t="s">
        <v>452</v>
      </c>
      <c r="I2243" s="3">
        <v>1.76815527752097E-4</v>
      </c>
      <c r="J2243" s="7">
        <v>28142052356.25</v>
      </c>
      <c r="K2243">
        <v>3.6555</v>
      </c>
      <c r="L2243" s="3">
        <f t="shared" si="175"/>
        <v>0.98579238371259348</v>
      </c>
      <c r="M2243" s="3">
        <f t="shared" si="176"/>
        <v>1.7936386066018476E-4</v>
      </c>
      <c r="N2243">
        <f t="shared" si="177"/>
        <v>5047667.1575180488</v>
      </c>
      <c r="O2243">
        <f t="shared" si="178"/>
        <v>1.3808417884059769</v>
      </c>
      <c r="P2243" s="3">
        <f t="shared" si="179"/>
        <v>1.7936386066018473E-4</v>
      </c>
      <c r="Q2243" t="s">
        <v>1638</v>
      </c>
      <c r="R2243" t="s">
        <v>452</v>
      </c>
      <c r="S2243" t="s">
        <v>590</v>
      </c>
    </row>
    <row r="2244" spans="1:19" x14ac:dyDescent="0.35">
      <c r="A2244" t="s">
        <v>73</v>
      </c>
      <c r="B2244" t="s">
        <v>52</v>
      </c>
      <c r="C2244" t="s">
        <v>39</v>
      </c>
      <c r="D2244" t="s">
        <v>40</v>
      </c>
      <c r="E2244" t="s">
        <v>1135</v>
      </c>
      <c r="F2244" t="s">
        <v>1136</v>
      </c>
      <c r="H2244" t="s">
        <v>128</v>
      </c>
      <c r="I2244" s="3">
        <v>6.7765503393678404E-4</v>
      </c>
      <c r="J2244" s="7">
        <v>28142052356.25</v>
      </c>
      <c r="K2244">
        <v>3.6555</v>
      </c>
      <c r="L2244" s="3">
        <f t="shared" si="175"/>
        <v>0.98579238371259348</v>
      </c>
      <c r="M2244" s="3">
        <f t="shared" si="176"/>
        <v>6.8742165706806013E-4</v>
      </c>
      <c r="N2244">
        <f t="shared" si="177"/>
        <v>19345456.264029481</v>
      </c>
      <c r="O2244">
        <f t="shared" si="178"/>
        <v>5.2921505304416581</v>
      </c>
      <c r="P2244" s="3">
        <f t="shared" si="179"/>
        <v>6.8742165706806013E-4</v>
      </c>
      <c r="Q2244" t="s">
        <v>1638</v>
      </c>
      <c r="R2244" t="s">
        <v>920</v>
      </c>
      <c r="S2244" t="s">
        <v>1137</v>
      </c>
    </row>
    <row r="2245" spans="1:19" x14ac:dyDescent="0.35">
      <c r="A2245" t="s">
        <v>73</v>
      </c>
      <c r="B2245" t="s">
        <v>52</v>
      </c>
      <c r="C2245" t="s">
        <v>29</v>
      </c>
      <c r="D2245" t="s">
        <v>30</v>
      </c>
      <c r="E2245" t="s">
        <v>588</v>
      </c>
      <c r="F2245" t="s">
        <v>589</v>
      </c>
      <c r="G2245" t="s">
        <v>590</v>
      </c>
      <c r="H2245" t="s">
        <v>452</v>
      </c>
      <c r="I2245" s="3">
        <v>5.1350259879081499E-3</v>
      </c>
      <c r="J2245" s="7">
        <v>7930987799.5100002</v>
      </c>
      <c r="K2245">
        <v>3.6555</v>
      </c>
      <c r="L2245" s="3">
        <f t="shared" si="175"/>
        <v>0.95735713154437951</v>
      </c>
      <c r="M2245" s="3">
        <f t="shared" si="176"/>
        <v>5.3637517481323624E-3</v>
      </c>
      <c r="N2245">
        <f t="shared" si="177"/>
        <v>42539849.674038202</v>
      </c>
      <c r="O2245">
        <f t="shared" si="178"/>
        <v>11.637217801679169</v>
      </c>
      <c r="P2245" s="3">
        <f t="shared" si="179"/>
        <v>5.3637517481323624E-3</v>
      </c>
      <c r="Q2245" t="s">
        <v>1638</v>
      </c>
      <c r="R2245" t="s">
        <v>452</v>
      </c>
      <c r="S2245" t="s">
        <v>590</v>
      </c>
    </row>
    <row r="2246" spans="1:19" x14ac:dyDescent="0.35">
      <c r="A2246" t="s">
        <v>73</v>
      </c>
      <c r="B2246" t="s">
        <v>52</v>
      </c>
      <c r="C2246" t="s">
        <v>76</v>
      </c>
      <c r="D2246" t="s">
        <v>77</v>
      </c>
      <c r="E2246" t="s">
        <v>1135</v>
      </c>
      <c r="F2246" t="s">
        <v>1136</v>
      </c>
      <c r="H2246" t="s">
        <v>128</v>
      </c>
      <c r="I2246" s="3">
        <v>1.55493188479872E-3</v>
      </c>
      <c r="J2246" s="7">
        <v>3465085733.4400001</v>
      </c>
      <c r="K2246">
        <v>3.6555</v>
      </c>
      <c r="L2246" s="3">
        <f t="shared" si="175"/>
        <v>0.98851089210213039</v>
      </c>
      <c r="M2246" s="3">
        <f t="shared" si="176"/>
        <v>1.5730043009359864E-3</v>
      </c>
      <c r="N2246">
        <f t="shared" si="177"/>
        <v>5450594.7618130473</v>
      </c>
      <c r="O2246">
        <f t="shared" si="178"/>
        <v>1.4910668203564621</v>
      </c>
      <c r="P2246" s="3">
        <f t="shared" si="179"/>
        <v>1.5730043009359864E-3</v>
      </c>
      <c r="Q2246" t="s">
        <v>1638</v>
      </c>
      <c r="R2246" t="s">
        <v>920</v>
      </c>
      <c r="S2246" t="s">
        <v>1137</v>
      </c>
    </row>
    <row r="2247" spans="1:19" x14ac:dyDescent="0.35">
      <c r="A2247" t="s">
        <v>73</v>
      </c>
      <c r="B2247" t="s">
        <v>52</v>
      </c>
      <c r="C2247" t="s">
        <v>39</v>
      </c>
      <c r="D2247" t="s">
        <v>40</v>
      </c>
      <c r="E2247" t="s">
        <v>596</v>
      </c>
      <c r="F2247" t="s">
        <v>597</v>
      </c>
      <c r="G2247" t="s">
        <v>598</v>
      </c>
      <c r="H2247" t="s">
        <v>452</v>
      </c>
      <c r="I2247" s="3">
        <v>1.50088779688676E-4</v>
      </c>
      <c r="J2247" s="7">
        <v>28142052356.25</v>
      </c>
      <c r="K2247">
        <v>3.6555</v>
      </c>
      <c r="L2247" s="3">
        <f t="shared" si="175"/>
        <v>0.98579238371259348</v>
      </c>
      <c r="M2247" s="3">
        <f t="shared" si="176"/>
        <v>1.5225191649729177E-4</v>
      </c>
      <c r="N2247">
        <f t="shared" si="177"/>
        <v>4284681.4054061882</v>
      </c>
      <c r="O2247">
        <f t="shared" si="178"/>
        <v>1.1721191096720525</v>
      </c>
      <c r="P2247" s="3">
        <f t="shared" si="179"/>
        <v>1.5225191649729177E-4</v>
      </c>
      <c r="Q2247" t="s">
        <v>1638</v>
      </c>
      <c r="R2247" t="s">
        <v>452</v>
      </c>
      <c r="S2247" t="s">
        <v>598</v>
      </c>
    </row>
    <row r="2248" spans="1:19" x14ac:dyDescent="0.35">
      <c r="A2248" t="s">
        <v>73</v>
      </c>
      <c r="B2248" t="s">
        <v>52</v>
      </c>
      <c r="C2248" t="s">
        <v>29</v>
      </c>
      <c r="D2248" t="s">
        <v>30</v>
      </c>
      <c r="E2248" t="s">
        <v>1258</v>
      </c>
      <c r="F2248" t="s">
        <v>1259</v>
      </c>
      <c r="G2248" t="s">
        <v>1260</v>
      </c>
      <c r="H2248" t="s">
        <v>452</v>
      </c>
      <c r="I2248" s="3">
        <v>3.1891413143991902E-3</v>
      </c>
      <c r="J2248" s="7">
        <v>7930987799.5100002</v>
      </c>
      <c r="K2248">
        <v>3.6555</v>
      </c>
      <c r="L2248" s="3">
        <f t="shared" si="175"/>
        <v>0.95735713154437951</v>
      </c>
      <c r="M2248" s="3">
        <f t="shared" si="176"/>
        <v>3.3311929365946896E-3</v>
      </c>
      <c r="N2248">
        <f t="shared" si="177"/>
        <v>26419650.537946373</v>
      </c>
      <c r="O2248">
        <f t="shared" si="178"/>
        <v>7.2273698640258175</v>
      </c>
      <c r="P2248" s="3">
        <f t="shared" si="179"/>
        <v>3.3311929365946896E-3</v>
      </c>
      <c r="Q2248" t="s">
        <v>1638</v>
      </c>
      <c r="R2248" t="s">
        <v>452</v>
      </c>
      <c r="S2248" t="s">
        <v>1260</v>
      </c>
    </row>
    <row r="2249" spans="1:19" x14ac:dyDescent="0.35">
      <c r="A2249" t="s">
        <v>73</v>
      </c>
      <c r="B2249" t="s">
        <v>52</v>
      </c>
      <c r="C2249" t="s">
        <v>39</v>
      </c>
      <c r="D2249" t="s">
        <v>40</v>
      </c>
      <c r="E2249" t="s">
        <v>1655</v>
      </c>
      <c r="F2249" t="s">
        <v>630</v>
      </c>
      <c r="H2249" t="s">
        <v>128</v>
      </c>
      <c r="I2249" s="3">
        <v>4.1790853203883599E-3</v>
      </c>
      <c r="J2249" s="7">
        <v>28142052356.25</v>
      </c>
      <c r="K2249">
        <v>3.6555</v>
      </c>
      <c r="L2249" s="3">
        <f t="shared" si="175"/>
        <v>0.98579238371259348</v>
      </c>
      <c r="M2249" s="3">
        <f t="shared" si="176"/>
        <v>4.2393158939304275E-3</v>
      </c>
      <c r="N2249">
        <f t="shared" si="177"/>
        <v>119303049.84167287</v>
      </c>
      <c r="O2249">
        <f t="shared" si="178"/>
        <v>32.636588658643923</v>
      </c>
      <c r="P2249" s="3">
        <f t="shared" si="179"/>
        <v>4.2393158939304275E-3</v>
      </c>
      <c r="Q2249" t="s">
        <v>1638</v>
      </c>
      <c r="R2249" t="s">
        <v>920</v>
      </c>
      <c r="S2249" t="s">
        <v>1667</v>
      </c>
    </row>
    <row r="2250" spans="1:19" x14ac:dyDescent="0.35">
      <c r="A2250" t="s">
        <v>73</v>
      </c>
      <c r="B2250" t="s">
        <v>52</v>
      </c>
      <c r="C2250" t="s">
        <v>39</v>
      </c>
      <c r="D2250" t="s">
        <v>40</v>
      </c>
      <c r="E2250" t="s">
        <v>1258</v>
      </c>
      <c r="F2250" t="s">
        <v>1259</v>
      </c>
      <c r="G2250" t="s">
        <v>1260</v>
      </c>
      <c r="H2250" t="s">
        <v>452</v>
      </c>
      <c r="I2250" s="3">
        <v>3.2034885811444902E-3</v>
      </c>
      <c r="J2250" s="7">
        <v>28142052356.25</v>
      </c>
      <c r="K2250">
        <v>3.6555</v>
      </c>
      <c r="L2250" s="3">
        <f t="shared" si="175"/>
        <v>0.98579238371259348</v>
      </c>
      <c r="M2250" s="3">
        <f t="shared" si="176"/>
        <v>3.2496584819207358E-3</v>
      </c>
      <c r="N2250">
        <f t="shared" si="177"/>
        <v>91452059.138145238</v>
      </c>
      <c r="O2250">
        <f t="shared" si="178"/>
        <v>25.017660822909381</v>
      </c>
      <c r="P2250" s="3">
        <f t="shared" si="179"/>
        <v>3.2496584819207358E-3</v>
      </c>
      <c r="Q2250" t="s">
        <v>1638</v>
      </c>
      <c r="R2250" t="s">
        <v>452</v>
      </c>
      <c r="S2250" t="s">
        <v>1260</v>
      </c>
    </row>
    <row r="2251" spans="1:19" x14ac:dyDescent="0.35">
      <c r="A2251" t="s">
        <v>73</v>
      </c>
      <c r="B2251" t="s">
        <v>52</v>
      </c>
      <c r="C2251" t="s">
        <v>39</v>
      </c>
      <c r="D2251" t="s">
        <v>40</v>
      </c>
      <c r="E2251" t="s">
        <v>1138</v>
      </c>
      <c r="F2251" t="s">
        <v>1139</v>
      </c>
      <c r="H2251" t="s">
        <v>128</v>
      </c>
      <c r="I2251" s="3">
        <v>3.12169969981841E-4</v>
      </c>
      <c r="J2251" s="7">
        <v>28142052356.25</v>
      </c>
      <c r="K2251">
        <v>3.6555</v>
      </c>
      <c r="L2251" s="3">
        <f t="shared" si="175"/>
        <v>0.98579238371259348</v>
      </c>
      <c r="M2251" s="3">
        <f t="shared" si="176"/>
        <v>3.1666908280035338E-4</v>
      </c>
      <c r="N2251">
        <f t="shared" si="177"/>
        <v>8911717.9077732116</v>
      </c>
      <c r="O2251">
        <f t="shared" si="178"/>
        <v>2.4378930126585177</v>
      </c>
      <c r="P2251" s="3">
        <f t="shared" si="179"/>
        <v>3.1666908280035338E-4</v>
      </c>
      <c r="Q2251" t="s">
        <v>1638</v>
      </c>
      <c r="R2251" t="s">
        <v>920</v>
      </c>
      <c r="S2251" t="s">
        <v>1140</v>
      </c>
    </row>
    <row r="2252" spans="1:19" x14ac:dyDescent="0.35">
      <c r="A2252" t="s">
        <v>73</v>
      </c>
      <c r="B2252" t="s">
        <v>52</v>
      </c>
      <c r="C2252" t="s">
        <v>76</v>
      </c>
      <c r="D2252" t="s">
        <v>77</v>
      </c>
      <c r="E2252" t="s">
        <v>1138</v>
      </c>
      <c r="F2252" t="s">
        <v>1139</v>
      </c>
      <c r="H2252" t="s">
        <v>128</v>
      </c>
      <c r="I2252" s="3">
        <v>6.2144929690333801E-4</v>
      </c>
      <c r="J2252" s="7">
        <v>3465085733.4400001</v>
      </c>
      <c r="K2252">
        <v>3.6555</v>
      </c>
      <c r="L2252" s="3">
        <f t="shared" si="175"/>
        <v>0.98851089210213039</v>
      </c>
      <c r="M2252" s="3">
        <f t="shared" si="176"/>
        <v>6.2867217940490981E-4</v>
      </c>
      <c r="N2252">
        <f t="shared" si="177"/>
        <v>2178402.9998665852</v>
      </c>
      <c r="O2252">
        <f t="shared" si="178"/>
        <v>0.59592477085667772</v>
      </c>
      <c r="P2252" s="3">
        <f t="shared" si="179"/>
        <v>6.2867217940490981E-4</v>
      </c>
      <c r="Q2252" t="s">
        <v>1638</v>
      </c>
      <c r="R2252" t="s">
        <v>920</v>
      </c>
      <c r="S2252" t="s">
        <v>1140</v>
      </c>
    </row>
    <row r="2253" spans="1:19" x14ac:dyDescent="0.35">
      <c r="A2253" t="s">
        <v>73</v>
      </c>
      <c r="B2253" t="s">
        <v>52</v>
      </c>
      <c r="C2253" t="s">
        <v>39</v>
      </c>
      <c r="D2253" t="s">
        <v>40</v>
      </c>
      <c r="E2253" t="s">
        <v>599</v>
      </c>
      <c r="F2253" t="s">
        <v>600</v>
      </c>
      <c r="G2253" t="s">
        <v>601</v>
      </c>
      <c r="H2253" t="s">
        <v>452</v>
      </c>
      <c r="I2253" s="3">
        <v>1.17574047905191E-8</v>
      </c>
      <c r="J2253" s="7">
        <v>28142052356.25</v>
      </c>
      <c r="K2253">
        <v>3.6555</v>
      </c>
      <c r="L2253" s="3">
        <f t="shared" si="175"/>
        <v>0.98579238371259348</v>
      </c>
      <c r="M2253" s="3">
        <f t="shared" si="176"/>
        <v>1.1926856998265221E-8</v>
      </c>
      <c r="N2253">
        <f t="shared" si="177"/>
        <v>335.64623409068656</v>
      </c>
      <c r="O2253">
        <f t="shared" si="178"/>
        <v>9.1819514181558357E-5</v>
      </c>
      <c r="P2253" s="3">
        <f t="shared" si="179"/>
        <v>1.1926856998265221E-8</v>
      </c>
      <c r="Q2253" t="s">
        <v>1638</v>
      </c>
      <c r="R2253" t="s">
        <v>452</v>
      </c>
      <c r="S2253" t="s">
        <v>601</v>
      </c>
    </row>
    <row r="2254" spans="1:19" x14ac:dyDescent="0.35">
      <c r="A2254" t="s">
        <v>73</v>
      </c>
      <c r="B2254" t="s">
        <v>52</v>
      </c>
      <c r="C2254" t="s">
        <v>29</v>
      </c>
      <c r="D2254" t="s">
        <v>30</v>
      </c>
      <c r="E2254" t="s">
        <v>599</v>
      </c>
      <c r="F2254" t="s">
        <v>600</v>
      </c>
      <c r="G2254" t="s">
        <v>601</v>
      </c>
      <c r="H2254" t="s">
        <v>452</v>
      </c>
      <c r="I2254" s="3">
        <v>2.5913317652253801E-2</v>
      </c>
      <c r="J2254" s="7">
        <v>7930987799.5100002</v>
      </c>
      <c r="K2254">
        <v>3.6555</v>
      </c>
      <c r="L2254" s="3">
        <f t="shared" si="175"/>
        <v>0.95735713154437951</v>
      </c>
      <c r="M2254" s="3">
        <f t="shared" si="176"/>
        <v>2.7067555876928835E-2</v>
      </c>
      <c r="N2254">
        <f t="shared" si="177"/>
        <v>214672455.42247781</v>
      </c>
      <c r="O2254">
        <f t="shared" si="178"/>
        <v>58.725880296123051</v>
      </c>
      <c r="P2254" s="3">
        <f t="shared" si="179"/>
        <v>2.7067555876928839E-2</v>
      </c>
      <c r="Q2254" t="s">
        <v>1638</v>
      </c>
      <c r="R2254" t="s">
        <v>452</v>
      </c>
      <c r="S2254" t="s">
        <v>601</v>
      </c>
    </row>
    <row r="2255" spans="1:19" x14ac:dyDescent="0.35">
      <c r="A2255" t="s">
        <v>73</v>
      </c>
      <c r="B2255" t="s">
        <v>52</v>
      </c>
      <c r="C2255" t="s">
        <v>39</v>
      </c>
      <c r="D2255" t="s">
        <v>40</v>
      </c>
      <c r="E2255" t="s">
        <v>1673</v>
      </c>
      <c r="F2255" t="s">
        <v>630</v>
      </c>
      <c r="H2255" t="s">
        <v>128</v>
      </c>
      <c r="I2255" s="3">
        <v>2.4146672346887698E-3</v>
      </c>
      <c r="J2255" s="7">
        <v>28142052356.25</v>
      </c>
      <c r="K2255">
        <v>3.6555</v>
      </c>
      <c r="L2255" s="3">
        <f t="shared" si="175"/>
        <v>0.98579238371259348</v>
      </c>
      <c r="M2255" s="3">
        <f t="shared" si="176"/>
        <v>2.449468340985644E-3</v>
      </c>
      <c r="N2255">
        <f t="shared" si="177"/>
        <v>68933066.29699482</v>
      </c>
      <c r="O2255">
        <f t="shared" si="178"/>
        <v>18.85735639365198</v>
      </c>
      <c r="P2255" s="3">
        <f t="shared" si="179"/>
        <v>2.449468340985644E-3</v>
      </c>
      <c r="Q2255" t="s">
        <v>1638</v>
      </c>
      <c r="R2255" t="s">
        <v>920</v>
      </c>
      <c r="S2255" t="s">
        <v>1674</v>
      </c>
    </row>
    <row r="2256" spans="1:19" x14ac:dyDescent="0.35">
      <c r="A2256" t="s">
        <v>73</v>
      </c>
      <c r="B2256" t="s">
        <v>52</v>
      </c>
      <c r="C2256" t="s">
        <v>29</v>
      </c>
      <c r="D2256" t="s">
        <v>30</v>
      </c>
      <c r="E2256" t="s">
        <v>608</v>
      </c>
      <c r="F2256" t="s">
        <v>609</v>
      </c>
      <c r="G2256" t="s">
        <v>610</v>
      </c>
      <c r="H2256" t="s">
        <v>452</v>
      </c>
      <c r="I2256" s="3">
        <v>9.4524276707546303E-8</v>
      </c>
      <c r="J2256" s="7">
        <v>7930987799.5100002</v>
      </c>
      <c r="K2256">
        <v>3.6555</v>
      </c>
      <c r="L2256" s="3">
        <f t="shared" si="175"/>
        <v>0.95735713154437951</v>
      </c>
      <c r="M2256" s="3">
        <f t="shared" si="176"/>
        <v>9.873460341290047E-8</v>
      </c>
      <c r="N2256">
        <f t="shared" si="177"/>
        <v>783.06293505717201</v>
      </c>
      <c r="O2256">
        <f t="shared" si="178"/>
        <v>2.1421500069954098E-4</v>
      </c>
      <c r="P2256" s="3">
        <f t="shared" si="179"/>
        <v>9.873460341290047E-8</v>
      </c>
      <c r="Q2256" t="s">
        <v>1638</v>
      </c>
      <c r="R2256" t="s">
        <v>452</v>
      </c>
      <c r="S2256" t="s">
        <v>610</v>
      </c>
    </row>
    <row r="2257" spans="1:19" x14ac:dyDescent="0.35">
      <c r="A2257" t="s">
        <v>73</v>
      </c>
      <c r="B2257" t="s">
        <v>52</v>
      </c>
      <c r="C2257" t="s">
        <v>39</v>
      </c>
      <c r="D2257" t="s">
        <v>40</v>
      </c>
      <c r="E2257" t="s">
        <v>1141</v>
      </c>
      <c r="F2257" t="s">
        <v>1142</v>
      </c>
      <c r="H2257" t="s">
        <v>128</v>
      </c>
      <c r="I2257" s="3">
        <v>1.06608144448955E-3</v>
      </c>
      <c r="J2257" s="7">
        <v>28142052356.25</v>
      </c>
      <c r="K2257">
        <v>3.6555</v>
      </c>
      <c r="L2257" s="3">
        <f t="shared" si="175"/>
        <v>0.98579238371259348</v>
      </c>
      <c r="M2257" s="3">
        <f t="shared" si="176"/>
        <v>1.0814462173815746E-3</v>
      </c>
      <c r="N2257">
        <f t="shared" si="177"/>
        <v>30434116.070020791</v>
      </c>
      <c r="O2257">
        <f t="shared" si="178"/>
        <v>8.3255686144223198</v>
      </c>
      <c r="P2257" s="3">
        <f t="shared" si="179"/>
        <v>1.0814462173815746E-3</v>
      </c>
      <c r="Q2257" t="s">
        <v>1638</v>
      </c>
      <c r="R2257" t="s">
        <v>920</v>
      </c>
      <c r="S2257" t="s">
        <v>1143</v>
      </c>
    </row>
    <row r="2258" spans="1:19" x14ac:dyDescent="0.35">
      <c r="A2258" t="s">
        <v>73</v>
      </c>
      <c r="B2258" t="s">
        <v>52</v>
      </c>
      <c r="C2258" t="s">
        <v>76</v>
      </c>
      <c r="D2258" t="s">
        <v>77</v>
      </c>
      <c r="E2258" t="s">
        <v>1141</v>
      </c>
      <c r="F2258" t="s">
        <v>1142</v>
      </c>
      <c r="H2258" t="s">
        <v>128</v>
      </c>
      <c r="I2258" s="3">
        <v>4.08737984760979E-3</v>
      </c>
      <c r="J2258" s="7">
        <v>3465085733.4400001</v>
      </c>
      <c r="K2258">
        <v>3.6555</v>
      </c>
      <c r="L2258" s="3">
        <f t="shared" si="175"/>
        <v>0.98851089210213039</v>
      </c>
      <c r="M2258" s="3">
        <f t="shared" si="176"/>
        <v>4.1348859989976646E-3</v>
      </c>
      <c r="N2258">
        <f t="shared" si="177"/>
        <v>14327734.48452761</v>
      </c>
      <c r="O2258">
        <f t="shared" si="178"/>
        <v>3.9195006112782411</v>
      </c>
      <c r="P2258" s="3">
        <f t="shared" si="179"/>
        <v>4.1348859989976646E-3</v>
      </c>
      <c r="Q2258" t="s">
        <v>1638</v>
      </c>
      <c r="R2258" t="s">
        <v>920</v>
      </c>
      <c r="S2258" t="s">
        <v>1143</v>
      </c>
    </row>
    <row r="2259" spans="1:19" x14ac:dyDescent="0.35">
      <c r="A2259" t="s">
        <v>73</v>
      </c>
      <c r="B2259" t="s">
        <v>52</v>
      </c>
      <c r="C2259" t="s">
        <v>39</v>
      </c>
      <c r="D2259" t="s">
        <v>40</v>
      </c>
      <c r="E2259" t="s">
        <v>608</v>
      </c>
      <c r="F2259" t="s">
        <v>609</v>
      </c>
      <c r="G2259" t="s">
        <v>610</v>
      </c>
      <c r="H2259" t="s">
        <v>452</v>
      </c>
      <c r="I2259" s="3">
        <v>1.58168142713349E-8</v>
      </c>
      <c r="J2259" s="7">
        <v>28142052356.25</v>
      </c>
      <c r="K2259">
        <v>3.6555</v>
      </c>
      <c r="L2259" s="3">
        <f t="shared" si="175"/>
        <v>0.98579238371259348</v>
      </c>
      <c r="M2259" s="3">
        <f t="shared" si="176"/>
        <v>1.6044772238721488E-8</v>
      </c>
      <c r="N2259">
        <f t="shared" si="177"/>
        <v>451.53282038620665</v>
      </c>
      <c r="O2259">
        <f t="shared" si="178"/>
        <v>1.2352149374537182E-4</v>
      </c>
      <c r="P2259" s="3">
        <f t="shared" si="179"/>
        <v>1.6044772238721488E-8</v>
      </c>
      <c r="Q2259" t="s">
        <v>1638</v>
      </c>
      <c r="R2259" t="s">
        <v>452</v>
      </c>
      <c r="S2259" t="s">
        <v>610</v>
      </c>
    </row>
    <row r="2260" spans="1:19" x14ac:dyDescent="0.35">
      <c r="A2260" t="s">
        <v>73</v>
      </c>
      <c r="B2260" t="s">
        <v>52</v>
      </c>
      <c r="C2260" t="s">
        <v>76</v>
      </c>
      <c r="D2260" t="s">
        <v>77</v>
      </c>
      <c r="E2260" t="s">
        <v>1144</v>
      </c>
      <c r="F2260" t="s">
        <v>1145</v>
      </c>
      <c r="H2260" t="s">
        <v>128</v>
      </c>
      <c r="I2260" s="3">
        <v>2.3119053762459198E-3</v>
      </c>
      <c r="J2260" s="7">
        <v>3465085733.4400001</v>
      </c>
      <c r="K2260">
        <v>3.6555</v>
      </c>
      <c r="L2260" s="3">
        <f t="shared" si="175"/>
        <v>0.98851089210213039</v>
      </c>
      <c r="M2260" s="3">
        <f t="shared" si="176"/>
        <v>2.3387758240372121E-3</v>
      </c>
      <c r="N2260">
        <f t="shared" si="177"/>
        <v>8104058.7415857241</v>
      </c>
      <c r="O2260">
        <f t="shared" si="178"/>
        <v>2.2169494574164204</v>
      </c>
      <c r="P2260" s="3">
        <f t="shared" si="179"/>
        <v>2.3387758240372121E-3</v>
      </c>
      <c r="Q2260" t="s">
        <v>1638</v>
      </c>
      <c r="R2260" t="s">
        <v>920</v>
      </c>
      <c r="S2260" t="s">
        <v>1146</v>
      </c>
    </row>
    <row r="2261" spans="1:19" x14ac:dyDescent="0.35">
      <c r="A2261" t="s">
        <v>73</v>
      </c>
      <c r="B2261" t="s">
        <v>52</v>
      </c>
      <c r="C2261" t="s">
        <v>39</v>
      </c>
      <c r="D2261" t="s">
        <v>40</v>
      </c>
      <c r="E2261" t="s">
        <v>1264</v>
      </c>
      <c r="F2261" t="s">
        <v>1265</v>
      </c>
      <c r="G2261" t="s">
        <v>1266</v>
      </c>
      <c r="H2261" t="s">
        <v>452</v>
      </c>
      <c r="I2261" s="3">
        <v>1.70321581109354E-8</v>
      </c>
      <c r="J2261" s="7">
        <v>28142052356.25</v>
      </c>
      <c r="K2261">
        <v>3.6555</v>
      </c>
      <c r="L2261" s="3">
        <f t="shared" si="175"/>
        <v>0.98579238371259348</v>
      </c>
      <c r="M2261" s="3">
        <f t="shared" si="176"/>
        <v>1.7277632077852515E-8</v>
      </c>
      <c r="N2261">
        <f t="shared" si="177"/>
        <v>486.22802652694998</v>
      </c>
      <c r="O2261">
        <f t="shared" si="178"/>
        <v>1.3301272781478593E-4</v>
      </c>
      <c r="P2261" s="3">
        <f t="shared" si="179"/>
        <v>1.7277632077852515E-8</v>
      </c>
      <c r="Q2261" t="s">
        <v>1638</v>
      </c>
      <c r="R2261" t="s">
        <v>452</v>
      </c>
      <c r="S2261" t="s">
        <v>1266</v>
      </c>
    </row>
    <row r="2262" spans="1:19" x14ac:dyDescent="0.35">
      <c r="A2262" t="s">
        <v>73</v>
      </c>
      <c r="B2262" t="s">
        <v>52</v>
      </c>
      <c r="C2262" t="s">
        <v>39</v>
      </c>
      <c r="D2262" t="s">
        <v>40</v>
      </c>
      <c r="E2262" t="s">
        <v>1144</v>
      </c>
      <c r="F2262" t="s">
        <v>1145</v>
      </c>
      <c r="H2262" t="s">
        <v>128</v>
      </c>
      <c r="I2262" s="3">
        <v>6.3022763590452795E-4</v>
      </c>
      <c r="J2262" s="7">
        <v>28142052356.25</v>
      </c>
      <c r="K2262">
        <v>3.6555</v>
      </c>
      <c r="L2262" s="3">
        <f t="shared" si="175"/>
        <v>0.98579238371259348</v>
      </c>
      <c r="M2262" s="3">
        <f t="shared" si="176"/>
        <v>6.3931071726383917E-4</v>
      </c>
      <c r="N2262">
        <f t="shared" si="177"/>
        <v>17991515.677150704</v>
      </c>
      <c r="O2262">
        <f t="shared" si="178"/>
        <v>4.9217660175490918</v>
      </c>
      <c r="P2262" s="3">
        <f t="shared" si="179"/>
        <v>6.3931071726383917E-4</v>
      </c>
      <c r="Q2262" t="s">
        <v>1638</v>
      </c>
      <c r="R2262" t="s">
        <v>920</v>
      </c>
      <c r="S2262" t="s">
        <v>1146</v>
      </c>
    </row>
    <row r="2263" spans="1:19" x14ac:dyDescent="0.35">
      <c r="A2263" t="s">
        <v>73</v>
      </c>
      <c r="B2263" t="s">
        <v>52</v>
      </c>
      <c r="C2263" t="s">
        <v>29</v>
      </c>
      <c r="D2263" t="s">
        <v>30</v>
      </c>
      <c r="E2263" t="s">
        <v>1264</v>
      </c>
      <c r="F2263" t="s">
        <v>1265</v>
      </c>
      <c r="G2263" t="s">
        <v>1266</v>
      </c>
      <c r="H2263" t="s">
        <v>452</v>
      </c>
      <c r="I2263" s="3">
        <v>9.1329384849470893E-8</v>
      </c>
      <c r="J2263" s="7">
        <v>7930987799.5100002</v>
      </c>
      <c r="K2263">
        <v>3.6555</v>
      </c>
      <c r="L2263" s="3">
        <f t="shared" si="175"/>
        <v>0.95735713154437951</v>
      </c>
      <c r="M2263" s="3">
        <f t="shared" si="176"/>
        <v>9.5397403790308736E-8</v>
      </c>
      <c r="N2263">
        <f t="shared" si="177"/>
        <v>756.59564556586758</v>
      </c>
      <c r="O2263">
        <f t="shared" si="178"/>
        <v>2.0697459870492888E-4</v>
      </c>
      <c r="P2263" s="3">
        <f t="shared" si="179"/>
        <v>9.5397403790308736E-8</v>
      </c>
      <c r="Q2263" t="s">
        <v>1638</v>
      </c>
      <c r="R2263" t="s">
        <v>452</v>
      </c>
      <c r="S2263" t="s">
        <v>1266</v>
      </c>
    </row>
    <row r="2264" spans="1:19" x14ac:dyDescent="0.35">
      <c r="A2264" t="s">
        <v>73</v>
      </c>
      <c r="B2264" t="s">
        <v>52</v>
      </c>
      <c r="C2264" t="s">
        <v>29</v>
      </c>
      <c r="D2264" t="s">
        <v>30</v>
      </c>
      <c r="E2264" t="s">
        <v>614</v>
      </c>
      <c r="F2264" t="s">
        <v>615</v>
      </c>
      <c r="G2264" t="s">
        <v>616</v>
      </c>
      <c r="H2264" t="s">
        <v>452</v>
      </c>
      <c r="I2264" s="3">
        <v>2.6683244456410501E-2</v>
      </c>
      <c r="J2264" s="7">
        <v>7930987799.5100002</v>
      </c>
      <c r="K2264">
        <v>3.6555</v>
      </c>
      <c r="L2264" s="3">
        <f t="shared" si="175"/>
        <v>0.95735713154437951</v>
      </c>
      <c r="M2264" s="3">
        <f t="shared" si="176"/>
        <v>2.7871776975605646E-2</v>
      </c>
      <c r="N2264">
        <f t="shared" si="177"/>
        <v>221050723.1441921</v>
      </c>
      <c r="O2264">
        <f t="shared" si="178"/>
        <v>60.470721691749993</v>
      </c>
      <c r="P2264" s="3">
        <f t="shared" si="179"/>
        <v>2.7871776975605646E-2</v>
      </c>
      <c r="Q2264" t="s">
        <v>1638</v>
      </c>
      <c r="R2264" t="s">
        <v>452</v>
      </c>
      <c r="S2264" t="s">
        <v>616</v>
      </c>
    </row>
    <row r="2265" spans="1:19" x14ac:dyDescent="0.35">
      <c r="A2265" t="s">
        <v>73</v>
      </c>
      <c r="B2265" t="s">
        <v>52</v>
      </c>
      <c r="C2265" t="s">
        <v>39</v>
      </c>
      <c r="D2265" t="s">
        <v>40</v>
      </c>
      <c r="E2265" t="s">
        <v>1147</v>
      </c>
      <c r="F2265" t="s">
        <v>1148</v>
      </c>
      <c r="H2265" t="s">
        <v>128</v>
      </c>
      <c r="I2265" s="3">
        <v>2.2831203784396699E-4</v>
      </c>
      <c r="J2265" s="7">
        <v>28142052356.25</v>
      </c>
      <c r="K2265">
        <v>3.6555</v>
      </c>
      <c r="L2265" s="3">
        <f t="shared" si="175"/>
        <v>0.98579238371259348</v>
      </c>
      <c r="M2265" s="3">
        <f t="shared" si="176"/>
        <v>2.3160255812093095E-4</v>
      </c>
      <c r="N2265">
        <f t="shared" si="177"/>
        <v>6517771.316480672</v>
      </c>
      <c r="O2265">
        <f t="shared" si="178"/>
        <v>1.7830040532022082</v>
      </c>
      <c r="P2265" s="3">
        <f t="shared" si="179"/>
        <v>2.3160255812093092E-4</v>
      </c>
      <c r="Q2265" t="s">
        <v>1638</v>
      </c>
      <c r="R2265" t="s">
        <v>920</v>
      </c>
      <c r="S2265" t="s">
        <v>1149</v>
      </c>
    </row>
    <row r="2266" spans="1:19" x14ac:dyDescent="0.35">
      <c r="A2266" t="s">
        <v>73</v>
      </c>
      <c r="B2266" t="s">
        <v>52</v>
      </c>
      <c r="C2266" t="s">
        <v>76</v>
      </c>
      <c r="D2266" t="s">
        <v>77</v>
      </c>
      <c r="E2266" t="s">
        <v>1147</v>
      </c>
      <c r="F2266" t="s">
        <v>1148</v>
      </c>
      <c r="H2266" t="s">
        <v>128</v>
      </c>
      <c r="I2266" s="3">
        <v>4.5528954880806399E-4</v>
      </c>
      <c r="J2266" s="7">
        <v>3465085733.4400001</v>
      </c>
      <c r="K2266">
        <v>3.6555</v>
      </c>
      <c r="L2266" s="3">
        <f t="shared" si="175"/>
        <v>0.98851089210213039</v>
      </c>
      <c r="M2266" s="3">
        <f t="shared" si="176"/>
        <v>4.605812160955174E-4</v>
      </c>
      <c r="N2266">
        <f t="shared" si="177"/>
        <v>1595953.400983023</v>
      </c>
      <c r="O2266">
        <f t="shared" si="178"/>
        <v>0.43658963233019371</v>
      </c>
      <c r="P2266" s="3">
        <f t="shared" si="179"/>
        <v>4.605812160955174E-4</v>
      </c>
      <c r="Q2266" t="s">
        <v>1638</v>
      </c>
      <c r="R2266" t="s">
        <v>920</v>
      </c>
      <c r="S2266" t="s">
        <v>1149</v>
      </c>
    </row>
    <row r="2267" spans="1:19" x14ac:dyDescent="0.35">
      <c r="A2267" t="s">
        <v>73</v>
      </c>
      <c r="B2267" t="s">
        <v>52</v>
      </c>
      <c r="C2267" t="s">
        <v>29</v>
      </c>
      <c r="D2267" t="s">
        <v>30</v>
      </c>
      <c r="E2267" t="s">
        <v>620</v>
      </c>
      <c r="F2267" t="s">
        <v>621</v>
      </c>
      <c r="G2267" t="s">
        <v>622</v>
      </c>
      <c r="H2267" t="s">
        <v>452</v>
      </c>
      <c r="I2267" s="3">
        <v>2.2361713406919601E-2</v>
      </c>
      <c r="J2267" s="7">
        <v>7930987799.5100002</v>
      </c>
      <c r="K2267">
        <v>3.6555</v>
      </c>
      <c r="L2267" s="3">
        <f t="shared" si="175"/>
        <v>0.95735713154437951</v>
      </c>
      <c r="M2267" s="3">
        <f t="shared" si="176"/>
        <v>2.3357755084402371E-2</v>
      </c>
      <c r="N2267">
        <f t="shared" si="177"/>
        <v>185250070.59833789</v>
      </c>
      <c r="O2267">
        <f t="shared" si="178"/>
        <v>50.677081274336729</v>
      </c>
      <c r="P2267" s="3">
        <f t="shared" si="179"/>
        <v>2.3357755084402371E-2</v>
      </c>
      <c r="Q2267" t="s">
        <v>1638</v>
      </c>
      <c r="R2267" t="s">
        <v>452</v>
      </c>
      <c r="S2267" t="s">
        <v>622</v>
      </c>
    </row>
    <row r="2268" spans="1:19" x14ac:dyDescent="0.35">
      <c r="A2268" t="s">
        <v>73</v>
      </c>
      <c r="B2268" t="s">
        <v>52</v>
      </c>
      <c r="C2268" t="s">
        <v>76</v>
      </c>
      <c r="D2268" t="s">
        <v>77</v>
      </c>
      <c r="E2268" t="s">
        <v>1150</v>
      </c>
      <c r="F2268" t="s">
        <v>1150</v>
      </c>
      <c r="H2268" t="s">
        <v>128</v>
      </c>
      <c r="I2268" s="3">
        <v>4.3282967174582999E-4</v>
      </c>
      <c r="J2268" s="7">
        <v>3465085733.4400001</v>
      </c>
      <c r="K2268">
        <v>3.6555</v>
      </c>
      <c r="L2268" s="3">
        <f t="shared" si="175"/>
        <v>0.98851089210213039</v>
      </c>
      <c r="M2268" s="3">
        <f t="shared" si="176"/>
        <v>4.3786029592996243E-4</v>
      </c>
      <c r="N2268">
        <f t="shared" si="177"/>
        <v>1517223.4646667293</v>
      </c>
      <c r="O2268">
        <f t="shared" si="178"/>
        <v>0.41505224036841182</v>
      </c>
      <c r="P2268" s="3">
        <f t="shared" si="179"/>
        <v>4.3786029592996243E-4</v>
      </c>
      <c r="Q2268" t="s">
        <v>1638</v>
      </c>
      <c r="R2268" t="s">
        <v>920</v>
      </c>
      <c r="S2268" t="s">
        <v>1151</v>
      </c>
    </row>
    <row r="2269" spans="1:19" x14ac:dyDescent="0.35">
      <c r="A2269" t="s">
        <v>73</v>
      </c>
      <c r="B2269" t="s">
        <v>52</v>
      </c>
      <c r="C2269" t="s">
        <v>39</v>
      </c>
      <c r="D2269" t="s">
        <v>40</v>
      </c>
      <c r="E2269" t="s">
        <v>620</v>
      </c>
      <c r="F2269" t="s">
        <v>621</v>
      </c>
      <c r="G2269" t="s">
        <v>622</v>
      </c>
      <c r="H2269" t="s">
        <v>452</v>
      </c>
      <c r="I2269" s="3">
        <v>1.6787199575101299E-2</v>
      </c>
      <c r="J2269" s="7">
        <v>28142052356.25</v>
      </c>
      <c r="K2269">
        <v>3.6555</v>
      </c>
      <c r="L2269" s="3">
        <f t="shared" si="175"/>
        <v>0.98579238371259348</v>
      </c>
      <c r="M2269" s="3">
        <f t="shared" si="176"/>
        <v>1.702914310605547E-2</v>
      </c>
      <c r="N2269">
        <f t="shared" si="177"/>
        <v>479235036.8726868</v>
      </c>
      <c r="O2269">
        <f t="shared" si="178"/>
        <v>131.09972284849863</v>
      </c>
      <c r="P2269" s="3">
        <f t="shared" si="179"/>
        <v>1.702914310605547E-2</v>
      </c>
      <c r="Q2269" t="s">
        <v>1638</v>
      </c>
      <c r="R2269" t="s">
        <v>452</v>
      </c>
      <c r="S2269" t="s">
        <v>622</v>
      </c>
    </row>
    <row r="2270" spans="1:19" x14ac:dyDescent="0.35">
      <c r="A2270" t="s">
        <v>73</v>
      </c>
      <c r="B2270" t="s">
        <v>52</v>
      </c>
      <c r="C2270" t="s">
        <v>29</v>
      </c>
      <c r="D2270" t="s">
        <v>30</v>
      </c>
      <c r="E2270" t="s">
        <v>623</v>
      </c>
      <c r="F2270" t="s">
        <v>624</v>
      </c>
      <c r="G2270" t="s">
        <v>1448</v>
      </c>
      <c r="H2270" t="s">
        <v>452</v>
      </c>
      <c r="I2270" s="3">
        <v>9.3632461049166504E-3</v>
      </c>
      <c r="J2270" s="7">
        <v>7930987799.5100002</v>
      </c>
      <c r="K2270">
        <v>3.6555</v>
      </c>
      <c r="L2270" s="3">
        <f t="shared" si="175"/>
        <v>0.95735713154437951</v>
      </c>
      <c r="M2270" s="3">
        <f t="shared" si="176"/>
        <v>9.7803064252648814E-3</v>
      </c>
      <c r="N2270">
        <f t="shared" si="177"/>
        <v>77567490.934245035</v>
      </c>
      <c r="O2270">
        <f t="shared" si="178"/>
        <v>21.219392951510063</v>
      </c>
      <c r="P2270" s="3">
        <f t="shared" si="179"/>
        <v>9.7803064252648814E-3</v>
      </c>
      <c r="Q2270" t="s">
        <v>1638</v>
      </c>
      <c r="R2270" t="s">
        <v>452</v>
      </c>
      <c r="S2270" t="s">
        <v>1448</v>
      </c>
    </row>
    <row r="2271" spans="1:19" x14ac:dyDescent="0.35">
      <c r="A2271" t="s">
        <v>73</v>
      </c>
      <c r="B2271" t="s">
        <v>52</v>
      </c>
      <c r="C2271" t="s">
        <v>39</v>
      </c>
      <c r="D2271" t="s">
        <v>40</v>
      </c>
      <c r="E2271" t="s">
        <v>1150</v>
      </c>
      <c r="F2271" t="s">
        <v>1150</v>
      </c>
      <c r="H2271" t="s">
        <v>128</v>
      </c>
      <c r="I2271" s="3">
        <v>3.08837328993363E-4</v>
      </c>
      <c r="J2271" s="7">
        <v>28142052356.25</v>
      </c>
      <c r="K2271">
        <v>3.6555</v>
      </c>
      <c r="L2271" s="3">
        <f t="shared" si="175"/>
        <v>0.98579238371259348</v>
      </c>
      <c r="M2271" s="3">
        <f t="shared" si="176"/>
        <v>3.1328841051728407E-4</v>
      </c>
      <c r="N2271">
        <f t="shared" si="177"/>
        <v>8816578.8513837513</v>
      </c>
      <c r="O2271">
        <f t="shared" si="178"/>
        <v>2.4118667354353032</v>
      </c>
      <c r="P2271" s="3">
        <f t="shared" si="179"/>
        <v>3.1328841051728407E-4</v>
      </c>
      <c r="Q2271" t="s">
        <v>1638</v>
      </c>
      <c r="R2271" t="s">
        <v>920</v>
      </c>
      <c r="S2271" t="s">
        <v>1151</v>
      </c>
    </row>
    <row r="2272" spans="1:19" x14ac:dyDescent="0.35">
      <c r="A2272" t="s">
        <v>73</v>
      </c>
      <c r="B2272" t="s">
        <v>52</v>
      </c>
      <c r="C2272" t="s">
        <v>39</v>
      </c>
      <c r="D2272" t="s">
        <v>40</v>
      </c>
      <c r="E2272" t="s">
        <v>623</v>
      </c>
      <c r="F2272" t="s">
        <v>624</v>
      </c>
      <c r="G2272" t="s">
        <v>1448</v>
      </c>
      <c r="H2272" t="s">
        <v>452</v>
      </c>
      <c r="I2272" s="3">
        <v>1.9615228351064899E-8</v>
      </c>
      <c r="J2272" s="7">
        <v>28142052356.25</v>
      </c>
      <c r="K2272">
        <v>3.6555</v>
      </c>
      <c r="L2272" s="3">
        <f t="shared" si="175"/>
        <v>0.98579238371259348</v>
      </c>
      <c r="M2272" s="3">
        <f t="shared" si="176"/>
        <v>1.989793051270286E-8</v>
      </c>
      <c r="N2272">
        <f t="shared" si="177"/>
        <v>559.96860226950832</v>
      </c>
      <c r="O2272">
        <f t="shared" si="178"/>
        <v>1.5318522835987096E-4</v>
      </c>
      <c r="P2272" s="3">
        <f t="shared" si="179"/>
        <v>1.989793051270286E-8</v>
      </c>
      <c r="Q2272" t="s">
        <v>1638</v>
      </c>
      <c r="R2272" t="s">
        <v>452</v>
      </c>
      <c r="S2272" t="s">
        <v>1448</v>
      </c>
    </row>
    <row r="2273" spans="1:19" x14ac:dyDescent="0.35">
      <c r="A2273" t="s">
        <v>73</v>
      </c>
      <c r="B2273" t="s">
        <v>52</v>
      </c>
      <c r="C2273" t="s">
        <v>39</v>
      </c>
      <c r="D2273" t="s">
        <v>40</v>
      </c>
      <c r="E2273" t="s">
        <v>1152</v>
      </c>
      <c r="F2273" t="s">
        <v>1153</v>
      </c>
      <c r="H2273" t="s">
        <v>128</v>
      </c>
      <c r="I2273" s="3">
        <v>2.9733182620195702E-8</v>
      </c>
      <c r="J2273" s="7">
        <v>28142052356.25</v>
      </c>
      <c r="K2273">
        <v>3.6555</v>
      </c>
      <c r="L2273" s="3">
        <f t="shared" si="175"/>
        <v>0.98579238371259348</v>
      </c>
      <c r="M2273" s="3">
        <f t="shared" si="176"/>
        <v>3.0161708602593925E-8</v>
      </c>
      <c r="N2273">
        <f t="shared" si="177"/>
        <v>848.8123826481542</v>
      </c>
      <c r="O2273">
        <f t="shared" si="178"/>
        <v>2.3220144512328114E-4</v>
      </c>
      <c r="P2273" s="3">
        <f t="shared" si="179"/>
        <v>3.0161708602593925E-8</v>
      </c>
      <c r="Q2273" t="s">
        <v>1638</v>
      </c>
      <c r="R2273" t="s">
        <v>920</v>
      </c>
      <c r="S2273" t="s">
        <v>1154</v>
      </c>
    </row>
    <row r="2274" spans="1:19" x14ac:dyDescent="0.35">
      <c r="A2274" t="s">
        <v>73</v>
      </c>
      <c r="B2274" t="s">
        <v>52</v>
      </c>
      <c r="C2274" t="s">
        <v>39</v>
      </c>
      <c r="D2274" t="s">
        <v>40</v>
      </c>
      <c r="E2274" t="s">
        <v>634</v>
      </c>
      <c r="F2274" t="s">
        <v>635</v>
      </c>
      <c r="G2274" t="s">
        <v>636</v>
      </c>
      <c r="H2274" t="s">
        <v>452</v>
      </c>
      <c r="I2274" s="3">
        <v>2.6379539530639101E-3</v>
      </c>
      <c r="J2274" s="7">
        <v>28142052356.25</v>
      </c>
      <c r="K2274">
        <v>3.6555</v>
      </c>
      <c r="L2274" s="3">
        <f t="shared" si="175"/>
        <v>0.98579238371259348</v>
      </c>
      <c r="M2274" s="3">
        <f t="shared" si="176"/>
        <v>2.6759731528145001E-3</v>
      </c>
      <c r="N2274">
        <f t="shared" si="177"/>
        <v>75307376.570425048</v>
      </c>
      <c r="O2274">
        <f t="shared" si="178"/>
        <v>20.601115188189045</v>
      </c>
      <c r="P2274" s="3">
        <f t="shared" si="179"/>
        <v>2.6759731528145001E-3</v>
      </c>
      <c r="Q2274" t="s">
        <v>1638</v>
      </c>
      <c r="R2274" t="s">
        <v>452</v>
      </c>
      <c r="S2274" t="s">
        <v>636</v>
      </c>
    </row>
    <row r="2275" spans="1:19" x14ac:dyDescent="0.35">
      <c r="A2275" t="s">
        <v>73</v>
      </c>
      <c r="B2275" t="s">
        <v>52</v>
      </c>
      <c r="C2275" t="s">
        <v>76</v>
      </c>
      <c r="D2275" t="s">
        <v>77</v>
      </c>
      <c r="E2275" t="s">
        <v>1152</v>
      </c>
      <c r="F2275" t="s">
        <v>1153</v>
      </c>
      <c r="H2275" t="s">
        <v>128</v>
      </c>
      <c r="I2275" s="3">
        <v>5.91910408137413E-8</v>
      </c>
      <c r="J2275" s="7">
        <v>3465085733.4400001</v>
      </c>
      <c r="K2275">
        <v>3.6555</v>
      </c>
      <c r="L2275" s="3">
        <f t="shared" si="175"/>
        <v>0.98851089210213039</v>
      </c>
      <c r="M2275" s="3">
        <f t="shared" si="176"/>
        <v>5.9878997071916769E-8</v>
      </c>
      <c r="N2275">
        <f t="shared" si="177"/>
        <v>207.48585848659434</v>
      </c>
      <c r="O2275">
        <f t="shared" si="178"/>
        <v>5.6759912046667854E-5</v>
      </c>
      <c r="P2275" s="3">
        <f t="shared" si="179"/>
        <v>5.9878997071916769E-8</v>
      </c>
      <c r="Q2275" t="s">
        <v>1638</v>
      </c>
      <c r="R2275" t="s">
        <v>920</v>
      </c>
      <c r="S2275" t="s">
        <v>1154</v>
      </c>
    </row>
    <row r="2276" spans="1:19" x14ac:dyDescent="0.35">
      <c r="A2276" t="s">
        <v>73</v>
      </c>
      <c r="B2276" t="s">
        <v>52</v>
      </c>
      <c r="C2276" t="s">
        <v>76</v>
      </c>
      <c r="D2276" t="s">
        <v>77</v>
      </c>
      <c r="E2276" t="s">
        <v>1155</v>
      </c>
      <c r="F2276" t="s">
        <v>1156</v>
      </c>
      <c r="H2276" t="s">
        <v>128</v>
      </c>
      <c r="I2276" s="3">
        <v>4.9168024569281104E-3</v>
      </c>
      <c r="J2276" s="7">
        <v>3465085733.4400001</v>
      </c>
      <c r="K2276">
        <v>3.6555</v>
      </c>
      <c r="L2276" s="3">
        <f t="shared" si="175"/>
        <v>0.98851089210213039</v>
      </c>
      <c r="M2276" s="3">
        <f t="shared" si="176"/>
        <v>4.9739486901072194E-3</v>
      </c>
      <c r="N2276">
        <f t="shared" si="177"/>
        <v>17235158.644953102</v>
      </c>
      <c r="O2276">
        <f t="shared" si="178"/>
        <v>4.7148566940098755</v>
      </c>
      <c r="P2276" s="3">
        <f t="shared" si="179"/>
        <v>4.9739486901072194E-3</v>
      </c>
      <c r="Q2276" t="s">
        <v>1638</v>
      </c>
      <c r="R2276" t="s">
        <v>920</v>
      </c>
      <c r="S2276" t="s">
        <v>1157</v>
      </c>
    </row>
    <row r="2277" spans="1:19" x14ac:dyDescent="0.35">
      <c r="A2277" t="s">
        <v>73</v>
      </c>
      <c r="B2277" t="s">
        <v>52</v>
      </c>
      <c r="C2277" t="s">
        <v>76</v>
      </c>
      <c r="D2277" t="s">
        <v>77</v>
      </c>
      <c r="E2277" t="s">
        <v>634</v>
      </c>
      <c r="F2277" t="s">
        <v>635</v>
      </c>
      <c r="G2277" t="s">
        <v>636</v>
      </c>
      <c r="H2277" t="s">
        <v>452</v>
      </c>
      <c r="I2277" s="3">
        <v>5.25148088232301E-3</v>
      </c>
      <c r="J2277" s="7">
        <v>3465085733.4400001</v>
      </c>
      <c r="K2277">
        <v>3.6555</v>
      </c>
      <c r="L2277" s="3">
        <f t="shared" si="175"/>
        <v>0.98851089210213039</v>
      </c>
      <c r="M2277" s="3">
        <f t="shared" si="176"/>
        <v>5.3125169629192519E-3</v>
      </c>
      <c r="N2277">
        <f t="shared" si="177"/>
        <v>18408326.736869499</v>
      </c>
      <c r="O2277">
        <f t="shared" si="178"/>
        <v>5.0357890129584186</v>
      </c>
      <c r="P2277" s="3">
        <f t="shared" si="179"/>
        <v>5.3125169629192519E-3</v>
      </c>
      <c r="Q2277" t="s">
        <v>1638</v>
      </c>
      <c r="R2277" t="s">
        <v>452</v>
      </c>
      <c r="S2277" t="s">
        <v>636</v>
      </c>
    </row>
    <row r="2278" spans="1:19" x14ac:dyDescent="0.35">
      <c r="A2278" t="s">
        <v>73</v>
      </c>
      <c r="B2278" t="s">
        <v>52</v>
      </c>
      <c r="C2278" t="s">
        <v>39</v>
      </c>
      <c r="D2278" t="s">
        <v>40</v>
      </c>
      <c r="E2278" t="s">
        <v>1155</v>
      </c>
      <c r="F2278" t="s">
        <v>1156</v>
      </c>
      <c r="H2278" t="s">
        <v>128</v>
      </c>
      <c r="I2278" s="3">
        <v>2.6462532531974098E-4</v>
      </c>
      <c r="J2278" s="7">
        <v>28142052356.25</v>
      </c>
      <c r="K2278">
        <v>3.6555</v>
      </c>
      <c r="L2278" s="3">
        <f t="shared" si="175"/>
        <v>0.98579238371259348</v>
      </c>
      <c r="M2278" s="3">
        <f t="shared" si="176"/>
        <v>2.6843920656308514E-4</v>
      </c>
      <c r="N2278">
        <f t="shared" si="177"/>
        <v>7554430.2055685511</v>
      </c>
      <c r="O2278">
        <f t="shared" si="178"/>
        <v>2.0665928615971962</v>
      </c>
      <c r="P2278" s="3">
        <f t="shared" si="179"/>
        <v>2.6843920656308514E-4</v>
      </c>
      <c r="Q2278" t="s">
        <v>1638</v>
      </c>
      <c r="R2278" t="s">
        <v>920</v>
      </c>
      <c r="S2278" t="s">
        <v>1157</v>
      </c>
    </row>
    <row r="2279" spans="1:19" x14ac:dyDescent="0.35">
      <c r="A2279" t="s">
        <v>73</v>
      </c>
      <c r="B2279" t="s">
        <v>52</v>
      </c>
      <c r="C2279" t="s">
        <v>76</v>
      </c>
      <c r="D2279" t="s">
        <v>77</v>
      </c>
      <c r="E2279" t="s">
        <v>692</v>
      </c>
      <c r="F2279" t="s">
        <v>693</v>
      </c>
      <c r="G2279" t="s">
        <v>694</v>
      </c>
      <c r="H2279" t="s">
        <v>452</v>
      </c>
      <c r="I2279" s="3">
        <v>2.6323019596862802E-8</v>
      </c>
      <c r="J2279" s="7">
        <v>3465085733.4400001</v>
      </c>
      <c r="K2279">
        <v>3.6555</v>
      </c>
      <c r="L2279" s="3">
        <f t="shared" si="175"/>
        <v>0.98851089210213039</v>
      </c>
      <c r="M2279" s="3">
        <f t="shared" si="176"/>
        <v>2.6628962621631059E-8</v>
      </c>
      <c r="N2279">
        <f t="shared" si="177"/>
        <v>92.271638476520806</v>
      </c>
      <c r="O2279">
        <f t="shared" si="178"/>
        <v>2.5241865265085707E-5</v>
      </c>
      <c r="P2279" s="3">
        <f t="shared" si="179"/>
        <v>2.6628962621631059E-8</v>
      </c>
      <c r="Q2279" t="s">
        <v>1638</v>
      </c>
      <c r="R2279" t="s">
        <v>452</v>
      </c>
      <c r="S2279" t="s">
        <v>694</v>
      </c>
    </row>
    <row r="2280" spans="1:19" x14ac:dyDescent="0.35">
      <c r="A2280" t="s">
        <v>73</v>
      </c>
      <c r="B2280" t="s">
        <v>52</v>
      </c>
      <c r="C2280" t="s">
        <v>39</v>
      </c>
      <c r="D2280" t="s">
        <v>40</v>
      </c>
      <c r="E2280" t="s">
        <v>692</v>
      </c>
      <c r="F2280" t="s">
        <v>693</v>
      </c>
      <c r="G2280" t="s">
        <v>694</v>
      </c>
      <c r="H2280" t="s">
        <v>452</v>
      </c>
      <c r="I2280" s="3">
        <v>4.1097674202996801E-9</v>
      </c>
      <c r="J2280" s="7">
        <v>28142052356.25</v>
      </c>
      <c r="K2280">
        <v>3.6555</v>
      </c>
      <c r="L2280" s="3">
        <f t="shared" si="175"/>
        <v>0.98579238371259348</v>
      </c>
      <c r="M2280" s="3">
        <f t="shared" si="176"/>
        <v>4.1689989577946235E-9</v>
      </c>
      <c r="N2280">
        <f t="shared" si="177"/>
        <v>117.32418694340798</v>
      </c>
      <c r="O2280">
        <f t="shared" si="178"/>
        <v>3.2095250155493905E-5</v>
      </c>
      <c r="P2280" s="3">
        <f t="shared" si="179"/>
        <v>4.1689989577946235E-9</v>
      </c>
      <c r="Q2280" t="s">
        <v>1638</v>
      </c>
      <c r="R2280" t="s">
        <v>452</v>
      </c>
      <c r="S2280" t="s">
        <v>694</v>
      </c>
    </row>
    <row r="2281" spans="1:19" x14ac:dyDescent="0.35">
      <c r="A2281" t="s">
        <v>73</v>
      </c>
      <c r="B2281" t="s">
        <v>52</v>
      </c>
      <c r="C2281" t="s">
        <v>39</v>
      </c>
      <c r="D2281" t="s">
        <v>40</v>
      </c>
      <c r="E2281" t="s">
        <v>1158</v>
      </c>
      <c r="F2281" t="s">
        <v>1159</v>
      </c>
      <c r="H2281" t="s">
        <v>128</v>
      </c>
      <c r="I2281" s="3">
        <v>2.6462532531974098E-4</v>
      </c>
      <c r="J2281" s="7">
        <v>28142052356.25</v>
      </c>
      <c r="K2281">
        <v>3.6555</v>
      </c>
      <c r="L2281" s="3">
        <f t="shared" si="175"/>
        <v>0.98579238371259348</v>
      </c>
      <c r="M2281" s="3">
        <f t="shared" si="176"/>
        <v>2.6843920656308514E-4</v>
      </c>
      <c r="N2281">
        <f t="shared" si="177"/>
        <v>7554430.2055685511</v>
      </c>
      <c r="O2281">
        <f t="shared" si="178"/>
        <v>2.0665928615971962</v>
      </c>
      <c r="P2281" s="3">
        <f t="shared" si="179"/>
        <v>2.6843920656308514E-4</v>
      </c>
      <c r="Q2281" t="s">
        <v>1638</v>
      </c>
      <c r="R2281" t="s">
        <v>920</v>
      </c>
      <c r="S2281" t="s">
        <v>1160</v>
      </c>
    </row>
    <row r="2282" spans="1:19" x14ac:dyDescent="0.35">
      <c r="A2282" t="s">
        <v>73</v>
      </c>
      <c r="B2282" t="s">
        <v>52</v>
      </c>
      <c r="C2282" t="s">
        <v>39</v>
      </c>
      <c r="D2282" t="s">
        <v>40</v>
      </c>
      <c r="E2282" t="s">
        <v>695</v>
      </c>
      <c r="F2282" t="s">
        <v>696</v>
      </c>
      <c r="G2282" t="s">
        <v>697</v>
      </c>
      <c r="H2282" t="s">
        <v>452</v>
      </c>
      <c r="I2282" s="3">
        <v>5.1020656383214499E-10</v>
      </c>
      <c r="J2282" s="7">
        <v>28142052356.25</v>
      </c>
      <c r="K2282">
        <v>3.6555</v>
      </c>
      <c r="L2282" s="3">
        <f t="shared" si="175"/>
        <v>0.98579238371259348</v>
      </c>
      <c r="M2282" s="3">
        <f t="shared" si="176"/>
        <v>5.1755985566723055E-10</v>
      </c>
      <c r="N2282">
        <f t="shared" si="177"/>
        <v>14.565196555680396</v>
      </c>
      <c r="O2282">
        <f t="shared" si="178"/>
        <v>3.9844608277063044E-6</v>
      </c>
      <c r="P2282" s="3">
        <f t="shared" si="179"/>
        <v>5.1755985566723055E-10</v>
      </c>
      <c r="Q2282" t="s">
        <v>1638</v>
      </c>
      <c r="R2282" t="s">
        <v>452</v>
      </c>
      <c r="S2282" t="s">
        <v>697</v>
      </c>
    </row>
    <row r="2283" spans="1:19" x14ac:dyDescent="0.35">
      <c r="A2283" t="s">
        <v>73</v>
      </c>
      <c r="B2283" t="s">
        <v>52</v>
      </c>
      <c r="C2283" t="s">
        <v>76</v>
      </c>
      <c r="D2283" t="s">
        <v>77</v>
      </c>
      <c r="E2283" t="s">
        <v>1158</v>
      </c>
      <c r="F2283" t="s">
        <v>1159</v>
      </c>
      <c r="H2283" t="s">
        <v>128</v>
      </c>
      <c r="I2283" s="3">
        <v>4.9168024569281104E-3</v>
      </c>
      <c r="J2283" s="7">
        <v>3465085733.4400001</v>
      </c>
      <c r="K2283">
        <v>3.6555</v>
      </c>
      <c r="L2283" s="3">
        <f t="shared" si="175"/>
        <v>0.98851089210213039</v>
      </c>
      <c r="M2283" s="3">
        <f t="shared" si="176"/>
        <v>4.9739486901072194E-3</v>
      </c>
      <c r="N2283">
        <f t="shared" si="177"/>
        <v>17235158.644953102</v>
      </c>
      <c r="O2283">
        <f t="shared" si="178"/>
        <v>4.7148566940098755</v>
      </c>
      <c r="P2283" s="3">
        <f t="shared" si="179"/>
        <v>4.9739486901072194E-3</v>
      </c>
      <c r="Q2283" t="s">
        <v>1638</v>
      </c>
      <c r="R2283" t="s">
        <v>920</v>
      </c>
      <c r="S2283" t="s">
        <v>1160</v>
      </c>
    </row>
    <row r="2284" spans="1:19" x14ac:dyDescent="0.35">
      <c r="A2284" t="s">
        <v>73</v>
      </c>
      <c r="B2284" t="s">
        <v>52</v>
      </c>
      <c r="C2284" t="s">
        <v>76</v>
      </c>
      <c r="D2284" t="s">
        <v>77</v>
      </c>
      <c r="E2284" t="s">
        <v>1161</v>
      </c>
      <c r="F2284" t="s">
        <v>1162</v>
      </c>
      <c r="H2284" t="s">
        <v>128</v>
      </c>
      <c r="I2284" s="3">
        <v>9.3440226420129005E-4</v>
      </c>
      <c r="J2284" s="7">
        <v>3465085733.4400001</v>
      </c>
      <c r="K2284">
        <v>3.6555</v>
      </c>
      <c r="L2284" s="3">
        <f t="shared" si="175"/>
        <v>0.98851089210213039</v>
      </c>
      <c r="M2284" s="3">
        <f t="shared" si="176"/>
        <v>9.4526248690515193E-4</v>
      </c>
      <c r="N2284">
        <f t="shared" si="177"/>
        <v>3275415.5577310571</v>
      </c>
      <c r="O2284">
        <f t="shared" si="178"/>
        <v>0.89602395232692023</v>
      </c>
      <c r="P2284" s="3">
        <f t="shared" si="179"/>
        <v>9.4526248690515204E-4</v>
      </c>
      <c r="Q2284" t="s">
        <v>1638</v>
      </c>
      <c r="R2284" t="s">
        <v>920</v>
      </c>
      <c r="S2284" t="s">
        <v>1163</v>
      </c>
    </row>
    <row r="2285" spans="1:19" x14ac:dyDescent="0.35">
      <c r="A2285" t="s">
        <v>73</v>
      </c>
      <c r="B2285" t="s">
        <v>52</v>
      </c>
      <c r="C2285" t="s">
        <v>76</v>
      </c>
      <c r="D2285" t="s">
        <v>77</v>
      </c>
      <c r="E2285" t="s">
        <v>695</v>
      </c>
      <c r="F2285" t="s">
        <v>696</v>
      </c>
      <c r="G2285" t="s">
        <v>697</v>
      </c>
      <c r="H2285" t="s">
        <v>452</v>
      </c>
      <c r="I2285" s="3">
        <v>3.7654205979469603E-9</v>
      </c>
      <c r="J2285" s="7">
        <v>3465085733.4400001</v>
      </c>
      <c r="K2285">
        <v>3.6555</v>
      </c>
      <c r="L2285" s="3">
        <f t="shared" si="175"/>
        <v>0.98851089210213039</v>
      </c>
      <c r="M2285" s="3">
        <f t="shared" si="176"/>
        <v>3.8091847323397292E-9</v>
      </c>
      <c r="N2285">
        <f t="shared" si="177"/>
        <v>13.199151672067861</v>
      </c>
      <c r="O2285">
        <f t="shared" si="178"/>
        <v>3.6107650586972677E-6</v>
      </c>
      <c r="P2285" s="3">
        <f t="shared" si="179"/>
        <v>3.8091847323397292E-9</v>
      </c>
      <c r="Q2285" t="s">
        <v>1638</v>
      </c>
      <c r="R2285" t="s">
        <v>452</v>
      </c>
      <c r="S2285" t="s">
        <v>697</v>
      </c>
    </row>
    <row r="2286" spans="1:19" x14ac:dyDescent="0.35">
      <c r="A2286" t="s">
        <v>73</v>
      </c>
      <c r="B2286" t="s">
        <v>52</v>
      </c>
      <c r="C2286" t="s">
        <v>76</v>
      </c>
      <c r="D2286" t="s">
        <v>77</v>
      </c>
      <c r="E2286" t="s">
        <v>1271</v>
      </c>
      <c r="F2286" t="s">
        <v>1272</v>
      </c>
      <c r="G2286" t="s">
        <v>1273</v>
      </c>
      <c r="H2286" t="s">
        <v>452</v>
      </c>
      <c r="I2286" s="3">
        <v>2.9157661294323598E-9</v>
      </c>
      <c r="J2286" s="7">
        <v>3465085733.4400001</v>
      </c>
      <c r="K2286">
        <v>3.6555</v>
      </c>
      <c r="L2286" s="3">
        <f t="shared" si="175"/>
        <v>0.98851089210213039</v>
      </c>
      <c r="M2286" s="3">
        <f t="shared" si="176"/>
        <v>2.9496550343838905E-9</v>
      </c>
      <c r="N2286">
        <f t="shared" si="177"/>
        <v>10.220807578213092</v>
      </c>
      <c r="O2286">
        <f t="shared" si="178"/>
        <v>2.7960080914274635E-6</v>
      </c>
      <c r="P2286" s="3">
        <f t="shared" si="179"/>
        <v>2.9496550343838905E-9</v>
      </c>
      <c r="Q2286" t="s">
        <v>1638</v>
      </c>
      <c r="R2286" t="s">
        <v>452</v>
      </c>
      <c r="S2286" t="s">
        <v>1273</v>
      </c>
    </row>
    <row r="2287" spans="1:19" x14ac:dyDescent="0.35">
      <c r="A2287" t="s">
        <v>73</v>
      </c>
      <c r="B2287" t="s">
        <v>52</v>
      </c>
      <c r="C2287" t="s">
        <v>39</v>
      </c>
      <c r="D2287" t="s">
        <v>40</v>
      </c>
      <c r="E2287" t="s">
        <v>1161</v>
      </c>
      <c r="F2287" t="s">
        <v>1162</v>
      </c>
      <c r="H2287" t="s">
        <v>128</v>
      </c>
      <c r="I2287" s="3">
        <v>4.6937429685763298E-4</v>
      </c>
      <c r="J2287" s="7">
        <v>28142052356.25</v>
      </c>
      <c r="K2287">
        <v>3.6555</v>
      </c>
      <c r="L2287" s="3">
        <f t="shared" si="175"/>
        <v>0.98579238371259348</v>
      </c>
      <c r="M2287" s="3">
        <f t="shared" si="176"/>
        <v>4.7613909846809939E-4</v>
      </c>
      <c r="N2287">
        <f t="shared" si="177"/>
        <v>13399531.437946927</v>
      </c>
      <c r="O2287">
        <f t="shared" si="178"/>
        <v>3.6655810252898173</v>
      </c>
      <c r="P2287" s="3">
        <f t="shared" si="179"/>
        <v>4.7613909846809939E-4</v>
      </c>
      <c r="Q2287" t="s">
        <v>1638</v>
      </c>
      <c r="R2287" t="s">
        <v>920</v>
      </c>
      <c r="S2287" t="s">
        <v>1163</v>
      </c>
    </row>
    <row r="2288" spans="1:19" x14ac:dyDescent="0.35">
      <c r="A2288" t="s">
        <v>73</v>
      </c>
      <c r="B2288" t="s">
        <v>52</v>
      </c>
      <c r="C2288" t="s">
        <v>39</v>
      </c>
      <c r="D2288" t="s">
        <v>40</v>
      </c>
      <c r="E2288" t="s">
        <v>1271</v>
      </c>
      <c r="F2288" t="s">
        <v>1272</v>
      </c>
      <c r="G2288" t="s">
        <v>1273</v>
      </c>
      <c r="H2288" t="s">
        <v>452</v>
      </c>
      <c r="I2288" s="3">
        <v>3.9796766766668198E-10</v>
      </c>
      <c r="J2288" s="7">
        <v>28142052356.25</v>
      </c>
      <c r="K2288">
        <v>3.6555</v>
      </c>
      <c r="L2288" s="3">
        <f t="shared" si="175"/>
        <v>0.98579238371259348</v>
      </c>
      <c r="M2288" s="3">
        <f t="shared" si="176"/>
        <v>4.037033296685613E-10</v>
      </c>
      <c r="N2288">
        <f t="shared" si="177"/>
        <v>11.361040239925106</v>
      </c>
      <c r="O2288">
        <f t="shared" si="178"/>
        <v>3.1079305812953377E-6</v>
      </c>
      <c r="P2288" s="3">
        <f t="shared" si="179"/>
        <v>4.037033296685613E-10</v>
      </c>
      <c r="Q2288" t="s">
        <v>1638</v>
      </c>
      <c r="R2288" t="s">
        <v>452</v>
      </c>
      <c r="S2288" t="s">
        <v>1273</v>
      </c>
    </row>
    <row r="2289" spans="1:19" x14ac:dyDescent="0.35">
      <c r="A2289" t="s">
        <v>73</v>
      </c>
      <c r="B2289" t="s">
        <v>52</v>
      </c>
      <c r="C2289" t="s">
        <v>39</v>
      </c>
      <c r="D2289" t="s">
        <v>40</v>
      </c>
      <c r="E2289" t="s">
        <v>1164</v>
      </c>
      <c r="F2289" t="s">
        <v>1164</v>
      </c>
      <c r="H2289" t="s">
        <v>128</v>
      </c>
      <c r="I2289" s="3">
        <v>5.6118049259468996E-4</v>
      </c>
      <c r="J2289" s="7">
        <v>28142052356.25</v>
      </c>
      <c r="K2289">
        <v>3.6555</v>
      </c>
      <c r="L2289" s="3">
        <f t="shared" si="175"/>
        <v>0.98579238371259348</v>
      </c>
      <c r="M2289" s="3">
        <f t="shared" si="176"/>
        <v>5.692684401569706E-4</v>
      </c>
      <c r="N2289">
        <f t="shared" si="177"/>
        <v>16020382.247658236</v>
      </c>
      <c r="O2289">
        <f t="shared" si="178"/>
        <v>4.3825419908790142</v>
      </c>
      <c r="P2289" s="3">
        <f t="shared" si="179"/>
        <v>5.692684401569706E-4</v>
      </c>
      <c r="Q2289" t="s">
        <v>1638</v>
      </c>
      <c r="R2289" t="s">
        <v>920</v>
      </c>
      <c r="S2289" t="s">
        <v>1165</v>
      </c>
    </row>
    <row r="2290" spans="1:19" x14ac:dyDescent="0.35">
      <c r="A2290" t="s">
        <v>73</v>
      </c>
      <c r="B2290" t="s">
        <v>52</v>
      </c>
      <c r="C2290" t="s">
        <v>39</v>
      </c>
      <c r="D2290" t="s">
        <v>40</v>
      </c>
      <c r="E2290" t="s">
        <v>1274</v>
      </c>
      <c r="F2290" t="s">
        <v>1275</v>
      </c>
      <c r="G2290" t="s">
        <v>1276</v>
      </c>
      <c r="H2290" t="s">
        <v>452</v>
      </c>
      <c r="I2290" s="3">
        <v>3.42403246961116E-9</v>
      </c>
      <c r="J2290" s="7">
        <v>28142052356.25</v>
      </c>
      <c r="K2290">
        <v>3.6555</v>
      </c>
      <c r="L2290" s="3">
        <f t="shared" si="175"/>
        <v>0.98579238371259348</v>
      </c>
      <c r="M2290" s="3">
        <f t="shared" si="176"/>
        <v>3.4733809331290514E-9</v>
      </c>
      <c r="N2290">
        <f t="shared" si="177"/>
        <v>97.748068073318251</v>
      </c>
      <c r="O2290">
        <f t="shared" si="178"/>
        <v>2.6739999472936193E-5</v>
      </c>
      <c r="P2290" s="3">
        <f t="shared" si="179"/>
        <v>3.4733809331290514E-9</v>
      </c>
      <c r="Q2290" t="s">
        <v>1638</v>
      </c>
      <c r="R2290" t="s">
        <v>452</v>
      </c>
      <c r="S2290" t="s">
        <v>1276</v>
      </c>
    </row>
    <row r="2291" spans="1:19" x14ac:dyDescent="0.35">
      <c r="A2291" t="s">
        <v>73</v>
      </c>
      <c r="B2291" t="s">
        <v>52</v>
      </c>
      <c r="C2291" t="s">
        <v>76</v>
      </c>
      <c r="D2291" t="s">
        <v>77</v>
      </c>
      <c r="E2291" t="s">
        <v>1164</v>
      </c>
      <c r="F2291" t="s">
        <v>1164</v>
      </c>
      <c r="H2291" t="s">
        <v>128</v>
      </c>
      <c r="I2291" s="3">
        <v>1.4723325182864799E-3</v>
      </c>
      <c r="J2291" s="7">
        <v>3465085733.4400001</v>
      </c>
      <c r="K2291">
        <v>3.6555</v>
      </c>
      <c r="L2291" s="3">
        <f t="shared" si="175"/>
        <v>0.98851089210213039</v>
      </c>
      <c r="M2291" s="3">
        <f t="shared" si="176"/>
        <v>1.4894449115835967E-3</v>
      </c>
      <c r="N2291">
        <f t="shared" si="177"/>
        <v>5161054.3138731234</v>
      </c>
      <c r="O2291">
        <f t="shared" si="178"/>
        <v>1.4118600229443643</v>
      </c>
      <c r="P2291" s="3">
        <f t="shared" si="179"/>
        <v>1.4894449115835967E-3</v>
      </c>
      <c r="Q2291" t="s">
        <v>1638</v>
      </c>
      <c r="R2291" t="s">
        <v>920</v>
      </c>
      <c r="S2291" t="s">
        <v>1165</v>
      </c>
    </row>
    <row r="2292" spans="1:19" x14ac:dyDescent="0.35">
      <c r="A2292" t="s">
        <v>73</v>
      </c>
      <c r="B2292" t="s">
        <v>52</v>
      </c>
      <c r="C2292" t="s">
        <v>76</v>
      </c>
      <c r="D2292" t="s">
        <v>77</v>
      </c>
      <c r="E2292" t="s">
        <v>1166</v>
      </c>
      <c r="F2292" t="s">
        <v>1116</v>
      </c>
      <c r="H2292" t="s">
        <v>128</v>
      </c>
      <c r="I2292" s="3">
        <v>4.1498157562760004E-3</v>
      </c>
      <c r="J2292" s="7">
        <v>3465085733.4400001</v>
      </c>
      <c r="K2292">
        <v>3.6555</v>
      </c>
      <c r="L2292" s="3">
        <f t="shared" si="175"/>
        <v>0.98851089210213039</v>
      </c>
      <c r="M2292" s="3">
        <f t="shared" si="176"/>
        <v>4.198047577858406E-3</v>
      </c>
      <c r="N2292">
        <f t="shared" si="177"/>
        <v>14546594.770339511</v>
      </c>
      <c r="O2292">
        <f t="shared" si="178"/>
        <v>3.9793721160824815</v>
      </c>
      <c r="P2292" s="3">
        <f t="shared" si="179"/>
        <v>4.198047577858406E-3</v>
      </c>
      <c r="Q2292" t="s">
        <v>1638</v>
      </c>
      <c r="R2292" t="s">
        <v>920</v>
      </c>
      <c r="S2292" t="s">
        <v>1167</v>
      </c>
    </row>
    <row r="2293" spans="1:19" x14ac:dyDescent="0.35">
      <c r="A2293" t="s">
        <v>73</v>
      </c>
      <c r="B2293" t="s">
        <v>52</v>
      </c>
      <c r="C2293" t="s">
        <v>76</v>
      </c>
      <c r="D2293" t="s">
        <v>77</v>
      </c>
      <c r="E2293" t="s">
        <v>1274</v>
      </c>
      <c r="F2293" t="s">
        <v>1275</v>
      </c>
      <c r="G2293" t="s">
        <v>1276</v>
      </c>
      <c r="H2293" t="s">
        <v>452</v>
      </c>
      <c r="I2293" s="3">
        <v>2.7265435825718699E-8</v>
      </c>
      <c r="J2293" s="7">
        <v>3465085733.4400001</v>
      </c>
      <c r="K2293">
        <v>3.6555</v>
      </c>
      <c r="L2293" s="3">
        <f t="shared" si="175"/>
        <v>0.98851089210213039</v>
      </c>
      <c r="M2293" s="3">
        <f t="shared" si="176"/>
        <v>2.7582332216630451E-8</v>
      </c>
      <c r="N2293">
        <f t="shared" si="177"/>
        <v>95.575145858848671</v>
      </c>
      <c r="O2293">
        <f t="shared" si="178"/>
        <v>2.6145574027861761E-5</v>
      </c>
      <c r="P2293" s="3">
        <f t="shared" si="179"/>
        <v>2.7582332216630451E-8</v>
      </c>
      <c r="Q2293" t="s">
        <v>1638</v>
      </c>
      <c r="R2293" t="s">
        <v>452</v>
      </c>
      <c r="S2293" t="s">
        <v>1276</v>
      </c>
    </row>
    <row r="2294" spans="1:19" x14ac:dyDescent="0.35">
      <c r="A2294" t="s">
        <v>73</v>
      </c>
      <c r="B2294" t="s">
        <v>52</v>
      </c>
      <c r="C2294" t="s">
        <v>39</v>
      </c>
      <c r="D2294" t="s">
        <v>40</v>
      </c>
      <c r="E2294" t="s">
        <v>1166</v>
      </c>
      <c r="F2294" t="s">
        <v>1116</v>
      </c>
      <c r="H2294" t="s">
        <v>128</v>
      </c>
      <c r="I2294" s="3">
        <v>1.2740283224998599E-3</v>
      </c>
      <c r="J2294" s="7">
        <v>28142052356.25</v>
      </c>
      <c r="K2294">
        <v>3.6555</v>
      </c>
      <c r="L2294" s="3">
        <f t="shared" si="175"/>
        <v>0.98579238371259348</v>
      </c>
      <c r="M2294" s="3">
        <f t="shared" si="176"/>
        <v>1.2923901052083004E-3</v>
      </c>
      <c r="N2294">
        <f t="shared" si="177"/>
        <v>36370510.005471438</v>
      </c>
      <c r="O2294">
        <f t="shared" si="178"/>
        <v>9.9495308454305675</v>
      </c>
      <c r="P2294" s="3">
        <f t="shared" si="179"/>
        <v>1.2923901052083004E-3</v>
      </c>
      <c r="Q2294" t="s">
        <v>1638</v>
      </c>
      <c r="R2294" t="s">
        <v>920</v>
      </c>
      <c r="S2294" t="s">
        <v>1167</v>
      </c>
    </row>
    <row r="2295" spans="1:19" x14ac:dyDescent="0.35">
      <c r="A2295" t="s">
        <v>73</v>
      </c>
      <c r="B2295" t="s">
        <v>52</v>
      </c>
      <c r="C2295" t="s">
        <v>76</v>
      </c>
      <c r="D2295" t="s">
        <v>77</v>
      </c>
      <c r="E2295" t="s">
        <v>710</v>
      </c>
      <c r="F2295" t="s">
        <v>711</v>
      </c>
      <c r="G2295" t="s">
        <v>712</v>
      </c>
      <c r="H2295" t="s">
        <v>452</v>
      </c>
      <c r="I2295" s="3">
        <v>2.6194309720938601E-6</v>
      </c>
      <c r="J2295" s="7">
        <v>3465085733.4400001</v>
      </c>
      <c r="K2295">
        <v>3.6555</v>
      </c>
      <c r="L2295" s="3">
        <f t="shared" si="175"/>
        <v>0.98851089210213039</v>
      </c>
      <c r="M2295" s="3">
        <f t="shared" si="176"/>
        <v>2.6498756796938028E-6</v>
      </c>
      <c r="N2295">
        <f t="shared" si="177"/>
        <v>9182.0464130966193</v>
      </c>
      <c r="O2295">
        <f t="shared" si="178"/>
        <v>2.511844183585452E-3</v>
      </c>
      <c r="P2295" s="3">
        <f t="shared" si="179"/>
        <v>2.6498756796938028E-6</v>
      </c>
      <c r="Q2295" t="s">
        <v>1638</v>
      </c>
      <c r="R2295" t="s">
        <v>452</v>
      </c>
      <c r="S2295" t="s">
        <v>712</v>
      </c>
    </row>
    <row r="2296" spans="1:19" x14ac:dyDescent="0.35">
      <c r="A2296" t="s">
        <v>73</v>
      </c>
      <c r="B2296" t="s">
        <v>52</v>
      </c>
      <c r="C2296" t="s">
        <v>29</v>
      </c>
      <c r="D2296" t="s">
        <v>30</v>
      </c>
      <c r="E2296" t="s">
        <v>710</v>
      </c>
      <c r="F2296" t="s">
        <v>711</v>
      </c>
      <c r="G2296" t="s">
        <v>712</v>
      </c>
      <c r="H2296" t="s">
        <v>452</v>
      </c>
      <c r="I2296" s="3">
        <v>1.14762334357972E-6</v>
      </c>
      <c r="J2296" s="7">
        <v>7930987799.5100002</v>
      </c>
      <c r="K2296">
        <v>3.6555</v>
      </c>
      <c r="L2296" s="3">
        <f t="shared" si="175"/>
        <v>0.95735713154437951</v>
      </c>
      <c r="M2296" s="3">
        <f t="shared" si="176"/>
        <v>1.1987411027360385E-6</v>
      </c>
      <c r="N2296">
        <f t="shared" si="177"/>
        <v>9507.2010605706855</v>
      </c>
      <c r="O2296">
        <f t="shared" si="178"/>
        <v>2.6007936152566504E-3</v>
      </c>
      <c r="P2296" s="3">
        <f t="shared" si="179"/>
        <v>1.1987411027360385E-6</v>
      </c>
      <c r="Q2296" t="s">
        <v>1638</v>
      </c>
      <c r="R2296" t="s">
        <v>452</v>
      </c>
      <c r="S2296" t="s">
        <v>712</v>
      </c>
    </row>
    <row r="2297" spans="1:19" x14ac:dyDescent="0.35">
      <c r="A2297" t="s">
        <v>73</v>
      </c>
      <c r="B2297" t="s">
        <v>52</v>
      </c>
      <c r="C2297" t="s">
        <v>39</v>
      </c>
      <c r="D2297" t="s">
        <v>40</v>
      </c>
      <c r="E2297" t="s">
        <v>1168</v>
      </c>
      <c r="F2297" t="s">
        <v>1169</v>
      </c>
      <c r="H2297" t="s">
        <v>128</v>
      </c>
      <c r="I2297" s="3">
        <v>4.1113401030085902E-3</v>
      </c>
      <c r="J2297" s="7">
        <v>28142052356.25</v>
      </c>
      <c r="K2297">
        <v>3.6555</v>
      </c>
      <c r="L2297" s="3">
        <f t="shared" si="175"/>
        <v>0.98579238371259348</v>
      </c>
      <c r="M2297" s="3">
        <f t="shared" si="176"/>
        <v>4.1705943066073087E-3</v>
      </c>
      <c r="N2297">
        <f t="shared" si="177"/>
        <v>117369083.33322105</v>
      </c>
      <c r="O2297">
        <f t="shared" si="178"/>
        <v>32.107532029331431</v>
      </c>
      <c r="P2297" s="3">
        <f t="shared" si="179"/>
        <v>4.1705943066073087E-3</v>
      </c>
      <c r="Q2297" t="s">
        <v>1638</v>
      </c>
      <c r="R2297" t="s">
        <v>920</v>
      </c>
      <c r="S2297" t="s">
        <v>1170</v>
      </c>
    </row>
    <row r="2298" spans="1:19" x14ac:dyDescent="0.35">
      <c r="A2298" t="s">
        <v>73</v>
      </c>
      <c r="B2298" t="s">
        <v>52</v>
      </c>
      <c r="C2298" t="s">
        <v>39</v>
      </c>
      <c r="D2298" t="s">
        <v>40</v>
      </c>
      <c r="E2298" t="s">
        <v>1174</v>
      </c>
      <c r="F2298" t="s">
        <v>1175</v>
      </c>
      <c r="H2298" t="s">
        <v>128</v>
      </c>
      <c r="I2298" s="3">
        <v>6.9927946825815894E-5</v>
      </c>
      <c r="J2298" s="7">
        <v>28142052356.25</v>
      </c>
      <c r="K2298">
        <v>3.6555</v>
      </c>
      <c r="L2298" s="3">
        <f t="shared" si="175"/>
        <v>0.98579238371259348</v>
      </c>
      <c r="M2298" s="3">
        <f t="shared" si="176"/>
        <v>7.0935775099479064E-5</v>
      </c>
      <c r="N2298">
        <f t="shared" si="177"/>
        <v>1996278.2967807148</v>
      </c>
      <c r="O2298">
        <f t="shared" si="178"/>
        <v>0.54610266633311855</v>
      </c>
      <c r="P2298" s="3">
        <f t="shared" si="179"/>
        <v>7.0935775099479064E-5</v>
      </c>
      <c r="Q2298" t="s">
        <v>1638</v>
      </c>
      <c r="R2298" t="s">
        <v>920</v>
      </c>
      <c r="S2298" t="s">
        <v>1176</v>
      </c>
    </row>
    <row r="2299" spans="1:19" x14ac:dyDescent="0.35">
      <c r="A2299" t="s">
        <v>73</v>
      </c>
      <c r="B2299" t="s">
        <v>52</v>
      </c>
      <c r="C2299" t="s">
        <v>39</v>
      </c>
      <c r="D2299" t="s">
        <v>40</v>
      </c>
      <c r="E2299" t="s">
        <v>710</v>
      </c>
      <c r="F2299" t="s">
        <v>711</v>
      </c>
      <c r="G2299" t="s">
        <v>712</v>
      </c>
      <c r="H2299" t="s">
        <v>452</v>
      </c>
      <c r="I2299" s="3">
        <v>3.2895189197358498E-7</v>
      </c>
      <c r="J2299" s="7">
        <v>28142052356.25</v>
      </c>
      <c r="K2299">
        <v>3.6555</v>
      </c>
      <c r="L2299" s="3">
        <f t="shared" si="175"/>
        <v>0.98579238371259348</v>
      </c>
      <c r="M2299" s="3">
        <f t="shared" si="176"/>
        <v>3.3369287226050478E-7</v>
      </c>
      <c r="N2299">
        <f t="shared" si="177"/>
        <v>9390.8022820625683</v>
      </c>
      <c r="O2299">
        <f t="shared" si="178"/>
        <v>2.5689515201921947E-3</v>
      </c>
      <c r="P2299" s="3">
        <f t="shared" si="179"/>
        <v>3.3369287226050478E-7</v>
      </c>
      <c r="Q2299" t="s">
        <v>1638</v>
      </c>
      <c r="R2299" t="s">
        <v>452</v>
      </c>
      <c r="S2299" t="s">
        <v>712</v>
      </c>
    </row>
    <row r="2300" spans="1:19" x14ac:dyDescent="0.35">
      <c r="A2300" t="s">
        <v>73</v>
      </c>
      <c r="B2300" t="s">
        <v>52</v>
      </c>
      <c r="C2300" t="s">
        <v>76</v>
      </c>
      <c r="D2300" t="s">
        <v>77</v>
      </c>
      <c r="E2300" t="s">
        <v>1174</v>
      </c>
      <c r="F2300" t="s">
        <v>1175</v>
      </c>
      <c r="H2300" t="s">
        <v>128</v>
      </c>
      <c r="I2300" s="3">
        <v>1.3920831557233301E-4</v>
      </c>
      <c r="J2300" s="7">
        <v>3465085733.4400001</v>
      </c>
      <c r="K2300">
        <v>3.6555</v>
      </c>
      <c r="L2300" s="3">
        <f t="shared" si="175"/>
        <v>0.98851089210213039</v>
      </c>
      <c r="M2300" s="3">
        <f t="shared" si="176"/>
        <v>1.4082628394341493E-4</v>
      </c>
      <c r="N2300">
        <f t="shared" si="177"/>
        <v>487975.14738569764</v>
      </c>
      <c r="O2300">
        <f t="shared" si="178"/>
        <v>0.13349067087558408</v>
      </c>
      <c r="P2300" s="3">
        <f t="shared" si="179"/>
        <v>1.4082628394341493E-4</v>
      </c>
      <c r="Q2300" t="s">
        <v>1638</v>
      </c>
      <c r="R2300" t="s">
        <v>920</v>
      </c>
      <c r="S2300" t="s">
        <v>1176</v>
      </c>
    </row>
    <row r="2301" spans="1:19" x14ac:dyDescent="0.35">
      <c r="A2301" t="s">
        <v>73</v>
      </c>
      <c r="B2301" t="s">
        <v>52</v>
      </c>
      <c r="C2301" t="s">
        <v>39</v>
      </c>
      <c r="D2301" t="s">
        <v>40</v>
      </c>
      <c r="E2301" t="s">
        <v>1277</v>
      </c>
      <c r="F2301" t="s">
        <v>1278</v>
      </c>
      <c r="G2301" t="s">
        <v>1279</v>
      </c>
      <c r="H2301" t="s">
        <v>452</v>
      </c>
      <c r="I2301" s="3">
        <v>3.3480679041211E-9</v>
      </c>
      <c r="J2301" s="7">
        <v>28142052356.25</v>
      </c>
      <c r="K2301">
        <v>3.6555</v>
      </c>
      <c r="L2301" s="3">
        <f t="shared" si="175"/>
        <v>0.98579238371259348</v>
      </c>
      <c r="M2301" s="3">
        <f t="shared" si="176"/>
        <v>3.3963215373118817E-9</v>
      </c>
      <c r="N2301">
        <f t="shared" si="177"/>
        <v>95.579458521690469</v>
      </c>
      <c r="O2301">
        <f t="shared" si="178"/>
        <v>2.6146753801584042E-5</v>
      </c>
      <c r="P2301" s="3">
        <f t="shared" si="179"/>
        <v>3.3963215373118817E-9</v>
      </c>
      <c r="Q2301" t="s">
        <v>1638</v>
      </c>
      <c r="R2301" t="s">
        <v>452</v>
      </c>
      <c r="S2301" t="s">
        <v>1279</v>
      </c>
    </row>
    <row r="2302" spans="1:19" x14ac:dyDescent="0.35">
      <c r="A2302" t="s">
        <v>73</v>
      </c>
      <c r="B2302" t="s">
        <v>52</v>
      </c>
      <c r="C2302" t="s">
        <v>76</v>
      </c>
      <c r="D2302" t="s">
        <v>77</v>
      </c>
      <c r="E2302" t="s">
        <v>716</v>
      </c>
      <c r="F2302" t="s">
        <v>717</v>
      </c>
      <c r="G2302" t="s">
        <v>718</v>
      </c>
      <c r="H2302" t="s">
        <v>452</v>
      </c>
      <c r="I2302" s="3">
        <v>1.9987957059201399E-8</v>
      </c>
      <c r="J2302" s="7">
        <v>3465085733.4400001</v>
      </c>
      <c r="K2302">
        <v>3.6555</v>
      </c>
      <c r="L2302" s="3">
        <f t="shared" si="175"/>
        <v>0.98851089210213039</v>
      </c>
      <c r="M2302" s="3">
        <f t="shared" si="176"/>
        <v>2.0220269922059994E-8</v>
      </c>
      <c r="N2302">
        <f t="shared" si="177"/>
        <v>70.064968833236023</v>
      </c>
      <c r="O2302">
        <f t="shared" si="178"/>
        <v>1.9167000091160177E-5</v>
      </c>
      <c r="P2302" s="3">
        <f t="shared" si="179"/>
        <v>2.0220269922059994E-8</v>
      </c>
      <c r="Q2302" t="s">
        <v>1638</v>
      </c>
      <c r="R2302" t="s">
        <v>452</v>
      </c>
      <c r="S2302" t="s">
        <v>718</v>
      </c>
    </row>
    <row r="2303" spans="1:19" x14ac:dyDescent="0.35">
      <c r="A2303" t="s">
        <v>73</v>
      </c>
      <c r="B2303" t="s">
        <v>52</v>
      </c>
      <c r="C2303" t="s">
        <v>29</v>
      </c>
      <c r="D2303" t="s">
        <v>30</v>
      </c>
      <c r="E2303" t="s">
        <v>219</v>
      </c>
      <c r="F2303" t="s">
        <v>220</v>
      </c>
      <c r="H2303" t="s">
        <v>128</v>
      </c>
      <c r="I2303" s="3">
        <v>3.22542040046494E-3</v>
      </c>
      <c r="J2303" s="7">
        <v>7930987799.5100002</v>
      </c>
      <c r="K2303">
        <v>3.6555</v>
      </c>
      <c r="L2303" s="3">
        <f t="shared" si="175"/>
        <v>0.95735713154437951</v>
      </c>
      <c r="M2303" s="3">
        <f t="shared" si="176"/>
        <v>3.369087975833835E-3</v>
      </c>
      <c r="N2303">
        <f t="shared" si="177"/>
        <v>26720195.631813988</v>
      </c>
      <c r="O2303">
        <f t="shared" si="178"/>
        <v>7.3095870966527121</v>
      </c>
      <c r="P2303" s="3">
        <f t="shared" si="179"/>
        <v>3.369087975833835E-3</v>
      </c>
      <c r="Q2303" t="s">
        <v>1638</v>
      </c>
      <c r="R2303" t="s">
        <v>128</v>
      </c>
      <c r="S2303" t="s">
        <v>222</v>
      </c>
    </row>
    <row r="2304" spans="1:19" x14ac:dyDescent="0.35">
      <c r="A2304" t="s">
        <v>73</v>
      </c>
      <c r="B2304" t="s">
        <v>52</v>
      </c>
      <c r="C2304" t="s">
        <v>39</v>
      </c>
      <c r="D2304" t="s">
        <v>40</v>
      </c>
      <c r="E2304" t="s">
        <v>716</v>
      </c>
      <c r="F2304" t="s">
        <v>717</v>
      </c>
      <c r="G2304" t="s">
        <v>718</v>
      </c>
      <c r="H2304" t="s">
        <v>452</v>
      </c>
      <c r="I2304" s="3">
        <v>1.5701449725596901E-9</v>
      </c>
      <c r="J2304" s="7">
        <v>28142052356.25</v>
      </c>
      <c r="K2304">
        <v>3.6555</v>
      </c>
      <c r="L2304" s="3">
        <f t="shared" si="175"/>
        <v>0.98579238371259348</v>
      </c>
      <c r="M2304" s="3">
        <f t="shared" si="176"/>
        <v>1.5927745015095023E-9</v>
      </c>
      <c r="N2304">
        <f t="shared" si="177"/>
        <v>44.823943413180409</v>
      </c>
      <c r="O2304">
        <f t="shared" si="178"/>
        <v>1.226205537222826E-5</v>
      </c>
      <c r="P2304" s="3">
        <f t="shared" si="179"/>
        <v>1.5927745015095023E-9</v>
      </c>
      <c r="Q2304" t="s">
        <v>1638</v>
      </c>
      <c r="R2304" t="s">
        <v>452</v>
      </c>
      <c r="S2304" t="s">
        <v>718</v>
      </c>
    </row>
    <row r="2305" spans="1:19" x14ac:dyDescent="0.35">
      <c r="A2305" t="s">
        <v>73</v>
      </c>
      <c r="B2305" t="s">
        <v>52</v>
      </c>
      <c r="C2305" t="s">
        <v>29</v>
      </c>
      <c r="D2305" t="s">
        <v>30</v>
      </c>
      <c r="E2305" t="s">
        <v>1505</v>
      </c>
      <c r="F2305" t="s">
        <v>1506</v>
      </c>
      <c r="H2305" t="s">
        <v>128</v>
      </c>
      <c r="I2305" s="3">
        <v>2.5990367471782098E-3</v>
      </c>
      <c r="J2305" s="7">
        <v>7930987799.5100002</v>
      </c>
      <c r="K2305">
        <v>3.6555</v>
      </c>
      <c r="L2305" s="3">
        <f t="shared" si="175"/>
        <v>0.95735713154437951</v>
      </c>
      <c r="M2305" s="3">
        <f t="shared" si="176"/>
        <v>2.7148037671015438E-3</v>
      </c>
      <c r="N2305">
        <f t="shared" si="177"/>
        <v>21531075.554946132</v>
      </c>
      <c r="O2305">
        <f t="shared" si="178"/>
        <v>5.8900493926812016</v>
      </c>
      <c r="P2305" s="3">
        <f t="shared" si="179"/>
        <v>2.7148037671015438E-3</v>
      </c>
      <c r="Q2305" t="s">
        <v>1638</v>
      </c>
      <c r="R2305" t="s">
        <v>128</v>
      </c>
      <c r="S2305" t="s">
        <v>227</v>
      </c>
    </row>
    <row r="2306" spans="1:19" x14ac:dyDescent="0.35">
      <c r="A2306" t="s">
        <v>73</v>
      </c>
      <c r="B2306" t="s">
        <v>52</v>
      </c>
      <c r="C2306" t="s">
        <v>29</v>
      </c>
      <c r="D2306" t="s">
        <v>30</v>
      </c>
      <c r="E2306" t="s">
        <v>1507</v>
      </c>
      <c r="F2306" t="s">
        <v>1508</v>
      </c>
      <c r="H2306" t="s">
        <v>128</v>
      </c>
      <c r="I2306" s="3">
        <v>2.6029590739774099E-3</v>
      </c>
      <c r="J2306" s="7">
        <v>7930987799.5100002</v>
      </c>
      <c r="K2306">
        <v>3.6555</v>
      </c>
      <c r="L2306" s="3">
        <f t="shared" ref="L2306:L2369" si="180">SUMIFS($I$2:$I$3582,$A$2:$A$3582,$A2306,$B$2:$B$3582,$B2306,$C$2:$C$3582,$C2306)</f>
        <v>0.95735713154437951</v>
      </c>
      <c r="M2306" s="3">
        <f t="shared" ref="M2306:M2369" si="181">IF(L2306=0,0,I2306/L2306)</f>
        <v>2.7189008032753618E-3</v>
      </c>
      <c r="N2306">
        <f t="shared" ref="N2306:N2369" si="182">M2306*J2306</f>
        <v>21563569.098854832</v>
      </c>
      <c r="O2306">
        <f t="shared" ref="O2306:O2369" si="183">IF(K2306=0,"",N2306/K2306/1000000)</f>
        <v>5.8989383391751691</v>
      </c>
      <c r="P2306" s="3">
        <f t="shared" ref="P2306:P2369" si="184">IF(J2306=0,0,N2306/J2306)</f>
        <v>2.7189008032753618E-3</v>
      </c>
      <c r="Q2306" t="s">
        <v>1638</v>
      </c>
      <c r="R2306" t="s">
        <v>128</v>
      </c>
      <c r="S2306" t="s">
        <v>227</v>
      </c>
    </row>
    <row r="2307" spans="1:19" x14ac:dyDescent="0.35">
      <c r="A2307" t="s">
        <v>73</v>
      </c>
      <c r="B2307" t="s">
        <v>52</v>
      </c>
      <c r="C2307" t="s">
        <v>39</v>
      </c>
      <c r="D2307" t="s">
        <v>40</v>
      </c>
      <c r="E2307" t="s">
        <v>1509</v>
      </c>
      <c r="F2307" t="s">
        <v>726</v>
      </c>
      <c r="G2307" t="s">
        <v>727</v>
      </c>
      <c r="H2307" t="s">
        <v>452</v>
      </c>
      <c r="I2307" s="3">
        <v>3.5914603440220198E-8</v>
      </c>
      <c r="J2307" s="7">
        <v>28142052356.25</v>
      </c>
      <c r="K2307">
        <v>3.6555</v>
      </c>
      <c r="L2307" s="3">
        <f t="shared" si="180"/>
        <v>0.98579238371259348</v>
      </c>
      <c r="M2307" s="3">
        <f t="shared" si="181"/>
        <v>3.6432218420030981E-8</v>
      </c>
      <c r="N2307">
        <f t="shared" si="182"/>
        <v>1025.2773982308474</v>
      </c>
      <c r="O2307">
        <f t="shared" si="183"/>
        <v>2.8047528333493296E-4</v>
      </c>
      <c r="P2307" s="3">
        <f t="shared" si="184"/>
        <v>3.6432218420030981E-8</v>
      </c>
      <c r="Q2307" t="s">
        <v>1638</v>
      </c>
      <c r="R2307" t="s">
        <v>452</v>
      </c>
      <c r="S2307" t="s">
        <v>727</v>
      </c>
    </row>
    <row r="2308" spans="1:19" x14ac:dyDescent="0.35">
      <c r="A2308" t="s">
        <v>73</v>
      </c>
      <c r="B2308" t="s">
        <v>52</v>
      </c>
      <c r="C2308" t="s">
        <v>29</v>
      </c>
      <c r="D2308" t="s">
        <v>30</v>
      </c>
      <c r="E2308" t="s">
        <v>1191</v>
      </c>
      <c r="F2308" t="s">
        <v>1192</v>
      </c>
      <c r="G2308" t="s">
        <v>1193</v>
      </c>
      <c r="H2308" t="s">
        <v>128</v>
      </c>
      <c r="I2308" s="3">
        <v>2.8138671429846999E-3</v>
      </c>
      <c r="J2308" s="7">
        <v>7930987799.5100002</v>
      </c>
      <c r="K2308">
        <v>3.6555</v>
      </c>
      <c r="L2308" s="3">
        <f t="shared" si="180"/>
        <v>0.95735713154437951</v>
      </c>
      <c r="M2308" s="3">
        <f t="shared" si="181"/>
        <v>2.9392031983356669E-3</v>
      </c>
      <c r="N2308">
        <f t="shared" si="182"/>
        <v>23310784.706280947</v>
      </c>
      <c r="O2308">
        <f t="shared" si="183"/>
        <v>6.3769073194586099</v>
      </c>
      <c r="P2308" s="3">
        <f t="shared" si="184"/>
        <v>2.9392031983356669E-3</v>
      </c>
      <c r="Q2308" t="s">
        <v>1638</v>
      </c>
      <c r="R2308" t="s">
        <v>128</v>
      </c>
      <c r="S2308" t="s">
        <v>1193</v>
      </c>
    </row>
    <row r="2309" spans="1:19" x14ac:dyDescent="0.35">
      <c r="A2309" t="s">
        <v>73</v>
      </c>
      <c r="B2309" t="s">
        <v>52</v>
      </c>
      <c r="C2309" t="s">
        <v>76</v>
      </c>
      <c r="D2309" t="s">
        <v>77</v>
      </c>
      <c r="E2309" t="s">
        <v>1509</v>
      </c>
      <c r="F2309" t="s">
        <v>726</v>
      </c>
      <c r="G2309" t="s">
        <v>727</v>
      </c>
      <c r="H2309" t="s">
        <v>452</v>
      </c>
      <c r="I2309" s="3">
        <v>2.5625529650748399E-7</v>
      </c>
      <c r="J2309" s="7">
        <v>3465085733.4400001</v>
      </c>
      <c r="K2309">
        <v>3.6555</v>
      </c>
      <c r="L2309" s="3">
        <f t="shared" si="180"/>
        <v>0.98851089210213039</v>
      </c>
      <c r="M2309" s="3">
        <f t="shared" si="181"/>
        <v>2.592336599979602E-7</v>
      </c>
      <c r="N2309">
        <f t="shared" si="182"/>
        <v>898.26685688636758</v>
      </c>
      <c r="O2309">
        <f t="shared" si="183"/>
        <v>2.4573023030676172E-4</v>
      </c>
      <c r="P2309" s="3">
        <f t="shared" si="184"/>
        <v>2.592336599979602E-7</v>
      </c>
      <c r="Q2309" t="s">
        <v>1638</v>
      </c>
      <c r="R2309" t="s">
        <v>452</v>
      </c>
      <c r="S2309" t="s">
        <v>727</v>
      </c>
    </row>
    <row r="2310" spans="1:19" x14ac:dyDescent="0.35">
      <c r="A2310" t="s">
        <v>73</v>
      </c>
      <c r="B2310" t="s">
        <v>52</v>
      </c>
      <c r="C2310" t="s">
        <v>39</v>
      </c>
      <c r="D2310" t="s">
        <v>40</v>
      </c>
      <c r="E2310" t="s">
        <v>1191</v>
      </c>
      <c r="F2310" t="s">
        <v>1192</v>
      </c>
      <c r="G2310" t="s">
        <v>1193</v>
      </c>
      <c r="H2310" t="s">
        <v>128</v>
      </c>
      <c r="I2310" s="3">
        <v>2.5063731463962598E-3</v>
      </c>
      <c r="J2310" s="7">
        <v>28142052356.25</v>
      </c>
      <c r="K2310">
        <v>3.6555</v>
      </c>
      <c r="L2310" s="3">
        <f t="shared" si="180"/>
        <v>0.98579238371259348</v>
      </c>
      <c r="M2310" s="3">
        <f t="shared" si="181"/>
        <v>2.5424959533132179E-3</v>
      </c>
      <c r="N2310">
        <f t="shared" si="182"/>
        <v>71551054.23369433</v>
      </c>
      <c r="O2310">
        <f t="shared" si="183"/>
        <v>19.573534190587971</v>
      </c>
      <c r="P2310" s="3">
        <f t="shared" si="184"/>
        <v>2.5424959533132179E-3</v>
      </c>
      <c r="Q2310" t="s">
        <v>1638</v>
      </c>
      <c r="R2310" t="s">
        <v>128</v>
      </c>
      <c r="S2310" t="s">
        <v>1193</v>
      </c>
    </row>
    <row r="2311" spans="1:19" x14ac:dyDescent="0.35">
      <c r="A2311" t="s">
        <v>73</v>
      </c>
      <c r="B2311" t="s">
        <v>52</v>
      </c>
      <c r="C2311" t="s">
        <v>29</v>
      </c>
      <c r="D2311" t="s">
        <v>30</v>
      </c>
      <c r="E2311" t="s">
        <v>728</v>
      </c>
      <c r="F2311" t="s">
        <v>729</v>
      </c>
      <c r="G2311" t="s">
        <v>730</v>
      </c>
      <c r="H2311" t="s">
        <v>452</v>
      </c>
      <c r="I2311" s="3">
        <v>2.17792151481876E-7</v>
      </c>
      <c r="J2311" s="7">
        <v>7930987799.5100002</v>
      </c>
      <c r="K2311">
        <v>3.6555</v>
      </c>
      <c r="L2311" s="3">
        <f t="shared" si="180"/>
        <v>0.95735713154437951</v>
      </c>
      <c r="M2311" s="3">
        <f t="shared" si="181"/>
        <v>2.2749311025713079E-7</v>
      </c>
      <c r="N2311">
        <f t="shared" si="182"/>
        <v>1804.2450819218875</v>
      </c>
      <c r="O2311">
        <f t="shared" si="183"/>
        <v>4.9356998547993097E-4</v>
      </c>
      <c r="P2311" s="3">
        <f t="shared" si="184"/>
        <v>2.2749311025713079E-7</v>
      </c>
      <c r="Q2311" t="s">
        <v>1638</v>
      </c>
      <c r="R2311" t="s">
        <v>452</v>
      </c>
      <c r="S2311" t="s">
        <v>730</v>
      </c>
    </row>
    <row r="2312" spans="1:19" x14ac:dyDescent="0.35">
      <c r="A2312" t="s">
        <v>73</v>
      </c>
      <c r="B2312" t="s">
        <v>52</v>
      </c>
      <c r="C2312" t="s">
        <v>39</v>
      </c>
      <c r="D2312" t="s">
        <v>40</v>
      </c>
      <c r="E2312" t="s">
        <v>728</v>
      </c>
      <c r="F2312" t="s">
        <v>729</v>
      </c>
      <c r="G2312" t="s">
        <v>730</v>
      </c>
      <c r="H2312" t="s">
        <v>452</v>
      </c>
      <c r="I2312" s="3">
        <v>1.0375433701451101E-7</v>
      </c>
      <c r="J2312" s="7">
        <v>28142052356.25</v>
      </c>
      <c r="K2312">
        <v>3.6555</v>
      </c>
      <c r="L2312" s="3">
        <f t="shared" si="180"/>
        <v>0.98579238371259348</v>
      </c>
      <c r="M2312" s="3">
        <f t="shared" si="181"/>
        <v>1.0524968414115934E-7</v>
      </c>
      <c r="N2312">
        <f t="shared" si="182"/>
        <v>2961.9421215792813</v>
      </c>
      <c r="O2312">
        <f t="shared" si="183"/>
        <v>8.1027003736268129E-4</v>
      </c>
      <c r="P2312" s="3">
        <f t="shared" si="184"/>
        <v>1.0524968414115934E-7</v>
      </c>
      <c r="Q2312" t="s">
        <v>1638</v>
      </c>
      <c r="R2312" t="s">
        <v>452</v>
      </c>
      <c r="S2312" t="s">
        <v>730</v>
      </c>
    </row>
    <row r="2313" spans="1:19" x14ac:dyDescent="0.35">
      <c r="A2313" t="s">
        <v>73</v>
      </c>
      <c r="B2313" t="s">
        <v>52</v>
      </c>
      <c r="C2313" t="s">
        <v>29</v>
      </c>
      <c r="D2313" t="s">
        <v>30</v>
      </c>
      <c r="E2313" t="s">
        <v>225</v>
      </c>
      <c r="F2313" t="s">
        <v>226</v>
      </c>
      <c r="H2313" t="s">
        <v>128</v>
      </c>
      <c r="I2313" s="3">
        <v>8.2075327953707606E-3</v>
      </c>
      <c r="J2313" s="7">
        <v>7930987799.5100002</v>
      </c>
      <c r="K2313">
        <v>3.6555</v>
      </c>
      <c r="L2313" s="3">
        <f t="shared" si="180"/>
        <v>0.95735713154437951</v>
      </c>
      <c r="M2313" s="3">
        <f t="shared" si="181"/>
        <v>8.5731150110415089E-3</v>
      </c>
      <c r="N2313">
        <f t="shared" si="182"/>
        <v>67993270.55636625</v>
      </c>
      <c r="O2313">
        <f t="shared" si="183"/>
        <v>18.600265505776569</v>
      </c>
      <c r="P2313" s="3">
        <f t="shared" si="184"/>
        <v>8.5731150110415089E-3</v>
      </c>
      <c r="Q2313" t="s">
        <v>1638</v>
      </c>
      <c r="R2313" t="s">
        <v>128</v>
      </c>
      <c r="S2313" t="s">
        <v>227</v>
      </c>
    </row>
    <row r="2314" spans="1:19" x14ac:dyDescent="0.35">
      <c r="A2314" t="s">
        <v>73</v>
      </c>
      <c r="B2314" t="s">
        <v>52</v>
      </c>
      <c r="C2314" t="s">
        <v>76</v>
      </c>
      <c r="D2314" t="s">
        <v>77</v>
      </c>
      <c r="E2314" t="s">
        <v>728</v>
      </c>
      <c r="F2314" t="s">
        <v>729</v>
      </c>
      <c r="G2314" t="s">
        <v>730</v>
      </c>
      <c r="H2314" t="s">
        <v>452</v>
      </c>
      <c r="I2314" s="3">
        <v>6.8501333747008698E-7</v>
      </c>
      <c r="J2314" s="7">
        <v>3465085733.4400001</v>
      </c>
      <c r="K2314">
        <v>3.6555</v>
      </c>
      <c r="L2314" s="3">
        <f t="shared" si="180"/>
        <v>0.98851089210213039</v>
      </c>
      <c r="M2314" s="3">
        <f t="shared" si="181"/>
        <v>6.9297500203903988E-7</v>
      </c>
      <c r="N2314">
        <f t="shared" si="182"/>
        <v>2401.2177931960318</v>
      </c>
      <c r="O2314">
        <f t="shared" si="183"/>
        <v>6.5687807227356903E-4</v>
      </c>
      <c r="P2314" s="3">
        <f t="shared" si="184"/>
        <v>6.9297500203903978E-7</v>
      </c>
      <c r="Q2314" t="s">
        <v>1638</v>
      </c>
      <c r="R2314" t="s">
        <v>452</v>
      </c>
      <c r="S2314" t="s">
        <v>730</v>
      </c>
    </row>
    <row r="2315" spans="1:19" x14ac:dyDescent="0.35">
      <c r="A2315" t="s">
        <v>73</v>
      </c>
      <c r="B2315" t="s">
        <v>52</v>
      </c>
      <c r="C2315" t="s">
        <v>39</v>
      </c>
      <c r="D2315" t="s">
        <v>40</v>
      </c>
      <c r="E2315" t="s">
        <v>225</v>
      </c>
      <c r="F2315" t="s">
        <v>226</v>
      </c>
      <c r="H2315" t="s">
        <v>128</v>
      </c>
      <c r="I2315" s="3">
        <v>2.3327956274068798E-3</v>
      </c>
      <c r="J2315" s="7">
        <v>28142052356.25</v>
      </c>
      <c r="K2315">
        <v>3.6555</v>
      </c>
      <c r="L2315" s="3">
        <f t="shared" si="180"/>
        <v>0.98579238371259348</v>
      </c>
      <c r="M2315" s="3">
        <f t="shared" si="181"/>
        <v>2.3664167688345655E-3</v>
      </c>
      <c r="N2315">
        <f t="shared" si="182"/>
        <v>66595824.605250299</v>
      </c>
      <c r="O2315">
        <f t="shared" si="183"/>
        <v>18.217979648543373</v>
      </c>
      <c r="P2315" s="3">
        <f t="shared" si="184"/>
        <v>2.3664167688345655E-3</v>
      </c>
      <c r="Q2315" t="s">
        <v>1638</v>
      </c>
      <c r="R2315" t="s">
        <v>128</v>
      </c>
      <c r="S2315" t="s">
        <v>227</v>
      </c>
    </row>
    <row r="2316" spans="1:19" x14ac:dyDescent="0.35">
      <c r="A2316" t="s">
        <v>73</v>
      </c>
      <c r="B2316" t="s">
        <v>52</v>
      </c>
      <c r="C2316" t="s">
        <v>29</v>
      </c>
      <c r="D2316" t="s">
        <v>30</v>
      </c>
      <c r="E2316" t="s">
        <v>1194</v>
      </c>
      <c r="F2316" t="s">
        <v>1195</v>
      </c>
      <c r="H2316" t="s">
        <v>128</v>
      </c>
      <c r="I2316" s="3">
        <v>3.2172474355014898E-4</v>
      </c>
      <c r="J2316" s="7">
        <v>7930987799.5100002</v>
      </c>
      <c r="K2316">
        <v>3.6555</v>
      </c>
      <c r="L2316" s="3">
        <f t="shared" si="180"/>
        <v>0.95735713154437951</v>
      </c>
      <c r="M2316" s="3">
        <f t="shared" si="181"/>
        <v>3.3605509683847277E-4</v>
      </c>
      <c r="N2316">
        <f t="shared" si="182"/>
        <v>2665248.872989079</v>
      </c>
      <c r="O2316">
        <f t="shared" si="183"/>
        <v>0.72910651702614659</v>
      </c>
      <c r="P2316" s="3">
        <f t="shared" si="184"/>
        <v>3.3605509683847277E-4</v>
      </c>
      <c r="Q2316" t="s">
        <v>1638</v>
      </c>
      <c r="R2316" t="s">
        <v>128</v>
      </c>
      <c r="S2316" t="s">
        <v>230</v>
      </c>
    </row>
    <row r="2317" spans="1:19" x14ac:dyDescent="0.35">
      <c r="A2317" t="s">
        <v>73</v>
      </c>
      <c r="B2317" t="s">
        <v>52</v>
      </c>
      <c r="C2317" t="s">
        <v>39</v>
      </c>
      <c r="D2317" t="s">
        <v>40</v>
      </c>
      <c r="E2317" t="s">
        <v>734</v>
      </c>
      <c r="F2317" t="s">
        <v>735</v>
      </c>
      <c r="G2317" t="s">
        <v>736</v>
      </c>
      <c r="H2317" t="s">
        <v>452</v>
      </c>
      <c r="I2317" s="3">
        <v>5.6329022977483298E-10</v>
      </c>
      <c r="J2317" s="7">
        <v>28142052356.25</v>
      </c>
      <c r="K2317">
        <v>3.6555</v>
      </c>
      <c r="L2317" s="3">
        <f t="shared" si="180"/>
        <v>0.98579238371259348</v>
      </c>
      <c r="M2317" s="3">
        <f t="shared" si="181"/>
        <v>5.7140858367501806E-10</v>
      </c>
      <c r="N2317">
        <f t="shared" si="182"/>
        <v>16.080610278593017</v>
      </c>
      <c r="O2317">
        <f t="shared" si="183"/>
        <v>4.3990179944174572E-6</v>
      </c>
      <c r="P2317" s="3">
        <f t="shared" si="184"/>
        <v>5.7140858367501806E-10</v>
      </c>
      <c r="Q2317" t="s">
        <v>1638</v>
      </c>
      <c r="R2317" t="s">
        <v>452</v>
      </c>
      <c r="S2317" t="s">
        <v>736</v>
      </c>
    </row>
    <row r="2318" spans="1:19" x14ac:dyDescent="0.35">
      <c r="A2318" t="s">
        <v>73</v>
      </c>
      <c r="B2318" t="s">
        <v>52</v>
      </c>
      <c r="C2318" t="s">
        <v>76</v>
      </c>
      <c r="D2318" t="s">
        <v>77</v>
      </c>
      <c r="E2318" t="s">
        <v>734</v>
      </c>
      <c r="F2318" t="s">
        <v>735</v>
      </c>
      <c r="G2318" t="s">
        <v>736</v>
      </c>
      <c r="H2318" t="s">
        <v>452</v>
      </c>
      <c r="I2318" s="3">
        <v>4.9680877458637E-9</v>
      </c>
      <c r="J2318" s="7">
        <v>3465085733.4400001</v>
      </c>
      <c r="K2318">
        <v>3.6555</v>
      </c>
      <c r="L2318" s="3">
        <f t="shared" si="180"/>
        <v>0.98851089210213039</v>
      </c>
      <c r="M2318" s="3">
        <f t="shared" si="181"/>
        <v>5.0258300495796758E-9</v>
      </c>
      <c r="N2318">
        <f t="shared" si="182"/>
        <v>17.414932003492584</v>
      </c>
      <c r="O2318">
        <f t="shared" si="183"/>
        <v>4.7640355638059323E-6</v>
      </c>
      <c r="P2318" s="3">
        <f t="shared" si="184"/>
        <v>5.0258300495796758E-9</v>
      </c>
      <c r="Q2318" t="s">
        <v>1638</v>
      </c>
      <c r="R2318" t="s">
        <v>452</v>
      </c>
      <c r="S2318" t="s">
        <v>736</v>
      </c>
    </row>
    <row r="2319" spans="1:19" x14ac:dyDescent="0.35">
      <c r="A2319" t="s">
        <v>73</v>
      </c>
      <c r="B2319" t="s">
        <v>52</v>
      </c>
      <c r="C2319" t="s">
        <v>39</v>
      </c>
      <c r="D2319" t="s">
        <v>40</v>
      </c>
      <c r="E2319" t="s">
        <v>1196</v>
      </c>
      <c r="F2319" t="s">
        <v>1197</v>
      </c>
      <c r="G2319" t="s">
        <v>230</v>
      </c>
      <c r="H2319" t="s">
        <v>128</v>
      </c>
      <c r="I2319" s="3">
        <v>3.1009016637624802E-4</v>
      </c>
      <c r="J2319" s="7">
        <v>28142052356.25</v>
      </c>
      <c r="K2319">
        <v>3.6555</v>
      </c>
      <c r="L2319" s="3">
        <f t="shared" si="180"/>
        <v>0.98579238371259348</v>
      </c>
      <c r="M2319" s="3">
        <f t="shared" si="181"/>
        <v>3.1455930427096341E-4</v>
      </c>
      <c r="N2319">
        <f t="shared" si="182"/>
        <v>8852344.4099390265</v>
      </c>
      <c r="O2319">
        <f t="shared" si="183"/>
        <v>2.4216507755270213</v>
      </c>
      <c r="P2319" s="3">
        <f t="shared" si="184"/>
        <v>3.1455930427096341E-4</v>
      </c>
      <c r="Q2319" t="s">
        <v>1638</v>
      </c>
      <c r="R2319" t="s">
        <v>128</v>
      </c>
      <c r="S2319" t="s">
        <v>230</v>
      </c>
    </row>
    <row r="2320" spans="1:19" x14ac:dyDescent="0.35">
      <c r="A2320" t="s">
        <v>73</v>
      </c>
      <c r="B2320" t="s">
        <v>52</v>
      </c>
      <c r="C2320" t="s">
        <v>76</v>
      </c>
      <c r="D2320" t="s">
        <v>77</v>
      </c>
      <c r="E2320" t="s">
        <v>1281</v>
      </c>
      <c r="F2320" t="s">
        <v>1282</v>
      </c>
      <c r="G2320" t="s">
        <v>1283</v>
      </c>
      <c r="H2320" t="s">
        <v>452</v>
      </c>
      <c r="I2320" s="3">
        <v>4.0916092025268603E-3</v>
      </c>
      <c r="J2320" s="7">
        <v>3465085733.4400001</v>
      </c>
      <c r="K2320">
        <v>3.6555</v>
      </c>
      <c r="L2320" s="3">
        <f t="shared" si="180"/>
        <v>0.98851089210213039</v>
      </c>
      <c r="M2320" s="3">
        <f t="shared" si="181"/>
        <v>4.1391645101914827E-3</v>
      </c>
      <c r="N2320">
        <f t="shared" si="182"/>
        <v>14342559.892625673</v>
      </c>
      <c r="O2320">
        <f t="shared" si="183"/>
        <v>3.9235562556765622</v>
      </c>
      <c r="P2320" s="3">
        <f t="shared" si="184"/>
        <v>4.1391645101914827E-3</v>
      </c>
      <c r="Q2320" t="s">
        <v>1638</v>
      </c>
      <c r="R2320" t="s">
        <v>452</v>
      </c>
      <c r="S2320" t="s">
        <v>1283</v>
      </c>
    </row>
    <row r="2321" spans="1:19" x14ac:dyDescent="0.35">
      <c r="A2321" t="s">
        <v>73</v>
      </c>
      <c r="B2321" t="s">
        <v>52</v>
      </c>
      <c r="C2321" t="s">
        <v>39</v>
      </c>
      <c r="D2321" t="s">
        <v>40</v>
      </c>
      <c r="E2321" t="s">
        <v>228</v>
      </c>
      <c r="F2321" t="s">
        <v>229</v>
      </c>
      <c r="G2321" t="s">
        <v>230</v>
      </c>
      <c r="H2321" t="s">
        <v>128</v>
      </c>
      <c r="I2321" s="3">
        <v>7.4324300329032904E-4</v>
      </c>
      <c r="J2321" s="7">
        <v>28142052356.25</v>
      </c>
      <c r="K2321">
        <v>3.6555</v>
      </c>
      <c r="L2321" s="3">
        <f t="shared" si="180"/>
        <v>0.98579238371259348</v>
      </c>
      <c r="M2321" s="3">
        <f t="shared" si="181"/>
        <v>7.5395490528259198E-4</v>
      </c>
      <c r="N2321">
        <f t="shared" si="182"/>
        <v>21217838.418714214</v>
      </c>
      <c r="O2321">
        <f t="shared" si="183"/>
        <v>5.8043601200148309</v>
      </c>
      <c r="P2321" s="3">
        <f t="shared" si="184"/>
        <v>7.5395490528259198E-4</v>
      </c>
      <c r="Q2321" t="s">
        <v>1638</v>
      </c>
      <c r="R2321" t="s">
        <v>128</v>
      </c>
      <c r="S2321" t="s">
        <v>230</v>
      </c>
    </row>
    <row r="2322" spans="1:19" x14ac:dyDescent="0.35">
      <c r="A2322" t="s">
        <v>73</v>
      </c>
      <c r="B2322" t="s">
        <v>52</v>
      </c>
      <c r="C2322" t="s">
        <v>29</v>
      </c>
      <c r="D2322" t="s">
        <v>30</v>
      </c>
      <c r="E2322" t="s">
        <v>228</v>
      </c>
      <c r="F2322" t="s">
        <v>229</v>
      </c>
      <c r="G2322" t="s">
        <v>230</v>
      </c>
      <c r="H2322" t="s">
        <v>128</v>
      </c>
      <c r="I2322" s="3">
        <v>2.0743775399152402E-3</v>
      </c>
      <c r="J2322" s="7">
        <v>7930987799.5100002</v>
      </c>
      <c r="K2322">
        <v>3.6555</v>
      </c>
      <c r="L2322" s="3">
        <f t="shared" si="180"/>
        <v>0.95735713154437951</v>
      </c>
      <c r="M2322" s="3">
        <f t="shared" si="181"/>
        <v>2.1667750430488957E-3</v>
      </c>
      <c r="N2322">
        <f t="shared" si="182"/>
        <v>17184666.430703547</v>
      </c>
      <c r="O2322">
        <f t="shared" si="183"/>
        <v>4.7010440242657765</v>
      </c>
      <c r="P2322" s="3">
        <f t="shared" si="184"/>
        <v>2.1667750430488957E-3</v>
      </c>
      <c r="Q2322" t="s">
        <v>1638</v>
      </c>
      <c r="R2322" t="s">
        <v>128</v>
      </c>
      <c r="S2322" t="s">
        <v>230</v>
      </c>
    </row>
    <row r="2323" spans="1:19" x14ac:dyDescent="0.35">
      <c r="A2323" t="s">
        <v>73</v>
      </c>
      <c r="B2323" t="s">
        <v>52</v>
      </c>
      <c r="C2323" t="s">
        <v>39</v>
      </c>
      <c r="D2323" t="s">
        <v>40</v>
      </c>
      <c r="E2323" t="s">
        <v>1281</v>
      </c>
      <c r="F2323" t="s">
        <v>1282</v>
      </c>
      <c r="G2323" t="s">
        <v>1283</v>
      </c>
      <c r="H2323" t="s">
        <v>452</v>
      </c>
      <c r="I2323" s="3">
        <v>2.1703757115616399E-3</v>
      </c>
      <c r="J2323" s="7">
        <v>28142052356.25</v>
      </c>
      <c r="K2323">
        <v>3.6555</v>
      </c>
      <c r="L2323" s="3">
        <f t="shared" si="180"/>
        <v>0.98579238371259348</v>
      </c>
      <c r="M2323" s="3">
        <f t="shared" si="181"/>
        <v>2.2016559951374207E-3</v>
      </c>
      <c r="N2323">
        <f t="shared" si="182"/>
        <v>61959118.285608985</v>
      </c>
      <c r="O2323">
        <f t="shared" si="183"/>
        <v>16.949560466587055</v>
      </c>
      <c r="P2323" s="3">
        <f t="shared" si="184"/>
        <v>2.2016559951374207E-3</v>
      </c>
      <c r="Q2323" t="s">
        <v>1638</v>
      </c>
      <c r="R2323" t="s">
        <v>452</v>
      </c>
      <c r="S2323" t="s">
        <v>1283</v>
      </c>
    </row>
    <row r="2324" spans="1:19" x14ac:dyDescent="0.35">
      <c r="A2324" t="s">
        <v>73</v>
      </c>
      <c r="B2324" t="s">
        <v>52</v>
      </c>
      <c r="C2324" t="s">
        <v>39</v>
      </c>
      <c r="D2324" t="s">
        <v>40</v>
      </c>
      <c r="E2324" t="s">
        <v>231</v>
      </c>
      <c r="F2324" t="s">
        <v>232</v>
      </c>
      <c r="H2324" t="s">
        <v>128</v>
      </c>
      <c r="I2324" s="3">
        <v>1.9004495338913101E-3</v>
      </c>
      <c r="J2324" s="7">
        <v>28142052356.25</v>
      </c>
      <c r="K2324">
        <v>3.6555</v>
      </c>
      <c r="L2324" s="3">
        <f t="shared" si="180"/>
        <v>0.98579238371259348</v>
      </c>
      <c r="M2324" s="3">
        <f t="shared" si="181"/>
        <v>1.927839538315386E-3</v>
      </c>
      <c r="N2324">
        <f t="shared" si="182"/>
        <v>54253361.22172042</v>
      </c>
      <c r="O2324">
        <f t="shared" si="183"/>
        <v>14.841570570844048</v>
      </c>
      <c r="P2324" s="3">
        <f t="shared" si="184"/>
        <v>1.927839538315386E-3</v>
      </c>
      <c r="Q2324" t="s">
        <v>1638</v>
      </c>
      <c r="R2324" t="s">
        <v>128</v>
      </c>
      <c r="S2324" t="s">
        <v>233</v>
      </c>
    </row>
    <row r="2325" spans="1:19" x14ac:dyDescent="0.35">
      <c r="A2325" t="s">
        <v>73</v>
      </c>
      <c r="B2325" t="s">
        <v>52</v>
      </c>
      <c r="C2325" t="s">
        <v>29</v>
      </c>
      <c r="D2325" t="s">
        <v>30</v>
      </c>
      <c r="E2325" t="s">
        <v>1281</v>
      </c>
      <c r="F2325" t="s">
        <v>1282</v>
      </c>
      <c r="G2325" t="s">
        <v>1283</v>
      </c>
      <c r="H2325" t="s">
        <v>452</v>
      </c>
      <c r="I2325" s="3">
        <v>2.2131652239864601E-8</v>
      </c>
      <c r="J2325" s="7">
        <v>7930987799.5100002</v>
      </c>
      <c r="K2325">
        <v>3.6555</v>
      </c>
      <c r="L2325" s="3">
        <f t="shared" si="180"/>
        <v>0.95735713154437951</v>
      </c>
      <c r="M2325" s="3">
        <f t="shared" si="181"/>
        <v>2.3117446468657408E-8</v>
      </c>
      <c r="N2325">
        <f t="shared" si="182"/>
        <v>183.34418589874744</v>
      </c>
      <c r="O2325">
        <f t="shared" si="183"/>
        <v>5.015570671556489E-5</v>
      </c>
      <c r="P2325" s="3">
        <f t="shared" si="184"/>
        <v>2.3117446468657408E-8</v>
      </c>
      <c r="Q2325" t="s">
        <v>1638</v>
      </c>
      <c r="R2325" t="s">
        <v>452</v>
      </c>
      <c r="S2325" t="s">
        <v>1283</v>
      </c>
    </row>
    <row r="2326" spans="1:19" x14ac:dyDescent="0.35">
      <c r="A2326" t="s">
        <v>73</v>
      </c>
      <c r="B2326" t="s">
        <v>52</v>
      </c>
      <c r="C2326" t="s">
        <v>39</v>
      </c>
      <c r="D2326" t="s">
        <v>40</v>
      </c>
      <c r="E2326" t="s">
        <v>234</v>
      </c>
      <c r="F2326" t="s">
        <v>235</v>
      </c>
      <c r="H2326" t="s">
        <v>128</v>
      </c>
      <c r="I2326" s="3">
        <v>1.57345663143155E-3</v>
      </c>
      <c r="J2326" s="7">
        <v>28142052356.25</v>
      </c>
      <c r="K2326">
        <v>3.6555</v>
      </c>
      <c r="L2326" s="3">
        <f t="shared" si="180"/>
        <v>0.98579238371259348</v>
      </c>
      <c r="M2326" s="3">
        <f t="shared" si="181"/>
        <v>1.5961338892736762E-3</v>
      </c>
      <c r="N2326">
        <f t="shared" si="182"/>
        <v>44918483.479524739</v>
      </c>
      <c r="O2326">
        <f t="shared" si="183"/>
        <v>12.28791778950205</v>
      </c>
      <c r="P2326" s="3">
        <f t="shared" si="184"/>
        <v>1.5961338892736764E-3</v>
      </c>
      <c r="Q2326" t="s">
        <v>1638</v>
      </c>
      <c r="R2326" t="s">
        <v>128</v>
      </c>
      <c r="S2326" t="s">
        <v>230</v>
      </c>
    </row>
    <row r="2327" spans="1:19" x14ac:dyDescent="0.35">
      <c r="A2327" t="s">
        <v>73</v>
      </c>
      <c r="B2327" t="s">
        <v>52</v>
      </c>
      <c r="C2327" t="s">
        <v>76</v>
      </c>
      <c r="D2327" t="s">
        <v>77</v>
      </c>
      <c r="E2327" t="s">
        <v>1510</v>
      </c>
      <c r="F2327" t="s">
        <v>1511</v>
      </c>
      <c r="G2327" t="s">
        <v>1512</v>
      </c>
      <c r="H2327" t="s">
        <v>452</v>
      </c>
      <c r="I2327" s="3">
        <v>1.30819579348123E-2</v>
      </c>
      <c r="J2327" s="7">
        <v>3465085733.4400001</v>
      </c>
      <c r="K2327">
        <v>3.6555</v>
      </c>
      <c r="L2327" s="3">
        <f t="shared" si="180"/>
        <v>0.98851089210213039</v>
      </c>
      <c r="M2327" s="3">
        <f t="shared" si="181"/>
        <v>1.3234004844390431E-2</v>
      </c>
      <c r="N2327">
        <f t="shared" si="182"/>
        <v>45856961.382573135</v>
      </c>
      <c r="O2327">
        <f t="shared" si="183"/>
        <v>12.544648169217108</v>
      </c>
      <c r="P2327" s="3">
        <f t="shared" si="184"/>
        <v>1.3234004844390433E-2</v>
      </c>
      <c r="Q2327" t="s">
        <v>1638</v>
      </c>
      <c r="R2327" t="s">
        <v>452</v>
      </c>
      <c r="S2327" t="s">
        <v>1512</v>
      </c>
    </row>
    <row r="2328" spans="1:19" x14ac:dyDescent="0.35">
      <c r="A2328" t="s">
        <v>73</v>
      </c>
      <c r="B2328" t="s">
        <v>52</v>
      </c>
      <c r="C2328" t="s">
        <v>39</v>
      </c>
      <c r="D2328" t="s">
        <v>40</v>
      </c>
      <c r="E2328" t="s">
        <v>1510</v>
      </c>
      <c r="F2328" t="s">
        <v>1511</v>
      </c>
      <c r="G2328" t="s">
        <v>1512</v>
      </c>
      <c r="H2328" t="s">
        <v>452</v>
      </c>
      <c r="I2328" s="3">
        <v>6.5047438478528204E-3</v>
      </c>
      <c r="J2328" s="7">
        <v>28142052356.25</v>
      </c>
      <c r="K2328">
        <v>3.6555</v>
      </c>
      <c r="L2328" s="3">
        <f t="shared" si="180"/>
        <v>0.98579238371259348</v>
      </c>
      <c r="M2328" s="3">
        <f t="shared" si="181"/>
        <v>6.5984927002126952E-3</v>
      </c>
      <c r="N2328">
        <f t="shared" si="182"/>
        <v>185695127.04171911</v>
      </c>
      <c r="O2328">
        <f t="shared" si="183"/>
        <v>50.798831087872827</v>
      </c>
      <c r="P2328" s="3">
        <f t="shared" si="184"/>
        <v>6.5984927002126952E-3</v>
      </c>
      <c r="Q2328" t="s">
        <v>1638</v>
      </c>
      <c r="R2328" t="s">
        <v>452</v>
      </c>
      <c r="S2328" t="s">
        <v>1512</v>
      </c>
    </row>
    <row r="2329" spans="1:19" x14ac:dyDescent="0.35">
      <c r="A2329" t="s">
        <v>73</v>
      </c>
      <c r="B2329" t="s">
        <v>52</v>
      </c>
      <c r="C2329" t="s">
        <v>29</v>
      </c>
      <c r="D2329" t="s">
        <v>30</v>
      </c>
      <c r="E2329" t="s">
        <v>234</v>
      </c>
      <c r="F2329" t="s">
        <v>235</v>
      </c>
      <c r="H2329" t="s">
        <v>128</v>
      </c>
      <c r="I2329" s="3">
        <v>6.82590059200411E-3</v>
      </c>
      <c r="J2329" s="7">
        <v>7930987799.5100002</v>
      </c>
      <c r="K2329">
        <v>3.6555</v>
      </c>
      <c r="L2329" s="3">
        <f t="shared" si="180"/>
        <v>0.95735713154437951</v>
      </c>
      <c r="M2329" s="3">
        <f t="shared" si="181"/>
        <v>7.1299417605975041E-3</v>
      </c>
      <c r="N2329">
        <f t="shared" si="182"/>
        <v>56547481.114515655</v>
      </c>
      <c r="O2329">
        <f t="shared" si="183"/>
        <v>15.46915089988118</v>
      </c>
      <c r="P2329" s="3">
        <f t="shared" si="184"/>
        <v>7.1299417605975041E-3</v>
      </c>
      <c r="Q2329" t="s">
        <v>1638</v>
      </c>
      <c r="R2329" t="s">
        <v>128</v>
      </c>
      <c r="S2329" t="s">
        <v>230</v>
      </c>
    </row>
    <row r="2330" spans="1:19" x14ac:dyDescent="0.35">
      <c r="A2330" t="s">
        <v>73</v>
      </c>
      <c r="B2330" t="s">
        <v>52</v>
      </c>
      <c r="C2330" t="s">
        <v>29</v>
      </c>
      <c r="D2330" t="s">
        <v>30</v>
      </c>
      <c r="E2330" t="s">
        <v>236</v>
      </c>
      <c r="F2330" t="s">
        <v>237</v>
      </c>
      <c r="G2330" t="s">
        <v>230</v>
      </c>
      <c r="H2330" t="s">
        <v>128</v>
      </c>
      <c r="I2330" s="3">
        <v>3.9776432274453996E-3</v>
      </c>
      <c r="J2330" s="7">
        <v>7930987799.5100002</v>
      </c>
      <c r="K2330">
        <v>3.6555</v>
      </c>
      <c r="L2330" s="3">
        <f t="shared" si="180"/>
        <v>0.95735713154437951</v>
      </c>
      <c r="M2330" s="3">
        <f t="shared" si="181"/>
        <v>4.1548165218436156E-3</v>
      </c>
      <c r="N2330">
        <f t="shared" si="182"/>
        <v>32951799.14394429</v>
      </c>
      <c r="O2330">
        <f t="shared" si="183"/>
        <v>9.0143069741333033</v>
      </c>
      <c r="P2330" s="3">
        <f t="shared" si="184"/>
        <v>4.1548165218436156E-3</v>
      </c>
      <c r="Q2330" t="s">
        <v>1638</v>
      </c>
      <c r="R2330" t="s">
        <v>128</v>
      </c>
      <c r="S2330" t="s">
        <v>230</v>
      </c>
    </row>
    <row r="2331" spans="1:19" x14ac:dyDescent="0.35">
      <c r="A2331" t="s">
        <v>73</v>
      </c>
      <c r="B2331" t="s">
        <v>52</v>
      </c>
      <c r="C2331" t="s">
        <v>76</v>
      </c>
      <c r="D2331" t="s">
        <v>77</v>
      </c>
      <c r="E2331" t="s">
        <v>1284</v>
      </c>
      <c r="F2331" t="s">
        <v>1285</v>
      </c>
      <c r="G2331" t="s">
        <v>1286</v>
      </c>
      <c r="H2331" t="s">
        <v>452</v>
      </c>
      <c r="I2331" s="3">
        <v>2.21086492740589E-8</v>
      </c>
      <c r="J2331" s="7">
        <v>3465085733.4400001</v>
      </c>
      <c r="K2331">
        <v>3.6555</v>
      </c>
      <c r="L2331" s="3">
        <f t="shared" si="180"/>
        <v>0.98851089210213039</v>
      </c>
      <c r="M2331" s="3">
        <f t="shared" si="181"/>
        <v>2.2365610182649048E-8</v>
      </c>
      <c r="N2331">
        <f t="shared" si="182"/>
        <v>77.498756763577603</v>
      </c>
      <c r="O2331">
        <f t="shared" si="183"/>
        <v>2.1200590005082094E-5</v>
      </c>
      <c r="P2331" s="3">
        <f t="shared" si="184"/>
        <v>2.2365610182649048E-8</v>
      </c>
      <c r="Q2331" t="s">
        <v>1638</v>
      </c>
      <c r="R2331" t="s">
        <v>452</v>
      </c>
      <c r="S2331" t="s">
        <v>1286</v>
      </c>
    </row>
    <row r="2332" spans="1:19" x14ac:dyDescent="0.35">
      <c r="A2332" t="s">
        <v>73</v>
      </c>
      <c r="B2332" t="s">
        <v>52</v>
      </c>
      <c r="C2332" t="s">
        <v>39</v>
      </c>
      <c r="D2332" t="s">
        <v>40</v>
      </c>
      <c r="E2332" t="s">
        <v>236</v>
      </c>
      <c r="F2332" t="s">
        <v>237</v>
      </c>
      <c r="G2332" t="s">
        <v>230</v>
      </c>
      <c r="H2332" t="s">
        <v>128</v>
      </c>
      <c r="I2332" s="3">
        <v>9.3157921907442102E-4</v>
      </c>
      <c r="J2332" s="7">
        <v>28142052356.25</v>
      </c>
      <c r="K2332">
        <v>3.6555</v>
      </c>
      <c r="L2332" s="3">
        <f t="shared" si="180"/>
        <v>0.98579238371259348</v>
      </c>
      <c r="M2332" s="3">
        <f t="shared" si="181"/>
        <v>9.4500549453019691E-4</v>
      </c>
      <c r="N2332">
        <f t="shared" si="182"/>
        <v>26594394.104012724</v>
      </c>
      <c r="O2332">
        <f t="shared" si="183"/>
        <v>7.2751727818390712</v>
      </c>
      <c r="P2332" s="3">
        <f t="shared" si="184"/>
        <v>9.4500549453019691E-4</v>
      </c>
      <c r="Q2332" t="s">
        <v>1638</v>
      </c>
      <c r="R2332" t="s">
        <v>128</v>
      </c>
      <c r="S2332" t="s">
        <v>230</v>
      </c>
    </row>
    <row r="2333" spans="1:19" x14ac:dyDescent="0.35">
      <c r="A2333" t="s">
        <v>73</v>
      </c>
      <c r="B2333" t="s">
        <v>52</v>
      </c>
      <c r="C2333" t="s">
        <v>39</v>
      </c>
      <c r="D2333" t="s">
        <v>40</v>
      </c>
      <c r="E2333" t="s">
        <v>1284</v>
      </c>
      <c r="F2333" t="s">
        <v>1285</v>
      </c>
      <c r="G2333" t="s">
        <v>1286</v>
      </c>
      <c r="H2333" t="s">
        <v>452</v>
      </c>
      <c r="I2333" s="3">
        <v>2.7653411835606802E-9</v>
      </c>
      <c r="J2333" s="7">
        <v>28142052356.25</v>
      </c>
      <c r="K2333">
        <v>3.6555</v>
      </c>
      <c r="L2333" s="3">
        <f t="shared" si="180"/>
        <v>0.98579238371259348</v>
      </c>
      <c r="M2333" s="3">
        <f t="shared" si="181"/>
        <v>2.8051963367236886E-9</v>
      </c>
      <c r="N2333">
        <f t="shared" si="182"/>
        <v>78.943982177638745</v>
      </c>
      <c r="O2333">
        <f t="shared" si="183"/>
        <v>2.1595946430758785E-5</v>
      </c>
      <c r="P2333" s="3">
        <f t="shared" si="184"/>
        <v>2.8051963367236886E-9</v>
      </c>
      <c r="Q2333" t="s">
        <v>1638</v>
      </c>
      <c r="R2333" t="s">
        <v>452</v>
      </c>
      <c r="S2333" t="s">
        <v>1286</v>
      </c>
    </row>
    <row r="2334" spans="1:19" x14ac:dyDescent="0.35">
      <c r="A2334" t="s">
        <v>73</v>
      </c>
      <c r="B2334" t="s">
        <v>52</v>
      </c>
      <c r="C2334" t="s">
        <v>29</v>
      </c>
      <c r="D2334" t="s">
        <v>30</v>
      </c>
      <c r="E2334" t="s">
        <v>748</v>
      </c>
      <c r="F2334" t="s">
        <v>749</v>
      </c>
      <c r="G2334" t="s">
        <v>750</v>
      </c>
      <c r="H2334" t="s">
        <v>452</v>
      </c>
      <c r="I2334" s="3">
        <v>3.9379400461562897E-3</v>
      </c>
      <c r="J2334" s="7">
        <v>7930987799.5100002</v>
      </c>
      <c r="K2334">
        <v>3.6555</v>
      </c>
      <c r="L2334" s="3">
        <f t="shared" si="180"/>
        <v>0.95735713154437951</v>
      </c>
      <c r="M2334" s="3">
        <f t="shared" si="181"/>
        <v>4.1133448703763497E-3</v>
      </c>
      <c r="N2334">
        <f t="shared" si="182"/>
        <v>32622887.982131872</v>
      </c>
      <c r="O2334">
        <f t="shared" si="183"/>
        <v>8.9243299089404662</v>
      </c>
      <c r="P2334" s="3">
        <f t="shared" si="184"/>
        <v>4.1133448703763497E-3</v>
      </c>
      <c r="Q2334" t="s">
        <v>1638</v>
      </c>
      <c r="R2334" t="s">
        <v>452</v>
      </c>
      <c r="S2334" t="s">
        <v>750</v>
      </c>
    </row>
    <row r="2335" spans="1:19" x14ac:dyDescent="0.35">
      <c r="A2335" t="s">
        <v>73</v>
      </c>
      <c r="B2335" t="s">
        <v>52</v>
      </c>
      <c r="C2335" t="s">
        <v>39</v>
      </c>
      <c r="D2335" t="s">
        <v>40</v>
      </c>
      <c r="E2335" t="s">
        <v>238</v>
      </c>
      <c r="F2335" t="s">
        <v>239</v>
      </c>
      <c r="H2335" t="s">
        <v>128</v>
      </c>
      <c r="I2335" s="3">
        <v>1.78397623382584E-3</v>
      </c>
      <c r="J2335" s="7">
        <v>28142052356.25</v>
      </c>
      <c r="K2335">
        <v>3.6555</v>
      </c>
      <c r="L2335" s="3">
        <f t="shared" si="180"/>
        <v>0.98579238371259348</v>
      </c>
      <c r="M2335" s="3">
        <f t="shared" si="181"/>
        <v>1.8096875805706733E-3</v>
      </c>
      <c r="N2335">
        <f t="shared" si="182"/>
        <v>50928322.64087528</v>
      </c>
      <c r="O2335">
        <f t="shared" si="183"/>
        <v>13.931971725037693</v>
      </c>
      <c r="P2335" s="3">
        <f t="shared" si="184"/>
        <v>1.8096875805706733E-3</v>
      </c>
      <c r="Q2335" t="s">
        <v>1638</v>
      </c>
      <c r="R2335" t="s">
        <v>128</v>
      </c>
      <c r="S2335" t="s">
        <v>240</v>
      </c>
    </row>
    <row r="2336" spans="1:19" x14ac:dyDescent="0.35">
      <c r="A2336" t="s">
        <v>73</v>
      </c>
      <c r="B2336" t="s">
        <v>52</v>
      </c>
      <c r="C2336" t="s">
        <v>76</v>
      </c>
      <c r="D2336" t="s">
        <v>77</v>
      </c>
      <c r="E2336" t="s">
        <v>748</v>
      </c>
      <c r="F2336" t="s">
        <v>749</v>
      </c>
      <c r="G2336" t="s">
        <v>750</v>
      </c>
      <c r="H2336" t="s">
        <v>452</v>
      </c>
      <c r="I2336" s="3">
        <v>1.6324582792149302E-2</v>
      </c>
      <c r="J2336" s="7">
        <v>3465085733.4400001</v>
      </c>
      <c r="K2336">
        <v>3.6555</v>
      </c>
      <c r="L2336" s="3">
        <f t="shared" si="180"/>
        <v>0.98851089210213039</v>
      </c>
      <c r="M2336" s="3">
        <f t="shared" si="181"/>
        <v>1.6514317568554104E-2</v>
      </c>
      <c r="N2336">
        <f t="shared" si="182"/>
        <v>57223526.204294376</v>
      </c>
      <c r="O2336">
        <f t="shared" si="183"/>
        <v>15.654090057254651</v>
      </c>
      <c r="P2336" s="3">
        <f t="shared" si="184"/>
        <v>1.6514317568554104E-2</v>
      </c>
      <c r="Q2336" t="s">
        <v>1638</v>
      </c>
      <c r="R2336" t="s">
        <v>452</v>
      </c>
      <c r="S2336" t="s">
        <v>750</v>
      </c>
    </row>
    <row r="2337" spans="1:19" x14ac:dyDescent="0.35">
      <c r="A2337" t="s">
        <v>73</v>
      </c>
      <c r="B2337" t="s">
        <v>52</v>
      </c>
      <c r="C2337" t="s">
        <v>29</v>
      </c>
      <c r="D2337" t="s">
        <v>30</v>
      </c>
      <c r="E2337" t="s">
        <v>238</v>
      </c>
      <c r="F2337" t="s">
        <v>239</v>
      </c>
      <c r="H2337" t="s">
        <v>128</v>
      </c>
      <c r="I2337" s="3">
        <v>7.6192906640065502E-3</v>
      </c>
      <c r="J2337" s="7">
        <v>7930987799.5100002</v>
      </c>
      <c r="K2337">
        <v>3.6555</v>
      </c>
      <c r="L2337" s="3">
        <f t="shared" si="180"/>
        <v>0.95735713154437951</v>
      </c>
      <c r="M2337" s="3">
        <f t="shared" si="181"/>
        <v>7.9586712345426844E-3</v>
      </c>
      <c r="N2337">
        <f t="shared" si="182"/>
        <v>63120124.461469218</v>
      </c>
      <c r="O2337">
        <f t="shared" si="183"/>
        <v>17.267165767054909</v>
      </c>
      <c r="P2337" s="3">
        <f t="shared" si="184"/>
        <v>7.9586712345426844E-3</v>
      </c>
      <c r="Q2337" t="s">
        <v>1638</v>
      </c>
      <c r="R2337" t="s">
        <v>128</v>
      </c>
      <c r="S2337" t="s">
        <v>240</v>
      </c>
    </row>
    <row r="2338" spans="1:19" x14ac:dyDescent="0.35">
      <c r="A2338" t="s">
        <v>73</v>
      </c>
      <c r="B2338" t="s">
        <v>52</v>
      </c>
      <c r="C2338" t="s">
        <v>39</v>
      </c>
      <c r="D2338" t="s">
        <v>40</v>
      </c>
      <c r="E2338" t="s">
        <v>241</v>
      </c>
      <c r="F2338" t="s">
        <v>242</v>
      </c>
      <c r="G2338" t="s">
        <v>233</v>
      </c>
      <c r="H2338" t="s">
        <v>128</v>
      </c>
      <c r="I2338" s="3">
        <v>3.1143474975918301E-3</v>
      </c>
      <c r="J2338" s="7">
        <v>28142052356.25</v>
      </c>
      <c r="K2338">
        <v>3.6555</v>
      </c>
      <c r="L2338" s="3">
        <f t="shared" si="180"/>
        <v>0.98579238371259348</v>
      </c>
      <c r="M2338" s="3">
        <f t="shared" si="181"/>
        <v>3.1592326630308135E-3</v>
      </c>
      <c r="N2338">
        <f t="shared" si="182"/>
        <v>88907291.008588269</v>
      </c>
      <c r="O2338">
        <f t="shared" si="183"/>
        <v>24.32151306485796</v>
      </c>
      <c r="P2338" s="3">
        <f t="shared" si="184"/>
        <v>3.1592326630308135E-3</v>
      </c>
      <c r="Q2338" t="s">
        <v>1638</v>
      </c>
      <c r="R2338" t="s">
        <v>128</v>
      </c>
      <c r="S2338" t="s">
        <v>233</v>
      </c>
    </row>
    <row r="2339" spans="1:19" x14ac:dyDescent="0.35">
      <c r="A2339" t="s">
        <v>73</v>
      </c>
      <c r="B2339" t="s">
        <v>52</v>
      </c>
      <c r="C2339" t="s">
        <v>39</v>
      </c>
      <c r="D2339" t="s">
        <v>40</v>
      </c>
      <c r="E2339" t="s">
        <v>748</v>
      </c>
      <c r="F2339" t="s">
        <v>749</v>
      </c>
      <c r="G2339" t="s">
        <v>750</v>
      </c>
      <c r="H2339" t="s">
        <v>452</v>
      </c>
      <c r="I2339" s="3">
        <v>9.8440960514366693E-3</v>
      </c>
      <c r="J2339" s="7">
        <v>28142052356.25</v>
      </c>
      <c r="K2339">
        <v>3.6555</v>
      </c>
      <c r="L2339" s="3">
        <f t="shared" si="180"/>
        <v>0.98579238371259348</v>
      </c>
      <c r="M2339" s="3">
        <f t="shared" si="181"/>
        <v>9.9859729229828404E-3</v>
      </c>
      <c r="N2339">
        <f t="shared" si="182"/>
        <v>281025772.82667792</v>
      </c>
      <c r="O2339">
        <f t="shared" si="183"/>
        <v>76.877519580543819</v>
      </c>
      <c r="P2339" s="3">
        <f t="shared" si="184"/>
        <v>9.9859729229828387E-3</v>
      </c>
      <c r="Q2339" t="s">
        <v>1638</v>
      </c>
      <c r="R2339" t="s">
        <v>452</v>
      </c>
      <c r="S2339" t="s">
        <v>750</v>
      </c>
    </row>
    <row r="2340" spans="1:19" x14ac:dyDescent="0.35">
      <c r="A2340" t="s">
        <v>73</v>
      </c>
      <c r="B2340" t="s">
        <v>52</v>
      </c>
      <c r="C2340" t="s">
        <v>76</v>
      </c>
      <c r="D2340" t="s">
        <v>77</v>
      </c>
      <c r="E2340" t="s">
        <v>1287</v>
      </c>
      <c r="F2340" t="s">
        <v>1288</v>
      </c>
      <c r="G2340" t="s">
        <v>1289</v>
      </c>
      <c r="H2340" t="s">
        <v>452</v>
      </c>
      <c r="I2340" s="3">
        <v>2.09049300057523E-2</v>
      </c>
      <c r="J2340" s="7">
        <v>3465085733.4400001</v>
      </c>
      <c r="K2340">
        <v>3.6555</v>
      </c>
      <c r="L2340" s="3">
        <f t="shared" si="180"/>
        <v>0.98851089210213039</v>
      </c>
      <c r="M2340" s="3">
        <f t="shared" si="181"/>
        <v>2.114790051660094E-2</v>
      </c>
      <c r="N2340">
        <f t="shared" si="182"/>
        <v>73279288.372282326</v>
      </c>
      <c r="O2340">
        <f t="shared" si="183"/>
        <v>20.046310592882595</v>
      </c>
      <c r="P2340" s="3">
        <f t="shared" si="184"/>
        <v>2.114790051660094E-2</v>
      </c>
      <c r="Q2340" t="s">
        <v>1638</v>
      </c>
      <c r="R2340" t="s">
        <v>452</v>
      </c>
      <c r="S2340" t="s">
        <v>1289</v>
      </c>
    </row>
    <row r="2341" spans="1:19" x14ac:dyDescent="0.35">
      <c r="A2341" t="s">
        <v>73</v>
      </c>
      <c r="B2341" t="s">
        <v>52</v>
      </c>
      <c r="C2341" t="s">
        <v>29</v>
      </c>
      <c r="D2341" t="s">
        <v>30</v>
      </c>
      <c r="E2341" t="s">
        <v>241</v>
      </c>
      <c r="F2341" t="s">
        <v>242</v>
      </c>
      <c r="G2341" t="s">
        <v>233</v>
      </c>
      <c r="H2341" t="s">
        <v>128</v>
      </c>
      <c r="I2341" s="3">
        <v>3.4926665870303598E-3</v>
      </c>
      <c r="J2341" s="7">
        <v>7930987799.5100002</v>
      </c>
      <c r="K2341">
        <v>3.6555</v>
      </c>
      <c r="L2341" s="3">
        <f t="shared" si="180"/>
        <v>0.95735713154437951</v>
      </c>
      <c r="M2341" s="3">
        <f t="shared" si="181"/>
        <v>3.6482379166028625E-3</v>
      </c>
      <c r="N2341">
        <f t="shared" si="182"/>
        <v>28934130.406287085</v>
      </c>
      <c r="O2341">
        <f t="shared" si="183"/>
        <v>7.9152319535732687</v>
      </c>
      <c r="P2341" s="3">
        <f t="shared" si="184"/>
        <v>3.6482379166028625E-3</v>
      </c>
      <c r="Q2341" t="s">
        <v>1638</v>
      </c>
      <c r="R2341" t="s">
        <v>128</v>
      </c>
      <c r="S2341" t="s">
        <v>233</v>
      </c>
    </row>
    <row r="2342" spans="1:19" x14ac:dyDescent="0.35">
      <c r="A2342" t="s">
        <v>73</v>
      </c>
      <c r="B2342" t="s">
        <v>52</v>
      </c>
      <c r="C2342" t="s">
        <v>39</v>
      </c>
      <c r="D2342" t="s">
        <v>40</v>
      </c>
      <c r="E2342" t="s">
        <v>1290</v>
      </c>
      <c r="F2342" t="s">
        <v>1291</v>
      </c>
      <c r="G2342" t="s">
        <v>1292</v>
      </c>
      <c r="H2342" t="s">
        <v>452</v>
      </c>
      <c r="I2342" s="3">
        <v>8.05149807702715E-9</v>
      </c>
      <c r="J2342" s="7">
        <v>28142052356.25</v>
      </c>
      <c r="K2342">
        <v>3.6555</v>
      </c>
      <c r="L2342" s="3">
        <f t="shared" si="180"/>
        <v>0.98579238371259348</v>
      </c>
      <c r="M2342" s="3">
        <f t="shared" si="181"/>
        <v>8.1675393420107359E-9</v>
      </c>
      <c r="N2342">
        <f t="shared" si="182"/>
        <v>229.85131978459782</v>
      </c>
      <c r="O2342">
        <f t="shared" si="183"/>
        <v>6.2878216327341772E-5</v>
      </c>
      <c r="P2342" s="3">
        <f t="shared" si="184"/>
        <v>8.1675393420107359E-9</v>
      </c>
      <c r="Q2342" t="s">
        <v>1638</v>
      </c>
      <c r="R2342" t="s">
        <v>452</v>
      </c>
      <c r="S2342" t="s">
        <v>1292</v>
      </c>
    </row>
    <row r="2343" spans="1:19" x14ac:dyDescent="0.35">
      <c r="A2343" t="s">
        <v>73</v>
      </c>
      <c r="B2343" t="s">
        <v>52</v>
      </c>
      <c r="C2343" t="s">
        <v>39</v>
      </c>
      <c r="D2343" t="s">
        <v>40</v>
      </c>
      <c r="E2343" t="s">
        <v>243</v>
      </c>
      <c r="F2343" t="s">
        <v>244</v>
      </c>
      <c r="G2343" t="s">
        <v>233</v>
      </c>
      <c r="H2343" t="s">
        <v>128</v>
      </c>
      <c r="I2343" s="3">
        <v>3.40169435740807E-3</v>
      </c>
      <c r="J2343" s="7">
        <v>28142052356.25</v>
      </c>
      <c r="K2343">
        <v>3.6555</v>
      </c>
      <c r="L2343" s="3">
        <f t="shared" si="180"/>
        <v>0.98579238371259348</v>
      </c>
      <c r="M2343" s="3">
        <f t="shared" si="181"/>
        <v>3.4507208755224362E-3</v>
      </c>
      <c r="N2343">
        <f t="shared" si="182"/>
        <v>97110367.545757234</v>
      </c>
      <c r="O2343">
        <f t="shared" si="183"/>
        <v>26.565549868898163</v>
      </c>
      <c r="P2343" s="3">
        <f t="shared" si="184"/>
        <v>3.4507208755224362E-3</v>
      </c>
      <c r="Q2343" t="s">
        <v>1638</v>
      </c>
      <c r="R2343" t="s">
        <v>128</v>
      </c>
      <c r="S2343" t="s">
        <v>233</v>
      </c>
    </row>
    <row r="2344" spans="1:19" x14ac:dyDescent="0.35">
      <c r="A2344" t="s">
        <v>73</v>
      </c>
      <c r="B2344" t="s">
        <v>52</v>
      </c>
      <c r="C2344" t="s">
        <v>39</v>
      </c>
      <c r="D2344" t="s">
        <v>40</v>
      </c>
      <c r="E2344" t="s">
        <v>247</v>
      </c>
      <c r="F2344" t="s">
        <v>248</v>
      </c>
      <c r="G2344" t="s">
        <v>233</v>
      </c>
      <c r="H2344" t="s">
        <v>128</v>
      </c>
      <c r="I2344" s="3">
        <v>1.41607338304302E-4</v>
      </c>
      <c r="J2344" s="7">
        <v>28142052356.25</v>
      </c>
      <c r="K2344">
        <v>3.6555</v>
      </c>
      <c r="L2344" s="3">
        <f t="shared" si="180"/>
        <v>0.98579238371259348</v>
      </c>
      <c r="M2344" s="3">
        <f t="shared" si="181"/>
        <v>1.4364823734080241E-4</v>
      </c>
      <c r="N2344">
        <f t="shared" si="182"/>
        <v>4042556.2161278878</v>
      </c>
      <c r="O2344">
        <f t="shared" si="183"/>
        <v>1.1058832488381583</v>
      </c>
      <c r="P2344" s="3">
        <f t="shared" si="184"/>
        <v>1.4364823734080241E-4</v>
      </c>
      <c r="Q2344" t="s">
        <v>1638</v>
      </c>
      <c r="R2344" t="s">
        <v>128</v>
      </c>
      <c r="S2344" t="s">
        <v>233</v>
      </c>
    </row>
    <row r="2345" spans="1:19" x14ac:dyDescent="0.35">
      <c r="A2345" t="s">
        <v>73</v>
      </c>
      <c r="B2345" t="s">
        <v>52</v>
      </c>
      <c r="C2345" t="s">
        <v>39</v>
      </c>
      <c r="D2345" t="s">
        <v>40</v>
      </c>
      <c r="E2345" t="s">
        <v>1513</v>
      </c>
      <c r="F2345" t="s">
        <v>1514</v>
      </c>
      <c r="G2345" t="s">
        <v>1515</v>
      </c>
      <c r="H2345" t="s">
        <v>452</v>
      </c>
      <c r="I2345" s="3">
        <v>8.2476131940595193E-3</v>
      </c>
      <c r="J2345" s="7">
        <v>28142052356.25</v>
      </c>
      <c r="K2345">
        <v>3.6555</v>
      </c>
      <c r="L2345" s="3">
        <f t="shared" si="180"/>
        <v>0.98579238371259348</v>
      </c>
      <c r="M2345" s="3">
        <f t="shared" si="181"/>
        <v>8.3664809450020063E-3</v>
      </c>
      <c r="N2345">
        <f t="shared" si="182"/>
        <v>235449944.79181445</v>
      </c>
      <c r="O2345">
        <f t="shared" si="183"/>
        <v>64.409778359134037</v>
      </c>
      <c r="P2345" s="3">
        <f t="shared" si="184"/>
        <v>8.3664809450020063E-3</v>
      </c>
      <c r="Q2345" t="s">
        <v>1638</v>
      </c>
      <c r="R2345" t="s">
        <v>452</v>
      </c>
      <c r="S2345" t="s">
        <v>1515</v>
      </c>
    </row>
    <row r="2346" spans="1:19" x14ac:dyDescent="0.35">
      <c r="A2346" t="s">
        <v>73</v>
      </c>
      <c r="B2346" t="s">
        <v>52</v>
      </c>
      <c r="C2346" t="s">
        <v>29</v>
      </c>
      <c r="D2346" t="s">
        <v>30</v>
      </c>
      <c r="E2346" t="s">
        <v>247</v>
      </c>
      <c r="F2346" t="s">
        <v>248</v>
      </c>
      <c r="G2346" t="s">
        <v>233</v>
      </c>
      <c r="H2346" t="s">
        <v>128</v>
      </c>
      <c r="I2346" s="3">
        <v>7.3610372102421301E-3</v>
      </c>
      <c r="J2346" s="7">
        <v>7930987799.5100002</v>
      </c>
      <c r="K2346">
        <v>3.6555</v>
      </c>
      <c r="L2346" s="3">
        <f t="shared" si="180"/>
        <v>0.95735713154437951</v>
      </c>
      <c r="M2346" s="3">
        <f t="shared" si="181"/>
        <v>7.6889145833880486E-3</v>
      </c>
      <c r="N2346">
        <f t="shared" si="182"/>
        <v>60980687.752325132</v>
      </c>
      <c r="O2346">
        <f t="shared" si="183"/>
        <v>16.681900629824955</v>
      </c>
      <c r="P2346" s="3">
        <f t="shared" si="184"/>
        <v>7.6889145833880486E-3</v>
      </c>
      <c r="Q2346" t="s">
        <v>1638</v>
      </c>
      <c r="R2346" t="s">
        <v>128</v>
      </c>
      <c r="S2346" t="s">
        <v>233</v>
      </c>
    </row>
    <row r="2347" spans="1:19" x14ac:dyDescent="0.35">
      <c r="A2347" t="s">
        <v>73</v>
      </c>
      <c r="B2347" t="s">
        <v>52</v>
      </c>
      <c r="C2347" t="s">
        <v>76</v>
      </c>
      <c r="D2347" t="s">
        <v>77</v>
      </c>
      <c r="E2347" t="s">
        <v>1513</v>
      </c>
      <c r="F2347" t="s">
        <v>1514</v>
      </c>
      <c r="G2347" t="s">
        <v>1515</v>
      </c>
      <c r="H2347" t="s">
        <v>452</v>
      </c>
      <c r="I2347" s="3">
        <v>1.1522387458865101E-2</v>
      </c>
      <c r="J2347" s="7">
        <v>3465085733.4400001</v>
      </c>
      <c r="K2347">
        <v>3.6555</v>
      </c>
      <c r="L2347" s="3">
        <f t="shared" si="180"/>
        <v>0.98851089210213039</v>
      </c>
      <c r="M2347" s="3">
        <f t="shared" si="181"/>
        <v>1.1656308039623135E-2</v>
      </c>
      <c r="N2347">
        <f t="shared" si="182"/>
        <v>40390106.692680098</v>
      </c>
      <c r="O2347">
        <f t="shared" si="183"/>
        <v>11.04913327661882</v>
      </c>
      <c r="P2347" s="3">
        <f t="shared" si="184"/>
        <v>1.1656308039623135E-2</v>
      </c>
      <c r="Q2347" t="s">
        <v>1638</v>
      </c>
      <c r="R2347" t="s">
        <v>452</v>
      </c>
      <c r="S2347" t="s">
        <v>1515</v>
      </c>
    </row>
    <row r="2348" spans="1:19" x14ac:dyDescent="0.35">
      <c r="A2348" t="s">
        <v>73</v>
      </c>
      <c r="B2348" t="s">
        <v>52</v>
      </c>
      <c r="C2348" t="s">
        <v>39</v>
      </c>
      <c r="D2348" t="s">
        <v>40</v>
      </c>
      <c r="E2348" t="s">
        <v>249</v>
      </c>
      <c r="F2348" t="s">
        <v>250</v>
      </c>
      <c r="H2348" t="s">
        <v>128</v>
      </c>
      <c r="I2348" s="3">
        <v>1.1478683423135001E-3</v>
      </c>
      <c r="J2348" s="7">
        <v>28142052356.25</v>
      </c>
      <c r="K2348">
        <v>3.6555</v>
      </c>
      <c r="L2348" s="3">
        <f t="shared" si="180"/>
        <v>0.98579238371259348</v>
      </c>
      <c r="M2348" s="3">
        <f t="shared" si="181"/>
        <v>1.1644118592096565E-3</v>
      </c>
      <c r="N2348">
        <f t="shared" si="182"/>
        <v>32768939.506116558</v>
      </c>
      <c r="O2348">
        <f t="shared" si="183"/>
        <v>8.9642838205762718</v>
      </c>
      <c r="P2348" s="3">
        <f t="shared" si="184"/>
        <v>1.1644118592096565E-3</v>
      </c>
      <c r="Q2348" t="s">
        <v>1638</v>
      </c>
      <c r="R2348" t="s">
        <v>128</v>
      </c>
      <c r="S2348" t="s">
        <v>233</v>
      </c>
    </row>
    <row r="2349" spans="1:19" x14ac:dyDescent="0.35">
      <c r="A2349" t="s">
        <v>73</v>
      </c>
      <c r="B2349" t="s">
        <v>52</v>
      </c>
      <c r="C2349" t="s">
        <v>76</v>
      </c>
      <c r="D2349" t="s">
        <v>77</v>
      </c>
      <c r="E2349" t="s">
        <v>772</v>
      </c>
      <c r="F2349" t="s">
        <v>773</v>
      </c>
      <c r="G2349" t="s">
        <v>774</v>
      </c>
      <c r="H2349" t="s">
        <v>452</v>
      </c>
      <c r="I2349" s="3">
        <v>1.6052144632498901E-2</v>
      </c>
      <c r="J2349" s="7">
        <v>3465085733.4400001</v>
      </c>
      <c r="K2349">
        <v>3.6555</v>
      </c>
      <c r="L2349" s="3">
        <f t="shared" si="180"/>
        <v>0.98851089210213039</v>
      </c>
      <c r="M2349" s="3">
        <f t="shared" si="181"/>
        <v>1.6238712957793524E-2</v>
      </c>
      <c r="N2349">
        <f t="shared" si="182"/>
        <v>56268532.599477604</v>
      </c>
      <c r="O2349">
        <f t="shared" si="183"/>
        <v>15.392841635748217</v>
      </c>
      <c r="P2349" s="3">
        <f t="shared" si="184"/>
        <v>1.6238712957793524E-2</v>
      </c>
      <c r="Q2349" t="s">
        <v>1638</v>
      </c>
      <c r="R2349" t="s">
        <v>452</v>
      </c>
      <c r="S2349" t="s">
        <v>774</v>
      </c>
    </row>
    <row r="2350" spans="1:19" x14ac:dyDescent="0.35">
      <c r="A2350" t="s">
        <v>73</v>
      </c>
      <c r="B2350" t="s">
        <v>52</v>
      </c>
      <c r="C2350" t="s">
        <v>76</v>
      </c>
      <c r="D2350" t="s">
        <v>77</v>
      </c>
      <c r="E2350" t="s">
        <v>1516</v>
      </c>
      <c r="F2350" t="s">
        <v>1517</v>
      </c>
      <c r="G2350" t="s">
        <v>1518</v>
      </c>
      <c r="H2350" t="s">
        <v>452</v>
      </c>
      <c r="I2350" s="3">
        <v>7.3369110280550598E-3</v>
      </c>
      <c r="J2350" s="7">
        <v>3465085733.4400001</v>
      </c>
      <c r="K2350">
        <v>3.6555</v>
      </c>
      <c r="L2350" s="3">
        <f t="shared" si="180"/>
        <v>0.98851089210213039</v>
      </c>
      <c r="M2350" s="3">
        <f t="shared" si="181"/>
        <v>7.4221853159884346E-3</v>
      </c>
      <c r="N2350">
        <f t="shared" si="182"/>
        <v>25718508.449379385</v>
      </c>
      <c r="O2350">
        <f t="shared" si="183"/>
        <v>7.0355651619147546</v>
      </c>
      <c r="P2350" s="3">
        <f t="shared" si="184"/>
        <v>7.4221853159884346E-3</v>
      </c>
      <c r="Q2350" t="s">
        <v>1638</v>
      </c>
      <c r="R2350" t="s">
        <v>452</v>
      </c>
      <c r="S2350" t="s">
        <v>1518</v>
      </c>
    </row>
    <row r="2351" spans="1:19" x14ac:dyDescent="0.35">
      <c r="A2351" t="s">
        <v>73</v>
      </c>
      <c r="B2351" t="s">
        <v>52</v>
      </c>
      <c r="C2351" t="s">
        <v>39</v>
      </c>
      <c r="D2351" t="s">
        <v>40</v>
      </c>
      <c r="E2351" t="s">
        <v>1198</v>
      </c>
      <c r="F2351" t="s">
        <v>1199</v>
      </c>
      <c r="G2351" t="s">
        <v>1200</v>
      </c>
      <c r="H2351" t="s">
        <v>128</v>
      </c>
      <c r="I2351" s="3">
        <v>1.4209036199889401E-4</v>
      </c>
      <c r="J2351" s="7">
        <v>28142052356.25</v>
      </c>
      <c r="K2351">
        <v>3.6555</v>
      </c>
      <c r="L2351" s="3">
        <f t="shared" si="180"/>
        <v>0.98579238371259348</v>
      </c>
      <c r="M2351" s="3">
        <f t="shared" si="181"/>
        <v>1.4413822255733748E-4</v>
      </c>
      <c r="N2351">
        <f t="shared" si="182"/>
        <v>4056345.4057454062</v>
      </c>
      <c r="O2351">
        <f t="shared" si="183"/>
        <v>1.1096554249064168</v>
      </c>
      <c r="P2351" s="3">
        <f t="shared" si="184"/>
        <v>1.4413822255733748E-4</v>
      </c>
      <c r="Q2351" t="s">
        <v>1638</v>
      </c>
      <c r="R2351" t="s">
        <v>128</v>
      </c>
      <c r="S2351" t="s">
        <v>1200</v>
      </c>
    </row>
    <row r="2352" spans="1:19" x14ac:dyDescent="0.35">
      <c r="A2352" t="s">
        <v>73</v>
      </c>
      <c r="B2352" t="s">
        <v>52</v>
      </c>
      <c r="C2352" t="s">
        <v>39</v>
      </c>
      <c r="D2352" t="s">
        <v>40</v>
      </c>
      <c r="E2352" t="s">
        <v>796</v>
      </c>
      <c r="F2352" t="s">
        <v>797</v>
      </c>
      <c r="G2352" t="s">
        <v>798</v>
      </c>
      <c r="H2352" t="s">
        <v>452</v>
      </c>
      <c r="I2352" s="3">
        <v>4.4963347322948898E-2</v>
      </c>
      <c r="J2352" s="7">
        <v>28142052356.25</v>
      </c>
      <c r="K2352">
        <v>3.6555</v>
      </c>
      <c r="L2352" s="3">
        <f t="shared" si="180"/>
        <v>0.98579238371259348</v>
      </c>
      <c r="M2352" s="3">
        <f t="shared" si="181"/>
        <v>4.5611376255122196E-2</v>
      </c>
      <c r="N2352">
        <f t="shared" si="182"/>
        <v>1283597738.612267</v>
      </c>
      <c r="O2352">
        <f t="shared" si="183"/>
        <v>351.14149599569606</v>
      </c>
      <c r="P2352" s="3">
        <f t="shared" si="184"/>
        <v>4.5611376255122203E-2</v>
      </c>
      <c r="Q2352" t="s">
        <v>1638</v>
      </c>
      <c r="R2352" t="s">
        <v>452</v>
      </c>
      <c r="S2352" t="s">
        <v>798</v>
      </c>
    </row>
    <row r="2353" spans="1:19" x14ac:dyDescent="0.35">
      <c r="A2353" t="s">
        <v>73</v>
      </c>
      <c r="B2353" t="s">
        <v>52</v>
      </c>
      <c r="C2353" t="s">
        <v>29</v>
      </c>
      <c r="D2353" t="s">
        <v>30</v>
      </c>
      <c r="E2353" t="s">
        <v>251</v>
      </c>
      <c r="F2353" t="s">
        <v>252</v>
      </c>
      <c r="H2353" t="s">
        <v>128</v>
      </c>
      <c r="I2353" s="3">
        <v>5.6880330207379204E-3</v>
      </c>
      <c r="J2353" s="7">
        <v>7930987799.5100002</v>
      </c>
      <c r="K2353">
        <v>3.6555</v>
      </c>
      <c r="L2353" s="3">
        <f t="shared" si="180"/>
        <v>0.95735713154437951</v>
      </c>
      <c r="M2353" s="3">
        <f t="shared" si="181"/>
        <v>5.9413909745072435E-3</v>
      </c>
      <c r="N2353">
        <f t="shared" si="182"/>
        <v>47121099.330935776</v>
      </c>
      <c r="O2353">
        <f t="shared" si="183"/>
        <v>12.890466237432848</v>
      </c>
      <c r="P2353" s="3">
        <f t="shared" si="184"/>
        <v>5.9413909745072435E-3</v>
      </c>
      <c r="Q2353" t="s">
        <v>1638</v>
      </c>
      <c r="R2353" t="s">
        <v>128</v>
      </c>
      <c r="S2353" t="s">
        <v>253</v>
      </c>
    </row>
    <row r="2354" spans="1:19" x14ac:dyDescent="0.35">
      <c r="A2354" t="s">
        <v>73</v>
      </c>
      <c r="B2354" t="s">
        <v>52</v>
      </c>
      <c r="C2354" t="s">
        <v>39</v>
      </c>
      <c r="D2354" t="s">
        <v>40</v>
      </c>
      <c r="E2354" t="s">
        <v>251</v>
      </c>
      <c r="F2354" t="s">
        <v>252</v>
      </c>
      <c r="H2354" t="s">
        <v>128</v>
      </c>
      <c r="I2354" s="3">
        <v>9.2251596476711402E-4</v>
      </c>
      <c r="J2354" s="7">
        <v>28142052356.25</v>
      </c>
      <c r="K2354">
        <v>3.6555</v>
      </c>
      <c r="L2354" s="3">
        <f t="shared" si="180"/>
        <v>0.98579238371259348</v>
      </c>
      <c r="M2354" s="3">
        <f t="shared" si="181"/>
        <v>9.3581161714074708E-4</v>
      </c>
      <c r="N2354">
        <f t="shared" si="182"/>
        <v>26335659.525161885</v>
      </c>
      <c r="O2354">
        <f t="shared" si="183"/>
        <v>7.2043932499416998</v>
      </c>
      <c r="P2354" s="3">
        <f t="shared" si="184"/>
        <v>9.3581161714074708E-4</v>
      </c>
      <c r="Q2354" t="s">
        <v>1638</v>
      </c>
      <c r="R2354" t="s">
        <v>128</v>
      </c>
      <c r="S2354" t="s">
        <v>253</v>
      </c>
    </row>
    <row r="2355" spans="1:19" x14ac:dyDescent="0.35">
      <c r="A2355" t="s">
        <v>73</v>
      </c>
      <c r="B2355" t="s">
        <v>52</v>
      </c>
      <c r="C2355" t="s">
        <v>29</v>
      </c>
      <c r="D2355" t="s">
        <v>30</v>
      </c>
      <c r="E2355" t="s">
        <v>796</v>
      </c>
      <c r="F2355" t="s">
        <v>797</v>
      </c>
      <c r="G2355" t="s">
        <v>798</v>
      </c>
      <c r="H2355" t="s">
        <v>452</v>
      </c>
      <c r="I2355" s="3">
        <v>1.0619942496058601E-2</v>
      </c>
      <c r="J2355" s="7">
        <v>7930987799.5100002</v>
      </c>
      <c r="K2355">
        <v>3.6555</v>
      </c>
      <c r="L2355" s="3">
        <f t="shared" si="180"/>
        <v>0.95735713154437951</v>
      </c>
      <c r="M2355" s="3">
        <f t="shared" si="181"/>
        <v>1.1092978937679016E-2</v>
      </c>
      <c r="N2355">
        <f t="shared" si="182"/>
        <v>87978280.614953682</v>
      </c>
      <c r="O2355">
        <f t="shared" si="183"/>
        <v>24.067372620695853</v>
      </c>
      <c r="P2355" s="3">
        <f t="shared" si="184"/>
        <v>1.1092978937679016E-2</v>
      </c>
      <c r="Q2355" t="s">
        <v>1638</v>
      </c>
      <c r="R2355" t="s">
        <v>452</v>
      </c>
      <c r="S2355" t="s">
        <v>798</v>
      </c>
    </row>
    <row r="2356" spans="1:19" x14ac:dyDescent="0.35">
      <c r="A2356" t="s">
        <v>73</v>
      </c>
      <c r="B2356" t="s">
        <v>52</v>
      </c>
      <c r="C2356" t="s">
        <v>29</v>
      </c>
      <c r="D2356" t="s">
        <v>30</v>
      </c>
      <c r="E2356" t="s">
        <v>257</v>
      </c>
      <c r="F2356" t="s">
        <v>258</v>
      </c>
      <c r="G2356" t="s">
        <v>259</v>
      </c>
      <c r="H2356" t="s">
        <v>128</v>
      </c>
      <c r="I2356" s="3">
        <v>3.6443219916352399E-3</v>
      </c>
      <c r="J2356" s="7">
        <v>7930987799.5100002</v>
      </c>
      <c r="K2356">
        <v>3.6555</v>
      </c>
      <c r="L2356" s="3">
        <f t="shared" si="180"/>
        <v>0.95735713154437951</v>
      </c>
      <c r="M2356" s="3">
        <f t="shared" si="181"/>
        <v>3.8066483985514685E-3</v>
      </c>
      <c r="N2356">
        <f t="shared" si="182"/>
        <v>30190482.005935978</v>
      </c>
      <c r="O2356">
        <f t="shared" si="183"/>
        <v>8.2589199852102251</v>
      </c>
      <c r="P2356" s="3">
        <f t="shared" si="184"/>
        <v>3.8066483985514685E-3</v>
      </c>
      <c r="Q2356" t="s">
        <v>1638</v>
      </c>
      <c r="R2356" t="s">
        <v>128</v>
      </c>
      <c r="S2356" t="s">
        <v>259</v>
      </c>
    </row>
    <row r="2357" spans="1:19" x14ac:dyDescent="0.35">
      <c r="A2357" t="s">
        <v>73</v>
      </c>
      <c r="B2357" t="s">
        <v>52</v>
      </c>
      <c r="C2357" t="s">
        <v>76</v>
      </c>
      <c r="D2357" t="s">
        <v>77</v>
      </c>
      <c r="E2357" t="s">
        <v>796</v>
      </c>
      <c r="F2357" t="s">
        <v>797</v>
      </c>
      <c r="G2357" t="s">
        <v>798</v>
      </c>
      <c r="H2357" t="s">
        <v>452</v>
      </c>
      <c r="I2357" s="3">
        <v>8.4869968971354404E-2</v>
      </c>
      <c r="J2357" s="7">
        <v>3465085733.4400001</v>
      </c>
      <c r="K2357">
        <v>3.6555</v>
      </c>
      <c r="L2357" s="3">
        <f t="shared" si="180"/>
        <v>0.98851089210213039</v>
      </c>
      <c r="M2357" s="3">
        <f t="shared" si="181"/>
        <v>8.5856382210289142E-2</v>
      </c>
      <c r="N2357">
        <f t="shared" si="182"/>
        <v>297499725.12164474</v>
      </c>
      <c r="O2357">
        <f t="shared" si="183"/>
        <v>81.384140369756466</v>
      </c>
      <c r="P2357" s="3">
        <f t="shared" si="184"/>
        <v>8.5856382210289142E-2</v>
      </c>
      <c r="Q2357" t="s">
        <v>1638</v>
      </c>
      <c r="R2357" t="s">
        <v>452</v>
      </c>
      <c r="S2357" t="s">
        <v>798</v>
      </c>
    </row>
    <row r="2358" spans="1:19" x14ac:dyDescent="0.35">
      <c r="A2358" t="s">
        <v>73</v>
      </c>
      <c r="B2358" t="s">
        <v>52</v>
      </c>
      <c r="C2358" t="s">
        <v>39</v>
      </c>
      <c r="D2358" t="s">
        <v>40</v>
      </c>
      <c r="E2358" t="s">
        <v>799</v>
      </c>
      <c r="F2358" t="s">
        <v>800</v>
      </c>
      <c r="G2358" t="s">
        <v>801</v>
      </c>
      <c r="H2358" t="s">
        <v>452</v>
      </c>
      <c r="I2358" s="3">
        <v>5.0604964382531301E-2</v>
      </c>
      <c r="J2358" s="7">
        <v>28142052356.25</v>
      </c>
      <c r="K2358">
        <v>3.6555</v>
      </c>
      <c r="L2358" s="3">
        <f t="shared" si="180"/>
        <v>0.98579238371259348</v>
      </c>
      <c r="M2358" s="3">
        <f t="shared" si="181"/>
        <v>5.1334302454181989E-2</v>
      </c>
      <c r="N2358">
        <f t="shared" si="182"/>
        <v>1444652627.3371625</v>
      </c>
      <c r="O2358">
        <f t="shared" si="183"/>
        <v>395.19973391797635</v>
      </c>
      <c r="P2358" s="3">
        <f t="shared" si="184"/>
        <v>5.1334302454181989E-2</v>
      </c>
      <c r="Q2358" t="s">
        <v>1638</v>
      </c>
      <c r="R2358" t="s">
        <v>452</v>
      </c>
      <c r="S2358" t="s">
        <v>801</v>
      </c>
    </row>
    <row r="2359" spans="1:19" x14ac:dyDescent="0.35">
      <c r="A2359" t="s">
        <v>73</v>
      </c>
      <c r="B2359" t="s">
        <v>52</v>
      </c>
      <c r="C2359" t="s">
        <v>29</v>
      </c>
      <c r="D2359" t="s">
        <v>30</v>
      </c>
      <c r="E2359" t="s">
        <v>263</v>
      </c>
      <c r="F2359" t="s">
        <v>264</v>
      </c>
      <c r="G2359" t="s">
        <v>265</v>
      </c>
      <c r="H2359" t="s">
        <v>128</v>
      </c>
      <c r="I2359" s="3">
        <v>3.2836520146020801E-3</v>
      </c>
      <c r="J2359" s="7">
        <v>7930987799.5100002</v>
      </c>
      <c r="K2359">
        <v>3.6555</v>
      </c>
      <c r="L2359" s="3">
        <f t="shared" si="180"/>
        <v>0.95735713154437951</v>
      </c>
      <c r="M2359" s="3">
        <f t="shared" si="181"/>
        <v>3.4299133587744756E-3</v>
      </c>
      <c r="N2359">
        <f t="shared" si="182"/>
        <v>27202601.001816731</v>
      </c>
      <c r="O2359">
        <f t="shared" si="183"/>
        <v>7.4415540970638032</v>
      </c>
      <c r="P2359" s="3">
        <f t="shared" si="184"/>
        <v>3.4299133587744756E-3</v>
      </c>
      <c r="Q2359" t="s">
        <v>1638</v>
      </c>
      <c r="R2359" t="s">
        <v>128</v>
      </c>
      <c r="S2359" t="s">
        <v>265</v>
      </c>
    </row>
    <row r="2360" spans="1:19" x14ac:dyDescent="0.35">
      <c r="A2360" t="s">
        <v>73</v>
      </c>
      <c r="B2360" t="s">
        <v>52</v>
      </c>
      <c r="C2360" t="s">
        <v>39</v>
      </c>
      <c r="D2360" t="s">
        <v>40</v>
      </c>
      <c r="E2360" t="s">
        <v>263</v>
      </c>
      <c r="F2360" t="s">
        <v>264</v>
      </c>
      <c r="G2360" t="s">
        <v>265</v>
      </c>
      <c r="H2360" t="s">
        <v>128</v>
      </c>
      <c r="I2360" s="3">
        <v>5.1153142446284297E-5</v>
      </c>
      <c r="J2360" s="7">
        <v>28142052356.25</v>
      </c>
      <c r="K2360">
        <v>3.6555</v>
      </c>
      <c r="L2360" s="3">
        <f t="shared" si="180"/>
        <v>0.98579238371259348</v>
      </c>
      <c r="M2360" s="3">
        <f t="shared" si="181"/>
        <v>5.1890381069527448E-5</v>
      </c>
      <c r="N2360">
        <f t="shared" si="182"/>
        <v>1460301.8208444053</v>
      </c>
      <c r="O2360">
        <f t="shared" si="183"/>
        <v>0.3994807333728369</v>
      </c>
      <c r="P2360" s="3">
        <f t="shared" si="184"/>
        <v>5.1890381069527448E-5</v>
      </c>
      <c r="Q2360" t="s">
        <v>1638</v>
      </c>
      <c r="R2360" t="s">
        <v>128</v>
      </c>
      <c r="S2360" t="s">
        <v>265</v>
      </c>
    </row>
    <row r="2361" spans="1:19" x14ac:dyDescent="0.35">
      <c r="A2361" t="s">
        <v>73</v>
      </c>
      <c r="B2361" t="s">
        <v>52</v>
      </c>
      <c r="C2361" t="s">
        <v>29</v>
      </c>
      <c r="D2361" t="s">
        <v>30</v>
      </c>
      <c r="E2361" t="s">
        <v>799</v>
      </c>
      <c r="F2361" t="s">
        <v>800</v>
      </c>
      <c r="G2361" t="s">
        <v>801</v>
      </c>
      <c r="H2361" t="s">
        <v>452</v>
      </c>
      <c r="I2361" s="3">
        <v>1.13869361050968E-2</v>
      </c>
      <c r="J2361" s="7">
        <v>7930987799.5100002</v>
      </c>
      <c r="K2361">
        <v>3.6555</v>
      </c>
      <c r="L2361" s="3">
        <f t="shared" si="180"/>
        <v>0.95735713154437951</v>
      </c>
      <c r="M2361" s="3">
        <f t="shared" si="181"/>
        <v>1.1894136190041996E-2</v>
      </c>
      <c r="N2361">
        <f t="shared" si="182"/>
        <v>94332249.008933425</v>
      </c>
      <c r="O2361">
        <f t="shared" si="183"/>
        <v>25.805566682788516</v>
      </c>
      <c r="P2361" s="3">
        <f t="shared" si="184"/>
        <v>1.1894136190041996E-2</v>
      </c>
      <c r="Q2361" t="s">
        <v>1638</v>
      </c>
      <c r="R2361" t="s">
        <v>452</v>
      </c>
      <c r="S2361" t="s">
        <v>801</v>
      </c>
    </row>
    <row r="2362" spans="1:19" x14ac:dyDescent="0.35">
      <c r="A2362" t="s">
        <v>73</v>
      </c>
      <c r="B2362" t="s">
        <v>52</v>
      </c>
      <c r="C2362" t="s">
        <v>39</v>
      </c>
      <c r="D2362" t="s">
        <v>40</v>
      </c>
      <c r="E2362" t="s">
        <v>269</v>
      </c>
      <c r="F2362" t="s">
        <v>270</v>
      </c>
      <c r="G2362" t="s">
        <v>271</v>
      </c>
      <c r="H2362" t="s">
        <v>128</v>
      </c>
      <c r="I2362" s="3">
        <v>2.1317079356484398E-3</v>
      </c>
      <c r="J2362" s="7">
        <v>28142052356.25</v>
      </c>
      <c r="K2362">
        <v>3.6555</v>
      </c>
      <c r="L2362" s="3">
        <f t="shared" si="180"/>
        <v>0.98579238371259348</v>
      </c>
      <c r="M2362" s="3">
        <f t="shared" si="181"/>
        <v>2.1624309244713505E-3</v>
      </c>
      <c r="N2362">
        <f t="shared" si="182"/>
        <v>60855244.293246835</v>
      </c>
      <c r="O2362">
        <f t="shared" si="183"/>
        <v>16.647584268430265</v>
      </c>
      <c r="P2362" s="3">
        <f t="shared" si="184"/>
        <v>2.1624309244713505E-3</v>
      </c>
      <c r="Q2362" t="s">
        <v>1638</v>
      </c>
      <c r="R2362" t="s">
        <v>128</v>
      </c>
      <c r="S2362" t="s">
        <v>271</v>
      </c>
    </row>
    <row r="2363" spans="1:19" x14ac:dyDescent="0.35">
      <c r="A2363" t="s">
        <v>73</v>
      </c>
      <c r="B2363" t="s">
        <v>52</v>
      </c>
      <c r="C2363" t="s">
        <v>76</v>
      </c>
      <c r="D2363" t="s">
        <v>77</v>
      </c>
      <c r="E2363" t="s">
        <v>799</v>
      </c>
      <c r="F2363" t="s">
        <v>800</v>
      </c>
      <c r="G2363" t="s">
        <v>801</v>
      </c>
      <c r="H2363" t="s">
        <v>452</v>
      </c>
      <c r="I2363" s="3">
        <v>9.2990175759361998E-2</v>
      </c>
      <c r="J2363" s="7">
        <v>3465085733.4400001</v>
      </c>
      <c r="K2363">
        <v>3.6555</v>
      </c>
      <c r="L2363" s="3">
        <f t="shared" si="180"/>
        <v>0.98851089210213039</v>
      </c>
      <c r="M2363" s="3">
        <f t="shared" si="181"/>
        <v>9.4070967252179241E-2</v>
      </c>
      <c r="N2363">
        <f t="shared" si="182"/>
        <v>325963966.55642772</v>
      </c>
      <c r="O2363">
        <f t="shared" si="183"/>
        <v>89.170829313753998</v>
      </c>
      <c r="P2363" s="3">
        <f t="shared" si="184"/>
        <v>9.4070967252179241E-2</v>
      </c>
      <c r="Q2363" t="s">
        <v>1638</v>
      </c>
      <c r="R2363" t="s">
        <v>452</v>
      </c>
      <c r="S2363" t="s">
        <v>801</v>
      </c>
    </row>
    <row r="2364" spans="1:19" x14ac:dyDescent="0.35">
      <c r="A2364" t="s">
        <v>73</v>
      </c>
      <c r="B2364" t="s">
        <v>52</v>
      </c>
      <c r="C2364" t="s">
        <v>29</v>
      </c>
      <c r="D2364" t="s">
        <v>30</v>
      </c>
      <c r="E2364" t="s">
        <v>269</v>
      </c>
      <c r="F2364" t="s">
        <v>270</v>
      </c>
      <c r="G2364" t="s">
        <v>271</v>
      </c>
      <c r="H2364" t="s">
        <v>128</v>
      </c>
      <c r="I2364" s="3">
        <v>7.4369470075604203E-3</v>
      </c>
      <c r="J2364" s="7">
        <v>7930987799.5100002</v>
      </c>
      <c r="K2364">
        <v>3.6555</v>
      </c>
      <c r="L2364" s="3">
        <f t="shared" si="180"/>
        <v>0.95735713154437951</v>
      </c>
      <c r="M2364" s="3">
        <f t="shared" si="181"/>
        <v>7.7682055760773024E-3</v>
      </c>
      <c r="N2364">
        <f t="shared" si="182"/>
        <v>61609543.647954635</v>
      </c>
      <c r="O2364">
        <f t="shared" si="183"/>
        <v>16.853930692916055</v>
      </c>
      <c r="P2364" s="3">
        <f t="shared" si="184"/>
        <v>7.7682055760773024E-3</v>
      </c>
      <c r="Q2364" t="s">
        <v>1638</v>
      </c>
      <c r="R2364" t="s">
        <v>128</v>
      </c>
      <c r="S2364" t="s">
        <v>271</v>
      </c>
    </row>
    <row r="2365" spans="1:19" x14ac:dyDescent="0.35">
      <c r="A2365" t="s">
        <v>73</v>
      </c>
      <c r="B2365" t="s">
        <v>52</v>
      </c>
      <c r="C2365" t="s">
        <v>76</v>
      </c>
      <c r="D2365" t="s">
        <v>77</v>
      </c>
      <c r="E2365" t="s">
        <v>1463</v>
      </c>
      <c r="F2365" t="s">
        <v>1464</v>
      </c>
      <c r="G2365" t="s">
        <v>1465</v>
      </c>
      <c r="H2365" t="s">
        <v>452</v>
      </c>
      <c r="I2365" s="3">
        <v>6.0924095297726797E-3</v>
      </c>
      <c r="J2365" s="7">
        <v>3465085733.4400001</v>
      </c>
      <c r="K2365">
        <v>3.6555</v>
      </c>
      <c r="L2365" s="3">
        <f t="shared" si="180"/>
        <v>0.98851089210213039</v>
      </c>
      <c r="M2365" s="3">
        <f t="shared" si="181"/>
        <v>6.1632194227185383E-3</v>
      </c>
      <c r="N2365">
        <f t="shared" si="182"/>
        <v>21356083.693722319</v>
      </c>
      <c r="O2365">
        <f t="shared" si="183"/>
        <v>5.84217855114822</v>
      </c>
      <c r="P2365" s="3">
        <f t="shared" si="184"/>
        <v>6.1632194227185383E-3</v>
      </c>
      <c r="Q2365" t="s">
        <v>1638</v>
      </c>
      <c r="R2365" t="s">
        <v>452</v>
      </c>
      <c r="S2365" t="s">
        <v>1465</v>
      </c>
    </row>
    <row r="2366" spans="1:19" x14ac:dyDescent="0.35">
      <c r="A2366" t="s">
        <v>73</v>
      </c>
      <c r="B2366" t="s">
        <v>52</v>
      </c>
      <c r="C2366" t="s">
        <v>39</v>
      </c>
      <c r="D2366" t="s">
        <v>40</v>
      </c>
      <c r="E2366" t="s">
        <v>1463</v>
      </c>
      <c r="F2366" t="s">
        <v>1464</v>
      </c>
      <c r="G2366" t="s">
        <v>1465</v>
      </c>
      <c r="H2366" t="s">
        <v>452</v>
      </c>
      <c r="I2366" s="3">
        <v>3.04427984732571E-3</v>
      </c>
      <c r="J2366" s="7">
        <v>28142052356.25</v>
      </c>
      <c r="K2366">
        <v>3.6555</v>
      </c>
      <c r="L2366" s="3">
        <f t="shared" si="180"/>
        <v>0.98579238371259348</v>
      </c>
      <c r="M2366" s="3">
        <f t="shared" si="181"/>
        <v>3.0881551710316988E-3</v>
      </c>
      <c r="N2366">
        <f t="shared" si="182"/>
        <v>86907024.507398233</v>
      </c>
      <c r="O2366">
        <f t="shared" si="183"/>
        <v>23.774319383777389</v>
      </c>
      <c r="P2366" s="3">
        <f t="shared" si="184"/>
        <v>3.0881551710316983E-3</v>
      </c>
      <c r="Q2366" t="s">
        <v>1638</v>
      </c>
      <c r="R2366" t="s">
        <v>452</v>
      </c>
      <c r="S2366" t="s">
        <v>1465</v>
      </c>
    </row>
    <row r="2367" spans="1:19" x14ac:dyDescent="0.35">
      <c r="A2367" t="s">
        <v>73</v>
      </c>
      <c r="B2367" t="s">
        <v>52</v>
      </c>
      <c r="C2367" t="s">
        <v>29</v>
      </c>
      <c r="D2367" t="s">
        <v>30</v>
      </c>
      <c r="E2367" t="s">
        <v>272</v>
      </c>
      <c r="F2367" t="s">
        <v>273</v>
      </c>
      <c r="G2367" t="s">
        <v>274</v>
      </c>
      <c r="H2367" t="s">
        <v>128</v>
      </c>
      <c r="I2367" s="3">
        <v>3.1515940285684898E-4</v>
      </c>
      <c r="J2367" s="7">
        <v>7930987799.5100002</v>
      </c>
      <c r="K2367">
        <v>3.6555</v>
      </c>
      <c r="L2367" s="3">
        <f t="shared" si="180"/>
        <v>0.95735713154437951</v>
      </c>
      <c r="M2367" s="3">
        <f t="shared" si="181"/>
        <v>3.291973209082836E-4</v>
      </c>
      <c r="N2367">
        <f t="shared" si="182"/>
        <v>2610859.9357549758</v>
      </c>
      <c r="O2367">
        <f t="shared" si="183"/>
        <v>0.71422785822868984</v>
      </c>
      <c r="P2367" s="3">
        <f t="shared" si="184"/>
        <v>3.2919732090828366E-4</v>
      </c>
      <c r="Q2367" t="s">
        <v>1638</v>
      </c>
      <c r="R2367" t="s">
        <v>128</v>
      </c>
      <c r="S2367" t="s">
        <v>274</v>
      </c>
    </row>
    <row r="2368" spans="1:19" x14ac:dyDescent="0.35">
      <c r="A2368" t="s">
        <v>73</v>
      </c>
      <c r="B2368" t="s">
        <v>52</v>
      </c>
      <c r="C2368" t="s">
        <v>39</v>
      </c>
      <c r="D2368" t="s">
        <v>40</v>
      </c>
      <c r="E2368" t="s">
        <v>283</v>
      </c>
      <c r="F2368" t="s">
        <v>284</v>
      </c>
      <c r="H2368" t="s">
        <v>128</v>
      </c>
      <c r="I2368" s="3">
        <v>3.2145360261068901E-3</v>
      </c>
      <c r="J2368" s="7">
        <v>28142052356.25</v>
      </c>
      <c r="K2368">
        <v>3.6555</v>
      </c>
      <c r="L2368" s="3">
        <f t="shared" si="180"/>
        <v>0.98579238371259348</v>
      </c>
      <c r="M2368" s="3">
        <f t="shared" si="181"/>
        <v>3.2608651468787205E-3</v>
      </c>
      <c r="N2368">
        <f t="shared" si="182"/>
        <v>91767437.690131798</v>
      </c>
      <c r="O2368">
        <f t="shared" si="183"/>
        <v>25.103935902101433</v>
      </c>
      <c r="P2368" s="3">
        <f t="shared" si="184"/>
        <v>3.2608651468787205E-3</v>
      </c>
      <c r="Q2368" t="s">
        <v>1638</v>
      </c>
      <c r="R2368" t="s">
        <v>128</v>
      </c>
      <c r="S2368" t="s">
        <v>285</v>
      </c>
    </row>
    <row r="2369" spans="1:19" x14ac:dyDescent="0.35">
      <c r="A2369" t="s">
        <v>73</v>
      </c>
      <c r="B2369" t="s">
        <v>52</v>
      </c>
      <c r="C2369" t="s">
        <v>39</v>
      </c>
      <c r="D2369" t="s">
        <v>40</v>
      </c>
      <c r="E2369" t="s">
        <v>826</v>
      </c>
      <c r="F2369" t="s">
        <v>827</v>
      </c>
      <c r="G2369" t="s">
        <v>828</v>
      </c>
      <c r="H2369" t="s">
        <v>452</v>
      </c>
      <c r="I2369" s="3">
        <v>1.05490854171236E-8</v>
      </c>
      <c r="J2369" s="7">
        <v>28142052356.25</v>
      </c>
      <c r="K2369">
        <v>3.6555</v>
      </c>
      <c r="L2369" s="3">
        <f t="shared" si="180"/>
        <v>0.98579238371259348</v>
      </c>
      <c r="M2369" s="3">
        <f t="shared" si="181"/>
        <v>1.0701122864628636E-8</v>
      </c>
      <c r="N2369">
        <f t="shared" si="182"/>
        <v>301.15155992704302</v>
      </c>
      <c r="O2369">
        <f t="shared" si="183"/>
        <v>8.2383137717697449E-5</v>
      </c>
      <c r="P2369" s="3">
        <f t="shared" si="184"/>
        <v>1.0701122864628634E-8</v>
      </c>
      <c r="Q2369" t="s">
        <v>1638</v>
      </c>
      <c r="R2369" t="s">
        <v>452</v>
      </c>
      <c r="S2369" t="s">
        <v>828</v>
      </c>
    </row>
    <row r="2370" spans="1:19" x14ac:dyDescent="0.35">
      <c r="A2370" t="s">
        <v>73</v>
      </c>
      <c r="B2370" t="s">
        <v>52</v>
      </c>
      <c r="C2370" t="s">
        <v>76</v>
      </c>
      <c r="D2370" t="s">
        <v>77</v>
      </c>
      <c r="E2370" t="s">
        <v>826</v>
      </c>
      <c r="F2370" t="s">
        <v>827</v>
      </c>
      <c r="G2370" t="s">
        <v>828</v>
      </c>
      <c r="H2370" t="s">
        <v>452</v>
      </c>
      <c r="I2370" s="3">
        <v>8.4001952088167803E-8</v>
      </c>
      <c r="J2370" s="7">
        <v>3465085733.4400001</v>
      </c>
      <c r="K2370">
        <v>3.6555</v>
      </c>
      <c r="L2370" s="3">
        <f t="shared" ref="L2370:L2433" si="185">SUMIFS($I$2:$I$3582,$A$2:$A$3582,$A2370,$B$2:$B$3582,$B2370,$C$2:$C$3582,$C2370)</f>
        <v>0.98851089210213039</v>
      </c>
      <c r="M2370" s="3">
        <f t="shared" ref="M2370:M2433" si="186">IF(L2370=0,0,I2370/L2370)</f>
        <v>8.4978276677895162E-8</v>
      </c>
      <c r="N2370">
        <f t="shared" ref="N2370:N2433" si="187">M2370*J2370</f>
        <v>294.45701416889159</v>
      </c>
      <c r="O2370">
        <f t="shared" ref="O2370:O2433" si="188">IF(K2370=0,"",N2370/K2370/1000000)</f>
        <v>8.0551775179562733E-5</v>
      </c>
      <c r="P2370" s="3">
        <f t="shared" ref="P2370:P2433" si="189">IF(J2370=0,0,N2370/J2370)</f>
        <v>8.4978276677895162E-8</v>
      </c>
      <c r="Q2370" t="s">
        <v>1638</v>
      </c>
      <c r="R2370" t="s">
        <v>452</v>
      </c>
      <c r="S2370" t="s">
        <v>828</v>
      </c>
    </row>
    <row r="2371" spans="1:19" x14ac:dyDescent="0.35">
      <c r="A2371" t="s">
        <v>73</v>
      </c>
      <c r="B2371" t="s">
        <v>52</v>
      </c>
      <c r="C2371" t="s">
        <v>29</v>
      </c>
      <c r="D2371" t="s">
        <v>30</v>
      </c>
      <c r="E2371" t="s">
        <v>283</v>
      </c>
      <c r="F2371" t="s">
        <v>284</v>
      </c>
      <c r="H2371" t="s">
        <v>128</v>
      </c>
      <c r="I2371" s="3">
        <v>1.60657039552577E-3</v>
      </c>
      <c r="J2371" s="7">
        <v>7930987799.5100002</v>
      </c>
      <c r="K2371">
        <v>3.6555</v>
      </c>
      <c r="L2371" s="3">
        <f t="shared" si="185"/>
        <v>0.95735713154437951</v>
      </c>
      <c r="M2371" s="3">
        <f t="shared" si="186"/>
        <v>1.6781307023159679E-3</v>
      </c>
      <c r="N2371">
        <f t="shared" si="187"/>
        <v>13309234.126051089</v>
      </c>
      <c r="O2371">
        <f t="shared" si="188"/>
        <v>3.6408792575710818</v>
      </c>
      <c r="P2371" s="3">
        <f t="shared" si="189"/>
        <v>1.6781307023159679E-3</v>
      </c>
      <c r="Q2371" t="s">
        <v>1638</v>
      </c>
      <c r="R2371" t="s">
        <v>128</v>
      </c>
      <c r="S2371" t="s">
        <v>285</v>
      </c>
    </row>
    <row r="2372" spans="1:19" x14ac:dyDescent="0.35">
      <c r="A2372" t="s">
        <v>73</v>
      </c>
      <c r="B2372" t="s">
        <v>52</v>
      </c>
      <c r="C2372" t="s">
        <v>39</v>
      </c>
      <c r="D2372" t="s">
        <v>40</v>
      </c>
      <c r="E2372" t="s">
        <v>288</v>
      </c>
      <c r="F2372" t="s">
        <v>289</v>
      </c>
      <c r="H2372" t="s">
        <v>128</v>
      </c>
      <c r="I2372" s="3">
        <v>9.8117566923540704E-4</v>
      </c>
      <c r="J2372" s="7">
        <v>28142052356.25</v>
      </c>
      <c r="K2372">
        <v>3.6555</v>
      </c>
      <c r="L2372" s="3">
        <f t="shared" si="185"/>
        <v>0.98579238371259348</v>
      </c>
      <c r="M2372" s="3">
        <f t="shared" si="186"/>
        <v>9.9531674767074237E-4</v>
      </c>
      <c r="N2372">
        <f t="shared" si="187"/>
        <v>28010256.024002504</v>
      </c>
      <c r="O2372">
        <f t="shared" si="188"/>
        <v>7.6624965186711806</v>
      </c>
      <c r="P2372" s="3">
        <f t="shared" si="189"/>
        <v>9.9531674767074237E-4</v>
      </c>
      <c r="Q2372" t="s">
        <v>1638</v>
      </c>
      <c r="R2372" t="s">
        <v>128</v>
      </c>
      <c r="S2372" t="s">
        <v>285</v>
      </c>
    </row>
    <row r="2373" spans="1:19" x14ac:dyDescent="0.35">
      <c r="A2373" t="s">
        <v>73</v>
      </c>
      <c r="B2373" t="s">
        <v>52</v>
      </c>
      <c r="C2373" t="s">
        <v>76</v>
      </c>
      <c r="D2373" t="s">
        <v>77</v>
      </c>
      <c r="E2373" t="s">
        <v>832</v>
      </c>
      <c r="F2373" t="s">
        <v>833</v>
      </c>
      <c r="G2373" t="s">
        <v>834</v>
      </c>
      <c r="H2373" t="s">
        <v>452</v>
      </c>
      <c r="I2373" s="3">
        <v>3.4461088182727202E-7</v>
      </c>
      <c r="J2373" s="7">
        <v>3465085733.4400001</v>
      </c>
      <c r="K2373">
        <v>3.6555</v>
      </c>
      <c r="L2373" s="3">
        <f t="shared" si="185"/>
        <v>0.98851089210213039</v>
      </c>
      <c r="M2373" s="3">
        <f t="shared" si="186"/>
        <v>3.4861617062654247E-7</v>
      </c>
      <c r="N2373">
        <f t="shared" si="187"/>
        <v>1207.9849192845172</v>
      </c>
      <c r="O2373">
        <f t="shared" si="188"/>
        <v>3.3045682376816227E-4</v>
      </c>
      <c r="P2373" s="3">
        <f t="shared" si="189"/>
        <v>3.4861617062654247E-7</v>
      </c>
      <c r="Q2373" t="s">
        <v>1638</v>
      </c>
      <c r="R2373" t="s">
        <v>452</v>
      </c>
      <c r="S2373" t="s">
        <v>834</v>
      </c>
    </row>
    <row r="2374" spans="1:19" x14ac:dyDescent="0.35">
      <c r="A2374" t="s">
        <v>73</v>
      </c>
      <c r="B2374" t="s">
        <v>52</v>
      </c>
      <c r="C2374" t="s">
        <v>39</v>
      </c>
      <c r="D2374" t="s">
        <v>40</v>
      </c>
      <c r="E2374" t="s">
        <v>832</v>
      </c>
      <c r="F2374" t="s">
        <v>833</v>
      </c>
      <c r="G2374" t="s">
        <v>834</v>
      </c>
      <c r="H2374" t="s">
        <v>452</v>
      </c>
      <c r="I2374" s="3">
        <v>3.4963684165746103E-8</v>
      </c>
      <c r="J2374" s="7">
        <v>28142052356.25</v>
      </c>
      <c r="K2374">
        <v>3.6555</v>
      </c>
      <c r="L2374" s="3">
        <f t="shared" si="185"/>
        <v>0.98579238371259348</v>
      </c>
      <c r="M2374" s="3">
        <f t="shared" si="186"/>
        <v>3.5467594133837135E-8</v>
      </c>
      <c r="N2374">
        <f t="shared" si="187"/>
        <v>998.13089106466998</v>
      </c>
      <c r="O2374">
        <f t="shared" si="188"/>
        <v>2.730490742893366E-4</v>
      </c>
      <c r="P2374" s="3">
        <f t="shared" si="189"/>
        <v>3.5467594133837135E-8</v>
      </c>
      <c r="Q2374" t="s">
        <v>1638</v>
      </c>
      <c r="R2374" t="s">
        <v>452</v>
      </c>
      <c r="S2374" t="s">
        <v>834</v>
      </c>
    </row>
    <row r="2375" spans="1:19" x14ac:dyDescent="0.35">
      <c r="A2375" t="s">
        <v>73</v>
      </c>
      <c r="B2375" t="s">
        <v>52</v>
      </c>
      <c r="C2375" t="s">
        <v>39</v>
      </c>
      <c r="D2375" t="s">
        <v>40</v>
      </c>
      <c r="E2375" t="s">
        <v>293</v>
      </c>
      <c r="F2375" t="s">
        <v>294</v>
      </c>
      <c r="H2375" t="s">
        <v>128</v>
      </c>
      <c r="I2375" s="3">
        <v>2.85736448349855E-3</v>
      </c>
      <c r="J2375" s="7">
        <v>28142052356.25</v>
      </c>
      <c r="K2375">
        <v>3.6555</v>
      </c>
      <c r="L2375" s="3">
        <f t="shared" si="185"/>
        <v>0.98579238371259348</v>
      </c>
      <c r="M2375" s="3">
        <f t="shared" si="186"/>
        <v>2.8985459116020224E-3</v>
      </c>
      <c r="N2375">
        <f t="shared" si="187"/>
        <v>81571030.801298499</v>
      </c>
      <c r="O2375">
        <f t="shared" si="188"/>
        <v>22.314602872739297</v>
      </c>
      <c r="P2375" s="3">
        <f t="shared" si="189"/>
        <v>2.8985459116020224E-3</v>
      </c>
      <c r="Q2375" t="s">
        <v>1638</v>
      </c>
      <c r="R2375" t="s">
        <v>128</v>
      </c>
      <c r="S2375" t="s">
        <v>295</v>
      </c>
    </row>
    <row r="2376" spans="1:19" x14ac:dyDescent="0.35">
      <c r="A2376" t="s">
        <v>73</v>
      </c>
      <c r="B2376" t="s">
        <v>52</v>
      </c>
      <c r="C2376" t="s">
        <v>29</v>
      </c>
      <c r="D2376" t="s">
        <v>30</v>
      </c>
      <c r="E2376" t="s">
        <v>1201</v>
      </c>
      <c r="F2376" t="s">
        <v>1202</v>
      </c>
      <c r="H2376" t="s">
        <v>128</v>
      </c>
      <c r="I2376" s="3">
        <v>7.1478911891548697E-3</v>
      </c>
      <c r="J2376" s="7">
        <v>7930987799.5100002</v>
      </c>
      <c r="K2376">
        <v>3.6555</v>
      </c>
      <c r="L2376" s="3">
        <f t="shared" si="185"/>
        <v>0.95735713154437951</v>
      </c>
      <c r="M2376" s="3">
        <f t="shared" si="186"/>
        <v>7.4662745527618391E-3</v>
      </c>
      <c r="N2376">
        <f t="shared" si="187"/>
        <v>59214932.385746129</v>
      </c>
      <c r="O2376">
        <f t="shared" si="188"/>
        <v>16.198859905825778</v>
      </c>
      <c r="P2376" s="3">
        <f t="shared" si="189"/>
        <v>7.4662745527618391E-3</v>
      </c>
      <c r="Q2376" t="s">
        <v>1638</v>
      </c>
      <c r="R2376" t="s">
        <v>128</v>
      </c>
      <c r="S2376" t="s">
        <v>1203</v>
      </c>
    </row>
    <row r="2377" spans="1:19" x14ac:dyDescent="0.35">
      <c r="A2377" t="s">
        <v>73</v>
      </c>
      <c r="B2377" t="s">
        <v>52</v>
      </c>
      <c r="C2377" t="s">
        <v>29</v>
      </c>
      <c r="D2377" t="s">
        <v>30</v>
      </c>
      <c r="E2377" t="s">
        <v>835</v>
      </c>
      <c r="F2377" t="s">
        <v>836</v>
      </c>
      <c r="G2377" t="s">
        <v>837</v>
      </c>
      <c r="H2377" t="s">
        <v>452</v>
      </c>
      <c r="I2377" s="3">
        <v>1.05364676019498E-6</v>
      </c>
      <c r="J2377" s="7">
        <v>7930987799.5100002</v>
      </c>
      <c r="K2377">
        <v>3.6555</v>
      </c>
      <c r="L2377" s="3">
        <f t="shared" si="185"/>
        <v>0.95735713154437951</v>
      </c>
      <c r="M2377" s="3">
        <f t="shared" si="186"/>
        <v>1.1005785881547349E-6</v>
      </c>
      <c r="N2377">
        <f t="shared" si="187"/>
        <v>8728.675355057143</v>
      </c>
      <c r="O2377">
        <f t="shared" si="188"/>
        <v>2.3878198208335775E-3</v>
      </c>
      <c r="P2377" s="3">
        <f t="shared" si="189"/>
        <v>1.1005785881547349E-6</v>
      </c>
      <c r="Q2377" t="s">
        <v>1638</v>
      </c>
      <c r="R2377" t="s">
        <v>452</v>
      </c>
      <c r="S2377" t="s">
        <v>837</v>
      </c>
    </row>
    <row r="2378" spans="1:19" x14ac:dyDescent="0.35">
      <c r="A2378" t="s">
        <v>73</v>
      </c>
      <c r="B2378" t="s">
        <v>52</v>
      </c>
      <c r="C2378" t="s">
        <v>76</v>
      </c>
      <c r="D2378" t="s">
        <v>77</v>
      </c>
      <c r="E2378" t="s">
        <v>835</v>
      </c>
      <c r="F2378" t="s">
        <v>836</v>
      </c>
      <c r="G2378" t="s">
        <v>837</v>
      </c>
      <c r="H2378" t="s">
        <v>452</v>
      </c>
      <c r="I2378" s="3">
        <v>2.4313588149509499E-6</v>
      </c>
      <c r="J2378" s="7">
        <v>3465085733.4400001</v>
      </c>
      <c r="K2378">
        <v>3.6555</v>
      </c>
      <c r="L2378" s="3">
        <f t="shared" si="185"/>
        <v>0.98851089210213039</v>
      </c>
      <c r="M2378" s="3">
        <f t="shared" si="186"/>
        <v>2.4596176272580192E-6</v>
      </c>
      <c r="N2378">
        <f t="shared" si="187"/>
        <v>8522.7859499293063</v>
      </c>
      <c r="O2378">
        <f t="shared" si="188"/>
        <v>2.3314966351878829E-3</v>
      </c>
      <c r="P2378" s="3">
        <f t="shared" si="189"/>
        <v>2.4596176272580192E-6</v>
      </c>
      <c r="Q2378" t="s">
        <v>1638</v>
      </c>
      <c r="R2378" t="s">
        <v>452</v>
      </c>
      <c r="S2378" t="s">
        <v>837</v>
      </c>
    </row>
    <row r="2379" spans="1:19" x14ac:dyDescent="0.35">
      <c r="A2379" t="s">
        <v>73</v>
      </c>
      <c r="B2379" t="s">
        <v>52</v>
      </c>
      <c r="C2379" t="s">
        <v>39</v>
      </c>
      <c r="D2379" t="s">
        <v>40</v>
      </c>
      <c r="E2379" t="s">
        <v>1201</v>
      </c>
      <c r="F2379" t="s">
        <v>1202</v>
      </c>
      <c r="H2379" t="s">
        <v>128</v>
      </c>
      <c r="I2379" s="3">
        <v>1.17766137576237E-3</v>
      </c>
      <c r="J2379" s="7">
        <v>28142052356.25</v>
      </c>
      <c r="K2379">
        <v>3.6555</v>
      </c>
      <c r="L2379" s="3">
        <f t="shared" si="185"/>
        <v>0.98579238371259348</v>
      </c>
      <c r="M2379" s="3">
        <f t="shared" si="186"/>
        <v>1.1946342812339233E-3</v>
      </c>
      <c r="N2379">
        <f t="shared" si="187"/>
        <v>33619460.489056155</v>
      </c>
      <c r="O2379">
        <f t="shared" si="188"/>
        <v>9.1969526710589964</v>
      </c>
      <c r="P2379" s="3">
        <f t="shared" si="189"/>
        <v>1.1946342812339233E-3</v>
      </c>
      <c r="Q2379" t="s">
        <v>1638</v>
      </c>
      <c r="R2379" t="s">
        <v>128</v>
      </c>
      <c r="S2379" t="s">
        <v>1203</v>
      </c>
    </row>
    <row r="2380" spans="1:19" x14ac:dyDescent="0.35">
      <c r="A2380" t="s">
        <v>73</v>
      </c>
      <c r="B2380" t="s">
        <v>52</v>
      </c>
      <c r="C2380" t="s">
        <v>39</v>
      </c>
      <c r="D2380" t="s">
        <v>40</v>
      </c>
      <c r="E2380" t="s">
        <v>134</v>
      </c>
      <c r="F2380" t="s">
        <v>135</v>
      </c>
      <c r="H2380" t="s">
        <v>128</v>
      </c>
      <c r="I2380" s="3">
        <v>1.4710011802554399E-3</v>
      </c>
      <c r="J2380" s="7">
        <v>28142052356.25</v>
      </c>
      <c r="K2380">
        <v>3.6555</v>
      </c>
      <c r="L2380" s="3">
        <f t="shared" si="185"/>
        <v>0.98579238371259348</v>
      </c>
      <c r="M2380" s="3">
        <f t="shared" si="186"/>
        <v>1.492201811009638E-3</v>
      </c>
      <c r="N2380">
        <f t="shared" si="187"/>
        <v>41993621.491524301</v>
      </c>
      <c r="O2380">
        <f t="shared" si="188"/>
        <v>11.487791407885187</v>
      </c>
      <c r="P2380" s="3">
        <f t="shared" si="189"/>
        <v>1.492201811009638E-3</v>
      </c>
      <c r="Q2380" t="s">
        <v>1638</v>
      </c>
      <c r="R2380" t="s">
        <v>128</v>
      </c>
      <c r="S2380" t="s">
        <v>136</v>
      </c>
    </row>
    <row r="2381" spans="1:19" x14ac:dyDescent="0.35">
      <c r="A2381" t="s">
        <v>73</v>
      </c>
      <c r="B2381" t="s">
        <v>52</v>
      </c>
      <c r="C2381" t="s">
        <v>39</v>
      </c>
      <c r="D2381" t="s">
        <v>40</v>
      </c>
      <c r="E2381" t="s">
        <v>835</v>
      </c>
      <c r="F2381" t="s">
        <v>836</v>
      </c>
      <c r="G2381" t="s">
        <v>837</v>
      </c>
      <c r="H2381" t="s">
        <v>452</v>
      </c>
      <c r="I2381" s="3">
        <v>9.11259359848973E-7</v>
      </c>
      <c r="J2381" s="7">
        <v>28142052356.25</v>
      </c>
      <c r="K2381">
        <v>3.6555</v>
      </c>
      <c r="L2381" s="3">
        <f t="shared" si="185"/>
        <v>0.98579238371259348</v>
      </c>
      <c r="M2381" s="3">
        <f t="shared" si="186"/>
        <v>9.2439277773386558E-7</v>
      </c>
      <c r="N2381">
        <f t="shared" si="187"/>
        <v>26014.309948725815</v>
      </c>
      <c r="O2381">
        <f t="shared" si="188"/>
        <v>7.1164847349817571E-3</v>
      </c>
      <c r="P2381" s="3">
        <f t="shared" si="189"/>
        <v>9.2439277773386558E-7</v>
      </c>
      <c r="Q2381" t="s">
        <v>1638</v>
      </c>
      <c r="R2381" t="s">
        <v>452</v>
      </c>
      <c r="S2381" t="s">
        <v>837</v>
      </c>
    </row>
    <row r="2382" spans="1:19" x14ac:dyDescent="0.35">
      <c r="A2382" t="s">
        <v>73</v>
      </c>
      <c r="B2382" t="s">
        <v>52</v>
      </c>
      <c r="C2382" t="s">
        <v>76</v>
      </c>
      <c r="D2382" t="s">
        <v>77</v>
      </c>
      <c r="E2382" t="s">
        <v>1302</v>
      </c>
      <c r="F2382" t="s">
        <v>1303</v>
      </c>
      <c r="G2382" t="s">
        <v>1304</v>
      </c>
      <c r="H2382" t="s">
        <v>452</v>
      </c>
      <c r="I2382" s="3">
        <v>8.1908846393897403E-7</v>
      </c>
      <c r="J2382" s="7">
        <v>3465085733.4400001</v>
      </c>
      <c r="K2382">
        <v>3.6555</v>
      </c>
      <c r="L2382" s="3">
        <f t="shared" si="185"/>
        <v>0.98851089210213039</v>
      </c>
      <c r="M2382" s="3">
        <f t="shared" si="186"/>
        <v>8.2860843566137253E-7</v>
      </c>
      <c r="N2382">
        <f t="shared" si="187"/>
        <v>2871.1992690182583</v>
      </c>
      <c r="O2382">
        <f t="shared" si="188"/>
        <v>7.8544638736650484E-4</v>
      </c>
      <c r="P2382" s="3">
        <f t="shared" si="189"/>
        <v>8.2860843566137253E-7</v>
      </c>
      <c r="Q2382" t="s">
        <v>1638</v>
      </c>
      <c r="R2382" t="s">
        <v>452</v>
      </c>
      <c r="S2382" t="s">
        <v>1304</v>
      </c>
    </row>
    <row r="2383" spans="1:19" x14ac:dyDescent="0.35">
      <c r="A2383" t="s">
        <v>73</v>
      </c>
      <c r="B2383" t="s">
        <v>52</v>
      </c>
      <c r="C2383" t="s">
        <v>29</v>
      </c>
      <c r="D2383" t="s">
        <v>30</v>
      </c>
      <c r="E2383" t="s">
        <v>134</v>
      </c>
      <c r="F2383" t="s">
        <v>135</v>
      </c>
      <c r="H2383" t="s">
        <v>128</v>
      </c>
      <c r="I2383" s="3">
        <v>6.27640157254285E-3</v>
      </c>
      <c r="J2383" s="7">
        <v>7930987799.5100002</v>
      </c>
      <c r="K2383">
        <v>3.6555</v>
      </c>
      <c r="L2383" s="3">
        <f t="shared" si="185"/>
        <v>0.95735713154437951</v>
      </c>
      <c r="M2383" s="3">
        <f t="shared" si="186"/>
        <v>6.5559668025013292E-3</v>
      </c>
      <c r="N2383">
        <f t="shared" si="187"/>
        <v>51995292.724630632</v>
      </c>
      <c r="O2383">
        <f t="shared" si="188"/>
        <v>14.22385247562047</v>
      </c>
      <c r="P2383" s="3">
        <f t="shared" si="189"/>
        <v>6.5559668025013292E-3</v>
      </c>
      <c r="Q2383" t="s">
        <v>1638</v>
      </c>
      <c r="R2383" t="s">
        <v>128</v>
      </c>
      <c r="S2383" t="s">
        <v>136</v>
      </c>
    </row>
    <row r="2384" spans="1:19" x14ac:dyDescent="0.35">
      <c r="A2384" t="s">
        <v>73</v>
      </c>
      <c r="B2384" t="s">
        <v>52</v>
      </c>
      <c r="C2384" t="s">
        <v>29</v>
      </c>
      <c r="D2384" t="s">
        <v>30</v>
      </c>
      <c r="E2384" t="s">
        <v>298</v>
      </c>
      <c r="F2384" t="s">
        <v>299</v>
      </c>
      <c r="H2384" t="s">
        <v>128</v>
      </c>
      <c r="I2384" s="3">
        <v>1.0364451151324E-2</v>
      </c>
      <c r="J2384" s="7">
        <v>7930987799.5100002</v>
      </c>
      <c r="K2384">
        <v>3.6555</v>
      </c>
      <c r="L2384" s="3">
        <f t="shared" si="185"/>
        <v>0.95735713154437951</v>
      </c>
      <c r="M2384" s="3">
        <f t="shared" si="186"/>
        <v>1.0826107426185233E-2</v>
      </c>
      <c r="N2384">
        <f t="shared" si="187"/>
        <v>85861725.913259685</v>
      </c>
      <c r="O2384">
        <f t="shared" si="188"/>
        <v>23.488367094312594</v>
      </c>
      <c r="P2384" s="3">
        <f t="shared" si="189"/>
        <v>1.0826107426185233E-2</v>
      </c>
      <c r="Q2384" t="s">
        <v>1638</v>
      </c>
      <c r="R2384" t="s">
        <v>128</v>
      </c>
      <c r="S2384" t="s">
        <v>300</v>
      </c>
    </row>
    <row r="2385" spans="1:19" x14ac:dyDescent="0.35">
      <c r="A2385" t="s">
        <v>73</v>
      </c>
      <c r="B2385" t="s">
        <v>52</v>
      </c>
      <c r="C2385" t="s">
        <v>39</v>
      </c>
      <c r="D2385" t="s">
        <v>40</v>
      </c>
      <c r="E2385" t="s">
        <v>1302</v>
      </c>
      <c r="F2385" t="s">
        <v>1303</v>
      </c>
      <c r="G2385" t="s">
        <v>1304</v>
      </c>
      <c r="H2385" t="s">
        <v>452</v>
      </c>
      <c r="I2385" s="3">
        <v>1.41971406503955E-7</v>
      </c>
      <c r="J2385" s="7">
        <v>28142052356.25</v>
      </c>
      <c r="K2385">
        <v>3.6555</v>
      </c>
      <c r="L2385" s="3">
        <f t="shared" si="185"/>
        <v>0.98579238371259348</v>
      </c>
      <c r="M2385" s="3">
        <f t="shared" si="186"/>
        <v>1.4401755263037878E-7</v>
      </c>
      <c r="N2385">
        <f t="shared" si="187"/>
        <v>4052.9495063431095</v>
      </c>
      <c r="O2385">
        <f t="shared" si="188"/>
        <v>1.1087264413467679E-3</v>
      </c>
      <c r="P2385" s="3">
        <f t="shared" si="189"/>
        <v>1.4401755263037878E-7</v>
      </c>
      <c r="Q2385" t="s">
        <v>1638</v>
      </c>
      <c r="R2385" t="s">
        <v>452</v>
      </c>
      <c r="S2385" t="s">
        <v>1304</v>
      </c>
    </row>
    <row r="2386" spans="1:19" x14ac:dyDescent="0.35">
      <c r="A2386" t="s">
        <v>73</v>
      </c>
      <c r="B2386" t="s">
        <v>52</v>
      </c>
      <c r="C2386" t="s">
        <v>39</v>
      </c>
      <c r="D2386" t="s">
        <v>40</v>
      </c>
      <c r="E2386" t="s">
        <v>847</v>
      </c>
      <c r="F2386" t="s">
        <v>848</v>
      </c>
      <c r="G2386" t="s">
        <v>849</v>
      </c>
      <c r="H2386" t="s">
        <v>452</v>
      </c>
      <c r="I2386" s="3">
        <v>2.2977555752365401E-8</v>
      </c>
      <c r="J2386" s="7">
        <v>28142052356.25</v>
      </c>
      <c r="K2386">
        <v>3.6555</v>
      </c>
      <c r="L2386" s="3">
        <f t="shared" si="185"/>
        <v>0.98579238371259348</v>
      </c>
      <c r="M2386" s="3">
        <f t="shared" si="186"/>
        <v>2.3308717060512894E-8</v>
      </c>
      <c r="N2386">
        <f t="shared" si="187"/>
        <v>655.95513587397147</v>
      </c>
      <c r="O2386">
        <f t="shared" si="188"/>
        <v>1.7944334177922897E-4</v>
      </c>
      <c r="P2386" s="3">
        <f t="shared" si="189"/>
        <v>2.3308717060512894E-8</v>
      </c>
      <c r="Q2386" t="s">
        <v>1638</v>
      </c>
      <c r="R2386" t="s">
        <v>452</v>
      </c>
      <c r="S2386" t="s">
        <v>849</v>
      </c>
    </row>
    <row r="2387" spans="1:19" x14ac:dyDescent="0.35">
      <c r="A2387" t="s">
        <v>73</v>
      </c>
      <c r="B2387" t="s">
        <v>52</v>
      </c>
      <c r="C2387" t="s">
        <v>39</v>
      </c>
      <c r="D2387" t="s">
        <v>40</v>
      </c>
      <c r="E2387" t="s">
        <v>298</v>
      </c>
      <c r="F2387" t="s">
        <v>299</v>
      </c>
      <c r="H2387" t="s">
        <v>128</v>
      </c>
      <c r="I2387" s="3">
        <v>1.4890073638658199E-3</v>
      </c>
      <c r="J2387" s="7">
        <v>28142052356.25</v>
      </c>
      <c r="K2387">
        <v>3.6555</v>
      </c>
      <c r="L2387" s="3">
        <f t="shared" si="185"/>
        <v>0.98579238371259348</v>
      </c>
      <c r="M2387" s="3">
        <f t="shared" si="186"/>
        <v>1.5104675066143929E-3</v>
      </c>
      <c r="N2387">
        <f t="shared" si="187"/>
        <v>42507655.653556637</v>
      </c>
      <c r="O2387">
        <f t="shared" si="188"/>
        <v>11.628410792930278</v>
      </c>
      <c r="P2387" s="3">
        <f t="shared" si="189"/>
        <v>1.5104675066143929E-3</v>
      </c>
      <c r="Q2387" t="s">
        <v>1638</v>
      </c>
      <c r="R2387" t="s">
        <v>128</v>
      </c>
      <c r="S2387" t="s">
        <v>300</v>
      </c>
    </row>
    <row r="2388" spans="1:19" x14ac:dyDescent="0.35">
      <c r="A2388" t="s">
        <v>73</v>
      </c>
      <c r="B2388" t="s">
        <v>52</v>
      </c>
      <c r="C2388" t="s">
        <v>39</v>
      </c>
      <c r="D2388" t="s">
        <v>40</v>
      </c>
      <c r="E2388" t="s">
        <v>313</v>
      </c>
      <c r="F2388" t="s">
        <v>314</v>
      </c>
      <c r="H2388" t="s">
        <v>128</v>
      </c>
      <c r="I2388" s="3">
        <v>2.4278185047735502E-3</v>
      </c>
      <c r="J2388" s="7">
        <v>28142052356.25</v>
      </c>
      <c r="K2388">
        <v>3.6555</v>
      </c>
      <c r="L2388" s="3">
        <f t="shared" si="185"/>
        <v>0.98579238371259348</v>
      </c>
      <c r="M2388" s="3">
        <f t="shared" si="186"/>
        <v>2.4628091521970794E-3</v>
      </c>
      <c r="N2388">
        <f t="shared" si="187"/>
        <v>69308504.104581878</v>
      </c>
      <c r="O2388">
        <f t="shared" si="188"/>
        <v>18.960061306136474</v>
      </c>
      <c r="P2388" s="3">
        <f t="shared" si="189"/>
        <v>2.462809152197079E-3</v>
      </c>
      <c r="Q2388" t="s">
        <v>1638</v>
      </c>
      <c r="R2388" t="s">
        <v>128</v>
      </c>
      <c r="S2388" t="s">
        <v>315</v>
      </c>
    </row>
    <row r="2389" spans="1:19" x14ac:dyDescent="0.35">
      <c r="A2389" t="s">
        <v>73</v>
      </c>
      <c r="B2389" t="s">
        <v>52</v>
      </c>
      <c r="C2389" t="s">
        <v>76</v>
      </c>
      <c r="D2389" t="s">
        <v>77</v>
      </c>
      <c r="E2389" t="s">
        <v>847</v>
      </c>
      <c r="F2389" t="s">
        <v>848</v>
      </c>
      <c r="G2389" t="s">
        <v>849</v>
      </c>
      <c r="H2389" t="s">
        <v>452</v>
      </c>
      <c r="I2389" s="3">
        <v>1.8296937232874299E-7</v>
      </c>
      <c r="J2389" s="7">
        <v>3465085733.4400001</v>
      </c>
      <c r="K2389">
        <v>3.6555</v>
      </c>
      <c r="L2389" s="3">
        <f t="shared" si="185"/>
        <v>0.98851089210213039</v>
      </c>
      <c r="M2389" s="3">
        <f t="shared" si="186"/>
        <v>1.8509595978213973E-7</v>
      </c>
      <c r="N2389">
        <f t="shared" si="187"/>
        <v>641.37336955847638</v>
      </c>
      <c r="O2389">
        <f t="shared" si="188"/>
        <v>1.7545434812159111E-4</v>
      </c>
      <c r="P2389" s="3">
        <f t="shared" si="189"/>
        <v>1.8509595978213973E-7</v>
      </c>
      <c r="Q2389" t="s">
        <v>1638</v>
      </c>
      <c r="R2389" t="s">
        <v>452</v>
      </c>
      <c r="S2389" t="s">
        <v>849</v>
      </c>
    </row>
    <row r="2390" spans="1:19" x14ac:dyDescent="0.35">
      <c r="A2390" t="s">
        <v>73</v>
      </c>
      <c r="B2390" t="s">
        <v>52</v>
      </c>
      <c r="C2390" t="s">
        <v>76</v>
      </c>
      <c r="D2390" t="s">
        <v>77</v>
      </c>
      <c r="E2390" t="s">
        <v>1466</v>
      </c>
      <c r="F2390" t="s">
        <v>1467</v>
      </c>
      <c r="G2390" t="s">
        <v>1468</v>
      </c>
      <c r="H2390" t="s">
        <v>452</v>
      </c>
      <c r="I2390" s="3">
        <v>7.5461000584295997E-3</v>
      </c>
      <c r="J2390" s="7">
        <v>3465085733.4400001</v>
      </c>
      <c r="K2390">
        <v>3.6555</v>
      </c>
      <c r="L2390" s="3">
        <f t="shared" si="185"/>
        <v>0.98851089210213039</v>
      </c>
      <c r="M2390" s="3">
        <f t="shared" si="186"/>
        <v>7.6338056755068679E-3</v>
      </c>
      <c r="N2390">
        <f t="shared" si="187"/>
        <v>26451791.138052151</v>
      </c>
      <c r="O2390">
        <f t="shared" si="188"/>
        <v>7.2361622590759547</v>
      </c>
      <c r="P2390" s="3">
        <f t="shared" si="189"/>
        <v>7.6338056755068679E-3</v>
      </c>
      <c r="Q2390" t="s">
        <v>1638</v>
      </c>
      <c r="R2390" t="s">
        <v>452</v>
      </c>
      <c r="S2390" t="s">
        <v>1468</v>
      </c>
    </row>
    <row r="2391" spans="1:19" x14ac:dyDescent="0.35">
      <c r="A2391" t="s">
        <v>73</v>
      </c>
      <c r="B2391" t="s">
        <v>52</v>
      </c>
      <c r="C2391" t="s">
        <v>29</v>
      </c>
      <c r="D2391" t="s">
        <v>30</v>
      </c>
      <c r="E2391" t="s">
        <v>313</v>
      </c>
      <c r="F2391" t="s">
        <v>314</v>
      </c>
      <c r="H2391" t="s">
        <v>128</v>
      </c>
      <c r="I2391" s="3">
        <v>9.4783601895443003E-3</v>
      </c>
      <c r="J2391" s="7">
        <v>7930987799.5100002</v>
      </c>
      <c r="K2391">
        <v>3.6555</v>
      </c>
      <c r="L2391" s="3">
        <f t="shared" si="185"/>
        <v>0.95735713154437951</v>
      </c>
      <c r="M2391" s="3">
        <f t="shared" si="186"/>
        <v>9.9005479535668132E-3</v>
      </c>
      <c r="N2391">
        <f t="shared" si="187"/>
        <v>78521125.028202102</v>
      </c>
      <c r="O2391">
        <f t="shared" si="188"/>
        <v>21.480269464697606</v>
      </c>
      <c r="P2391" s="3">
        <f t="shared" si="189"/>
        <v>9.9005479535668132E-3</v>
      </c>
      <c r="Q2391" t="s">
        <v>1638</v>
      </c>
      <c r="R2391" t="s">
        <v>128</v>
      </c>
      <c r="S2391" t="s">
        <v>315</v>
      </c>
    </row>
    <row r="2392" spans="1:19" x14ac:dyDescent="0.35">
      <c r="A2392" t="s">
        <v>73</v>
      </c>
      <c r="B2392" t="s">
        <v>52</v>
      </c>
      <c r="C2392" t="s">
        <v>29</v>
      </c>
      <c r="D2392" t="s">
        <v>30</v>
      </c>
      <c r="E2392" t="s">
        <v>189</v>
      </c>
      <c r="F2392" t="s">
        <v>190</v>
      </c>
      <c r="G2392" t="s">
        <v>191</v>
      </c>
      <c r="H2392" t="s">
        <v>128</v>
      </c>
      <c r="I2392" s="3">
        <v>8.8121964442931106E-3</v>
      </c>
      <c r="J2392" s="7">
        <v>7930987799.5100002</v>
      </c>
      <c r="K2392">
        <v>3.6555</v>
      </c>
      <c r="L2392" s="3">
        <f t="shared" si="185"/>
        <v>0.95735713154437951</v>
      </c>
      <c r="M2392" s="3">
        <f t="shared" si="186"/>
        <v>9.204711756915146E-3</v>
      </c>
      <c r="N2392">
        <f t="shared" si="187"/>
        <v>73002456.642100275</v>
      </c>
      <c r="O2392">
        <f t="shared" si="188"/>
        <v>19.970580397237114</v>
      </c>
      <c r="P2392" s="3">
        <f t="shared" si="189"/>
        <v>9.2047117569151442E-3</v>
      </c>
      <c r="Q2392" t="s">
        <v>1638</v>
      </c>
      <c r="R2392" t="s">
        <v>128</v>
      </c>
      <c r="S2392" t="s">
        <v>191</v>
      </c>
    </row>
    <row r="2393" spans="1:19" x14ac:dyDescent="0.35">
      <c r="A2393" t="s">
        <v>73</v>
      </c>
      <c r="B2393" t="s">
        <v>52</v>
      </c>
      <c r="C2393" t="s">
        <v>39</v>
      </c>
      <c r="D2393" t="s">
        <v>40</v>
      </c>
      <c r="E2393" t="s">
        <v>1466</v>
      </c>
      <c r="F2393" t="s">
        <v>1467</v>
      </c>
      <c r="G2393" t="s">
        <v>1468</v>
      </c>
      <c r="H2393" t="s">
        <v>452</v>
      </c>
      <c r="I2393" s="3">
        <v>4.5736161303445997E-3</v>
      </c>
      <c r="J2393" s="7">
        <v>28142052356.25</v>
      </c>
      <c r="K2393">
        <v>3.6555</v>
      </c>
      <c r="L2393" s="3">
        <f t="shared" si="185"/>
        <v>0.98579238371259348</v>
      </c>
      <c r="M2393" s="3">
        <f t="shared" si="186"/>
        <v>4.6395328325827597E-3</v>
      </c>
      <c r="N2393">
        <f t="shared" si="187"/>
        <v>130565975.88308489</v>
      </c>
      <c r="O2393">
        <f t="shared" si="188"/>
        <v>35.717679081680998</v>
      </c>
      <c r="P2393" s="3">
        <f t="shared" si="189"/>
        <v>4.6395328325827597E-3</v>
      </c>
      <c r="Q2393" t="s">
        <v>1638</v>
      </c>
      <c r="R2393" t="s">
        <v>452</v>
      </c>
      <c r="S2393" t="s">
        <v>1468</v>
      </c>
    </row>
    <row r="2394" spans="1:19" x14ac:dyDescent="0.35">
      <c r="A2394" t="s">
        <v>73</v>
      </c>
      <c r="B2394" t="s">
        <v>52</v>
      </c>
      <c r="C2394" t="s">
        <v>76</v>
      </c>
      <c r="D2394" t="s">
        <v>77</v>
      </c>
      <c r="E2394" t="s">
        <v>1305</v>
      </c>
      <c r="F2394" t="s">
        <v>1306</v>
      </c>
      <c r="G2394" t="s">
        <v>1307</v>
      </c>
      <c r="H2394" t="s">
        <v>452</v>
      </c>
      <c r="I2394" s="3">
        <v>5.5543257758748803E-8</v>
      </c>
      <c r="J2394" s="7">
        <v>3465085733.4400001</v>
      </c>
      <c r="K2394">
        <v>3.6555</v>
      </c>
      <c r="L2394" s="3">
        <f t="shared" si="185"/>
        <v>0.98851089210213039</v>
      </c>
      <c r="M2394" s="3">
        <f t="shared" si="186"/>
        <v>5.618881714154164E-8</v>
      </c>
      <c r="N2394">
        <f t="shared" si="187"/>
        <v>194.69906865602485</v>
      </c>
      <c r="O2394">
        <f t="shared" si="188"/>
        <v>5.326195285351521E-5</v>
      </c>
      <c r="P2394" s="3">
        <f t="shared" si="189"/>
        <v>5.618881714154164E-8</v>
      </c>
      <c r="Q2394" t="s">
        <v>1638</v>
      </c>
      <c r="R2394" t="s">
        <v>452</v>
      </c>
      <c r="S2394" t="s">
        <v>1307</v>
      </c>
    </row>
    <row r="2395" spans="1:19" x14ac:dyDescent="0.35">
      <c r="A2395" t="s">
        <v>73</v>
      </c>
      <c r="B2395" t="s">
        <v>52</v>
      </c>
      <c r="C2395" t="s">
        <v>39</v>
      </c>
      <c r="D2395" t="s">
        <v>40</v>
      </c>
      <c r="E2395" t="s">
        <v>189</v>
      </c>
      <c r="F2395" t="s">
        <v>190</v>
      </c>
      <c r="G2395" t="s">
        <v>191</v>
      </c>
      <c r="H2395" t="s">
        <v>128</v>
      </c>
      <c r="I2395" s="3">
        <v>3.8683309874116101E-3</v>
      </c>
      <c r="J2395" s="7">
        <v>28142052356.25</v>
      </c>
      <c r="K2395">
        <v>3.6555</v>
      </c>
      <c r="L2395" s="3">
        <f t="shared" si="185"/>
        <v>0.98579238371259348</v>
      </c>
      <c r="M2395" s="3">
        <f t="shared" si="186"/>
        <v>3.924082850836284E-3</v>
      </c>
      <c r="N2395">
        <f t="shared" si="187"/>
        <v>110431745.03849746</v>
      </c>
      <c r="O2395">
        <f t="shared" si="188"/>
        <v>30.209751070577887</v>
      </c>
      <c r="P2395" s="3">
        <f t="shared" si="189"/>
        <v>3.924082850836284E-3</v>
      </c>
      <c r="Q2395" t="s">
        <v>1638</v>
      </c>
      <c r="R2395" t="s">
        <v>128</v>
      </c>
      <c r="S2395" t="s">
        <v>191</v>
      </c>
    </row>
    <row r="2396" spans="1:19" x14ac:dyDescent="0.35">
      <c r="A2396" t="s">
        <v>73</v>
      </c>
      <c r="B2396" t="s">
        <v>52</v>
      </c>
      <c r="C2396" t="s">
        <v>39</v>
      </c>
      <c r="D2396" t="s">
        <v>40</v>
      </c>
      <c r="E2396" t="s">
        <v>1305</v>
      </c>
      <c r="F2396" t="s">
        <v>1306</v>
      </c>
      <c r="G2396" t="s">
        <v>1307</v>
      </c>
      <c r="H2396" t="s">
        <v>452</v>
      </c>
      <c r="I2396" s="3">
        <v>1.1172668428875899E-8</v>
      </c>
      <c r="J2396" s="7">
        <v>28142052356.25</v>
      </c>
      <c r="K2396">
        <v>3.6555</v>
      </c>
      <c r="L2396" s="3">
        <f t="shared" si="185"/>
        <v>0.98579238371259348</v>
      </c>
      <c r="M2396" s="3">
        <f t="shared" si="186"/>
        <v>1.1333693192879522E-8</v>
      </c>
      <c r="N2396">
        <f t="shared" si="187"/>
        <v>318.95338722368973</v>
      </c>
      <c r="O2396">
        <f t="shared" si="188"/>
        <v>8.7253012508190325E-5</v>
      </c>
      <c r="P2396" s="3">
        <f t="shared" si="189"/>
        <v>1.1333693192879522E-8</v>
      </c>
      <c r="Q2396" t="s">
        <v>1638</v>
      </c>
      <c r="R2396" t="s">
        <v>452</v>
      </c>
      <c r="S2396" t="s">
        <v>1307</v>
      </c>
    </row>
    <row r="2397" spans="1:19" x14ac:dyDescent="0.35">
      <c r="A2397" t="s">
        <v>73</v>
      </c>
      <c r="B2397" t="s">
        <v>52</v>
      </c>
      <c r="C2397" t="s">
        <v>39</v>
      </c>
      <c r="D2397" t="s">
        <v>40</v>
      </c>
      <c r="E2397" t="s">
        <v>325</v>
      </c>
      <c r="F2397" t="s">
        <v>326</v>
      </c>
      <c r="H2397" t="s">
        <v>128</v>
      </c>
      <c r="I2397" s="3">
        <v>4.5060818633231997E-3</v>
      </c>
      <c r="J2397" s="7">
        <v>28142052356.25</v>
      </c>
      <c r="K2397">
        <v>3.6555</v>
      </c>
      <c r="L2397" s="3">
        <f t="shared" si="185"/>
        <v>0.98579238371259348</v>
      </c>
      <c r="M2397" s="3">
        <f t="shared" si="186"/>
        <v>4.571025235915134E-3</v>
      </c>
      <c r="N2397">
        <f t="shared" si="187"/>
        <v>128638031.51086371</v>
      </c>
      <c r="O2397">
        <f t="shared" si="188"/>
        <v>35.19026987029509</v>
      </c>
      <c r="P2397" s="3">
        <f t="shared" si="189"/>
        <v>4.571025235915134E-3</v>
      </c>
      <c r="Q2397" t="s">
        <v>1638</v>
      </c>
      <c r="R2397" t="s">
        <v>128</v>
      </c>
      <c r="S2397" t="s">
        <v>327</v>
      </c>
    </row>
    <row r="2398" spans="1:19" x14ac:dyDescent="0.35">
      <c r="A2398" t="s">
        <v>73</v>
      </c>
      <c r="B2398" t="s">
        <v>52</v>
      </c>
      <c r="C2398" t="s">
        <v>39</v>
      </c>
      <c r="D2398" t="s">
        <v>40</v>
      </c>
      <c r="E2398" t="s">
        <v>853</v>
      </c>
      <c r="F2398" t="s">
        <v>854</v>
      </c>
      <c r="G2398" t="s">
        <v>855</v>
      </c>
      <c r="H2398" t="s">
        <v>452</v>
      </c>
      <c r="I2398" s="3">
        <v>6.9449685043540396E-3</v>
      </c>
      <c r="J2398" s="7">
        <v>28142052356.25</v>
      </c>
      <c r="K2398">
        <v>3.6555</v>
      </c>
      <c r="L2398" s="3">
        <f t="shared" si="185"/>
        <v>0.98579238371259348</v>
      </c>
      <c r="M2398" s="3">
        <f t="shared" si="186"/>
        <v>7.045062042575931E-3</v>
      </c>
      <c r="N2398">
        <f t="shared" si="187"/>
        <v>198262504.85520142</v>
      </c>
      <c r="O2398">
        <f t="shared" si="188"/>
        <v>54.236767844399246</v>
      </c>
      <c r="P2398" s="3">
        <f t="shared" si="189"/>
        <v>7.045062042575931E-3</v>
      </c>
      <c r="Q2398" t="s">
        <v>1638</v>
      </c>
      <c r="R2398" t="s">
        <v>452</v>
      </c>
      <c r="S2398" t="s">
        <v>855</v>
      </c>
    </row>
    <row r="2399" spans="1:19" x14ac:dyDescent="0.35">
      <c r="A2399" t="s">
        <v>73</v>
      </c>
      <c r="B2399" t="s">
        <v>52</v>
      </c>
      <c r="C2399" t="s">
        <v>29</v>
      </c>
      <c r="D2399" t="s">
        <v>30</v>
      </c>
      <c r="E2399" t="s">
        <v>325</v>
      </c>
      <c r="F2399" t="s">
        <v>326</v>
      </c>
      <c r="H2399" t="s">
        <v>128</v>
      </c>
      <c r="I2399" s="3">
        <v>1.7295184898910701E-2</v>
      </c>
      <c r="J2399" s="7">
        <v>7930987799.5100002</v>
      </c>
      <c r="K2399">
        <v>3.6555</v>
      </c>
      <c r="L2399" s="3">
        <f t="shared" si="185"/>
        <v>0.95735713154437951</v>
      </c>
      <c r="M2399" s="3">
        <f t="shared" si="186"/>
        <v>1.8065551850029709E-2</v>
      </c>
      <c r="N2399">
        <f t="shared" si="187"/>
        <v>143277671.31400093</v>
      </c>
      <c r="O2399">
        <f t="shared" si="188"/>
        <v>39.195095421693594</v>
      </c>
      <c r="P2399" s="3">
        <f t="shared" si="189"/>
        <v>1.8065551850029709E-2</v>
      </c>
      <c r="Q2399" t="s">
        <v>1638</v>
      </c>
      <c r="R2399" t="s">
        <v>128</v>
      </c>
      <c r="S2399" t="s">
        <v>327</v>
      </c>
    </row>
    <row r="2400" spans="1:19" x14ac:dyDescent="0.35">
      <c r="A2400" t="s">
        <v>73</v>
      </c>
      <c r="B2400" t="s">
        <v>52</v>
      </c>
      <c r="C2400" t="s">
        <v>76</v>
      </c>
      <c r="D2400" t="s">
        <v>77</v>
      </c>
      <c r="E2400" t="s">
        <v>853</v>
      </c>
      <c r="F2400" t="s">
        <v>854</v>
      </c>
      <c r="G2400" t="s">
        <v>855</v>
      </c>
      <c r="H2400" t="s">
        <v>452</v>
      </c>
      <c r="I2400" s="3">
        <v>1.0932362811691699E-2</v>
      </c>
      <c r="J2400" s="7">
        <v>3465085733.4400001</v>
      </c>
      <c r="K2400">
        <v>3.6555</v>
      </c>
      <c r="L2400" s="3">
        <f t="shared" si="185"/>
        <v>0.98851089210213039</v>
      </c>
      <c r="M2400" s="3">
        <f t="shared" si="186"/>
        <v>1.1059425747391962E-2</v>
      </c>
      <c r="N2400">
        <f t="shared" si="187"/>
        <v>38321858.377326898</v>
      </c>
      <c r="O2400">
        <f t="shared" si="188"/>
        <v>10.483342464047846</v>
      </c>
      <c r="P2400" s="3">
        <f t="shared" si="189"/>
        <v>1.1059425747391962E-2</v>
      </c>
      <c r="Q2400" t="s">
        <v>1638</v>
      </c>
      <c r="R2400" t="s">
        <v>452</v>
      </c>
      <c r="S2400" t="s">
        <v>855</v>
      </c>
    </row>
    <row r="2401" spans="1:19" x14ac:dyDescent="0.35">
      <c r="A2401" t="s">
        <v>73</v>
      </c>
      <c r="B2401" t="s">
        <v>52</v>
      </c>
      <c r="C2401" t="s">
        <v>29</v>
      </c>
      <c r="D2401" t="s">
        <v>30</v>
      </c>
      <c r="E2401" t="s">
        <v>1204</v>
      </c>
      <c r="F2401" t="s">
        <v>1205</v>
      </c>
      <c r="G2401" t="s">
        <v>1206</v>
      </c>
      <c r="H2401" t="s">
        <v>128</v>
      </c>
      <c r="I2401" s="3">
        <v>2.5868839425620899E-3</v>
      </c>
      <c r="J2401" s="7">
        <v>7930987799.5100002</v>
      </c>
      <c r="K2401">
        <v>3.6555</v>
      </c>
      <c r="L2401" s="3">
        <f t="shared" si="185"/>
        <v>0.95735713154437951</v>
      </c>
      <c r="M2401" s="3">
        <f t="shared" si="186"/>
        <v>2.7021096488715839E-3</v>
      </c>
      <c r="N2401">
        <f t="shared" si="187"/>
        <v>21430398.658138782</v>
      </c>
      <c r="O2401">
        <f t="shared" si="188"/>
        <v>5.8625081816820632</v>
      </c>
      <c r="P2401" s="3">
        <f t="shared" si="189"/>
        <v>2.7021096488715839E-3</v>
      </c>
      <c r="Q2401" t="s">
        <v>1638</v>
      </c>
      <c r="R2401" t="s">
        <v>128</v>
      </c>
      <c r="S2401" t="s">
        <v>1206</v>
      </c>
    </row>
    <row r="2402" spans="1:19" x14ac:dyDescent="0.35">
      <c r="A2402" t="s">
        <v>73</v>
      </c>
      <c r="B2402" t="s">
        <v>52</v>
      </c>
      <c r="C2402" t="s">
        <v>39</v>
      </c>
      <c r="D2402" t="s">
        <v>40</v>
      </c>
      <c r="E2402" t="s">
        <v>1204</v>
      </c>
      <c r="F2402" t="s">
        <v>1205</v>
      </c>
      <c r="G2402" t="s">
        <v>1206</v>
      </c>
      <c r="H2402" t="s">
        <v>128</v>
      </c>
      <c r="I2402" s="3">
        <v>1.8537448980593399E-4</v>
      </c>
      <c r="J2402" s="7">
        <v>28142052356.25</v>
      </c>
      <c r="K2402">
        <v>3.6555</v>
      </c>
      <c r="L2402" s="3">
        <f t="shared" si="185"/>
        <v>0.98579238371259348</v>
      </c>
      <c r="M2402" s="3">
        <f t="shared" si="186"/>
        <v>1.8804617774362891E-4</v>
      </c>
      <c r="N2402">
        <f t="shared" si="187"/>
        <v>5292005.3794538984</v>
      </c>
      <c r="O2402">
        <f t="shared" si="188"/>
        <v>1.4476830473133355</v>
      </c>
      <c r="P2402" s="3">
        <f t="shared" si="189"/>
        <v>1.8804617774362891E-4</v>
      </c>
      <c r="Q2402" t="s">
        <v>1638</v>
      </c>
      <c r="R2402" t="s">
        <v>128</v>
      </c>
      <c r="S2402" t="s">
        <v>1206</v>
      </c>
    </row>
    <row r="2403" spans="1:19" x14ac:dyDescent="0.35">
      <c r="A2403" t="s">
        <v>73</v>
      </c>
      <c r="B2403" t="s">
        <v>52</v>
      </c>
      <c r="C2403" t="s">
        <v>39</v>
      </c>
      <c r="D2403" t="s">
        <v>40</v>
      </c>
      <c r="E2403" t="s">
        <v>859</v>
      </c>
      <c r="F2403" t="s">
        <v>860</v>
      </c>
      <c r="G2403" t="s">
        <v>861</v>
      </c>
      <c r="H2403" t="s">
        <v>452</v>
      </c>
      <c r="I2403" s="3">
        <v>1.8710750906879401E-7</v>
      </c>
      <c r="J2403" s="7">
        <v>28142052356.25</v>
      </c>
      <c r="K2403">
        <v>3.6555</v>
      </c>
      <c r="L2403" s="3">
        <f t="shared" si="185"/>
        <v>0.98579238371259348</v>
      </c>
      <c r="M2403" s="3">
        <f t="shared" si="186"/>
        <v>1.8980417394190881E-7</v>
      </c>
      <c r="N2403">
        <f t="shared" si="187"/>
        <v>5341.4790005079794</v>
      </c>
      <c r="O2403">
        <f t="shared" si="188"/>
        <v>1.4612170703072027E-3</v>
      </c>
      <c r="P2403" s="3">
        <f t="shared" si="189"/>
        <v>1.8980417394190881E-7</v>
      </c>
      <c r="Q2403" t="s">
        <v>1638</v>
      </c>
      <c r="R2403" t="s">
        <v>452</v>
      </c>
      <c r="S2403" t="s">
        <v>861</v>
      </c>
    </row>
    <row r="2404" spans="1:19" x14ac:dyDescent="0.35">
      <c r="A2404" t="s">
        <v>73</v>
      </c>
      <c r="B2404" t="s">
        <v>52</v>
      </c>
      <c r="C2404" t="s">
        <v>76</v>
      </c>
      <c r="D2404" t="s">
        <v>77</v>
      </c>
      <c r="E2404" t="s">
        <v>859</v>
      </c>
      <c r="F2404" t="s">
        <v>860</v>
      </c>
      <c r="G2404" t="s">
        <v>861</v>
      </c>
      <c r="H2404" t="s">
        <v>452</v>
      </c>
      <c r="I2404" s="3">
        <v>1.2407899171606599E-6</v>
      </c>
      <c r="J2404" s="7">
        <v>3465085733.4400001</v>
      </c>
      <c r="K2404">
        <v>3.6555</v>
      </c>
      <c r="L2404" s="3">
        <f t="shared" si="185"/>
        <v>0.98851089210213039</v>
      </c>
      <c r="M2404" s="3">
        <f t="shared" si="186"/>
        <v>1.2552111737707234E-6</v>
      </c>
      <c r="N2404">
        <f t="shared" si="187"/>
        <v>4349.4143306874103</v>
      </c>
      <c r="O2404">
        <f t="shared" si="188"/>
        <v>1.189827473857861E-3</v>
      </c>
      <c r="P2404" s="3">
        <f t="shared" si="189"/>
        <v>1.2552111737707234E-6</v>
      </c>
      <c r="Q2404" t="s">
        <v>1638</v>
      </c>
      <c r="R2404" t="s">
        <v>452</v>
      </c>
      <c r="S2404" t="s">
        <v>861</v>
      </c>
    </row>
    <row r="2405" spans="1:19" x14ac:dyDescent="0.35">
      <c r="A2405" t="s">
        <v>73</v>
      </c>
      <c r="B2405" t="s">
        <v>52</v>
      </c>
      <c r="C2405" t="s">
        <v>39</v>
      </c>
      <c r="D2405" t="s">
        <v>40</v>
      </c>
      <c r="E2405" t="s">
        <v>328</v>
      </c>
      <c r="F2405" t="s">
        <v>329</v>
      </c>
      <c r="G2405" t="s">
        <v>330</v>
      </c>
      <c r="H2405" t="s">
        <v>128</v>
      </c>
      <c r="I2405" s="3">
        <v>1.5913998120510199E-4</v>
      </c>
      <c r="J2405" s="7">
        <v>28142052356.25</v>
      </c>
      <c r="K2405">
        <v>3.6555</v>
      </c>
      <c r="L2405" s="3">
        <f t="shared" si="185"/>
        <v>0.98579238371259348</v>
      </c>
      <c r="M2405" s="3">
        <f t="shared" si="186"/>
        <v>1.6143356738643566E-4</v>
      </c>
      <c r="N2405">
        <f t="shared" si="187"/>
        <v>4543071.9054452851</v>
      </c>
      <c r="O2405">
        <f t="shared" si="188"/>
        <v>1.2428045152360239</v>
      </c>
      <c r="P2405" s="3">
        <f t="shared" si="189"/>
        <v>1.6143356738643568E-4</v>
      </c>
      <c r="Q2405" t="s">
        <v>1638</v>
      </c>
      <c r="R2405" t="s">
        <v>128</v>
      </c>
      <c r="S2405" t="s">
        <v>330</v>
      </c>
    </row>
    <row r="2406" spans="1:19" x14ac:dyDescent="0.35">
      <c r="A2406" t="s">
        <v>73</v>
      </c>
      <c r="B2406" t="s">
        <v>52</v>
      </c>
      <c r="C2406" t="s">
        <v>29</v>
      </c>
      <c r="D2406" t="s">
        <v>30</v>
      </c>
      <c r="E2406" t="s">
        <v>339</v>
      </c>
      <c r="F2406" t="s">
        <v>340</v>
      </c>
      <c r="H2406" t="s">
        <v>128</v>
      </c>
      <c r="I2406" s="3">
        <v>1.48609486889263E-2</v>
      </c>
      <c r="J2406" s="7">
        <v>7930987799.5100002</v>
      </c>
      <c r="K2406">
        <v>3.6555</v>
      </c>
      <c r="L2406" s="3">
        <f t="shared" si="185"/>
        <v>0.95735713154437951</v>
      </c>
      <c r="M2406" s="3">
        <f t="shared" si="186"/>
        <v>1.5522889211628964E-2</v>
      </c>
      <c r="N2406">
        <f t="shared" si="187"/>
        <v>123111844.95057473</v>
      </c>
      <c r="O2406">
        <f t="shared" si="188"/>
        <v>33.678524128183483</v>
      </c>
      <c r="P2406" s="3">
        <f t="shared" si="189"/>
        <v>1.5522889211628964E-2</v>
      </c>
      <c r="Q2406" t="s">
        <v>1638</v>
      </c>
      <c r="R2406" t="s">
        <v>128</v>
      </c>
      <c r="S2406" t="s">
        <v>205</v>
      </c>
    </row>
    <row r="2407" spans="1:19" x14ac:dyDescent="0.35">
      <c r="A2407" t="s">
        <v>73</v>
      </c>
      <c r="B2407" t="s">
        <v>52</v>
      </c>
      <c r="C2407" t="s">
        <v>39</v>
      </c>
      <c r="D2407" t="s">
        <v>40</v>
      </c>
      <c r="E2407" t="s">
        <v>865</v>
      </c>
      <c r="F2407" t="s">
        <v>866</v>
      </c>
      <c r="G2407" t="s">
        <v>867</v>
      </c>
      <c r="H2407" t="s">
        <v>452</v>
      </c>
      <c r="I2407" s="3">
        <v>1.4608424344109001E-7</v>
      </c>
      <c r="J2407" s="7">
        <v>28142052356.25</v>
      </c>
      <c r="K2407">
        <v>3.6555</v>
      </c>
      <c r="L2407" s="3">
        <f t="shared" si="185"/>
        <v>0.98579238371259348</v>
      </c>
      <c r="M2407" s="3">
        <f t="shared" si="186"/>
        <v>1.4818966534405756E-7</v>
      </c>
      <c r="N2407">
        <f t="shared" si="187"/>
        <v>4170.3613207676344</v>
      </c>
      <c r="O2407">
        <f t="shared" si="188"/>
        <v>1.1408456629100354E-3</v>
      </c>
      <c r="P2407" s="3">
        <f t="shared" si="189"/>
        <v>1.4818966534405756E-7</v>
      </c>
      <c r="Q2407" t="s">
        <v>1638</v>
      </c>
      <c r="R2407" t="s">
        <v>452</v>
      </c>
      <c r="S2407" t="s">
        <v>867</v>
      </c>
    </row>
    <row r="2408" spans="1:19" x14ac:dyDescent="0.35">
      <c r="A2408" t="s">
        <v>73</v>
      </c>
      <c r="B2408" t="s">
        <v>52</v>
      </c>
      <c r="C2408" t="s">
        <v>76</v>
      </c>
      <c r="D2408" t="s">
        <v>77</v>
      </c>
      <c r="E2408" t="s">
        <v>865</v>
      </c>
      <c r="F2408" t="s">
        <v>866</v>
      </c>
      <c r="G2408" t="s">
        <v>867</v>
      </c>
      <c r="H2408" t="s">
        <v>452</v>
      </c>
      <c r="I2408" s="3">
        <v>1.15978927262435E-6</v>
      </c>
      <c r="J2408" s="7">
        <v>3465085733.4400001</v>
      </c>
      <c r="K2408">
        <v>3.6555</v>
      </c>
      <c r="L2408" s="3">
        <f t="shared" si="185"/>
        <v>0.98851089210213039</v>
      </c>
      <c r="M2408" s="3">
        <f t="shared" si="186"/>
        <v>1.1732690877669395E-6</v>
      </c>
      <c r="N2408">
        <f t="shared" si="187"/>
        <v>4065.4779775073853</v>
      </c>
      <c r="O2408">
        <f t="shared" si="188"/>
        <v>1.1121537347852238E-3</v>
      </c>
      <c r="P2408" s="3">
        <f t="shared" si="189"/>
        <v>1.1732690877669395E-6</v>
      </c>
      <c r="Q2408" t="s">
        <v>1638</v>
      </c>
      <c r="R2408" t="s">
        <v>452</v>
      </c>
      <c r="S2408" t="s">
        <v>867</v>
      </c>
    </row>
    <row r="2409" spans="1:19" x14ac:dyDescent="0.35">
      <c r="A2409" t="s">
        <v>73</v>
      </c>
      <c r="B2409" t="s">
        <v>52</v>
      </c>
      <c r="C2409" t="s">
        <v>39</v>
      </c>
      <c r="D2409" t="s">
        <v>40</v>
      </c>
      <c r="E2409" t="s">
        <v>339</v>
      </c>
      <c r="F2409" t="s">
        <v>340</v>
      </c>
      <c r="H2409" t="s">
        <v>128</v>
      </c>
      <c r="I2409" s="3">
        <v>2.6133161075423501E-3</v>
      </c>
      <c r="J2409" s="7">
        <v>28142052356.25</v>
      </c>
      <c r="K2409">
        <v>3.6555</v>
      </c>
      <c r="L2409" s="3">
        <f t="shared" si="185"/>
        <v>0.98579238371259348</v>
      </c>
      <c r="M2409" s="3">
        <f t="shared" si="186"/>
        <v>2.6509802172546091E-3</v>
      </c>
      <c r="N2409">
        <f t="shared" si="187"/>
        <v>74604024.069362208</v>
      </c>
      <c r="O2409">
        <f t="shared" si="188"/>
        <v>20.408705804776972</v>
      </c>
      <c r="P2409" s="3">
        <f t="shared" si="189"/>
        <v>2.6509802172546091E-3</v>
      </c>
      <c r="Q2409" t="s">
        <v>1638</v>
      </c>
      <c r="R2409" t="s">
        <v>128</v>
      </c>
      <c r="S2409" t="s">
        <v>205</v>
      </c>
    </row>
    <row r="2410" spans="1:19" x14ac:dyDescent="0.35">
      <c r="A2410" t="s">
        <v>73</v>
      </c>
      <c r="B2410" t="s">
        <v>52</v>
      </c>
      <c r="C2410" t="s">
        <v>29</v>
      </c>
      <c r="D2410" t="s">
        <v>30</v>
      </c>
      <c r="E2410" t="s">
        <v>341</v>
      </c>
      <c r="F2410" t="s">
        <v>342</v>
      </c>
      <c r="G2410" t="s">
        <v>343</v>
      </c>
      <c r="H2410" t="s">
        <v>128</v>
      </c>
      <c r="I2410" s="3">
        <v>2.9692509402873199E-3</v>
      </c>
      <c r="J2410" s="7">
        <v>7930987799.5100002</v>
      </c>
      <c r="K2410">
        <v>3.6555</v>
      </c>
      <c r="L2410" s="3">
        <f t="shared" si="185"/>
        <v>0.95735713154437951</v>
      </c>
      <c r="M2410" s="3">
        <f t="shared" si="186"/>
        <v>3.1015081440897759E-3</v>
      </c>
      <c r="N2410">
        <f t="shared" si="187"/>
        <v>24598023.250856917</v>
      </c>
      <c r="O2410">
        <f t="shared" si="188"/>
        <v>6.7290447957480284</v>
      </c>
      <c r="P2410" s="3">
        <f t="shared" si="189"/>
        <v>3.1015081440897759E-3</v>
      </c>
      <c r="Q2410" t="s">
        <v>1638</v>
      </c>
      <c r="R2410" t="s">
        <v>128</v>
      </c>
      <c r="S2410" t="s">
        <v>343</v>
      </c>
    </row>
    <row r="2411" spans="1:19" x14ac:dyDescent="0.35">
      <c r="A2411" t="s">
        <v>73</v>
      </c>
      <c r="B2411" t="s">
        <v>52</v>
      </c>
      <c r="C2411" t="s">
        <v>39</v>
      </c>
      <c r="D2411" t="s">
        <v>40</v>
      </c>
      <c r="E2411" t="s">
        <v>1308</v>
      </c>
      <c r="F2411" t="s">
        <v>1309</v>
      </c>
      <c r="G2411" t="s">
        <v>1310</v>
      </c>
      <c r="H2411" t="s">
        <v>452</v>
      </c>
      <c r="I2411" s="3">
        <v>6.3370047144636399E-9</v>
      </c>
      <c r="J2411" s="7">
        <v>28142052356.25</v>
      </c>
      <c r="K2411">
        <v>3.6555</v>
      </c>
      <c r="L2411" s="3">
        <f t="shared" si="185"/>
        <v>0.98579238371259348</v>
      </c>
      <c r="M2411" s="3">
        <f t="shared" si="186"/>
        <v>6.428336046377069E-9</v>
      </c>
      <c r="N2411">
        <f t="shared" si="187"/>
        <v>180.90656958071261</v>
      </c>
      <c r="O2411">
        <f t="shared" si="188"/>
        <v>4.9488871448697205E-5</v>
      </c>
      <c r="P2411" s="3">
        <f t="shared" si="189"/>
        <v>6.428336046377069E-9</v>
      </c>
      <c r="Q2411" t="s">
        <v>1638</v>
      </c>
      <c r="R2411" t="s">
        <v>452</v>
      </c>
      <c r="S2411" t="s">
        <v>1310</v>
      </c>
    </row>
    <row r="2412" spans="1:19" x14ac:dyDescent="0.35">
      <c r="A2412" t="s">
        <v>73</v>
      </c>
      <c r="B2412" t="s">
        <v>52</v>
      </c>
      <c r="C2412" t="s">
        <v>76</v>
      </c>
      <c r="D2412" t="s">
        <v>77</v>
      </c>
      <c r="E2412" t="s">
        <v>1308</v>
      </c>
      <c r="F2412" t="s">
        <v>1309</v>
      </c>
      <c r="G2412" t="s">
        <v>1310</v>
      </c>
      <c r="H2412" t="s">
        <v>452</v>
      </c>
      <c r="I2412" s="3">
        <v>5.0810230663580702E-8</v>
      </c>
      <c r="J2412" s="7">
        <v>3465085733.4400001</v>
      </c>
      <c r="K2412">
        <v>3.6555</v>
      </c>
      <c r="L2412" s="3">
        <f t="shared" si="185"/>
        <v>0.98851089210213039</v>
      </c>
      <c r="M2412" s="3">
        <f t="shared" si="186"/>
        <v>5.1400779768374189E-8</v>
      </c>
      <c r="N2412">
        <f t="shared" si="187"/>
        <v>178.10810866308481</v>
      </c>
      <c r="O2412">
        <f t="shared" si="188"/>
        <v>4.8723323392992697E-5</v>
      </c>
      <c r="P2412" s="3">
        <f t="shared" si="189"/>
        <v>5.1400779768374196E-8</v>
      </c>
      <c r="Q2412" t="s">
        <v>1638</v>
      </c>
      <c r="R2412" t="s">
        <v>452</v>
      </c>
      <c r="S2412" t="s">
        <v>1310</v>
      </c>
    </row>
    <row r="2413" spans="1:19" x14ac:dyDescent="0.35">
      <c r="A2413" t="s">
        <v>73</v>
      </c>
      <c r="B2413" t="s">
        <v>52</v>
      </c>
      <c r="C2413" t="s">
        <v>29</v>
      </c>
      <c r="D2413" t="s">
        <v>30</v>
      </c>
      <c r="E2413" t="s">
        <v>1209</v>
      </c>
      <c r="F2413" t="s">
        <v>1210</v>
      </c>
      <c r="G2413" t="s">
        <v>1211</v>
      </c>
      <c r="H2413" t="s">
        <v>128</v>
      </c>
      <c r="I2413" s="3">
        <v>7.76108195302511E-4</v>
      </c>
      <c r="J2413" s="7">
        <v>7930987799.5100002</v>
      </c>
      <c r="K2413">
        <v>3.6555</v>
      </c>
      <c r="L2413" s="3">
        <f t="shared" si="185"/>
        <v>0.95735713154437951</v>
      </c>
      <c r="M2413" s="3">
        <f t="shared" si="186"/>
        <v>8.1067782307164393E-4</v>
      </c>
      <c r="N2413">
        <f t="shared" si="187"/>
        <v>6429475.9241145346</v>
      </c>
      <c r="O2413">
        <f t="shared" si="188"/>
        <v>1.7588499313676746</v>
      </c>
      <c r="P2413" s="3">
        <f t="shared" si="189"/>
        <v>8.1067782307164393E-4</v>
      </c>
      <c r="Q2413" t="s">
        <v>1638</v>
      </c>
      <c r="R2413" t="s">
        <v>128</v>
      </c>
      <c r="S2413" t="s">
        <v>1211</v>
      </c>
    </row>
    <row r="2414" spans="1:19" x14ac:dyDescent="0.35">
      <c r="A2414" t="s">
        <v>73</v>
      </c>
      <c r="B2414" t="s">
        <v>52</v>
      </c>
      <c r="C2414" t="s">
        <v>29</v>
      </c>
      <c r="D2414" t="s">
        <v>30</v>
      </c>
      <c r="E2414" t="s">
        <v>358</v>
      </c>
      <c r="F2414" t="s">
        <v>359</v>
      </c>
      <c r="G2414" t="s">
        <v>360</v>
      </c>
      <c r="H2414" t="s">
        <v>128</v>
      </c>
      <c r="I2414" s="3">
        <v>4.6049465924324498E-3</v>
      </c>
      <c r="J2414" s="7">
        <v>7930987799.5100002</v>
      </c>
      <c r="K2414">
        <v>3.6555</v>
      </c>
      <c r="L2414" s="3">
        <f t="shared" si="185"/>
        <v>0.95735713154437951</v>
      </c>
      <c r="M2414" s="3">
        <f t="shared" si="186"/>
        <v>4.8100614083313818E-3</v>
      </c>
      <c r="N2414">
        <f t="shared" si="187"/>
        <v>38148538.344370075</v>
      </c>
      <c r="O2414">
        <f t="shared" si="188"/>
        <v>10.435928968505014</v>
      </c>
      <c r="P2414" s="3">
        <f t="shared" si="189"/>
        <v>4.8100614083313809E-3</v>
      </c>
      <c r="Q2414" t="s">
        <v>1638</v>
      </c>
      <c r="R2414" t="s">
        <v>128</v>
      </c>
      <c r="S2414" t="s">
        <v>360</v>
      </c>
    </row>
    <row r="2415" spans="1:19" x14ac:dyDescent="0.35">
      <c r="A2415" t="s">
        <v>73</v>
      </c>
      <c r="B2415" t="s">
        <v>52</v>
      </c>
      <c r="C2415" t="s">
        <v>39</v>
      </c>
      <c r="D2415" t="s">
        <v>40</v>
      </c>
      <c r="E2415" t="s">
        <v>1311</v>
      </c>
      <c r="F2415" t="s">
        <v>1312</v>
      </c>
      <c r="G2415" t="s">
        <v>1313</v>
      </c>
      <c r="H2415" t="s">
        <v>452</v>
      </c>
      <c r="I2415" s="3">
        <v>6.5010555357483298E-3</v>
      </c>
      <c r="J2415" s="7">
        <v>28142052356.25</v>
      </c>
      <c r="K2415">
        <v>3.6555</v>
      </c>
      <c r="L2415" s="3">
        <f t="shared" si="185"/>
        <v>0.98579238371259348</v>
      </c>
      <c r="M2415" s="3">
        <f t="shared" si="186"/>
        <v>6.5947512307456659E-3</v>
      </c>
      <c r="N2415">
        <f t="shared" si="187"/>
        <v>185589834.41208866</v>
      </c>
      <c r="O2415">
        <f t="shared" si="188"/>
        <v>50.770027195209593</v>
      </c>
      <c r="P2415" s="3">
        <f t="shared" si="189"/>
        <v>6.5947512307456659E-3</v>
      </c>
      <c r="Q2415" t="s">
        <v>1638</v>
      </c>
      <c r="R2415" t="s">
        <v>452</v>
      </c>
      <c r="S2415" t="s">
        <v>1313</v>
      </c>
    </row>
    <row r="2416" spans="1:19" x14ac:dyDescent="0.35">
      <c r="A2416" t="s">
        <v>73</v>
      </c>
      <c r="B2416" t="s">
        <v>52</v>
      </c>
      <c r="C2416" t="s">
        <v>29</v>
      </c>
      <c r="D2416" t="s">
        <v>30</v>
      </c>
      <c r="E2416" t="s">
        <v>1311</v>
      </c>
      <c r="F2416" t="s">
        <v>1312</v>
      </c>
      <c r="G2416" t="s">
        <v>1313</v>
      </c>
      <c r="H2416" t="s">
        <v>452</v>
      </c>
      <c r="I2416" s="3">
        <v>8.9366635240765904E-4</v>
      </c>
      <c r="J2416" s="7">
        <v>7930987799.5100002</v>
      </c>
      <c r="K2416">
        <v>3.6555</v>
      </c>
      <c r="L2416" s="3">
        <f t="shared" si="185"/>
        <v>0.95735713154437951</v>
      </c>
      <c r="M2416" s="3">
        <f t="shared" si="186"/>
        <v>9.3347228840926226E-4</v>
      </c>
      <c r="N2416">
        <f t="shared" si="187"/>
        <v>7403357.3305545393</v>
      </c>
      <c r="O2416">
        <f t="shared" si="188"/>
        <v>2.0252653072232358</v>
      </c>
      <c r="P2416" s="3">
        <f t="shared" si="189"/>
        <v>9.3347228840926226E-4</v>
      </c>
      <c r="Q2416" t="s">
        <v>1638</v>
      </c>
      <c r="R2416" t="s">
        <v>452</v>
      </c>
      <c r="S2416" t="s">
        <v>1313</v>
      </c>
    </row>
    <row r="2417" spans="1:19" x14ac:dyDescent="0.35">
      <c r="A2417" t="s">
        <v>73</v>
      </c>
      <c r="B2417" t="s">
        <v>52</v>
      </c>
      <c r="C2417" t="s">
        <v>39</v>
      </c>
      <c r="D2417" t="s">
        <v>40</v>
      </c>
      <c r="E2417" t="s">
        <v>358</v>
      </c>
      <c r="F2417" t="s">
        <v>359</v>
      </c>
      <c r="G2417" t="s">
        <v>360</v>
      </c>
      <c r="H2417" t="s">
        <v>128</v>
      </c>
      <c r="I2417" s="3">
        <v>2.0165908923642198E-3</v>
      </c>
      <c r="J2417" s="7">
        <v>28142052356.25</v>
      </c>
      <c r="K2417">
        <v>3.6555</v>
      </c>
      <c r="L2417" s="3">
        <f t="shared" si="185"/>
        <v>0.98579238371259348</v>
      </c>
      <c r="M2417" s="3">
        <f t="shared" si="186"/>
        <v>2.0456547703985449E-3</v>
      </c>
      <c r="N2417">
        <f t="shared" si="187"/>
        <v>57568923.651368424</v>
      </c>
      <c r="O2417">
        <f t="shared" si="188"/>
        <v>15.748577117047851</v>
      </c>
      <c r="P2417" s="3">
        <f t="shared" si="189"/>
        <v>2.0456547703985449E-3</v>
      </c>
      <c r="Q2417" t="s">
        <v>1638</v>
      </c>
      <c r="R2417" t="s">
        <v>128</v>
      </c>
      <c r="S2417" t="s">
        <v>360</v>
      </c>
    </row>
    <row r="2418" spans="1:19" x14ac:dyDescent="0.35">
      <c r="A2418" t="s">
        <v>73</v>
      </c>
      <c r="B2418" t="s">
        <v>52</v>
      </c>
      <c r="C2418" t="s">
        <v>29</v>
      </c>
      <c r="D2418" t="s">
        <v>30</v>
      </c>
      <c r="E2418" t="s">
        <v>1212</v>
      </c>
      <c r="F2418" t="s">
        <v>1213</v>
      </c>
      <c r="G2418" t="s">
        <v>343</v>
      </c>
      <c r="H2418" t="s">
        <v>128</v>
      </c>
      <c r="I2418" s="3">
        <v>2.2270944793475402E-3</v>
      </c>
      <c r="J2418" s="7">
        <v>7930987799.5100002</v>
      </c>
      <c r="K2418">
        <v>3.6555</v>
      </c>
      <c r="L2418" s="3">
        <f t="shared" si="185"/>
        <v>0.95735713154437951</v>
      </c>
      <c r="M2418" s="3">
        <f t="shared" si="186"/>
        <v>2.3262943430053724E-3</v>
      </c>
      <c r="N2418">
        <f t="shared" si="187"/>
        <v>18449812.052444741</v>
      </c>
      <c r="O2418">
        <f t="shared" si="188"/>
        <v>5.0471377520023912</v>
      </c>
      <c r="P2418" s="3">
        <f t="shared" si="189"/>
        <v>2.3262943430053724E-3</v>
      </c>
      <c r="Q2418" t="s">
        <v>1638</v>
      </c>
      <c r="R2418" t="s">
        <v>128</v>
      </c>
      <c r="S2418" t="s">
        <v>343</v>
      </c>
    </row>
    <row r="2419" spans="1:19" x14ac:dyDescent="0.35">
      <c r="A2419" t="s">
        <v>73</v>
      </c>
      <c r="B2419" t="s">
        <v>52</v>
      </c>
      <c r="C2419" t="s">
        <v>76</v>
      </c>
      <c r="D2419" t="s">
        <v>77</v>
      </c>
      <c r="E2419" t="s">
        <v>1311</v>
      </c>
      <c r="F2419" t="s">
        <v>1312</v>
      </c>
      <c r="G2419" t="s">
        <v>1313</v>
      </c>
      <c r="H2419" t="s">
        <v>452</v>
      </c>
      <c r="I2419" s="3">
        <v>1.3304213860974801E-2</v>
      </c>
      <c r="J2419" s="7">
        <v>3465085733.4400001</v>
      </c>
      <c r="K2419">
        <v>3.6555</v>
      </c>
      <c r="L2419" s="3">
        <f t="shared" si="185"/>
        <v>0.98851089210213039</v>
      </c>
      <c r="M2419" s="3">
        <f t="shared" si="186"/>
        <v>1.3458843971544466E-2</v>
      </c>
      <c r="N2419">
        <f t="shared" si="187"/>
        <v>46636048.234393679</v>
      </c>
      <c r="O2419">
        <f t="shared" si="188"/>
        <v>12.757775471041903</v>
      </c>
      <c r="P2419" s="3">
        <f t="shared" si="189"/>
        <v>1.3458843971544466E-2</v>
      </c>
      <c r="Q2419" t="s">
        <v>1638</v>
      </c>
      <c r="R2419" t="s">
        <v>452</v>
      </c>
      <c r="S2419" t="s">
        <v>1313</v>
      </c>
    </row>
    <row r="2420" spans="1:19" x14ac:dyDescent="0.35">
      <c r="A2420" t="s">
        <v>73</v>
      </c>
      <c r="B2420" t="s">
        <v>52</v>
      </c>
      <c r="C2420" t="s">
        <v>76</v>
      </c>
      <c r="D2420" t="s">
        <v>77</v>
      </c>
      <c r="E2420" t="s">
        <v>880</v>
      </c>
      <c r="F2420" t="s">
        <v>881</v>
      </c>
      <c r="G2420" t="s">
        <v>882</v>
      </c>
      <c r="H2420" t="s">
        <v>452</v>
      </c>
      <c r="I2420" s="3">
        <v>8.7433965043595505E-2</v>
      </c>
      <c r="J2420" s="7">
        <v>3465085733.4400001</v>
      </c>
      <c r="K2420">
        <v>3.6555</v>
      </c>
      <c r="L2420" s="3">
        <f t="shared" si="185"/>
        <v>0.98851089210213039</v>
      </c>
      <c r="M2420" s="3">
        <f t="shared" si="186"/>
        <v>8.8450178690152509E-2</v>
      </c>
      <c r="N2420">
        <f t="shared" si="187"/>
        <v>306487452.29946619</v>
      </c>
      <c r="O2420">
        <f t="shared" si="188"/>
        <v>83.842826507855605</v>
      </c>
      <c r="P2420" s="3">
        <f t="shared" si="189"/>
        <v>8.8450178690152509E-2</v>
      </c>
      <c r="Q2420" t="s">
        <v>1638</v>
      </c>
      <c r="R2420" t="s">
        <v>452</v>
      </c>
      <c r="S2420" t="s">
        <v>882</v>
      </c>
    </row>
    <row r="2421" spans="1:19" x14ac:dyDescent="0.35">
      <c r="A2421" t="s">
        <v>73</v>
      </c>
      <c r="B2421" t="s">
        <v>52</v>
      </c>
      <c r="C2421" t="s">
        <v>39</v>
      </c>
      <c r="D2421" t="s">
        <v>40</v>
      </c>
      <c r="E2421" t="s">
        <v>361</v>
      </c>
      <c r="F2421" t="s">
        <v>362</v>
      </c>
      <c r="G2421" t="s">
        <v>363</v>
      </c>
      <c r="H2421" t="s">
        <v>128</v>
      </c>
      <c r="I2421" s="3">
        <v>4.4353491918059599E-4</v>
      </c>
      <c r="J2421" s="7">
        <v>28142052356.25</v>
      </c>
      <c r="K2421">
        <v>3.6555</v>
      </c>
      <c r="L2421" s="3">
        <f t="shared" si="185"/>
        <v>0.98579238371259348</v>
      </c>
      <c r="M2421" s="3">
        <f t="shared" si="186"/>
        <v>4.4992731381246704E-4</v>
      </c>
      <c r="N2421">
        <f t="shared" si="187"/>
        <v>12661878.021817371</v>
      </c>
      <c r="O2421">
        <f t="shared" si="188"/>
        <v>3.4637882702277039</v>
      </c>
      <c r="P2421" s="3">
        <f t="shared" si="189"/>
        <v>4.4992731381246704E-4</v>
      </c>
      <c r="Q2421" t="s">
        <v>1638</v>
      </c>
      <c r="R2421" t="s">
        <v>128</v>
      </c>
      <c r="S2421" t="s">
        <v>363</v>
      </c>
    </row>
    <row r="2422" spans="1:19" x14ac:dyDescent="0.35">
      <c r="A2422" t="s">
        <v>73</v>
      </c>
      <c r="B2422" t="s">
        <v>52</v>
      </c>
      <c r="C2422" t="s">
        <v>29</v>
      </c>
      <c r="D2422" t="s">
        <v>30</v>
      </c>
      <c r="E2422" t="s">
        <v>361</v>
      </c>
      <c r="F2422" t="s">
        <v>362</v>
      </c>
      <c r="G2422" t="s">
        <v>363</v>
      </c>
      <c r="H2422" t="s">
        <v>128</v>
      </c>
      <c r="I2422" s="3">
        <v>2.3210583646009501E-3</v>
      </c>
      <c r="J2422" s="7">
        <v>7930987799.5100002</v>
      </c>
      <c r="K2422">
        <v>3.6555</v>
      </c>
      <c r="L2422" s="3">
        <f t="shared" si="185"/>
        <v>0.95735713154437951</v>
      </c>
      <c r="M2422" s="3">
        <f t="shared" si="186"/>
        <v>2.4244435938516372E-3</v>
      </c>
      <c r="N2422">
        <f t="shared" si="187"/>
        <v>19228232.563437514</v>
      </c>
      <c r="O2422">
        <f t="shared" si="188"/>
        <v>5.2600827693714995</v>
      </c>
      <c r="P2422" s="3">
        <f t="shared" si="189"/>
        <v>2.4244435938516372E-3</v>
      </c>
      <c r="Q2422" t="s">
        <v>1638</v>
      </c>
      <c r="R2422" t="s">
        <v>128</v>
      </c>
      <c r="S2422" t="s">
        <v>363</v>
      </c>
    </row>
    <row r="2423" spans="1:19" x14ac:dyDescent="0.35">
      <c r="A2423" t="s">
        <v>73</v>
      </c>
      <c r="B2423" t="s">
        <v>52</v>
      </c>
      <c r="C2423" t="s">
        <v>29</v>
      </c>
      <c r="D2423" t="s">
        <v>30</v>
      </c>
      <c r="E2423" t="s">
        <v>880</v>
      </c>
      <c r="F2423" t="s">
        <v>881</v>
      </c>
      <c r="G2423" t="s">
        <v>882</v>
      </c>
      <c r="H2423" t="s">
        <v>452</v>
      </c>
      <c r="I2423" s="3">
        <v>1.26693688378438E-2</v>
      </c>
      <c r="J2423" s="7">
        <v>7930987799.5100002</v>
      </c>
      <c r="K2423">
        <v>3.6555</v>
      </c>
      <c r="L2423" s="3">
        <f t="shared" si="185"/>
        <v>0.95735713154437951</v>
      </c>
      <c r="M2423" s="3">
        <f t="shared" si="186"/>
        <v>1.3233691399369385E-2</v>
      </c>
      <c r="N2423">
        <f t="shared" si="187"/>
        <v>104956245.03087902</v>
      </c>
      <c r="O2423">
        <f t="shared" si="188"/>
        <v>28.711871161504313</v>
      </c>
      <c r="P2423" s="3">
        <f t="shared" si="189"/>
        <v>1.3233691399369385E-2</v>
      </c>
      <c r="Q2423" t="s">
        <v>1638</v>
      </c>
      <c r="R2423" t="s">
        <v>452</v>
      </c>
      <c r="S2423" t="s">
        <v>882</v>
      </c>
    </row>
    <row r="2424" spans="1:19" x14ac:dyDescent="0.35">
      <c r="A2424" t="s">
        <v>73</v>
      </c>
      <c r="B2424" t="s">
        <v>52</v>
      </c>
      <c r="C2424" t="s">
        <v>39</v>
      </c>
      <c r="D2424" t="s">
        <v>40</v>
      </c>
      <c r="E2424" t="s">
        <v>880</v>
      </c>
      <c r="F2424" t="s">
        <v>881</v>
      </c>
      <c r="G2424" t="s">
        <v>882</v>
      </c>
      <c r="H2424" t="s">
        <v>452</v>
      </c>
      <c r="I2424" s="3">
        <v>5.1168699702261997E-2</v>
      </c>
      <c r="J2424" s="7">
        <v>28142052356.25</v>
      </c>
      <c r="K2424">
        <v>3.6555</v>
      </c>
      <c r="L2424" s="3">
        <f t="shared" si="185"/>
        <v>0.98579238371259348</v>
      </c>
      <c r="M2424" s="3">
        <f t="shared" si="186"/>
        <v>5.1906162542619282E-2</v>
      </c>
      <c r="N2424">
        <f t="shared" si="187"/>
        <v>1460745943.8864145</v>
      </c>
      <c r="O2424">
        <f t="shared" si="188"/>
        <v>399.60222784473109</v>
      </c>
      <c r="P2424" s="3">
        <f t="shared" si="189"/>
        <v>5.1906162542619282E-2</v>
      </c>
      <c r="Q2424" t="s">
        <v>1638</v>
      </c>
      <c r="R2424" t="s">
        <v>452</v>
      </c>
      <c r="S2424" t="s">
        <v>882</v>
      </c>
    </row>
    <row r="2425" spans="1:19" x14ac:dyDescent="0.35">
      <c r="A2425" t="s">
        <v>73</v>
      </c>
      <c r="B2425" t="s">
        <v>52</v>
      </c>
      <c r="C2425" t="s">
        <v>29</v>
      </c>
      <c r="D2425" t="s">
        <v>30</v>
      </c>
      <c r="E2425" t="s">
        <v>364</v>
      </c>
      <c r="F2425" t="s">
        <v>365</v>
      </c>
      <c r="G2425" t="s">
        <v>363</v>
      </c>
      <c r="H2425" t="s">
        <v>128</v>
      </c>
      <c r="I2425" s="3">
        <v>1.77040031706852E-3</v>
      </c>
      <c r="J2425" s="7">
        <v>7930987799.5100002</v>
      </c>
      <c r="K2425">
        <v>3.6555</v>
      </c>
      <c r="L2425" s="3">
        <f t="shared" si="185"/>
        <v>0.95735713154437951</v>
      </c>
      <c r="M2425" s="3">
        <f t="shared" si="186"/>
        <v>1.8492579819325771E-3</v>
      </c>
      <c r="N2425">
        <f t="shared" si="187"/>
        <v>14666442.492853753</v>
      </c>
      <c r="O2425">
        <f t="shared" si="188"/>
        <v>4.012157705609015</v>
      </c>
      <c r="P2425" s="3">
        <f t="shared" si="189"/>
        <v>1.8492579819325771E-3</v>
      </c>
      <c r="Q2425" t="s">
        <v>1638</v>
      </c>
      <c r="R2425" t="s">
        <v>128</v>
      </c>
      <c r="S2425" t="s">
        <v>363</v>
      </c>
    </row>
    <row r="2426" spans="1:19" x14ac:dyDescent="0.35">
      <c r="A2426" t="s">
        <v>73</v>
      </c>
      <c r="B2426" t="s">
        <v>52</v>
      </c>
      <c r="C2426" t="s">
        <v>39</v>
      </c>
      <c r="D2426" t="s">
        <v>40</v>
      </c>
      <c r="E2426" t="s">
        <v>364</v>
      </c>
      <c r="F2426" t="s">
        <v>365</v>
      </c>
      <c r="G2426" t="s">
        <v>363</v>
      </c>
      <c r="H2426" t="s">
        <v>128</v>
      </c>
      <c r="I2426" s="3">
        <v>1.6785318911242599E-3</v>
      </c>
      <c r="J2426" s="7">
        <v>28142052356.25</v>
      </c>
      <c r="K2426">
        <v>3.6555</v>
      </c>
      <c r="L2426" s="3">
        <f t="shared" si="185"/>
        <v>0.98579238371259348</v>
      </c>
      <c r="M2426" s="3">
        <f t="shared" si="186"/>
        <v>1.7027235337351051E-3</v>
      </c>
      <c r="N2426">
        <f t="shared" si="187"/>
        <v>47918134.834592342</v>
      </c>
      <c r="O2426">
        <f t="shared" si="188"/>
        <v>13.108503579426165</v>
      </c>
      <c r="P2426" s="3">
        <f t="shared" si="189"/>
        <v>1.7027235337351051E-3</v>
      </c>
      <c r="Q2426" t="s">
        <v>1638</v>
      </c>
      <c r="R2426" t="s">
        <v>128</v>
      </c>
      <c r="S2426" t="s">
        <v>363</v>
      </c>
    </row>
    <row r="2427" spans="1:19" x14ac:dyDescent="0.35">
      <c r="A2427" t="s">
        <v>73</v>
      </c>
      <c r="B2427" t="s">
        <v>52</v>
      </c>
      <c r="C2427" t="s">
        <v>76</v>
      </c>
      <c r="D2427" t="s">
        <v>77</v>
      </c>
      <c r="E2427" t="s">
        <v>1314</v>
      </c>
      <c r="F2427" t="s">
        <v>1315</v>
      </c>
      <c r="G2427" t="s">
        <v>1316</v>
      </c>
      <c r="H2427" t="s">
        <v>452</v>
      </c>
      <c r="I2427" s="3">
        <v>9.8039383642003694E-3</v>
      </c>
      <c r="J2427" s="7">
        <v>3465085733.4400001</v>
      </c>
      <c r="K2427">
        <v>3.6555</v>
      </c>
      <c r="L2427" s="3">
        <f t="shared" si="185"/>
        <v>0.98851089210213039</v>
      </c>
      <c r="M2427" s="3">
        <f t="shared" si="186"/>
        <v>9.9178860268819904E-3</v>
      </c>
      <c r="N2427">
        <f t="shared" si="187"/>
        <v>34366325.377632707</v>
      </c>
      <c r="O2427">
        <f t="shared" si="188"/>
        <v>9.4012653201019578</v>
      </c>
      <c r="P2427" s="3">
        <f t="shared" si="189"/>
        <v>9.9178860268819904E-3</v>
      </c>
      <c r="Q2427" t="s">
        <v>1638</v>
      </c>
      <c r="R2427" t="s">
        <v>452</v>
      </c>
      <c r="S2427" t="s">
        <v>1316</v>
      </c>
    </row>
    <row r="2428" spans="1:19" x14ac:dyDescent="0.35">
      <c r="A2428" t="s">
        <v>73</v>
      </c>
      <c r="B2428" t="s">
        <v>52</v>
      </c>
      <c r="C2428" t="s">
        <v>39</v>
      </c>
      <c r="D2428" t="s">
        <v>40</v>
      </c>
      <c r="E2428" t="s">
        <v>366</v>
      </c>
      <c r="F2428" t="s">
        <v>367</v>
      </c>
      <c r="G2428" t="s">
        <v>368</v>
      </c>
      <c r="H2428" t="s">
        <v>128</v>
      </c>
      <c r="I2428" s="3">
        <v>9.62534443533772E-3</v>
      </c>
      <c r="J2428" s="7">
        <v>28142052356.25</v>
      </c>
      <c r="K2428">
        <v>3.6555</v>
      </c>
      <c r="L2428" s="3">
        <f t="shared" si="185"/>
        <v>0.98579238371259348</v>
      </c>
      <c r="M2428" s="3">
        <f t="shared" si="186"/>
        <v>9.76406857505604E-3</v>
      </c>
      <c r="N2428">
        <f t="shared" si="187"/>
        <v>274780929.04924244</v>
      </c>
      <c r="O2428">
        <f t="shared" si="188"/>
        <v>75.169177690943073</v>
      </c>
      <c r="P2428" s="3">
        <f t="shared" si="189"/>
        <v>9.7640685750560417E-3</v>
      </c>
      <c r="Q2428" t="s">
        <v>1638</v>
      </c>
      <c r="R2428" t="s">
        <v>128</v>
      </c>
      <c r="S2428" t="s">
        <v>368</v>
      </c>
    </row>
    <row r="2429" spans="1:19" x14ac:dyDescent="0.35">
      <c r="A2429" t="s">
        <v>73</v>
      </c>
      <c r="B2429" t="s">
        <v>52</v>
      </c>
      <c r="C2429" t="s">
        <v>29</v>
      </c>
      <c r="D2429" t="s">
        <v>30</v>
      </c>
      <c r="E2429" t="s">
        <v>1314</v>
      </c>
      <c r="F2429" t="s">
        <v>1315</v>
      </c>
      <c r="G2429" t="s">
        <v>1316</v>
      </c>
      <c r="H2429" t="s">
        <v>452</v>
      </c>
      <c r="I2429" s="3">
        <v>2.8876692872636602E-3</v>
      </c>
      <c r="J2429" s="7">
        <v>7930987799.5100002</v>
      </c>
      <c r="K2429">
        <v>3.6555</v>
      </c>
      <c r="L2429" s="3">
        <f t="shared" si="185"/>
        <v>0.95735713154437951</v>
      </c>
      <c r="M2429" s="3">
        <f t="shared" si="186"/>
        <v>3.0162926583158778E-3</v>
      </c>
      <c r="N2429">
        <f t="shared" si="187"/>
        <v>23922180.272854812</v>
      </c>
      <c r="O2429">
        <f t="shared" si="188"/>
        <v>6.5441609281506805</v>
      </c>
      <c r="P2429" s="3">
        <f t="shared" si="189"/>
        <v>3.0162926583158778E-3</v>
      </c>
      <c r="Q2429" t="s">
        <v>1638</v>
      </c>
      <c r="R2429" t="s">
        <v>452</v>
      </c>
      <c r="S2429" t="s">
        <v>1316</v>
      </c>
    </row>
    <row r="2430" spans="1:19" x14ac:dyDescent="0.35">
      <c r="A2430" t="s">
        <v>73</v>
      </c>
      <c r="B2430" t="s">
        <v>52</v>
      </c>
      <c r="C2430" t="s">
        <v>39</v>
      </c>
      <c r="D2430" t="s">
        <v>40</v>
      </c>
      <c r="E2430" t="s">
        <v>1314</v>
      </c>
      <c r="F2430" t="s">
        <v>1315</v>
      </c>
      <c r="G2430" t="s">
        <v>1316</v>
      </c>
      <c r="H2430" t="s">
        <v>452</v>
      </c>
      <c r="I2430" s="3">
        <v>4.8482263539412502E-3</v>
      </c>
      <c r="J2430" s="7">
        <v>28142052356.25</v>
      </c>
      <c r="K2430">
        <v>3.6555</v>
      </c>
      <c r="L2430" s="3">
        <f t="shared" si="185"/>
        <v>0.98579238371259348</v>
      </c>
      <c r="M2430" s="3">
        <f t="shared" si="186"/>
        <v>4.918100843589744E-3</v>
      </c>
      <c r="N2430">
        <f t="shared" si="187"/>
        <v>138405451.43361986</v>
      </c>
      <c r="O2430">
        <f t="shared" si="188"/>
        <v>37.862249058574712</v>
      </c>
      <c r="P2430" s="3">
        <f t="shared" si="189"/>
        <v>4.918100843589744E-3</v>
      </c>
      <c r="Q2430" t="s">
        <v>1638</v>
      </c>
      <c r="R2430" t="s">
        <v>452</v>
      </c>
      <c r="S2430" t="s">
        <v>1316</v>
      </c>
    </row>
    <row r="2431" spans="1:19" x14ac:dyDescent="0.35">
      <c r="A2431" t="s">
        <v>73</v>
      </c>
      <c r="B2431" t="s">
        <v>52</v>
      </c>
      <c r="C2431" t="s">
        <v>29</v>
      </c>
      <c r="D2431" t="s">
        <v>30</v>
      </c>
      <c r="E2431" t="s">
        <v>366</v>
      </c>
      <c r="F2431" t="s">
        <v>367</v>
      </c>
      <c r="G2431" t="s">
        <v>368</v>
      </c>
      <c r="H2431" t="s">
        <v>128</v>
      </c>
      <c r="I2431" s="3">
        <v>2.93821198749393E-3</v>
      </c>
      <c r="J2431" s="7">
        <v>7930987799.5100002</v>
      </c>
      <c r="K2431">
        <v>3.6555</v>
      </c>
      <c r="L2431" s="3">
        <f t="shared" si="185"/>
        <v>0.95735713154437951</v>
      </c>
      <c r="M2431" s="3">
        <f t="shared" si="186"/>
        <v>3.0690866456012035E-3</v>
      </c>
      <c r="N2431">
        <f t="shared" si="187"/>
        <v>24340888.741902217</v>
      </c>
      <c r="O2431">
        <f t="shared" si="188"/>
        <v>6.6587029795930013</v>
      </c>
      <c r="P2431" s="3">
        <f t="shared" si="189"/>
        <v>3.0690866456012035E-3</v>
      </c>
      <c r="Q2431" t="s">
        <v>1638</v>
      </c>
      <c r="R2431" t="s">
        <v>128</v>
      </c>
      <c r="S2431" t="s">
        <v>368</v>
      </c>
    </row>
    <row r="2432" spans="1:19" x14ac:dyDescent="0.35">
      <c r="A2432" t="s">
        <v>73</v>
      </c>
      <c r="B2432" t="s">
        <v>52</v>
      </c>
      <c r="C2432" t="s">
        <v>29</v>
      </c>
      <c r="D2432" t="s">
        <v>30</v>
      </c>
      <c r="E2432" t="s">
        <v>371</v>
      </c>
      <c r="F2432" t="s">
        <v>372</v>
      </c>
      <c r="G2432" t="s">
        <v>274</v>
      </c>
      <c r="H2432" t="s">
        <v>128</v>
      </c>
      <c r="I2432" s="3">
        <v>6.1742232987361102E-4</v>
      </c>
      <c r="J2432" s="7">
        <v>7930987799.5100002</v>
      </c>
      <c r="K2432">
        <v>3.6555</v>
      </c>
      <c r="L2432" s="3">
        <f t="shared" si="185"/>
        <v>0.95735713154437951</v>
      </c>
      <c r="M2432" s="3">
        <f t="shared" si="186"/>
        <v>6.4492372755149793E-4</v>
      </c>
      <c r="N2432">
        <f t="shared" si="187"/>
        <v>5114882.2148254411</v>
      </c>
      <c r="O2432">
        <f t="shared" si="188"/>
        <v>1.3992291655930627</v>
      </c>
      <c r="P2432" s="3">
        <f t="shared" si="189"/>
        <v>6.4492372755149793E-4</v>
      </c>
      <c r="Q2432" t="s">
        <v>1638</v>
      </c>
      <c r="R2432" t="s">
        <v>128</v>
      </c>
      <c r="S2432" t="s">
        <v>274</v>
      </c>
    </row>
    <row r="2433" spans="1:19" x14ac:dyDescent="0.35">
      <c r="A2433" t="s">
        <v>73</v>
      </c>
      <c r="B2433" t="s">
        <v>52</v>
      </c>
      <c r="C2433" t="s">
        <v>39</v>
      </c>
      <c r="D2433" t="s">
        <v>40</v>
      </c>
      <c r="E2433" t="s">
        <v>1475</v>
      </c>
      <c r="F2433" t="s">
        <v>1476</v>
      </c>
      <c r="G2433" t="s">
        <v>1477</v>
      </c>
      <c r="H2433" t="s">
        <v>452</v>
      </c>
      <c r="I2433" s="3">
        <v>2.5301717016581698E-3</v>
      </c>
      <c r="J2433" s="7">
        <v>28142052356.25</v>
      </c>
      <c r="K2433">
        <v>3.6555</v>
      </c>
      <c r="L2433" s="3">
        <f t="shared" si="185"/>
        <v>0.98579238371259348</v>
      </c>
      <c r="M2433" s="3">
        <f t="shared" si="186"/>
        <v>2.5666375024417294E-3</v>
      </c>
      <c r="N2433">
        <f t="shared" si="187"/>
        <v>72230446.973229885</v>
      </c>
      <c r="O2433">
        <f t="shared" si="188"/>
        <v>19.759389132329332</v>
      </c>
      <c r="P2433" s="3">
        <f t="shared" si="189"/>
        <v>2.5666375024417294E-3</v>
      </c>
      <c r="Q2433" t="s">
        <v>1638</v>
      </c>
      <c r="R2433" t="s">
        <v>452</v>
      </c>
      <c r="S2433" t="s">
        <v>1477</v>
      </c>
    </row>
    <row r="2434" spans="1:19" x14ac:dyDescent="0.35">
      <c r="A2434" t="s">
        <v>73</v>
      </c>
      <c r="B2434" t="s">
        <v>52</v>
      </c>
      <c r="C2434" t="s">
        <v>29</v>
      </c>
      <c r="D2434" t="s">
        <v>30</v>
      </c>
      <c r="E2434" t="s">
        <v>1475</v>
      </c>
      <c r="F2434" t="s">
        <v>1476</v>
      </c>
      <c r="G2434" t="s">
        <v>1477</v>
      </c>
      <c r="H2434" t="s">
        <v>452</v>
      </c>
      <c r="I2434" s="3">
        <v>5.0890897028611705E-4</v>
      </c>
      <c r="J2434" s="7">
        <v>7930987799.5100002</v>
      </c>
      <c r="K2434">
        <v>3.6555</v>
      </c>
      <c r="L2434" s="3">
        <f t="shared" ref="L2434:L2497" si="190">SUMIFS($I$2:$I$3582,$A$2:$A$3582,$A2434,$B$2:$B$3582,$B2434,$C$2:$C$3582,$C2434)</f>
        <v>0.95735713154437951</v>
      </c>
      <c r="M2434" s="3">
        <f t="shared" ref="M2434:M2497" si="191">IF(L2434=0,0,I2434/L2434)</f>
        <v>5.3157693562606097E-4</v>
      </c>
      <c r="N2434">
        <f t="shared" ref="N2434:N2497" si="192">M2434*J2434</f>
        <v>4215930.1909512021</v>
      </c>
      <c r="O2434">
        <f t="shared" ref="O2434:O2497" si="193">IF(K2434=0,"",N2434/K2434/1000000)</f>
        <v>1.1533115007389418</v>
      </c>
      <c r="P2434" s="3">
        <f t="shared" ref="P2434:P2497" si="194">IF(J2434=0,0,N2434/J2434)</f>
        <v>5.3157693562606097E-4</v>
      </c>
      <c r="Q2434" t="s">
        <v>1638</v>
      </c>
      <c r="R2434" t="s">
        <v>452</v>
      </c>
      <c r="S2434" t="s">
        <v>1477</v>
      </c>
    </row>
    <row r="2435" spans="1:19" x14ac:dyDescent="0.35">
      <c r="A2435" t="s">
        <v>73</v>
      </c>
      <c r="B2435" t="s">
        <v>52</v>
      </c>
      <c r="C2435" t="s">
        <v>39</v>
      </c>
      <c r="D2435" t="s">
        <v>40</v>
      </c>
      <c r="E2435" t="s">
        <v>371</v>
      </c>
      <c r="F2435" t="s">
        <v>372</v>
      </c>
      <c r="G2435" t="s">
        <v>274</v>
      </c>
      <c r="H2435" t="s">
        <v>128</v>
      </c>
      <c r="I2435" s="3">
        <v>1.1011864653362299E-3</v>
      </c>
      <c r="J2435" s="7">
        <v>28142052356.25</v>
      </c>
      <c r="K2435">
        <v>3.6555</v>
      </c>
      <c r="L2435" s="3">
        <f t="shared" si="190"/>
        <v>0.98579238371259348</v>
      </c>
      <c r="M2435" s="3">
        <f t="shared" si="191"/>
        <v>1.1170571851945646E-3</v>
      </c>
      <c r="N2435">
        <f t="shared" si="192"/>
        <v>31436281.790670689</v>
      </c>
      <c r="O2435">
        <f t="shared" si="193"/>
        <v>8.5997214582603441</v>
      </c>
      <c r="P2435" s="3">
        <f t="shared" si="194"/>
        <v>1.1170571851945646E-3</v>
      </c>
      <c r="Q2435" t="s">
        <v>1638</v>
      </c>
      <c r="R2435" t="s">
        <v>128</v>
      </c>
      <c r="S2435" t="s">
        <v>274</v>
      </c>
    </row>
    <row r="2436" spans="1:19" x14ac:dyDescent="0.35">
      <c r="A2436" t="s">
        <v>73</v>
      </c>
      <c r="B2436" t="s">
        <v>52</v>
      </c>
      <c r="C2436" t="s">
        <v>39</v>
      </c>
      <c r="D2436" t="s">
        <v>40</v>
      </c>
      <c r="E2436" t="s">
        <v>379</v>
      </c>
      <c r="F2436" t="s">
        <v>380</v>
      </c>
      <c r="G2436" t="s">
        <v>378</v>
      </c>
      <c r="H2436" t="s">
        <v>128</v>
      </c>
      <c r="I2436" s="3">
        <v>6.9907054685090103E-4</v>
      </c>
      <c r="J2436" s="7">
        <v>28142052356.25</v>
      </c>
      <c r="K2436">
        <v>3.6555</v>
      </c>
      <c r="L2436" s="3">
        <f t="shared" si="190"/>
        <v>0.98579238371259348</v>
      </c>
      <c r="M2436" s="3">
        <f t="shared" si="191"/>
        <v>7.0914581853242858E-4</v>
      </c>
      <c r="N2436">
        <f t="shared" si="192"/>
        <v>19956818.753355365</v>
      </c>
      <c r="O2436">
        <f t="shared" si="193"/>
        <v>5.4593950905089219</v>
      </c>
      <c r="P2436" s="3">
        <f t="shared" si="194"/>
        <v>7.0914581853242858E-4</v>
      </c>
      <c r="Q2436" t="s">
        <v>1638</v>
      </c>
      <c r="R2436" t="s">
        <v>128</v>
      </c>
      <c r="S2436" t="s">
        <v>378</v>
      </c>
    </row>
    <row r="2437" spans="1:19" x14ac:dyDescent="0.35">
      <c r="A2437" t="s">
        <v>73</v>
      </c>
      <c r="B2437" t="s">
        <v>52</v>
      </c>
      <c r="C2437" t="s">
        <v>76</v>
      </c>
      <c r="D2437" t="s">
        <v>77</v>
      </c>
      <c r="E2437" t="s">
        <v>1475</v>
      </c>
      <c r="F2437" t="s">
        <v>1476</v>
      </c>
      <c r="G2437" t="s">
        <v>1477</v>
      </c>
      <c r="H2437" t="s">
        <v>452</v>
      </c>
      <c r="I2437" s="3">
        <v>6.0822608150479102E-3</v>
      </c>
      <c r="J2437" s="7">
        <v>3465085733.4400001</v>
      </c>
      <c r="K2437">
        <v>3.6555</v>
      </c>
      <c r="L2437" s="3">
        <f t="shared" si="190"/>
        <v>0.98851089210213039</v>
      </c>
      <c r="M2437" s="3">
        <f t="shared" si="191"/>
        <v>6.1529527531189879E-3</v>
      </c>
      <c r="N2437">
        <f t="shared" si="192"/>
        <v>21320508.803362977</v>
      </c>
      <c r="O2437">
        <f t="shared" si="193"/>
        <v>5.8324466703222475</v>
      </c>
      <c r="P2437" s="3">
        <f t="shared" si="194"/>
        <v>6.1529527531189879E-3</v>
      </c>
      <c r="Q2437" t="s">
        <v>1638</v>
      </c>
      <c r="R2437" t="s">
        <v>452</v>
      </c>
      <c r="S2437" t="s">
        <v>1477</v>
      </c>
    </row>
    <row r="2438" spans="1:19" x14ac:dyDescent="0.35">
      <c r="A2438" t="s">
        <v>73</v>
      </c>
      <c r="B2438" t="s">
        <v>52</v>
      </c>
      <c r="C2438" t="s">
        <v>29</v>
      </c>
      <c r="D2438" t="s">
        <v>30</v>
      </c>
      <c r="E2438" t="s">
        <v>379</v>
      </c>
      <c r="F2438" t="s">
        <v>380</v>
      </c>
      <c r="G2438" t="s">
        <v>378</v>
      </c>
      <c r="H2438" t="s">
        <v>128</v>
      </c>
      <c r="I2438" s="3">
        <v>7.6711452371677996E-4</v>
      </c>
      <c r="J2438" s="7">
        <v>7930987799.5100002</v>
      </c>
      <c r="K2438">
        <v>3.6555</v>
      </c>
      <c r="L2438" s="3">
        <f t="shared" si="190"/>
        <v>0.95735713154437951</v>
      </c>
      <c r="M2438" s="3">
        <f t="shared" si="191"/>
        <v>8.0128355285690941E-4</v>
      </c>
      <c r="N2438">
        <f t="shared" si="192"/>
        <v>6354970.0816561747</v>
      </c>
      <c r="O2438">
        <f t="shared" si="193"/>
        <v>1.7384680841625426</v>
      </c>
      <c r="P2438" s="3">
        <f t="shared" si="194"/>
        <v>8.0128355285690941E-4</v>
      </c>
      <c r="Q2438" t="s">
        <v>1638</v>
      </c>
      <c r="R2438" t="s">
        <v>128</v>
      </c>
      <c r="S2438" t="s">
        <v>378</v>
      </c>
    </row>
    <row r="2439" spans="1:19" x14ac:dyDescent="0.35">
      <c r="A2439" t="s">
        <v>73</v>
      </c>
      <c r="B2439" t="s">
        <v>52</v>
      </c>
      <c r="C2439" t="s">
        <v>39</v>
      </c>
      <c r="D2439" t="s">
        <v>40</v>
      </c>
      <c r="E2439" t="s">
        <v>1320</v>
      </c>
      <c r="F2439" t="s">
        <v>1321</v>
      </c>
      <c r="G2439" t="s">
        <v>1322</v>
      </c>
      <c r="H2439" t="s">
        <v>452</v>
      </c>
      <c r="I2439" s="3">
        <v>5.0366948118264502E-3</v>
      </c>
      <c r="J2439" s="7">
        <v>28142052356.25</v>
      </c>
      <c r="K2439">
        <v>3.6555</v>
      </c>
      <c r="L2439" s="3">
        <f t="shared" si="190"/>
        <v>0.98579238371259348</v>
      </c>
      <c r="M2439" s="3">
        <f t="shared" si="191"/>
        <v>5.1092855808621178E-3</v>
      </c>
      <c r="N2439">
        <f t="shared" si="192"/>
        <v>143785782.31965491</v>
      </c>
      <c r="O2439">
        <f t="shared" si="193"/>
        <v>39.334094465778939</v>
      </c>
      <c r="P2439" s="3">
        <f t="shared" si="194"/>
        <v>5.1092855808621178E-3</v>
      </c>
      <c r="Q2439" t="s">
        <v>1638</v>
      </c>
      <c r="R2439" t="s">
        <v>452</v>
      </c>
      <c r="S2439" t="s">
        <v>1322</v>
      </c>
    </row>
    <row r="2440" spans="1:19" x14ac:dyDescent="0.35">
      <c r="A2440" t="s">
        <v>73</v>
      </c>
      <c r="B2440" t="s">
        <v>52</v>
      </c>
      <c r="C2440" t="s">
        <v>29</v>
      </c>
      <c r="D2440" t="s">
        <v>30</v>
      </c>
      <c r="E2440" t="s">
        <v>901</v>
      </c>
      <c r="F2440" t="s">
        <v>630</v>
      </c>
      <c r="G2440" t="s">
        <v>902</v>
      </c>
      <c r="H2440" t="s">
        <v>452</v>
      </c>
      <c r="I2440" s="3">
        <v>4.92846305239207E-3</v>
      </c>
      <c r="J2440" s="7">
        <v>7930987799.5100002</v>
      </c>
      <c r="K2440">
        <v>3.6555</v>
      </c>
      <c r="L2440" s="3">
        <f t="shared" si="190"/>
        <v>0.95735713154437951</v>
      </c>
      <c r="M2440" s="3">
        <f t="shared" si="191"/>
        <v>5.1479880287115245E-3</v>
      </c>
      <c r="N2440">
        <f t="shared" si="192"/>
        <v>40828630.247734636</v>
      </c>
      <c r="O2440">
        <f t="shared" si="193"/>
        <v>11.169095950686536</v>
      </c>
      <c r="P2440" s="3">
        <f t="shared" si="194"/>
        <v>5.1479880287115245E-3</v>
      </c>
      <c r="Q2440" t="s">
        <v>1638</v>
      </c>
      <c r="R2440" t="s">
        <v>452</v>
      </c>
      <c r="S2440" t="s">
        <v>902</v>
      </c>
    </row>
    <row r="2441" spans="1:19" x14ac:dyDescent="0.35">
      <c r="A2441" t="s">
        <v>73</v>
      </c>
      <c r="B2441" t="s">
        <v>52</v>
      </c>
      <c r="C2441" t="s">
        <v>29</v>
      </c>
      <c r="D2441" t="s">
        <v>30</v>
      </c>
      <c r="E2441" t="s">
        <v>387</v>
      </c>
      <c r="F2441" t="s">
        <v>388</v>
      </c>
      <c r="G2441" t="s">
        <v>378</v>
      </c>
      <c r="H2441" t="s">
        <v>128</v>
      </c>
      <c r="I2441" s="3">
        <v>9.5667170551690399E-4</v>
      </c>
      <c r="J2441" s="7">
        <v>7930987799.5100002</v>
      </c>
      <c r="K2441">
        <v>3.6555</v>
      </c>
      <c r="L2441" s="3">
        <f t="shared" si="190"/>
        <v>0.95735713154437951</v>
      </c>
      <c r="M2441" s="3">
        <f t="shared" si="191"/>
        <v>9.9928404353517505E-4</v>
      </c>
      <c r="N2441">
        <f t="shared" si="192"/>
        <v>7925309.5575224934</v>
      </c>
      <c r="O2441">
        <f t="shared" si="193"/>
        <v>2.1680507611879345</v>
      </c>
      <c r="P2441" s="3">
        <f t="shared" si="194"/>
        <v>9.9928404353517505E-4</v>
      </c>
      <c r="Q2441" t="s">
        <v>1638</v>
      </c>
      <c r="R2441" t="s">
        <v>128</v>
      </c>
      <c r="S2441" t="s">
        <v>378</v>
      </c>
    </row>
    <row r="2442" spans="1:19" x14ac:dyDescent="0.35">
      <c r="A2442" t="s">
        <v>73</v>
      </c>
      <c r="B2442" t="s">
        <v>52</v>
      </c>
      <c r="C2442" t="s">
        <v>29</v>
      </c>
      <c r="D2442" t="s">
        <v>30</v>
      </c>
      <c r="E2442" t="s">
        <v>1214</v>
      </c>
      <c r="F2442" t="s">
        <v>1215</v>
      </c>
      <c r="H2442" t="s">
        <v>128</v>
      </c>
      <c r="I2442" s="3">
        <v>7.7973545922648902E-3</v>
      </c>
      <c r="J2442" s="7">
        <v>7930987799.5100002</v>
      </c>
      <c r="K2442">
        <v>3.6555</v>
      </c>
      <c r="L2442" s="3">
        <f t="shared" si="190"/>
        <v>0.95735713154437951</v>
      </c>
      <c r="M2442" s="3">
        <f t="shared" si="191"/>
        <v>8.1446665359732936E-3</v>
      </c>
      <c r="N2442">
        <f t="shared" si="192"/>
        <v>64595250.927881569</v>
      </c>
      <c r="O2442">
        <f t="shared" si="193"/>
        <v>17.670701936228035</v>
      </c>
      <c r="P2442" s="3">
        <f t="shared" si="194"/>
        <v>8.1446665359732936E-3</v>
      </c>
      <c r="Q2442" t="s">
        <v>1638</v>
      </c>
      <c r="R2442" t="s">
        <v>128</v>
      </c>
      <c r="S2442" t="s">
        <v>1216</v>
      </c>
    </row>
    <row r="2443" spans="1:19" x14ac:dyDescent="0.35">
      <c r="A2443" t="s">
        <v>73</v>
      </c>
      <c r="B2443" t="s">
        <v>52</v>
      </c>
      <c r="C2443" t="s">
        <v>76</v>
      </c>
      <c r="D2443" t="s">
        <v>77</v>
      </c>
      <c r="E2443" t="s">
        <v>901</v>
      </c>
      <c r="F2443" t="s">
        <v>630</v>
      </c>
      <c r="G2443" t="s">
        <v>902</v>
      </c>
      <c r="H2443" t="s">
        <v>452</v>
      </c>
      <c r="I2443" s="3">
        <v>2.5276108678975801E-2</v>
      </c>
      <c r="J2443" s="7">
        <v>3465085733.4400001</v>
      </c>
      <c r="K2443">
        <v>3.6555</v>
      </c>
      <c r="L2443" s="3">
        <f t="shared" si="190"/>
        <v>0.98851089210213039</v>
      </c>
      <c r="M2443" s="3">
        <f t="shared" si="191"/>
        <v>2.5569883833272258E-2</v>
      </c>
      <c r="N2443">
        <f t="shared" si="192"/>
        <v>88601839.676389799</v>
      </c>
      <c r="O2443">
        <f t="shared" si="193"/>
        <v>24.237953679767418</v>
      </c>
      <c r="P2443" s="3">
        <f t="shared" si="194"/>
        <v>2.5569883833272258E-2</v>
      </c>
      <c r="Q2443" t="s">
        <v>1638</v>
      </c>
      <c r="R2443" t="s">
        <v>452</v>
      </c>
      <c r="S2443" t="s">
        <v>902</v>
      </c>
    </row>
    <row r="2444" spans="1:19" x14ac:dyDescent="0.35">
      <c r="A2444" t="s">
        <v>73</v>
      </c>
      <c r="B2444" t="s">
        <v>52</v>
      </c>
      <c r="C2444" t="s">
        <v>39</v>
      </c>
      <c r="D2444" t="s">
        <v>40</v>
      </c>
      <c r="E2444" t="s">
        <v>903</v>
      </c>
      <c r="F2444" t="s">
        <v>904</v>
      </c>
      <c r="G2444" t="s">
        <v>905</v>
      </c>
      <c r="H2444" t="s">
        <v>452</v>
      </c>
      <c r="I2444" s="3">
        <v>1.5922547946497501E-2</v>
      </c>
      <c r="J2444" s="7">
        <v>28142052356.25</v>
      </c>
      <c r="K2444">
        <v>3.6555</v>
      </c>
      <c r="L2444" s="3">
        <f t="shared" si="190"/>
        <v>0.98579238371259348</v>
      </c>
      <c r="M2444" s="3">
        <f t="shared" si="191"/>
        <v>1.6152029787987993E-2</v>
      </c>
      <c r="N2444">
        <f t="shared" si="192"/>
        <v>454551267.95326769</v>
      </c>
      <c r="O2444">
        <f t="shared" si="193"/>
        <v>124.34722143435035</v>
      </c>
      <c r="P2444" s="3">
        <f t="shared" si="194"/>
        <v>1.6152029787987993E-2</v>
      </c>
      <c r="Q2444" t="s">
        <v>1638</v>
      </c>
      <c r="R2444" t="s">
        <v>452</v>
      </c>
      <c r="S2444" t="s">
        <v>905</v>
      </c>
    </row>
    <row r="2445" spans="1:19" x14ac:dyDescent="0.35">
      <c r="A2445" t="s">
        <v>73</v>
      </c>
      <c r="B2445" t="s">
        <v>52</v>
      </c>
      <c r="C2445" t="s">
        <v>29</v>
      </c>
      <c r="D2445" t="s">
        <v>30</v>
      </c>
      <c r="E2445" t="s">
        <v>389</v>
      </c>
      <c r="F2445" t="s">
        <v>390</v>
      </c>
      <c r="G2445" t="s">
        <v>303</v>
      </c>
      <c r="H2445" t="s">
        <v>128</v>
      </c>
      <c r="I2445" s="3">
        <v>4.1960953346408796E-3</v>
      </c>
      <c r="J2445" s="7">
        <v>7930987799.5100002</v>
      </c>
      <c r="K2445">
        <v>3.6555</v>
      </c>
      <c r="L2445" s="3">
        <f t="shared" si="190"/>
        <v>0.95735713154437951</v>
      </c>
      <c r="M2445" s="3">
        <f t="shared" si="191"/>
        <v>4.3829989837458729E-3</v>
      </c>
      <c r="N2445">
        <f t="shared" si="192"/>
        <v>34761511.465353251</v>
      </c>
      <c r="O2445">
        <f t="shared" si="193"/>
        <v>9.5093725797710977</v>
      </c>
      <c r="P2445" s="3">
        <f t="shared" si="194"/>
        <v>4.3829989837458729E-3</v>
      </c>
      <c r="Q2445" t="s">
        <v>1638</v>
      </c>
      <c r="R2445" t="s">
        <v>128</v>
      </c>
      <c r="S2445" t="s">
        <v>303</v>
      </c>
    </row>
    <row r="2446" spans="1:19" x14ac:dyDescent="0.35">
      <c r="A2446" t="s">
        <v>73</v>
      </c>
      <c r="B2446" t="s">
        <v>52</v>
      </c>
      <c r="C2446" t="s">
        <v>39</v>
      </c>
      <c r="D2446" t="s">
        <v>40</v>
      </c>
      <c r="E2446" t="s">
        <v>389</v>
      </c>
      <c r="F2446" t="s">
        <v>390</v>
      </c>
      <c r="G2446" t="s">
        <v>303</v>
      </c>
      <c r="H2446" t="s">
        <v>128</v>
      </c>
      <c r="I2446" s="3">
        <v>4.62879708544641E-3</v>
      </c>
      <c r="J2446" s="7">
        <v>28142052356.25</v>
      </c>
      <c r="K2446">
        <v>3.6555</v>
      </c>
      <c r="L2446" s="3">
        <f t="shared" si="190"/>
        <v>0.98579238371259348</v>
      </c>
      <c r="M2446" s="3">
        <f t="shared" si="191"/>
        <v>4.6955090766819417E-3</v>
      </c>
      <c r="N2446">
        <f t="shared" si="192"/>
        <v>132141262.2752303</v>
      </c>
      <c r="O2446">
        <f t="shared" si="193"/>
        <v>36.148615039045353</v>
      </c>
      <c r="P2446" s="3">
        <f t="shared" si="194"/>
        <v>4.6955090766819417E-3</v>
      </c>
      <c r="Q2446" t="s">
        <v>1638</v>
      </c>
      <c r="R2446" t="s">
        <v>128</v>
      </c>
      <c r="S2446" t="s">
        <v>303</v>
      </c>
    </row>
    <row r="2447" spans="1:19" x14ac:dyDescent="0.35">
      <c r="A2447" t="s">
        <v>73</v>
      </c>
      <c r="B2447" t="s">
        <v>52</v>
      </c>
      <c r="C2447" t="s">
        <v>29</v>
      </c>
      <c r="D2447" t="s">
        <v>30</v>
      </c>
      <c r="E2447" t="s">
        <v>903</v>
      </c>
      <c r="F2447" t="s">
        <v>904</v>
      </c>
      <c r="G2447" t="s">
        <v>905</v>
      </c>
      <c r="H2447" t="s">
        <v>452</v>
      </c>
      <c r="I2447" s="3">
        <v>4.7212755938686804E-3</v>
      </c>
      <c r="J2447" s="7">
        <v>7930987799.5100002</v>
      </c>
      <c r="K2447">
        <v>3.6555</v>
      </c>
      <c r="L2447" s="3">
        <f t="shared" si="190"/>
        <v>0.95735713154437951</v>
      </c>
      <c r="M2447" s="3">
        <f t="shared" si="191"/>
        <v>4.9315719686053435E-3</v>
      </c>
      <c r="N2447">
        <f t="shared" si="192"/>
        <v>39112237.115414493</v>
      </c>
      <c r="O2447">
        <f t="shared" si="193"/>
        <v>10.699558778666255</v>
      </c>
      <c r="P2447" s="3">
        <f t="shared" si="194"/>
        <v>4.9315719686053435E-3</v>
      </c>
      <c r="Q2447" t="s">
        <v>1638</v>
      </c>
      <c r="R2447" t="s">
        <v>452</v>
      </c>
      <c r="S2447" t="s">
        <v>905</v>
      </c>
    </row>
    <row r="2448" spans="1:19" x14ac:dyDescent="0.35">
      <c r="A2448" t="s">
        <v>73</v>
      </c>
      <c r="B2448" t="s">
        <v>52</v>
      </c>
      <c r="C2448" t="s">
        <v>76</v>
      </c>
      <c r="D2448" t="s">
        <v>77</v>
      </c>
      <c r="E2448" t="s">
        <v>903</v>
      </c>
      <c r="F2448" t="s">
        <v>904</v>
      </c>
      <c r="G2448" t="s">
        <v>905</v>
      </c>
      <c r="H2448" t="s">
        <v>452</v>
      </c>
      <c r="I2448" s="3">
        <v>3.0603603022969501E-2</v>
      </c>
      <c r="J2448" s="7">
        <v>3465085733.4400001</v>
      </c>
      <c r="K2448">
        <v>3.6555</v>
      </c>
      <c r="L2448" s="3">
        <f t="shared" si="190"/>
        <v>0.98851089210213039</v>
      </c>
      <c r="M2448" s="3">
        <f t="shared" si="191"/>
        <v>3.0959297735090222E-2</v>
      </c>
      <c r="N2448">
        <f t="shared" si="192"/>
        <v>107276620.89918244</v>
      </c>
      <c r="O2448">
        <f t="shared" si="193"/>
        <v>29.346634085400748</v>
      </c>
      <c r="P2448" s="3">
        <f t="shared" si="194"/>
        <v>3.0959297735090222E-2</v>
      </c>
      <c r="Q2448" t="s">
        <v>1638</v>
      </c>
      <c r="R2448" t="s">
        <v>452</v>
      </c>
      <c r="S2448" t="s">
        <v>905</v>
      </c>
    </row>
    <row r="2449" spans="1:19" x14ac:dyDescent="0.35">
      <c r="A2449" t="s">
        <v>73</v>
      </c>
      <c r="B2449" t="s">
        <v>52</v>
      </c>
      <c r="C2449" t="s">
        <v>39</v>
      </c>
      <c r="D2449" t="s">
        <v>40</v>
      </c>
      <c r="E2449" t="s">
        <v>391</v>
      </c>
      <c r="F2449" t="s">
        <v>392</v>
      </c>
      <c r="G2449" t="s">
        <v>343</v>
      </c>
      <c r="H2449" t="s">
        <v>128</v>
      </c>
      <c r="I2449" s="3">
        <v>1.4968913624203899E-3</v>
      </c>
      <c r="J2449" s="7">
        <v>28142052356.25</v>
      </c>
      <c r="K2449">
        <v>3.6555</v>
      </c>
      <c r="L2449" s="3">
        <f t="shared" si="190"/>
        <v>0.98579238371259348</v>
      </c>
      <c r="M2449" s="3">
        <f t="shared" si="191"/>
        <v>1.5184651323668643E-3</v>
      </c>
      <c r="N2449">
        <f t="shared" si="192"/>
        <v>42732725.256208383</v>
      </c>
      <c r="O2449">
        <f t="shared" si="193"/>
        <v>11.689980920861272</v>
      </c>
      <c r="P2449" s="3">
        <f t="shared" si="194"/>
        <v>1.5184651323668643E-3</v>
      </c>
      <c r="Q2449" t="s">
        <v>1638</v>
      </c>
      <c r="R2449" t="s">
        <v>128</v>
      </c>
      <c r="S2449" t="s">
        <v>343</v>
      </c>
    </row>
    <row r="2450" spans="1:19" x14ac:dyDescent="0.35">
      <c r="A2450" t="s">
        <v>73</v>
      </c>
      <c r="B2450" t="s">
        <v>52</v>
      </c>
      <c r="C2450" t="s">
        <v>29</v>
      </c>
      <c r="D2450" t="s">
        <v>30</v>
      </c>
      <c r="E2450" t="s">
        <v>391</v>
      </c>
      <c r="F2450" t="s">
        <v>392</v>
      </c>
      <c r="G2450" t="s">
        <v>343</v>
      </c>
      <c r="H2450" t="s">
        <v>128</v>
      </c>
      <c r="I2450" s="3">
        <v>6.5415493701968704E-3</v>
      </c>
      <c r="J2450" s="7">
        <v>7930987799.5100002</v>
      </c>
      <c r="K2450">
        <v>3.6555</v>
      </c>
      <c r="L2450" s="3">
        <f t="shared" si="190"/>
        <v>0.95735713154437951</v>
      </c>
      <c r="M2450" s="3">
        <f t="shared" si="191"/>
        <v>6.8329248873346161E-3</v>
      </c>
      <c r="N2450">
        <f t="shared" si="192"/>
        <v>54191843.916419081</v>
      </c>
      <c r="O2450">
        <f t="shared" si="193"/>
        <v>14.824741872909064</v>
      </c>
      <c r="P2450" s="3">
        <f t="shared" si="194"/>
        <v>6.8329248873346161E-3</v>
      </c>
      <c r="Q2450" t="s">
        <v>1638</v>
      </c>
      <c r="R2450" t="s">
        <v>128</v>
      </c>
      <c r="S2450" t="s">
        <v>343</v>
      </c>
    </row>
    <row r="2451" spans="1:19" x14ac:dyDescent="0.35">
      <c r="A2451" t="s">
        <v>73</v>
      </c>
      <c r="B2451" t="s">
        <v>52</v>
      </c>
      <c r="C2451" t="s">
        <v>29</v>
      </c>
      <c r="D2451" t="s">
        <v>30</v>
      </c>
      <c r="E2451" t="s">
        <v>1217</v>
      </c>
      <c r="F2451" t="s">
        <v>1218</v>
      </c>
      <c r="G2451" t="s">
        <v>410</v>
      </c>
      <c r="H2451" t="s">
        <v>128</v>
      </c>
      <c r="I2451" s="3">
        <v>6.0631063079863304E-4</v>
      </c>
      <c r="J2451" s="7">
        <v>7930987799.5100002</v>
      </c>
      <c r="K2451">
        <v>3.6555</v>
      </c>
      <c r="L2451" s="3">
        <f t="shared" si="190"/>
        <v>0.95735713154437951</v>
      </c>
      <c r="M2451" s="3">
        <f t="shared" si="191"/>
        <v>6.3331708807616138E-4</v>
      </c>
      <c r="N2451">
        <f t="shared" si="192"/>
        <v>5022830.0987532362</v>
      </c>
      <c r="O2451">
        <f t="shared" si="193"/>
        <v>1.3740473529621766</v>
      </c>
      <c r="P2451" s="3">
        <f t="shared" si="194"/>
        <v>6.3331708807616138E-4</v>
      </c>
      <c r="Q2451" t="s">
        <v>1638</v>
      </c>
      <c r="R2451" t="s">
        <v>128</v>
      </c>
      <c r="S2451" t="s">
        <v>410</v>
      </c>
    </row>
    <row r="2452" spans="1:19" x14ac:dyDescent="0.35">
      <c r="A2452" t="s">
        <v>73</v>
      </c>
      <c r="B2452" t="s">
        <v>52</v>
      </c>
      <c r="C2452" t="s">
        <v>29</v>
      </c>
      <c r="D2452" t="s">
        <v>30</v>
      </c>
      <c r="E2452" t="s">
        <v>393</v>
      </c>
      <c r="F2452" t="s">
        <v>394</v>
      </c>
      <c r="G2452" t="s">
        <v>395</v>
      </c>
      <c r="H2452" t="s">
        <v>128</v>
      </c>
      <c r="I2452" s="3">
        <v>2.1432609852214401E-4</v>
      </c>
      <c r="J2452" s="7">
        <v>7930987799.5100002</v>
      </c>
      <c r="K2452">
        <v>3.6555</v>
      </c>
      <c r="L2452" s="3">
        <f t="shared" si="190"/>
        <v>0.95735713154437951</v>
      </c>
      <c r="M2452" s="3">
        <f t="shared" si="191"/>
        <v>2.2387267139943861E-4</v>
      </c>
      <c r="N2452">
        <f t="shared" si="192"/>
        <v>1775531.4255126589</v>
      </c>
      <c r="O2452">
        <f t="shared" si="193"/>
        <v>0.48571506647863738</v>
      </c>
      <c r="P2452" s="3">
        <f t="shared" si="194"/>
        <v>2.2387267139943861E-4</v>
      </c>
      <c r="Q2452" t="s">
        <v>1638</v>
      </c>
      <c r="R2452" t="s">
        <v>128</v>
      </c>
      <c r="S2452" t="s">
        <v>395</v>
      </c>
    </row>
    <row r="2453" spans="1:19" x14ac:dyDescent="0.35">
      <c r="A2453" t="s">
        <v>73</v>
      </c>
      <c r="B2453" t="s">
        <v>52</v>
      </c>
      <c r="C2453" t="s">
        <v>39</v>
      </c>
      <c r="D2453" t="s">
        <v>40</v>
      </c>
      <c r="E2453" t="s">
        <v>396</v>
      </c>
      <c r="F2453" t="s">
        <v>397</v>
      </c>
      <c r="G2453" t="s">
        <v>312</v>
      </c>
      <c r="H2453" t="s">
        <v>128</v>
      </c>
      <c r="I2453" s="3">
        <v>9.8492833157863796E-4</v>
      </c>
      <c r="J2453" s="7">
        <v>28142052356.25</v>
      </c>
      <c r="K2453">
        <v>3.6555</v>
      </c>
      <c r="L2453" s="3">
        <f t="shared" si="190"/>
        <v>0.98579238371259348</v>
      </c>
      <c r="M2453" s="3">
        <f t="shared" si="191"/>
        <v>9.9912349481672664E-4</v>
      </c>
      <c r="N2453">
        <f t="shared" si="192"/>
        <v>28117385.701491795</v>
      </c>
      <c r="O2453">
        <f t="shared" si="193"/>
        <v>7.6918029548602913</v>
      </c>
      <c r="P2453" s="3">
        <f t="shared" si="194"/>
        <v>9.9912349481672664E-4</v>
      </c>
      <c r="Q2453" t="s">
        <v>1638</v>
      </c>
      <c r="R2453" t="s">
        <v>128</v>
      </c>
      <c r="S2453" t="s">
        <v>312</v>
      </c>
    </row>
    <row r="2454" spans="1:19" x14ac:dyDescent="0.35">
      <c r="A2454" t="s">
        <v>73</v>
      </c>
      <c r="B2454" t="s">
        <v>52</v>
      </c>
      <c r="C2454" t="s">
        <v>39</v>
      </c>
      <c r="D2454" t="s">
        <v>40</v>
      </c>
      <c r="E2454" t="s">
        <v>398</v>
      </c>
      <c r="F2454" t="s">
        <v>399</v>
      </c>
      <c r="H2454" t="s">
        <v>128</v>
      </c>
      <c r="I2454" s="3">
        <v>4.33637066904755E-3</v>
      </c>
      <c r="J2454" s="7">
        <v>28142052356.25</v>
      </c>
      <c r="K2454">
        <v>3.6555</v>
      </c>
      <c r="L2454" s="3">
        <f t="shared" si="190"/>
        <v>0.98579238371259348</v>
      </c>
      <c r="M2454" s="3">
        <f t="shared" si="191"/>
        <v>4.3988680990984545E-3</v>
      </c>
      <c r="N2454">
        <f t="shared" si="192"/>
        <v>123793176.35306662</v>
      </c>
      <c r="O2454">
        <f t="shared" si="193"/>
        <v>33.864909411316269</v>
      </c>
      <c r="P2454" s="3">
        <f t="shared" si="194"/>
        <v>4.3988680990984545E-3</v>
      </c>
      <c r="Q2454" t="s">
        <v>1638</v>
      </c>
      <c r="R2454" t="s">
        <v>128</v>
      </c>
      <c r="S2454" t="s">
        <v>285</v>
      </c>
    </row>
    <row r="2455" spans="1:19" x14ac:dyDescent="0.35">
      <c r="A2455" t="s">
        <v>73</v>
      </c>
      <c r="B2455" t="s">
        <v>52</v>
      </c>
      <c r="C2455" t="s">
        <v>29</v>
      </c>
      <c r="D2455" t="s">
        <v>30</v>
      </c>
      <c r="E2455" t="s">
        <v>400</v>
      </c>
      <c r="F2455" t="s">
        <v>401</v>
      </c>
      <c r="H2455" t="s">
        <v>128</v>
      </c>
      <c r="I2455" s="3">
        <v>7.8844503311868291E-3</v>
      </c>
      <c r="J2455" s="7">
        <v>7930987799.5100002</v>
      </c>
      <c r="K2455">
        <v>3.6555</v>
      </c>
      <c r="L2455" s="3">
        <f t="shared" si="190"/>
        <v>0.95735713154437951</v>
      </c>
      <c r="M2455" s="3">
        <f t="shared" si="191"/>
        <v>8.2356417175979794E-3</v>
      </c>
      <c r="N2455">
        <f t="shared" si="192"/>
        <v>65316773.983405158</v>
      </c>
      <c r="O2455">
        <f t="shared" si="193"/>
        <v>17.868082063576843</v>
      </c>
      <c r="P2455" s="3">
        <f t="shared" si="194"/>
        <v>8.2356417175979794E-3</v>
      </c>
      <c r="Q2455" t="s">
        <v>1638</v>
      </c>
      <c r="R2455" t="s">
        <v>128</v>
      </c>
      <c r="S2455" t="s">
        <v>312</v>
      </c>
    </row>
    <row r="2456" spans="1:19" x14ac:dyDescent="0.35">
      <c r="A2456" t="s">
        <v>73</v>
      </c>
      <c r="B2456" t="s">
        <v>52</v>
      </c>
      <c r="C2456" t="s">
        <v>39</v>
      </c>
      <c r="D2456" t="s">
        <v>40</v>
      </c>
      <c r="E2456" t="s">
        <v>405</v>
      </c>
      <c r="F2456" t="s">
        <v>406</v>
      </c>
      <c r="G2456" t="s">
        <v>407</v>
      </c>
      <c r="H2456" t="s">
        <v>128</v>
      </c>
      <c r="I2456" s="3">
        <v>4.9909402884259603E-3</v>
      </c>
      <c r="J2456" s="7">
        <v>28142052356.25</v>
      </c>
      <c r="K2456">
        <v>3.6555</v>
      </c>
      <c r="L2456" s="3">
        <f t="shared" si="190"/>
        <v>0.98579238371259348</v>
      </c>
      <c r="M2456" s="3">
        <f t="shared" si="191"/>
        <v>5.0628716257976924E-3</v>
      </c>
      <c r="N2456">
        <f t="shared" si="192"/>
        <v>142479598.36617121</v>
      </c>
      <c r="O2456">
        <f t="shared" si="193"/>
        <v>38.976774276069271</v>
      </c>
      <c r="P2456" s="3">
        <f t="shared" si="194"/>
        <v>5.0628716257976924E-3</v>
      </c>
      <c r="Q2456" t="s">
        <v>1638</v>
      </c>
      <c r="R2456" t="s">
        <v>128</v>
      </c>
      <c r="S2456" t="s">
        <v>407</v>
      </c>
    </row>
    <row r="2457" spans="1:19" x14ac:dyDescent="0.35">
      <c r="A2457" t="s">
        <v>73</v>
      </c>
      <c r="B2457" t="s">
        <v>52</v>
      </c>
      <c r="C2457" t="s">
        <v>29</v>
      </c>
      <c r="D2457" t="s">
        <v>30</v>
      </c>
      <c r="E2457" t="s">
        <v>405</v>
      </c>
      <c r="F2457" t="s">
        <v>406</v>
      </c>
      <c r="G2457" t="s">
        <v>407</v>
      </c>
      <c r="H2457" t="s">
        <v>128</v>
      </c>
      <c r="I2457" s="3">
        <v>1.03760356036627E-2</v>
      </c>
      <c r="J2457" s="7">
        <v>7930987799.5100002</v>
      </c>
      <c r="K2457">
        <v>3.6555</v>
      </c>
      <c r="L2457" s="3">
        <f t="shared" si="190"/>
        <v>0.95735713154437951</v>
      </c>
      <c r="M2457" s="3">
        <f t="shared" si="191"/>
        <v>1.0838207876432063E-2</v>
      </c>
      <c r="N2457">
        <f t="shared" si="192"/>
        <v>85957694.43653588</v>
      </c>
      <c r="O2457">
        <f t="shared" si="193"/>
        <v>23.514620280819553</v>
      </c>
      <c r="P2457" s="3">
        <f t="shared" si="194"/>
        <v>1.0838207876432063E-2</v>
      </c>
      <c r="Q2457" t="s">
        <v>1638</v>
      </c>
      <c r="R2457" t="s">
        <v>128</v>
      </c>
      <c r="S2457" t="s">
        <v>407</v>
      </c>
    </row>
    <row r="2458" spans="1:19" x14ac:dyDescent="0.35">
      <c r="A2458" t="s">
        <v>73</v>
      </c>
      <c r="B2458" t="s">
        <v>52</v>
      </c>
      <c r="C2458" t="s">
        <v>29</v>
      </c>
      <c r="D2458" t="s">
        <v>30</v>
      </c>
      <c r="E2458" t="s">
        <v>408</v>
      </c>
      <c r="F2458" t="s">
        <v>409</v>
      </c>
      <c r="G2458" t="s">
        <v>410</v>
      </c>
      <c r="H2458" t="s">
        <v>128</v>
      </c>
      <c r="I2458" s="3">
        <v>4.1137745012238599E-3</v>
      </c>
      <c r="J2458" s="7">
        <v>7930987799.5100002</v>
      </c>
      <c r="K2458">
        <v>3.6555</v>
      </c>
      <c r="L2458" s="3">
        <f t="shared" si="190"/>
        <v>0.95735713154437951</v>
      </c>
      <c r="M2458" s="3">
        <f t="shared" si="191"/>
        <v>4.2970113927993034E-3</v>
      </c>
      <c r="N2458">
        <f t="shared" si="192"/>
        <v>34079544.930646747</v>
      </c>
      <c r="O2458">
        <f t="shared" si="193"/>
        <v>9.322813549622964</v>
      </c>
      <c r="P2458" s="3">
        <f t="shared" si="194"/>
        <v>4.2970113927993034E-3</v>
      </c>
      <c r="Q2458" t="s">
        <v>1638</v>
      </c>
      <c r="R2458" t="s">
        <v>128</v>
      </c>
      <c r="S2458" t="s">
        <v>410</v>
      </c>
    </row>
    <row r="2459" spans="1:19" x14ac:dyDescent="0.35">
      <c r="A2459" t="s">
        <v>73</v>
      </c>
      <c r="B2459" t="s">
        <v>52</v>
      </c>
      <c r="C2459" t="s">
        <v>39</v>
      </c>
      <c r="D2459" t="s">
        <v>40</v>
      </c>
      <c r="E2459" t="s">
        <v>408</v>
      </c>
      <c r="F2459" t="s">
        <v>409</v>
      </c>
      <c r="G2459" t="s">
        <v>410</v>
      </c>
      <c r="H2459" t="s">
        <v>128</v>
      </c>
      <c r="I2459" s="3">
        <v>2.6469731647848502E-3</v>
      </c>
      <c r="J2459" s="7">
        <v>28142052356.25</v>
      </c>
      <c r="K2459">
        <v>3.6555</v>
      </c>
      <c r="L2459" s="3">
        <f t="shared" si="190"/>
        <v>0.98579238371259348</v>
      </c>
      <c r="M2459" s="3">
        <f t="shared" si="191"/>
        <v>2.6851223528590092E-3</v>
      </c>
      <c r="N2459">
        <f t="shared" si="192"/>
        <v>75564853.837095425</v>
      </c>
      <c r="O2459">
        <f t="shared" si="193"/>
        <v>20.671550769277914</v>
      </c>
      <c r="P2459" s="3">
        <f t="shared" si="194"/>
        <v>2.6851223528590092E-3</v>
      </c>
      <c r="Q2459" t="s">
        <v>1638</v>
      </c>
      <c r="R2459" t="s">
        <v>128</v>
      </c>
      <c r="S2459" t="s">
        <v>410</v>
      </c>
    </row>
    <row r="2460" spans="1:19" x14ac:dyDescent="0.35">
      <c r="A2460" t="s">
        <v>73</v>
      </c>
      <c r="B2460" t="s">
        <v>52</v>
      </c>
      <c r="C2460" t="s">
        <v>29</v>
      </c>
      <c r="D2460" t="s">
        <v>30</v>
      </c>
      <c r="E2460" t="s">
        <v>1219</v>
      </c>
      <c r="F2460" t="s">
        <v>1220</v>
      </c>
      <c r="G2460" t="s">
        <v>413</v>
      </c>
      <c r="H2460" t="s">
        <v>128</v>
      </c>
      <c r="I2460" s="3">
        <v>4.2341981761251099E-5</v>
      </c>
      <c r="J2460" s="7">
        <v>7930987799.5100002</v>
      </c>
      <c r="K2460">
        <v>3.6555</v>
      </c>
      <c r="L2460" s="3">
        <f t="shared" si="190"/>
        <v>0.95735713154437951</v>
      </c>
      <c r="M2460" s="3">
        <f t="shared" si="191"/>
        <v>4.4227990126261764E-5</v>
      </c>
      <c r="N2460">
        <f t="shared" si="192"/>
        <v>350771.65008823079</v>
      </c>
      <c r="O2460">
        <f t="shared" si="193"/>
        <v>9.5957228857401392E-2</v>
      </c>
      <c r="P2460" s="3">
        <f t="shared" si="194"/>
        <v>4.4227990126261764E-5</v>
      </c>
      <c r="Q2460" t="s">
        <v>1638</v>
      </c>
      <c r="R2460" t="s">
        <v>128</v>
      </c>
      <c r="S2460" t="s">
        <v>413</v>
      </c>
    </row>
    <row r="2461" spans="1:19" x14ac:dyDescent="0.35">
      <c r="A2461" t="s">
        <v>73</v>
      </c>
      <c r="B2461" t="s">
        <v>52</v>
      </c>
      <c r="C2461" t="s">
        <v>39</v>
      </c>
      <c r="D2461" t="s">
        <v>40</v>
      </c>
      <c r="E2461" t="s">
        <v>1219</v>
      </c>
      <c r="F2461" t="s">
        <v>1220</v>
      </c>
      <c r="G2461" t="s">
        <v>413</v>
      </c>
      <c r="H2461" t="s">
        <v>128</v>
      </c>
      <c r="I2461" s="3">
        <v>1.3869326790018501E-4</v>
      </c>
      <c r="J2461" s="7">
        <v>28142052356.25</v>
      </c>
      <c r="K2461">
        <v>3.6555</v>
      </c>
      <c r="L2461" s="3">
        <f t="shared" si="190"/>
        <v>0.98579238371259348</v>
      </c>
      <c r="M2461" s="3">
        <f t="shared" si="191"/>
        <v>1.406921682411992E-4</v>
      </c>
      <c r="N2461">
        <f t="shared" si="192"/>
        <v>3959366.3647581614</v>
      </c>
      <c r="O2461">
        <f t="shared" si="193"/>
        <v>1.0831258007818798</v>
      </c>
      <c r="P2461" s="3">
        <f t="shared" si="194"/>
        <v>1.406921682411992E-4</v>
      </c>
      <c r="Q2461" t="s">
        <v>1638</v>
      </c>
      <c r="R2461" t="s">
        <v>128</v>
      </c>
      <c r="S2461" t="s">
        <v>413</v>
      </c>
    </row>
    <row r="2462" spans="1:19" x14ac:dyDescent="0.35">
      <c r="A2462" t="s">
        <v>73</v>
      </c>
      <c r="B2462" t="s">
        <v>52</v>
      </c>
      <c r="C2462" t="s">
        <v>39</v>
      </c>
      <c r="D2462" t="s">
        <v>40</v>
      </c>
      <c r="E2462" t="s">
        <v>411</v>
      </c>
      <c r="F2462" t="s">
        <v>412</v>
      </c>
      <c r="G2462" t="s">
        <v>413</v>
      </c>
      <c r="H2462" t="s">
        <v>128</v>
      </c>
      <c r="I2462" s="3">
        <v>8.9741181215959604E-5</v>
      </c>
      <c r="J2462" s="7">
        <v>28142052356.25</v>
      </c>
      <c r="K2462">
        <v>3.6555</v>
      </c>
      <c r="L2462" s="3">
        <f t="shared" si="190"/>
        <v>0.98579238371259348</v>
      </c>
      <c r="M2462" s="3">
        <f t="shared" si="191"/>
        <v>9.103456538991026E-5</v>
      </c>
      <c r="N2462">
        <f t="shared" si="192"/>
        <v>2561899.5054313187</v>
      </c>
      <c r="O2462">
        <f t="shared" si="193"/>
        <v>0.70083422389038941</v>
      </c>
      <c r="P2462" s="3">
        <f t="shared" si="194"/>
        <v>9.103456538991026E-5</v>
      </c>
      <c r="Q2462" t="s">
        <v>1638</v>
      </c>
      <c r="R2462" t="s">
        <v>128</v>
      </c>
      <c r="S2462" t="s">
        <v>413</v>
      </c>
    </row>
    <row r="2463" spans="1:19" x14ac:dyDescent="0.35">
      <c r="A2463" t="s">
        <v>73</v>
      </c>
      <c r="B2463" t="s">
        <v>52</v>
      </c>
      <c r="C2463" t="s">
        <v>29</v>
      </c>
      <c r="D2463" t="s">
        <v>30</v>
      </c>
      <c r="E2463" t="s">
        <v>411</v>
      </c>
      <c r="F2463" t="s">
        <v>412</v>
      </c>
      <c r="G2463" t="s">
        <v>413</v>
      </c>
      <c r="H2463" t="s">
        <v>128</v>
      </c>
      <c r="I2463" s="3">
        <v>2.7405150513818602E-5</v>
      </c>
      <c r="J2463" s="7">
        <v>7930987799.5100002</v>
      </c>
      <c r="K2463">
        <v>3.6555</v>
      </c>
      <c r="L2463" s="3">
        <f t="shared" si="190"/>
        <v>0.95735713154437951</v>
      </c>
      <c r="M2463" s="3">
        <f t="shared" si="191"/>
        <v>2.8625838374034405E-5</v>
      </c>
      <c r="N2463">
        <f t="shared" si="192"/>
        <v>227031.17489521205</v>
      </c>
      <c r="O2463">
        <f t="shared" si="193"/>
        <v>6.2106736395899892E-2</v>
      </c>
      <c r="P2463" s="3">
        <f t="shared" si="194"/>
        <v>2.8625838374034405E-5</v>
      </c>
      <c r="Q2463" t="s">
        <v>1638</v>
      </c>
      <c r="R2463" t="s">
        <v>128</v>
      </c>
      <c r="S2463" t="s">
        <v>413</v>
      </c>
    </row>
    <row r="2464" spans="1:19" x14ac:dyDescent="0.35">
      <c r="A2464" t="s">
        <v>73</v>
      </c>
      <c r="B2464" t="s">
        <v>52</v>
      </c>
      <c r="C2464" t="s">
        <v>29</v>
      </c>
      <c r="D2464" t="s">
        <v>30</v>
      </c>
      <c r="E2464" t="s">
        <v>1221</v>
      </c>
      <c r="F2464" t="s">
        <v>1222</v>
      </c>
      <c r="G2464" t="s">
        <v>410</v>
      </c>
      <c r="H2464" t="s">
        <v>128</v>
      </c>
      <c r="I2464" s="3">
        <v>6.3201680800587393E-5</v>
      </c>
      <c r="J2464" s="7">
        <v>7930987799.5100002</v>
      </c>
      <c r="K2464">
        <v>3.6555</v>
      </c>
      <c r="L2464" s="3">
        <f t="shared" si="190"/>
        <v>0.95735713154437951</v>
      </c>
      <c r="M2464" s="3">
        <f t="shared" si="191"/>
        <v>6.601682770005834E-5</v>
      </c>
      <c r="N2464">
        <f t="shared" si="192"/>
        <v>523578.65505151654</v>
      </c>
      <c r="O2464">
        <f t="shared" si="193"/>
        <v>0.14323038026303284</v>
      </c>
      <c r="P2464" s="3">
        <f t="shared" si="194"/>
        <v>6.601682770005834E-5</v>
      </c>
      <c r="Q2464" t="s">
        <v>1638</v>
      </c>
      <c r="R2464" t="s">
        <v>128</v>
      </c>
      <c r="S2464" t="s">
        <v>410</v>
      </c>
    </row>
    <row r="2465" spans="1:19" x14ac:dyDescent="0.35">
      <c r="A2465" t="s">
        <v>73</v>
      </c>
      <c r="B2465" t="s">
        <v>52</v>
      </c>
      <c r="C2465" t="s">
        <v>39</v>
      </c>
      <c r="D2465" t="s">
        <v>40</v>
      </c>
      <c r="E2465" t="s">
        <v>1221</v>
      </c>
      <c r="F2465" t="s">
        <v>1222</v>
      </c>
      <c r="G2465" t="s">
        <v>410</v>
      </c>
      <c r="H2465" t="s">
        <v>128</v>
      </c>
      <c r="I2465" s="3">
        <v>7.2248222071261597E-5</v>
      </c>
      <c r="J2465" s="7">
        <v>28142052356.25</v>
      </c>
      <c r="K2465">
        <v>3.6555</v>
      </c>
      <c r="L2465" s="3">
        <f t="shared" si="190"/>
        <v>0.98579238371259348</v>
      </c>
      <c r="M2465" s="3">
        <f t="shared" si="191"/>
        <v>7.3289491037826349E-5</v>
      </c>
      <c r="N2465">
        <f t="shared" si="192"/>
        <v>2062516.6939494242</v>
      </c>
      <c r="O2465">
        <f t="shared" si="193"/>
        <v>0.56422286799327703</v>
      </c>
      <c r="P2465" s="3">
        <f t="shared" si="194"/>
        <v>7.3289491037826349E-5</v>
      </c>
      <c r="Q2465" t="s">
        <v>1638</v>
      </c>
      <c r="R2465" t="s">
        <v>128</v>
      </c>
      <c r="S2465" t="s">
        <v>410</v>
      </c>
    </row>
    <row r="2466" spans="1:19" x14ac:dyDescent="0.35">
      <c r="A2466" t="s">
        <v>73</v>
      </c>
      <c r="B2466" t="s">
        <v>52</v>
      </c>
      <c r="C2466" t="s">
        <v>39</v>
      </c>
      <c r="D2466" t="s">
        <v>40</v>
      </c>
      <c r="E2466" t="s">
        <v>1223</v>
      </c>
      <c r="F2466" t="s">
        <v>1224</v>
      </c>
      <c r="G2466" t="s">
        <v>410</v>
      </c>
      <c r="H2466" t="s">
        <v>128</v>
      </c>
      <c r="I2466" s="3">
        <v>2.0372694376642801E-5</v>
      </c>
      <c r="J2466" s="7">
        <v>28142052356.25</v>
      </c>
      <c r="K2466">
        <v>3.6555</v>
      </c>
      <c r="L2466" s="3">
        <f t="shared" si="190"/>
        <v>0.98579238371259348</v>
      </c>
      <c r="M2466" s="3">
        <f t="shared" si="191"/>
        <v>2.0666313427901707E-5</v>
      </c>
      <c r="N2466">
        <f t="shared" si="192"/>
        <v>581592.47449868219</v>
      </c>
      <c r="O2466">
        <f t="shared" si="193"/>
        <v>0.1591006632468013</v>
      </c>
      <c r="P2466" s="3">
        <f t="shared" si="194"/>
        <v>2.0666313427901703E-5</v>
      </c>
      <c r="Q2466" t="s">
        <v>1638</v>
      </c>
      <c r="R2466" t="s">
        <v>128</v>
      </c>
      <c r="S2466" t="s">
        <v>410</v>
      </c>
    </row>
    <row r="2467" spans="1:19" x14ac:dyDescent="0.35">
      <c r="A2467" t="s">
        <v>73</v>
      </c>
      <c r="B2467" t="s">
        <v>52</v>
      </c>
      <c r="C2467" t="s">
        <v>76</v>
      </c>
      <c r="D2467" t="s">
        <v>77</v>
      </c>
      <c r="E2467" t="s">
        <v>416</v>
      </c>
      <c r="F2467" t="s">
        <v>417</v>
      </c>
      <c r="G2467" t="s">
        <v>1672</v>
      </c>
      <c r="H2467" t="s">
        <v>128</v>
      </c>
      <c r="I2467" s="3">
        <v>2.4749454340857401E-3</v>
      </c>
      <c r="J2467" s="7">
        <v>3465085733.4400001</v>
      </c>
      <c r="K2467">
        <v>3.6555</v>
      </c>
      <c r="L2467" s="3">
        <f t="shared" si="190"/>
        <v>0.98851089210213039</v>
      </c>
      <c r="M2467" s="3">
        <f t="shared" si="191"/>
        <v>2.5037108380491523E-3</v>
      </c>
      <c r="N2467">
        <f t="shared" si="192"/>
        <v>8675572.7055832241</v>
      </c>
      <c r="O2467">
        <f t="shared" si="193"/>
        <v>2.3732930394154628</v>
      </c>
      <c r="P2467" s="3">
        <f t="shared" si="194"/>
        <v>2.5037108380491523E-3</v>
      </c>
      <c r="Q2467" t="s">
        <v>1638</v>
      </c>
      <c r="R2467" t="s">
        <v>128</v>
      </c>
      <c r="S2467" t="s">
        <v>327</v>
      </c>
    </row>
    <row r="2468" spans="1:19" x14ac:dyDescent="0.35">
      <c r="A2468" t="s">
        <v>73</v>
      </c>
      <c r="B2468" t="s">
        <v>52</v>
      </c>
      <c r="C2468" t="s">
        <v>39</v>
      </c>
      <c r="D2468" t="s">
        <v>40</v>
      </c>
      <c r="E2468" t="s">
        <v>416</v>
      </c>
      <c r="F2468" t="s">
        <v>417</v>
      </c>
      <c r="G2468" t="s">
        <v>1672</v>
      </c>
      <c r="H2468" t="s">
        <v>128</v>
      </c>
      <c r="I2468" s="3">
        <v>2.68635359006163E-3</v>
      </c>
      <c r="J2468" s="7">
        <v>28142052356.25</v>
      </c>
      <c r="K2468">
        <v>3.6555</v>
      </c>
      <c r="L2468" s="3">
        <f t="shared" si="190"/>
        <v>0.98579238371259348</v>
      </c>
      <c r="M2468" s="3">
        <f t="shared" si="191"/>
        <v>2.7250703438634325E-3</v>
      </c>
      <c r="N2468">
        <f t="shared" si="192"/>
        <v>76689072.291468903</v>
      </c>
      <c r="O2468">
        <f t="shared" si="193"/>
        <v>20.979092406365449</v>
      </c>
      <c r="P2468" s="3">
        <f t="shared" si="194"/>
        <v>2.7250703438634325E-3</v>
      </c>
      <c r="Q2468" t="s">
        <v>1638</v>
      </c>
      <c r="R2468" t="s">
        <v>128</v>
      </c>
      <c r="S2468" t="s">
        <v>327</v>
      </c>
    </row>
    <row r="2469" spans="1:19" x14ac:dyDescent="0.35">
      <c r="A2469" t="s">
        <v>73</v>
      </c>
      <c r="B2469" t="s">
        <v>52</v>
      </c>
      <c r="C2469" t="s">
        <v>29</v>
      </c>
      <c r="D2469" t="s">
        <v>30</v>
      </c>
      <c r="E2469" t="s">
        <v>416</v>
      </c>
      <c r="F2469" t="s">
        <v>417</v>
      </c>
      <c r="G2469" t="s">
        <v>1672</v>
      </c>
      <c r="H2469" t="s">
        <v>128</v>
      </c>
      <c r="I2469" s="3">
        <v>5.6861127744337897E-5</v>
      </c>
      <c r="J2469" s="7">
        <v>7930987799.5100002</v>
      </c>
      <c r="K2469">
        <v>3.6555</v>
      </c>
      <c r="L2469" s="3">
        <f t="shared" si="190"/>
        <v>0.95735713154437951</v>
      </c>
      <c r="M2469" s="3">
        <f t="shared" si="191"/>
        <v>5.9393851960564859E-5</v>
      </c>
      <c r="N2469">
        <f t="shared" si="192"/>
        <v>471051.91526514303</v>
      </c>
      <c r="O2469">
        <f t="shared" si="193"/>
        <v>0.12886114492275832</v>
      </c>
      <c r="P2469" s="3">
        <f t="shared" si="194"/>
        <v>5.9393851960564866E-5</v>
      </c>
      <c r="Q2469" t="s">
        <v>1638</v>
      </c>
      <c r="R2469" t="s">
        <v>128</v>
      </c>
      <c r="S2469" t="s">
        <v>327</v>
      </c>
    </row>
    <row r="2470" spans="1:19" x14ac:dyDescent="0.35">
      <c r="A2470" t="s">
        <v>73</v>
      </c>
      <c r="B2470" t="s">
        <v>52</v>
      </c>
      <c r="C2470" t="s">
        <v>39</v>
      </c>
      <c r="D2470" t="s">
        <v>40</v>
      </c>
      <c r="E2470" t="s">
        <v>418</v>
      </c>
      <c r="F2470" t="s">
        <v>419</v>
      </c>
      <c r="G2470" t="s">
        <v>420</v>
      </c>
      <c r="H2470" t="s">
        <v>128</v>
      </c>
      <c r="I2470" s="3">
        <v>1.6345944073786901E-2</v>
      </c>
      <c r="J2470" s="7">
        <v>28142052356.25</v>
      </c>
      <c r="K2470">
        <v>3.6555</v>
      </c>
      <c r="L2470" s="3">
        <f t="shared" si="190"/>
        <v>0.98579238371259348</v>
      </c>
      <c r="M2470" s="3">
        <f t="shared" si="191"/>
        <v>1.658152806194995E-2</v>
      </c>
      <c r="N2470">
        <f t="shared" si="192"/>
        <v>466638230.86602408</v>
      </c>
      <c r="O2470">
        <f t="shared" si="193"/>
        <v>127.65373570401424</v>
      </c>
      <c r="P2470" s="3">
        <f t="shared" si="194"/>
        <v>1.658152806194995E-2</v>
      </c>
      <c r="Q2470" t="s">
        <v>1638</v>
      </c>
      <c r="R2470" t="s">
        <v>128</v>
      </c>
      <c r="S2470" t="s">
        <v>420</v>
      </c>
    </row>
    <row r="2471" spans="1:19" x14ac:dyDescent="0.35">
      <c r="A2471" t="s">
        <v>73</v>
      </c>
      <c r="B2471" t="s">
        <v>52</v>
      </c>
      <c r="C2471" t="s">
        <v>76</v>
      </c>
      <c r="D2471" t="s">
        <v>77</v>
      </c>
      <c r="E2471" t="s">
        <v>418</v>
      </c>
      <c r="F2471" t="s">
        <v>419</v>
      </c>
      <c r="G2471" t="s">
        <v>420</v>
      </c>
      <c r="H2471" t="s">
        <v>128</v>
      </c>
      <c r="I2471" s="3">
        <v>2.50537332937181E-2</v>
      </c>
      <c r="J2471" s="7">
        <v>3465085733.4400001</v>
      </c>
      <c r="K2471">
        <v>3.6555</v>
      </c>
      <c r="L2471" s="3">
        <f t="shared" si="190"/>
        <v>0.98851089210213039</v>
      </c>
      <c r="M2471" s="3">
        <f t="shared" si="191"/>
        <v>2.5344923858592761E-2</v>
      </c>
      <c r="N2471">
        <f t="shared" si="192"/>
        <v>87822334.077532858</v>
      </c>
      <c r="O2471">
        <f t="shared" si="193"/>
        <v>24.024711825340681</v>
      </c>
      <c r="P2471" s="3">
        <f t="shared" si="194"/>
        <v>2.5344923858592761E-2</v>
      </c>
      <c r="Q2471" t="s">
        <v>1638</v>
      </c>
      <c r="R2471" t="s">
        <v>128</v>
      </c>
      <c r="S2471" t="s">
        <v>420</v>
      </c>
    </row>
    <row r="2472" spans="1:19" x14ac:dyDescent="0.35">
      <c r="A2472" t="s">
        <v>73</v>
      </c>
      <c r="B2472" t="s">
        <v>52</v>
      </c>
      <c r="C2472" t="s">
        <v>29</v>
      </c>
      <c r="D2472" t="s">
        <v>30</v>
      </c>
      <c r="E2472" t="s">
        <v>418</v>
      </c>
      <c r="F2472" t="s">
        <v>419</v>
      </c>
      <c r="G2472" t="s">
        <v>420</v>
      </c>
      <c r="H2472" t="s">
        <v>128</v>
      </c>
      <c r="I2472" s="3">
        <v>7.1218447442701995E-4</v>
      </c>
      <c r="J2472" s="7">
        <v>7930987799.5100002</v>
      </c>
      <c r="K2472">
        <v>3.6555</v>
      </c>
      <c r="L2472" s="3">
        <f t="shared" si="190"/>
        <v>0.95735713154437951</v>
      </c>
      <c r="M2472" s="3">
        <f t="shared" si="191"/>
        <v>7.4390679398621653E-4</v>
      </c>
      <c r="N2472">
        <f t="shared" si="192"/>
        <v>5899915.7070772825</v>
      </c>
      <c r="O2472">
        <f t="shared" si="193"/>
        <v>1.6139832326842518</v>
      </c>
      <c r="P2472" s="3">
        <f t="shared" si="194"/>
        <v>7.4390679398621653E-4</v>
      </c>
      <c r="Q2472" t="s">
        <v>1638</v>
      </c>
      <c r="R2472" t="s">
        <v>128</v>
      </c>
      <c r="S2472" t="s">
        <v>420</v>
      </c>
    </row>
    <row r="2473" spans="1:19" x14ac:dyDescent="0.35">
      <c r="A2473" t="s">
        <v>73</v>
      </c>
      <c r="B2473" t="s">
        <v>52</v>
      </c>
      <c r="C2473" t="s">
        <v>76</v>
      </c>
      <c r="D2473" t="s">
        <v>77</v>
      </c>
      <c r="E2473" t="s">
        <v>421</v>
      </c>
      <c r="F2473" t="s">
        <v>422</v>
      </c>
      <c r="G2473" t="s">
        <v>423</v>
      </c>
      <c r="H2473" t="s">
        <v>128</v>
      </c>
      <c r="I2473" s="3">
        <v>2.5018306010169199E-3</v>
      </c>
      <c r="J2473" s="7">
        <v>3465085733.4400001</v>
      </c>
      <c r="K2473">
        <v>3.6555</v>
      </c>
      <c r="L2473" s="3">
        <f t="shared" si="190"/>
        <v>0.98851089210213039</v>
      </c>
      <c r="M2473" s="3">
        <f t="shared" si="191"/>
        <v>2.5309084816421399E-3</v>
      </c>
      <c r="N2473">
        <f t="shared" si="192"/>
        <v>8769814.8723804709</v>
      </c>
      <c r="O2473">
        <f t="shared" si="193"/>
        <v>2.3990739631734295</v>
      </c>
      <c r="P2473" s="3">
        <f t="shared" si="194"/>
        <v>2.5309084816421399E-3</v>
      </c>
      <c r="Q2473" t="s">
        <v>1638</v>
      </c>
      <c r="R2473" t="s">
        <v>128</v>
      </c>
      <c r="S2473" t="s">
        <v>423</v>
      </c>
    </row>
    <row r="2474" spans="1:19" x14ac:dyDescent="0.35">
      <c r="A2474" t="s">
        <v>73</v>
      </c>
      <c r="B2474" t="s">
        <v>52</v>
      </c>
      <c r="C2474" t="s">
        <v>39</v>
      </c>
      <c r="D2474" t="s">
        <v>40</v>
      </c>
      <c r="E2474" t="s">
        <v>421</v>
      </c>
      <c r="F2474" t="s">
        <v>422</v>
      </c>
      <c r="G2474" t="s">
        <v>423</v>
      </c>
      <c r="H2474" t="s">
        <v>128</v>
      </c>
      <c r="I2474" s="3">
        <v>1.80582789460198E-3</v>
      </c>
      <c r="J2474" s="7">
        <v>28142052356.25</v>
      </c>
      <c r="K2474">
        <v>3.6555</v>
      </c>
      <c r="L2474" s="3">
        <f t="shared" si="190"/>
        <v>0.98579238371259348</v>
      </c>
      <c r="M2474" s="3">
        <f t="shared" si="191"/>
        <v>1.8318541758266078E-3</v>
      </c>
      <c r="N2474">
        <f t="shared" si="192"/>
        <v>51552136.125127591</v>
      </c>
      <c r="O2474">
        <f t="shared" si="193"/>
        <v>14.10262238411369</v>
      </c>
      <c r="P2474" s="3">
        <f t="shared" si="194"/>
        <v>1.8318541758266078E-3</v>
      </c>
      <c r="Q2474" t="s">
        <v>1638</v>
      </c>
      <c r="R2474" t="s">
        <v>128</v>
      </c>
      <c r="S2474" t="s">
        <v>423</v>
      </c>
    </row>
    <row r="2475" spans="1:19" x14ac:dyDescent="0.35">
      <c r="A2475" t="s">
        <v>73</v>
      </c>
      <c r="B2475" t="s">
        <v>52</v>
      </c>
      <c r="C2475" t="s">
        <v>29</v>
      </c>
      <c r="D2475" t="s">
        <v>30</v>
      </c>
      <c r="E2475" t="s">
        <v>421</v>
      </c>
      <c r="F2475" t="s">
        <v>422</v>
      </c>
      <c r="G2475" t="s">
        <v>423</v>
      </c>
      <c r="H2475" t="s">
        <v>128</v>
      </c>
      <c r="I2475" s="3">
        <v>7.3350481438501597E-4</v>
      </c>
      <c r="J2475" s="7">
        <v>7930987799.5100002</v>
      </c>
      <c r="K2475">
        <v>3.6555</v>
      </c>
      <c r="L2475" s="3">
        <f t="shared" si="190"/>
        <v>0.95735713154437951</v>
      </c>
      <c r="M2475" s="3">
        <f t="shared" si="191"/>
        <v>7.6617679047499051E-4</v>
      </c>
      <c r="N2475">
        <f t="shared" si="192"/>
        <v>6076538.7775248792</v>
      </c>
      <c r="O2475">
        <f t="shared" si="193"/>
        <v>1.6623003084461441</v>
      </c>
      <c r="P2475" s="3">
        <f t="shared" si="194"/>
        <v>7.6617679047499051E-4</v>
      </c>
      <c r="Q2475" t="s">
        <v>1638</v>
      </c>
      <c r="R2475" t="s">
        <v>128</v>
      </c>
      <c r="S2475" t="s">
        <v>423</v>
      </c>
    </row>
    <row r="2476" spans="1:19" x14ac:dyDescent="0.35">
      <c r="A2476" t="s">
        <v>73</v>
      </c>
      <c r="B2476" t="s">
        <v>52</v>
      </c>
      <c r="C2476" t="s">
        <v>76</v>
      </c>
      <c r="D2476" t="s">
        <v>77</v>
      </c>
      <c r="E2476" t="s">
        <v>424</v>
      </c>
      <c r="F2476" t="s">
        <v>425</v>
      </c>
      <c r="G2476" t="s">
        <v>426</v>
      </c>
      <c r="H2476" t="s">
        <v>128</v>
      </c>
      <c r="I2476" s="3">
        <v>4.5061112209639704E-3</v>
      </c>
      <c r="J2476" s="7">
        <v>3465085733.4400001</v>
      </c>
      <c r="K2476">
        <v>3.6555</v>
      </c>
      <c r="L2476" s="3">
        <f t="shared" si="190"/>
        <v>0.98851089210213039</v>
      </c>
      <c r="M2476" s="3">
        <f t="shared" si="191"/>
        <v>4.5584841370654421E-3</v>
      </c>
      <c r="N2476">
        <f t="shared" si="192"/>
        <v>15795538.349458013</v>
      </c>
      <c r="O2476">
        <f t="shared" si="193"/>
        <v>4.3210336067454556</v>
      </c>
      <c r="P2476" s="3">
        <f t="shared" si="194"/>
        <v>4.5584841370654421E-3</v>
      </c>
      <c r="Q2476" t="s">
        <v>1638</v>
      </c>
      <c r="R2476" t="s">
        <v>128</v>
      </c>
      <c r="S2476" t="s">
        <v>426</v>
      </c>
    </row>
    <row r="2477" spans="1:19" x14ac:dyDescent="0.35">
      <c r="A2477" t="s">
        <v>73</v>
      </c>
      <c r="B2477" t="s">
        <v>52</v>
      </c>
      <c r="C2477" t="s">
        <v>39</v>
      </c>
      <c r="D2477" t="s">
        <v>40</v>
      </c>
      <c r="E2477" t="s">
        <v>424</v>
      </c>
      <c r="F2477" t="s">
        <v>425</v>
      </c>
      <c r="G2477" t="s">
        <v>426</v>
      </c>
      <c r="H2477" t="s">
        <v>128</v>
      </c>
      <c r="I2477" s="3">
        <v>1.0766617385241499E-2</v>
      </c>
      <c r="J2477" s="7">
        <v>28142052356.25</v>
      </c>
      <c r="K2477">
        <v>3.6555</v>
      </c>
      <c r="L2477" s="3">
        <f t="shared" si="190"/>
        <v>0.98579238371259348</v>
      </c>
      <c r="M2477" s="3">
        <f t="shared" si="191"/>
        <v>1.0921789986541926E-2</v>
      </c>
      <c r="N2477">
        <f t="shared" si="192"/>
        <v>307361585.62522984</v>
      </c>
      <c r="O2477">
        <f t="shared" si="193"/>
        <v>84.081954760013645</v>
      </c>
      <c r="P2477" s="3">
        <f t="shared" si="194"/>
        <v>1.0921789986541926E-2</v>
      </c>
      <c r="Q2477" t="s">
        <v>1638</v>
      </c>
      <c r="R2477" t="s">
        <v>128</v>
      </c>
      <c r="S2477" t="s">
        <v>426</v>
      </c>
    </row>
    <row r="2478" spans="1:19" x14ac:dyDescent="0.35">
      <c r="A2478" t="s">
        <v>73</v>
      </c>
      <c r="B2478" t="s">
        <v>52</v>
      </c>
      <c r="C2478" t="s">
        <v>29</v>
      </c>
      <c r="D2478" t="s">
        <v>30</v>
      </c>
      <c r="E2478" t="s">
        <v>424</v>
      </c>
      <c r="F2478" t="s">
        <v>425</v>
      </c>
      <c r="G2478" t="s">
        <v>426</v>
      </c>
      <c r="H2478" t="s">
        <v>128</v>
      </c>
      <c r="I2478" s="3">
        <v>1.2044854711459E-3</v>
      </c>
      <c r="J2478" s="7">
        <v>7930987799.5100002</v>
      </c>
      <c r="K2478">
        <v>3.6555</v>
      </c>
      <c r="L2478" s="3">
        <f t="shared" si="190"/>
        <v>0.95735713154437951</v>
      </c>
      <c r="M2478" s="3">
        <f t="shared" si="191"/>
        <v>1.2581359990527887E-3</v>
      </c>
      <c r="N2478">
        <f t="shared" si="192"/>
        <v>9978261.258611992</v>
      </c>
      <c r="O2478">
        <f t="shared" si="193"/>
        <v>2.7296570260188733</v>
      </c>
      <c r="P2478" s="3">
        <f t="shared" si="194"/>
        <v>1.2581359990527887E-3</v>
      </c>
      <c r="Q2478" t="s">
        <v>1638</v>
      </c>
      <c r="R2478" t="s">
        <v>128</v>
      </c>
      <c r="S2478" t="s">
        <v>426</v>
      </c>
    </row>
    <row r="2479" spans="1:19" x14ac:dyDescent="0.35">
      <c r="A2479" t="s">
        <v>73</v>
      </c>
      <c r="B2479" t="s">
        <v>52</v>
      </c>
      <c r="C2479" t="s">
        <v>76</v>
      </c>
      <c r="D2479" t="s">
        <v>77</v>
      </c>
      <c r="E2479" t="s">
        <v>427</v>
      </c>
      <c r="F2479" t="s">
        <v>428</v>
      </c>
      <c r="G2479" t="s">
        <v>429</v>
      </c>
      <c r="H2479" t="s">
        <v>128</v>
      </c>
      <c r="I2479" s="3">
        <v>6.6368324051940403E-2</v>
      </c>
      <c r="J2479" s="7">
        <v>3465085733.4400001</v>
      </c>
      <c r="K2479">
        <v>3.6555</v>
      </c>
      <c r="L2479" s="3">
        <f t="shared" si="190"/>
        <v>0.98851089210213039</v>
      </c>
      <c r="M2479" s="3">
        <f t="shared" si="191"/>
        <v>6.7139699301445227E-2</v>
      </c>
      <c r="N2479">
        <f t="shared" si="192"/>
        <v>232644814.1968894</v>
      </c>
      <c r="O2479">
        <f t="shared" si="193"/>
        <v>63.642405743917216</v>
      </c>
      <c r="P2479" s="3">
        <f t="shared" si="194"/>
        <v>6.7139699301445227E-2</v>
      </c>
      <c r="Q2479" t="s">
        <v>1638</v>
      </c>
      <c r="R2479" t="s">
        <v>128</v>
      </c>
      <c r="S2479" t="s">
        <v>429</v>
      </c>
    </row>
    <row r="2480" spans="1:19" x14ac:dyDescent="0.35">
      <c r="A2480" t="s">
        <v>73</v>
      </c>
      <c r="B2480" t="s">
        <v>52</v>
      </c>
      <c r="C2480" t="s">
        <v>39</v>
      </c>
      <c r="D2480" t="s">
        <v>40</v>
      </c>
      <c r="E2480" t="s">
        <v>427</v>
      </c>
      <c r="F2480" t="s">
        <v>428</v>
      </c>
      <c r="G2480" t="s">
        <v>429</v>
      </c>
      <c r="H2480" t="s">
        <v>128</v>
      </c>
      <c r="I2480" s="3">
        <v>4.5395185929900203E-2</v>
      </c>
      <c r="J2480" s="7">
        <v>28142052356.25</v>
      </c>
      <c r="K2480">
        <v>3.6555</v>
      </c>
      <c r="L2480" s="3">
        <f t="shared" si="190"/>
        <v>0.98579238371259348</v>
      </c>
      <c r="M2480" s="3">
        <f t="shared" si="191"/>
        <v>4.6049438684986954E-2</v>
      </c>
      <c r="N2480">
        <f t="shared" si="192"/>
        <v>1295925714.448827</v>
      </c>
      <c r="O2480">
        <f t="shared" si="193"/>
        <v>354.51394185441859</v>
      </c>
      <c r="P2480" s="3">
        <f t="shared" si="194"/>
        <v>4.6049438684986954E-2</v>
      </c>
      <c r="Q2480" t="s">
        <v>1638</v>
      </c>
      <c r="R2480" t="s">
        <v>128</v>
      </c>
      <c r="S2480" t="s">
        <v>429</v>
      </c>
    </row>
    <row r="2481" spans="1:19" x14ac:dyDescent="0.35">
      <c r="A2481" t="s">
        <v>73</v>
      </c>
      <c r="B2481" t="s">
        <v>52</v>
      </c>
      <c r="C2481" t="s">
        <v>29</v>
      </c>
      <c r="D2481" t="s">
        <v>30</v>
      </c>
      <c r="E2481" t="s">
        <v>427</v>
      </c>
      <c r="F2481" t="s">
        <v>428</v>
      </c>
      <c r="G2481" t="s">
        <v>429</v>
      </c>
      <c r="H2481" t="s">
        <v>128</v>
      </c>
      <c r="I2481" s="3">
        <v>2.9373239952640001E-3</v>
      </c>
      <c r="J2481" s="7">
        <v>7930987799.5100002</v>
      </c>
      <c r="K2481">
        <v>3.6555</v>
      </c>
      <c r="L2481" s="3">
        <f t="shared" si="190"/>
        <v>0.95735713154437951</v>
      </c>
      <c r="M2481" s="3">
        <f t="shared" si="191"/>
        <v>3.0681591001736185E-3</v>
      </c>
      <c r="N2481">
        <f t="shared" si="192"/>
        <v>24333532.390432548</v>
      </c>
      <c r="O2481">
        <f t="shared" si="193"/>
        <v>6.6566905732273423</v>
      </c>
      <c r="P2481" s="3">
        <f t="shared" si="194"/>
        <v>3.0681591001736185E-3</v>
      </c>
      <c r="Q2481" t="s">
        <v>1638</v>
      </c>
      <c r="R2481" t="s">
        <v>128</v>
      </c>
      <c r="S2481" t="s">
        <v>429</v>
      </c>
    </row>
    <row r="2482" spans="1:19" x14ac:dyDescent="0.35">
      <c r="A2482" t="s">
        <v>73</v>
      </c>
      <c r="B2482" t="s">
        <v>52</v>
      </c>
      <c r="C2482" t="s">
        <v>39</v>
      </c>
      <c r="D2482" t="s">
        <v>40</v>
      </c>
      <c r="E2482" t="s">
        <v>143</v>
      </c>
      <c r="F2482" t="s">
        <v>144</v>
      </c>
      <c r="G2482" t="s">
        <v>146</v>
      </c>
      <c r="H2482" t="s">
        <v>128</v>
      </c>
      <c r="I2482" s="3">
        <v>3.3363027997952901E-3</v>
      </c>
      <c r="J2482" s="7">
        <v>28142052356.25</v>
      </c>
      <c r="K2482">
        <v>3.6555</v>
      </c>
      <c r="L2482" s="3">
        <f t="shared" si="190"/>
        <v>0.98579238371259348</v>
      </c>
      <c r="M2482" s="3">
        <f t="shared" si="191"/>
        <v>3.3843868698096831E-3</v>
      </c>
      <c r="N2482">
        <f t="shared" si="192"/>
        <v>95243592.483989149</v>
      </c>
      <c r="O2482">
        <f t="shared" si="193"/>
        <v>26.054874157841375</v>
      </c>
      <c r="P2482" s="3">
        <f t="shared" si="194"/>
        <v>3.3843868698096831E-3</v>
      </c>
      <c r="Q2482" t="s">
        <v>1638</v>
      </c>
      <c r="R2482" t="s">
        <v>128</v>
      </c>
      <c r="S2482" t="s">
        <v>146</v>
      </c>
    </row>
    <row r="2483" spans="1:19" x14ac:dyDescent="0.35">
      <c r="A2483" t="s">
        <v>73</v>
      </c>
      <c r="B2483" t="s">
        <v>52</v>
      </c>
      <c r="C2483" t="s">
        <v>76</v>
      </c>
      <c r="D2483" t="s">
        <v>77</v>
      </c>
      <c r="E2483" t="s">
        <v>143</v>
      </c>
      <c r="F2483" t="s">
        <v>144</v>
      </c>
      <c r="G2483" t="s">
        <v>146</v>
      </c>
      <c r="H2483" t="s">
        <v>128</v>
      </c>
      <c r="I2483" s="3">
        <v>2.8660069429972501E-3</v>
      </c>
      <c r="J2483" s="7">
        <v>3465085733.4400001</v>
      </c>
      <c r="K2483">
        <v>3.6555</v>
      </c>
      <c r="L2483" s="3">
        <f t="shared" si="190"/>
        <v>0.98851089210213039</v>
      </c>
      <c r="M2483" s="3">
        <f t="shared" si="191"/>
        <v>2.8993175147544472E-3</v>
      </c>
      <c r="N2483">
        <f t="shared" si="192"/>
        <v>10046383.757088352</v>
      </c>
      <c r="O2483">
        <f t="shared" si="193"/>
        <v>2.7482926431646431</v>
      </c>
      <c r="P2483" s="3">
        <f t="shared" si="194"/>
        <v>2.8993175147544472E-3</v>
      </c>
      <c r="Q2483" t="s">
        <v>1638</v>
      </c>
      <c r="R2483" t="s">
        <v>128</v>
      </c>
      <c r="S2483" t="s">
        <v>146</v>
      </c>
    </row>
    <row r="2484" spans="1:19" x14ac:dyDescent="0.35">
      <c r="A2484" t="s">
        <v>73</v>
      </c>
      <c r="B2484" t="s">
        <v>52</v>
      </c>
      <c r="C2484" t="s">
        <v>29</v>
      </c>
      <c r="D2484" t="s">
        <v>30</v>
      </c>
      <c r="E2484" t="s">
        <v>143</v>
      </c>
      <c r="F2484" t="s">
        <v>144</v>
      </c>
      <c r="G2484" t="s">
        <v>146</v>
      </c>
      <c r="H2484" t="s">
        <v>128</v>
      </c>
      <c r="I2484" s="3">
        <v>9.2683093004074799E-4</v>
      </c>
      <c r="J2484" s="7">
        <v>7930987799.5100002</v>
      </c>
      <c r="K2484">
        <v>3.6555</v>
      </c>
      <c r="L2484" s="3">
        <f t="shared" si="190"/>
        <v>0.95735713154437951</v>
      </c>
      <c r="M2484" s="3">
        <f t="shared" si="191"/>
        <v>9.6811409191219211E-4</v>
      </c>
      <c r="N2484">
        <f t="shared" si="192"/>
        <v>7678101.0514892982</v>
      </c>
      <c r="O2484">
        <f t="shared" si="193"/>
        <v>2.1004243062479273</v>
      </c>
      <c r="P2484" s="3">
        <f t="shared" si="194"/>
        <v>9.6811409191219211E-4</v>
      </c>
      <c r="Q2484" t="s">
        <v>1638</v>
      </c>
      <c r="R2484" t="s">
        <v>128</v>
      </c>
      <c r="S2484" t="s">
        <v>146</v>
      </c>
    </row>
    <row r="2485" spans="1:19" x14ac:dyDescent="0.35">
      <c r="A2485" t="s">
        <v>73</v>
      </c>
      <c r="B2485" t="s">
        <v>52</v>
      </c>
      <c r="C2485" t="s">
        <v>39</v>
      </c>
      <c r="D2485" t="s">
        <v>40</v>
      </c>
      <c r="E2485" t="s">
        <v>1408</v>
      </c>
      <c r="F2485" t="s">
        <v>1409</v>
      </c>
      <c r="H2485" t="s">
        <v>128</v>
      </c>
      <c r="I2485" s="3">
        <v>1.4954963833305001E-4</v>
      </c>
      <c r="J2485" s="7">
        <v>28142052356.25</v>
      </c>
      <c r="K2485">
        <v>3.6555</v>
      </c>
      <c r="L2485" s="3">
        <f t="shared" si="190"/>
        <v>0.98579238371259348</v>
      </c>
      <c r="M2485" s="3">
        <f t="shared" si="191"/>
        <v>1.5170500483056178E-4</v>
      </c>
      <c r="N2485">
        <f t="shared" si="192"/>
        <v>4269290.1886468288</v>
      </c>
      <c r="O2485">
        <f t="shared" si="193"/>
        <v>1.1679086824365557</v>
      </c>
      <c r="P2485" s="3">
        <f t="shared" si="194"/>
        <v>1.5170500483056178E-4</v>
      </c>
      <c r="Q2485" t="s">
        <v>1638</v>
      </c>
      <c r="R2485" t="s">
        <v>128</v>
      </c>
      <c r="S2485" t="s">
        <v>1410</v>
      </c>
    </row>
    <row r="2486" spans="1:19" x14ac:dyDescent="0.35">
      <c r="A2486" t="s">
        <v>73</v>
      </c>
      <c r="B2486" t="s">
        <v>52</v>
      </c>
      <c r="C2486" t="s">
        <v>76</v>
      </c>
      <c r="D2486" t="s">
        <v>77</v>
      </c>
      <c r="E2486" t="s">
        <v>1408</v>
      </c>
      <c r="F2486" t="s">
        <v>1409</v>
      </c>
      <c r="H2486" t="s">
        <v>128</v>
      </c>
      <c r="I2486" s="3">
        <v>1.79494527028941E-3</v>
      </c>
      <c r="J2486" s="7">
        <v>3465085733.4400001</v>
      </c>
      <c r="K2486">
        <v>3.6555</v>
      </c>
      <c r="L2486" s="3">
        <f t="shared" si="190"/>
        <v>0.98851089210213039</v>
      </c>
      <c r="M2486" s="3">
        <f t="shared" si="191"/>
        <v>1.8158072760051701E-3</v>
      </c>
      <c r="N2486">
        <f t="shared" si="192"/>
        <v>6291927.886762064</v>
      </c>
      <c r="O2486">
        <f t="shared" si="193"/>
        <v>1.7212222368382066</v>
      </c>
      <c r="P2486" s="3">
        <f t="shared" si="194"/>
        <v>1.8158072760051703E-3</v>
      </c>
      <c r="Q2486" t="s">
        <v>1638</v>
      </c>
      <c r="R2486" t="s">
        <v>128</v>
      </c>
      <c r="S2486" t="s">
        <v>1410</v>
      </c>
    </row>
    <row r="2487" spans="1:19" x14ac:dyDescent="0.35">
      <c r="A2487" t="s">
        <v>73</v>
      </c>
      <c r="B2487" t="s">
        <v>52</v>
      </c>
      <c r="C2487" t="s">
        <v>29</v>
      </c>
      <c r="D2487" t="s">
        <v>30</v>
      </c>
      <c r="E2487" t="s">
        <v>1408</v>
      </c>
      <c r="F2487" t="s">
        <v>1409</v>
      </c>
      <c r="H2487" t="s">
        <v>128</v>
      </c>
      <c r="I2487" s="3">
        <v>7.3764227393774594E-5</v>
      </c>
      <c r="J2487" s="7">
        <v>7930987799.5100002</v>
      </c>
      <c r="K2487">
        <v>3.6555</v>
      </c>
      <c r="L2487" s="3">
        <f t="shared" si="190"/>
        <v>0.95735713154437951</v>
      </c>
      <c r="M2487" s="3">
        <f t="shared" si="191"/>
        <v>7.7049854190546814E-5</v>
      </c>
      <c r="N2487">
        <f t="shared" si="192"/>
        <v>611081.45353925123</v>
      </c>
      <c r="O2487">
        <f t="shared" si="193"/>
        <v>0.16716767980830291</v>
      </c>
      <c r="P2487" s="3">
        <f t="shared" si="194"/>
        <v>7.7049854190546814E-5</v>
      </c>
      <c r="Q2487" t="s">
        <v>1638</v>
      </c>
      <c r="R2487" t="s">
        <v>128</v>
      </c>
      <c r="S2487" t="s">
        <v>1410</v>
      </c>
    </row>
    <row r="2488" spans="1:19" x14ac:dyDescent="0.35">
      <c r="A2488" t="s">
        <v>73</v>
      </c>
      <c r="B2488" t="s">
        <v>52</v>
      </c>
      <c r="C2488" t="s">
        <v>29</v>
      </c>
      <c r="D2488" t="s">
        <v>30</v>
      </c>
      <c r="E2488" t="s">
        <v>431</v>
      </c>
      <c r="F2488" t="s">
        <v>432</v>
      </c>
      <c r="G2488" t="s">
        <v>433</v>
      </c>
      <c r="H2488" t="s">
        <v>128</v>
      </c>
      <c r="I2488" s="3">
        <v>5.0962835722818001E-4</v>
      </c>
      <c r="J2488" s="7">
        <v>7930987799.5100002</v>
      </c>
      <c r="K2488">
        <v>3.6555</v>
      </c>
      <c r="L2488" s="3">
        <f t="shared" si="190"/>
        <v>0.95735713154437951</v>
      </c>
      <c r="M2488" s="3">
        <f t="shared" si="191"/>
        <v>5.323283657020061E-4</v>
      </c>
      <c r="N2488">
        <f t="shared" si="192"/>
        <v>4221889.7737157084</v>
      </c>
      <c r="O2488">
        <f t="shared" si="193"/>
        <v>1.1549418065150345</v>
      </c>
      <c r="P2488" s="3">
        <f t="shared" si="194"/>
        <v>5.323283657020061E-4</v>
      </c>
      <c r="Q2488" t="s">
        <v>1638</v>
      </c>
      <c r="R2488" t="s">
        <v>128</v>
      </c>
      <c r="S2488" t="s">
        <v>433</v>
      </c>
    </row>
    <row r="2489" spans="1:19" x14ac:dyDescent="0.35">
      <c r="A2489" t="s">
        <v>73</v>
      </c>
      <c r="B2489" t="s">
        <v>52</v>
      </c>
      <c r="C2489" t="s">
        <v>39</v>
      </c>
      <c r="D2489" t="s">
        <v>40</v>
      </c>
      <c r="E2489" t="s">
        <v>431</v>
      </c>
      <c r="F2489" t="s">
        <v>432</v>
      </c>
      <c r="G2489" t="s">
        <v>433</v>
      </c>
      <c r="H2489" t="s">
        <v>128</v>
      </c>
      <c r="I2489" s="3">
        <v>1.03322083346558E-3</v>
      </c>
      <c r="J2489" s="7">
        <v>28142052356.25</v>
      </c>
      <c r="K2489">
        <v>3.6555</v>
      </c>
      <c r="L2489" s="3">
        <f t="shared" si="190"/>
        <v>0.98579238371259348</v>
      </c>
      <c r="M2489" s="3">
        <f t="shared" si="191"/>
        <v>1.0481120066827521E-3</v>
      </c>
      <c r="N2489">
        <f t="shared" si="192"/>
        <v>29496022.967280261</v>
      </c>
      <c r="O2489">
        <f t="shared" si="193"/>
        <v>8.0689435008289596</v>
      </c>
      <c r="P2489" s="3">
        <f t="shared" si="194"/>
        <v>1.0481120066827521E-3</v>
      </c>
      <c r="Q2489" t="s">
        <v>1638</v>
      </c>
      <c r="R2489" t="s">
        <v>128</v>
      </c>
      <c r="S2489" t="s">
        <v>433</v>
      </c>
    </row>
    <row r="2490" spans="1:19" x14ac:dyDescent="0.35">
      <c r="A2490" t="s">
        <v>73</v>
      </c>
      <c r="B2490" t="s">
        <v>52</v>
      </c>
      <c r="C2490" t="s">
        <v>76</v>
      </c>
      <c r="D2490" t="s">
        <v>77</v>
      </c>
      <c r="E2490" t="s">
        <v>431</v>
      </c>
      <c r="F2490" t="s">
        <v>432</v>
      </c>
      <c r="G2490" t="s">
        <v>433</v>
      </c>
      <c r="H2490" t="s">
        <v>128</v>
      </c>
      <c r="I2490" s="3">
        <v>1.2401065417914E-2</v>
      </c>
      <c r="J2490" s="7">
        <v>3465085733.4400001</v>
      </c>
      <c r="K2490">
        <v>3.6555</v>
      </c>
      <c r="L2490" s="3">
        <f t="shared" si="190"/>
        <v>0.98851089210213039</v>
      </c>
      <c r="M2490" s="3">
        <f t="shared" si="191"/>
        <v>1.254519855774412E-2</v>
      </c>
      <c r="N2490">
        <f t="shared" si="192"/>
        <v>43470188.545611218</v>
      </c>
      <c r="O2490">
        <f t="shared" si="193"/>
        <v>11.891721664782168</v>
      </c>
      <c r="P2490" s="3">
        <f t="shared" si="194"/>
        <v>1.254519855774412E-2</v>
      </c>
      <c r="Q2490" t="s">
        <v>1638</v>
      </c>
      <c r="R2490" t="s">
        <v>128</v>
      </c>
      <c r="S2490" t="s">
        <v>433</v>
      </c>
    </row>
    <row r="2491" spans="1:19" x14ac:dyDescent="0.35">
      <c r="A2491" t="s">
        <v>73</v>
      </c>
      <c r="B2491" t="s">
        <v>52</v>
      </c>
      <c r="C2491" t="s">
        <v>29</v>
      </c>
      <c r="D2491" t="s">
        <v>30</v>
      </c>
      <c r="E2491" t="s">
        <v>148</v>
      </c>
      <c r="F2491" t="s">
        <v>149</v>
      </c>
      <c r="G2491" t="s">
        <v>150</v>
      </c>
      <c r="H2491" t="s">
        <v>128</v>
      </c>
      <c r="I2491" s="3">
        <v>3.6163888375128901E-3</v>
      </c>
      <c r="J2491" s="7">
        <v>7930987799.5100002</v>
      </c>
      <c r="K2491">
        <v>3.6555</v>
      </c>
      <c r="L2491" s="3">
        <f t="shared" si="190"/>
        <v>0.95735713154437951</v>
      </c>
      <c r="M2491" s="3">
        <f t="shared" si="191"/>
        <v>3.7774710380848587E-3</v>
      </c>
      <c r="N2491">
        <f t="shared" si="192"/>
        <v>29959076.716053389</v>
      </c>
      <c r="O2491">
        <f t="shared" si="193"/>
        <v>8.1956166642192283</v>
      </c>
      <c r="P2491" s="3">
        <f t="shared" si="194"/>
        <v>3.7774710380848587E-3</v>
      </c>
      <c r="Q2491" t="s">
        <v>1638</v>
      </c>
      <c r="R2491" t="s">
        <v>128</v>
      </c>
      <c r="S2491" t="s">
        <v>150</v>
      </c>
    </row>
    <row r="2492" spans="1:19" x14ac:dyDescent="0.35">
      <c r="A2492" t="s">
        <v>73</v>
      </c>
      <c r="B2492" t="s">
        <v>52</v>
      </c>
      <c r="C2492" t="s">
        <v>76</v>
      </c>
      <c r="D2492" t="s">
        <v>77</v>
      </c>
      <c r="E2492" t="s">
        <v>148</v>
      </c>
      <c r="F2492" t="s">
        <v>149</v>
      </c>
      <c r="G2492" t="s">
        <v>150</v>
      </c>
      <c r="H2492" t="s">
        <v>128</v>
      </c>
      <c r="I2492" s="3">
        <v>9.1403870482397506E-3</v>
      </c>
      <c r="J2492" s="7">
        <v>3465085733.4400001</v>
      </c>
      <c r="K2492">
        <v>3.6555</v>
      </c>
      <c r="L2492" s="3">
        <f t="shared" si="190"/>
        <v>0.98851089210213039</v>
      </c>
      <c r="M2492" s="3">
        <f t="shared" si="191"/>
        <v>9.2466224917381983E-3</v>
      </c>
      <c r="N2492">
        <f t="shared" si="192"/>
        <v>32040339.678627454</v>
      </c>
      <c r="O2492">
        <f t="shared" si="193"/>
        <v>8.7649677687395595</v>
      </c>
      <c r="P2492" s="3">
        <f t="shared" si="194"/>
        <v>9.2466224917381983E-3</v>
      </c>
      <c r="Q2492" t="s">
        <v>1638</v>
      </c>
      <c r="R2492" t="s">
        <v>128</v>
      </c>
      <c r="S2492" t="s">
        <v>150</v>
      </c>
    </row>
    <row r="2493" spans="1:19" x14ac:dyDescent="0.35">
      <c r="A2493" t="s">
        <v>73</v>
      </c>
      <c r="B2493" t="s">
        <v>52</v>
      </c>
      <c r="C2493" t="s">
        <v>39</v>
      </c>
      <c r="D2493" t="s">
        <v>40</v>
      </c>
      <c r="E2493" t="s">
        <v>148</v>
      </c>
      <c r="F2493" t="s">
        <v>149</v>
      </c>
      <c r="G2493" t="s">
        <v>150</v>
      </c>
      <c r="H2493" t="s">
        <v>128</v>
      </c>
      <c r="I2493" s="3">
        <v>3.8208034653354202E-3</v>
      </c>
      <c r="J2493" s="7">
        <v>28142052356.25</v>
      </c>
      <c r="K2493">
        <v>3.6555</v>
      </c>
      <c r="L2493" s="3">
        <f t="shared" si="190"/>
        <v>0.98579238371259348</v>
      </c>
      <c r="M2493" s="3">
        <f t="shared" si="191"/>
        <v>3.875870343962173E-3</v>
      </c>
      <c r="N2493">
        <f t="shared" si="192"/>
        <v>109074946.14582017</v>
      </c>
      <c r="O2493">
        <f t="shared" si="193"/>
        <v>29.838584638440754</v>
      </c>
      <c r="P2493" s="3">
        <f t="shared" si="194"/>
        <v>3.875870343962173E-3</v>
      </c>
      <c r="Q2493" t="s">
        <v>1638</v>
      </c>
      <c r="R2493" t="s">
        <v>128</v>
      </c>
      <c r="S2493" t="s">
        <v>150</v>
      </c>
    </row>
    <row r="2494" spans="1:19" x14ac:dyDescent="0.35">
      <c r="A2494" t="s">
        <v>73</v>
      </c>
      <c r="B2494" t="s">
        <v>52</v>
      </c>
      <c r="C2494" t="s">
        <v>39</v>
      </c>
      <c r="D2494" t="s">
        <v>40</v>
      </c>
      <c r="E2494" t="s">
        <v>436</v>
      </c>
      <c r="F2494" t="s">
        <v>437</v>
      </c>
      <c r="G2494" t="s">
        <v>1652</v>
      </c>
      <c r="H2494" t="s">
        <v>128</v>
      </c>
      <c r="I2494" s="3">
        <v>1.3118176147190099E-2</v>
      </c>
      <c r="J2494" s="7">
        <v>28142052356.25</v>
      </c>
      <c r="K2494">
        <v>3.6555</v>
      </c>
      <c r="L2494" s="3">
        <f t="shared" si="190"/>
        <v>0.98579238371259348</v>
      </c>
      <c r="M2494" s="3">
        <f t="shared" si="191"/>
        <v>1.3307240311378473E-2</v>
      </c>
      <c r="N2494">
        <f t="shared" si="192"/>
        <v>374493053.56001353</v>
      </c>
      <c r="O2494">
        <f t="shared" si="193"/>
        <v>102.44646520585789</v>
      </c>
      <c r="P2494" s="3">
        <f t="shared" si="194"/>
        <v>1.3307240311378473E-2</v>
      </c>
      <c r="Q2494" t="s">
        <v>1638</v>
      </c>
      <c r="R2494" t="s">
        <v>128</v>
      </c>
      <c r="S2494" t="s">
        <v>438</v>
      </c>
    </row>
    <row r="2495" spans="1:19" x14ac:dyDescent="0.35">
      <c r="A2495" t="s">
        <v>73</v>
      </c>
      <c r="B2495" t="s">
        <v>52</v>
      </c>
      <c r="C2495" t="s">
        <v>76</v>
      </c>
      <c r="D2495" t="s">
        <v>77</v>
      </c>
      <c r="E2495" t="s">
        <v>436</v>
      </c>
      <c r="F2495" t="s">
        <v>437</v>
      </c>
      <c r="G2495" t="s">
        <v>1652</v>
      </c>
      <c r="H2495" t="s">
        <v>128</v>
      </c>
      <c r="I2495" s="3">
        <v>2.58966855546474E-2</v>
      </c>
      <c r="J2495" s="7">
        <v>3465085733.4400001</v>
      </c>
      <c r="K2495">
        <v>3.6555</v>
      </c>
      <c r="L2495" s="3">
        <f t="shared" si="190"/>
        <v>0.98851089210213039</v>
      </c>
      <c r="M2495" s="3">
        <f t="shared" si="191"/>
        <v>2.6197673451606056E-2</v>
      </c>
      <c r="N2495">
        <f t="shared" si="192"/>
        <v>90777184.526479989</v>
      </c>
      <c r="O2495">
        <f t="shared" si="193"/>
        <v>24.833041861983311</v>
      </c>
      <c r="P2495" s="3">
        <f t="shared" si="194"/>
        <v>2.6197673451606056E-2</v>
      </c>
      <c r="Q2495" t="s">
        <v>1638</v>
      </c>
      <c r="R2495" t="s">
        <v>128</v>
      </c>
      <c r="S2495" t="s">
        <v>438</v>
      </c>
    </row>
    <row r="2496" spans="1:19" x14ac:dyDescent="0.35">
      <c r="A2496" t="s">
        <v>73</v>
      </c>
      <c r="B2496" t="s">
        <v>52</v>
      </c>
      <c r="C2496" t="s">
        <v>29</v>
      </c>
      <c r="D2496" t="s">
        <v>30</v>
      </c>
      <c r="E2496" t="s">
        <v>436</v>
      </c>
      <c r="F2496" t="s">
        <v>437</v>
      </c>
      <c r="G2496" t="s">
        <v>1652</v>
      </c>
      <c r="H2496" t="s">
        <v>128</v>
      </c>
      <c r="I2496" s="3">
        <v>7.3586592972301103E-3</v>
      </c>
      <c r="J2496" s="7">
        <v>7930987799.5100002</v>
      </c>
      <c r="K2496">
        <v>3.6555</v>
      </c>
      <c r="L2496" s="3">
        <f t="shared" si="190"/>
        <v>0.95735713154437951</v>
      </c>
      <c r="M2496" s="3">
        <f t="shared" si="191"/>
        <v>7.6864307527112104E-3</v>
      </c>
      <c r="N2496">
        <f t="shared" si="192"/>
        <v>60960988.521531075</v>
      </c>
      <c r="O2496">
        <f t="shared" si="193"/>
        <v>16.676511700596656</v>
      </c>
      <c r="P2496" s="3">
        <f t="shared" si="194"/>
        <v>7.6864307527112104E-3</v>
      </c>
      <c r="Q2496" t="s">
        <v>1638</v>
      </c>
      <c r="R2496" t="s">
        <v>128</v>
      </c>
      <c r="S2496" t="s">
        <v>438</v>
      </c>
    </row>
    <row r="2497" spans="1:19" x14ac:dyDescent="0.35">
      <c r="A2497" t="s">
        <v>73</v>
      </c>
      <c r="B2497" t="s">
        <v>52</v>
      </c>
      <c r="C2497" t="s">
        <v>76</v>
      </c>
      <c r="D2497" t="s">
        <v>77</v>
      </c>
      <c r="E2497" t="s">
        <v>151</v>
      </c>
      <c r="F2497" t="s">
        <v>152</v>
      </c>
      <c r="G2497" t="s">
        <v>150</v>
      </c>
      <c r="H2497" t="s">
        <v>128</v>
      </c>
      <c r="I2497" s="3">
        <v>5.1250809518177502E-3</v>
      </c>
      <c r="J2497" s="7">
        <v>3465085733.4400001</v>
      </c>
      <c r="K2497">
        <v>3.6555</v>
      </c>
      <c r="L2497" s="3">
        <f t="shared" si="190"/>
        <v>0.98851089210213039</v>
      </c>
      <c r="M2497" s="3">
        <f t="shared" si="191"/>
        <v>5.1846479313130724E-3</v>
      </c>
      <c r="N2497">
        <f t="shared" si="192"/>
        <v>17965249.579702135</v>
      </c>
      <c r="O2497">
        <f t="shared" si="193"/>
        <v>4.9145806537278443</v>
      </c>
      <c r="P2497" s="3">
        <f t="shared" si="194"/>
        <v>5.1846479313130724E-3</v>
      </c>
      <c r="Q2497" t="s">
        <v>1638</v>
      </c>
      <c r="R2497" t="s">
        <v>128</v>
      </c>
      <c r="S2497" t="s">
        <v>150</v>
      </c>
    </row>
    <row r="2498" spans="1:19" x14ac:dyDescent="0.35">
      <c r="A2498" t="s">
        <v>73</v>
      </c>
      <c r="B2498" t="s">
        <v>52</v>
      </c>
      <c r="C2498" t="s">
        <v>39</v>
      </c>
      <c r="D2498" t="s">
        <v>40</v>
      </c>
      <c r="E2498" t="s">
        <v>151</v>
      </c>
      <c r="F2498" t="s">
        <v>152</v>
      </c>
      <c r="G2498" t="s">
        <v>150</v>
      </c>
      <c r="H2498" t="s">
        <v>128</v>
      </c>
      <c r="I2498" s="3">
        <v>2.7970684370108301E-3</v>
      </c>
      <c r="J2498" s="7">
        <v>28142052356.25</v>
      </c>
      <c r="K2498">
        <v>3.6555</v>
      </c>
      <c r="L2498" s="3">
        <f t="shared" ref="L2498:L2561" si="195">SUMIFS($I$2:$I$3582,$A$2:$A$3582,$A2498,$B$2:$B$3582,$B2498,$C$2:$C$3582,$C2498)</f>
        <v>0.98579238371259348</v>
      </c>
      <c r="M2498" s="3">
        <f t="shared" ref="M2498:M2561" si="196">IF(L2498=0,0,I2498/L2498)</f>
        <v>2.8373808554665318E-3</v>
      </c>
      <c r="N2498">
        <f t="shared" ref="N2498:N2561" si="197">M2498*J2498</f>
        <v>79849720.589160547</v>
      </c>
      <c r="O2498">
        <f t="shared" ref="O2498:O2561" si="198">IF(K2498=0,"",N2498/K2498/1000000)</f>
        <v>21.843720582453983</v>
      </c>
      <c r="P2498" s="3">
        <f t="shared" ref="P2498:P2561" si="199">IF(J2498=0,0,N2498/J2498)</f>
        <v>2.8373808554665314E-3</v>
      </c>
      <c r="Q2498" t="s">
        <v>1638</v>
      </c>
      <c r="R2498" t="s">
        <v>128</v>
      </c>
      <c r="S2498" t="s">
        <v>150</v>
      </c>
    </row>
    <row r="2499" spans="1:19" x14ac:dyDescent="0.35">
      <c r="A2499" t="s">
        <v>73</v>
      </c>
      <c r="B2499" t="s">
        <v>52</v>
      </c>
      <c r="C2499" t="s">
        <v>29</v>
      </c>
      <c r="D2499" t="s">
        <v>30</v>
      </c>
      <c r="E2499" t="s">
        <v>151</v>
      </c>
      <c r="F2499" t="s">
        <v>152</v>
      </c>
      <c r="G2499" t="s">
        <v>150</v>
      </c>
      <c r="H2499" t="s">
        <v>128</v>
      </c>
      <c r="I2499" s="3">
        <v>1.6063979535368899E-4</v>
      </c>
      <c r="J2499" s="7">
        <v>7930987799.5100002</v>
      </c>
      <c r="K2499">
        <v>3.6555</v>
      </c>
      <c r="L2499" s="3">
        <f t="shared" si="195"/>
        <v>0.95735713154437951</v>
      </c>
      <c r="M2499" s="3">
        <f t="shared" si="196"/>
        <v>1.6779505793679077E-4</v>
      </c>
      <c r="N2499">
        <f t="shared" si="197"/>
        <v>1330780.5573147612</v>
      </c>
      <c r="O2499">
        <f t="shared" si="198"/>
        <v>0.36404884620838768</v>
      </c>
      <c r="P2499" s="3">
        <f t="shared" si="199"/>
        <v>1.6779505793679077E-4</v>
      </c>
      <c r="Q2499" t="s">
        <v>1638</v>
      </c>
      <c r="R2499" t="s">
        <v>128</v>
      </c>
      <c r="S2499" t="s">
        <v>150</v>
      </c>
    </row>
    <row r="2500" spans="1:19" x14ac:dyDescent="0.35">
      <c r="A2500" t="s">
        <v>73</v>
      </c>
      <c r="B2500" t="s">
        <v>52</v>
      </c>
      <c r="C2500" t="s">
        <v>76</v>
      </c>
      <c r="D2500" t="s">
        <v>77</v>
      </c>
      <c r="E2500" t="s">
        <v>1225</v>
      </c>
      <c r="F2500" t="s">
        <v>1226</v>
      </c>
      <c r="G2500" t="s">
        <v>1227</v>
      </c>
      <c r="H2500" t="s">
        <v>128</v>
      </c>
      <c r="I2500" s="3">
        <v>2.2181603569233899E-5</v>
      </c>
      <c r="J2500" s="7">
        <v>3465085733.4400001</v>
      </c>
      <c r="K2500">
        <v>3.6555</v>
      </c>
      <c r="L2500" s="3">
        <f t="shared" si="195"/>
        <v>0.98851089210213039</v>
      </c>
      <c r="M2500" s="3">
        <f t="shared" si="196"/>
        <v>2.2439412399456042E-5</v>
      </c>
      <c r="N2500">
        <f t="shared" si="197"/>
        <v>77754.487772131775</v>
      </c>
      <c r="O2500">
        <f t="shared" si="198"/>
        <v>2.1270547879122359E-2</v>
      </c>
      <c r="P2500" s="3">
        <f t="shared" si="199"/>
        <v>2.2439412399456042E-5</v>
      </c>
      <c r="Q2500" t="s">
        <v>1638</v>
      </c>
      <c r="R2500" t="s">
        <v>128</v>
      </c>
      <c r="S2500" t="s">
        <v>1227</v>
      </c>
    </row>
    <row r="2501" spans="1:19" x14ac:dyDescent="0.35">
      <c r="A2501" t="s">
        <v>73</v>
      </c>
      <c r="B2501" t="s">
        <v>52</v>
      </c>
      <c r="C2501" t="s">
        <v>39</v>
      </c>
      <c r="D2501" t="s">
        <v>40</v>
      </c>
      <c r="E2501" t="s">
        <v>1225</v>
      </c>
      <c r="F2501" t="s">
        <v>1226</v>
      </c>
      <c r="G2501" t="s">
        <v>1227</v>
      </c>
      <c r="H2501" t="s">
        <v>128</v>
      </c>
      <c r="I2501" s="3">
        <v>4.4218690002782202E-5</v>
      </c>
      <c r="J2501" s="7">
        <v>28142052356.25</v>
      </c>
      <c r="K2501">
        <v>3.6555</v>
      </c>
      <c r="L2501" s="3">
        <f t="shared" si="195"/>
        <v>0.98579238371259348</v>
      </c>
      <c r="M2501" s="3">
        <f t="shared" si="196"/>
        <v>4.4855986649288322E-5</v>
      </c>
      <c r="N2501">
        <f t="shared" si="197"/>
        <v>1262339.524775523</v>
      </c>
      <c r="O2501">
        <f t="shared" si="198"/>
        <v>0.34532609076064097</v>
      </c>
      <c r="P2501" s="3">
        <f t="shared" si="199"/>
        <v>4.4855986649288322E-5</v>
      </c>
      <c r="Q2501" t="s">
        <v>1638</v>
      </c>
      <c r="R2501" t="s">
        <v>128</v>
      </c>
      <c r="S2501" t="s">
        <v>1227</v>
      </c>
    </row>
    <row r="2502" spans="1:19" x14ac:dyDescent="0.35">
      <c r="A2502" t="s">
        <v>73</v>
      </c>
      <c r="B2502" t="s">
        <v>52</v>
      </c>
      <c r="C2502" t="s">
        <v>29</v>
      </c>
      <c r="D2502" t="s">
        <v>30</v>
      </c>
      <c r="E2502" t="s">
        <v>1225</v>
      </c>
      <c r="F2502" t="s">
        <v>1226</v>
      </c>
      <c r="G2502" t="s">
        <v>1227</v>
      </c>
      <c r="H2502" t="s">
        <v>128</v>
      </c>
      <c r="I2502" s="3">
        <v>7.0587174477396093E-5</v>
      </c>
      <c r="J2502" s="7">
        <v>7930987799.5100002</v>
      </c>
      <c r="K2502">
        <v>3.6555</v>
      </c>
      <c r="L2502" s="3">
        <f t="shared" si="195"/>
        <v>0.95735713154437951</v>
      </c>
      <c r="M2502" s="3">
        <f t="shared" si="196"/>
        <v>7.3731288096770116E-5</v>
      </c>
      <c r="N2502">
        <f t="shared" si="197"/>
        <v>584761.94633764075</v>
      </c>
      <c r="O2502">
        <f t="shared" si="198"/>
        <v>0.15996770519426637</v>
      </c>
      <c r="P2502" s="3">
        <f t="shared" si="199"/>
        <v>7.3731288096770116E-5</v>
      </c>
      <c r="Q2502" t="s">
        <v>1638</v>
      </c>
      <c r="R2502" t="s">
        <v>128</v>
      </c>
      <c r="S2502" t="s">
        <v>1227</v>
      </c>
    </row>
    <row r="2503" spans="1:19" x14ac:dyDescent="0.35">
      <c r="A2503" t="s">
        <v>73</v>
      </c>
      <c r="B2503" t="s">
        <v>52</v>
      </c>
      <c r="C2503" t="s">
        <v>39</v>
      </c>
      <c r="D2503" t="s">
        <v>40</v>
      </c>
      <c r="E2503" t="s">
        <v>439</v>
      </c>
      <c r="F2503" t="s">
        <v>440</v>
      </c>
      <c r="H2503" t="s">
        <v>128</v>
      </c>
      <c r="I2503" s="3">
        <v>3.0463445286432601E-8</v>
      </c>
      <c r="J2503" s="7">
        <v>28142052356.25</v>
      </c>
      <c r="K2503">
        <v>3.6555</v>
      </c>
      <c r="L2503" s="3">
        <f t="shared" si="195"/>
        <v>0.98579238371259348</v>
      </c>
      <c r="M2503" s="3">
        <f t="shared" si="196"/>
        <v>3.0902496093248554E-8</v>
      </c>
      <c r="N2503">
        <f t="shared" si="197"/>
        <v>869.6596629950119</v>
      </c>
      <c r="O2503">
        <f t="shared" si="198"/>
        <v>2.379044352332135E-4</v>
      </c>
      <c r="P2503" s="3">
        <f t="shared" si="199"/>
        <v>3.0902496093248554E-8</v>
      </c>
      <c r="Q2503" t="s">
        <v>1638</v>
      </c>
      <c r="R2503" t="s">
        <v>128</v>
      </c>
      <c r="S2503" t="s">
        <v>441</v>
      </c>
    </row>
    <row r="2504" spans="1:19" x14ac:dyDescent="0.35">
      <c r="A2504" t="s">
        <v>73</v>
      </c>
      <c r="B2504" t="s">
        <v>52</v>
      </c>
      <c r="C2504" t="s">
        <v>76</v>
      </c>
      <c r="D2504" t="s">
        <v>77</v>
      </c>
      <c r="E2504" t="s">
        <v>439</v>
      </c>
      <c r="F2504" t="s">
        <v>440</v>
      </c>
      <c r="H2504" t="s">
        <v>128</v>
      </c>
      <c r="I2504" s="3">
        <v>2.39993083763488E-7</v>
      </c>
      <c r="J2504" s="7">
        <v>3465085733.4400001</v>
      </c>
      <c r="K2504">
        <v>3.6555</v>
      </c>
      <c r="L2504" s="3">
        <f t="shared" si="195"/>
        <v>0.98851089210213039</v>
      </c>
      <c r="M2504" s="3">
        <f t="shared" si="196"/>
        <v>2.427824373822808E-7</v>
      </c>
      <c r="N2504">
        <f t="shared" si="197"/>
        <v>841.2619601031314</v>
      </c>
      <c r="O2504">
        <f t="shared" si="198"/>
        <v>2.3013594859885964E-4</v>
      </c>
      <c r="P2504" s="3">
        <f t="shared" si="199"/>
        <v>2.427824373822808E-7</v>
      </c>
      <c r="Q2504" t="s">
        <v>1638</v>
      </c>
      <c r="R2504" t="s">
        <v>128</v>
      </c>
      <c r="S2504" t="s">
        <v>441</v>
      </c>
    </row>
    <row r="2505" spans="1:19" x14ac:dyDescent="0.35">
      <c r="A2505" t="s">
        <v>73</v>
      </c>
      <c r="B2505" t="s">
        <v>52</v>
      </c>
      <c r="C2505" t="s">
        <v>29</v>
      </c>
      <c r="D2505" t="s">
        <v>30</v>
      </c>
      <c r="E2505" t="s">
        <v>439</v>
      </c>
      <c r="F2505" t="s">
        <v>440</v>
      </c>
      <c r="H2505" t="s">
        <v>128</v>
      </c>
      <c r="I2505" s="3">
        <v>1.5182663392259899E-8</v>
      </c>
      <c r="J2505" s="7">
        <v>7930987799.5100002</v>
      </c>
      <c r="K2505">
        <v>3.6555</v>
      </c>
      <c r="L2505" s="3">
        <f t="shared" si="195"/>
        <v>0.95735713154437951</v>
      </c>
      <c r="M2505" s="3">
        <f t="shared" si="196"/>
        <v>1.585893382103676E-8</v>
      </c>
      <c r="N2505">
        <f t="shared" si="197"/>
        <v>125.77701064787905</v>
      </c>
      <c r="O2505">
        <f t="shared" si="198"/>
        <v>3.4407607891637002E-5</v>
      </c>
      <c r="P2505" s="3">
        <f t="shared" si="199"/>
        <v>1.585893382103676E-8</v>
      </c>
      <c r="Q2505" t="s">
        <v>1638</v>
      </c>
      <c r="R2505" t="s">
        <v>128</v>
      </c>
      <c r="S2505" t="s">
        <v>441</v>
      </c>
    </row>
    <row r="2506" spans="1:19" x14ac:dyDescent="0.35">
      <c r="A2506" t="s">
        <v>73</v>
      </c>
      <c r="B2506" t="s">
        <v>52</v>
      </c>
      <c r="C2506" t="s">
        <v>39</v>
      </c>
      <c r="D2506" t="s">
        <v>40</v>
      </c>
      <c r="E2506" t="s">
        <v>442</v>
      </c>
      <c r="F2506" t="s">
        <v>443</v>
      </c>
      <c r="H2506" t="s">
        <v>128</v>
      </c>
      <c r="I2506" s="3">
        <v>1.1757590261144599E-3</v>
      </c>
      <c r="J2506" s="7">
        <v>28142052356.25</v>
      </c>
      <c r="K2506">
        <v>3.6555</v>
      </c>
      <c r="L2506" s="3">
        <f t="shared" si="195"/>
        <v>0.98579238371259348</v>
      </c>
      <c r="M2506" s="3">
        <f t="shared" si="196"/>
        <v>1.1927045141964202E-3</v>
      </c>
      <c r="N2506">
        <f t="shared" si="197"/>
        <v>33565152.884051375</v>
      </c>
      <c r="O2506">
        <f t="shared" si="198"/>
        <v>9.1820962615377848</v>
      </c>
      <c r="P2506" s="3">
        <f t="shared" si="199"/>
        <v>1.19270451419642E-3</v>
      </c>
      <c r="Q2506" t="s">
        <v>1638</v>
      </c>
      <c r="R2506" t="s">
        <v>128</v>
      </c>
      <c r="S2506" t="s">
        <v>444</v>
      </c>
    </row>
    <row r="2507" spans="1:19" x14ac:dyDescent="0.35">
      <c r="A2507" t="s">
        <v>73</v>
      </c>
      <c r="B2507" t="s">
        <v>52</v>
      </c>
      <c r="C2507" t="s">
        <v>76</v>
      </c>
      <c r="D2507" t="s">
        <v>77</v>
      </c>
      <c r="E2507" t="s">
        <v>442</v>
      </c>
      <c r="F2507" t="s">
        <v>443</v>
      </c>
      <c r="H2507" t="s">
        <v>128</v>
      </c>
      <c r="I2507" s="3">
        <v>3.67779837537709E-3</v>
      </c>
      <c r="J2507" s="7">
        <v>3465085733.4400001</v>
      </c>
      <c r="K2507">
        <v>3.6555</v>
      </c>
      <c r="L2507" s="3">
        <f t="shared" si="195"/>
        <v>0.98851089210213039</v>
      </c>
      <c r="M2507" s="3">
        <f t="shared" si="196"/>
        <v>3.7205441080735298E-3</v>
      </c>
      <c r="N2507">
        <f t="shared" si="197"/>
        <v>12892004.309519839</v>
      </c>
      <c r="O2507">
        <f t="shared" si="198"/>
        <v>3.526741706885471</v>
      </c>
      <c r="P2507" s="3">
        <f t="shared" si="199"/>
        <v>3.7205441080735298E-3</v>
      </c>
      <c r="Q2507" t="s">
        <v>1638</v>
      </c>
      <c r="R2507" t="s">
        <v>128</v>
      </c>
      <c r="S2507" t="s">
        <v>444</v>
      </c>
    </row>
    <row r="2508" spans="1:19" x14ac:dyDescent="0.35">
      <c r="A2508" t="s">
        <v>73</v>
      </c>
      <c r="B2508" t="s">
        <v>52</v>
      </c>
      <c r="C2508" t="s">
        <v>29</v>
      </c>
      <c r="D2508" t="s">
        <v>30</v>
      </c>
      <c r="E2508" t="s">
        <v>442</v>
      </c>
      <c r="F2508" t="s">
        <v>443</v>
      </c>
      <c r="H2508" t="s">
        <v>128</v>
      </c>
      <c r="I2508" s="3">
        <v>5.3510038258884997E-4</v>
      </c>
      <c r="J2508" s="7">
        <v>7930987799.5100002</v>
      </c>
      <c r="K2508">
        <v>3.6555</v>
      </c>
      <c r="L2508" s="3">
        <f t="shared" si="195"/>
        <v>0.95735713154437951</v>
      </c>
      <c r="M2508" s="3">
        <f t="shared" si="196"/>
        <v>5.5893497312297898E-4</v>
      </c>
      <c r="N2508">
        <f t="shared" si="197"/>
        <v>4432906.4525577966</v>
      </c>
      <c r="O2508">
        <f t="shared" si="198"/>
        <v>1.2126676111497188</v>
      </c>
      <c r="P2508" s="3">
        <f t="shared" si="199"/>
        <v>5.5893497312297909E-4</v>
      </c>
      <c r="Q2508" t="s">
        <v>1638</v>
      </c>
      <c r="R2508" t="s">
        <v>128</v>
      </c>
      <c r="S2508" t="s">
        <v>444</v>
      </c>
    </row>
    <row r="2509" spans="1:19" x14ac:dyDescent="0.35">
      <c r="A2509" t="s">
        <v>73</v>
      </c>
      <c r="B2509" t="s">
        <v>52</v>
      </c>
      <c r="C2509" t="s">
        <v>39</v>
      </c>
      <c r="D2509" t="s">
        <v>40</v>
      </c>
      <c r="E2509" t="s">
        <v>153</v>
      </c>
      <c r="F2509" t="s">
        <v>154</v>
      </c>
      <c r="G2509" t="s">
        <v>155</v>
      </c>
      <c r="H2509" t="s">
        <v>128</v>
      </c>
      <c r="I2509" s="3">
        <v>3.3973743236543802E-8</v>
      </c>
      <c r="J2509" s="7">
        <v>28142052356.25</v>
      </c>
      <c r="K2509">
        <v>3.6555</v>
      </c>
      <c r="L2509" s="3">
        <f t="shared" si="195"/>
        <v>0.98579238371259348</v>
      </c>
      <c r="M2509" s="3">
        <f t="shared" si="196"/>
        <v>3.4463385797925586E-8</v>
      </c>
      <c r="N2509">
        <f t="shared" si="197"/>
        <v>969.87040749886455</v>
      </c>
      <c r="O2509">
        <f t="shared" si="198"/>
        <v>2.6531812542712746E-4</v>
      </c>
      <c r="P2509" s="3">
        <f t="shared" si="199"/>
        <v>3.4463385797925586E-8</v>
      </c>
      <c r="Q2509" t="s">
        <v>1638</v>
      </c>
      <c r="R2509" t="s">
        <v>128</v>
      </c>
      <c r="S2509" t="s">
        <v>155</v>
      </c>
    </row>
    <row r="2510" spans="1:19" x14ac:dyDescent="0.35">
      <c r="A2510" t="s">
        <v>73</v>
      </c>
      <c r="B2510" t="s">
        <v>52</v>
      </c>
      <c r="C2510" t="s">
        <v>76</v>
      </c>
      <c r="D2510" t="s">
        <v>77</v>
      </c>
      <c r="E2510" t="s">
        <v>153</v>
      </c>
      <c r="F2510" t="s">
        <v>154</v>
      </c>
      <c r="G2510" t="s">
        <v>155</v>
      </c>
      <c r="H2510" t="s">
        <v>128</v>
      </c>
      <c r="I2510" s="3">
        <v>2.6764744859499999E-7</v>
      </c>
      <c r="J2510" s="7">
        <v>3465085733.4400001</v>
      </c>
      <c r="K2510">
        <v>3.6555</v>
      </c>
      <c r="L2510" s="3">
        <f t="shared" si="195"/>
        <v>0.98851089210213039</v>
      </c>
      <c r="M2510" s="3">
        <f t="shared" si="196"/>
        <v>2.707582189871787E-7</v>
      </c>
      <c r="N2510">
        <f t="shared" si="197"/>
        <v>938.20044182409629</v>
      </c>
      <c r="O2510">
        <f t="shared" si="198"/>
        <v>2.5665447731475758E-4</v>
      </c>
      <c r="P2510" s="3">
        <f t="shared" si="199"/>
        <v>2.707582189871787E-7</v>
      </c>
      <c r="Q2510" t="s">
        <v>1638</v>
      </c>
      <c r="R2510" t="s">
        <v>128</v>
      </c>
      <c r="S2510" t="s">
        <v>155</v>
      </c>
    </row>
    <row r="2511" spans="1:19" x14ac:dyDescent="0.35">
      <c r="A2511" t="s">
        <v>73</v>
      </c>
      <c r="B2511" t="s">
        <v>52</v>
      </c>
      <c r="C2511" t="s">
        <v>29</v>
      </c>
      <c r="D2511" t="s">
        <v>30</v>
      </c>
      <c r="E2511" t="s">
        <v>153</v>
      </c>
      <c r="F2511" t="s">
        <v>154</v>
      </c>
      <c r="G2511" t="s">
        <v>155</v>
      </c>
      <c r="H2511" t="s">
        <v>128</v>
      </c>
      <c r="I2511" s="3">
        <v>1.6932159277638699E-8</v>
      </c>
      <c r="J2511" s="7">
        <v>7930987799.5100002</v>
      </c>
      <c r="K2511">
        <v>3.6555</v>
      </c>
      <c r="L2511" s="3">
        <f t="shared" si="195"/>
        <v>0.95735713154437951</v>
      </c>
      <c r="M2511" s="3">
        <f t="shared" si="196"/>
        <v>1.7686356240250964E-8</v>
      </c>
      <c r="N2511">
        <f t="shared" si="197"/>
        <v>140.27027555921796</v>
      </c>
      <c r="O2511">
        <f t="shared" si="198"/>
        <v>3.8372391070774991E-5</v>
      </c>
      <c r="P2511" s="3">
        <f t="shared" si="199"/>
        <v>1.7686356240250964E-8</v>
      </c>
      <c r="Q2511" t="s">
        <v>1638</v>
      </c>
      <c r="R2511" t="s">
        <v>128</v>
      </c>
      <c r="S2511" t="s">
        <v>155</v>
      </c>
    </row>
    <row r="2512" spans="1:19" x14ac:dyDescent="0.35">
      <c r="A2512" t="s">
        <v>73</v>
      </c>
      <c r="B2512" t="s">
        <v>52</v>
      </c>
      <c r="C2512" t="s">
        <v>29</v>
      </c>
      <c r="D2512" t="s">
        <v>30</v>
      </c>
      <c r="E2512" t="s">
        <v>157</v>
      </c>
      <c r="F2512" t="s">
        <v>158</v>
      </c>
      <c r="G2512" t="s">
        <v>155</v>
      </c>
      <c r="H2512" t="s">
        <v>128</v>
      </c>
      <c r="I2512" s="3">
        <v>7.7217807830211901E-4</v>
      </c>
      <c r="J2512" s="7">
        <v>7930987799.5100002</v>
      </c>
      <c r="K2512">
        <v>3.6555</v>
      </c>
      <c r="L2512" s="3">
        <f t="shared" si="195"/>
        <v>0.95735713154437951</v>
      </c>
      <c r="M2512" s="3">
        <f t="shared" si="196"/>
        <v>8.065726497033189E-4</v>
      </c>
      <c r="N2512">
        <f t="shared" si="197"/>
        <v>6396917.844215475</v>
      </c>
      <c r="O2512">
        <f t="shared" si="198"/>
        <v>1.7499433303831144</v>
      </c>
      <c r="P2512" s="3">
        <f t="shared" si="199"/>
        <v>8.065726497033189E-4</v>
      </c>
      <c r="Q2512" t="s">
        <v>1638</v>
      </c>
      <c r="R2512" t="s">
        <v>128</v>
      </c>
      <c r="S2512" t="s">
        <v>155</v>
      </c>
    </row>
    <row r="2513" spans="1:19" x14ac:dyDescent="0.35">
      <c r="A2513" t="s">
        <v>73</v>
      </c>
      <c r="B2513" t="s">
        <v>52</v>
      </c>
      <c r="C2513" t="s">
        <v>39</v>
      </c>
      <c r="D2513" t="s">
        <v>40</v>
      </c>
      <c r="E2513" t="s">
        <v>157</v>
      </c>
      <c r="F2513" t="s">
        <v>158</v>
      </c>
      <c r="G2513" t="s">
        <v>155</v>
      </c>
      <c r="H2513" t="s">
        <v>128</v>
      </c>
      <c r="I2513" s="3">
        <v>1.8762762012237799E-3</v>
      </c>
      <c r="J2513" s="7">
        <v>28142052356.25</v>
      </c>
      <c r="K2513">
        <v>3.6555</v>
      </c>
      <c r="L2513" s="3">
        <f t="shared" si="195"/>
        <v>0.98579238371259348</v>
      </c>
      <c r="M2513" s="3">
        <f t="shared" si="196"/>
        <v>1.903317810346165E-3</v>
      </c>
      <c r="N2513">
        <f t="shared" si="197"/>
        <v>53563269.469344884</v>
      </c>
      <c r="O2513">
        <f t="shared" si="198"/>
        <v>14.652788802994086</v>
      </c>
      <c r="P2513" s="3">
        <f t="shared" si="199"/>
        <v>1.903317810346165E-3</v>
      </c>
      <c r="Q2513" t="s">
        <v>1638</v>
      </c>
      <c r="R2513" t="s">
        <v>128</v>
      </c>
      <c r="S2513" t="s">
        <v>155</v>
      </c>
    </row>
    <row r="2514" spans="1:19" x14ac:dyDescent="0.35">
      <c r="A2514" t="s">
        <v>73</v>
      </c>
      <c r="B2514" t="s">
        <v>52</v>
      </c>
      <c r="C2514" t="s">
        <v>76</v>
      </c>
      <c r="D2514" t="s">
        <v>77</v>
      </c>
      <c r="E2514" t="s">
        <v>157</v>
      </c>
      <c r="F2514" t="s">
        <v>158</v>
      </c>
      <c r="G2514" t="s">
        <v>155</v>
      </c>
      <c r="H2514" t="s">
        <v>128</v>
      </c>
      <c r="I2514" s="3">
        <v>7.7615919563164496E-3</v>
      </c>
      <c r="J2514" s="7">
        <v>3465085733.4400001</v>
      </c>
      <c r="K2514">
        <v>3.6555</v>
      </c>
      <c r="L2514" s="3">
        <f t="shared" si="195"/>
        <v>0.98851089210213039</v>
      </c>
      <c r="M2514" s="3">
        <f t="shared" si="196"/>
        <v>7.8518021585082774E-3</v>
      </c>
      <c r="N2514">
        <f t="shared" si="197"/>
        <v>27207167.641240429</v>
      </c>
      <c r="O2514">
        <f t="shared" si="198"/>
        <v>7.4428033487184866</v>
      </c>
      <c r="P2514" s="3">
        <f t="shared" si="199"/>
        <v>7.8518021585082774E-3</v>
      </c>
      <c r="Q2514" t="s">
        <v>1638</v>
      </c>
      <c r="R2514" t="s">
        <v>128</v>
      </c>
      <c r="S2514" t="s">
        <v>155</v>
      </c>
    </row>
    <row r="2515" spans="1:19" x14ac:dyDescent="0.35">
      <c r="A2515" t="s">
        <v>73</v>
      </c>
      <c r="B2515" t="s">
        <v>52</v>
      </c>
      <c r="C2515" t="s">
        <v>76</v>
      </c>
      <c r="D2515" t="s">
        <v>77</v>
      </c>
      <c r="E2515" t="s">
        <v>159</v>
      </c>
      <c r="F2515" t="s">
        <v>160</v>
      </c>
      <c r="G2515" t="s">
        <v>161</v>
      </c>
      <c r="H2515" t="s">
        <v>128</v>
      </c>
      <c r="I2515" s="3">
        <v>9.5310769889768408E-3</v>
      </c>
      <c r="J2515" s="7">
        <v>3465085733.4400001</v>
      </c>
      <c r="K2515">
        <v>3.6555</v>
      </c>
      <c r="L2515" s="3">
        <f t="shared" si="195"/>
        <v>0.98851089210213039</v>
      </c>
      <c r="M2515" s="3">
        <f t="shared" si="196"/>
        <v>9.6418532816653219E-3</v>
      </c>
      <c r="N2515">
        <f t="shared" si="197"/>
        <v>33409848.250220153</v>
      </c>
      <c r="O2515">
        <f t="shared" si="198"/>
        <v>9.1396110655779399</v>
      </c>
      <c r="P2515" s="3">
        <f t="shared" si="199"/>
        <v>9.6418532816653219E-3</v>
      </c>
      <c r="Q2515" t="s">
        <v>1638</v>
      </c>
      <c r="R2515" t="s">
        <v>128</v>
      </c>
      <c r="S2515" t="s">
        <v>161</v>
      </c>
    </row>
    <row r="2516" spans="1:19" x14ac:dyDescent="0.35">
      <c r="A2516" t="s">
        <v>73</v>
      </c>
      <c r="B2516" t="s">
        <v>52</v>
      </c>
      <c r="C2516" t="s">
        <v>39</v>
      </c>
      <c r="D2516" t="s">
        <v>40</v>
      </c>
      <c r="E2516" t="s">
        <v>159</v>
      </c>
      <c r="F2516" t="s">
        <v>160</v>
      </c>
      <c r="G2516" t="s">
        <v>161</v>
      </c>
      <c r="H2516" t="s">
        <v>128</v>
      </c>
      <c r="I2516" s="3">
        <v>1.26099455678612E-2</v>
      </c>
      <c r="J2516" s="7">
        <v>28142052356.25</v>
      </c>
      <c r="K2516">
        <v>3.6555</v>
      </c>
      <c r="L2516" s="3">
        <f t="shared" si="195"/>
        <v>0.98579238371259348</v>
      </c>
      <c r="M2516" s="3">
        <f t="shared" si="196"/>
        <v>1.2791684918857736E-2</v>
      </c>
      <c r="N2516">
        <f t="shared" si="197"/>
        <v>359984266.7111479</v>
      </c>
      <c r="O2516">
        <f t="shared" si="198"/>
        <v>98.477435839460512</v>
      </c>
      <c r="P2516" s="3">
        <f t="shared" si="199"/>
        <v>1.2791684918857734E-2</v>
      </c>
      <c r="Q2516" t="s">
        <v>1638</v>
      </c>
      <c r="R2516" t="s">
        <v>128</v>
      </c>
      <c r="S2516" t="s">
        <v>161</v>
      </c>
    </row>
    <row r="2517" spans="1:19" x14ac:dyDescent="0.35">
      <c r="A2517" t="s">
        <v>73</v>
      </c>
      <c r="B2517" t="s">
        <v>52</v>
      </c>
      <c r="C2517" t="s">
        <v>29</v>
      </c>
      <c r="D2517" t="s">
        <v>30</v>
      </c>
      <c r="E2517" t="s">
        <v>159</v>
      </c>
      <c r="F2517" t="s">
        <v>160</v>
      </c>
      <c r="G2517" t="s">
        <v>161</v>
      </c>
      <c r="H2517" t="s">
        <v>128</v>
      </c>
      <c r="I2517" s="3">
        <v>4.1481229557891004E-3</v>
      </c>
      <c r="J2517" s="7">
        <v>7930987799.5100002</v>
      </c>
      <c r="K2517">
        <v>3.6555</v>
      </c>
      <c r="L2517" s="3">
        <f t="shared" si="195"/>
        <v>0.95735713154437951</v>
      </c>
      <c r="M2517" s="3">
        <f t="shared" si="196"/>
        <v>4.3328898058109981E-3</v>
      </c>
      <c r="N2517">
        <f t="shared" si="197"/>
        <v>34364096.186508283</v>
      </c>
      <c r="O2517">
        <f t="shared" si="198"/>
        <v>9.4006555017120181</v>
      </c>
      <c r="P2517" s="3">
        <f t="shared" si="199"/>
        <v>4.3328898058109981E-3</v>
      </c>
      <c r="Q2517" t="s">
        <v>1638</v>
      </c>
      <c r="R2517" t="s">
        <v>128</v>
      </c>
      <c r="S2517" t="s">
        <v>161</v>
      </c>
    </row>
    <row r="2518" spans="1:19" x14ac:dyDescent="0.35">
      <c r="A2518" t="s">
        <v>73</v>
      </c>
      <c r="B2518" t="s">
        <v>52</v>
      </c>
      <c r="C2518" t="s">
        <v>39</v>
      </c>
      <c r="D2518" t="s">
        <v>40</v>
      </c>
      <c r="E2518" t="s">
        <v>162</v>
      </c>
      <c r="F2518" t="s">
        <v>163</v>
      </c>
      <c r="G2518" t="s">
        <v>139</v>
      </c>
      <c r="H2518" t="s">
        <v>128</v>
      </c>
      <c r="I2518" s="3">
        <v>3.4103490810366399E-2</v>
      </c>
      <c r="J2518" s="7">
        <v>28142052356.25</v>
      </c>
      <c r="K2518">
        <v>3.6555</v>
      </c>
      <c r="L2518" s="3">
        <f t="shared" si="195"/>
        <v>0.98579238371259348</v>
      </c>
      <c r="M2518" s="3">
        <f t="shared" si="196"/>
        <v>3.4595003343329975E-2</v>
      </c>
      <c r="N2518">
        <f t="shared" si="197"/>
        <v>973574395.35263598</v>
      </c>
      <c r="O2518">
        <f t="shared" si="198"/>
        <v>266.33138978324058</v>
      </c>
      <c r="P2518" s="3">
        <f t="shared" si="199"/>
        <v>3.4595003343329975E-2</v>
      </c>
      <c r="Q2518" t="s">
        <v>1638</v>
      </c>
      <c r="R2518" t="s">
        <v>128</v>
      </c>
      <c r="S2518" t="s">
        <v>139</v>
      </c>
    </row>
    <row r="2519" spans="1:19" x14ac:dyDescent="0.35">
      <c r="A2519" t="s">
        <v>73</v>
      </c>
      <c r="B2519" t="s">
        <v>52</v>
      </c>
      <c r="C2519" t="s">
        <v>76</v>
      </c>
      <c r="D2519" t="s">
        <v>77</v>
      </c>
      <c r="E2519" t="s">
        <v>162</v>
      </c>
      <c r="F2519" t="s">
        <v>163</v>
      </c>
      <c r="G2519" t="s">
        <v>139</v>
      </c>
      <c r="H2519" t="s">
        <v>128</v>
      </c>
      <c r="I2519" s="3">
        <v>5.7576032126469799E-2</v>
      </c>
      <c r="J2519" s="7">
        <v>3465085733.4400001</v>
      </c>
      <c r="K2519">
        <v>3.6555</v>
      </c>
      <c r="L2519" s="3">
        <f t="shared" si="195"/>
        <v>0.98851089210213039</v>
      </c>
      <c r="M2519" s="3">
        <f t="shared" si="196"/>
        <v>5.8245217717359452E-2</v>
      </c>
      <c r="N2519">
        <f t="shared" si="197"/>
        <v>201824672.95352897</v>
      </c>
      <c r="O2519">
        <f t="shared" si="198"/>
        <v>55.21123593312241</v>
      </c>
      <c r="P2519" s="3">
        <f t="shared" si="199"/>
        <v>5.8245217717359452E-2</v>
      </c>
      <c r="Q2519" t="s">
        <v>1638</v>
      </c>
      <c r="R2519" t="s">
        <v>128</v>
      </c>
      <c r="S2519" t="s">
        <v>139</v>
      </c>
    </row>
    <row r="2520" spans="1:19" x14ac:dyDescent="0.35">
      <c r="A2520" t="s">
        <v>73</v>
      </c>
      <c r="B2520" t="s">
        <v>52</v>
      </c>
      <c r="C2520" t="s">
        <v>29</v>
      </c>
      <c r="D2520" t="s">
        <v>30</v>
      </c>
      <c r="E2520" t="s">
        <v>162</v>
      </c>
      <c r="F2520" t="s">
        <v>163</v>
      </c>
      <c r="G2520" t="s">
        <v>139</v>
      </c>
      <c r="H2520" t="s">
        <v>128</v>
      </c>
      <c r="I2520" s="3">
        <v>9.6750202726261208E-3</v>
      </c>
      <c r="J2520" s="7">
        <v>7930987799.5100002</v>
      </c>
      <c r="K2520">
        <v>3.6555</v>
      </c>
      <c r="L2520" s="3">
        <f t="shared" si="195"/>
        <v>0.95735713154437951</v>
      </c>
      <c r="M2520" s="3">
        <f t="shared" si="196"/>
        <v>1.0105967724937371E-2</v>
      </c>
      <c r="N2520">
        <f t="shared" si="197"/>
        <v>80150306.728720129</v>
      </c>
      <c r="O2520">
        <f t="shared" si="198"/>
        <v>21.925949043556322</v>
      </c>
      <c r="P2520" s="3">
        <f t="shared" si="199"/>
        <v>1.0105967724937371E-2</v>
      </c>
      <c r="Q2520" t="s">
        <v>1638</v>
      </c>
      <c r="R2520" t="s">
        <v>128</v>
      </c>
      <c r="S2520" t="s">
        <v>139</v>
      </c>
    </row>
    <row r="2521" spans="1:19" x14ac:dyDescent="0.35">
      <c r="A2521" t="s">
        <v>73</v>
      </c>
      <c r="B2521" t="s">
        <v>52</v>
      </c>
      <c r="C2521" t="s">
        <v>76</v>
      </c>
      <c r="D2521" t="s">
        <v>77</v>
      </c>
      <c r="E2521" t="s">
        <v>167</v>
      </c>
      <c r="F2521" t="s">
        <v>168</v>
      </c>
      <c r="G2521" t="s">
        <v>169</v>
      </c>
      <c r="H2521" t="s">
        <v>128</v>
      </c>
      <c r="I2521" s="3">
        <v>3.6527932884033599E-3</v>
      </c>
      <c r="J2521" s="7">
        <v>3465085733.4400001</v>
      </c>
      <c r="K2521">
        <v>3.6555</v>
      </c>
      <c r="L2521" s="3">
        <f t="shared" si="195"/>
        <v>0.98851089210213039</v>
      </c>
      <c r="M2521" s="3">
        <f t="shared" si="196"/>
        <v>3.6952483959336716E-3</v>
      </c>
      <c r="N2521">
        <f t="shared" si="197"/>
        <v>12804352.498266811</v>
      </c>
      <c r="O2521">
        <f t="shared" si="198"/>
        <v>3.5027636433502423</v>
      </c>
      <c r="P2521" s="3">
        <f t="shared" si="199"/>
        <v>3.6952483959336716E-3</v>
      </c>
      <c r="Q2521" t="s">
        <v>1638</v>
      </c>
      <c r="R2521" t="s">
        <v>128</v>
      </c>
      <c r="S2521" t="s">
        <v>169</v>
      </c>
    </row>
    <row r="2522" spans="1:19" x14ac:dyDescent="0.35">
      <c r="A2522" t="s">
        <v>73</v>
      </c>
      <c r="B2522" t="s">
        <v>52</v>
      </c>
      <c r="C2522" t="s">
        <v>39</v>
      </c>
      <c r="D2522" t="s">
        <v>40</v>
      </c>
      <c r="E2522" t="s">
        <v>167</v>
      </c>
      <c r="F2522" t="s">
        <v>168</v>
      </c>
      <c r="G2522" t="s">
        <v>169</v>
      </c>
      <c r="H2522" t="s">
        <v>128</v>
      </c>
      <c r="I2522" s="3">
        <v>1.16470802642156E-3</v>
      </c>
      <c r="J2522" s="7">
        <v>28142052356.25</v>
      </c>
      <c r="K2522">
        <v>3.6555</v>
      </c>
      <c r="L2522" s="3">
        <f t="shared" si="195"/>
        <v>0.98579238371259348</v>
      </c>
      <c r="M2522" s="3">
        <f t="shared" si="196"/>
        <v>1.1814942432758024E-3</v>
      </c>
      <c r="N2522">
        <f t="shared" si="197"/>
        <v>33249672.852875605</v>
      </c>
      <c r="O2522">
        <f t="shared" si="198"/>
        <v>9.0957934216593088</v>
      </c>
      <c r="P2522" s="3">
        <f t="shared" si="199"/>
        <v>1.1814942432758024E-3</v>
      </c>
      <c r="Q2522" t="s">
        <v>1638</v>
      </c>
      <c r="R2522" t="s">
        <v>128</v>
      </c>
      <c r="S2522" t="s">
        <v>169</v>
      </c>
    </row>
    <row r="2523" spans="1:19" x14ac:dyDescent="0.35">
      <c r="A2523" t="s">
        <v>73</v>
      </c>
      <c r="B2523" t="s">
        <v>52</v>
      </c>
      <c r="C2523" t="s">
        <v>39</v>
      </c>
      <c r="D2523" t="s">
        <v>40</v>
      </c>
      <c r="E2523" t="s">
        <v>1189</v>
      </c>
      <c r="F2523" t="s">
        <v>1190</v>
      </c>
      <c r="G2523" t="s">
        <v>175</v>
      </c>
      <c r="H2523" t="s">
        <v>128</v>
      </c>
      <c r="I2523" s="3">
        <v>3.6865377826458599E-6</v>
      </c>
      <c r="J2523" s="7">
        <v>28142052356.25</v>
      </c>
      <c r="K2523">
        <v>3.6555</v>
      </c>
      <c r="L2523" s="3">
        <f t="shared" si="195"/>
        <v>0.98579238371259348</v>
      </c>
      <c r="M2523" s="3">
        <f t="shared" si="196"/>
        <v>3.7396695729804556E-6</v>
      </c>
      <c r="N2523">
        <f t="shared" si="197"/>
        <v>105241.97691789106</v>
      </c>
      <c r="O2523">
        <f t="shared" si="198"/>
        <v>2.8790036087509525E-2</v>
      </c>
      <c r="P2523" s="3">
        <f t="shared" si="199"/>
        <v>3.7396695729804556E-6</v>
      </c>
      <c r="Q2523" t="s">
        <v>1638</v>
      </c>
      <c r="R2523" t="s">
        <v>128</v>
      </c>
      <c r="S2523" t="s">
        <v>175</v>
      </c>
    </row>
    <row r="2524" spans="1:19" x14ac:dyDescent="0.35">
      <c r="A2524" t="s">
        <v>73</v>
      </c>
      <c r="B2524" t="s">
        <v>52</v>
      </c>
      <c r="C2524" t="s">
        <v>29</v>
      </c>
      <c r="D2524" t="s">
        <v>30</v>
      </c>
      <c r="E2524" t="s">
        <v>170</v>
      </c>
      <c r="F2524" t="s">
        <v>171</v>
      </c>
      <c r="H2524" t="s">
        <v>128</v>
      </c>
      <c r="I2524" s="3">
        <v>9.3444277045267004E-4</v>
      </c>
      <c r="J2524" s="7">
        <v>7930987799.5100002</v>
      </c>
      <c r="K2524">
        <v>3.6555</v>
      </c>
      <c r="L2524" s="3">
        <f t="shared" si="195"/>
        <v>0.95735713154437951</v>
      </c>
      <c r="M2524" s="3">
        <f t="shared" si="196"/>
        <v>9.7606498104344333E-4</v>
      </c>
      <c r="N2524">
        <f t="shared" si="197"/>
        <v>7741159.4561845083</v>
      </c>
      <c r="O2524">
        <f t="shared" si="198"/>
        <v>2.1176745879317491</v>
      </c>
      <c r="P2524" s="3">
        <f t="shared" si="199"/>
        <v>9.7606498104344333E-4</v>
      </c>
      <c r="Q2524" t="s">
        <v>1638</v>
      </c>
      <c r="R2524" t="s">
        <v>128</v>
      </c>
      <c r="S2524" t="s">
        <v>172</v>
      </c>
    </row>
    <row r="2525" spans="1:19" x14ac:dyDescent="0.35">
      <c r="A2525" t="s">
        <v>73</v>
      </c>
      <c r="B2525" t="s">
        <v>52</v>
      </c>
      <c r="C2525" t="s">
        <v>39</v>
      </c>
      <c r="D2525" t="s">
        <v>40</v>
      </c>
      <c r="E2525" t="s">
        <v>170</v>
      </c>
      <c r="F2525" t="s">
        <v>171</v>
      </c>
      <c r="H2525" t="s">
        <v>128</v>
      </c>
      <c r="I2525" s="3">
        <v>5.4901553954550403E-3</v>
      </c>
      <c r="J2525" s="7">
        <v>28142052356.25</v>
      </c>
      <c r="K2525">
        <v>3.6555</v>
      </c>
      <c r="L2525" s="3">
        <f t="shared" si="195"/>
        <v>0.98579238371259348</v>
      </c>
      <c r="M2525" s="3">
        <f t="shared" si="196"/>
        <v>5.5692816115890057E-3</v>
      </c>
      <c r="N2525">
        <f t="shared" si="197"/>
        <v>156731014.70003816</v>
      </c>
      <c r="O2525">
        <f t="shared" si="198"/>
        <v>42.875397264406551</v>
      </c>
      <c r="P2525" s="3">
        <f t="shared" si="199"/>
        <v>5.5692816115890057E-3</v>
      </c>
      <c r="Q2525" t="s">
        <v>1638</v>
      </c>
      <c r="R2525" t="s">
        <v>128</v>
      </c>
      <c r="S2525" t="s">
        <v>172</v>
      </c>
    </row>
    <row r="2526" spans="1:19" x14ac:dyDescent="0.35">
      <c r="A2526" t="s">
        <v>73</v>
      </c>
      <c r="B2526" t="s">
        <v>52</v>
      </c>
      <c r="C2526" t="s">
        <v>76</v>
      </c>
      <c r="D2526" t="s">
        <v>77</v>
      </c>
      <c r="E2526" t="s">
        <v>170</v>
      </c>
      <c r="F2526" t="s">
        <v>171</v>
      </c>
      <c r="H2526" t="s">
        <v>128</v>
      </c>
      <c r="I2526" s="3">
        <v>1.17778071880502E-2</v>
      </c>
      <c r="J2526" s="7">
        <v>3465085733.4400001</v>
      </c>
      <c r="K2526">
        <v>3.6555</v>
      </c>
      <c r="L2526" s="3">
        <f t="shared" si="195"/>
        <v>0.98851089210213039</v>
      </c>
      <c r="M2526" s="3">
        <f t="shared" si="196"/>
        <v>1.1914696420799122E-2</v>
      </c>
      <c r="N2526">
        <f t="shared" si="197"/>
        <v>41285444.58597967</v>
      </c>
      <c r="O2526">
        <f t="shared" si="198"/>
        <v>11.294062258509006</v>
      </c>
      <c r="P2526" s="3">
        <f t="shared" si="199"/>
        <v>1.1914696420799122E-2</v>
      </c>
      <c r="Q2526" t="s">
        <v>1638</v>
      </c>
      <c r="R2526" t="s">
        <v>128</v>
      </c>
      <c r="S2526" t="s">
        <v>172</v>
      </c>
    </row>
    <row r="2527" spans="1:19" x14ac:dyDescent="0.35">
      <c r="A2527" t="s">
        <v>73</v>
      </c>
      <c r="B2527" t="s">
        <v>52</v>
      </c>
      <c r="C2527" t="s">
        <v>76</v>
      </c>
      <c r="D2527" t="s">
        <v>77</v>
      </c>
      <c r="E2527" t="s">
        <v>173</v>
      </c>
      <c r="F2527" t="s">
        <v>174</v>
      </c>
      <c r="G2527" t="s">
        <v>175</v>
      </c>
      <c r="H2527" t="s">
        <v>128</v>
      </c>
      <c r="I2527" s="3">
        <v>5.3440926167372997E-2</v>
      </c>
      <c r="J2527" s="7">
        <v>3465085733.4400001</v>
      </c>
      <c r="K2527">
        <v>3.6555</v>
      </c>
      <c r="L2527" s="3">
        <f t="shared" si="195"/>
        <v>0.98851089210213039</v>
      </c>
      <c r="M2527" s="3">
        <f t="shared" si="196"/>
        <v>5.4062050903382071E-2</v>
      </c>
      <c r="N2527">
        <f t="shared" si="197"/>
        <v>187329641.30581629</v>
      </c>
      <c r="O2527">
        <f t="shared" si="198"/>
        <v>51.245969444895714</v>
      </c>
      <c r="P2527" s="3">
        <f t="shared" si="199"/>
        <v>5.4062050903382071E-2</v>
      </c>
      <c r="Q2527" t="s">
        <v>1638</v>
      </c>
      <c r="R2527" t="s">
        <v>128</v>
      </c>
      <c r="S2527" t="s">
        <v>175</v>
      </c>
    </row>
    <row r="2528" spans="1:19" x14ac:dyDescent="0.35">
      <c r="A2528" t="s">
        <v>73</v>
      </c>
      <c r="B2528" t="s">
        <v>52</v>
      </c>
      <c r="C2528" t="s">
        <v>39</v>
      </c>
      <c r="D2528" t="s">
        <v>40</v>
      </c>
      <c r="E2528" t="s">
        <v>173</v>
      </c>
      <c r="F2528" t="s">
        <v>174</v>
      </c>
      <c r="G2528" t="s">
        <v>175</v>
      </c>
      <c r="H2528" t="s">
        <v>128</v>
      </c>
      <c r="I2528" s="3">
        <v>3.9361358587218502E-2</v>
      </c>
      <c r="J2528" s="7">
        <v>28142052356.25</v>
      </c>
      <c r="K2528">
        <v>3.6555</v>
      </c>
      <c r="L2528" s="3">
        <f t="shared" si="195"/>
        <v>0.98579238371259348</v>
      </c>
      <c r="M2528" s="3">
        <f t="shared" si="196"/>
        <v>3.9928649518450994E-2</v>
      </c>
      <c r="N2528">
        <f t="shared" si="197"/>
        <v>1123674145.2626042</v>
      </c>
      <c r="O2528">
        <f t="shared" si="198"/>
        <v>307.39273567572263</v>
      </c>
      <c r="P2528" s="3">
        <f t="shared" si="199"/>
        <v>3.9928649518450994E-2</v>
      </c>
      <c r="Q2528" t="s">
        <v>1638</v>
      </c>
      <c r="R2528" t="s">
        <v>128</v>
      </c>
      <c r="S2528" t="s">
        <v>175</v>
      </c>
    </row>
    <row r="2529" spans="1:19" x14ac:dyDescent="0.35">
      <c r="A2529" t="s">
        <v>73</v>
      </c>
      <c r="B2529" t="s">
        <v>52</v>
      </c>
      <c r="C2529" t="s">
        <v>29</v>
      </c>
      <c r="D2529" t="s">
        <v>30</v>
      </c>
      <c r="E2529" t="s">
        <v>173</v>
      </c>
      <c r="F2529" t="s">
        <v>174</v>
      </c>
      <c r="G2529" t="s">
        <v>175</v>
      </c>
      <c r="H2529" t="s">
        <v>128</v>
      </c>
      <c r="I2529" s="3">
        <v>3.6421052915188799E-3</v>
      </c>
      <c r="J2529" s="7">
        <v>7930987799.5100002</v>
      </c>
      <c r="K2529">
        <v>3.6555</v>
      </c>
      <c r="L2529" s="3">
        <f t="shared" si="195"/>
        <v>0.95735713154437951</v>
      </c>
      <c r="M2529" s="3">
        <f t="shared" si="196"/>
        <v>3.8043329615600669E-3</v>
      </c>
      <c r="N2529">
        <f t="shared" si="197"/>
        <v>30172118.303406637</v>
      </c>
      <c r="O2529">
        <f t="shared" si="198"/>
        <v>8.2538964036128135</v>
      </c>
      <c r="P2529" s="3">
        <f t="shared" si="199"/>
        <v>3.8043329615600669E-3</v>
      </c>
      <c r="Q2529" t="s">
        <v>1638</v>
      </c>
      <c r="R2529" t="s">
        <v>128</v>
      </c>
      <c r="S2529" t="s">
        <v>175</v>
      </c>
    </row>
    <row r="2530" spans="1:19" x14ac:dyDescent="0.35">
      <c r="A2530" t="s">
        <v>73</v>
      </c>
      <c r="B2530" t="s">
        <v>52</v>
      </c>
      <c r="C2530" t="s">
        <v>29</v>
      </c>
      <c r="D2530" t="s">
        <v>30</v>
      </c>
      <c r="E2530" t="s">
        <v>445</v>
      </c>
      <c r="F2530" t="s">
        <v>446</v>
      </c>
      <c r="H2530" t="s">
        <v>128</v>
      </c>
      <c r="I2530" s="3">
        <v>9.0528241485250303E-4</v>
      </c>
      <c r="J2530" s="7">
        <v>7930987799.5100002</v>
      </c>
      <c r="K2530">
        <v>3.6555</v>
      </c>
      <c r="L2530" s="3">
        <f t="shared" si="195"/>
        <v>0.95735713154437951</v>
      </c>
      <c r="M2530" s="3">
        <f t="shared" si="196"/>
        <v>9.4560575674840263E-4</v>
      </c>
      <c r="N2530">
        <f t="shared" si="197"/>
        <v>7499587.7199180024</v>
      </c>
      <c r="O2530">
        <f t="shared" si="198"/>
        <v>2.0515901299187531</v>
      </c>
      <c r="P2530" s="3">
        <f t="shared" si="199"/>
        <v>9.4560575674840263E-4</v>
      </c>
      <c r="Q2530" t="s">
        <v>1638</v>
      </c>
      <c r="R2530" t="s">
        <v>128</v>
      </c>
      <c r="S2530" t="s">
        <v>447</v>
      </c>
    </row>
    <row r="2531" spans="1:19" x14ac:dyDescent="0.35">
      <c r="A2531" t="s">
        <v>73</v>
      </c>
      <c r="B2531" t="s">
        <v>52</v>
      </c>
      <c r="C2531" t="s">
        <v>39</v>
      </c>
      <c r="D2531" t="s">
        <v>40</v>
      </c>
      <c r="E2531" t="s">
        <v>445</v>
      </c>
      <c r="F2531" t="s">
        <v>446</v>
      </c>
      <c r="H2531" t="s">
        <v>128</v>
      </c>
      <c r="I2531" s="3">
        <v>4.8637023517059102E-3</v>
      </c>
      <c r="J2531" s="7">
        <v>28142052356.25</v>
      </c>
      <c r="K2531">
        <v>3.6555</v>
      </c>
      <c r="L2531" s="3">
        <f t="shared" si="195"/>
        <v>0.98579238371259348</v>
      </c>
      <c r="M2531" s="3">
        <f t="shared" si="196"/>
        <v>4.9337998873441452E-3</v>
      </c>
      <c r="N2531">
        <f t="shared" si="197"/>
        <v>138847254.74489927</v>
      </c>
      <c r="O2531">
        <f t="shared" si="198"/>
        <v>37.983108944029347</v>
      </c>
      <c r="P2531" s="3">
        <f t="shared" si="199"/>
        <v>4.9337998873441443E-3</v>
      </c>
      <c r="Q2531" t="s">
        <v>1638</v>
      </c>
      <c r="R2531" t="s">
        <v>128</v>
      </c>
      <c r="S2531" t="s">
        <v>447</v>
      </c>
    </row>
    <row r="2532" spans="1:19" x14ac:dyDescent="0.35">
      <c r="A2532" t="s">
        <v>73</v>
      </c>
      <c r="B2532" t="s">
        <v>52</v>
      </c>
      <c r="C2532" t="s">
        <v>76</v>
      </c>
      <c r="D2532" t="s">
        <v>77</v>
      </c>
      <c r="E2532" t="s">
        <v>445</v>
      </c>
      <c r="F2532" t="s">
        <v>446</v>
      </c>
      <c r="H2532" t="s">
        <v>128</v>
      </c>
      <c r="I2532" s="3">
        <v>3.0352220656519702E-3</v>
      </c>
      <c r="J2532" s="7">
        <v>3465085733.4400001</v>
      </c>
      <c r="K2532">
        <v>3.6555</v>
      </c>
      <c r="L2532" s="3">
        <f t="shared" si="195"/>
        <v>0.98851089210213039</v>
      </c>
      <c r="M2532" s="3">
        <f t="shared" si="196"/>
        <v>3.0704993641469951E-3</v>
      </c>
      <c r="N2532">
        <f t="shared" si="197"/>
        <v>10639543.541242344</v>
      </c>
      <c r="O2532">
        <f t="shared" si="198"/>
        <v>2.9105576641341386</v>
      </c>
      <c r="P2532" s="3">
        <f t="shared" si="199"/>
        <v>3.0704993641469951E-3</v>
      </c>
      <c r="Q2532" t="s">
        <v>1638</v>
      </c>
      <c r="R2532" t="s">
        <v>128</v>
      </c>
      <c r="S2532" t="s">
        <v>447</v>
      </c>
    </row>
    <row r="2533" spans="1:19" x14ac:dyDescent="0.35">
      <c r="A2533" t="s">
        <v>73</v>
      </c>
      <c r="B2533" t="s">
        <v>52</v>
      </c>
      <c r="C2533" t="s">
        <v>76</v>
      </c>
      <c r="D2533" t="s">
        <v>77</v>
      </c>
      <c r="E2533" t="s">
        <v>448</v>
      </c>
      <c r="F2533" t="s">
        <v>449</v>
      </c>
      <c r="G2533" t="s">
        <v>178</v>
      </c>
      <c r="H2533" t="s">
        <v>128</v>
      </c>
      <c r="I2533" s="3">
        <v>3.7888632510485297E-7</v>
      </c>
      <c r="J2533" s="7">
        <v>3465085733.4400001</v>
      </c>
      <c r="K2533">
        <v>3.6555</v>
      </c>
      <c r="L2533" s="3">
        <f t="shared" si="195"/>
        <v>0.98851089210213039</v>
      </c>
      <c r="M2533" s="3">
        <f t="shared" si="196"/>
        <v>3.8328998509983785E-7</v>
      </c>
      <c r="N2533">
        <f t="shared" si="197"/>
        <v>1328.1326591398783</v>
      </c>
      <c r="O2533">
        <f t="shared" si="198"/>
        <v>3.633244861550755E-4</v>
      </c>
      <c r="P2533" s="3">
        <f t="shared" si="199"/>
        <v>3.8328998509983785E-7</v>
      </c>
      <c r="Q2533" t="s">
        <v>1638</v>
      </c>
      <c r="R2533" t="s">
        <v>128</v>
      </c>
      <c r="S2533" t="s">
        <v>178</v>
      </c>
    </row>
    <row r="2534" spans="1:19" x14ac:dyDescent="0.35">
      <c r="A2534" t="s">
        <v>73</v>
      </c>
      <c r="B2534" t="s">
        <v>52</v>
      </c>
      <c r="C2534" t="s">
        <v>39</v>
      </c>
      <c r="D2534" t="s">
        <v>40</v>
      </c>
      <c r="E2534" t="s">
        <v>448</v>
      </c>
      <c r="F2534" t="s">
        <v>449</v>
      </c>
      <c r="G2534" t="s">
        <v>178</v>
      </c>
      <c r="H2534" t="s">
        <v>128</v>
      </c>
      <c r="I2534" s="3">
        <v>8.99478086714594E-8</v>
      </c>
      <c r="J2534" s="7">
        <v>28142052356.25</v>
      </c>
      <c r="K2534">
        <v>3.6555</v>
      </c>
      <c r="L2534" s="3">
        <f t="shared" si="195"/>
        <v>0.98579238371259348</v>
      </c>
      <c r="M2534" s="3">
        <f t="shared" si="196"/>
        <v>9.1244170839205398E-8</v>
      </c>
      <c r="N2534">
        <f t="shared" si="197"/>
        <v>2567.7982329595379</v>
      </c>
      <c r="O2534">
        <f t="shared" si="198"/>
        <v>7.0244788208440382E-4</v>
      </c>
      <c r="P2534" s="3">
        <f t="shared" si="199"/>
        <v>9.1244170839205398E-8</v>
      </c>
      <c r="Q2534" t="s">
        <v>1638</v>
      </c>
      <c r="R2534" t="s">
        <v>128</v>
      </c>
      <c r="S2534" t="s">
        <v>178</v>
      </c>
    </row>
    <row r="2535" spans="1:19" x14ac:dyDescent="0.35">
      <c r="A2535" t="s">
        <v>73</v>
      </c>
      <c r="B2535" t="s">
        <v>52</v>
      </c>
      <c r="C2535" t="s">
        <v>29</v>
      </c>
      <c r="D2535" t="s">
        <v>30</v>
      </c>
      <c r="E2535" t="s">
        <v>448</v>
      </c>
      <c r="F2535" t="s">
        <v>449</v>
      </c>
      <c r="G2535" t="s">
        <v>178</v>
      </c>
      <c r="H2535" t="s">
        <v>128</v>
      </c>
      <c r="I2535" s="3">
        <v>2.6150278963835001E-8</v>
      </c>
      <c r="J2535" s="7">
        <v>7930987799.5100002</v>
      </c>
      <c r="K2535">
        <v>3.6555</v>
      </c>
      <c r="L2535" s="3">
        <f t="shared" si="195"/>
        <v>0.95735713154437951</v>
      </c>
      <c r="M2535" s="3">
        <f t="shared" si="196"/>
        <v>2.7315071985362622E-8</v>
      </c>
      <c r="N2535">
        <f t="shared" si="197"/>
        <v>216.63550265864836</v>
      </c>
      <c r="O2535">
        <f t="shared" si="198"/>
        <v>5.9262892260606853E-5</v>
      </c>
      <c r="P2535" s="3">
        <f t="shared" si="199"/>
        <v>2.7315071985362622E-8</v>
      </c>
      <c r="Q2535" t="s">
        <v>1638</v>
      </c>
      <c r="R2535" t="s">
        <v>128</v>
      </c>
      <c r="S2535" t="s">
        <v>178</v>
      </c>
    </row>
    <row r="2536" spans="1:19" x14ac:dyDescent="0.35">
      <c r="A2536" t="s">
        <v>73</v>
      </c>
      <c r="B2536" t="s">
        <v>52</v>
      </c>
      <c r="C2536" t="s">
        <v>76</v>
      </c>
      <c r="D2536" t="s">
        <v>77</v>
      </c>
      <c r="E2536" t="s">
        <v>1502</v>
      </c>
      <c r="F2536" t="s">
        <v>1503</v>
      </c>
      <c r="H2536" t="s">
        <v>128</v>
      </c>
      <c r="I2536" s="3">
        <v>4.0824060849237401E-3</v>
      </c>
      <c r="J2536" s="7">
        <v>3465085733.4400001</v>
      </c>
      <c r="K2536">
        <v>3.6555</v>
      </c>
      <c r="L2536" s="3">
        <f t="shared" si="195"/>
        <v>0.98851089210213039</v>
      </c>
      <c r="M2536" s="3">
        <f t="shared" si="196"/>
        <v>4.129854428050102E-3</v>
      </c>
      <c r="N2536">
        <f t="shared" si="197"/>
        <v>14310299.659820419</v>
      </c>
      <c r="O2536">
        <f t="shared" si="198"/>
        <v>3.9147311338586839</v>
      </c>
      <c r="P2536" s="3">
        <f t="shared" si="199"/>
        <v>4.129854428050102E-3</v>
      </c>
      <c r="Q2536" t="s">
        <v>1638</v>
      </c>
      <c r="R2536" t="s">
        <v>128</v>
      </c>
      <c r="S2536" t="s">
        <v>1504</v>
      </c>
    </row>
    <row r="2537" spans="1:19" x14ac:dyDescent="0.35">
      <c r="A2537" t="s">
        <v>73</v>
      </c>
      <c r="B2537" t="s">
        <v>52</v>
      </c>
      <c r="C2537" t="s">
        <v>76</v>
      </c>
      <c r="D2537" t="s">
        <v>77</v>
      </c>
      <c r="E2537" t="s">
        <v>211</v>
      </c>
      <c r="F2537" t="s">
        <v>212</v>
      </c>
      <c r="G2537" t="s">
        <v>213</v>
      </c>
      <c r="H2537" t="s">
        <v>128</v>
      </c>
      <c r="I2537" s="3">
        <v>5.7244243068655396E-4</v>
      </c>
      <c r="J2537" s="7">
        <v>3465085733.4400001</v>
      </c>
      <c r="K2537">
        <v>3.6555</v>
      </c>
      <c r="L2537" s="3">
        <f t="shared" si="195"/>
        <v>0.98851089210213039</v>
      </c>
      <c r="M2537" s="3">
        <f t="shared" si="196"/>
        <v>5.7909572394211986E-4</v>
      </c>
      <c r="N2537">
        <f t="shared" si="197"/>
        <v>2006616.3313279483</v>
      </c>
      <c r="O2537">
        <f t="shared" si="198"/>
        <v>0.54893074307972867</v>
      </c>
      <c r="P2537" s="3">
        <f t="shared" si="199"/>
        <v>5.7909572394211986E-4</v>
      </c>
      <c r="Q2537" t="s">
        <v>1638</v>
      </c>
      <c r="R2537" t="s">
        <v>128</v>
      </c>
      <c r="S2537" t="s">
        <v>213</v>
      </c>
    </row>
    <row r="2538" spans="1:19" x14ac:dyDescent="0.35">
      <c r="A2538" t="s">
        <v>73</v>
      </c>
      <c r="B2538" t="s">
        <v>52</v>
      </c>
      <c r="C2538" t="s">
        <v>39</v>
      </c>
      <c r="D2538" t="s">
        <v>40</v>
      </c>
      <c r="E2538" t="s">
        <v>211</v>
      </c>
      <c r="F2538" t="s">
        <v>212</v>
      </c>
      <c r="G2538" t="s">
        <v>213</v>
      </c>
      <c r="H2538" t="s">
        <v>128</v>
      </c>
      <c r="I2538" s="3">
        <v>1.0198807830125399E-3</v>
      </c>
      <c r="J2538" s="7">
        <v>28142052356.25</v>
      </c>
      <c r="K2538">
        <v>3.6555</v>
      </c>
      <c r="L2538" s="3">
        <f t="shared" si="195"/>
        <v>0.98579238371259348</v>
      </c>
      <c r="M2538" s="3">
        <f t="shared" si="196"/>
        <v>1.0345796943282987E-3</v>
      </c>
      <c r="N2538">
        <f t="shared" si="197"/>
        <v>29115195.924500104</v>
      </c>
      <c r="O2538">
        <f t="shared" si="198"/>
        <v>7.9647643070715644</v>
      </c>
      <c r="P2538" s="3">
        <f t="shared" si="199"/>
        <v>1.0345796943282987E-3</v>
      </c>
      <c r="Q2538" t="s">
        <v>1638</v>
      </c>
      <c r="R2538" t="s">
        <v>128</v>
      </c>
      <c r="S2538" t="s">
        <v>213</v>
      </c>
    </row>
    <row r="2539" spans="1:19" x14ac:dyDescent="0.35">
      <c r="A2539" t="s">
        <v>73</v>
      </c>
      <c r="B2539" t="s">
        <v>52</v>
      </c>
      <c r="C2539" t="s">
        <v>29</v>
      </c>
      <c r="D2539" t="s">
        <v>30</v>
      </c>
      <c r="E2539" t="s">
        <v>211</v>
      </c>
      <c r="F2539" t="s">
        <v>212</v>
      </c>
      <c r="G2539" t="s">
        <v>213</v>
      </c>
      <c r="H2539" t="s">
        <v>128</v>
      </c>
      <c r="I2539" s="3">
        <v>3.0413684121628998E-4</v>
      </c>
      <c r="J2539" s="7">
        <v>7930987799.5100002</v>
      </c>
      <c r="K2539">
        <v>3.6555</v>
      </c>
      <c r="L2539" s="3">
        <f t="shared" si="195"/>
        <v>0.95735713154437951</v>
      </c>
      <c r="M2539" s="3">
        <f t="shared" si="196"/>
        <v>3.176837892518392E-4</v>
      </c>
      <c r="N2539">
        <f t="shared" si="197"/>
        <v>2519546.2566584428</v>
      </c>
      <c r="O2539">
        <f t="shared" si="198"/>
        <v>0.68924805270371847</v>
      </c>
      <c r="P2539" s="3">
        <f t="shared" si="199"/>
        <v>3.176837892518392E-4</v>
      </c>
      <c r="Q2539" t="s">
        <v>1638</v>
      </c>
      <c r="R2539" t="s">
        <v>128</v>
      </c>
      <c r="S2539" t="s">
        <v>213</v>
      </c>
    </row>
    <row r="2540" spans="1:19" x14ac:dyDescent="0.35">
      <c r="A2540" t="s">
        <v>73</v>
      </c>
      <c r="B2540" t="s">
        <v>52</v>
      </c>
      <c r="C2540" t="s">
        <v>29</v>
      </c>
      <c r="D2540" t="s">
        <v>30</v>
      </c>
      <c r="E2540" t="s">
        <v>214</v>
      </c>
      <c r="F2540" t="s">
        <v>215</v>
      </c>
      <c r="G2540" t="s">
        <v>216</v>
      </c>
      <c r="H2540" t="s">
        <v>128</v>
      </c>
      <c r="I2540" s="3">
        <v>2.0791857783159198E-3</v>
      </c>
      <c r="J2540" s="7">
        <v>7930987799.5100002</v>
      </c>
      <c r="K2540">
        <v>3.6555</v>
      </c>
      <c r="L2540" s="3">
        <f t="shared" si="195"/>
        <v>0.95735713154437951</v>
      </c>
      <c r="M2540" s="3">
        <f t="shared" si="196"/>
        <v>2.1717974513459156E-3</v>
      </c>
      <c r="N2540">
        <f t="shared" si="197"/>
        <v>17224499.089631371</v>
      </c>
      <c r="O2540">
        <f t="shared" si="198"/>
        <v>4.7119406619152979</v>
      </c>
      <c r="P2540" s="3">
        <f t="shared" si="199"/>
        <v>2.1717974513459156E-3</v>
      </c>
      <c r="Q2540" t="s">
        <v>1638</v>
      </c>
      <c r="R2540" t="s">
        <v>128</v>
      </c>
      <c r="S2540" t="s">
        <v>216</v>
      </c>
    </row>
    <row r="2541" spans="1:19" x14ac:dyDescent="0.35">
      <c r="A2541" t="s">
        <v>73</v>
      </c>
      <c r="B2541" t="s">
        <v>52</v>
      </c>
      <c r="C2541" t="s">
        <v>76</v>
      </c>
      <c r="D2541" t="s">
        <v>77</v>
      </c>
      <c r="E2541" t="s">
        <v>214</v>
      </c>
      <c r="F2541" t="s">
        <v>215</v>
      </c>
      <c r="G2541" t="s">
        <v>216</v>
      </c>
      <c r="H2541" t="s">
        <v>128</v>
      </c>
      <c r="I2541" s="3">
        <v>6.2314035749797799E-3</v>
      </c>
      <c r="J2541" s="7">
        <v>3465085733.4400001</v>
      </c>
      <c r="K2541">
        <v>3.6555</v>
      </c>
      <c r="L2541" s="3">
        <f t="shared" si="195"/>
        <v>0.98851089210213039</v>
      </c>
      <c r="M2541" s="3">
        <f t="shared" si="196"/>
        <v>6.3038289459090421E-3</v>
      </c>
      <c r="N2541">
        <f t="shared" si="197"/>
        <v>21843307.746515535</v>
      </c>
      <c r="O2541">
        <f t="shared" si="198"/>
        <v>5.975463752295318</v>
      </c>
      <c r="P2541" s="3">
        <f t="shared" si="199"/>
        <v>6.3038289459090421E-3</v>
      </c>
      <c r="Q2541" t="s">
        <v>1638</v>
      </c>
      <c r="R2541" t="s">
        <v>128</v>
      </c>
      <c r="S2541" t="s">
        <v>216</v>
      </c>
    </row>
    <row r="2542" spans="1:19" x14ac:dyDescent="0.35">
      <c r="A2542" t="s">
        <v>73</v>
      </c>
      <c r="B2542" t="s">
        <v>52</v>
      </c>
      <c r="C2542" t="s">
        <v>39</v>
      </c>
      <c r="D2542" t="s">
        <v>40</v>
      </c>
      <c r="E2542" t="s">
        <v>214</v>
      </c>
      <c r="F2542" t="s">
        <v>215</v>
      </c>
      <c r="G2542" t="s">
        <v>216</v>
      </c>
      <c r="H2542" t="s">
        <v>128</v>
      </c>
      <c r="I2542" s="3">
        <v>4.4513017376806097E-3</v>
      </c>
      <c r="J2542" s="7">
        <v>28142052356.25</v>
      </c>
      <c r="K2542">
        <v>3.6555</v>
      </c>
      <c r="L2542" s="3">
        <f t="shared" si="195"/>
        <v>0.98579238371259348</v>
      </c>
      <c r="M2542" s="3">
        <f t="shared" si="196"/>
        <v>4.5154555981824071E-3</v>
      </c>
      <c r="N2542">
        <f t="shared" si="197"/>
        <v>127074187.85637146</v>
      </c>
      <c r="O2542">
        <f t="shared" si="198"/>
        <v>34.762464192688128</v>
      </c>
      <c r="P2542" s="3">
        <f t="shared" si="199"/>
        <v>4.5154555981824071E-3</v>
      </c>
      <c r="Q2542" t="s">
        <v>1638</v>
      </c>
      <c r="R2542" t="s">
        <v>128</v>
      </c>
      <c r="S2542" t="s">
        <v>216</v>
      </c>
    </row>
    <row r="2543" spans="1:19" x14ac:dyDescent="0.35">
      <c r="A2543" t="s">
        <v>73</v>
      </c>
      <c r="B2543" t="s">
        <v>52</v>
      </c>
      <c r="C2543" t="s">
        <v>29</v>
      </c>
      <c r="D2543" t="s">
        <v>30</v>
      </c>
      <c r="E2543" t="s">
        <v>217</v>
      </c>
      <c r="F2543" t="s">
        <v>218</v>
      </c>
      <c r="G2543" t="s">
        <v>202</v>
      </c>
      <c r="H2543" t="s">
        <v>128</v>
      </c>
      <c r="I2543" s="3">
        <v>1.4921945259006499E-3</v>
      </c>
      <c r="J2543" s="7">
        <v>7930987799.5100002</v>
      </c>
      <c r="K2543">
        <v>3.6555</v>
      </c>
      <c r="L2543" s="3">
        <f t="shared" si="195"/>
        <v>0.95735713154437951</v>
      </c>
      <c r="M2543" s="3">
        <f t="shared" si="196"/>
        <v>1.5586602707951703E-3</v>
      </c>
      <c r="N2543">
        <f t="shared" si="197"/>
        <v>12361715.591257449</v>
      </c>
      <c r="O2543">
        <f t="shared" si="198"/>
        <v>3.3816757191239089</v>
      </c>
      <c r="P2543" s="3">
        <f t="shared" si="199"/>
        <v>1.5586602707951703E-3</v>
      </c>
      <c r="Q2543" t="s">
        <v>1638</v>
      </c>
      <c r="R2543" t="s">
        <v>128</v>
      </c>
      <c r="S2543" t="s">
        <v>202</v>
      </c>
    </row>
    <row r="2544" spans="1:19" x14ac:dyDescent="0.35">
      <c r="A2544" t="s">
        <v>73</v>
      </c>
      <c r="B2544" t="s">
        <v>52</v>
      </c>
      <c r="C2544" t="s">
        <v>39</v>
      </c>
      <c r="D2544" t="s">
        <v>40</v>
      </c>
      <c r="E2544" t="s">
        <v>217</v>
      </c>
      <c r="F2544" t="s">
        <v>218</v>
      </c>
      <c r="G2544" t="s">
        <v>202</v>
      </c>
      <c r="H2544" t="s">
        <v>128</v>
      </c>
      <c r="I2544" s="3">
        <v>6.7268374279400803E-3</v>
      </c>
      <c r="J2544" s="7">
        <v>28142052356.25</v>
      </c>
      <c r="K2544">
        <v>3.6555</v>
      </c>
      <c r="L2544" s="3">
        <f t="shared" si="195"/>
        <v>0.98579238371259348</v>
      </c>
      <c r="M2544" s="3">
        <f t="shared" si="196"/>
        <v>6.8237871777890313E-3</v>
      </c>
      <c r="N2544">
        <f t="shared" si="197"/>
        <v>192035376.02524635</v>
      </c>
      <c r="O2544">
        <f t="shared" si="198"/>
        <v>52.533272062712719</v>
      </c>
      <c r="P2544" s="3">
        <f t="shared" si="199"/>
        <v>6.8237871777890313E-3</v>
      </c>
      <c r="Q2544" t="s">
        <v>1638</v>
      </c>
      <c r="R2544" t="s">
        <v>128</v>
      </c>
      <c r="S2544" t="s">
        <v>202</v>
      </c>
    </row>
    <row r="2545" spans="1:19" x14ac:dyDescent="0.35">
      <c r="A2545" t="s">
        <v>73</v>
      </c>
      <c r="B2545" t="s">
        <v>52</v>
      </c>
      <c r="C2545" t="s">
        <v>76</v>
      </c>
      <c r="D2545" t="s">
        <v>77</v>
      </c>
      <c r="E2545" t="s">
        <v>217</v>
      </c>
      <c r="F2545" t="s">
        <v>218</v>
      </c>
      <c r="G2545" t="s">
        <v>202</v>
      </c>
      <c r="H2545" t="s">
        <v>128</v>
      </c>
      <c r="I2545" s="3">
        <v>8.7997104611801501E-3</v>
      </c>
      <c r="J2545" s="7">
        <v>3465085733.4400001</v>
      </c>
      <c r="K2545">
        <v>3.6555</v>
      </c>
      <c r="L2545" s="3">
        <f t="shared" si="195"/>
        <v>0.98851089210213039</v>
      </c>
      <c r="M2545" s="3">
        <f t="shared" si="196"/>
        <v>8.9019863427776853E-3</v>
      </c>
      <c r="N2545">
        <f t="shared" si="197"/>
        <v>30846145.875636678</v>
      </c>
      <c r="O2545">
        <f t="shared" si="198"/>
        <v>8.4382836481019492</v>
      </c>
      <c r="P2545" s="3">
        <f t="shared" si="199"/>
        <v>8.9019863427776853E-3</v>
      </c>
      <c r="Q2545" t="s">
        <v>1638</v>
      </c>
      <c r="R2545" t="s">
        <v>128</v>
      </c>
      <c r="S2545" t="s">
        <v>202</v>
      </c>
    </row>
    <row r="2546" spans="1:19" x14ac:dyDescent="0.35">
      <c r="A2546" t="s">
        <v>73</v>
      </c>
      <c r="B2546" t="s">
        <v>63</v>
      </c>
      <c r="C2546" t="s">
        <v>39</v>
      </c>
      <c r="D2546" t="s">
        <v>40</v>
      </c>
      <c r="E2546" t="s">
        <v>926</v>
      </c>
      <c r="H2546" t="s">
        <v>128</v>
      </c>
      <c r="I2546" s="3">
        <v>1.1180817911769E-2</v>
      </c>
      <c r="J2546" s="7">
        <v>22768111124.330002</v>
      </c>
      <c r="K2546">
        <v>3.6555</v>
      </c>
      <c r="L2546" s="3">
        <f t="shared" si="195"/>
        <v>0.96577315585011125</v>
      </c>
      <c r="M2546" s="3">
        <f t="shared" si="196"/>
        <v>1.1577064286827487E-2</v>
      </c>
      <c r="N2546">
        <f t="shared" si="197"/>
        <v>263587886.17600048</v>
      </c>
      <c r="O2546">
        <f t="shared" si="198"/>
        <v>72.107204534537132</v>
      </c>
      <c r="P2546" s="3">
        <f t="shared" si="199"/>
        <v>1.1577064286827487E-2</v>
      </c>
      <c r="Q2546" t="s">
        <v>1638</v>
      </c>
      <c r="R2546" t="s">
        <v>920</v>
      </c>
      <c r="S2546" t="s">
        <v>927</v>
      </c>
    </row>
    <row r="2547" spans="1:19" x14ac:dyDescent="0.35">
      <c r="A2547" t="s">
        <v>73</v>
      </c>
      <c r="B2547" t="s">
        <v>63</v>
      </c>
      <c r="C2547" t="s">
        <v>1636</v>
      </c>
      <c r="D2547" t="s">
        <v>1636</v>
      </c>
      <c r="E2547" t="s">
        <v>104</v>
      </c>
      <c r="F2547" t="s">
        <v>105</v>
      </c>
      <c r="G2547" t="s">
        <v>62</v>
      </c>
      <c r="H2547" t="s">
        <v>33</v>
      </c>
      <c r="I2547" s="3">
        <v>4.2534652319069872E-4</v>
      </c>
      <c r="J2547" s="7">
        <v>32806291433.700001</v>
      </c>
      <c r="K2547">
        <v>3.6555</v>
      </c>
      <c r="L2547" s="3">
        <f t="shared" si="195"/>
        <v>0.96454549144090851</v>
      </c>
      <c r="M2547" s="3">
        <f t="shared" si="196"/>
        <v>4.4098129840955972E-4</v>
      </c>
      <c r="N2547">
        <f t="shared" si="197"/>
        <v>14466960.992435442</v>
      </c>
      <c r="O2547">
        <f t="shared" si="198"/>
        <v>3.9575874688648454</v>
      </c>
      <c r="P2547" s="3">
        <f t="shared" si="199"/>
        <v>4.4098129840955972E-4</v>
      </c>
      <c r="Q2547" t="s">
        <v>1637</v>
      </c>
    </row>
    <row r="2548" spans="1:19" x14ac:dyDescent="0.35">
      <c r="A2548" t="s">
        <v>73</v>
      </c>
      <c r="B2548" t="s">
        <v>63</v>
      </c>
      <c r="C2548" t="s">
        <v>39</v>
      </c>
      <c r="D2548" t="s">
        <v>40</v>
      </c>
      <c r="E2548" t="s">
        <v>1368</v>
      </c>
      <c r="F2548" t="s">
        <v>1369</v>
      </c>
      <c r="G2548" t="s">
        <v>1371</v>
      </c>
      <c r="H2548" t="s">
        <v>33</v>
      </c>
      <c r="I2548" s="3">
        <v>1.49817882141576E-3</v>
      </c>
      <c r="J2548" s="7">
        <v>22768111124.330002</v>
      </c>
      <c r="K2548">
        <v>3.6555</v>
      </c>
      <c r="L2548" s="3">
        <f t="shared" si="195"/>
        <v>0.96577315585011125</v>
      </c>
      <c r="M2548" s="3">
        <f t="shared" si="196"/>
        <v>1.5512740360825255E-3</v>
      </c>
      <c r="N2548">
        <f t="shared" si="197"/>
        <v>35319579.63781485</v>
      </c>
      <c r="O2548">
        <f t="shared" si="198"/>
        <v>9.6620379258144844</v>
      </c>
      <c r="P2548" s="3">
        <f t="shared" si="199"/>
        <v>1.5512740360825255E-3</v>
      </c>
      <c r="Q2548" t="s">
        <v>1638</v>
      </c>
      <c r="R2548" t="s">
        <v>33</v>
      </c>
      <c r="S2548" t="s">
        <v>1371</v>
      </c>
    </row>
    <row r="2549" spans="1:19" x14ac:dyDescent="0.35">
      <c r="A2549" t="s">
        <v>73</v>
      </c>
      <c r="B2549" t="s">
        <v>63</v>
      </c>
      <c r="C2549" t="s">
        <v>1636</v>
      </c>
      <c r="D2549" t="s">
        <v>1636</v>
      </c>
      <c r="E2549" t="s">
        <v>106</v>
      </c>
      <c r="F2549" t="s">
        <v>107</v>
      </c>
      <c r="G2549" t="s">
        <v>62</v>
      </c>
      <c r="H2549" t="s">
        <v>33</v>
      </c>
      <c r="I2549" s="3">
        <v>3.8278644832003871E-3</v>
      </c>
      <c r="J2549" s="7">
        <v>32806291433.700001</v>
      </c>
      <c r="K2549">
        <v>3.6555</v>
      </c>
      <c r="L2549" s="3">
        <f t="shared" si="195"/>
        <v>0.96454549144090851</v>
      </c>
      <c r="M2549" s="3">
        <f t="shared" si="196"/>
        <v>3.9685681154157321E-3</v>
      </c>
      <c r="N2549">
        <f t="shared" si="197"/>
        <v>130194002.16881809</v>
      </c>
      <c r="O2549">
        <f t="shared" si="198"/>
        <v>35.615921807910844</v>
      </c>
      <c r="P2549" s="3">
        <f t="shared" si="199"/>
        <v>3.9685681154157321E-3</v>
      </c>
      <c r="Q2549" t="s">
        <v>1637</v>
      </c>
    </row>
    <row r="2550" spans="1:19" x14ac:dyDescent="0.35">
      <c r="A2550" t="s">
        <v>73</v>
      </c>
      <c r="B2550" t="s">
        <v>63</v>
      </c>
      <c r="C2550" t="s">
        <v>39</v>
      </c>
      <c r="D2550" t="s">
        <v>40</v>
      </c>
      <c r="E2550" t="s">
        <v>918</v>
      </c>
      <c r="F2550" t="s">
        <v>919</v>
      </c>
      <c r="G2550" t="s">
        <v>922</v>
      </c>
      <c r="H2550" t="s">
        <v>452</v>
      </c>
      <c r="I2550" s="3">
        <v>1.2316374017128341E-3</v>
      </c>
      <c r="J2550" s="7">
        <v>22768111124.330002</v>
      </c>
      <c r="K2550">
        <v>3.6555</v>
      </c>
      <c r="L2550" s="3">
        <f t="shared" si="195"/>
        <v>0.96577315585011125</v>
      </c>
      <c r="M2550" s="3">
        <f t="shared" si="196"/>
        <v>1.2752864316555772E-3</v>
      </c>
      <c r="N2550">
        <f t="shared" si="197"/>
        <v>29035863.191284459</v>
      </c>
      <c r="O2550">
        <f t="shared" si="198"/>
        <v>7.9430620137558368</v>
      </c>
      <c r="P2550" s="3">
        <f t="shared" si="199"/>
        <v>1.2752864316555772E-3</v>
      </c>
      <c r="Q2550" t="s">
        <v>1638</v>
      </c>
      <c r="R2550" t="s">
        <v>920</v>
      </c>
      <c r="S2550" t="s">
        <v>922</v>
      </c>
    </row>
    <row r="2551" spans="1:19" x14ac:dyDescent="0.35">
      <c r="A2551" t="s">
        <v>73</v>
      </c>
      <c r="B2551" t="s">
        <v>63</v>
      </c>
      <c r="C2551" t="s">
        <v>1636</v>
      </c>
      <c r="D2551" t="s">
        <v>1636</v>
      </c>
      <c r="E2551" t="s">
        <v>108</v>
      </c>
      <c r="F2551" t="s">
        <v>109</v>
      </c>
      <c r="G2551" t="s">
        <v>62</v>
      </c>
      <c r="H2551" t="s">
        <v>33</v>
      </c>
      <c r="I2551" s="3">
        <v>1.4608233100810971E-3</v>
      </c>
      <c r="J2551" s="7">
        <v>32806291433.700001</v>
      </c>
      <c r="K2551">
        <v>3.6555</v>
      </c>
      <c r="L2551" s="3">
        <f t="shared" si="195"/>
        <v>0.96454549144090851</v>
      </c>
      <c r="M2551" s="3">
        <f t="shared" si="196"/>
        <v>1.5145198676931376E-3</v>
      </c>
      <c r="N2551">
        <f t="shared" si="197"/>
        <v>49685780.161669835</v>
      </c>
      <c r="O2551">
        <f t="shared" si="198"/>
        <v>13.592061321753478</v>
      </c>
      <c r="P2551" s="3">
        <f t="shared" si="199"/>
        <v>1.5145198676931376E-3</v>
      </c>
      <c r="Q2551" t="s">
        <v>1637</v>
      </c>
    </row>
    <row r="2552" spans="1:19" x14ac:dyDescent="0.35">
      <c r="A2552" t="s">
        <v>73</v>
      </c>
      <c r="B2552" t="s">
        <v>63</v>
      </c>
      <c r="C2552" t="s">
        <v>1636</v>
      </c>
      <c r="D2552" t="s">
        <v>1636</v>
      </c>
      <c r="E2552" t="s">
        <v>122</v>
      </c>
      <c r="F2552" t="s">
        <v>123</v>
      </c>
      <c r="G2552" t="s">
        <v>62</v>
      </c>
      <c r="H2552" t="s">
        <v>33</v>
      </c>
      <c r="I2552" s="3">
        <v>2.1562131908986051E-4</v>
      </c>
      <c r="J2552" s="7">
        <v>32806291433.700001</v>
      </c>
      <c r="K2552">
        <v>3.6555</v>
      </c>
      <c r="L2552" s="3">
        <f t="shared" si="195"/>
        <v>0.96454549144090851</v>
      </c>
      <c r="M2552" s="3">
        <f t="shared" si="196"/>
        <v>2.2354707061846262E-4</v>
      </c>
      <c r="N2552">
        <f t="shared" si="197"/>
        <v>7333750.3478591992</v>
      </c>
      <c r="O2552">
        <f t="shared" si="198"/>
        <v>2.0062235939978659</v>
      </c>
      <c r="P2552" s="3">
        <f t="shared" si="199"/>
        <v>2.2354707061846262E-4</v>
      </c>
      <c r="Q2552" t="s">
        <v>1637</v>
      </c>
    </row>
    <row r="2553" spans="1:19" x14ac:dyDescent="0.35">
      <c r="A2553" t="s">
        <v>73</v>
      </c>
      <c r="B2553" t="s">
        <v>63</v>
      </c>
      <c r="C2553" t="s">
        <v>29</v>
      </c>
      <c r="D2553" t="s">
        <v>30</v>
      </c>
      <c r="E2553" t="s">
        <v>1372</v>
      </c>
      <c r="F2553" t="s">
        <v>1373</v>
      </c>
      <c r="G2553" t="s">
        <v>38</v>
      </c>
      <c r="H2553" t="s">
        <v>33</v>
      </c>
      <c r="I2553" s="3">
        <v>6.5446134498409799E-3</v>
      </c>
      <c r="J2553" s="7">
        <v>6910701895.8100004</v>
      </c>
      <c r="K2553">
        <v>3.6555</v>
      </c>
      <c r="L2553" s="3">
        <f t="shared" si="195"/>
        <v>0.96566069792042464</v>
      </c>
      <c r="M2553" s="3">
        <f t="shared" si="196"/>
        <v>6.7773426669791728E-3</v>
      </c>
      <c r="N2553">
        <f t="shared" si="197"/>
        <v>46836194.817246974</v>
      </c>
      <c r="O2553">
        <f t="shared" si="198"/>
        <v>12.812527647995342</v>
      </c>
      <c r="P2553" s="3">
        <f t="shared" si="199"/>
        <v>6.7773426669791728E-3</v>
      </c>
      <c r="Q2553" t="s">
        <v>1638</v>
      </c>
      <c r="R2553" t="s">
        <v>33</v>
      </c>
      <c r="S2553" t="s">
        <v>38</v>
      </c>
    </row>
    <row r="2554" spans="1:19" x14ac:dyDescent="0.35">
      <c r="A2554" t="s">
        <v>73</v>
      </c>
      <c r="B2554" t="s">
        <v>63</v>
      </c>
      <c r="C2554" t="s">
        <v>1636</v>
      </c>
      <c r="D2554" t="s">
        <v>1636</v>
      </c>
      <c r="E2554" t="s">
        <v>102</v>
      </c>
      <c r="F2554" t="s">
        <v>103</v>
      </c>
      <c r="G2554" t="s">
        <v>62</v>
      </c>
      <c r="H2554" t="s">
        <v>33</v>
      </c>
      <c r="I2554" s="3">
        <v>1.1898680931883411E-2</v>
      </c>
      <c r="J2554" s="7">
        <v>32806291433.700001</v>
      </c>
      <c r="K2554">
        <v>3.6555</v>
      </c>
      <c r="L2554" s="3">
        <f t="shared" si="195"/>
        <v>0.96454549144090851</v>
      </c>
      <c r="M2554" s="3">
        <f t="shared" si="196"/>
        <v>1.2336049504630717E-2</v>
      </c>
      <c r="N2554">
        <f t="shared" si="197"/>
        <v>404700035.18946582</v>
      </c>
      <c r="O2554">
        <f t="shared" si="198"/>
        <v>110.70989883448662</v>
      </c>
      <c r="P2554" s="3">
        <f t="shared" si="199"/>
        <v>1.2336049504630717E-2</v>
      </c>
      <c r="Q2554" t="s">
        <v>1637</v>
      </c>
    </row>
    <row r="2555" spans="1:19" x14ac:dyDescent="0.35">
      <c r="A2555" t="s">
        <v>73</v>
      </c>
      <c r="B2555" t="s">
        <v>63</v>
      </c>
      <c r="C2555" t="s">
        <v>76</v>
      </c>
      <c r="D2555" t="s">
        <v>77</v>
      </c>
      <c r="E2555" t="s">
        <v>918</v>
      </c>
      <c r="F2555" t="s">
        <v>919</v>
      </c>
      <c r="G2555" t="s">
        <v>922</v>
      </c>
      <c r="H2555" t="s">
        <v>452</v>
      </c>
      <c r="I2555" s="3">
        <v>8.8106543287588095E-3</v>
      </c>
      <c r="J2555" s="7">
        <v>3127478413.5599999</v>
      </c>
      <c r="K2555">
        <v>3.6555</v>
      </c>
      <c r="L2555" s="3">
        <f t="shared" si="195"/>
        <v>0.95314382706178991</v>
      </c>
      <c r="M2555" s="3">
        <f t="shared" si="196"/>
        <v>9.2437826051069167E-3</v>
      </c>
      <c r="N2555">
        <f t="shared" si="197"/>
        <v>28909730.557113305</v>
      </c>
      <c r="O2555">
        <f t="shared" si="198"/>
        <v>7.9085571213550283</v>
      </c>
      <c r="P2555" s="3">
        <f t="shared" si="199"/>
        <v>9.2437826051069167E-3</v>
      </c>
      <c r="Q2555" t="s">
        <v>1638</v>
      </c>
      <c r="R2555" t="s">
        <v>920</v>
      </c>
      <c r="S2555" t="s">
        <v>922</v>
      </c>
    </row>
    <row r="2556" spans="1:19" x14ac:dyDescent="0.35">
      <c r="A2556" t="s">
        <v>73</v>
      </c>
      <c r="B2556" t="s">
        <v>63</v>
      </c>
      <c r="C2556" t="s">
        <v>39</v>
      </c>
      <c r="D2556" t="s">
        <v>40</v>
      </c>
      <c r="E2556" t="s">
        <v>960</v>
      </c>
      <c r="H2556" t="s">
        <v>128</v>
      </c>
      <c r="I2556" s="3">
        <v>4.75332506188628E-3</v>
      </c>
      <c r="J2556" s="7">
        <v>22768111124.330002</v>
      </c>
      <c r="K2556">
        <v>3.6555</v>
      </c>
      <c r="L2556" s="3">
        <f t="shared" si="195"/>
        <v>0.96577315585011125</v>
      </c>
      <c r="M2556" s="3">
        <f t="shared" si="196"/>
        <v>4.921782131852917E-3</v>
      </c>
      <c r="N2556">
        <f t="shared" si="197"/>
        <v>112059682.50776903</v>
      </c>
      <c r="O2556">
        <f t="shared" si="198"/>
        <v>30.655090277053489</v>
      </c>
      <c r="P2556" s="3">
        <f t="shared" si="199"/>
        <v>4.921782131852917E-3</v>
      </c>
      <c r="Q2556" t="s">
        <v>1638</v>
      </c>
      <c r="R2556" t="s">
        <v>920</v>
      </c>
      <c r="S2556" t="s">
        <v>961</v>
      </c>
    </row>
    <row r="2557" spans="1:19" x14ac:dyDescent="0.35">
      <c r="A2557" t="s">
        <v>73</v>
      </c>
      <c r="B2557" t="s">
        <v>63</v>
      </c>
      <c r="C2557" t="s">
        <v>1636</v>
      </c>
      <c r="D2557" t="s">
        <v>1636</v>
      </c>
      <c r="E2557" t="s">
        <v>110</v>
      </c>
      <c r="F2557" t="s">
        <v>111</v>
      </c>
      <c r="G2557" t="s">
        <v>62</v>
      </c>
      <c r="H2557" t="s">
        <v>33</v>
      </c>
      <c r="I2557" s="3">
        <v>3.421893226066524E-2</v>
      </c>
      <c r="J2557" s="7">
        <v>32806291433.700001</v>
      </c>
      <c r="K2557">
        <v>3.6555</v>
      </c>
      <c r="L2557" s="3">
        <f t="shared" si="195"/>
        <v>0.96454549144090851</v>
      </c>
      <c r="M2557" s="3">
        <f t="shared" si="196"/>
        <v>3.5476742739781512E-2</v>
      </c>
      <c r="N2557">
        <f t="shared" si="197"/>
        <v>1163860361.4396729</v>
      </c>
      <c r="O2557">
        <f t="shared" si="198"/>
        <v>318.38609258368837</v>
      </c>
      <c r="P2557" s="3">
        <f t="shared" si="199"/>
        <v>3.5476742739781512E-2</v>
      </c>
      <c r="Q2557" t="s">
        <v>1637</v>
      </c>
    </row>
    <row r="2558" spans="1:19" x14ac:dyDescent="0.35">
      <c r="A2558" t="s">
        <v>73</v>
      </c>
      <c r="B2558" t="s">
        <v>63</v>
      </c>
      <c r="C2558" t="s">
        <v>1636</v>
      </c>
      <c r="D2558" t="s">
        <v>1636</v>
      </c>
      <c r="E2558" t="s">
        <v>112</v>
      </c>
      <c r="F2558" t="s">
        <v>113</v>
      </c>
      <c r="G2558" t="s">
        <v>62</v>
      </c>
      <c r="H2558" t="s">
        <v>33</v>
      </c>
      <c r="I2558" s="3">
        <v>3.5498383114435608E-2</v>
      </c>
      <c r="J2558" s="7">
        <v>32806291433.700001</v>
      </c>
      <c r="K2558">
        <v>3.6555</v>
      </c>
      <c r="L2558" s="3">
        <f t="shared" si="195"/>
        <v>0.96454549144090851</v>
      </c>
      <c r="M2558" s="3">
        <f t="shared" si="196"/>
        <v>3.6803223310292531E-2</v>
      </c>
      <c r="N2558">
        <f t="shared" si="197"/>
        <v>1207377269.616998</v>
      </c>
      <c r="O2558">
        <f t="shared" si="198"/>
        <v>330.29059488907069</v>
      </c>
      <c r="P2558" s="3">
        <f t="shared" si="199"/>
        <v>3.6803223310292531E-2</v>
      </c>
      <c r="Q2558" t="s">
        <v>1637</v>
      </c>
    </row>
    <row r="2559" spans="1:19" x14ac:dyDescent="0.35">
      <c r="A2559" t="s">
        <v>73</v>
      </c>
      <c r="B2559" t="s">
        <v>63</v>
      </c>
      <c r="C2559" t="s">
        <v>39</v>
      </c>
      <c r="D2559" t="s">
        <v>40</v>
      </c>
      <c r="E2559" t="s">
        <v>948</v>
      </c>
      <c r="F2559" t="s">
        <v>949</v>
      </c>
      <c r="H2559" t="s">
        <v>128</v>
      </c>
      <c r="I2559" s="3">
        <v>5.8327636247687302E-3</v>
      </c>
      <c r="J2559" s="7">
        <v>22768111124.330002</v>
      </c>
      <c r="K2559">
        <v>3.6555</v>
      </c>
      <c r="L2559" s="3">
        <f t="shared" si="195"/>
        <v>0.96577315585011125</v>
      </c>
      <c r="M2559" s="3">
        <f t="shared" si="196"/>
        <v>6.0394758224921914E-3</v>
      </c>
      <c r="N2559">
        <f t="shared" si="197"/>
        <v>137507456.65920654</v>
      </c>
      <c r="O2559">
        <f t="shared" si="198"/>
        <v>37.616593259254969</v>
      </c>
      <c r="P2559" s="3">
        <f t="shared" si="199"/>
        <v>6.0394758224921906E-3</v>
      </c>
      <c r="Q2559" t="s">
        <v>1638</v>
      </c>
      <c r="R2559" t="s">
        <v>920</v>
      </c>
      <c r="S2559" t="s">
        <v>1478</v>
      </c>
    </row>
    <row r="2560" spans="1:19" x14ac:dyDescent="0.35">
      <c r="A2560" t="s">
        <v>73</v>
      </c>
      <c r="B2560" t="s">
        <v>63</v>
      </c>
      <c r="C2560" t="s">
        <v>39</v>
      </c>
      <c r="D2560" t="s">
        <v>40</v>
      </c>
      <c r="E2560" t="s">
        <v>1372</v>
      </c>
      <c r="F2560" t="s">
        <v>1373</v>
      </c>
      <c r="G2560" t="s">
        <v>38</v>
      </c>
      <c r="H2560" t="s">
        <v>33</v>
      </c>
      <c r="I2560" s="3">
        <v>2.0142563177537902E-3</v>
      </c>
      <c r="J2560" s="7">
        <v>22768111124.330002</v>
      </c>
      <c r="K2560">
        <v>3.6555</v>
      </c>
      <c r="L2560" s="3">
        <f t="shared" si="195"/>
        <v>0.96577315585011125</v>
      </c>
      <c r="M2560" s="3">
        <f t="shared" si="196"/>
        <v>2.0856412352658147E-3</v>
      </c>
      <c r="N2560">
        <f t="shared" si="197"/>
        <v>47486111.410016961</v>
      </c>
      <c r="O2560">
        <f t="shared" si="198"/>
        <v>12.990319083577338</v>
      </c>
      <c r="P2560" s="3">
        <f t="shared" si="199"/>
        <v>2.0856412352658147E-3</v>
      </c>
      <c r="Q2560" t="s">
        <v>1638</v>
      </c>
      <c r="R2560" t="s">
        <v>33</v>
      </c>
      <c r="S2560" t="s">
        <v>38</v>
      </c>
    </row>
    <row r="2561" spans="1:19" x14ac:dyDescent="0.35">
      <c r="A2561" t="s">
        <v>73</v>
      </c>
      <c r="B2561" t="s">
        <v>63</v>
      </c>
      <c r="C2561" t="s">
        <v>1636</v>
      </c>
      <c r="D2561" t="s">
        <v>1636</v>
      </c>
      <c r="E2561" t="s">
        <v>114</v>
      </c>
      <c r="F2561" t="s">
        <v>115</v>
      </c>
      <c r="G2561" t="s">
        <v>62</v>
      </c>
      <c r="H2561" t="s">
        <v>33</v>
      </c>
      <c r="I2561" s="3">
        <v>7.0199229045841569E-2</v>
      </c>
      <c r="J2561" s="7">
        <v>32806291433.700001</v>
      </c>
      <c r="K2561">
        <v>3.6555</v>
      </c>
      <c r="L2561" s="3">
        <f t="shared" si="195"/>
        <v>0.96454549144090851</v>
      </c>
      <c r="M2561" s="3">
        <f t="shared" si="196"/>
        <v>7.2779593776310991E-2</v>
      </c>
      <c r="N2561">
        <f t="shared" si="197"/>
        <v>2387628563.8519573</v>
      </c>
      <c r="O2561">
        <f t="shared" si="198"/>
        <v>653.16059741538982</v>
      </c>
      <c r="P2561" s="3">
        <f t="shared" si="199"/>
        <v>7.2779593776310991E-2</v>
      </c>
      <c r="Q2561" t="s">
        <v>1637</v>
      </c>
    </row>
    <row r="2562" spans="1:19" x14ac:dyDescent="0.35">
      <c r="A2562" t="s">
        <v>73</v>
      </c>
      <c r="B2562" t="s">
        <v>63</v>
      </c>
      <c r="C2562" t="s">
        <v>1636</v>
      </c>
      <c r="D2562" t="s">
        <v>1636</v>
      </c>
      <c r="E2562" t="s">
        <v>116</v>
      </c>
      <c r="F2562" t="s">
        <v>117</v>
      </c>
      <c r="G2562" t="s">
        <v>62</v>
      </c>
      <c r="H2562" t="s">
        <v>33</v>
      </c>
      <c r="I2562" s="3">
        <v>3.4094799070747653E-2</v>
      </c>
      <c r="J2562" s="7">
        <v>32806291433.700001</v>
      </c>
      <c r="K2562">
        <v>3.6555</v>
      </c>
      <c r="L2562" s="3">
        <f t="shared" ref="L2562:L2625" si="200">SUMIFS($I$2:$I$3582,$A$2:$A$3582,$A2562,$B$2:$B$3582,$B2562,$C$2:$C$3582,$C2562)</f>
        <v>0.96454549144090851</v>
      </c>
      <c r="M2562" s="3">
        <f t="shared" ref="M2562:M2625" si="201">IF(L2562=0,0,I2562/L2562)</f>
        <v>3.5348046694836911E-2</v>
      </c>
      <c r="N2562">
        <f t="shared" ref="N2562:N2625" si="202">M2562*J2562</f>
        <v>1159638321.4828558</v>
      </c>
      <c r="O2562">
        <f t="shared" ref="O2562:O2625" si="203">IF(K2562=0,"",N2562/K2562/1000000)</f>
        <v>317.23110969302581</v>
      </c>
      <c r="P2562" s="3">
        <f t="shared" ref="P2562:P2625" si="204">IF(J2562=0,0,N2562/J2562)</f>
        <v>3.5348046694836911E-2</v>
      </c>
      <c r="Q2562" t="s">
        <v>1637</v>
      </c>
    </row>
    <row r="2563" spans="1:19" x14ac:dyDescent="0.35">
      <c r="A2563" t="s">
        <v>73</v>
      </c>
      <c r="B2563" t="s">
        <v>63</v>
      </c>
      <c r="C2563" t="s">
        <v>76</v>
      </c>
      <c r="D2563" t="s">
        <v>77</v>
      </c>
      <c r="E2563" t="s">
        <v>1228</v>
      </c>
      <c r="F2563" t="s">
        <v>1229</v>
      </c>
      <c r="G2563" t="s">
        <v>1230</v>
      </c>
      <c r="H2563" t="s">
        <v>452</v>
      </c>
      <c r="I2563" s="3">
        <v>5.6154932580223301E-3</v>
      </c>
      <c r="J2563" s="7">
        <v>3127478413.5599999</v>
      </c>
      <c r="K2563">
        <v>3.6555</v>
      </c>
      <c r="L2563" s="3">
        <f t="shared" si="200"/>
        <v>0.95314382706178991</v>
      </c>
      <c r="M2563" s="3">
        <f t="shared" si="201"/>
        <v>5.8915486819370562E-3</v>
      </c>
      <c r="N2563">
        <f t="shared" si="202"/>
        <v>18425691.325196013</v>
      </c>
      <c r="O2563">
        <f t="shared" si="203"/>
        <v>5.0405392764863937</v>
      </c>
      <c r="P2563" s="3">
        <f t="shared" si="204"/>
        <v>5.8915486819370562E-3</v>
      </c>
      <c r="Q2563" t="s">
        <v>1638</v>
      </c>
      <c r="R2563" t="s">
        <v>452</v>
      </c>
      <c r="S2563" t="s">
        <v>1230</v>
      </c>
    </row>
    <row r="2564" spans="1:19" x14ac:dyDescent="0.35">
      <c r="A2564" t="s">
        <v>73</v>
      </c>
      <c r="B2564" t="s">
        <v>63</v>
      </c>
      <c r="C2564" t="s">
        <v>39</v>
      </c>
      <c r="D2564" t="s">
        <v>40</v>
      </c>
      <c r="E2564" t="s">
        <v>1228</v>
      </c>
      <c r="F2564" t="s">
        <v>1229</v>
      </c>
      <c r="G2564" t="s">
        <v>1230</v>
      </c>
      <c r="H2564" t="s">
        <v>452</v>
      </c>
      <c r="I2564" s="3">
        <v>5.2332484948147719E-3</v>
      </c>
      <c r="J2564" s="7">
        <v>22768111124.330002</v>
      </c>
      <c r="K2564">
        <v>3.6555</v>
      </c>
      <c r="L2564" s="3">
        <f t="shared" si="200"/>
        <v>0.96577315585011125</v>
      </c>
      <c r="M2564" s="3">
        <f t="shared" si="201"/>
        <v>5.4187139734778213E-3</v>
      </c>
      <c r="N2564">
        <f t="shared" si="202"/>
        <v>123373881.89910281</v>
      </c>
      <c r="O2564">
        <f t="shared" si="203"/>
        <v>33.750207057612585</v>
      </c>
      <c r="P2564" s="3">
        <f t="shared" si="204"/>
        <v>5.4187139734778213E-3</v>
      </c>
      <c r="Q2564" t="s">
        <v>1638</v>
      </c>
      <c r="R2564" t="s">
        <v>452</v>
      </c>
      <c r="S2564" t="s">
        <v>1230</v>
      </c>
    </row>
    <row r="2565" spans="1:19" x14ac:dyDescent="0.35">
      <c r="A2565" t="s">
        <v>73</v>
      </c>
      <c r="B2565" t="s">
        <v>63</v>
      </c>
      <c r="C2565" t="s">
        <v>1636</v>
      </c>
      <c r="D2565" t="s">
        <v>1636</v>
      </c>
      <c r="E2565" t="s">
        <v>118</v>
      </c>
      <c r="F2565" t="s">
        <v>119</v>
      </c>
      <c r="G2565" t="s">
        <v>62</v>
      </c>
      <c r="H2565" t="s">
        <v>33</v>
      </c>
      <c r="I2565" s="3">
        <v>8.5887114684796238E-3</v>
      </c>
      <c r="J2565" s="7">
        <v>32806291433.700001</v>
      </c>
      <c r="K2565">
        <v>3.6555</v>
      </c>
      <c r="L2565" s="3">
        <f t="shared" si="200"/>
        <v>0.96454549144090851</v>
      </c>
      <c r="M2565" s="3">
        <f t="shared" si="201"/>
        <v>8.9044130574382537E-3</v>
      </c>
      <c r="N2565">
        <f t="shared" si="202"/>
        <v>292120769.80836302</v>
      </c>
      <c r="O2565">
        <f t="shared" si="203"/>
        <v>79.912671264768989</v>
      </c>
      <c r="P2565" s="3">
        <f t="shared" si="204"/>
        <v>8.9044130574382537E-3</v>
      </c>
      <c r="Q2565" t="s">
        <v>1637</v>
      </c>
    </row>
    <row r="2566" spans="1:19" x14ac:dyDescent="0.35">
      <c r="A2566" t="s">
        <v>73</v>
      </c>
      <c r="B2566" t="s">
        <v>63</v>
      </c>
      <c r="C2566" t="s">
        <v>29</v>
      </c>
      <c r="D2566" t="s">
        <v>30</v>
      </c>
      <c r="E2566" t="s">
        <v>1374</v>
      </c>
      <c r="F2566" t="s">
        <v>1375</v>
      </c>
      <c r="G2566" t="s">
        <v>1376</v>
      </c>
      <c r="H2566" t="s">
        <v>33</v>
      </c>
      <c r="I2566" s="3">
        <v>6.3704020506641862E-3</v>
      </c>
      <c r="J2566" s="7">
        <v>6910701895.8100004</v>
      </c>
      <c r="K2566">
        <v>3.6555</v>
      </c>
      <c r="L2566" s="3">
        <f t="shared" si="200"/>
        <v>0.96566069792042464</v>
      </c>
      <c r="M2566" s="3">
        <f t="shared" si="201"/>
        <v>6.5969362369028917E-3</v>
      </c>
      <c r="N2566">
        <f t="shared" si="202"/>
        <v>45589459.758902505</v>
      </c>
      <c r="O2566">
        <f t="shared" si="203"/>
        <v>12.471470321133227</v>
      </c>
      <c r="P2566" s="3">
        <f t="shared" si="204"/>
        <v>6.5969362369028917E-3</v>
      </c>
      <c r="Q2566" t="s">
        <v>1638</v>
      </c>
      <c r="R2566" t="s">
        <v>33</v>
      </c>
      <c r="S2566" t="s">
        <v>1376</v>
      </c>
    </row>
    <row r="2567" spans="1:19" x14ac:dyDescent="0.35">
      <c r="A2567" t="s">
        <v>73</v>
      </c>
      <c r="B2567" t="s">
        <v>63</v>
      </c>
      <c r="C2567" t="s">
        <v>1636</v>
      </c>
      <c r="D2567" t="s">
        <v>1636</v>
      </c>
      <c r="E2567" t="s">
        <v>120</v>
      </c>
      <c r="F2567" t="s">
        <v>121</v>
      </c>
      <c r="G2567" t="s">
        <v>62</v>
      </c>
      <c r="H2567" t="s">
        <v>33</v>
      </c>
      <c r="I2567" s="3">
        <v>1.7943933085832889E-4</v>
      </c>
      <c r="J2567" s="7">
        <v>32806291433.700001</v>
      </c>
      <c r="K2567">
        <v>3.6555</v>
      </c>
      <c r="L2567" s="3">
        <f t="shared" si="200"/>
        <v>0.96454549144090851</v>
      </c>
      <c r="M2567" s="3">
        <f t="shared" si="201"/>
        <v>1.860351144146341E-4</v>
      </c>
      <c r="N2567">
        <f t="shared" si="202"/>
        <v>6103122.1803882103</v>
      </c>
      <c r="O2567">
        <f t="shared" si="203"/>
        <v>1.6695724744599125</v>
      </c>
      <c r="P2567" s="3">
        <f t="shared" si="204"/>
        <v>1.860351144146341E-4</v>
      </c>
      <c r="Q2567" t="s">
        <v>1637</v>
      </c>
    </row>
    <row r="2568" spans="1:19" x14ac:dyDescent="0.35">
      <c r="A2568" t="s">
        <v>73</v>
      </c>
      <c r="B2568" t="s">
        <v>63</v>
      </c>
      <c r="C2568" t="s">
        <v>39</v>
      </c>
      <c r="D2568" t="s">
        <v>40</v>
      </c>
      <c r="E2568" t="s">
        <v>983</v>
      </c>
      <c r="F2568" t="s">
        <v>984</v>
      </c>
      <c r="H2568" t="s">
        <v>128</v>
      </c>
      <c r="I2568" s="3">
        <v>4.7378957852221596E-3</v>
      </c>
      <c r="J2568" s="7">
        <v>22768111124.330002</v>
      </c>
      <c r="K2568">
        <v>3.6555</v>
      </c>
      <c r="L2568" s="3">
        <f t="shared" si="200"/>
        <v>0.96577315585011125</v>
      </c>
      <c r="M2568" s="3">
        <f t="shared" si="201"/>
        <v>4.9058060441239731E-3</v>
      </c>
      <c r="N2568">
        <f t="shared" si="202"/>
        <v>111695937.16702439</v>
      </c>
      <c r="O2568">
        <f t="shared" si="203"/>
        <v>30.555583960340414</v>
      </c>
      <c r="P2568" s="3">
        <f t="shared" si="204"/>
        <v>4.9058060441239731E-3</v>
      </c>
      <c r="Q2568" t="s">
        <v>1638</v>
      </c>
      <c r="R2568" t="s">
        <v>920</v>
      </c>
      <c r="S2568" t="s">
        <v>985</v>
      </c>
    </row>
    <row r="2569" spans="1:19" x14ac:dyDescent="0.35">
      <c r="A2569" t="s">
        <v>73</v>
      </c>
      <c r="B2569" t="s">
        <v>63</v>
      </c>
      <c r="C2569" t="s">
        <v>1636</v>
      </c>
      <c r="D2569" t="s">
        <v>1636</v>
      </c>
      <c r="E2569" t="s">
        <v>1379</v>
      </c>
      <c r="F2569" t="s">
        <v>1380</v>
      </c>
      <c r="G2569" t="s">
        <v>62</v>
      </c>
      <c r="H2569" t="s">
        <v>33</v>
      </c>
      <c r="I2569" s="3">
        <v>9.3647398754617196E-7</v>
      </c>
      <c r="J2569" s="7">
        <v>32806291433.700001</v>
      </c>
      <c r="K2569">
        <v>3.6555</v>
      </c>
      <c r="L2569" s="3">
        <f t="shared" si="200"/>
        <v>0.96454549144090851</v>
      </c>
      <c r="M2569" s="3">
        <f t="shared" si="201"/>
        <v>9.7089665117525844E-7</v>
      </c>
      <c r="N2569">
        <f t="shared" si="202"/>
        <v>31851.5184904589</v>
      </c>
      <c r="O2569">
        <f t="shared" si="203"/>
        <v>8.7133137711554922E-3</v>
      </c>
      <c r="P2569" s="3">
        <f t="shared" si="204"/>
        <v>9.7089665117525844E-7</v>
      </c>
      <c r="Q2569" t="s">
        <v>1637</v>
      </c>
    </row>
    <row r="2570" spans="1:19" x14ac:dyDescent="0.35">
      <c r="A2570" t="s">
        <v>73</v>
      </c>
      <c r="B2570" t="s">
        <v>63</v>
      </c>
      <c r="C2570" t="s">
        <v>1636</v>
      </c>
      <c r="D2570" t="s">
        <v>1636</v>
      </c>
      <c r="E2570" t="s">
        <v>64</v>
      </c>
      <c r="F2570" t="s">
        <v>65</v>
      </c>
      <c r="G2570" t="s">
        <v>62</v>
      </c>
      <c r="H2570" t="s">
        <v>33</v>
      </c>
      <c r="I2570" s="3">
        <v>2.3941140647760288E-7</v>
      </c>
      <c r="J2570" s="7">
        <v>32806291433.700001</v>
      </c>
      <c r="K2570">
        <v>3.6555</v>
      </c>
      <c r="L2570" s="3">
        <f t="shared" si="200"/>
        <v>0.96454549144090851</v>
      </c>
      <c r="M2570" s="3">
        <f t="shared" si="201"/>
        <v>2.4821162775843017E-7</v>
      </c>
      <c r="N2570">
        <f t="shared" si="202"/>
        <v>8142.9029974761215</v>
      </c>
      <c r="O2570">
        <f t="shared" si="203"/>
        <v>2.2275757071470721E-3</v>
      </c>
      <c r="P2570" s="3">
        <f t="shared" si="204"/>
        <v>2.4821162775843017E-7</v>
      </c>
      <c r="Q2570" t="s">
        <v>1637</v>
      </c>
    </row>
    <row r="2571" spans="1:19" x14ac:dyDescent="0.35">
      <c r="A2571" t="s">
        <v>73</v>
      </c>
      <c r="B2571" t="s">
        <v>63</v>
      </c>
      <c r="C2571" t="s">
        <v>39</v>
      </c>
      <c r="D2571" t="s">
        <v>40</v>
      </c>
      <c r="E2571" t="s">
        <v>991</v>
      </c>
      <c r="H2571" t="s">
        <v>128</v>
      </c>
      <c r="I2571" s="3">
        <v>1.28496788482603E-2</v>
      </c>
      <c r="J2571" s="7">
        <v>22768111124.330002</v>
      </c>
      <c r="K2571">
        <v>3.6555</v>
      </c>
      <c r="L2571" s="3">
        <f t="shared" si="200"/>
        <v>0.96577315585011125</v>
      </c>
      <c r="M2571" s="3">
        <f t="shared" si="201"/>
        <v>1.3305069384486579E-2</v>
      </c>
      <c r="N2571">
        <f t="shared" si="202"/>
        <v>302931298.26291138</v>
      </c>
      <c r="O2571">
        <f t="shared" si="203"/>
        <v>82.870003628207186</v>
      </c>
      <c r="P2571" s="3">
        <f t="shared" si="204"/>
        <v>1.3305069384486577E-2</v>
      </c>
      <c r="Q2571" t="s">
        <v>1638</v>
      </c>
      <c r="R2571" t="s">
        <v>920</v>
      </c>
      <c r="S2571" t="s">
        <v>992</v>
      </c>
    </row>
    <row r="2572" spans="1:19" x14ac:dyDescent="0.35">
      <c r="A2572" t="s">
        <v>73</v>
      </c>
      <c r="B2572" t="s">
        <v>63</v>
      </c>
      <c r="C2572" t="s">
        <v>1636</v>
      </c>
      <c r="D2572" t="s">
        <v>1636</v>
      </c>
      <c r="E2572" t="s">
        <v>124</v>
      </c>
      <c r="F2572" t="s">
        <v>125</v>
      </c>
      <c r="G2572" t="s">
        <v>62</v>
      </c>
      <c r="H2572" t="s">
        <v>33</v>
      </c>
      <c r="I2572" s="3">
        <v>5.5809157673443878E-4</v>
      </c>
      <c r="J2572" s="7">
        <v>32806291433.700001</v>
      </c>
      <c r="K2572">
        <v>3.6555</v>
      </c>
      <c r="L2572" s="3">
        <f t="shared" si="200"/>
        <v>0.96454549144090851</v>
      </c>
      <c r="M2572" s="3">
        <f t="shared" si="201"/>
        <v>5.7860575959016805E-4</v>
      </c>
      <c r="N2572">
        <f t="shared" si="202"/>
        <v>18981909.174332414</v>
      </c>
      <c r="O2572">
        <f t="shared" si="203"/>
        <v>5.1926984473621705</v>
      </c>
      <c r="P2572" s="3">
        <f t="shared" si="204"/>
        <v>5.7860575959016805E-4</v>
      </c>
      <c r="Q2572" t="s">
        <v>1637</v>
      </c>
    </row>
    <row r="2573" spans="1:19" x14ac:dyDescent="0.35">
      <c r="A2573" t="s">
        <v>73</v>
      </c>
      <c r="B2573" t="s">
        <v>63</v>
      </c>
      <c r="C2573" t="s">
        <v>39</v>
      </c>
      <c r="D2573" t="s">
        <v>40</v>
      </c>
      <c r="E2573" t="s">
        <v>1374</v>
      </c>
      <c r="F2573" t="s">
        <v>1375</v>
      </c>
      <c r="G2573" t="s">
        <v>1376</v>
      </c>
      <c r="H2573" t="s">
        <v>33</v>
      </c>
      <c r="I2573" s="3">
        <v>3.5692346250905198E-3</v>
      </c>
      <c r="J2573" s="7">
        <v>22768111124.330002</v>
      </c>
      <c r="K2573">
        <v>3.6555</v>
      </c>
      <c r="L2573" s="3">
        <f t="shared" si="200"/>
        <v>0.96577315585011125</v>
      </c>
      <c r="M2573" s="3">
        <f t="shared" si="201"/>
        <v>3.6957277218465862E-3</v>
      </c>
      <c r="N2573">
        <f t="shared" si="202"/>
        <v>84144739.456270039</v>
      </c>
      <c r="O2573">
        <f t="shared" si="203"/>
        <v>23.018667612165242</v>
      </c>
      <c r="P2573" s="3">
        <f t="shared" si="204"/>
        <v>3.6957277218465866E-3</v>
      </c>
      <c r="Q2573" t="s">
        <v>1638</v>
      </c>
      <c r="R2573" t="s">
        <v>33</v>
      </c>
      <c r="S2573" t="s">
        <v>1376</v>
      </c>
    </row>
    <row r="2574" spans="1:19" x14ac:dyDescent="0.35">
      <c r="A2574" t="s">
        <v>73</v>
      </c>
      <c r="B2574" t="s">
        <v>63</v>
      </c>
      <c r="C2574" t="s">
        <v>1636</v>
      </c>
      <c r="D2574" t="s">
        <v>1636</v>
      </c>
      <c r="E2574" t="s">
        <v>1368</v>
      </c>
      <c r="F2574" t="s">
        <v>1369</v>
      </c>
      <c r="G2574" t="s">
        <v>1371</v>
      </c>
      <c r="H2574" t="s">
        <v>33</v>
      </c>
      <c r="I2574" s="3">
        <v>1.0397609848418229E-3</v>
      </c>
      <c r="J2574" s="7">
        <v>32806291433.700001</v>
      </c>
      <c r="K2574">
        <v>3.6555</v>
      </c>
      <c r="L2574" s="3">
        <f t="shared" si="200"/>
        <v>0.96454549144090851</v>
      </c>
      <c r="M2574" s="3">
        <f t="shared" si="201"/>
        <v>1.0779802446523824E-3</v>
      </c>
      <c r="N2574">
        <f t="shared" si="202"/>
        <v>35364534.065837286</v>
      </c>
      <c r="O2574">
        <f t="shared" si="203"/>
        <v>9.6743356766071091</v>
      </c>
      <c r="P2574" s="3">
        <f t="shared" si="204"/>
        <v>1.0779802446523824E-3</v>
      </c>
      <c r="Q2574" t="s">
        <v>1637</v>
      </c>
    </row>
    <row r="2575" spans="1:19" x14ac:dyDescent="0.35">
      <c r="A2575" t="s">
        <v>73</v>
      </c>
      <c r="B2575" t="s">
        <v>63</v>
      </c>
      <c r="C2575" t="s">
        <v>29</v>
      </c>
      <c r="D2575" t="s">
        <v>30</v>
      </c>
      <c r="E2575" t="s">
        <v>1411</v>
      </c>
      <c r="F2575" t="s">
        <v>1412</v>
      </c>
      <c r="G2575" t="s">
        <v>1413</v>
      </c>
      <c r="H2575" t="s">
        <v>452</v>
      </c>
      <c r="I2575" s="3">
        <v>2.6213284996459501E-3</v>
      </c>
      <c r="J2575" s="7">
        <v>6910701895.8100004</v>
      </c>
      <c r="K2575">
        <v>3.6555</v>
      </c>
      <c r="L2575" s="3">
        <f t="shared" si="200"/>
        <v>0.96566069792042464</v>
      </c>
      <c r="M2575" s="3">
        <f t="shared" si="201"/>
        <v>2.7145440477085265E-3</v>
      </c>
      <c r="N2575">
        <f t="shared" si="202"/>
        <v>18759404.696759067</v>
      </c>
      <c r="O2575">
        <f t="shared" si="203"/>
        <v>5.1318300360440618</v>
      </c>
      <c r="P2575" s="3">
        <f t="shared" si="204"/>
        <v>2.7145440477085265E-3</v>
      </c>
      <c r="Q2575" t="s">
        <v>1638</v>
      </c>
      <c r="R2575" t="s">
        <v>452</v>
      </c>
      <c r="S2575" t="s">
        <v>1413</v>
      </c>
    </row>
    <row r="2576" spans="1:19" x14ac:dyDescent="0.35">
      <c r="A2576" t="s">
        <v>73</v>
      </c>
      <c r="B2576" t="s">
        <v>63</v>
      </c>
      <c r="C2576" t="s">
        <v>1636</v>
      </c>
      <c r="D2576" t="s">
        <v>1636</v>
      </c>
      <c r="E2576" t="s">
        <v>1372</v>
      </c>
      <c r="F2576" t="s">
        <v>1373</v>
      </c>
      <c r="G2576" t="s">
        <v>38</v>
      </c>
      <c r="H2576" t="s">
        <v>33</v>
      </c>
      <c r="I2576" s="3">
        <v>2.776561454218248E-3</v>
      </c>
      <c r="J2576" s="7">
        <v>32806291433.700001</v>
      </c>
      <c r="K2576">
        <v>3.6555</v>
      </c>
      <c r="L2576" s="3">
        <f t="shared" si="200"/>
        <v>0.96454549144090851</v>
      </c>
      <c r="M2576" s="3">
        <f t="shared" si="201"/>
        <v>2.8786215672113274E-3</v>
      </c>
      <c r="N2576">
        <f t="shared" si="202"/>
        <v>94436898.061269045</v>
      </c>
      <c r="O2576">
        <f t="shared" si="203"/>
        <v>25.834194518196977</v>
      </c>
      <c r="P2576" s="3">
        <f t="shared" si="204"/>
        <v>2.8786215672113274E-3</v>
      </c>
      <c r="Q2576" t="s">
        <v>1637</v>
      </c>
    </row>
    <row r="2577" spans="1:19" x14ac:dyDescent="0.35">
      <c r="A2577" t="s">
        <v>73</v>
      </c>
      <c r="B2577" t="s">
        <v>63</v>
      </c>
      <c r="C2577" t="s">
        <v>39</v>
      </c>
      <c r="D2577" t="s">
        <v>40</v>
      </c>
      <c r="E2577" t="s">
        <v>1377</v>
      </c>
      <c r="F2577" t="s">
        <v>1378</v>
      </c>
      <c r="G2577" t="s">
        <v>58</v>
      </c>
      <c r="H2577" t="s">
        <v>33</v>
      </c>
      <c r="I2577" s="3">
        <v>1.1059641383408E-3</v>
      </c>
      <c r="J2577" s="7">
        <v>22768111124.330002</v>
      </c>
      <c r="K2577">
        <v>3.6555</v>
      </c>
      <c r="L2577" s="3">
        <f t="shared" si="200"/>
        <v>0.96577315585011125</v>
      </c>
      <c r="M2577" s="3">
        <f t="shared" si="201"/>
        <v>1.1451593281936762E-3</v>
      </c>
      <c r="N2577">
        <f t="shared" si="202"/>
        <v>26073114.83937671</v>
      </c>
      <c r="O2577">
        <f t="shared" si="203"/>
        <v>7.1325714237113145</v>
      </c>
      <c r="P2577" s="3">
        <f t="shared" si="204"/>
        <v>1.1451593281936762E-3</v>
      </c>
      <c r="Q2577" t="s">
        <v>1638</v>
      </c>
      <c r="R2577" t="s">
        <v>33</v>
      </c>
      <c r="S2577" t="s">
        <v>58</v>
      </c>
    </row>
    <row r="2578" spans="1:19" x14ac:dyDescent="0.35">
      <c r="A2578" t="s">
        <v>73</v>
      </c>
      <c r="B2578" t="s">
        <v>63</v>
      </c>
      <c r="C2578" t="s">
        <v>1636</v>
      </c>
      <c r="D2578" t="s">
        <v>1636</v>
      </c>
      <c r="E2578" t="s">
        <v>78</v>
      </c>
      <c r="F2578" t="s">
        <v>79</v>
      </c>
      <c r="G2578" t="s">
        <v>38</v>
      </c>
      <c r="H2578" t="s">
        <v>33</v>
      </c>
      <c r="I2578" s="3">
        <v>4.4467631437641016E-3</v>
      </c>
      <c r="J2578" s="7">
        <v>32806291433.700001</v>
      </c>
      <c r="K2578">
        <v>3.6555</v>
      </c>
      <c r="L2578" s="3">
        <f t="shared" si="200"/>
        <v>0.96454549144090851</v>
      </c>
      <c r="M2578" s="3">
        <f t="shared" si="201"/>
        <v>4.6102160895710601E-3</v>
      </c>
      <c r="N2578">
        <f t="shared" si="202"/>
        <v>151244092.60680097</v>
      </c>
      <c r="O2578">
        <f t="shared" si="203"/>
        <v>41.374392725154145</v>
      </c>
      <c r="P2578" s="3">
        <f t="shared" si="204"/>
        <v>4.6102160895710601E-3</v>
      </c>
      <c r="Q2578" t="s">
        <v>1637</v>
      </c>
    </row>
    <row r="2579" spans="1:19" x14ac:dyDescent="0.35">
      <c r="A2579" t="s">
        <v>73</v>
      </c>
      <c r="B2579" t="s">
        <v>63</v>
      </c>
      <c r="C2579" t="s">
        <v>39</v>
      </c>
      <c r="D2579" t="s">
        <v>40</v>
      </c>
      <c r="E2579" t="s">
        <v>994</v>
      </c>
      <c r="F2579" t="s">
        <v>995</v>
      </c>
      <c r="H2579" t="s">
        <v>128</v>
      </c>
      <c r="I2579" s="3">
        <v>4.7403532076842302E-3</v>
      </c>
      <c r="J2579" s="7">
        <v>22768111124.330002</v>
      </c>
      <c r="K2579">
        <v>3.6555</v>
      </c>
      <c r="L2579" s="3">
        <f t="shared" si="200"/>
        <v>0.96577315585011125</v>
      </c>
      <c r="M2579" s="3">
        <f t="shared" si="201"/>
        <v>4.9083505572398997E-3</v>
      </c>
      <c r="N2579">
        <f t="shared" si="202"/>
        <v>111753870.92440513</v>
      </c>
      <c r="O2579">
        <f t="shared" si="203"/>
        <v>30.571432341514193</v>
      </c>
      <c r="P2579" s="3">
        <f t="shared" si="204"/>
        <v>4.9083505572398997E-3</v>
      </c>
      <c r="Q2579" t="s">
        <v>1638</v>
      </c>
      <c r="R2579" t="s">
        <v>920</v>
      </c>
      <c r="S2579" t="s">
        <v>996</v>
      </c>
    </row>
    <row r="2580" spans="1:19" x14ac:dyDescent="0.35">
      <c r="A2580" t="s">
        <v>73</v>
      </c>
      <c r="B2580" t="s">
        <v>63</v>
      </c>
      <c r="C2580" t="s">
        <v>39</v>
      </c>
      <c r="D2580" t="s">
        <v>40</v>
      </c>
      <c r="E2580" t="s">
        <v>1411</v>
      </c>
      <c r="F2580" t="s">
        <v>1412</v>
      </c>
      <c r="G2580" t="s">
        <v>1413</v>
      </c>
      <c r="H2580" t="s">
        <v>452</v>
      </c>
      <c r="I2580" s="3">
        <v>1.6135490756748201E-3</v>
      </c>
      <c r="J2580" s="7">
        <v>22768111124.330002</v>
      </c>
      <c r="K2580">
        <v>3.6555</v>
      </c>
      <c r="L2580" s="3">
        <f t="shared" si="200"/>
        <v>0.96577315585011125</v>
      </c>
      <c r="M2580" s="3">
        <f t="shared" si="201"/>
        <v>1.6707329934579835E-3</v>
      </c>
      <c r="N2580">
        <f t="shared" si="202"/>
        <v>38039434.45413588</v>
      </c>
      <c r="O2580">
        <f t="shared" si="203"/>
        <v>10.406082465910513</v>
      </c>
      <c r="P2580" s="3">
        <f t="shared" si="204"/>
        <v>1.6707329934579835E-3</v>
      </c>
      <c r="Q2580" t="s">
        <v>1638</v>
      </c>
      <c r="R2580" t="s">
        <v>452</v>
      </c>
      <c r="S2580" t="s">
        <v>1413</v>
      </c>
    </row>
    <row r="2581" spans="1:19" x14ac:dyDescent="0.35">
      <c r="A2581" t="s">
        <v>73</v>
      </c>
      <c r="B2581" t="s">
        <v>63</v>
      </c>
      <c r="C2581" t="s">
        <v>1636</v>
      </c>
      <c r="D2581" t="s">
        <v>1636</v>
      </c>
      <c r="E2581" t="s">
        <v>80</v>
      </c>
      <c r="F2581" t="s">
        <v>81</v>
      </c>
      <c r="G2581" t="s">
        <v>38</v>
      </c>
      <c r="H2581" t="s">
        <v>33</v>
      </c>
      <c r="I2581" s="3">
        <v>6.2672028061644533E-3</v>
      </c>
      <c r="J2581" s="7">
        <v>32806291433.700001</v>
      </c>
      <c r="K2581">
        <v>3.6555</v>
      </c>
      <c r="L2581" s="3">
        <f t="shared" si="200"/>
        <v>0.96454549144090851</v>
      </c>
      <c r="M2581" s="3">
        <f t="shared" si="201"/>
        <v>6.4975709925325018E-3</v>
      </c>
      <c r="N2581">
        <f t="shared" si="202"/>
        <v>213161207.59217662</v>
      </c>
      <c r="O2581">
        <f t="shared" si="203"/>
        <v>58.312462752612944</v>
      </c>
      <c r="P2581" s="3">
        <f t="shared" si="204"/>
        <v>6.4975709925325018E-3</v>
      </c>
      <c r="Q2581" t="s">
        <v>1637</v>
      </c>
    </row>
    <row r="2582" spans="1:19" x14ac:dyDescent="0.35">
      <c r="A2582" t="s">
        <v>73</v>
      </c>
      <c r="B2582" t="s">
        <v>63</v>
      </c>
      <c r="C2582" t="s">
        <v>1636</v>
      </c>
      <c r="D2582" t="s">
        <v>1636</v>
      </c>
      <c r="E2582" t="s">
        <v>69</v>
      </c>
      <c r="F2582" t="s">
        <v>70</v>
      </c>
      <c r="G2582" t="s">
        <v>38</v>
      </c>
      <c r="H2582" t="s">
        <v>33</v>
      </c>
      <c r="I2582" s="3">
        <v>9.1437740559576659E-3</v>
      </c>
      <c r="J2582" s="7">
        <v>32806291433.700001</v>
      </c>
      <c r="K2582">
        <v>3.6555</v>
      </c>
      <c r="L2582" s="3">
        <f t="shared" si="200"/>
        <v>0.96454549144090851</v>
      </c>
      <c r="M2582" s="3">
        <f t="shared" si="201"/>
        <v>9.4798784889845149E-3</v>
      </c>
      <c r="N2582">
        <f t="shared" si="202"/>
        <v>310999656.4656896</v>
      </c>
      <c r="O2582">
        <f t="shared" si="203"/>
        <v>85.077186832359345</v>
      </c>
      <c r="P2582" s="3">
        <f t="shared" si="204"/>
        <v>9.4798784889845149E-3</v>
      </c>
      <c r="Q2582" t="s">
        <v>1637</v>
      </c>
    </row>
    <row r="2583" spans="1:19" x14ac:dyDescent="0.35">
      <c r="A2583" t="s">
        <v>73</v>
      </c>
      <c r="B2583" t="s">
        <v>63</v>
      </c>
      <c r="C2583" t="s">
        <v>39</v>
      </c>
      <c r="D2583" t="s">
        <v>40</v>
      </c>
      <c r="E2583" t="s">
        <v>1414</v>
      </c>
      <c r="F2583" t="s">
        <v>1415</v>
      </c>
      <c r="G2583" t="s">
        <v>1416</v>
      </c>
      <c r="H2583" t="s">
        <v>452</v>
      </c>
      <c r="I2583" s="3">
        <v>1.9269617762078201E-3</v>
      </c>
      <c r="J2583" s="7">
        <v>22768111124.330002</v>
      </c>
      <c r="K2583">
        <v>3.6555</v>
      </c>
      <c r="L2583" s="3">
        <f t="shared" si="200"/>
        <v>0.96577315585011125</v>
      </c>
      <c r="M2583" s="3">
        <f t="shared" si="201"/>
        <v>1.995252989312623E-3</v>
      </c>
      <c r="N2583">
        <f t="shared" si="202"/>
        <v>45428141.781821422</v>
      </c>
      <c r="O2583">
        <f t="shared" si="203"/>
        <v>12.427340112658028</v>
      </c>
      <c r="P2583" s="3">
        <f t="shared" si="204"/>
        <v>1.995252989312623E-3</v>
      </c>
      <c r="Q2583" t="s">
        <v>1638</v>
      </c>
      <c r="R2583" t="s">
        <v>452</v>
      </c>
      <c r="S2583" t="s">
        <v>1416</v>
      </c>
    </row>
    <row r="2584" spans="1:19" x14ac:dyDescent="0.35">
      <c r="A2584" t="s">
        <v>73</v>
      </c>
      <c r="B2584" t="s">
        <v>63</v>
      </c>
      <c r="C2584" t="s">
        <v>29</v>
      </c>
      <c r="D2584" t="s">
        <v>30</v>
      </c>
      <c r="E2584" t="s">
        <v>1377</v>
      </c>
      <c r="F2584" t="s">
        <v>1378</v>
      </c>
      <c r="G2584" t="s">
        <v>58</v>
      </c>
      <c r="H2584" t="s">
        <v>33</v>
      </c>
      <c r="I2584" s="3">
        <v>3.5934392813019101E-3</v>
      </c>
      <c r="J2584" s="7">
        <v>6910701895.8100004</v>
      </c>
      <c r="K2584">
        <v>3.6555</v>
      </c>
      <c r="L2584" s="3">
        <f t="shared" si="200"/>
        <v>0.96566069792042464</v>
      </c>
      <c r="M2584" s="3">
        <f t="shared" si="201"/>
        <v>3.7212234991446528E-3</v>
      </c>
      <c r="N2584">
        <f t="shared" si="202"/>
        <v>25716266.290271677</v>
      </c>
      <c r="O2584">
        <f t="shared" si="203"/>
        <v>7.0349517959982704</v>
      </c>
      <c r="P2584" s="3">
        <f t="shared" si="204"/>
        <v>3.7212234991446532E-3</v>
      </c>
      <c r="Q2584" t="s">
        <v>1638</v>
      </c>
      <c r="R2584" t="s">
        <v>33</v>
      </c>
      <c r="S2584" t="s">
        <v>58</v>
      </c>
    </row>
    <row r="2585" spans="1:19" x14ac:dyDescent="0.35">
      <c r="A2585" t="s">
        <v>73</v>
      </c>
      <c r="B2585" t="s">
        <v>63</v>
      </c>
      <c r="C2585" t="s">
        <v>1636</v>
      </c>
      <c r="D2585" t="s">
        <v>1636</v>
      </c>
      <c r="E2585" t="s">
        <v>96</v>
      </c>
      <c r="F2585" t="s">
        <v>97</v>
      </c>
      <c r="G2585" t="s">
        <v>45</v>
      </c>
      <c r="H2585" t="s">
        <v>33</v>
      </c>
      <c r="I2585" s="3">
        <v>7.7825203238092184E-3</v>
      </c>
      <c r="J2585" s="7">
        <v>32806291433.700001</v>
      </c>
      <c r="K2585">
        <v>3.6555</v>
      </c>
      <c r="L2585" s="3">
        <f t="shared" si="200"/>
        <v>0.96454549144090851</v>
      </c>
      <c r="M2585" s="3">
        <f t="shared" si="201"/>
        <v>8.0685881514858584E-3</v>
      </c>
      <c r="N2585">
        <f t="shared" si="202"/>
        <v>264700454.35614383</v>
      </c>
      <c r="O2585">
        <f t="shared" si="203"/>
        <v>72.41155911808066</v>
      </c>
      <c r="P2585" s="3">
        <f t="shared" si="204"/>
        <v>8.0685881514858584E-3</v>
      </c>
      <c r="Q2585" t="s">
        <v>1637</v>
      </c>
    </row>
    <row r="2586" spans="1:19" x14ac:dyDescent="0.35">
      <c r="A2586" t="s">
        <v>73</v>
      </c>
      <c r="B2586" t="s">
        <v>63</v>
      </c>
      <c r="C2586" t="s">
        <v>76</v>
      </c>
      <c r="D2586" t="s">
        <v>77</v>
      </c>
      <c r="E2586" t="s">
        <v>994</v>
      </c>
      <c r="F2586" t="s">
        <v>995</v>
      </c>
      <c r="H2586" t="s">
        <v>128</v>
      </c>
      <c r="I2586" s="3">
        <v>2.26070940291664E-2</v>
      </c>
      <c r="J2586" s="7">
        <v>3127478413.5599999</v>
      </c>
      <c r="K2586">
        <v>3.6555</v>
      </c>
      <c r="L2586" s="3">
        <f t="shared" si="200"/>
        <v>0.95314382706178991</v>
      </c>
      <c r="M2586" s="3">
        <f t="shared" si="201"/>
        <v>2.3718449815550071E-2</v>
      </c>
      <c r="N2586">
        <f t="shared" si="202"/>
        <v>74178939.801239014</v>
      </c>
      <c r="O2586">
        <f t="shared" si="203"/>
        <v>20.292419587262756</v>
      </c>
      <c r="P2586" s="3">
        <f t="shared" si="204"/>
        <v>2.3718449815550071E-2</v>
      </c>
      <c r="Q2586" t="s">
        <v>1638</v>
      </c>
      <c r="R2586" t="s">
        <v>920</v>
      </c>
      <c r="S2586" t="s">
        <v>996</v>
      </c>
    </row>
    <row r="2587" spans="1:19" x14ac:dyDescent="0.35">
      <c r="A2587" t="s">
        <v>73</v>
      </c>
      <c r="B2587" t="s">
        <v>63</v>
      </c>
      <c r="C2587" t="s">
        <v>1636</v>
      </c>
      <c r="D2587" t="s">
        <v>1636</v>
      </c>
      <c r="E2587" t="s">
        <v>1383</v>
      </c>
      <c r="F2587" t="s">
        <v>1384</v>
      </c>
      <c r="G2587" t="s">
        <v>45</v>
      </c>
      <c r="H2587" t="s">
        <v>33</v>
      </c>
      <c r="I2587" s="3">
        <v>4.5712405571954476E-3</v>
      </c>
      <c r="J2587" s="7">
        <v>32806291433.700001</v>
      </c>
      <c r="K2587">
        <v>3.6555</v>
      </c>
      <c r="L2587" s="3">
        <f t="shared" si="200"/>
        <v>0.96454549144090851</v>
      </c>
      <c r="M2587" s="3">
        <f t="shared" si="201"/>
        <v>4.7392690109064684E-3</v>
      </c>
      <c r="N2587">
        <f t="shared" si="202"/>
        <v>155477840.35450074</v>
      </c>
      <c r="O2587">
        <f t="shared" si="203"/>
        <v>42.53257840363856</v>
      </c>
      <c r="P2587" s="3">
        <f t="shared" si="204"/>
        <v>4.7392690109064684E-3</v>
      </c>
      <c r="Q2587" t="s">
        <v>1637</v>
      </c>
    </row>
    <row r="2588" spans="1:19" x14ac:dyDescent="0.35">
      <c r="A2588" t="s">
        <v>73</v>
      </c>
      <c r="B2588" t="s">
        <v>63</v>
      </c>
      <c r="C2588" t="s">
        <v>1636</v>
      </c>
      <c r="D2588" t="s">
        <v>1636</v>
      </c>
      <c r="E2588" t="s">
        <v>90</v>
      </c>
      <c r="F2588" t="s">
        <v>91</v>
      </c>
      <c r="G2588" t="s">
        <v>45</v>
      </c>
      <c r="H2588" t="s">
        <v>33</v>
      </c>
      <c r="I2588" s="3">
        <v>2.8911986664267239E-3</v>
      </c>
      <c r="J2588" s="7">
        <v>32806291433.700001</v>
      </c>
      <c r="K2588">
        <v>3.6555</v>
      </c>
      <c r="L2588" s="3">
        <f t="shared" si="200"/>
        <v>0.96454549144090851</v>
      </c>
      <c r="M2588" s="3">
        <f t="shared" si="201"/>
        <v>2.9974725838048761E-3</v>
      </c>
      <c r="N2588">
        <f t="shared" si="202"/>
        <v>98335959.148828521</v>
      </c>
      <c r="O2588">
        <f t="shared" si="203"/>
        <v>26.900823183922451</v>
      </c>
      <c r="P2588" s="3">
        <f t="shared" si="204"/>
        <v>2.9974725838048761E-3</v>
      </c>
      <c r="Q2588" t="s">
        <v>1637</v>
      </c>
    </row>
    <row r="2589" spans="1:19" x14ac:dyDescent="0.35">
      <c r="A2589" t="s">
        <v>73</v>
      </c>
      <c r="B2589" t="s">
        <v>63</v>
      </c>
      <c r="C2589" t="s">
        <v>39</v>
      </c>
      <c r="D2589" t="s">
        <v>40</v>
      </c>
      <c r="E2589" t="s">
        <v>1379</v>
      </c>
      <c r="F2589" t="s">
        <v>1380</v>
      </c>
      <c r="G2589" t="s">
        <v>62</v>
      </c>
      <c r="H2589" t="s">
        <v>33</v>
      </c>
      <c r="I2589" s="3">
        <v>1.34935385670571E-6</v>
      </c>
      <c r="J2589" s="7">
        <v>22768111124.330002</v>
      </c>
      <c r="K2589">
        <v>3.6555</v>
      </c>
      <c r="L2589" s="3">
        <f t="shared" si="200"/>
        <v>0.96577315585011125</v>
      </c>
      <c r="M2589" s="3">
        <f t="shared" si="201"/>
        <v>1.3971747387386803E-6</v>
      </c>
      <c r="N2589">
        <f t="shared" si="202"/>
        <v>31811.029711709009</v>
      </c>
      <c r="O2589">
        <f t="shared" si="203"/>
        <v>8.7022376451125726E-3</v>
      </c>
      <c r="P2589" s="3">
        <f t="shared" si="204"/>
        <v>1.3971747387386803E-6</v>
      </c>
      <c r="Q2589" t="s">
        <v>1638</v>
      </c>
      <c r="R2589" t="s">
        <v>33</v>
      </c>
      <c r="S2589" t="s">
        <v>62</v>
      </c>
    </row>
    <row r="2590" spans="1:19" x14ac:dyDescent="0.35">
      <c r="A2590" t="s">
        <v>73</v>
      </c>
      <c r="B2590" t="s">
        <v>63</v>
      </c>
      <c r="C2590" t="s">
        <v>1636</v>
      </c>
      <c r="D2590" t="s">
        <v>1636</v>
      </c>
      <c r="E2590" t="s">
        <v>88</v>
      </c>
      <c r="F2590" t="s">
        <v>89</v>
      </c>
      <c r="G2590" t="s">
        <v>45</v>
      </c>
      <c r="H2590" t="s">
        <v>33</v>
      </c>
      <c r="I2590" s="3">
        <v>1.818540883151903E-3</v>
      </c>
      <c r="J2590" s="7">
        <v>32806291433.700001</v>
      </c>
      <c r="K2590">
        <v>3.6555</v>
      </c>
      <c r="L2590" s="3">
        <f t="shared" si="200"/>
        <v>0.96454549144090851</v>
      </c>
      <c r="M2590" s="3">
        <f t="shared" si="201"/>
        <v>1.8853863288866074E-3</v>
      </c>
      <c r="N2590">
        <f t="shared" si="202"/>
        <v>61852533.370567799</v>
      </c>
      <c r="O2590">
        <f t="shared" si="203"/>
        <v>16.920403055824863</v>
      </c>
      <c r="P2590" s="3">
        <f t="shared" si="204"/>
        <v>1.8853863288866074E-3</v>
      </c>
      <c r="Q2590" t="s">
        <v>1637</v>
      </c>
    </row>
    <row r="2591" spans="1:19" x14ac:dyDescent="0.35">
      <c r="A2591" t="s">
        <v>73</v>
      </c>
      <c r="B2591" t="s">
        <v>63</v>
      </c>
      <c r="C2591" t="s">
        <v>39</v>
      </c>
      <c r="D2591" t="s">
        <v>40</v>
      </c>
      <c r="E2591" t="s">
        <v>464</v>
      </c>
      <c r="F2591" t="s">
        <v>465</v>
      </c>
      <c r="G2591" t="s">
        <v>466</v>
      </c>
      <c r="H2591" t="s">
        <v>452</v>
      </c>
      <c r="I2591" s="3">
        <v>1.4804233130435399E-3</v>
      </c>
      <c r="J2591" s="7">
        <v>22768111124.330002</v>
      </c>
      <c r="K2591">
        <v>3.6555</v>
      </c>
      <c r="L2591" s="3">
        <f t="shared" si="200"/>
        <v>0.96577315585011125</v>
      </c>
      <c r="M2591" s="3">
        <f t="shared" si="201"/>
        <v>1.5328892753706884E-3</v>
      </c>
      <c r="N2591">
        <f t="shared" si="202"/>
        <v>34900993.362933524</v>
      </c>
      <c r="O2591">
        <f t="shared" si="203"/>
        <v>9.5475293018557039</v>
      </c>
      <c r="P2591" s="3">
        <f t="shared" si="204"/>
        <v>1.5328892753706882E-3</v>
      </c>
      <c r="Q2591" t="s">
        <v>1638</v>
      </c>
      <c r="R2591" t="s">
        <v>452</v>
      </c>
      <c r="S2591" t="s">
        <v>466</v>
      </c>
    </row>
    <row r="2592" spans="1:19" x14ac:dyDescent="0.35">
      <c r="A2592" t="s">
        <v>73</v>
      </c>
      <c r="B2592" t="s">
        <v>63</v>
      </c>
      <c r="C2592" t="s">
        <v>39</v>
      </c>
      <c r="D2592" t="s">
        <v>40</v>
      </c>
      <c r="E2592" t="s">
        <v>998</v>
      </c>
      <c r="H2592" t="s">
        <v>128</v>
      </c>
      <c r="I2592" s="3">
        <v>6.8995186280652898E-4</v>
      </c>
      <c r="J2592" s="7">
        <v>22768111124.330002</v>
      </c>
      <c r="K2592">
        <v>3.6555</v>
      </c>
      <c r="L2592" s="3">
        <f t="shared" si="200"/>
        <v>0.96577315585011125</v>
      </c>
      <c r="M2592" s="3">
        <f t="shared" si="201"/>
        <v>7.1440364502490898E-4</v>
      </c>
      <c r="N2592">
        <f t="shared" si="202"/>
        <v>16265621.577553531</v>
      </c>
      <c r="O2592">
        <f t="shared" si="203"/>
        <v>4.4496297572297996</v>
      </c>
      <c r="P2592" s="3">
        <f t="shared" si="204"/>
        <v>7.1440364502490898E-4</v>
      </c>
      <c r="Q2592" t="s">
        <v>1638</v>
      </c>
      <c r="R2592" t="s">
        <v>920</v>
      </c>
      <c r="S2592" t="s">
        <v>999</v>
      </c>
    </row>
    <row r="2593" spans="1:19" x14ac:dyDescent="0.35">
      <c r="A2593" t="s">
        <v>73</v>
      </c>
      <c r="B2593" t="s">
        <v>63</v>
      </c>
      <c r="C2593" t="s">
        <v>1636</v>
      </c>
      <c r="D2593" t="s">
        <v>1636</v>
      </c>
      <c r="E2593" t="s">
        <v>1183</v>
      </c>
      <c r="F2593" t="s">
        <v>1184</v>
      </c>
      <c r="G2593" t="s">
        <v>45</v>
      </c>
      <c r="H2593" t="s">
        <v>33</v>
      </c>
      <c r="I2593" s="3">
        <v>5.8093086492545364E-3</v>
      </c>
      <c r="J2593" s="7">
        <v>32806291433.700001</v>
      </c>
      <c r="K2593">
        <v>3.6555</v>
      </c>
      <c r="L2593" s="3">
        <f t="shared" si="200"/>
        <v>0.96454549144090851</v>
      </c>
      <c r="M2593" s="3">
        <f t="shared" si="201"/>
        <v>6.0228456830752142E-3</v>
      </c>
      <c r="N2593">
        <f t="shared" si="202"/>
        <v>197587230.73916742</v>
      </c>
      <c r="O2593">
        <f t="shared" si="203"/>
        <v>54.052039594902865</v>
      </c>
      <c r="P2593" s="3">
        <f t="shared" si="204"/>
        <v>6.0228456830752142E-3</v>
      </c>
      <c r="Q2593" t="s">
        <v>1637</v>
      </c>
    </row>
    <row r="2594" spans="1:19" x14ac:dyDescent="0.35">
      <c r="A2594" t="s">
        <v>73</v>
      </c>
      <c r="B2594" t="s">
        <v>63</v>
      </c>
      <c r="C2594" t="s">
        <v>76</v>
      </c>
      <c r="D2594" t="s">
        <v>77</v>
      </c>
      <c r="E2594" t="s">
        <v>998</v>
      </c>
      <c r="H2594" t="s">
        <v>128</v>
      </c>
      <c r="I2594" s="3">
        <v>1.7274562054445299E-2</v>
      </c>
      <c r="J2594" s="7">
        <v>3127478413.5599999</v>
      </c>
      <c r="K2594">
        <v>3.6555</v>
      </c>
      <c r="L2594" s="3">
        <f t="shared" si="200"/>
        <v>0.95314382706178991</v>
      </c>
      <c r="M2594" s="3">
        <f t="shared" si="201"/>
        <v>1.8123772681502594E-2</v>
      </c>
      <c r="N2594">
        <f t="shared" si="202"/>
        <v>56681707.8336678</v>
      </c>
      <c r="O2594">
        <f t="shared" si="203"/>
        <v>15.505870013313583</v>
      </c>
      <c r="P2594" s="3">
        <f t="shared" si="204"/>
        <v>1.8123772681502594E-2</v>
      </c>
      <c r="Q2594" t="s">
        <v>1638</v>
      </c>
      <c r="R2594" t="s">
        <v>920</v>
      </c>
      <c r="S2594" t="s">
        <v>999</v>
      </c>
    </row>
    <row r="2595" spans="1:19" x14ac:dyDescent="0.35">
      <c r="A2595" t="s">
        <v>73</v>
      </c>
      <c r="B2595" t="s">
        <v>63</v>
      </c>
      <c r="C2595" t="s">
        <v>1636</v>
      </c>
      <c r="D2595" t="s">
        <v>1636</v>
      </c>
      <c r="E2595" t="s">
        <v>1374</v>
      </c>
      <c r="F2595" t="s">
        <v>1375</v>
      </c>
      <c r="G2595" t="s">
        <v>1376</v>
      </c>
      <c r="H2595" t="s">
        <v>33</v>
      </c>
      <c r="I2595" s="3">
        <v>3.8190442938259819E-3</v>
      </c>
      <c r="J2595" s="7">
        <v>32806291433.700001</v>
      </c>
      <c r="K2595">
        <v>3.6555</v>
      </c>
      <c r="L2595" s="3">
        <f t="shared" si="200"/>
        <v>0.96454549144090851</v>
      </c>
      <c r="M2595" s="3">
        <f t="shared" si="201"/>
        <v>3.9594237158486062E-3</v>
      </c>
      <c r="N2595">
        <f t="shared" si="202"/>
        <v>129894008.33163275</v>
      </c>
      <c r="O2595">
        <f t="shared" si="203"/>
        <v>35.53385537727609</v>
      </c>
      <c r="P2595" s="3">
        <f t="shared" si="204"/>
        <v>3.9594237158486062E-3</v>
      </c>
      <c r="Q2595" t="s">
        <v>1637</v>
      </c>
    </row>
    <row r="2596" spans="1:19" x14ac:dyDescent="0.35">
      <c r="A2596" t="s">
        <v>73</v>
      </c>
      <c r="B2596" t="s">
        <v>63</v>
      </c>
      <c r="C2596" t="s">
        <v>29</v>
      </c>
      <c r="D2596" t="s">
        <v>30</v>
      </c>
      <c r="E2596" t="s">
        <v>64</v>
      </c>
      <c r="F2596" t="s">
        <v>65</v>
      </c>
      <c r="G2596" t="s">
        <v>62</v>
      </c>
      <c r="H2596" t="s">
        <v>33</v>
      </c>
      <c r="I2596" s="3">
        <v>1.13652715626734E-6</v>
      </c>
      <c r="J2596" s="7">
        <v>6910701895.8100004</v>
      </c>
      <c r="K2596">
        <v>3.6555</v>
      </c>
      <c r="L2596" s="3">
        <f t="shared" si="200"/>
        <v>0.96566069792042464</v>
      </c>
      <c r="M2596" s="3">
        <f t="shared" si="201"/>
        <v>1.1769425417383982E-6</v>
      </c>
      <c r="N2596">
        <f t="shared" si="202"/>
        <v>8133.4990544509892</v>
      </c>
      <c r="O2596">
        <f t="shared" si="203"/>
        <v>2.2250031608401009E-3</v>
      </c>
      <c r="P2596" s="3">
        <f t="shared" si="204"/>
        <v>1.1769425417383982E-6</v>
      </c>
      <c r="Q2596" t="s">
        <v>1638</v>
      </c>
      <c r="R2596" t="s">
        <v>33</v>
      </c>
      <c r="S2596" t="s">
        <v>62</v>
      </c>
    </row>
    <row r="2597" spans="1:19" x14ac:dyDescent="0.35">
      <c r="A2597" t="s">
        <v>73</v>
      </c>
      <c r="B2597" t="s">
        <v>63</v>
      </c>
      <c r="C2597" t="s">
        <v>1636</v>
      </c>
      <c r="D2597" t="s">
        <v>1636</v>
      </c>
      <c r="E2597" t="s">
        <v>1377</v>
      </c>
      <c r="F2597" t="s">
        <v>1378</v>
      </c>
      <c r="G2597" t="s">
        <v>58</v>
      </c>
      <c r="H2597" t="s">
        <v>33</v>
      </c>
      <c r="I2597" s="3">
        <v>1.524521665489506E-3</v>
      </c>
      <c r="J2597" s="7">
        <v>32806291433.700001</v>
      </c>
      <c r="K2597">
        <v>3.6555</v>
      </c>
      <c r="L2597" s="3">
        <f t="shared" si="200"/>
        <v>0.96454549144090851</v>
      </c>
      <c r="M2597" s="3">
        <f t="shared" si="201"/>
        <v>1.5805596304349153E-3</v>
      </c>
      <c r="N2597">
        <f t="shared" si="202"/>
        <v>51852299.864389002</v>
      </c>
      <c r="O2597">
        <f t="shared" si="203"/>
        <v>14.184735293226373</v>
      </c>
      <c r="P2597" s="3">
        <f t="shared" si="204"/>
        <v>1.5805596304349153E-3</v>
      </c>
      <c r="Q2597" t="s">
        <v>1637</v>
      </c>
    </row>
    <row r="2598" spans="1:19" x14ac:dyDescent="0.35">
      <c r="A2598" t="s">
        <v>73</v>
      </c>
      <c r="B2598" t="s">
        <v>63</v>
      </c>
      <c r="C2598" t="s">
        <v>29</v>
      </c>
      <c r="D2598" t="s">
        <v>30</v>
      </c>
      <c r="E2598" t="s">
        <v>467</v>
      </c>
      <c r="F2598" t="s">
        <v>468</v>
      </c>
      <c r="G2598" t="s">
        <v>469</v>
      </c>
      <c r="H2598" t="s">
        <v>452</v>
      </c>
      <c r="I2598" s="3">
        <v>6.6537080675789497E-3</v>
      </c>
      <c r="J2598" s="7">
        <v>6910701895.8100004</v>
      </c>
      <c r="K2598">
        <v>3.6555</v>
      </c>
      <c r="L2598" s="3">
        <f t="shared" si="200"/>
        <v>0.96566069792042464</v>
      </c>
      <c r="M2598" s="3">
        <f t="shared" si="201"/>
        <v>6.8903167353790854E-3</v>
      </c>
      <c r="N2598">
        <f t="shared" si="202"/>
        <v>47616924.925915621</v>
      </c>
      <c r="O2598">
        <f t="shared" si="203"/>
        <v>13.026104479801839</v>
      </c>
      <c r="P2598" s="3">
        <f t="shared" si="204"/>
        <v>6.8903167353790854E-3</v>
      </c>
      <c r="Q2598" t="s">
        <v>1638</v>
      </c>
      <c r="R2598" t="s">
        <v>452</v>
      </c>
      <c r="S2598" t="s">
        <v>469</v>
      </c>
    </row>
    <row r="2599" spans="1:19" x14ac:dyDescent="0.35">
      <c r="A2599" t="s">
        <v>73</v>
      </c>
      <c r="B2599" t="s">
        <v>63</v>
      </c>
      <c r="C2599" t="s">
        <v>1636</v>
      </c>
      <c r="D2599" t="s">
        <v>1636</v>
      </c>
      <c r="E2599" t="s">
        <v>98</v>
      </c>
      <c r="F2599" t="s">
        <v>99</v>
      </c>
      <c r="G2599" t="s">
        <v>58</v>
      </c>
      <c r="H2599" t="s">
        <v>33</v>
      </c>
      <c r="I2599" s="3">
        <v>1.3439112295659189E-3</v>
      </c>
      <c r="J2599" s="7">
        <v>32806291433.700001</v>
      </c>
      <c r="K2599">
        <v>3.6555</v>
      </c>
      <c r="L2599" s="3">
        <f t="shared" si="200"/>
        <v>0.96454549144090851</v>
      </c>
      <c r="M2599" s="3">
        <f t="shared" si="201"/>
        <v>1.3933103637841758E-3</v>
      </c>
      <c r="N2599">
        <f t="shared" si="202"/>
        <v>45709345.851898238</v>
      </c>
      <c r="O2599">
        <f t="shared" si="203"/>
        <v>12.504266407303581</v>
      </c>
      <c r="P2599" s="3">
        <f t="shared" si="204"/>
        <v>1.3933103637841758E-3</v>
      </c>
      <c r="Q2599" t="s">
        <v>1637</v>
      </c>
    </row>
    <row r="2600" spans="1:19" x14ac:dyDescent="0.35">
      <c r="A2600" t="s">
        <v>73</v>
      </c>
      <c r="B2600" t="s">
        <v>63</v>
      </c>
      <c r="C2600" t="s">
        <v>1636</v>
      </c>
      <c r="D2600" t="s">
        <v>1636</v>
      </c>
      <c r="E2600" t="s">
        <v>86</v>
      </c>
      <c r="F2600" t="s">
        <v>87</v>
      </c>
      <c r="G2600" t="s">
        <v>85</v>
      </c>
      <c r="H2600" t="s">
        <v>33</v>
      </c>
      <c r="I2600" s="3">
        <v>3.065865116431526E-3</v>
      </c>
      <c r="J2600" s="7">
        <v>32806291433.700001</v>
      </c>
      <c r="K2600">
        <v>3.6555</v>
      </c>
      <c r="L2600" s="3">
        <f t="shared" si="200"/>
        <v>0.96454549144090851</v>
      </c>
      <c r="M2600" s="3">
        <f t="shared" si="201"/>
        <v>3.1785593770714874E-3</v>
      </c>
      <c r="N2600">
        <f t="shared" si="202"/>
        <v>104276745.26352714</v>
      </c>
      <c r="O2600">
        <f t="shared" si="203"/>
        <v>28.525986941191942</v>
      </c>
      <c r="P2600" s="3">
        <f t="shared" si="204"/>
        <v>3.178559377071487E-3</v>
      </c>
      <c r="Q2600" t="s">
        <v>1637</v>
      </c>
    </row>
    <row r="2601" spans="1:19" x14ac:dyDescent="0.35">
      <c r="A2601" t="s">
        <v>73</v>
      </c>
      <c r="B2601" t="s">
        <v>63</v>
      </c>
      <c r="C2601" t="s">
        <v>39</v>
      </c>
      <c r="D2601" t="s">
        <v>40</v>
      </c>
      <c r="E2601" t="s">
        <v>1006</v>
      </c>
      <c r="F2601" t="s">
        <v>1007</v>
      </c>
      <c r="H2601" t="s">
        <v>128</v>
      </c>
      <c r="I2601" s="3">
        <v>1.384673907083904E-3</v>
      </c>
      <c r="J2601" s="7">
        <v>22768111124.330002</v>
      </c>
      <c r="K2601">
        <v>3.6555</v>
      </c>
      <c r="L2601" s="3">
        <f t="shared" si="200"/>
        <v>0.96577315585011125</v>
      </c>
      <c r="M2601" s="3">
        <f t="shared" si="201"/>
        <v>1.4337465259790327E-3</v>
      </c>
      <c r="N2601">
        <f t="shared" si="202"/>
        <v>32643700.227612708</v>
      </c>
      <c r="O2601">
        <f t="shared" si="203"/>
        <v>8.9300233148988397</v>
      </c>
      <c r="P2601" s="3">
        <f t="shared" si="204"/>
        <v>1.4337465259790327E-3</v>
      </c>
      <c r="Q2601" t="s">
        <v>1638</v>
      </c>
      <c r="R2601" t="s">
        <v>920</v>
      </c>
      <c r="S2601" t="s">
        <v>1008</v>
      </c>
    </row>
    <row r="2602" spans="1:19" x14ac:dyDescent="0.35">
      <c r="A2602" t="s">
        <v>73</v>
      </c>
      <c r="B2602" t="s">
        <v>63</v>
      </c>
      <c r="C2602" t="s">
        <v>1636</v>
      </c>
      <c r="D2602" t="s">
        <v>1636</v>
      </c>
      <c r="E2602" t="s">
        <v>254</v>
      </c>
      <c r="F2602" t="s">
        <v>255</v>
      </c>
      <c r="H2602" t="s">
        <v>128</v>
      </c>
      <c r="I2602" s="3">
        <v>3.2637953602316339E-3</v>
      </c>
      <c r="J2602" s="7">
        <v>32806291433.700001</v>
      </c>
      <c r="K2602">
        <v>3.6555</v>
      </c>
      <c r="L2602" s="3">
        <f t="shared" si="200"/>
        <v>0.96454549144090851</v>
      </c>
      <c r="M2602" s="3">
        <f t="shared" si="201"/>
        <v>3.3837650885246875E-3</v>
      </c>
      <c r="N2602">
        <f t="shared" si="202"/>
        <v>111008783.63732058</v>
      </c>
      <c r="O2602">
        <f t="shared" si="203"/>
        <v>30.367605973825903</v>
      </c>
      <c r="P2602" s="3">
        <f t="shared" si="204"/>
        <v>3.3837650885246875E-3</v>
      </c>
      <c r="Q2602" t="s">
        <v>1637</v>
      </c>
    </row>
    <row r="2603" spans="1:19" x14ac:dyDescent="0.35">
      <c r="A2603" t="s">
        <v>73</v>
      </c>
      <c r="B2603" t="s">
        <v>63</v>
      </c>
      <c r="C2603" t="s">
        <v>29</v>
      </c>
      <c r="D2603" t="s">
        <v>30</v>
      </c>
      <c r="E2603" t="s">
        <v>69</v>
      </c>
      <c r="F2603" t="s">
        <v>70</v>
      </c>
      <c r="G2603" t="s">
        <v>38</v>
      </c>
      <c r="H2603" t="s">
        <v>33</v>
      </c>
      <c r="I2603" s="3">
        <v>4.3407069355072013E-2</v>
      </c>
      <c r="J2603" s="7">
        <v>6910701895.8100004</v>
      </c>
      <c r="K2603">
        <v>3.6555</v>
      </c>
      <c r="L2603" s="3">
        <f t="shared" si="200"/>
        <v>0.96566069792042464</v>
      </c>
      <c r="M2603" s="3">
        <f t="shared" si="201"/>
        <v>4.4950643065986076E-2</v>
      </c>
      <c r="N2603">
        <f t="shared" si="202"/>
        <v>310640494.25398862</v>
      </c>
      <c r="O2603">
        <f t="shared" si="203"/>
        <v>84.978934278207802</v>
      </c>
      <c r="P2603" s="3">
        <f t="shared" si="204"/>
        <v>4.4950643065986076E-2</v>
      </c>
      <c r="Q2603" t="s">
        <v>1638</v>
      </c>
      <c r="R2603" t="s">
        <v>33</v>
      </c>
      <c r="S2603" t="s">
        <v>38</v>
      </c>
    </row>
    <row r="2604" spans="1:19" x14ac:dyDescent="0.35">
      <c r="A2604" t="s">
        <v>73</v>
      </c>
      <c r="B2604" t="s">
        <v>63</v>
      </c>
      <c r="C2604" t="s">
        <v>1636</v>
      </c>
      <c r="D2604" t="s">
        <v>1636</v>
      </c>
      <c r="E2604" t="s">
        <v>1201</v>
      </c>
      <c r="F2604" t="s">
        <v>1202</v>
      </c>
      <c r="H2604" t="s">
        <v>128</v>
      </c>
      <c r="I2604" s="3">
        <v>5.6238586931978479E-3</v>
      </c>
      <c r="J2604" s="7">
        <v>32806291433.700001</v>
      </c>
      <c r="K2604">
        <v>3.6555</v>
      </c>
      <c r="L2604" s="3">
        <f t="shared" si="200"/>
        <v>0.96454549144090851</v>
      </c>
      <c r="M2604" s="3">
        <f t="shared" si="201"/>
        <v>5.83057900648783E-3</v>
      </c>
      <c r="N2604">
        <f t="shared" si="202"/>
        <v>191279674.11405277</v>
      </c>
      <c r="O2604">
        <f t="shared" si="203"/>
        <v>52.326541954329848</v>
      </c>
      <c r="P2604" s="3">
        <f t="shared" si="204"/>
        <v>5.83057900648783E-3</v>
      </c>
      <c r="Q2604" t="s">
        <v>1637</v>
      </c>
    </row>
    <row r="2605" spans="1:19" x14ac:dyDescent="0.35">
      <c r="A2605" t="s">
        <v>73</v>
      </c>
      <c r="B2605" t="s">
        <v>63</v>
      </c>
      <c r="C2605" t="s">
        <v>29</v>
      </c>
      <c r="D2605" t="s">
        <v>30</v>
      </c>
      <c r="E2605" t="s">
        <v>501</v>
      </c>
      <c r="F2605" t="s">
        <v>502</v>
      </c>
      <c r="G2605" t="s">
        <v>503</v>
      </c>
      <c r="H2605" t="s">
        <v>452</v>
      </c>
      <c r="I2605" s="3">
        <v>8.8630053390022293E-3</v>
      </c>
      <c r="J2605" s="7">
        <v>6910701895.8100004</v>
      </c>
      <c r="K2605">
        <v>3.6555</v>
      </c>
      <c r="L2605" s="3">
        <f t="shared" si="200"/>
        <v>0.96566069792042464</v>
      </c>
      <c r="M2605" s="3">
        <f t="shared" si="201"/>
        <v>9.1781775504470066E-3</v>
      </c>
      <c r="N2605">
        <f t="shared" si="202"/>
        <v>63427648.997954912</v>
      </c>
      <c r="O2605">
        <f t="shared" si="203"/>
        <v>17.35129229871561</v>
      </c>
      <c r="P2605" s="3">
        <f t="shared" si="204"/>
        <v>9.1781775504470066E-3</v>
      </c>
      <c r="Q2605" t="s">
        <v>1638</v>
      </c>
      <c r="R2605" t="s">
        <v>452</v>
      </c>
      <c r="S2605" t="s">
        <v>503</v>
      </c>
    </row>
    <row r="2606" spans="1:19" x14ac:dyDescent="0.35">
      <c r="A2606" t="s">
        <v>73</v>
      </c>
      <c r="B2606" t="s">
        <v>63</v>
      </c>
      <c r="C2606" t="s">
        <v>1636</v>
      </c>
      <c r="D2606" t="s">
        <v>1636</v>
      </c>
      <c r="E2606" t="s">
        <v>238</v>
      </c>
      <c r="F2606" t="s">
        <v>239</v>
      </c>
      <c r="H2606" t="s">
        <v>128</v>
      </c>
      <c r="I2606" s="3">
        <v>8.2299143695447339E-4</v>
      </c>
      <c r="J2606" s="7">
        <v>32806291433.700001</v>
      </c>
      <c r="K2606">
        <v>3.6555</v>
      </c>
      <c r="L2606" s="3">
        <f t="shared" si="200"/>
        <v>0.96454549144090851</v>
      </c>
      <c r="M2606" s="3">
        <f t="shared" si="201"/>
        <v>8.5324273894539558E-4</v>
      </c>
      <c r="N2606">
        <f t="shared" si="202"/>
        <v>27991729.957531057</v>
      </c>
      <c r="O2606">
        <f t="shared" si="203"/>
        <v>7.6574285207306954</v>
      </c>
      <c r="P2606" s="3">
        <f t="shared" si="204"/>
        <v>8.5324273894539558E-4</v>
      </c>
      <c r="Q2606" t="s">
        <v>1637</v>
      </c>
    </row>
    <row r="2607" spans="1:19" x14ac:dyDescent="0.35">
      <c r="A2607" t="s">
        <v>73</v>
      </c>
      <c r="B2607" t="s">
        <v>63</v>
      </c>
      <c r="C2607" t="s">
        <v>39</v>
      </c>
      <c r="D2607" t="s">
        <v>40</v>
      </c>
      <c r="E2607" t="s">
        <v>501</v>
      </c>
      <c r="F2607" t="s">
        <v>502</v>
      </c>
      <c r="G2607" t="s">
        <v>503</v>
      </c>
      <c r="H2607" t="s">
        <v>452</v>
      </c>
      <c r="I2607" s="3">
        <v>2.7596803248909302E-3</v>
      </c>
      <c r="J2607" s="7">
        <v>22768111124.330002</v>
      </c>
      <c r="K2607">
        <v>3.6555</v>
      </c>
      <c r="L2607" s="3">
        <f t="shared" si="200"/>
        <v>0.96577315585011125</v>
      </c>
      <c r="M2607" s="3">
        <f t="shared" si="201"/>
        <v>2.8574829484277306E-3</v>
      </c>
      <c r="N2607">
        <f t="shared" si="202"/>
        <v>65059489.305680707</v>
      </c>
      <c r="O2607">
        <f t="shared" si="203"/>
        <v>17.797699167194832</v>
      </c>
      <c r="P2607" s="3">
        <f t="shared" si="204"/>
        <v>2.8574829484277306E-3</v>
      </c>
      <c r="Q2607" t="s">
        <v>1638</v>
      </c>
      <c r="R2607" t="s">
        <v>452</v>
      </c>
      <c r="S2607" t="s">
        <v>503</v>
      </c>
    </row>
    <row r="2608" spans="1:19" x14ac:dyDescent="0.35">
      <c r="A2608" t="s">
        <v>73</v>
      </c>
      <c r="B2608" t="s">
        <v>63</v>
      </c>
      <c r="C2608" t="s">
        <v>1636</v>
      </c>
      <c r="D2608" t="s">
        <v>1636</v>
      </c>
      <c r="E2608" t="s">
        <v>225</v>
      </c>
      <c r="F2608" t="s">
        <v>226</v>
      </c>
      <c r="H2608" t="s">
        <v>128</v>
      </c>
      <c r="I2608" s="3">
        <v>5.1641083423866526E-3</v>
      </c>
      <c r="J2608" s="7">
        <v>32806291433.700001</v>
      </c>
      <c r="K2608">
        <v>3.6555</v>
      </c>
      <c r="L2608" s="3">
        <f t="shared" si="200"/>
        <v>0.96454549144090851</v>
      </c>
      <c r="M2608" s="3">
        <f t="shared" si="201"/>
        <v>5.3539292736438284E-3</v>
      </c>
      <c r="N2608">
        <f t="shared" si="202"/>
        <v>175642564.0665772</v>
      </c>
      <c r="O2608">
        <f t="shared" si="203"/>
        <v>48.048848055417096</v>
      </c>
      <c r="P2608" s="3">
        <f t="shared" si="204"/>
        <v>5.3539292736438284E-3</v>
      </c>
      <c r="Q2608" t="s">
        <v>1637</v>
      </c>
    </row>
    <row r="2609" spans="1:19" x14ac:dyDescent="0.35">
      <c r="A2609" t="s">
        <v>73</v>
      </c>
      <c r="B2609" t="s">
        <v>63</v>
      </c>
      <c r="C2609" t="s">
        <v>39</v>
      </c>
      <c r="D2609" t="s">
        <v>40</v>
      </c>
      <c r="E2609" t="s">
        <v>78</v>
      </c>
      <c r="F2609" t="s">
        <v>79</v>
      </c>
      <c r="G2609" t="s">
        <v>38</v>
      </c>
      <c r="H2609" t="s">
        <v>33</v>
      </c>
      <c r="I2609" s="3">
        <v>6.2589273404289499E-3</v>
      </c>
      <c r="J2609" s="7">
        <v>22768111124.330002</v>
      </c>
      <c r="K2609">
        <v>3.6555</v>
      </c>
      <c r="L2609" s="3">
        <f t="shared" si="200"/>
        <v>0.96577315585011125</v>
      </c>
      <c r="M2609" s="3">
        <f t="shared" si="201"/>
        <v>6.4807427111800361E-3</v>
      </c>
      <c r="N2609">
        <f t="shared" si="202"/>
        <v>147554270.21633875</v>
      </c>
      <c r="O2609">
        <f t="shared" si="203"/>
        <v>40.365003478686575</v>
      </c>
      <c r="P2609" s="3">
        <f t="shared" si="204"/>
        <v>6.4807427111800361E-3</v>
      </c>
      <c r="Q2609" t="s">
        <v>1638</v>
      </c>
      <c r="R2609" t="s">
        <v>33</v>
      </c>
      <c r="S2609" t="s">
        <v>38</v>
      </c>
    </row>
    <row r="2610" spans="1:19" x14ac:dyDescent="0.35">
      <c r="A2610" t="s">
        <v>73</v>
      </c>
      <c r="B2610" t="s">
        <v>63</v>
      </c>
      <c r="C2610" t="s">
        <v>1636</v>
      </c>
      <c r="D2610" t="s">
        <v>1636</v>
      </c>
      <c r="E2610" t="s">
        <v>219</v>
      </c>
      <c r="F2610" t="s">
        <v>220</v>
      </c>
      <c r="H2610" t="s">
        <v>128</v>
      </c>
      <c r="I2610" s="3">
        <v>8.3808314753192191E-10</v>
      </c>
      <c r="J2610" s="7">
        <v>32806291433.700001</v>
      </c>
      <c r="K2610">
        <v>3.6555</v>
      </c>
      <c r="L2610" s="3">
        <f t="shared" si="200"/>
        <v>0.96454549144090851</v>
      </c>
      <c r="M2610" s="3">
        <f t="shared" si="201"/>
        <v>8.6888918663642513E-10</v>
      </c>
      <c r="N2610">
        <f t="shared" si="202"/>
        <v>28.505031880385115</v>
      </c>
      <c r="O2610">
        <f t="shared" si="203"/>
        <v>7.7978475941417355E-6</v>
      </c>
      <c r="P2610" s="3">
        <f t="shared" si="204"/>
        <v>8.6888918663642513E-10</v>
      </c>
      <c r="Q2610" t="s">
        <v>1637</v>
      </c>
    </row>
    <row r="2611" spans="1:19" x14ac:dyDescent="0.35">
      <c r="A2611" t="s">
        <v>73</v>
      </c>
      <c r="B2611" t="s">
        <v>63</v>
      </c>
      <c r="C2611" t="s">
        <v>39</v>
      </c>
      <c r="D2611" t="s">
        <v>40</v>
      </c>
      <c r="E2611" t="s">
        <v>1009</v>
      </c>
      <c r="F2611" t="s">
        <v>1010</v>
      </c>
      <c r="H2611" t="s">
        <v>128</v>
      </c>
      <c r="I2611" s="3">
        <v>1.03050648910918E-2</v>
      </c>
      <c r="J2611" s="7">
        <v>22768111124.330002</v>
      </c>
      <c r="K2611">
        <v>3.6555</v>
      </c>
      <c r="L2611" s="3">
        <f t="shared" si="200"/>
        <v>0.96577315585011125</v>
      </c>
      <c r="M2611" s="3">
        <f t="shared" si="201"/>
        <v>1.0670274721004106E-2</v>
      </c>
      <c r="N2611">
        <f t="shared" si="202"/>
        <v>242942000.57495078</v>
      </c>
      <c r="O2611">
        <f t="shared" si="203"/>
        <v>66.459308049500962</v>
      </c>
      <c r="P2611" s="3">
        <f t="shared" si="204"/>
        <v>1.0670274721004106E-2</v>
      </c>
      <c r="Q2611" t="s">
        <v>1638</v>
      </c>
      <c r="R2611" t="s">
        <v>920</v>
      </c>
      <c r="S2611" t="s">
        <v>1011</v>
      </c>
    </row>
    <row r="2612" spans="1:19" x14ac:dyDescent="0.35">
      <c r="A2612" t="s">
        <v>73</v>
      </c>
      <c r="B2612" t="s">
        <v>63</v>
      </c>
      <c r="C2612" t="s">
        <v>1636</v>
      </c>
      <c r="D2612" t="s">
        <v>1636</v>
      </c>
      <c r="E2612" t="s">
        <v>223</v>
      </c>
      <c r="F2612" t="s">
        <v>224</v>
      </c>
      <c r="H2612" t="s">
        <v>128</v>
      </c>
      <c r="I2612" s="3">
        <v>1.618575070855964E-3</v>
      </c>
      <c r="J2612" s="7">
        <v>32806291433.700001</v>
      </c>
      <c r="K2612">
        <v>3.6555</v>
      </c>
      <c r="L2612" s="3">
        <f t="shared" si="200"/>
        <v>0.96454549144090851</v>
      </c>
      <c r="M2612" s="3">
        <f t="shared" si="201"/>
        <v>1.6780702260481447E-3</v>
      </c>
      <c r="N2612">
        <f t="shared" si="202"/>
        <v>55051260.881950274</v>
      </c>
      <c r="O2612">
        <f t="shared" si="203"/>
        <v>15.059844311845239</v>
      </c>
      <c r="P2612" s="3">
        <f t="shared" si="204"/>
        <v>1.6780702260481447E-3</v>
      </c>
      <c r="Q2612" t="s">
        <v>1637</v>
      </c>
    </row>
    <row r="2613" spans="1:19" x14ac:dyDescent="0.35">
      <c r="A2613" t="s">
        <v>73</v>
      </c>
      <c r="B2613" t="s">
        <v>63</v>
      </c>
      <c r="C2613" t="s">
        <v>76</v>
      </c>
      <c r="D2613" t="s">
        <v>77</v>
      </c>
      <c r="E2613" t="s">
        <v>78</v>
      </c>
      <c r="F2613" t="s">
        <v>79</v>
      </c>
      <c r="G2613" t="s">
        <v>38</v>
      </c>
      <c r="H2613" t="s">
        <v>33</v>
      </c>
      <c r="I2613" s="3">
        <v>1.08005683119091E-3</v>
      </c>
      <c r="J2613" s="7">
        <v>3127478413.5599999</v>
      </c>
      <c r="K2613">
        <v>3.6555</v>
      </c>
      <c r="L2613" s="3">
        <f t="shared" si="200"/>
        <v>0.95314382706178991</v>
      </c>
      <c r="M2613" s="3">
        <f t="shared" si="201"/>
        <v>1.1331519971338939E-3</v>
      </c>
      <c r="N2613">
        <f t="shared" si="202"/>
        <v>3543908.4103186559</v>
      </c>
      <c r="O2613">
        <f t="shared" si="203"/>
        <v>0.96947296137837669</v>
      </c>
      <c r="P2613" s="3">
        <f t="shared" si="204"/>
        <v>1.1331519971338939E-3</v>
      </c>
      <c r="Q2613" t="s">
        <v>1638</v>
      </c>
      <c r="R2613" t="s">
        <v>33</v>
      </c>
      <c r="S2613" t="s">
        <v>38</v>
      </c>
    </row>
    <row r="2614" spans="1:19" x14ac:dyDescent="0.35">
      <c r="A2614" t="s">
        <v>73</v>
      </c>
      <c r="B2614" t="s">
        <v>63</v>
      </c>
      <c r="C2614" t="s">
        <v>1636</v>
      </c>
      <c r="D2614" t="s">
        <v>1636</v>
      </c>
      <c r="E2614" t="s">
        <v>1196</v>
      </c>
      <c r="F2614" t="s">
        <v>1197</v>
      </c>
      <c r="G2614" t="s">
        <v>230</v>
      </c>
      <c r="H2614" t="s">
        <v>128</v>
      </c>
      <c r="I2614" s="3">
        <v>1.4449034981403219E-3</v>
      </c>
      <c r="J2614" s="7">
        <v>32806291433.700001</v>
      </c>
      <c r="K2614">
        <v>3.6555</v>
      </c>
      <c r="L2614" s="3">
        <f t="shared" si="200"/>
        <v>0.96454549144090851</v>
      </c>
      <c r="M2614" s="3">
        <f t="shared" si="201"/>
        <v>1.4980148795074658E-3</v>
      </c>
      <c r="N2614">
        <f t="shared" si="202"/>
        <v>49144312.709140912</v>
      </c>
      <c r="O2614">
        <f t="shared" si="203"/>
        <v>13.443937275103519</v>
      </c>
      <c r="P2614" s="3">
        <f t="shared" si="204"/>
        <v>1.4980148795074658E-3</v>
      </c>
      <c r="Q2614" t="s">
        <v>1637</v>
      </c>
    </row>
    <row r="2615" spans="1:19" x14ac:dyDescent="0.35">
      <c r="A2615" t="s">
        <v>73</v>
      </c>
      <c r="B2615" t="s">
        <v>63</v>
      </c>
      <c r="C2615" t="s">
        <v>39</v>
      </c>
      <c r="D2615" t="s">
        <v>40</v>
      </c>
      <c r="E2615" t="s">
        <v>1020</v>
      </c>
      <c r="F2615" t="s">
        <v>1021</v>
      </c>
      <c r="H2615" t="s">
        <v>128</v>
      </c>
      <c r="I2615" s="3">
        <v>7.8912173315461205E-6</v>
      </c>
      <c r="J2615" s="7">
        <v>22768111124.330002</v>
      </c>
      <c r="K2615">
        <v>3.6555</v>
      </c>
      <c r="L2615" s="3">
        <f t="shared" si="200"/>
        <v>0.96577315585011125</v>
      </c>
      <c r="M2615" s="3">
        <f t="shared" si="201"/>
        <v>8.1708807950868784E-6</v>
      </c>
      <c r="N2615">
        <f t="shared" si="202"/>
        <v>186035.52192619193</v>
      </c>
      <c r="O2615">
        <f t="shared" si="203"/>
        <v>5.0891949644697558E-2</v>
      </c>
      <c r="P2615" s="3">
        <f t="shared" si="204"/>
        <v>8.1708807950868784E-6</v>
      </c>
      <c r="Q2615" t="s">
        <v>1638</v>
      </c>
      <c r="R2615" t="s">
        <v>920</v>
      </c>
      <c r="S2615" t="s">
        <v>1022</v>
      </c>
    </row>
    <row r="2616" spans="1:19" x14ac:dyDescent="0.35">
      <c r="A2616" t="s">
        <v>73</v>
      </c>
      <c r="B2616" t="s">
        <v>63</v>
      </c>
      <c r="C2616" t="s">
        <v>1636</v>
      </c>
      <c r="D2616" t="s">
        <v>1636</v>
      </c>
      <c r="E2616" t="s">
        <v>228</v>
      </c>
      <c r="F2616" t="s">
        <v>229</v>
      </c>
      <c r="G2616" t="s">
        <v>230</v>
      </c>
      <c r="H2616" t="s">
        <v>128</v>
      </c>
      <c r="I2616" s="3">
        <v>2.710866035604228E-3</v>
      </c>
      <c r="J2616" s="7">
        <v>32806291433.700001</v>
      </c>
      <c r="K2616">
        <v>3.6555</v>
      </c>
      <c r="L2616" s="3">
        <f t="shared" si="200"/>
        <v>0.96454549144090851</v>
      </c>
      <c r="M2616" s="3">
        <f t="shared" si="201"/>
        <v>2.8105113337418002E-3</v>
      </c>
      <c r="N2616">
        <f t="shared" si="202"/>
        <v>92202453.892450377</v>
      </c>
      <c r="O2616">
        <f t="shared" si="203"/>
        <v>25.22293910339225</v>
      </c>
      <c r="P2616" s="3">
        <f t="shared" si="204"/>
        <v>2.8105113337418002E-3</v>
      </c>
      <c r="Q2616" t="s">
        <v>1637</v>
      </c>
    </row>
    <row r="2617" spans="1:19" x14ac:dyDescent="0.35">
      <c r="A2617" t="s">
        <v>73</v>
      </c>
      <c r="B2617" t="s">
        <v>63</v>
      </c>
      <c r="C2617" t="s">
        <v>29</v>
      </c>
      <c r="D2617" t="s">
        <v>30</v>
      </c>
      <c r="E2617" t="s">
        <v>1433</v>
      </c>
      <c r="F2617" t="s">
        <v>1434</v>
      </c>
      <c r="G2617" t="s">
        <v>1435</v>
      </c>
      <c r="H2617" t="s">
        <v>452</v>
      </c>
      <c r="I2617" s="3">
        <v>4.9841306809405E-3</v>
      </c>
      <c r="J2617" s="7">
        <v>6910701895.8100004</v>
      </c>
      <c r="K2617">
        <v>3.6555</v>
      </c>
      <c r="L2617" s="3">
        <f t="shared" si="200"/>
        <v>0.96566069792042464</v>
      </c>
      <c r="M2617" s="3">
        <f t="shared" si="201"/>
        <v>5.1613684720460866E-3</v>
      </c>
      <c r="N2617">
        <f t="shared" si="202"/>
        <v>35668678.884742856</v>
      </c>
      <c r="O2617">
        <f t="shared" si="203"/>
        <v>9.7575376514137204</v>
      </c>
      <c r="P2617" s="3">
        <f t="shared" si="204"/>
        <v>5.1613684720460866E-3</v>
      </c>
      <c r="Q2617" t="s">
        <v>1638</v>
      </c>
      <c r="R2617" t="s">
        <v>452</v>
      </c>
      <c r="S2617" t="s">
        <v>1435</v>
      </c>
    </row>
    <row r="2618" spans="1:19" x14ac:dyDescent="0.35">
      <c r="A2618" t="s">
        <v>73</v>
      </c>
      <c r="B2618" t="s">
        <v>63</v>
      </c>
      <c r="C2618" t="s">
        <v>76</v>
      </c>
      <c r="D2618" t="s">
        <v>77</v>
      </c>
      <c r="E2618" t="s">
        <v>1020</v>
      </c>
      <c r="F2618" t="s">
        <v>1021</v>
      </c>
      <c r="H2618" t="s">
        <v>128</v>
      </c>
      <c r="I2618" s="3">
        <v>3.7633364890862497E-5</v>
      </c>
      <c r="J2618" s="7">
        <v>3127478413.5599999</v>
      </c>
      <c r="K2618">
        <v>3.6555</v>
      </c>
      <c r="L2618" s="3">
        <f t="shared" si="200"/>
        <v>0.95314382706178991</v>
      </c>
      <c r="M2618" s="3">
        <f t="shared" si="201"/>
        <v>3.9483406199957291E-5</v>
      </c>
      <c r="N2618">
        <f t="shared" si="202"/>
        <v>123483.5005841875</v>
      </c>
      <c r="O2618">
        <f t="shared" si="203"/>
        <v>3.3780194387686362E-2</v>
      </c>
      <c r="P2618" s="3">
        <f t="shared" si="204"/>
        <v>3.9483406199957291E-5</v>
      </c>
      <c r="Q2618" t="s">
        <v>1638</v>
      </c>
      <c r="R2618" t="s">
        <v>920</v>
      </c>
      <c r="S2618" t="s">
        <v>1022</v>
      </c>
    </row>
    <row r="2619" spans="1:19" x14ac:dyDescent="0.35">
      <c r="A2619" t="s">
        <v>73</v>
      </c>
      <c r="B2619" t="s">
        <v>63</v>
      </c>
      <c r="C2619" t="s">
        <v>1636</v>
      </c>
      <c r="D2619" t="s">
        <v>1636</v>
      </c>
      <c r="E2619" t="s">
        <v>236</v>
      </c>
      <c r="F2619" t="s">
        <v>237</v>
      </c>
      <c r="G2619" t="s">
        <v>230</v>
      </c>
      <c r="H2619" t="s">
        <v>128</v>
      </c>
      <c r="I2619" s="3">
        <v>3.9845819942802197E-4</v>
      </c>
      <c r="J2619" s="7">
        <v>32806291433.700001</v>
      </c>
      <c r="K2619">
        <v>3.6555</v>
      </c>
      <c r="L2619" s="3">
        <f t="shared" si="200"/>
        <v>0.96454549144090851</v>
      </c>
      <c r="M2619" s="3">
        <f t="shared" si="201"/>
        <v>4.1310462073984296E-4</v>
      </c>
      <c r="N2619">
        <f t="shared" si="202"/>
        <v>13552430.580599397</v>
      </c>
      <c r="O2619">
        <f t="shared" si="203"/>
        <v>3.7074081741483784</v>
      </c>
      <c r="P2619" s="3">
        <f t="shared" si="204"/>
        <v>4.1310462073984296E-4</v>
      </c>
      <c r="Q2619" t="s">
        <v>1637</v>
      </c>
    </row>
    <row r="2620" spans="1:19" x14ac:dyDescent="0.35">
      <c r="A2620" t="s">
        <v>73</v>
      </c>
      <c r="B2620" t="s">
        <v>63</v>
      </c>
      <c r="C2620" t="s">
        <v>1636</v>
      </c>
      <c r="D2620" t="s">
        <v>1636</v>
      </c>
      <c r="E2620" t="s">
        <v>234</v>
      </c>
      <c r="F2620" t="s">
        <v>235</v>
      </c>
      <c r="H2620" t="s">
        <v>128</v>
      </c>
      <c r="I2620" s="3">
        <v>2.4500578350403891E-3</v>
      </c>
      <c r="J2620" s="7">
        <v>32806291433.700001</v>
      </c>
      <c r="K2620">
        <v>3.6555</v>
      </c>
      <c r="L2620" s="3">
        <f t="shared" si="200"/>
        <v>0.96454549144090851</v>
      </c>
      <c r="M2620" s="3">
        <f t="shared" si="201"/>
        <v>2.5401164141883176E-3</v>
      </c>
      <c r="N2620">
        <f t="shared" si="202"/>
        <v>83331799.359386966</v>
      </c>
      <c r="O2620">
        <f t="shared" si="203"/>
        <v>22.796279403470649</v>
      </c>
      <c r="P2620" s="3">
        <f t="shared" si="204"/>
        <v>2.5401164141883176E-3</v>
      </c>
      <c r="Q2620" t="s">
        <v>1637</v>
      </c>
    </row>
    <row r="2621" spans="1:19" x14ac:dyDescent="0.35">
      <c r="A2621" t="s">
        <v>73</v>
      </c>
      <c r="B2621" t="s">
        <v>63</v>
      </c>
      <c r="C2621" t="s">
        <v>29</v>
      </c>
      <c r="D2621" t="s">
        <v>30</v>
      </c>
      <c r="E2621" t="s">
        <v>80</v>
      </c>
      <c r="F2621" t="s">
        <v>81</v>
      </c>
      <c r="G2621" t="s">
        <v>38</v>
      </c>
      <c r="H2621" t="s">
        <v>33</v>
      </c>
      <c r="I2621" s="3">
        <v>2.97514904901038E-2</v>
      </c>
      <c r="J2621" s="7">
        <v>6910701895.8100004</v>
      </c>
      <c r="K2621">
        <v>3.6555</v>
      </c>
      <c r="L2621" s="3">
        <f t="shared" si="200"/>
        <v>0.96566069792042464</v>
      </c>
      <c r="M2621" s="3">
        <f t="shared" si="201"/>
        <v>3.0809466051765808E-2</v>
      </c>
      <c r="N2621">
        <f t="shared" si="202"/>
        <v>212915035.4528318</v>
      </c>
      <c r="O2621">
        <f t="shared" si="203"/>
        <v>58.245119806546789</v>
      </c>
      <c r="P2621" s="3">
        <f t="shared" si="204"/>
        <v>3.0809466051765808E-2</v>
      </c>
      <c r="Q2621" t="s">
        <v>1638</v>
      </c>
      <c r="R2621" t="s">
        <v>33</v>
      </c>
      <c r="S2621" t="s">
        <v>38</v>
      </c>
    </row>
    <row r="2622" spans="1:19" x14ac:dyDescent="0.35">
      <c r="A2622" t="s">
        <v>73</v>
      </c>
      <c r="B2622" t="s">
        <v>63</v>
      </c>
      <c r="C2622" t="s">
        <v>29</v>
      </c>
      <c r="D2622" t="s">
        <v>30</v>
      </c>
      <c r="E2622" t="s">
        <v>513</v>
      </c>
      <c r="F2622" t="s">
        <v>514</v>
      </c>
      <c r="G2622" t="s">
        <v>515</v>
      </c>
      <c r="H2622" t="s">
        <v>452</v>
      </c>
      <c r="I2622" s="3">
        <v>7.4920305393234299E-3</v>
      </c>
      <c r="J2622" s="7">
        <v>6910701895.8100004</v>
      </c>
      <c r="K2622">
        <v>3.6555</v>
      </c>
      <c r="L2622" s="3">
        <f t="shared" si="200"/>
        <v>0.96566069792042464</v>
      </c>
      <c r="M2622" s="3">
        <f t="shared" si="201"/>
        <v>7.7584503081234556E-3</v>
      </c>
      <c r="N2622">
        <f t="shared" si="202"/>
        <v>53616337.25289645</v>
      </c>
      <c r="O2622">
        <f t="shared" si="203"/>
        <v>14.66730604647694</v>
      </c>
      <c r="P2622" s="3">
        <f t="shared" si="204"/>
        <v>7.7584503081234565E-3</v>
      </c>
      <c r="Q2622" t="s">
        <v>1638</v>
      </c>
      <c r="R2622" t="s">
        <v>452</v>
      </c>
      <c r="S2622" t="s">
        <v>515</v>
      </c>
    </row>
    <row r="2623" spans="1:19" x14ac:dyDescent="0.35">
      <c r="A2623" t="s">
        <v>73</v>
      </c>
      <c r="B2623" t="s">
        <v>63</v>
      </c>
      <c r="C2623" t="s">
        <v>1636</v>
      </c>
      <c r="D2623" t="s">
        <v>1636</v>
      </c>
      <c r="E2623" t="s">
        <v>1194</v>
      </c>
      <c r="F2623" t="s">
        <v>1195</v>
      </c>
      <c r="H2623" t="s">
        <v>128</v>
      </c>
      <c r="I2623" s="3">
        <v>8.0201735605012095E-4</v>
      </c>
      <c r="J2623" s="7">
        <v>32806291433.700001</v>
      </c>
      <c r="K2623">
        <v>3.6555</v>
      </c>
      <c r="L2623" s="3">
        <f t="shared" si="200"/>
        <v>0.96454549144090851</v>
      </c>
      <c r="M2623" s="3">
        <f t="shared" si="201"/>
        <v>8.3149769831178085E-4</v>
      </c>
      <c r="N2623">
        <f t="shared" si="202"/>
        <v>27278355.817267045</v>
      </c>
      <c r="O2623">
        <f t="shared" si="203"/>
        <v>7.4622776138057851</v>
      </c>
      <c r="P2623" s="3">
        <f t="shared" si="204"/>
        <v>8.3149769831178085E-4</v>
      </c>
      <c r="Q2623" t="s">
        <v>1637</v>
      </c>
    </row>
    <row r="2624" spans="1:19" x14ac:dyDescent="0.35">
      <c r="A2624" t="s">
        <v>73</v>
      </c>
      <c r="B2624" t="s">
        <v>63</v>
      </c>
      <c r="C2624" t="s">
        <v>1636</v>
      </c>
      <c r="D2624" t="s">
        <v>1636</v>
      </c>
      <c r="E2624" t="s">
        <v>251</v>
      </c>
      <c r="F2624" t="s">
        <v>252</v>
      </c>
      <c r="H2624" t="s">
        <v>128</v>
      </c>
      <c r="I2624" s="3">
        <v>8.5782613874541055E-3</v>
      </c>
      <c r="J2624" s="7">
        <v>32806291433.700001</v>
      </c>
      <c r="K2624">
        <v>3.6555</v>
      </c>
      <c r="L2624" s="3">
        <f t="shared" si="200"/>
        <v>0.96454549144090851</v>
      </c>
      <c r="M2624" s="3">
        <f t="shared" si="201"/>
        <v>8.893578855092954E-3</v>
      </c>
      <c r="N2624">
        <f t="shared" si="202"/>
        <v>291765339.80877143</v>
      </c>
      <c r="O2624">
        <f t="shared" si="203"/>
        <v>79.815439696011893</v>
      </c>
      <c r="P2624" s="3">
        <f t="shared" si="204"/>
        <v>8.893578855092954E-3</v>
      </c>
      <c r="Q2624" t="s">
        <v>1637</v>
      </c>
    </row>
    <row r="2625" spans="1:19" x14ac:dyDescent="0.35">
      <c r="A2625" t="s">
        <v>73</v>
      </c>
      <c r="B2625" t="s">
        <v>63</v>
      </c>
      <c r="C2625" t="s">
        <v>29</v>
      </c>
      <c r="D2625" t="s">
        <v>30</v>
      </c>
      <c r="E2625" t="s">
        <v>86</v>
      </c>
      <c r="F2625" t="s">
        <v>87</v>
      </c>
      <c r="G2625" t="s">
        <v>85</v>
      </c>
      <c r="H2625" t="s">
        <v>33</v>
      </c>
      <c r="I2625" s="3">
        <v>1.4554189432921321E-2</v>
      </c>
      <c r="J2625" s="7">
        <v>6910701895.8100004</v>
      </c>
      <c r="K2625">
        <v>3.6555</v>
      </c>
      <c r="L2625" s="3">
        <f t="shared" si="200"/>
        <v>0.96566069792042464</v>
      </c>
      <c r="M2625" s="3">
        <f t="shared" si="201"/>
        <v>1.5071742553325558E-2</v>
      </c>
      <c r="N2625">
        <f t="shared" si="202"/>
        <v>104156319.8364272</v>
      </c>
      <c r="O2625">
        <f t="shared" si="203"/>
        <v>28.493043314574532</v>
      </c>
      <c r="P2625" s="3">
        <f t="shared" si="204"/>
        <v>1.507174255332556E-2</v>
      </c>
      <c r="Q2625" t="s">
        <v>1638</v>
      </c>
      <c r="R2625" t="s">
        <v>33</v>
      </c>
      <c r="S2625" t="s">
        <v>85</v>
      </c>
    </row>
    <row r="2626" spans="1:19" x14ac:dyDescent="0.35">
      <c r="A2626" t="s">
        <v>73</v>
      </c>
      <c r="B2626" t="s">
        <v>63</v>
      </c>
      <c r="C2626" t="s">
        <v>1636</v>
      </c>
      <c r="D2626" t="s">
        <v>1636</v>
      </c>
      <c r="E2626" t="s">
        <v>366</v>
      </c>
      <c r="F2626" t="s">
        <v>367</v>
      </c>
      <c r="G2626" t="s">
        <v>368</v>
      </c>
      <c r="H2626" t="s">
        <v>128</v>
      </c>
      <c r="I2626" s="3">
        <v>6.2766688593179692E-3</v>
      </c>
      <c r="J2626" s="7">
        <v>32806291433.700001</v>
      </c>
      <c r="K2626">
        <v>3.6555</v>
      </c>
      <c r="L2626" s="3">
        <f t="shared" ref="L2626:L2689" si="205">SUMIFS($I$2:$I$3582,$A$2:$A$3582,$A2626,$B$2:$B$3582,$B2626,$C$2:$C$3582,$C2626)</f>
        <v>0.96454549144090851</v>
      </c>
      <c r="M2626" s="3">
        <f t="shared" ref="M2626:M2689" si="206">IF(L2626=0,0,I2626/L2626)</f>
        <v>6.5073849963690391E-3</v>
      </c>
      <c r="N2626">
        <f t="shared" ref="N2626:N2689" si="207">M2626*J2626</f>
        <v>213483168.66216952</v>
      </c>
      <c r="O2626">
        <f t="shared" ref="O2626:O2689" si="208">IF(K2626=0,"",N2626/K2626/1000000)</f>
        <v>58.400538547987836</v>
      </c>
      <c r="P2626" s="3">
        <f t="shared" ref="P2626:P2689" si="209">IF(J2626=0,0,N2626/J2626)</f>
        <v>6.5073849963690391E-3</v>
      </c>
      <c r="Q2626" t="s">
        <v>1637</v>
      </c>
    </row>
    <row r="2627" spans="1:19" x14ac:dyDescent="0.35">
      <c r="A2627" t="s">
        <v>73</v>
      </c>
      <c r="B2627" t="s">
        <v>63</v>
      </c>
      <c r="C2627" t="s">
        <v>39</v>
      </c>
      <c r="D2627" t="s">
        <v>40</v>
      </c>
      <c r="E2627" t="s">
        <v>513</v>
      </c>
      <c r="F2627" t="s">
        <v>514</v>
      </c>
      <c r="G2627" t="s">
        <v>515</v>
      </c>
      <c r="H2627" t="s">
        <v>452</v>
      </c>
      <c r="I2627" s="3">
        <v>9.3341799126673197E-4</v>
      </c>
      <c r="J2627" s="7">
        <v>22768111124.330002</v>
      </c>
      <c r="K2627">
        <v>3.6555</v>
      </c>
      <c r="L2627" s="3">
        <f t="shared" si="205"/>
        <v>0.96577315585011125</v>
      </c>
      <c r="M2627" s="3">
        <f t="shared" si="206"/>
        <v>9.664981736266018E-4</v>
      </c>
      <c r="N2627">
        <f t="shared" si="207"/>
        <v>22005337.818592463</v>
      </c>
      <c r="O2627">
        <f t="shared" si="208"/>
        <v>6.0197887617541959</v>
      </c>
      <c r="P2627" s="3">
        <f t="shared" si="209"/>
        <v>9.664981736266018E-4</v>
      </c>
      <c r="Q2627" t="s">
        <v>1638</v>
      </c>
      <c r="R2627" t="s">
        <v>452</v>
      </c>
      <c r="S2627" t="s">
        <v>515</v>
      </c>
    </row>
    <row r="2628" spans="1:19" x14ac:dyDescent="0.35">
      <c r="A2628" t="s">
        <v>73</v>
      </c>
      <c r="B2628" t="s">
        <v>63</v>
      </c>
      <c r="C2628" t="s">
        <v>76</v>
      </c>
      <c r="D2628" t="s">
        <v>77</v>
      </c>
      <c r="E2628" t="s">
        <v>1026</v>
      </c>
      <c r="F2628" t="s">
        <v>1027</v>
      </c>
      <c r="H2628" t="s">
        <v>128</v>
      </c>
      <c r="I2628" s="3">
        <v>2.2543615509103599E-2</v>
      </c>
      <c r="J2628" s="7">
        <v>3127478413.5599999</v>
      </c>
      <c r="K2628">
        <v>3.6555</v>
      </c>
      <c r="L2628" s="3">
        <f t="shared" si="205"/>
        <v>0.95314382706178991</v>
      </c>
      <c r="M2628" s="3">
        <f t="shared" si="206"/>
        <v>2.3651850716588811E-2</v>
      </c>
      <c r="N2628">
        <f t="shared" si="207"/>
        <v>73970652.556875125</v>
      </c>
      <c r="O2628">
        <f t="shared" si="208"/>
        <v>20.235440447784196</v>
      </c>
      <c r="P2628" s="3">
        <f t="shared" si="209"/>
        <v>2.3651850716588811E-2</v>
      </c>
      <c r="Q2628" t="s">
        <v>1638</v>
      </c>
      <c r="R2628" t="s">
        <v>920</v>
      </c>
      <c r="S2628" t="s">
        <v>1028</v>
      </c>
    </row>
    <row r="2629" spans="1:19" x14ac:dyDescent="0.35">
      <c r="A2629" t="s">
        <v>73</v>
      </c>
      <c r="B2629" t="s">
        <v>63</v>
      </c>
      <c r="C2629" t="s">
        <v>1636</v>
      </c>
      <c r="D2629" t="s">
        <v>1636</v>
      </c>
      <c r="E2629" t="s">
        <v>1393</v>
      </c>
      <c r="F2629" t="s">
        <v>1394</v>
      </c>
      <c r="G2629" t="s">
        <v>1395</v>
      </c>
      <c r="H2629" t="s">
        <v>128</v>
      </c>
      <c r="I2629" s="3">
        <v>4.1554479741404279E-4</v>
      </c>
      <c r="J2629" s="7">
        <v>32806291433.700001</v>
      </c>
      <c r="K2629">
        <v>3.6555</v>
      </c>
      <c r="L2629" s="3">
        <f t="shared" si="205"/>
        <v>0.96454549144090851</v>
      </c>
      <c r="M2629" s="3">
        <f t="shared" si="206"/>
        <v>4.3081928338420991E-4</v>
      </c>
      <c r="N2629">
        <f t="shared" si="207"/>
        <v>14133582.965960179</v>
      </c>
      <c r="O2629">
        <f t="shared" si="208"/>
        <v>3.8663884464396605</v>
      </c>
      <c r="P2629" s="3">
        <f t="shared" si="209"/>
        <v>4.3081928338420991E-4</v>
      </c>
      <c r="Q2629" t="s">
        <v>1637</v>
      </c>
    </row>
    <row r="2630" spans="1:19" x14ac:dyDescent="0.35">
      <c r="A2630" t="s">
        <v>73</v>
      </c>
      <c r="B2630" t="s">
        <v>63</v>
      </c>
      <c r="C2630" t="s">
        <v>1636</v>
      </c>
      <c r="D2630" t="s">
        <v>1636</v>
      </c>
      <c r="E2630" t="s">
        <v>283</v>
      </c>
      <c r="F2630" t="s">
        <v>284</v>
      </c>
      <c r="H2630" t="s">
        <v>128</v>
      </c>
      <c r="I2630" s="3">
        <v>5.8792327663913105E-4</v>
      </c>
      <c r="J2630" s="7">
        <v>32806291433.700001</v>
      </c>
      <c r="K2630">
        <v>3.6555</v>
      </c>
      <c r="L2630" s="3">
        <f t="shared" si="205"/>
        <v>0.96454549144090851</v>
      </c>
      <c r="M2630" s="3">
        <f t="shared" si="206"/>
        <v>6.0953400524515263E-4</v>
      </c>
      <c r="N2630">
        <f t="shared" si="207"/>
        <v>19996550.214822903</v>
      </c>
      <c r="O2630">
        <f t="shared" si="208"/>
        <v>5.4702640445418966</v>
      </c>
      <c r="P2630" s="3">
        <f t="shared" si="209"/>
        <v>6.0953400524515263E-4</v>
      </c>
      <c r="Q2630" t="s">
        <v>1637</v>
      </c>
    </row>
    <row r="2631" spans="1:19" x14ac:dyDescent="0.35">
      <c r="A2631" t="s">
        <v>73</v>
      </c>
      <c r="B2631" t="s">
        <v>63</v>
      </c>
      <c r="C2631" t="s">
        <v>39</v>
      </c>
      <c r="D2631" t="s">
        <v>40</v>
      </c>
      <c r="E2631" t="s">
        <v>516</v>
      </c>
      <c r="F2631" t="s">
        <v>517</v>
      </c>
      <c r="G2631" t="s">
        <v>518</v>
      </c>
      <c r="H2631" t="s">
        <v>452</v>
      </c>
      <c r="I2631" s="3">
        <v>1.863273514344E-3</v>
      </c>
      <c r="J2631" s="7">
        <v>22768111124.330002</v>
      </c>
      <c r="K2631">
        <v>3.6555</v>
      </c>
      <c r="L2631" s="3">
        <f t="shared" si="205"/>
        <v>0.96577315585011125</v>
      </c>
      <c r="M2631" s="3">
        <f t="shared" si="206"/>
        <v>1.9293076257683658E-3</v>
      </c>
      <c r="N2631">
        <f t="shared" si="207"/>
        <v>43926690.416511431</v>
      </c>
      <c r="O2631">
        <f t="shared" si="208"/>
        <v>12.016602493916409</v>
      </c>
      <c r="P2631" s="3">
        <f t="shared" si="209"/>
        <v>1.9293076257683656E-3</v>
      </c>
      <c r="Q2631" t="s">
        <v>1638</v>
      </c>
      <c r="R2631" t="s">
        <v>452</v>
      </c>
      <c r="S2631" t="s">
        <v>518</v>
      </c>
    </row>
    <row r="2632" spans="1:19" x14ac:dyDescent="0.35">
      <c r="A2632" t="s">
        <v>73</v>
      </c>
      <c r="B2632" t="s">
        <v>63</v>
      </c>
      <c r="C2632" t="s">
        <v>29</v>
      </c>
      <c r="D2632" t="s">
        <v>30</v>
      </c>
      <c r="E2632" t="s">
        <v>88</v>
      </c>
      <c r="F2632" t="s">
        <v>89</v>
      </c>
      <c r="G2632" t="s">
        <v>45</v>
      </c>
      <c r="H2632" t="s">
        <v>33</v>
      </c>
      <c r="I2632" s="3">
        <v>8.63292659649398E-3</v>
      </c>
      <c r="J2632" s="7">
        <v>6910701895.8100004</v>
      </c>
      <c r="K2632">
        <v>3.6555</v>
      </c>
      <c r="L2632" s="3">
        <f t="shared" si="205"/>
        <v>0.96566069792042464</v>
      </c>
      <c r="M2632" s="3">
        <f t="shared" si="206"/>
        <v>8.9399171107255489E-3</v>
      </c>
      <c r="N2632">
        <f t="shared" si="207"/>
        <v>61781102.12547531</v>
      </c>
      <c r="O2632">
        <f t="shared" si="208"/>
        <v>16.900862296669487</v>
      </c>
      <c r="P2632" s="3">
        <f t="shared" si="209"/>
        <v>8.9399171107255489E-3</v>
      </c>
      <c r="Q2632" t="s">
        <v>1638</v>
      </c>
      <c r="R2632" t="s">
        <v>33</v>
      </c>
      <c r="S2632" t="s">
        <v>45</v>
      </c>
    </row>
    <row r="2633" spans="1:19" x14ac:dyDescent="0.35">
      <c r="A2633" t="s">
        <v>73</v>
      </c>
      <c r="B2633" t="s">
        <v>63</v>
      </c>
      <c r="C2633" t="s">
        <v>1636</v>
      </c>
      <c r="D2633" t="s">
        <v>1636</v>
      </c>
      <c r="E2633" t="s">
        <v>288</v>
      </c>
      <c r="F2633" t="s">
        <v>289</v>
      </c>
      <c r="H2633" t="s">
        <v>128</v>
      </c>
      <c r="I2633" s="3">
        <v>2.9400531062281519E-3</v>
      </c>
      <c r="J2633" s="7">
        <v>32806291433.700001</v>
      </c>
      <c r="K2633">
        <v>3.6555</v>
      </c>
      <c r="L2633" s="3">
        <f t="shared" si="205"/>
        <v>0.96454549144090851</v>
      </c>
      <c r="M2633" s="3">
        <f t="shared" si="206"/>
        <v>3.0481228022082047E-3</v>
      </c>
      <c r="N2633">
        <f t="shared" si="207"/>
        <v>99997604.974948674</v>
      </c>
      <c r="O2633">
        <f t="shared" si="208"/>
        <v>27.355383661591762</v>
      </c>
      <c r="P2633" s="3">
        <f t="shared" si="209"/>
        <v>3.0481228022082047E-3</v>
      </c>
      <c r="Q2633" t="s">
        <v>1637</v>
      </c>
    </row>
    <row r="2634" spans="1:19" x14ac:dyDescent="0.35">
      <c r="A2634" t="s">
        <v>73</v>
      </c>
      <c r="B2634" t="s">
        <v>63</v>
      </c>
      <c r="C2634" t="s">
        <v>39</v>
      </c>
      <c r="D2634" t="s">
        <v>40</v>
      </c>
      <c r="E2634" t="s">
        <v>1026</v>
      </c>
      <c r="F2634" t="s">
        <v>1027</v>
      </c>
      <c r="H2634" t="s">
        <v>128</v>
      </c>
      <c r="I2634" s="3">
        <v>5.4653372728839973E-4</v>
      </c>
      <c r="J2634" s="7">
        <v>22768111124.330002</v>
      </c>
      <c r="K2634">
        <v>3.6555</v>
      </c>
      <c r="L2634" s="3">
        <f t="shared" si="205"/>
        <v>0.96577315585011125</v>
      </c>
      <c r="M2634" s="3">
        <f t="shared" si="206"/>
        <v>5.6590279402342618E-4</v>
      </c>
      <c r="N2634">
        <f t="shared" si="207"/>
        <v>12884537.699894199</v>
      </c>
      <c r="O2634">
        <f t="shared" si="208"/>
        <v>3.5246991382558335</v>
      </c>
      <c r="P2634" s="3">
        <f t="shared" si="209"/>
        <v>5.6590279402342618E-4</v>
      </c>
      <c r="Q2634" t="s">
        <v>1638</v>
      </c>
      <c r="R2634" t="s">
        <v>920</v>
      </c>
      <c r="S2634" t="s">
        <v>1028</v>
      </c>
    </row>
    <row r="2635" spans="1:19" x14ac:dyDescent="0.35">
      <c r="A2635" t="s">
        <v>73</v>
      </c>
      <c r="B2635" t="s">
        <v>63</v>
      </c>
      <c r="C2635" t="s">
        <v>1636</v>
      </c>
      <c r="D2635" t="s">
        <v>1636</v>
      </c>
      <c r="E2635" t="s">
        <v>286</v>
      </c>
      <c r="F2635" t="s">
        <v>287</v>
      </c>
      <c r="H2635" t="s">
        <v>128</v>
      </c>
      <c r="I2635" s="3">
        <v>3.438973644516979E-3</v>
      </c>
      <c r="J2635" s="7">
        <v>32806291433.700001</v>
      </c>
      <c r="K2635">
        <v>3.6555</v>
      </c>
      <c r="L2635" s="3">
        <f t="shared" si="205"/>
        <v>0.96454549144090851</v>
      </c>
      <c r="M2635" s="3">
        <f t="shared" si="206"/>
        <v>3.5653825299412152E-3</v>
      </c>
      <c r="N2635">
        <f t="shared" si="207"/>
        <v>116966978.34987412</v>
      </c>
      <c r="O2635">
        <f t="shared" si="208"/>
        <v>31.997532033887055</v>
      </c>
      <c r="P2635" s="3">
        <f t="shared" si="209"/>
        <v>3.5653825299412152E-3</v>
      </c>
      <c r="Q2635" t="s">
        <v>1637</v>
      </c>
    </row>
    <row r="2636" spans="1:19" x14ac:dyDescent="0.35">
      <c r="A2636" t="s">
        <v>73</v>
      </c>
      <c r="B2636" t="s">
        <v>63</v>
      </c>
      <c r="C2636" t="s">
        <v>1636</v>
      </c>
      <c r="D2636" t="s">
        <v>1636</v>
      </c>
      <c r="E2636" t="s">
        <v>1401</v>
      </c>
      <c r="F2636" t="s">
        <v>1402</v>
      </c>
      <c r="H2636" t="s">
        <v>128</v>
      </c>
      <c r="I2636" s="3">
        <v>1.1260348208675E-3</v>
      </c>
      <c r="J2636" s="7">
        <v>32806291433.700001</v>
      </c>
      <c r="K2636">
        <v>3.6555</v>
      </c>
      <c r="L2636" s="3">
        <f t="shared" si="205"/>
        <v>0.96454549144090851</v>
      </c>
      <c r="M2636" s="3">
        <f t="shared" si="206"/>
        <v>1.1674253115686094E-3</v>
      </c>
      <c r="N2636">
        <f t="shared" si="207"/>
        <v>38298894.998397827</v>
      </c>
      <c r="O2636">
        <f t="shared" si="208"/>
        <v>10.477060593187751</v>
      </c>
      <c r="P2636" s="3">
        <f t="shared" si="209"/>
        <v>1.1674253115686094E-3</v>
      </c>
      <c r="Q2636" t="s">
        <v>1637</v>
      </c>
    </row>
    <row r="2637" spans="1:19" x14ac:dyDescent="0.35">
      <c r="A2637" t="s">
        <v>73</v>
      </c>
      <c r="B2637" t="s">
        <v>63</v>
      </c>
      <c r="C2637" t="s">
        <v>29</v>
      </c>
      <c r="D2637" t="s">
        <v>30</v>
      </c>
      <c r="E2637" t="s">
        <v>90</v>
      </c>
      <c r="F2637" t="s">
        <v>91</v>
      </c>
      <c r="G2637" t="s">
        <v>45</v>
      </c>
      <c r="H2637" t="s">
        <v>33</v>
      </c>
      <c r="I2637" s="3">
        <v>1.37250177295345E-2</v>
      </c>
      <c r="J2637" s="7">
        <v>6910701895.8100004</v>
      </c>
      <c r="K2637">
        <v>3.6555</v>
      </c>
      <c r="L2637" s="3">
        <f t="shared" si="205"/>
        <v>0.96566069792042464</v>
      </c>
      <c r="M2637" s="3">
        <f t="shared" si="206"/>
        <v>1.4213085154124717E-2</v>
      </c>
      <c r="N2637">
        <f t="shared" si="207"/>
        <v>98222394.51991865</v>
      </c>
      <c r="O2637">
        <f t="shared" si="208"/>
        <v>26.869756399923034</v>
      </c>
      <c r="P2637" s="3">
        <f t="shared" si="209"/>
        <v>1.4213085154124717E-2</v>
      </c>
      <c r="Q2637" t="s">
        <v>1638</v>
      </c>
      <c r="R2637" t="s">
        <v>33</v>
      </c>
      <c r="S2637" t="s">
        <v>45</v>
      </c>
    </row>
    <row r="2638" spans="1:19" x14ac:dyDescent="0.35">
      <c r="A2638" t="s">
        <v>73</v>
      </c>
      <c r="B2638" t="s">
        <v>63</v>
      </c>
      <c r="C2638" t="s">
        <v>29</v>
      </c>
      <c r="D2638" t="s">
        <v>30</v>
      </c>
      <c r="E2638" t="s">
        <v>516</v>
      </c>
      <c r="F2638" t="s">
        <v>517</v>
      </c>
      <c r="G2638" t="s">
        <v>518</v>
      </c>
      <c r="H2638" t="s">
        <v>452</v>
      </c>
      <c r="I2638" s="3">
        <v>1.3043268926439099E-2</v>
      </c>
      <c r="J2638" s="7">
        <v>6910701895.8100004</v>
      </c>
      <c r="K2638">
        <v>3.6555</v>
      </c>
      <c r="L2638" s="3">
        <f t="shared" si="205"/>
        <v>0.96566069792042464</v>
      </c>
      <c r="M2638" s="3">
        <f t="shared" si="206"/>
        <v>1.3507093075785436E-2</v>
      </c>
      <c r="N2638">
        <f t="shared" si="207"/>
        <v>93343493.725712553</v>
      </c>
      <c r="O2638">
        <f t="shared" si="208"/>
        <v>25.53508240342294</v>
      </c>
      <c r="P2638" s="3">
        <f t="shared" si="209"/>
        <v>1.3507093075785438E-2</v>
      </c>
      <c r="Q2638" t="s">
        <v>1638</v>
      </c>
      <c r="R2638" t="s">
        <v>452</v>
      </c>
      <c r="S2638" t="s">
        <v>518</v>
      </c>
    </row>
    <row r="2639" spans="1:19" x14ac:dyDescent="0.35">
      <c r="A2639" t="s">
        <v>73</v>
      </c>
      <c r="B2639" t="s">
        <v>63</v>
      </c>
      <c r="C2639" t="s">
        <v>1636</v>
      </c>
      <c r="D2639" t="s">
        <v>1636</v>
      </c>
      <c r="E2639" t="s">
        <v>134</v>
      </c>
      <c r="F2639" t="s">
        <v>135</v>
      </c>
      <c r="H2639" t="s">
        <v>128</v>
      </c>
      <c r="I2639" s="3">
        <v>3.7741143489705129E-3</v>
      </c>
      <c r="J2639" s="7">
        <v>32806291433.700001</v>
      </c>
      <c r="K2639">
        <v>3.6555</v>
      </c>
      <c r="L2639" s="3">
        <f t="shared" si="205"/>
        <v>0.96454549144090851</v>
      </c>
      <c r="M2639" s="3">
        <f t="shared" si="206"/>
        <v>3.9128422479404942E-3</v>
      </c>
      <c r="N2639">
        <f t="shared" si="207"/>
        <v>128365843.12002969</v>
      </c>
      <c r="O2639">
        <f t="shared" si="208"/>
        <v>35.115809908365392</v>
      </c>
      <c r="P2639" s="3">
        <f t="shared" si="209"/>
        <v>3.9128422479404942E-3</v>
      </c>
      <c r="Q2639" t="s">
        <v>1637</v>
      </c>
    </row>
    <row r="2640" spans="1:19" x14ac:dyDescent="0.35">
      <c r="A2640" t="s">
        <v>73</v>
      </c>
      <c r="B2640" t="s">
        <v>63</v>
      </c>
      <c r="C2640" t="s">
        <v>1636</v>
      </c>
      <c r="D2640" t="s">
        <v>1636</v>
      </c>
      <c r="E2640" t="s">
        <v>339</v>
      </c>
      <c r="F2640" t="s">
        <v>340</v>
      </c>
      <c r="H2640" t="s">
        <v>128</v>
      </c>
      <c r="I2640" s="3">
        <v>5.526509547082426E-3</v>
      </c>
      <c r="J2640" s="7">
        <v>32806291433.700001</v>
      </c>
      <c r="K2640">
        <v>3.6555</v>
      </c>
      <c r="L2640" s="3">
        <f t="shared" si="205"/>
        <v>0.96454549144090851</v>
      </c>
      <c r="M2640" s="3">
        <f t="shared" si="206"/>
        <v>5.7296515261571774E-3</v>
      </c>
      <c r="N2640">
        <f t="shared" si="207"/>
        <v>187968617.78065634</v>
      </c>
      <c r="O2640">
        <f t="shared" si="208"/>
        <v>51.420768097567041</v>
      </c>
      <c r="P2640" s="3">
        <f t="shared" si="209"/>
        <v>5.7296515261571774E-3</v>
      </c>
      <c r="Q2640" t="s">
        <v>1637</v>
      </c>
    </row>
    <row r="2641" spans="1:19" x14ac:dyDescent="0.35">
      <c r="A2641" t="s">
        <v>73</v>
      </c>
      <c r="B2641" t="s">
        <v>63</v>
      </c>
      <c r="C2641" t="s">
        <v>39</v>
      </c>
      <c r="D2641" t="s">
        <v>40</v>
      </c>
      <c r="E2641" t="s">
        <v>1040</v>
      </c>
      <c r="F2641" t="s">
        <v>1041</v>
      </c>
      <c r="H2641" t="s">
        <v>128</v>
      </c>
      <c r="I2641" s="3">
        <v>1.06016052213458E-3</v>
      </c>
      <c r="J2641" s="7">
        <v>22768111124.330002</v>
      </c>
      <c r="K2641">
        <v>3.6555</v>
      </c>
      <c r="L2641" s="3">
        <f t="shared" si="205"/>
        <v>0.96577315585011125</v>
      </c>
      <c r="M2641" s="3">
        <f t="shared" si="206"/>
        <v>1.0977324392511048E-3</v>
      </c>
      <c r="N2641">
        <f t="shared" si="207"/>
        <v>24993294.161650985</v>
      </c>
      <c r="O2641">
        <f t="shared" si="208"/>
        <v>6.8371752596501123</v>
      </c>
      <c r="P2641" s="3">
        <f t="shared" si="209"/>
        <v>1.0977324392511048E-3</v>
      </c>
      <c r="Q2641" t="s">
        <v>1638</v>
      </c>
      <c r="R2641" t="s">
        <v>920</v>
      </c>
      <c r="S2641" t="s">
        <v>1042</v>
      </c>
    </row>
    <row r="2642" spans="1:19" x14ac:dyDescent="0.35">
      <c r="A2642" t="s">
        <v>73</v>
      </c>
      <c r="B2642" t="s">
        <v>63</v>
      </c>
      <c r="C2642" t="s">
        <v>29</v>
      </c>
      <c r="D2642" t="s">
        <v>30</v>
      </c>
      <c r="E2642" t="s">
        <v>519</v>
      </c>
      <c r="F2642" t="s">
        <v>520</v>
      </c>
      <c r="G2642" t="s">
        <v>521</v>
      </c>
      <c r="H2642" t="s">
        <v>452</v>
      </c>
      <c r="I2642" s="3">
        <v>7.8989300233543204E-3</v>
      </c>
      <c r="J2642" s="7">
        <v>6910701895.8100004</v>
      </c>
      <c r="K2642">
        <v>3.6555</v>
      </c>
      <c r="L2642" s="3">
        <f t="shared" si="205"/>
        <v>0.96566069792042464</v>
      </c>
      <c r="M2642" s="3">
        <f t="shared" si="206"/>
        <v>8.1798193095824149E-3</v>
      </c>
      <c r="N2642">
        <f t="shared" si="207"/>
        <v>56528292.810114443</v>
      </c>
      <c r="O2642">
        <f t="shared" si="208"/>
        <v>15.463901739875379</v>
      </c>
      <c r="P2642" s="3">
        <f t="shared" si="209"/>
        <v>8.1798193095824149E-3</v>
      </c>
      <c r="Q2642" t="s">
        <v>1638</v>
      </c>
      <c r="R2642" t="s">
        <v>452</v>
      </c>
      <c r="S2642" t="s">
        <v>521</v>
      </c>
    </row>
    <row r="2643" spans="1:19" x14ac:dyDescent="0.35">
      <c r="A2643" t="s">
        <v>73</v>
      </c>
      <c r="B2643" t="s">
        <v>63</v>
      </c>
      <c r="C2643" t="s">
        <v>1636</v>
      </c>
      <c r="D2643" t="s">
        <v>1636</v>
      </c>
      <c r="E2643" t="s">
        <v>325</v>
      </c>
      <c r="F2643" t="s">
        <v>326</v>
      </c>
      <c r="H2643" t="s">
        <v>128</v>
      </c>
      <c r="I2643" s="3">
        <v>4.0593746286909987E-3</v>
      </c>
      <c r="J2643" s="7">
        <v>32806291433.700001</v>
      </c>
      <c r="K2643">
        <v>3.6555</v>
      </c>
      <c r="L2643" s="3">
        <f t="shared" si="205"/>
        <v>0.96454549144090851</v>
      </c>
      <c r="M2643" s="3">
        <f t="shared" si="206"/>
        <v>4.2085880497215412E-3</v>
      </c>
      <c r="N2643">
        <f t="shared" si="207"/>
        <v>138068166.083552</v>
      </c>
      <c r="O2643">
        <f t="shared" si="208"/>
        <v>37.769981147189711</v>
      </c>
      <c r="P2643" s="3">
        <f t="shared" si="209"/>
        <v>4.2085880497215412E-3</v>
      </c>
      <c r="Q2643" t="s">
        <v>1637</v>
      </c>
    </row>
    <row r="2644" spans="1:19" x14ac:dyDescent="0.35">
      <c r="A2644" t="s">
        <v>73</v>
      </c>
      <c r="B2644" t="s">
        <v>63</v>
      </c>
      <c r="C2644" t="s">
        <v>39</v>
      </c>
      <c r="D2644" t="s">
        <v>40</v>
      </c>
      <c r="E2644" t="s">
        <v>1183</v>
      </c>
      <c r="F2644" t="s">
        <v>1184</v>
      </c>
      <c r="G2644" t="s">
        <v>45</v>
      </c>
      <c r="H2644" t="s">
        <v>33</v>
      </c>
      <c r="I2644" s="3">
        <v>8.3705614196560498E-3</v>
      </c>
      <c r="J2644" s="7">
        <v>22768111124.330002</v>
      </c>
      <c r="K2644">
        <v>3.6555</v>
      </c>
      <c r="L2644" s="3">
        <f t="shared" si="205"/>
        <v>0.96577315585011125</v>
      </c>
      <c r="M2644" s="3">
        <f t="shared" si="206"/>
        <v>8.6672127600067265E-3</v>
      </c>
      <c r="N2644">
        <f t="shared" si="207"/>
        <v>197336063.25804409</v>
      </c>
      <c r="O2644">
        <f t="shared" si="208"/>
        <v>53.983330121199316</v>
      </c>
      <c r="P2644" s="3">
        <f t="shared" si="209"/>
        <v>8.6672127600067265E-3</v>
      </c>
      <c r="Q2644" t="s">
        <v>1638</v>
      </c>
      <c r="R2644" t="s">
        <v>33</v>
      </c>
      <c r="S2644" t="s">
        <v>45</v>
      </c>
    </row>
    <row r="2645" spans="1:19" x14ac:dyDescent="0.35">
      <c r="A2645" t="s">
        <v>73</v>
      </c>
      <c r="B2645" t="s">
        <v>63</v>
      </c>
      <c r="C2645" t="s">
        <v>1636</v>
      </c>
      <c r="D2645" t="s">
        <v>1636</v>
      </c>
      <c r="E2645" t="s">
        <v>307</v>
      </c>
      <c r="F2645" t="s">
        <v>308</v>
      </c>
      <c r="H2645" t="s">
        <v>128</v>
      </c>
      <c r="I2645" s="3">
        <v>1.071301033708004E-3</v>
      </c>
      <c r="J2645" s="7">
        <v>32806291433.700001</v>
      </c>
      <c r="K2645">
        <v>3.6555</v>
      </c>
      <c r="L2645" s="3">
        <f t="shared" si="205"/>
        <v>0.96454549144090851</v>
      </c>
      <c r="M2645" s="3">
        <f t="shared" si="206"/>
        <v>1.1106796343090218E-3</v>
      </c>
      <c r="N2645">
        <f t="shared" si="207"/>
        <v>36437279.772617109</v>
      </c>
      <c r="O2645">
        <f t="shared" si="208"/>
        <v>9.967796408868038</v>
      </c>
      <c r="P2645" s="3">
        <f t="shared" si="209"/>
        <v>1.1106796343090218E-3</v>
      </c>
      <c r="Q2645" t="s">
        <v>1637</v>
      </c>
    </row>
    <row r="2646" spans="1:19" x14ac:dyDescent="0.35">
      <c r="A2646" t="s">
        <v>73</v>
      </c>
      <c r="B2646" t="s">
        <v>63</v>
      </c>
      <c r="C2646" t="s">
        <v>1636</v>
      </c>
      <c r="D2646" t="s">
        <v>1636</v>
      </c>
      <c r="E2646" t="s">
        <v>1403</v>
      </c>
      <c r="F2646" t="s">
        <v>1404</v>
      </c>
      <c r="H2646" t="s">
        <v>128</v>
      </c>
      <c r="I2646" s="3">
        <v>9.577102702629319E-4</v>
      </c>
      <c r="J2646" s="7">
        <v>32806291433.700001</v>
      </c>
      <c r="K2646">
        <v>3.6555</v>
      </c>
      <c r="L2646" s="3">
        <f t="shared" si="205"/>
        <v>0.96454549144090851</v>
      </c>
      <c r="M2646" s="3">
        <f t="shared" si="206"/>
        <v>9.9291353156628665E-4</v>
      </c>
      <c r="N2646">
        <f t="shared" si="207"/>
        <v>32573810.685027886</v>
      </c>
      <c r="O2646">
        <f t="shared" si="208"/>
        <v>8.91090430448034</v>
      </c>
      <c r="P2646" s="3">
        <f t="shared" si="209"/>
        <v>9.9291353156628665E-4</v>
      </c>
      <c r="Q2646" t="s">
        <v>1637</v>
      </c>
    </row>
    <row r="2647" spans="1:19" x14ac:dyDescent="0.35">
      <c r="A2647" t="s">
        <v>73</v>
      </c>
      <c r="B2647" t="s">
        <v>63</v>
      </c>
      <c r="C2647" t="s">
        <v>39</v>
      </c>
      <c r="D2647" t="s">
        <v>40</v>
      </c>
      <c r="E2647" t="s">
        <v>1053</v>
      </c>
      <c r="F2647" t="s">
        <v>1054</v>
      </c>
      <c r="H2647" t="s">
        <v>128</v>
      </c>
      <c r="I2647" s="3">
        <v>3.66977965370791E-3</v>
      </c>
      <c r="J2647" s="7">
        <v>22768111124.330002</v>
      </c>
      <c r="K2647">
        <v>3.6555</v>
      </c>
      <c r="L2647" s="3">
        <f t="shared" si="205"/>
        <v>0.96577315585011125</v>
      </c>
      <c r="M2647" s="3">
        <f t="shared" si="206"/>
        <v>3.7998360499859065E-3</v>
      </c>
      <c r="N2647">
        <f t="shared" si="207"/>
        <v>86515089.440314293</v>
      </c>
      <c r="O2647">
        <f t="shared" si="208"/>
        <v>23.667101474576473</v>
      </c>
      <c r="P2647" s="3">
        <f t="shared" si="209"/>
        <v>3.7998360499859065E-3</v>
      </c>
      <c r="Q2647" t="s">
        <v>1638</v>
      </c>
      <c r="R2647" t="s">
        <v>920</v>
      </c>
      <c r="S2647" t="s">
        <v>1055</v>
      </c>
    </row>
    <row r="2648" spans="1:19" x14ac:dyDescent="0.35">
      <c r="A2648" t="s">
        <v>73</v>
      </c>
      <c r="B2648" t="s">
        <v>63</v>
      </c>
      <c r="C2648" t="s">
        <v>1636</v>
      </c>
      <c r="D2648" t="s">
        <v>1636</v>
      </c>
      <c r="E2648" t="s">
        <v>319</v>
      </c>
      <c r="F2648" t="s">
        <v>320</v>
      </c>
      <c r="H2648" t="s">
        <v>128</v>
      </c>
      <c r="I2648" s="3">
        <v>5.7562892606922511E-3</v>
      </c>
      <c r="J2648" s="7">
        <v>32806291433.700001</v>
      </c>
      <c r="K2648">
        <v>3.6555</v>
      </c>
      <c r="L2648" s="3">
        <f t="shared" si="205"/>
        <v>0.96454549144090851</v>
      </c>
      <c r="M2648" s="3">
        <f t="shared" si="206"/>
        <v>5.967877421823916E-3</v>
      </c>
      <c r="N2648">
        <f t="shared" si="207"/>
        <v>195783925.94095358</v>
      </c>
      <c r="O2648">
        <f t="shared" si="208"/>
        <v>53.558726833799369</v>
      </c>
      <c r="P2648" s="3">
        <f t="shared" si="209"/>
        <v>5.967877421823916E-3</v>
      </c>
      <c r="Q2648" t="s">
        <v>1637</v>
      </c>
    </row>
    <row r="2649" spans="1:19" x14ac:dyDescent="0.35">
      <c r="A2649" t="s">
        <v>73</v>
      </c>
      <c r="B2649" t="s">
        <v>63</v>
      </c>
      <c r="C2649" t="s">
        <v>39</v>
      </c>
      <c r="D2649" t="s">
        <v>40</v>
      </c>
      <c r="E2649" t="s">
        <v>519</v>
      </c>
      <c r="F2649" t="s">
        <v>520</v>
      </c>
      <c r="G2649" t="s">
        <v>521</v>
      </c>
      <c r="H2649" t="s">
        <v>452</v>
      </c>
      <c r="I2649" s="3">
        <v>1.9167848045007999E-3</v>
      </c>
      <c r="J2649" s="7">
        <v>22768111124.330002</v>
      </c>
      <c r="K2649">
        <v>3.6555</v>
      </c>
      <c r="L2649" s="3">
        <f t="shared" si="205"/>
        <v>0.96577315585011125</v>
      </c>
      <c r="M2649" s="3">
        <f t="shared" si="206"/>
        <v>1.9847153473773779E-3</v>
      </c>
      <c r="N2649">
        <f t="shared" si="207"/>
        <v>45188219.579251364</v>
      </c>
      <c r="O2649">
        <f t="shared" si="208"/>
        <v>12.361706901723805</v>
      </c>
      <c r="P2649" s="3">
        <f t="shared" si="209"/>
        <v>1.9847153473773779E-3</v>
      </c>
      <c r="Q2649" t="s">
        <v>1638</v>
      </c>
      <c r="R2649" t="s">
        <v>452</v>
      </c>
      <c r="S2649" t="s">
        <v>521</v>
      </c>
    </row>
    <row r="2650" spans="1:19" x14ac:dyDescent="0.35">
      <c r="A2650" t="s">
        <v>73</v>
      </c>
      <c r="B2650" t="s">
        <v>63</v>
      </c>
      <c r="C2650" t="s">
        <v>29</v>
      </c>
      <c r="D2650" t="s">
        <v>30</v>
      </c>
      <c r="E2650" t="s">
        <v>1383</v>
      </c>
      <c r="F2650" t="s">
        <v>1384</v>
      </c>
      <c r="G2650" t="s">
        <v>45</v>
      </c>
      <c r="H2650" t="s">
        <v>33</v>
      </c>
      <c r="I2650" s="3">
        <v>1.12571971785992E-2</v>
      </c>
      <c r="J2650" s="7">
        <v>6910701895.8100004</v>
      </c>
      <c r="K2650">
        <v>3.6555</v>
      </c>
      <c r="L2650" s="3">
        <f t="shared" si="205"/>
        <v>0.96566069792042464</v>
      </c>
      <c r="M2650" s="3">
        <f t="shared" si="206"/>
        <v>1.165750786258762E-2</v>
      </c>
      <c r="N2650">
        <f t="shared" si="207"/>
        <v>80561561.686404258</v>
      </c>
      <c r="O2650">
        <f t="shared" si="208"/>
        <v>22.038452109534745</v>
      </c>
      <c r="P2650" s="3">
        <f t="shared" si="209"/>
        <v>1.165750786258762E-2</v>
      </c>
      <c r="Q2650" t="s">
        <v>1638</v>
      </c>
      <c r="R2650" t="s">
        <v>33</v>
      </c>
      <c r="S2650" t="s">
        <v>45</v>
      </c>
    </row>
    <row r="2651" spans="1:19" x14ac:dyDescent="0.35">
      <c r="A2651" t="s">
        <v>73</v>
      </c>
      <c r="B2651" t="s">
        <v>63</v>
      </c>
      <c r="C2651" t="s">
        <v>1636</v>
      </c>
      <c r="D2651" t="s">
        <v>1636</v>
      </c>
      <c r="E2651" t="s">
        <v>313</v>
      </c>
      <c r="F2651" t="s">
        <v>314</v>
      </c>
      <c r="H2651" t="s">
        <v>128</v>
      </c>
      <c r="I2651" s="3">
        <v>1.7159136716851881E-3</v>
      </c>
      <c r="J2651" s="7">
        <v>32806291433.700001</v>
      </c>
      <c r="K2651">
        <v>3.6555</v>
      </c>
      <c r="L2651" s="3">
        <f t="shared" si="205"/>
        <v>0.96454549144090851</v>
      </c>
      <c r="M2651" s="3">
        <f t="shared" si="206"/>
        <v>1.7789867734717528E-3</v>
      </c>
      <c r="N2651">
        <f t="shared" si="207"/>
        <v>58361958.547211967</v>
      </c>
      <c r="O2651">
        <f t="shared" si="208"/>
        <v>15.965520051213778</v>
      </c>
      <c r="P2651" s="3">
        <f t="shared" si="209"/>
        <v>1.7789867734717528E-3</v>
      </c>
      <c r="Q2651" t="s">
        <v>1637</v>
      </c>
    </row>
    <row r="2652" spans="1:19" x14ac:dyDescent="0.35">
      <c r="A2652" t="s">
        <v>73</v>
      </c>
      <c r="B2652" t="s">
        <v>63</v>
      </c>
      <c r="C2652" t="s">
        <v>39</v>
      </c>
      <c r="D2652" t="s">
        <v>40</v>
      </c>
      <c r="E2652" t="s">
        <v>1061</v>
      </c>
      <c r="F2652" t="s">
        <v>1062</v>
      </c>
      <c r="H2652" t="s">
        <v>128</v>
      </c>
      <c r="I2652" s="3">
        <v>7.52264023970635E-3</v>
      </c>
      <c r="J2652" s="7">
        <v>22768111124.330002</v>
      </c>
      <c r="K2652">
        <v>3.6555</v>
      </c>
      <c r="L2652" s="3">
        <f t="shared" si="205"/>
        <v>0.96577315585011125</v>
      </c>
      <c r="M2652" s="3">
        <f t="shared" si="206"/>
        <v>7.789241390836369E-3</v>
      </c>
      <c r="N2652">
        <f t="shared" si="207"/>
        <v>177346313.56079322</v>
      </c>
      <c r="O2652">
        <f t="shared" si="208"/>
        <v>48.51492642888612</v>
      </c>
      <c r="P2652" s="3">
        <f t="shared" si="209"/>
        <v>7.789241390836369E-3</v>
      </c>
      <c r="Q2652" t="s">
        <v>1638</v>
      </c>
      <c r="R2652" t="s">
        <v>920</v>
      </c>
      <c r="S2652" t="s">
        <v>1063</v>
      </c>
    </row>
    <row r="2653" spans="1:19" x14ac:dyDescent="0.35">
      <c r="A2653" t="s">
        <v>73</v>
      </c>
      <c r="B2653" t="s">
        <v>63</v>
      </c>
      <c r="C2653" t="s">
        <v>1636</v>
      </c>
      <c r="D2653" t="s">
        <v>1636</v>
      </c>
      <c r="E2653" t="s">
        <v>304</v>
      </c>
      <c r="F2653" t="s">
        <v>305</v>
      </c>
      <c r="H2653" t="s">
        <v>128</v>
      </c>
      <c r="I2653" s="3">
        <v>2.7207184454951119E-4</v>
      </c>
      <c r="J2653" s="7">
        <v>32806291433.700001</v>
      </c>
      <c r="K2653">
        <v>3.6555</v>
      </c>
      <c r="L2653" s="3">
        <f t="shared" si="205"/>
        <v>0.96454549144090851</v>
      </c>
      <c r="M2653" s="3">
        <f t="shared" si="206"/>
        <v>2.8207258959146698E-4</v>
      </c>
      <c r="N2653">
        <f t="shared" si="207"/>
        <v>9253755.579596119</v>
      </c>
      <c r="O2653">
        <f t="shared" si="208"/>
        <v>2.5314609710288933</v>
      </c>
      <c r="P2653" s="3">
        <f t="shared" si="209"/>
        <v>2.8207258959146698E-4</v>
      </c>
      <c r="Q2653" t="s">
        <v>1637</v>
      </c>
    </row>
    <row r="2654" spans="1:19" x14ac:dyDescent="0.35">
      <c r="A2654" t="s">
        <v>73</v>
      </c>
      <c r="B2654" t="s">
        <v>63</v>
      </c>
      <c r="C2654" t="s">
        <v>39</v>
      </c>
      <c r="D2654" t="s">
        <v>40</v>
      </c>
      <c r="E2654" t="s">
        <v>525</v>
      </c>
      <c r="F2654" t="s">
        <v>526</v>
      </c>
      <c r="G2654" t="s">
        <v>527</v>
      </c>
      <c r="H2654" t="s">
        <v>452</v>
      </c>
      <c r="I2654" s="3">
        <v>2.9802985880783201E-3</v>
      </c>
      <c r="J2654" s="7">
        <v>22768111124.330002</v>
      </c>
      <c r="K2654">
        <v>3.6555</v>
      </c>
      <c r="L2654" s="3">
        <f t="shared" si="205"/>
        <v>0.96577315585011125</v>
      </c>
      <c r="M2654" s="3">
        <f t="shared" si="206"/>
        <v>3.0859198871135995E-3</v>
      </c>
      <c r="N2654">
        <f t="shared" si="207"/>
        <v>70260566.910582334</v>
      </c>
      <c r="O2654">
        <f t="shared" si="208"/>
        <v>19.22050797718023</v>
      </c>
      <c r="P2654" s="3">
        <f t="shared" si="209"/>
        <v>3.0859198871135999E-3</v>
      </c>
      <c r="Q2654" t="s">
        <v>1638</v>
      </c>
      <c r="R2654" t="s">
        <v>452</v>
      </c>
      <c r="S2654" t="s">
        <v>527</v>
      </c>
    </row>
    <row r="2655" spans="1:19" x14ac:dyDescent="0.35">
      <c r="A2655" t="s">
        <v>73</v>
      </c>
      <c r="B2655" t="s">
        <v>63</v>
      </c>
      <c r="C2655" t="s">
        <v>1636</v>
      </c>
      <c r="D2655" t="s">
        <v>1636</v>
      </c>
      <c r="E2655" t="s">
        <v>408</v>
      </c>
      <c r="F2655" t="s">
        <v>409</v>
      </c>
      <c r="G2655" t="s">
        <v>410</v>
      </c>
      <c r="H2655" t="s">
        <v>128</v>
      </c>
      <c r="I2655" s="3">
        <v>7.4805142743851593E-3</v>
      </c>
      <c r="J2655" s="7">
        <v>32806291433.700001</v>
      </c>
      <c r="K2655">
        <v>3.6555</v>
      </c>
      <c r="L2655" s="3">
        <f t="shared" si="205"/>
        <v>0.96454549144090851</v>
      </c>
      <c r="M2655" s="3">
        <f t="shared" si="206"/>
        <v>7.7554810434189271E-3</v>
      </c>
      <c r="N2655">
        <f t="shared" si="207"/>
        <v>254428571.31893709</v>
      </c>
      <c r="O2655">
        <f t="shared" si="208"/>
        <v>69.601578804250323</v>
      </c>
      <c r="P2655" s="3">
        <f t="shared" si="209"/>
        <v>7.7554810434189271E-3</v>
      </c>
      <c r="Q2655" t="s">
        <v>1637</v>
      </c>
    </row>
    <row r="2656" spans="1:19" x14ac:dyDescent="0.35">
      <c r="A2656" t="s">
        <v>73</v>
      </c>
      <c r="B2656" t="s">
        <v>63</v>
      </c>
      <c r="C2656" t="s">
        <v>39</v>
      </c>
      <c r="D2656" t="s">
        <v>40</v>
      </c>
      <c r="E2656" t="s">
        <v>1383</v>
      </c>
      <c r="F2656" t="s">
        <v>1384</v>
      </c>
      <c r="G2656" t="s">
        <v>45</v>
      </c>
      <c r="H2656" t="s">
        <v>33</v>
      </c>
      <c r="I2656" s="3">
        <v>3.1697981292848399E-3</v>
      </c>
      <c r="J2656" s="7">
        <v>22768111124.330002</v>
      </c>
      <c r="K2656">
        <v>3.6555</v>
      </c>
      <c r="L2656" s="3">
        <f t="shared" si="205"/>
        <v>0.96577315585011125</v>
      </c>
      <c r="M2656" s="3">
        <f t="shared" si="206"/>
        <v>3.2821352613540597E-3</v>
      </c>
      <c r="N2656">
        <f t="shared" si="207"/>
        <v>74728020.355591118</v>
      </c>
      <c r="O2656">
        <f t="shared" si="208"/>
        <v>20.44262627700482</v>
      </c>
      <c r="P2656" s="3">
        <f t="shared" si="209"/>
        <v>3.2821352613540593E-3</v>
      </c>
      <c r="Q2656" t="s">
        <v>1638</v>
      </c>
      <c r="R2656" t="s">
        <v>33</v>
      </c>
      <c r="S2656" t="s">
        <v>45</v>
      </c>
    </row>
    <row r="2657" spans="1:19" x14ac:dyDescent="0.35">
      <c r="A2657" t="s">
        <v>73</v>
      </c>
      <c r="B2657" t="s">
        <v>63</v>
      </c>
      <c r="C2657" t="s">
        <v>1636</v>
      </c>
      <c r="D2657" t="s">
        <v>1636</v>
      </c>
      <c r="E2657" t="s">
        <v>376</v>
      </c>
      <c r="F2657" t="s">
        <v>377</v>
      </c>
      <c r="G2657" t="s">
        <v>378</v>
      </c>
      <c r="H2657" t="s">
        <v>128</v>
      </c>
      <c r="I2657" s="3">
        <v>1.16123901789267E-4</v>
      </c>
      <c r="J2657" s="7">
        <v>32806291433.700001</v>
      </c>
      <c r="K2657">
        <v>3.6555</v>
      </c>
      <c r="L2657" s="3">
        <f t="shared" si="205"/>
        <v>0.96454549144090851</v>
      </c>
      <c r="M2657" s="3">
        <f t="shared" si="206"/>
        <v>1.2039235351750246E-4</v>
      </c>
      <c r="N2657">
        <f t="shared" si="207"/>
        <v>3949626.635884223</v>
      </c>
      <c r="O2657">
        <f t="shared" si="208"/>
        <v>1.0804613967676715</v>
      </c>
      <c r="P2657" s="3">
        <f t="shared" si="209"/>
        <v>1.2039235351750246E-4</v>
      </c>
      <c r="Q2657" t="s">
        <v>1637</v>
      </c>
    </row>
    <row r="2658" spans="1:19" x14ac:dyDescent="0.35">
      <c r="A2658" t="s">
        <v>73</v>
      </c>
      <c r="B2658" t="s">
        <v>63</v>
      </c>
      <c r="C2658" t="s">
        <v>39</v>
      </c>
      <c r="D2658" t="s">
        <v>40</v>
      </c>
      <c r="E2658" t="s">
        <v>1081</v>
      </c>
      <c r="F2658" t="s">
        <v>1082</v>
      </c>
      <c r="H2658" t="s">
        <v>128</v>
      </c>
      <c r="I2658" s="3">
        <v>7.6160207923426796E-3</v>
      </c>
      <c r="J2658" s="7">
        <v>22768111124.330002</v>
      </c>
      <c r="K2658">
        <v>3.6555</v>
      </c>
      <c r="L2658" s="3">
        <f t="shared" si="205"/>
        <v>0.96577315585011125</v>
      </c>
      <c r="M2658" s="3">
        <f t="shared" si="206"/>
        <v>7.885931335126788E-3</v>
      </c>
      <c r="N2658">
        <f t="shared" si="207"/>
        <v>179547760.95700276</v>
      </c>
      <c r="O2658">
        <f t="shared" si="208"/>
        <v>49.117155233758105</v>
      </c>
      <c r="P2658" s="3">
        <f t="shared" si="209"/>
        <v>7.885931335126788E-3</v>
      </c>
      <c r="Q2658" t="s">
        <v>1638</v>
      </c>
      <c r="R2658" t="s">
        <v>920</v>
      </c>
      <c r="S2658" t="s">
        <v>1083</v>
      </c>
    </row>
    <row r="2659" spans="1:19" x14ac:dyDescent="0.35">
      <c r="A2659" t="s">
        <v>73</v>
      </c>
      <c r="B2659" t="s">
        <v>63</v>
      </c>
      <c r="C2659" t="s">
        <v>1636</v>
      </c>
      <c r="D2659" t="s">
        <v>1636</v>
      </c>
      <c r="E2659" t="s">
        <v>379</v>
      </c>
      <c r="F2659" t="s">
        <v>380</v>
      </c>
      <c r="G2659" t="s">
        <v>378</v>
      </c>
      <c r="H2659" t="s">
        <v>128</v>
      </c>
      <c r="I2659" s="3">
        <v>1.2521131786061271E-3</v>
      </c>
      <c r="J2659" s="7">
        <v>32806291433.700001</v>
      </c>
      <c r="K2659">
        <v>3.6555</v>
      </c>
      <c r="L2659" s="3">
        <f t="shared" si="205"/>
        <v>0.96454549144090851</v>
      </c>
      <c r="M2659" s="3">
        <f t="shared" si="206"/>
        <v>1.2981380242995371E-3</v>
      </c>
      <c r="N2659">
        <f t="shared" si="207"/>
        <v>42587094.346338145</v>
      </c>
      <c r="O2659">
        <f t="shared" si="208"/>
        <v>11.650142072586005</v>
      </c>
      <c r="P2659" s="3">
        <f t="shared" si="209"/>
        <v>1.2981380242995371E-3</v>
      </c>
      <c r="Q2659" t="s">
        <v>1637</v>
      </c>
    </row>
    <row r="2660" spans="1:19" x14ac:dyDescent="0.35">
      <c r="A2660" t="s">
        <v>73</v>
      </c>
      <c r="B2660" t="s">
        <v>63</v>
      </c>
      <c r="C2660" t="s">
        <v>29</v>
      </c>
      <c r="D2660" t="s">
        <v>30</v>
      </c>
      <c r="E2660" t="s">
        <v>96</v>
      </c>
      <c r="F2660" t="s">
        <v>97</v>
      </c>
      <c r="G2660" t="s">
        <v>45</v>
      </c>
      <c r="H2660" t="s">
        <v>33</v>
      </c>
      <c r="I2660" s="3">
        <v>3.6944963576909302E-2</v>
      </c>
      <c r="J2660" s="7">
        <v>6910701895.8100004</v>
      </c>
      <c r="K2660">
        <v>3.6555</v>
      </c>
      <c r="L2660" s="3">
        <f t="shared" si="205"/>
        <v>0.96566069792042464</v>
      </c>
      <c r="M2660" s="3">
        <f t="shared" si="206"/>
        <v>3.8258742078321341E-2</v>
      </c>
      <c r="N2660">
        <f t="shared" si="207"/>
        <v>264394761.41196114</v>
      </c>
      <c r="O2660">
        <f t="shared" si="208"/>
        <v>72.327933637521852</v>
      </c>
      <c r="P2660" s="3">
        <f t="shared" si="209"/>
        <v>3.8258742078321341E-2</v>
      </c>
      <c r="Q2660" t="s">
        <v>1638</v>
      </c>
      <c r="R2660" t="s">
        <v>33</v>
      </c>
      <c r="S2660" t="s">
        <v>45</v>
      </c>
    </row>
    <row r="2661" spans="1:19" x14ac:dyDescent="0.35">
      <c r="A2661" t="s">
        <v>73</v>
      </c>
      <c r="B2661" t="s">
        <v>63</v>
      </c>
      <c r="C2661" t="s">
        <v>1636</v>
      </c>
      <c r="D2661" t="s">
        <v>1636</v>
      </c>
      <c r="E2661" t="s">
        <v>385</v>
      </c>
      <c r="F2661" t="s">
        <v>386</v>
      </c>
      <c r="G2661" t="s">
        <v>378</v>
      </c>
      <c r="H2661" t="s">
        <v>128</v>
      </c>
      <c r="I2661" s="3">
        <v>1.5573348024102809E-4</v>
      </c>
      <c r="J2661" s="7">
        <v>32806291433.700001</v>
      </c>
      <c r="K2661">
        <v>3.6555</v>
      </c>
      <c r="L2661" s="3">
        <f t="shared" si="205"/>
        <v>0.96454549144090851</v>
      </c>
      <c r="M2661" s="3">
        <f t="shared" si="206"/>
        <v>1.6145789039807967E-4</v>
      </c>
      <c r="N2661">
        <f t="shared" si="207"/>
        <v>5296834.6066697948</v>
      </c>
      <c r="O2661">
        <f t="shared" si="208"/>
        <v>1.4490041325864573</v>
      </c>
      <c r="P2661" s="3">
        <f t="shared" si="209"/>
        <v>1.6145789039807967E-4</v>
      </c>
      <c r="Q2661" t="s">
        <v>1637</v>
      </c>
    </row>
    <row r="2662" spans="1:19" x14ac:dyDescent="0.35">
      <c r="A2662" t="s">
        <v>73</v>
      </c>
      <c r="B2662" t="s">
        <v>63</v>
      </c>
      <c r="C2662" t="s">
        <v>1636</v>
      </c>
      <c r="D2662" t="s">
        <v>1636</v>
      </c>
      <c r="E2662" t="s">
        <v>387</v>
      </c>
      <c r="F2662" t="s">
        <v>388</v>
      </c>
      <c r="G2662" t="s">
        <v>378</v>
      </c>
      <c r="H2662" t="s">
        <v>128</v>
      </c>
      <c r="I2662" s="3">
        <v>7.6616255586695644E-4</v>
      </c>
      <c r="J2662" s="7">
        <v>32806291433.700001</v>
      </c>
      <c r="K2662">
        <v>3.6555</v>
      </c>
      <c r="L2662" s="3">
        <f t="shared" si="205"/>
        <v>0.96454549144090851</v>
      </c>
      <c r="M2662" s="3">
        <f t="shared" si="206"/>
        <v>7.9432495684823206E-4</v>
      </c>
      <c r="N2662">
        <f t="shared" si="207"/>
        <v>26058856.02742428</v>
      </c>
      <c r="O2662">
        <f t="shared" si="208"/>
        <v>7.1286707775746905</v>
      </c>
      <c r="P2662" s="3">
        <f t="shared" si="209"/>
        <v>7.9432495684823206E-4</v>
      </c>
      <c r="Q2662" t="s">
        <v>1637</v>
      </c>
    </row>
    <row r="2663" spans="1:19" x14ac:dyDescent="0.35">
      <c r="A2663" t="s">
        <v>73</v>
      </c>
      <c r="B2663" t="s">
        <v>63</v>
      </c>
      <c r="C2663" t="s">
        <v>39</v>
      </c>
      <c r="D2663" t="s">
        <v>40</v>
      </c>
      <c r="E2663" t="s">
        <v>1479</v>
      </c>
      <c r="F2663" t="s">
        <v>1480</v>
      </c>
      <c r="H2663" t="s">
        <v>128</v>
      </c>
      <c r="I2663" s="3">
        <v>2.19664125911702E-3</v>
      </c>
      <c r="J2663" s="7">
        <v>22768111124.330002</v>
      </c>
      <c r="K2663">
        <v>3.6555</v>
      </c>
      <c r="L2663" s="3">
        <f t="shared" si="205"/>
        <v>0.96577315585011125</v>
      </c>
      <c r="M2663" s="3">
        <f t="shared" si="206"/>
        <v>2.274489869397385E-3</v>
      </c>
      <c r="N2663">
        <f t="shared" si="207"/>
        <v>51785838.097602494</v>
      </c>
      <c r="O2663">
        <f t="shared" si="208"/>
        <v>14.1665539864868</v>
      </c>
      <c r="P2663" s="3">
        <f t="shared" si="209"/>
        <v>2.274489869397385E-3</v>
      </c>
      <c r="Q2663" t="s">
        <v>1638</v>
      </c>
      <c r="R2663" t="s">
        <v>920</v>
      </c>
      <c r="S2663" t="s">
        <v>1481</v>
      </c>
    </row>
    <row r="2664" spans="1:19" x14ac:dyDescent="0.35">
      <c r="A2664" t="s">
        <v>73</v>
      </c>
      <c r="B2664" t="s">
        <v>63</v>
      </c>
      <c r="C2664" t="s">
        <v>29</v>
      </c>
      <c r="D2664" t="s">
        <v>30</v>
      </c>
      <c r="E2664" t="s">
        <v>525</v>
      </c>
      <c r="F2664" t="s">
        <v>526</v>
      </c>
      <c r="G2664" t="s">
        <v>527</v>
      </c>
      <c r="H2664" t="s">
        <v>452</v>
      </c>
      <c r="I2664" s="3">
        <v>1.40849205231052E-3</v>
      </c>
      <c r="J2664" s="7">
        <v>6910701895.8100004</v>
      </c>
      <c r="K2664">
        <v>3.6555</v>
      </c>
      <c r="L2664" s="3">
        <f t="shared" si="205"/>
        <v>0.96566069792042464</v>
      </c>
      <c r="M2664" s="3">
        <f t="shared" si="206"/>
        <v>1.4585786242970686E-3</v>
      </c>
      <c r="N2664">
        <f t="shared" si="207"/>
        <v>10079802.064117694</v>
      </c>
      <c r="O2664">
        <f t="shared" si="208"/>
        <v>2.7574345682171235</v>
      </c>
      <c r="P2664" s="3">
        <f t="shared" si="209"/>
        <v>1.4585786242970686E-3</v>
      </c>
      <c r="Q2664" t="s">
        <v>1638</v>
      </c>
      <c r="R2664" t="s">
        <v>452</v>
      </c>
      <c r="S2664" t="s">
        <v>527</v>
      </c>
    </row>
    <row r="2665" spans="1:19" x14ac:dyDescent="0.35">
      <c r="A2665" t="s">
        <v>73</v>
      </c>
      <c r="B2665" t="s">
        <v>63</v>
      </c>
      <c r="C2665" t="s">
        <v>1636</v>
      </c>
      <c r="D2665" t="s">
        <v>1636</v>
      </c>
      <c r="E2665" t="s">
        <v>383</v>
      </c>
      <c r="F2665" t="s">
        <v>384</v>
      </c>
      <c r="G2665" t="s">
        <v>378</v>
      </c>
      <c r="H2665" t="s">
        <v>128</v>
      </c>
      <c r="I2665" s="3">
        <v>2.7669304350377399E-4</v>
      </c>
      <c r="J2665" s="7">
        <v>32806291433.700001</v>
      </c>
      <c r="K2665">
        <v>3.6555</v>
      </c>
      <c r="L2665" s="3">
        <f t="shared" si="205"/>
        <v>0.96454549144090851</v>
      </c>
      <c r="M2665" s="3">
        <f t="shared" si="206"/>
        <v>2.8686365335701242E-4</v>
      </c>
      <c r="N2665">
        <f t="shared" si="207"/>
        <v>9410932.6137660425</v>
      </c>
      <c r="O2665">
        <f t="shared" si="208"/>
        <v>2.5744583815527404</v>
      </c>
      <c r="P2665" s="3">
        <f t="shared" si="209"/>
        <v>2.8686365335701242E-4</v>
      </c>
      <c r="Q2665" t="s">
        <v>1637</v>
      </c>
    </row>
    <row r="2666" spans="1:19" x14ac:dyDescent="0.35">
      <c r="A2666" t="s">
        <v>73</v>
      </c>
      <c r="B2666" t="s">
        <v>63</v>
      </c>
      <c r="C2666" t="s">
        <v>39</v>
      </c>
      <c r="D2666" t="s">
        <v>40</v>
      </c>
      <c r="E2666" t="s">
        <v>1103</v>
      </c>
      <c r="F2666" t="s">
        <v>1104</v>
      </c>
      <c r="H2666" t="s">
        <v>128</v>
      </c>
      <c r="I2666" s="3">
        <v>3.6237752299834269E-3</v>
      </c>
      <c r="J2666" s="7">
        <v>22768111124.330002</v>
      </c>
      <c r="K2666">
        <v>3.6555</v>
      </c>
      <c r="L2666" s="3">
        <f t="shared" si="205"/>
        <v>0.96577315585011125</v>
      </c>
      <c r="M2666" s="3">
        <f t="shared" si="206"/>
        <v>3.7522012369391633E-3</v>
      </c>
      <c r="N2666">
        <f t="shared" si="207"/>
        <v>85430534.72347936</v>
      </c>
      <c r="O2666">
        <f t="shared" si="208"/>
        <v>23.37041026493759</v>
      </c>
      <c r="P2666" s="3">
        <f t="shared" si="209"/>
        <v>3.7522012369391633E-3</v>
      </c>
      <c r="Q2666" t="s">
        <v>1638</v>
      </c>
      <c r="R2666" t="s">
        <v>920</v>
      </c>
      <c r="S2666" t="s">
        <v>1105</v>
      </c>
    </row>
    <row r="2667" spans="1:19" x14ac:dyDescent="0.35">
      <c r="A2667" t="s">
        <v>73</v>
      </c>
      <c r="B2667" t="s">
        <v>63</v>
      </c>
      <c r="C2667" t="s">
        <v>1636</v>
      </c>
      <c r="D2667" t="s">
        <v>1636</v>
      </c>
      <c r="E2667" t="s">
        <v>257</v>
      </c>
      <c r="F2667" t="s">
        <v>258</v>
      </c>
      <c r="G2667" t="s">
        <v>259</v>
      </c>
      <c r="H2667" t="s">
        <v>128</v>
      </c>
      <c r="I2667" s="3">
        <v>5.8731744658031555E-4</v>
      </c>
      <c r="J2667" s="7">
        <v>32806291433.700001</v>
      </c>
      <c r="K2667">
        <v>3.6555</v>
      </c>
      <c r="L2667" s="3">
        <f t="shared" si="205"/>
        <v>0.96454549144090851</v>
      </c>
      <c r="M2667" s="3">
        <f t="shared" si="206"/>
        <v>6.0890590624495882E-4</v>
      </c>
      <c r="N2667">
        <f t="shared" si="207"/>
        <v>19975944.615973327</v>
      </c>
      <c r="O2667">
        <f t="shared" si="208"/>
        <v>5.4646271689162429</v>
      </c>
      <c r="P2667" s="3">
        <f t="shared" si="209"/>
        <v>6.0890590624495882E-4</v>
      </c>
      <c r="Q2667" t="s">
        <v>1637</v>
      </c>
    </row>
    <row r="2668" spans="1:19" x14ac:dyDescent="0.35">
      <c r="A2668" t="s">
        <v>73</v>
      </c>
      <c r="B2668" t="s">
        <v>63</v>
      </c>
      <c r="C2668" t="s">
        <v>1636</v>
      </c>
      <c r="D2668" t="s">
        <v>1636</v>
      </c>
      <c r="E2668" t="s">
        <v>298</v>
      </c>
      <c r="F2668" t="s">
        <v>299</v>
      </c>
      <c r="H2668" t="s">
        <v>128</v>
      </c>
      <c r="I2668" s="3">
        <v>2.576242433986384E-3</v>
      </c>
      <c r="J2668" s="7">
        <v>32806291433.700001</v>
      </c>
      <c r="K2668">
        <v>3.6555</v>
      </c>
      <c r="L2668" s="3">
        <f t="shared" si="205"/>
        <v>0.96454549144090851</v>
      </c>
      <c r="M2668" s="3">
        <f t="shared" si="206"/>
        <v>2.6709392733128686E-3</v>
      </c>
      <c r="N2668">
        <f t="shared" si="207"/>
        <v>87623612.20201686</v>
      </c>
      <c r="O2668">
        <f t="shared" si="208"/>
        <v>23.970349391879868</v>
      </c>
      <c r="P2668" s="3">
        <f t="shared" si="209"/>
        <v>2.6709392733128682E-3</v>
      </c>
      <c r="Q2668" t="s">
        <v>1637</v>
      </c>
    </row>
    <row r="2669" spans="1:19" x14ac:dyDescent="0.35">
      <c r="A2669" t="s">
        <v>73</v>
      </c>
      <c r="B2669" t="s">
        <v>63</v>
      </c>
      <c r="C2669" t="s">
        <v>29</v>
      </c>
      <c r="D2669" t="s">
        <v>30</v>
      </c>
      <c r="E2669" t="s">
        <v>98</v>
      </c>
      <c r="F2669" t="s">
        <v>99</v>
      </c>
      <c r="G2669" t="s">
        <v>58</v>
      </c>
      <c r="H2669" t="s">
        <v>33</v>
      </c>
      <c r="I2669" s="3">
        <v>6.3797779332505902E-3</v>
      </c>
      <c r="J2669" s="7">
        <v>6910701895.8100004</v>
      </c>
      <c r="K2669">
        <v>3.6555</v>
      </c>
      <c r="L2669" s="3">
        <f t="shared" si="205"/>
        <v>0.96566069792042464</v>
      </c>
      <c r="M2669" s="3">
        <f t="shared" si="206"/>
        <v>6.6066455298321733E-3</v>
      </c>
      <c r="N2669">
        <f t="shared" si="207"/>
        <v>45656557.787955865</v>
      </c>
      <c r="O2669">
        <f t="shared" si="208"/>
        <v>12.489825684025678</v>
      </c>
      <c r="P2669" s="3">
        <f t="shared" si="209"/>
        <v>6.6066455298321733E-3</v>
      </c>
      <c r="Q2669" t="s">
        <v>1638</v>
      </c>
      <c r="R2669" t="s">
        <v>33</v>
      </c>
      <c r="S2669" t="s">
        <v>58</v>
      </c>
    </row>
    <row r="2670" spans="1:19" x14ac:dyDescent="0.35">
      <c r="A2670" t="s">
        <v>73</v>
      </c>
      <c r="B2670" t="s">
        <v>63</v>
      </c>
      <c r="C2670" t="s">
        <v>1636</v>
      </c>
      <c r="D2670" t="s">
        <v>1636</v>
      </c>
      <c r="E2670" t="s">
        <v>269</v>
      </c>
      <c r="F2670" t="s">
        <v>270</v>
      </c>
      <c r="G2670" t="s">
        <v>271</v>
      </c>
      <c r="H2670" t="s">
        <v>128</v>
      </c>
      <c r="I2670" s="3">
        <v>2.0941469366000469E-3</v>
      </c>
      <c r="J2670" s="7">
        <v>32806291433.700001</v>
      </c>
      <c r="K2670">
        <v>3.6555</v>
      </c>
      <c r="L2670" s="3">
        <f t="shared" si="205"/>
        <v>0.96454549144090851</v>
      </c>
      <c r="M2670" s="3">
        <f t="shared" si="206"/>
        <v>2.1711230368944624E-3</v>
      </c>
      <c r="N2670">
        <f t="shared" si="207"/>
        <v>71226495.086779535</v>
      </c>
      <c r="O2670">
        <f t="shared" si="208"/>
        <v>19.484747664281091</v>
      </c>
      <c r="P2670" s="3">
        <f t="shared" si="209"/>
        <v>2.1711230368944624E-3</v>
      </c>
      <c r="Q2670" t="s">
        <v>1637</v>
      </c>
    </row>
    <row r="2671" spans="1:19" x14ac:dyDescent="0.35">
      <c r="A2671" t="s">
        <v>73</v>
      </c>
      <c r="B2671" t="s">
        <v>63</v>
      </c>
      <c r="C2671" t="s">
        <v>29</v>
      </c>
      <c r="D2671" t="s">
        <v>30</v>
      </c>
      <c r="E2671" t="s">
        <v>528</v>
      </c>
      <c r="F2671" t="s">
        <v>529</v>
      </c>
      <c r="G2671" t="s">
        <v>530</v>
      </c>
      <c r="H2671" t="s">
        <v>452</v>
      </c>
      <c r="I2671" s="3">
        <v>1.89246911897911E-2</v>
      </c>
      <c r="J2671" s="7">
        <v>6910701895.8100004</v>
      </c>
      <c r="K2671">
        <v>3.6555</v>
      </c>
      <c r="L2671" s="3">
        <f t="shared" si="205"/>
        <v>0.96566069792042464</v>
      </c>
      <c r="M2671" s="3">
        <f t="shared" si="206"/>
        <v>1.9597661197712522E-2</v>
      </c>
      <c r="N2671">
        <f t="shared" si="207"/>
        <v>135433594.39247403</v>
      </c>
      <c r="O2671">
        <f t="shared" si="208"/>
        <v>37.049266691963894</v>
      </c>
      <c r="P2671" s="3">
        <f t="shared" si="209"/>
        <v>1.9597661197712526E-2</v>
      </c>
      <c r="Q2671" t="s">
        <v>1638</v>
      </c>
      <c r="R2671" t="s">
        <v>452</v>
      </c>
      <c r="S2671" t="s">
        <v>530</v>
      </c>
    </row>
    <row r="2672" spans="1:19" x14ac:dyDescent="0.35">
      <c r="A2672" t="s">
        <v>73</v>
      </c>
      <c r="B2672" t="s">
        <v>63</v>
      </c>
      <c r="C2672" t="s">
        <v>39</v>
      </c>
      <c r="D2672" t="s">
        <v>40</v>
      </c>
      <c r="E2672" t="s">
        <v>102</v>
      </c>
      <c r="F2672" t="s">
        <v>103</v>
      </c>
      <c r="G2672" t="s">
        <v>62</v>
      </c>
      <c r="H2672" t="s">
        <v>33</v>
      </c>
      <c r="I2672" s="3">
        <v>1.47001458730585E-2</v>
      </c>
      <c r="J2672" s="7">
        <v>22768111124.330002</v>
      </c>
      <c r="K2672">
        <v>3.6555</v>
      </c>
      <c r="L2672" s="3">
        <f t="shared" si="205"/>
        <v>0.96577315585011125</v>
      </c>
      <c r="M2672" s="3">
        <f t="shared" si="206"/>
        <v>1.5221116660794799E-2</v>
      </c>
      <c r="N2672">
        <f t="shared" si="207"/>
        <v>346556075.56936681</v>
      </c>
      <c r="O2672">
        <f t="shared" si="208"/>
        <v>94.804014654456793</v>
      </c>
      <c r="P2672" s="3">
        <f t="shared" si="209"/>
        <v>1.5221116660794801E-2</v>
      </c>
      <c r="Q2672" t="s">
        <v>1638</v>
      </c>
      <c r="R2672" t="s">
        <v>33</v>
      </c>
      <c r="S2672" t="s">
        <v>62</v>
      </c>
    </row>
    <row r="2673" spans="1:19" x14ac:dyDescent="0.35">
      <c r="A2673" t="s">
        <v>73</v>
      </c>
      <c r="B2673" t="s">
        <v>63</v>
      </c>
      <c r="C2673" t="s">
        <v>1636</v>
      </c>
      <c r="D2673" t="s">
        <v>1636</v>
      </c>
      <c r="E2673" t="s">
        <v>405</v>
      </c>
      <c r="F2673" t="s">
        <v>406</v>
      </c>
      <c r="G2673" t="s">
        <v>407</v>
      </c>
      <c r="H2673" t="s">
        <v>128</v>
      </c>
      <c r="I2673" s="3">
        <v>5.6241289700221684E-3</v>
      </c>
      <c r="J2673" s="7">
        <v>32806291433.700001</v>
      </c>
      <c r="K2673">
        <v>3.6555</v>
      </c>
      <c r="L2673" s="3">
        <f t="shared" si="205"/>
        <v>0.96454549144090851</v>
      </c>
      <c r="M2673" s="3">
        <f t="shared" si="206"/>
        <v>5.830859218076313E-3</v>
      </c>
      <c r="N2673">
        <f t="shared" si="207"/>
        <v>191288866.81708762</v>
      </c>
      <c r="O2673">
        <f t="shared" si="208"/>
        <v>52.329056713743022</v>
      </c>
      <c r="P2673" s="3">
        <f t="shared" si="209"/>
        <v>5.830859218076313E-3</v>
      </c>
      <c r="Q2673" t="s">
        <v>1637</v>
      </c>
    </row>
    <row r="2674" spans="1:19" x14ac:dyDescent="0.35">
      <c r="A2674" t="s">
        <v>73</v>
      </c>
      <c r="B2674" t="s">
        <v>63</v>
      </c>
      <c r="C2674" t="s">
        <v>39</v>
      </c>
      <c r="D2674" t="s">
        <v>40</v>
      </c>
      <c r="E2674" t="s">
        <v>528</v>
      </c>
      <c r="F2674" t="s">
        <v>529</v>
      </c>
      <c r="G2674" t="s">
        <v>530</v>
      </c>
      <c r="H2674" t="s">
        <v>452</v>
      </c>
      <c r="I2674" s="3">
        <v>2.24753373966563E-2</v>
      </c>
      <c r="J2674" s="7">
        <v>22768111124.330002</v>
      </c>
      <c r="K2674">
        <v>3.6555</v>
      </c>
      <c r="L2674" s="3">
        <f t="shared" si="205"/>
        <v>0.96577315585011125</v>
      </c>
      <c r="M2674" s="3">
        <f t="shared" si="206"/>
        <v>2.3271859712100437E-2</v>
      </c>
      <c r="N2674">
        <f t="shared" si="207"/>
        <v>529856287.99492115</v>
      </c>
      <c r="O2674">
        <f t="shared" si="208"/>
        <v>144.94769196961323</v>
      </c>
      <c r="P2674" s="3">
        <f t="shared" si="209"/>
        <v>2.3271859712100437E-2</v>
      </c>
      <c r="Q2674" t="s">
        <v>1638</v>
      </c>
      <c r="R2674" t="s">
        <v>452</v>
      </c>
      <c r="S2674" t="s">
        <v>530</v>
      </c>
    </row>
    <row r="2675" spans="1:19" x14ac:dyDescent="0.35">
      <c r="A2675" t="s">
        <v>73</v>
      </c>
      <c r="B2675" t="s">
        <v>63</v>
      </c>
      <c r="C2675" t="s">
        <v>1636</v>
      </c>
      <c r="D2675" t="s">
        <v>1636</v>
      </c>
      <c r="E2675" t="s">
        <v>1387</v>
      </c>
      <c r="F2675" t="s">
        <v>1388</v>
      </c>
      <c r="H2675" t="s">
        <v>128</v>
      </c>
      <c r="I2675" s="3">
        <v>2.3063877595712479E-3</v>
      </c>
      <c r="J2675" s="7">
        <v>32806291433.700001</v>
      </c>
      <c r="K2675">
        <v>3.6555</v>
      </c>
      <c r="L2675" s="3">
        <f t="shared" si="205"/>
        <v>0.96454549144090851</v>
      </c>
      <c r="M2675" s="3">
        <f t="shared" si="206"/>
        <v>2.3911653520103E-3</v>
      </c>
      <c r="N2675">
        <f t="shared" si="207"/>
        <v>78445267.404215753</v>
      </c>
      <c r="O2675">
        <f t="shared" si="208"/>
        <v>21.459517823612572</v>
      </c>
      <c r="P2675" s="3">
        <f t="shared" si="209"/>
        <v>2.3911653520103E-3</v>
      </c>
      <c r="Q2675" t="s">
        <v>1637</v>
      </c>
    </row>
    <row r="2676" spans="1:19" x14ac:dyDescent="0.35">
      <c r="A2676" t="s">
        <v>73</v>
      </c>
      <c r="B2676" t="s">
        <v>63</v>
      </c>
      <c r="C2676" t="s">
        <v>1636</v>
      </c>
      <c r="D2676" t="s">
        <v>1636</v>
      </c>
      <c r="E2676" t="s">
        <v>398</v>
      </c>
      <c r="F2676" t="s">
        <v>399</v>
      </c>
      <c r="H2676" t="s">
        <v>128</v>
      </c>
      <c r="I2676" s="3">
        <v>1.19220719061961E-3</v>
      </c>
      <c r="J2676" s="7">
        <v>32806291433.700001</v>
      </c>
      <c r="K2676">
        <v>3.6555</v>
      </c>
      <c r="L2676" s="3">
        <f t="shared" si="205"/>
        <v>0.96454549144090851</v>
      </c>
      <c r="M2676" s="3">
        <f t="shared" si="206"/>
        <v>1.2360300278202573E-3</v>
      </c>
      <c r="N2676">
        <f t="shared" si="207"/>
        <v>40549561.313475683</v>
      </c>
      <c r="O2676">
        <f t="shared" si="208"/>
        <v>11.092753744624725</v>
      </c>
      <c r="P2676" s="3">
        <f t="shared" si="209"/>
        <v>1.2360300278202573E-3</v>
      </c>
      <c r="Q2676" t="s">
        <v>1637</v>
      </c>
    </row>
    <row r="2677" spans="1:19" x14ac:dyDescent="0.35">
      <c r="A2677" t="s">
        <v>73</v>
      </c>
      <c r="B2677" t="s">
        <v>63</v>
      </c>
      <c r="C2677" t="s">
        <v>39</v>
      </c>
      <c r="D2677" t="s">
        <v>40</v>
      </c>
      <c r="E2677" t="s">
        <v>1118</v>
      </c>
      <c r="F2677" t="s">
        <v>1119</v>
      </c>
      <c r="H2677" t="s">
        <v>128</v>
      </c>
      <c r="I2677" s="3">
        <v>2.9804465628792599E-4</v>
      </c>
      <c r="J2677" s="7">
        <v>22768111124.330002</v>
      </c>
      <c r="K2677">
        <v>3.6555</v>
      </c>
      <c r="L2677" s="3">
        <f t="shared" si="205"/>
        <v>0.96577315585011125</v>
      </c>
      <c r="M2677" s="3">
        <f t="shared" si="206"/>
        <v>3.086073106117507E-4</v>
      </c>
      <c r="N2677">
        <f t="shared" si="207"/>
        <v>7026405.5417889655</v>
      </c>
      <c r="O2677">
        <f t="shared" si="208"/>
        <v>1.9221462294594351</v>
      </c>
      <c r="P2677" s="3">
        <f t="shared" si="209"/>
        <v>3.086073106117507E-4</v>
      </c>
      <c r="Q2677" t="s">
        <v>1638</v>
      </c>
      <c r="R2677" t="s">
        <v>920</v>
      </c>
      <c r="S2677" t="s">
        <v>1120</v>
      </c>
    </row>
    <row r="2678" spans="1:19" x14ac:dyDescent="0.35">
      <c r="A2678" t="s">
        <v>73</v>
      </c>
      <c r="B2678" t="s">
        <v>63</v>
      </c>
      <c r="C2678" t="s">
        <v>1636</v>
      </c>
      <c r="D2678" t="s">
        <v>1636</v>
      </c>
      <c r="E2678" t="s">
        <v>358</v>
      </c>
      <c r="F2678" t="s">
        <v>359</v>
      </c>
      <c r="G2678" t="s">
        <v>360</v>
      </c>
      <c r="H2678" t="s">
        <v>128</v>
      </c>
      <c r="I2678" s="3">
        <v>5.3271935001652549E-4</v>
      </c>
      <c r="J2678" s="7">
        <v>32806291433.700001</v>
      </c>
      <c r="K2678">
        <v>3.6555</v>
      </c>
      <c r="L2678" s="3">
        <f t="shared" si="205"/>
        <v>0.96454549144090851</v>
      </c>
      <c r="M2678" s="3">
        <f t="shared" si="206"/>
        <v>5.5230090726017533E-4</v>
      </c>
      <c r="N2678">
        <f t="shared" si="207"/>
        <v>18118944.522674229</v>
      </c>
      <c r="O2678">
        <f t="shared" si="208"/>
        <v>4.9566255020309749</v>
      </c>
      <c r="P2678" s="3">
        <f t="shared" si="209"/>
        <v>5.5230090726017533E-4</v>
      </c>
      <c r="Q2678" t="s">
        <v>1637</v>
      </c>
    </row>
    <row r="2679" spans="1:19" x14ac:dyDescent="0.35">
      <c r="A2679" t="s">
        <v>73</v>
      </c>
      <c r="B2679" t="s">
        <v>63</v>
      </c>
      <c r="C2679" t="s">
        <v>76</v>
      </c>
      <c r="D2679" t="s">
        <v>77</v>
      </c>
      <c r="E2679" t="s">
        <v>1118</v>
      </c>
      <c r="F2679" t="s">
        <v>1119</v>
      </c>
      <c r="H2679" t="s">
        <v>128</v>
      </c>
      <c r="I2679" s="3">
        <v>2.13209642499917E-3</v>
      </c>
      <c r="J2679" s="7">
        <v>3127478413.5599999</v>
      </c>
      <c r="K2679">
        <v>3.6555</v>
      </c>
      <c r="L2679" s="3">
        <f t="shared" si="205"/>
        <v>0.95314382706178991</v>
      </c>
      <c r="M2679" s="3">
        <f t="shared" si="206"/>
        <v>2.2369094405947946E-3</v>
      </c>
      <c r="N2679">
        <f t="shared" si="207"/>
        <v>6995885.9885487948</v>
      </c>
      <c r="O2679">
        <f t="shared" si="208"/>
        <v>1.913797288619558</v>
      </c>
      <c r="P2679" s="3">
        <f t="shared" si="209"/>
        <v>2.2369094405947946E-3</v>
      </c>
      <c r="Q2679" t="s">
        <v>1638</v>
      </c>
      <c r="R2679" t="s">
        <v>920</v>
      </c>
      <c r="S2679" t="s">
        <v>1120</v>
      </c>
    </row>
    <row r="2680" spans="1:19" x14ac:dyDescent="0.35">
      <c r="A2680" t="s">
        <v>73</v>
      </c>
      <c r="B2680" t="s">
        <v>63</v>
      </c>
      <c r="C2680" t="s">
        <v>76</v>
      </c>
      <c r="D2680" t="s">
        <v>77</v>
      </c>
      <c r="E2680" t="s">
        <v>544</v>
      </c>
      <c r="F2680" t="s">
        <v>545</v>
      </c>
      <c r="G2680" t="s">
        <v>546</v>
      </c>
      <c r="H2680" t="s">
        <v>452</v>
      </c>
      <c r="I2680" s="3">
        <v>5.8961229123255896E-11</v>
      </c>
      <c r="J2680" s="7">
        <v>3127478413.5599999</v>
      </c>
      <c r="K2680">
        <v>3.6555</v>
      </c>
      <c r="L2680" s="3">
        <f t="shared" si="205"/>
        <v>0.95314382706178991</v>
      </c>
      <c r="M2680" s="3">
        <f t="shared" si="206"/>
        <v>6.1859739788708292E-11</v>
      </c>
      <c r="N2680">
        <f t="shared" si="207"/>
        <v>0.1934650008576238</v>
      </c>
      <c r="O2680">
        <f t="shared" si="208"/>
        <v>5.2924360787203887E-8</v>
      </c>
      <c r="P2680" s="3">
        <f t="shared" si="209"/>
        <v>6.1859739788708292E-11</v>
      </c>
      <c r="Q2680" t="s">
        <v>1638</v>
      </c>
      <c r="R2680" t="s">
        <v>452</v>
      </c>
      <c r="S2680" t="s">
        <v>546</v>
      </c>
    </row>
    <row r="2681" spans="1:19" x14ac:dyDescent="0.35">
      <c r="A2681" t="s">
        <v>73</v>
      </c>
      <c r="B2681" t="s">
        <v>63</v>
      </c>
      <c r="C2681" t="s">
        <v>1636</v>
      </c>
      <c r="D2681" t="s">
        <v>1636</v>
      </c>
      <c r="E2681" t="s">
        <v>347</v>
      </c>
      <c r="F2681" t="s">
        <v>348</v>
      </c>
      <c r="H2681" t="s">
        <v>128</v>
      </c>
      <c r="I2681" s="3">
        <v>6.4307292435421368E-4</v>
      </c>
      <c r="J2681" s="7">
        <v>32806291433.700001</v>
      </c>
      <c r="K2681">
        <v>3.6555</v>
      </c>
      <c r="L2681" s="3">
        <f t="shared" si="205"/>
        <v>0.96454549144090851</v>
      </c>
      <c r="M2681" s="3">
        <f t="shared" si="206"/>
        <v>6.6671082915285243E-4</v>
      </c>
      <c r="N2681">
        <f t="shared" si="207"/>
        <v>21872309.763192248</v>
      </c>
      <c r="O2681">
        <f t="shared" si="208"/>
        <v>5.9833975552433998</v>
      </c>
      <c r="P2681" s="3">
        <f t="shared" si="209"/>
        <v>6.6671082915285243E-4</v>
      </c>
      <c r="Q2681" t="s">
        <v>1637</v>
      </c>
    </row>
    <row r="2682" spans="1:19" x14ac:dyDescent="0.35">
      <c r="A2682" t="s">
        <v>73</v>
      </c>
      <c r="B2682" t="s">
        <v>63</v>
      </c>
      <c r="C2682" t="s">
        <v>1636</v>
      </c>
      <c r="D2682" t="s">
        <v>1636</v>
      </c>
      <c r="E2682" t="s">
        <v>1398</v>
      </c>
      <c r="F2682" t="s">
        <v>1399</v>
      </c>
      <c r="H2682" t="s">
        <v>128</v>
      </c>
      <c r="I2682" s="3">
        <v>9.0670707956198729E-4</v>
      </c>
      <c r="J2682" s="7">
        <v>32806291433.700001</v>
      </c>
      <c r="K2682">
        <v>3.6555</v>
      </c>
      <c r="L2682" s="3">
        <f t="shared" si="205"/>
        <v>0.96454549144090851</v>
      </c>
      <c r="M2682" s="3">
        <f t="shared" si="206"/>
        <v>9.4003557904509202E-4</v>
      </c>
      <c r="N2682">
        <f t="shared" si="207"/>
        <v>30839081.164200224</v>
      </c>
      <c r="O2682">
        <f t="shared" si="208"/>
        <v>8.4363510228970657</v>
      </c>
      <c r="P2682" s="3">
        <f t="shared" si="209"/>
        <v>9.4003557904509202E-4</v>
      </c>
      <c r="Q2682" t="s">
        <v>1637</v>
      </c>
    </row>
    <row r="2683" spans="1:19" x14ac:dyDescent="0.35">
      <c r="A2683" t="s">
        <v>73</v>
      </c>
      <c r="B2683" t="s">
        <v>63</v>
      </c>
      <c r="C2683" t="s">
        <v>76</v>
      </c>
      <c r="D2683" t="s">
        <v>77</v>
      </c>
      <c r="E2683" t="s">
        <v>102</v>
      </c>
      <c r="F2683" t="s">
        <v>103</v>
      </c>
      <c r="G2683" t="s">
        <v>62</v>
      </c>
      <c r="H2683" t="s">
        <v>33</v>
      </c>
      <c r="I2683" s="3">
        <v>1.6496615334482399E-4</v>
      </c>
      <c r="J2683" s="7">
        <v>3127478413.5599999</v>
      </c>
      <c r="K2683">
        <v>3.6555</v>
      </c>
      <c r="L2683" s="3">
        <f t="shared" si="205"/>
        <v>0.95314382706178991</v>
      </c>
      <c r="M2683" s="3">
        <f t="shared" si="206"/>
        <v>1.7307582408979883E-4</v>
      </c>
      <c r="N2683">
        <f t="shared" si="207"/>
        <v>541290.90374995372</v>
      </c>
      <c r="O2683">
        <f t="shared" si="208"/>
        <v>0.14807574989740219</v>
      </c>
      <c r="P2683" s="3">
        <f t="shared" si="209"/>
        <v>1.7307582408979886E-4</v>
      </c>
      <c r="Q2683" t="s">
        <v>1638</v>
      </c>
      <c r="R2683" t="s">
        <v>33</v>
      </c>
      <c r="S2683" t="s">
        <v>62</v>
      </c>
    </row>
    <row r="2684" spans="1:19" x14ac:dyDescent="0.35">
      <c r="A2684" t="s">
        <v>73</v>
      </c>
      <c r="B2684" t="s">
        <v>63</v>
      </c>
      <c r="C2684" t="s">
        <v>1636</v>
      </c>
      <c r="D2684" t="s">
        <v>1636</v>
      </c>
      <c r="E2684" t="s">
        <v>266</v>
      </c>
      <c r="F2684" t="s">
        <v>267</v>
      </c>
      <c r="G2684" t="s">
        <v>1645</v>
      </c>
      <c r="H2684" t="s">
        <v>128</v>
      </c>
      <c r="I2684" s="3">
        <v>3.3623951820515371E-4</v>
      </c>
      <c r="J2684" s="7">
        <v>32806291433.700001</v>
      </c>
      <c r="K2684">
        <v>3.6555</v>
      </c>
      <c r="L2684" s="3">
        <f t="shared" si="205"/>
        <v>0.96454549144090851</v>
      </c>
      <c r="M2684" s="3">
        <f t="shared" si="206"/>
        <v>3.4859892165672201E-4</v>
      </c>
      <c r="N2684">
        <f t="shared" si="207"/>
        <v>11436237.817343976</v>
      </c>
      <c r="O2684">
        <f t="shared" si="208"/>
        <v>3.1285016597849751</v>
      </c>
      <c r="P2684" s="3">
        <f t="shared" si="209"/>
        <v>3.4859892165672201E-4</v>
      </c>
      <c r="Q2684" t="s">
        <v>1637</v>
      </c>
    </row>
    <row r="2685" spans="1:19" x14ac:dyDescent="0.35">
      <c r="A2685" t="s">
        <v>73</v>
      </c>
      <c r="B2685" t="s">
        <v>63</v>
      </c>
      <c r="C2685" t="s">
        <v>39</v>
      </c>
      <c r="D2685" t="s">
        <v>40</v>
      </c>
      <c r="E2685" t="s">
        <v>553</v>
      </c>
      <c r="F2685" t="s">
        <v>554</v>
      </c>
      <c r="G2685" t="s">
        <v>555</v>
      </c>
      <c r="H2685" t="s">
        <v>452</v>
      </c>
      <c r="I2685" s="3">
        <v>1.61985906209419E-3</v>
      </c>
      <c r="J2685" s="7">
        <v>22768111124.330002</v>
      </c>
      <c r="K2685">
        <v>3.6555</v>
      </c>
      <c r="L2685" s="3">
        <f t="shared" si="205"/>
        <v>0.96577315585011125</v>
      </c>
      <c r="M2685" s="3">
        <f t="shared" si="206"/>
        <v>1.6772666047735886E-3</v>
      </c>
      <c r="N2685">
        <f t="shared" si="207"/>
        <v>38188192.442612752</v>
      </c>
      <c r="O2685">
        <f t="shared" si="208"/>
        <v>10.446776759024143</v>
      </c>
      <c r="P2685" s="3">
        <f t="shared" si="209"/>
        <v>1.6772666047735884E-3</v>
      </c>
      <c r="Q2685" t="s">
        <v>1638</v>
      </c>
      <c r="R2685" t="s">
        <v>452</v>
      </c>
      <c r="S2685" t="s">
        <v>555</v>
      </c>
    </row>
    <row r="2686" spans="1:19" x14ac:dyDescent="0.35">
      <c r="A2686" t="s">
        <v>73</v>
      </c>
      <c r="B2686" t="s">
        <v>63</v>
      </c>
      <c r="C2686" t="s">
        <v>29</v>
      </c>
      <c r="D2686" t="s">
        <v>30</v>
      </c>
      <c r="E2686" t="s">
        <v>102</v>
      </c>
      <c r="F2686" t="s">
        <v>103</v>
      </c>
      <c r="G2686" t="s">
        <v>62</v>
      </c>
      <c r="H2686" t="s">
        <v>33</v>
      </c>
      <c r="I2686" s="3">
        <v>7.9790898658496333E-3</v>
      </c>
      <c r="J2686" s="7">
        <v>6910701895.8100004</v>
      </c>
      <c r="K2686">
        <v>3.6555</v>
      </c>
      <c r="L2686" s="3">
        <f t="shared" si="205"/>
        <v>0.96566069792042464</v>
      </c>
      <c r="M2686" s="3">
        <f t="shared" si="206"/>
        <v>8.262829669916991E-3</v>
      </c>
      <c r="N2686">
        <f t="shared" si="207"/>
        <v>57101952.66465047</v>
      </c>
      <c r="O2686">
        <f t="shared" si="208"/>
        <v>15.620832352523724</v>
      </c>
      <c r="P2686" s="3">
        <f t="shared" si="209"/>
        <v>8.262829669916991E-3</v>
      </c>
      <c r="Q2686" t="s">
        <v>1638</v>
      </c>
      <c r="R2686" t="s">
        <v>33</v>
      </c>
      <c r="S2686" t="s">
        <v>62</v>
      </c>
    </row>
    <row r="2687" spans="1:19" x14ac:dyDescent="0.35">
      <c r="A2687" t="s">
        <v>73</v>
      </c>
      <c r="B2687" t="s">
        <v>63</v>
      </c>
      <c r="C2687" t="s">
        <v>1636</v>
      </c>
      <c r="D2687" t="s">
        <v>1636</v>
      </c>
      <c r="E2687" t="s">
        <v>1646</v>
      </c>
      <c r="F2687" t="s">
        <v>1647</v>
      </c>
      <c r="G2687" t="s">
        <v>1648</v>
      </c>
      <c r="H2687" t="s">
        <v>128</v>
      </c>
      <c r="I2687" s="3">
        <v>8.0065825879985827E-4</v>
      </c>
      <c r="J2687" s="7">
        <v>32806291433.700001</v>
      </c>
      <c r="K2687">
        <v>3.6555</v>
      </c>
      <c r="L2687" s="3">
        <f t="shared" si="205"/>
        <v>0.96454549144090851</v>
      </c>
      <c r="M2687" s="3">
        <f t="shared" si="206"/>
        <v>8.300886437235599E-4</v>
      </c>
      <c r="N2687">
        <f t="shared" si="207"/>
        <v>27232129.961799875</v>
      </c>
      <c r="O2687">
        <f t="shared" si="208"/>
        <v>7.4496320508274865</v>
      </c>
      <c r="P2687" s="3">
        <f t="shared" si="209"/>
        <v>8.300886437235599E-4</v>
      </c>
      <c r="Q2687" t="s">
        <v>1637</v>
      </c>
    </row>
    <row r="2688" spans="1:19" x14ac:dyDescent="0.35">
      <c r="A2688" t="s">
        <v>73</v>
      </c>
      <c r="B2688" t="s">
        <v>63</v>
      </c>
      <c r="C2688" t="s">
        <v>39</v>
      </c>
      <c r="D2688" t="s">
        <v>40</v>
      </c>
      <c r="E2688" t="s">
        <v>1121</v>
      </c>
      <c r="H2688" t="s">
        <v>128</v>
      </c>
      <c r="I2688" s="3">
        <v>4.5339706951758596E-3</v>
      </c>
      <c r="J2688" s="7">
        <v>22768111124.330002</v>
      </c>
      <c r="K2688">
        <v>3.6555</v>
      </c>
      <c r="L2688" s="3">
        <f t="shared" si="205"/>
        <v>0.96577315585011125</v>
      </c>
      <c r="M2688" s="3">
        <f t="shared" si="206"/>
        <v>4.6946538819303604E-3</v>
      </c>
      <c r="N2688">
        <f t="shared" si="207"/>
        <v>106888401.27405767</v>
      </c>
      <c r="O2688">
        <f t="shared" si="208"/>
        <v>29.240432573945469</v>
      </c>
      <c r="P2688" s="3">
        <f t="shared" si="209"/>
        <v>4.6946538819303604E-3</v>
      </c>
      <c r="Q2688" t="s">
        <v>1638</v>
      </c>
      <c r="R2688" t="s">
        <v>920</v>
      </c>
      <c r="S2688" t="s">
        <v>1122</v>
      </c>
    </row>
    <row r="2689" spans="1:19" x14ac:dyDescent="0.35">
      <c r="A2689" t="s">
        <v>73</v>
      </c>
      <c r="B2689" t="s">
        <v>63</v>
      </c>
      <c r="C2689" t="s">
        <v>1636</v>
      </c>
      <c r="D2689" t="s">
        <v>1636</v>
      </c>
      <c r="E2689" t="s">
        <v>1649</v>
      </c>
      <c r="F2689" t="s">
        <v>1650</v>
      </c>
      <c r="G2689" t="s">
        <v>1651</v>
      </c>
      <c r="H2689" t="s">
        <v>128</v>
      </c>
      <c r="I2689" s="3">
        <v>2.6177237058460598E-4</v>
      </c>
      <c r="J2689" s="7">
        <v>32806291433.700001</v>
      </c>
      <c r="K2689">
        <v>3.6555</v>
      </c>
      <c r="L2689" s="3">
        <f t="shared" si="205"/>
        <v>0.96454549144090851</v>
      </c>
      <c r="M2689" s="3">
        <f t="shared" si="206"/>
        <v>2.7139453028135696E-4</v>
      </c>
      <c r="N2689">
        <f t="shared" si="207"/>
        <v>8903448.0539223161</v>
      </c>
      <c r="O2689">
        <f t="shared" si="208"/>
        <v>2.4356307082265944</v>
      </c>
      <c r="P2689" s="3">
        <f t="shared" si="209"/>
        <v>2.7139453028135696E-4</v>
      </c>
      <c r="Q2689" t="s">
        <v>1637</v>
      </c>
    </row>
    <row r="2690" spans="1:19" x14ac:dyDescent="0.35">
      <c r="A2690" t="s">
        <v>73</v>
      </c>
      <c r="B2690" t="s">
        <v>63</v>
      </c>
      <c r="C2690" t="s">
        <v>39</v>
      </c>
      <c r="D2690" t="s">
        <v>40</v>
      </c>
      <c r="E2690" t="s">
        <v>1129</v>
      </c>
      <c r="F2690" t="s">
        <v>1130</v>
      </c>
      <c r="H2690" t="s">
        <v>128</v>
      </c>
      <c r="I2690" s="3">
        <v>7.2607969015626699E-3</v>
      </c>
      <c r="J2690" s="7">
        <v>22768111124.330002</v>
      </c>
      <c r="K2690">
        <v>3.6555</v>
      </c>
      <c r="L2690" s="3">
        <f t="shared" ref="L2690:L2753" si="210">SUMIFS($I$2:$I$3582,$A$2:$A$3582,$A2690,$B$2:$B$3582,$B2690,$C$2:$C$3582,$C2690)</f>
        <v>0.96577315585011125</v>
      </c>
      <c r="M2690" s="3">
        <f t="shared" ref="M2690:M2753" si="211">IF(L2690=0,0,I2690/L2690)</f>
        <v>7.5181183672178515E-3</v>
      </c>
      <c r="N2690">
        <f t="shared" ref="N2690:N2753" si="212">M2690*J2690</f>
        <v>171173354.43068248</v>
      </c>
      <c r="O2690">
        <f t="shared" ref="O2690:O2753" si="213">IF(K2690=0,"",N2690/K2690/1000000)</f>
        <v>46.826249331331553</v>
      </c>
      <c r="P2690" s="3">
        <f t="shared" ref="P2690:P2753" si="214">IF(J2690=0,0,N2690/J2690)</f>
        <v>7.5181183672178515E-3</v>
      </c>
      <c r="Q2690" t="s">
        <v>1638</v>
      </c>
      <c r="R2690" t="s">
        <v>920</v>
      </c>
      <c r="S2690" t="s">
        <v>1131</v>
      </c>
    </row>
    <row r="2691" spans="1:19" x14ac:dyDescent="0.35">
      <c r="A2691" t="s">
        <v>73</v>
      </c>
      <c r="B2691" t="s">
        <v>63</v>
      </c>
      <c r="C2691" t="s">
        <v>1636</v>
      </c>
      <c r="D2691" t="s">
        <v>1636</v>
      </c>
      <c r="E2691" t="s">
        <v>400</v>
      </c>
      <c r="F2691" t="s">
        <v>401</v>
      </c>
      <c r="H2691" t="s">
        <v>128</v>
      </c>
      <c r="I2691" s="3">
        <v>2.1686238546579171E-3</v>
      </c>
      <c r="J2691" s="7">
        <v>32806291433.700001</v>
      </c>
      <c r="K2691">
        <v>3.6555</v>
      </c>
      <c r="L2691" s="3">
        <f t="shared" si="210"/>
        <v>0.96454549144090851</v>
      </c>
      <c r="M2691" s="3">
        <f t="shared" si="211"/>
        <v>2.2483375578463056E-3</v>
      </c>
      <c r="N2691">
        <f t="shared" si="212"/>
        <v>73759617.164039239</v>
      </c>
      <c r="O2691">
        <f t="shared" si="213"/>
        <v>20.177709523742099</v>
      </c>
      <c r="P2691" s="3">
        <f t="shared" si="214"/>
        <v>2.2483375578463056E-3</v>
      </c>
      <c r="Q2691" t="s">
        <v>1637</v>
      </c>
    </row>
    <row r="2692" spans="1:19" x14ac:dyDescent="0.35">
      <c r="A2692" t="s">
        <v>73</v>
      </c>
      <c r="B2692" t="s">
        <v>63</v>
      </c>
      <c r="C2692" t="s">
        <v>29</v>
      </c>
      <c r="D2692" t="s">
        <v>30</v>
      </c>
      <c r="E2692" t="s">
        <v>104</v>
      </c>
      <c r="F2692" t="s">
        <v>105</v>
      </c>
      <c r="G2692" t="s">
        <v>62</v>
      </c>
      <c r="H2692" t="s">
        <v>33</v>
      </c>
      <c r="I2692" s="3">
        <v>3.8012885781552898E-4</v>
      </c>
      <c r="J2692" s="7">
        <v>6910701895.8100004</v>
      </c>
      <c r="K2692">
        <v>3.6555</v>
      </c>
      <c r="L2692" s="3">
        <f t="shared" si="210"/>
        <v>0.96566069792042464</v>
      </c>
      <c r="M2692" s="3">
        <f t="shared" si="211"/>
        <v>3.9364640047394116E-4</v>
      </c>
      <c r="N2692">
        <f t="shared" si="212"/>
        <v>2720372.9260340477</v>
      </c>
      <c r="O2692">
        <f t="shared" si="213"/>
        <v>0.74418627439038376</v>
      </c>
      <c r="P2692" s="3">
        <f t="shared" si="214"/>
        <v>3.9364640047394116E-4</v>
      </c>
      <c r="Q2692" t="s">
        <v>1638</v>
      </c>
      <c r="R2692" t="s">
        <v>33</v>
      </c>
      <c r="S2692" t="s">
        <v>62</v>
      </c>
    </row>
    <row r="2693" spans="1:19" x14ac:dyDescent="0.35">
      <c r="A2693" t="s">
        <v>73</v>
      </c>
      <c r="B2693" t="s">
        <v>63</v>
      </c>
      <c r="C2693" t="s">
        <v>1636</v>
      </c>
      <c r="D2693" t="s">
        <v>1636</v>
      </c>
      <c r="E2693" t="s">
        <v>310</v>
      </c>
      <c r="F2693" t="s">
        <v>311</v>
      </c>
      <c r="H2693" t="s">
        <v>128</v>
      </c>
      <c r="I2693" s="3">
        <v>4.4845460057972868E-4</v>
      </c>
      <c r="J2693" s="7">
        <v>32806291433.700001</v>
      </c>
      <c r="K2693">
        <v>3.6555</v>
      </c>
      <c r="L2693" s="3">
        <f t="shared" si="210"/>
        <v>0.96454549144090851</v>
      </c>
      <c r="M2693" s="3">
        <f t="shared" si="211"/>
        <v>4.6493877640731536E-4</v>
      </c>
      <c r="N2693">
        <f t="shared" si="212"/>
        <v>15252916.99764627</v>
      </c>
      <c r="O2693">
        <f t="shared" si="213"/>
        <v>4.17259389895945</v>
      </c>
      <c r="P2693" s="3">
        <f t="shared" si="214"/>
        <v>4.6493877640731536E-4</v>
      </c>
      <c r="Q2693" t="s">
        <v>1637</v>
      </c>
    </row>
    <row r="2694" spans="1:19" x14ac:dyDescent="0.35">
      <c r="A2694" t="s">
        <v>73</v>
      </c>
      <c r="B2694" t="s">
        <v>63</v>
      </c>
      <c r="C2694" t="s">
        <v>1636</v>
      </c>
      <c r="D2694" t="s">
        <v>1636</v>
      </c>
      <c r="E2694" t="s">
        <v>421</v>
      </c>
      <c r="F2694" t="s">
        <v>422</v>
      </c>
      <c r="G2694" t="s">
        <v>423</v>
      </c>
      <c r="H2694" t="s">
        <v>128</v>
      </c>
      <c r="I2694" s="3">
        <v>2.3973346449725802E-3</v>
      </c>
      <c r="J2694" s="7">
        <v>32806291433.700001</v>
      </c>
      <c r="K2694">
        <v>3.6555</v>
      </c>
      <c r="L2694" s="3">
        <f t="shared" si="210"/>
        <v>0.96454549144090851</v>
      </c>
      <c r="M2694" s="3">
        <f t="shared" si="211"/>
        <v>2.4854552390175672E-3</v>
      </c>
      <c r="N2694">
        <f t="shared" si="212"/>
        <v>81538568.916626796</v>
      </c>
      <c r="O2694">
        <f t="shared" si="213"/>
        <v>22.305722586958503</v>
      </c>
      <c r="P2694" s="3">
        <f t="shared" si="214"/>
        <v>2.4854552390175672E-3</v>
      </c>
      <c r="Q2694" t="s">
        <v>1637</v>
      </c>
    </row>
    <row r="2695" spans="1:19" x14ac:dyDescent="0.35">
      <c r="A2695" t="s">
        <v>73</v>
      </c>
      <c r="B2695" t="s">
        <v>63</v>
      </c>
      <c r="C2695" t="s">
        <v>29</v>
      </c>
      <c r="D2695" t="s">
        <v>30</v>
      </c>
      <c r="E2695" t="s">
        <v>553</v>
      </c>
      <c r="F2695" t="s">
        <v>554</v>
      </c>
      <c r="G2695" t="s">
        <v>555</v>
      </c>
      <c r="H2695" t="s">
        <v>452</v>
      </c>
      <c r="I2695" s="3">
        <v>6.9935646036800398E-3</v>
      </c>
      <c r="J2695" s="7">
        <v>6910701895.8100004</v>
      </c>
      <c r="K2695">
        <v>3.6555</v>
      </c>
      <c r="L2695" s="3">
        <f t="shared" si="210"/>
        <v>0.96566069792042464</v>
      </c>
      <c r="M2695" s="3">
        <f t="shared" si="211"/>
        <v>7.242258713377134E-3</v>
      </c>
      <c r="N2695">
        <f t="shared" si="212"/>
        <v>50049091.020481855</v>
      </c>
      <c r="O2695">
        <f t="shared" si="213"/>
        <v>13.691448781420286</v>
      </c>
      <c r="P2695" s="3">
        <f t="shared" si="214"/>
        <v>7.242258713377134E-3</v>
      </c>
      <c r="Q2695" t="s">
        <v>1638</v>
      </c>
      <c r="R2695" t="s">
        <v>452</v>
      </c>
      <c r="S2695" t="s">
        <v>555</v>
      </c>
    </row>
    <row r="2696" spans="1:19" x14ac:dyDescent="0.35">
      <c r="A2696" t="s">
        <v>73</v>
      </c>
      <c r="B2696" t="s">
        <v>63</v>
      </c>
      <c r="C2696" t="s">
        <v>39</v>
      </c>
      <c r="D2696" t="s">
        <v>40</v>
      </c>
      <c r="E2696" t="s">
        <v>104</v>
      </c>
      <c r="F2696" t="s">
        <v>105</v>
      </c>
      <c r="G2696" t="s">
        <v>62</v>
      </c>
      <c r="H2696" t="s">
        <v>33</v>
      </c>
      <c r="I2696" s="3">
        <v>4.9749778187102708E-4</v>
      </c>
      <c r="J2696" s="7">
        <v>22768111124.330002</v>
      </c>
      <c r="K2696">
        <v>3.6555</v>
      </c>
      <c r="L2696" s="3">
        <f t="shared" si="210"/>
        <v>0.96577315585011125</v>
      </c>
      <c r="M2696" s="3">
        <f t="shared" si="211"/>
        <v>5.1512902264622389E-4</v>
      </c>
      <c r="N2696">
        <f t="shared" si="212"/>
        <v>11728514.830976732</v>
      </c>
      <c r="O2696">
        <f t="shared" si="213"/>
        <v>3.2084570731710387</v>
      </c>
      <c r="P2696" s="3">
        <f t="shared" si="214"/>
        <v>5.1512902264622389E-4</v>
      </c>
      <c r="Q2696" t="s">
        <v>1638</v>
      </c>
      <c r="R2696" t="s">
        <v>33</v>
      </c>
      <c r="S2696" t="s">
        <v>62</v>
      </c>
    </row>
    <row r="2697" spans="1:19" x14ac:dyDescent="0.35">
      <c r="A2697" t="s">
        <v>73</v>
      </c>
      <c r="B2697" t="s">
        <v>63</v>
      </c>
      <c r="C2697" t="s">
        <v>1636</v>
      </c>
      <c r="D2697" t="s">
        <v>1636</v>
      </c>
      <c r="E2697" t="s">
        <v>424</v>
      </c>
      <c r="F2697" t="s">
        <v>425</v>
      </c>
      <c r="G2697" t="s">
        <v>426</v>
      </c>
      <c r="H2697" t="s">
        <v>128</v>
      </c>
      <c r="I2697" s="3">
        <v>9.9637335637443331E-3</v>
      </c>
      <c r="J2697" s="7">
        <v>32806291433.700001</v>
      </c>
      <c r="K2697">
        <v>3.6555</v>
      </c>
      <c r="L2697" s="3">
        <f t="shared" si="210"/>
        <v>0.96454549144090851</v>
      </c>
      <c r="M2697" s="3">
        <f t="shared" si="211"/>
        <v>1.0329977851910106E-2</v>
      </c>
      <c r="N2697">
        <f t="shared" si="212"/>
        <v>338888263.91342926</v>
      </c>
      <c r="O2697">
        <f t="shared" si="213"/>
        <v>92.706405119252977</v>
      </c>
      <c r="P2697" s="3">
        <f t="shared" si="214"/>
        <v>1.0329977851910107E-2</v>
      </c>
      <c r="Q2697" t="s">
        <v>1637</v>
      </c>
    </row>
    <row r="2698" spans="1:19" x14ac:dyDescent="0.35">
      <c r="A2698" t="s">
        <v>73</v>
      </c>
      <c r="B2698" t="s">
        <v>63</v>
      </c>
      <c r="C2698" t="s">
        <v>1636</v>
      </c>
      <c r="D2698" t="s">
        <v>1636</v>
      </c>
      <c r="E2698" t="s">
        <v>143</v>
      </c>
      <c r="F2698" t="s">
        <v>144</v>
      </c>
      <c r="G2698" t="s">
        <v>146</v>
      </c>
      <c r="H2698" t="s">
        <v>128</v>
      </c>
      <c r="I2698" s="3">
        <v>4.9345465242481236E-4</v>
      </c>
      <c r="J2698" s="7">
        <v>32806291433.700001</v>
      </c>
      <c r="K2698">
        <v>3.6555</v>
      </c>
      <c r="L2698" s="3">
        <f t="shared" si="210"/>
        <v>0.96454549144090851</v>
      </c>
      <c r="M2698" s="3">
        <f t="shared" si="211"/>
        <v>5.1159292827926005E-4</v>
      </c>
      <c r="N2698">
        <f t="shared" si="212"/>
        <v>16783466.700549386</v>
      </c>
      <c r="O2698">
        <f t="shared" si="213"/>
        <v>4.5912916702364619</v>
      </c>
      <c r="P2698" s="3">
        <f t="shared" si="214"/>
        <v>5.1159292827926005E-4</v>
      </c>
      <c r="Q2698" t="s">
        <v>1637</v>
      </c>
    </row>
    <row r="2699" spans="1:19" x14ac:dyDescent="0.35">
      <c r="A2699" t="s">
        <v>73</v>
      </c>
      <c r="B2699" t="s">
        <v>63</v>
      </c>
      <c r="C2699" t="s">
        <v>29</v>
      </c>
      <c r="D2699" t="s">
        <v>30</v>
      </c>
      <c r="E2699" t="s">
        <v>559</v>
      </c>
      <c r="F2699" t="s">
        <v>560</v>
      </c>
      <c r="G2699" t="s">
        <v>561</v>
      </c>
      <c r="H2699" t="s">
        <v>452</v>
      </c>
      <c r="I2699" s="3">
        <v>5.4439700187950994E-3</v>
      </c>
      <c r="J2699" s="7">
        <v>6910701895.8100004</v>
      </c>
      <c r="K2699">
        <v>3.6555</v>
      </c>
      <c r="L2699" s="3">
        <f t="shared" si="210"/>
        <v>0.96566069792042464</v>
      </c>
      <c r="M2699" s="3">
        <f t="shared" si="211"/>
        <v>5.6375598908797158E-3</v>
      </c>
      <c r="N2699">
        <f t="shared" si="212"/>
        <v>38959495.825644873</v>
      </c>
      <c r="O2699">
        <f t="shared" si="213"/>
        <v>10.657774812103645</v>
      </c>
      <c r="P2699" s="3">
        <f t="shared" si="214"/>
        <v>5.6375598908797158E-3</v>
      </c>
      <c r="Q2699" t="s">
        <v>1638</v>
      </c>
      <c r="R2699" t="s">
        <v>452</v>
      </c>
      <c r="S2699" t="s">
        <v>561</v>
      </c>
    </row>
    <row r="2700" spans="1:19" x14ac:dyDescent="0.35">
      <c r="A2700" t="s">
        <v>73</v>
      </c>
      <c r="B2700" t="s">
        <v>63</v>
      </c>
      <c r="C2700" t="s">
        <v>1636</v>
      </c>
      <c r="D2700" t="s">
        <v>1636</v>
      </c>
      <c r="E2700" t="s">
        <v>427</v>
      </c>
      <c r="F2700" t="s">
        <v>428</v>
      </c>
      <c r="G2700" t="s">
        <v>429</v>
      </c>
      <c r="H2700" t="s">
        <v>128</v>
      </c>
      <c r="I2700" s="3">
        <v>4.6157506584172552E-2</v>
      </c>
      <c r="J2700" s="7">
        <v>32806291433.700001</v>
      </c>
      <c r="K2700">
        <v>3.6555</v>
      </c>
      <c r="L2700" s="3">
        <f t="shared" si="210"/>
        <v>0.96454549144090851</v>
      </c>
      <c r="M2700" s="3">
        <f t="shared" si="211"/>
        <v>4.7854152026794605E-2</v>
      </c>
      <c r="N2700">
        <f t="shared" si="212"/>
        <v>1569917257.7036095</v>
      </c>
      <c r="O2700">
        <f t="shared" si="213"/>
        <v>429.46717486078768</v>
      </c>
      <c r="P2700" s="3">
        <f t="shared" si="214"/>
        <v>4.7854152026794605E-2</v>
      </c>
      <c r="Q2700" t="s">
        <v>1637</v>
      </c>
    </row>
    <row r="2701" spans="1:19" x14ac:dyDescent="0.35">
      <c r="A2701" t="s">
        <v>73</v>
      </c>
      <c r="B2701" t="s">
        <v>63</v>
      </c>
      <c r="C2701" t="s">
        <v>39</v>
      </c>
      <c r="D2701" t="s">
        <v>40</v>
      </c>
      <c r="E2701" t="s">
        <v>1138</v>
      </c>
      <c r="F2701" t="s">
        <v>1139</v>
      </c>
      <c r="H2701" t="s">
        <v>128</v>
      </c>
      <c r="I2701" s="3">
        <v>2.5826827267792102E-4</v>
      </c>
      <c r="J2701" s="7">
        <v>22768111124.330002</v>
      </c>
      <c r="K2701">
        <v>3.6555</v>
      </c>
      <c r="L2701" s="3">
        <f t="shared" si="210"/>
        <v>0.96577315585011125</v>
      </c>
      <c r="M2701" s="3">
        <f t="shared" si="211"/>
        <v>2.6742125841195411E-4</v>
      </c>
      <c r="N2701">
        <f t="shared" si="212"/>
        <v>6088676.9285315406</v>
      </c>
      <c r="O2701">
        <f t="shared" si="213"/>
        <v>1.6656208257506608</v>
      </c>
      <c r="P2701" s="3">
        <f t="shared" si="214"/>
        <v>2.6742125841195411E-4</v>
      </c>
      <c r="Q2701" t="s">
        <v>1638</v>
      </c>
      <c r="R2701" t="s">
        <v>920</v>
      </c>
      <c r="S2701" t="s">
        <v>1140</v>
      </c>
    </row>
    <row r="2702" spans="1:19" x14ac:dyDescent="0.35">
      <c r="A2702" t="s">
        <v>73</v>
      </c>
      <c r="B2702" t="s">
        <v>63</v>
      </c>
      <c r="C2702" t="s">
        <v>76</v>
      </c>
      <c r="D2702" t="s">
        <v>77</v>
      </c>
      <c r="E2702" t="s">
        <v>1138</v>
      </c>
      <c r="F2702" t="s">
        <v>1139</v>
      </c>
      <c r="H2702" t="s">
        <v>128</v>
      </c>
      <c r="I2702" s="3">
        <v>1.2087698362031041E-3</v>
      </c>
      <c r="J2702" s="7">
        <v>3127478413.5599999</v>
      </c>
      <c r="K2702">
        <v>3.6555</v>
      </c>
      <c r="L2702" s="3">
        <f t="shared" si="210"/>
        <v>0.95314382706178991</v>
      </c>
      <c r="M2702" s="3">
        <f t="shared" si="211"/>
        <v>1.2681924824811802E-3</v>
      </c>
      <c r="N2702">
        <f t="shared" si="212"/>
        <v>3966244.6131989597</v>
      </c>
      <c r="O2702">
        <f t="shared" si="213"/>
        <v>1.0850074170972397</v>
      </c>
      <c r="P2702" s="3">
        <f t="shared" si="214"/>
        <v>1.2681924824811802E-3</v>
      </c>
      <c r="Q2702" t="s">
        <v>1638</v>
      </c>
      <c r="R2702" t="s">
        <v>920</v>
      </c>
      <c r="S2702" t="s">
        <v>1140</v>
      </c>
    </row>
    <row r="2703" spans="1:19" x14ac:dyDescent="0.35">
      <c r="A2703" t="s">
        <v>73</v>
      </c>
      <c r="B2703" t="s">
        <v>63</v>
      </c>
      <c r="C2703" t="s">
        <v>1636</v>
      </c>
      <c r="D2703" t="s">
        <v>1636</v>
      </c>
      <c r="E2703" t="s">
        <v>431</v>
      </c>
      <c r="F2703" t="s">
        <v>432</v>
      </c>
      <c r="G2703" t="s">
        <v>433</v>
      </c>
      <c r="H2703" t="s">
        <v>128</v>
      </c>
      <c r="I2703" s="3">
        <v>2.8549169147386502E-3</v>
      </c>
      <c r="J2703" s="7">
        <v>32806291433.700001</v>
      </c>
      <c r="K2703">
        <v>3.6555</v>
      </c>
      <c r="L2703" s="3">
        <f t="shared" si="210"/>
        <v>0.96454549144090851</v>
      </c>
      <c r="M2703" s="3">
        <f t="shared" si="211"/>
        <v>2.9598571970657047E-3</v>
      </c>
      <c r="N2703">
        <f t="shared" si="212"/>
        <v>97101937.809071928</v>
      </c>
      <c r="O2703">
        <f t="shared" si="213"/>
        <v>26.563243826855949</v>
      </c>
      <c r="P2703" s="3">
        <f t="shared" si="214"/>
        <v>2.9598571970657047E-3</v>
      </c>
      <c r="Q2703" t="s">
        <v>1637</v>
      </c>
    </row>
    <row r="2704" spans="1:19" x14ac:dyDescent="0.35">
      <c r="A2704" t="s">
        <v>73</v>
      </c>
      <c r="B2704" t="s">
        <v>63</v>
      </c>
      <c r="C2704" t="s">
        <v>1636</v>
      </c>
      <c r="D2704" t="s">
        <v>1636</v>
      </c>
      <c r="E2704" t="s">
        <v>211</v>
      </c>
      <c r="F2704" t="s">
        <v>212</v>
      </c>
      <c r="G2704" t="s">
        <v>213</v>
      </c>
      <c r="H2704" t="s">
        <v>128</v>
      </c>
      <c r="I2704" s="3">
        <v>7.3402435733406545E-4</v>
      </c>
      <c r="J2704" s="7">
        <v>32806291433.700001</v>
      </c>
      <c r="K2704">
        <v>3.6555</v>
      </c>
      <c r="L2704" s="3">
        <f t="shared" si="210"/>
        <v>0.96454549144090851</v>
      </c>
      <c r="M2704" s="3">
        <f t="shared" si="211"/>
        <v>7.610054308973299E-4</v>
      </c>
      <c r="N2704">
        <f t="shared" si="212"/>
        <v>24965765.948646251</v>
      </c>
      <c r="O2704">
        <f t="shared" si="213"/>
        <v>6.8296446310070449</v>
      </c>
      <c r="P2704" s="3">
        <f t="shared" si="214"/>
        <v>7.610054308973299E-4</v>
      </c>
      <c r="Q2704" t="s">
        <v>1637</v>
      </c>
    </row>
    <row r="2705" spans="1:19" x14ac:dyDescent="0.35">
      <c r="A2705" t="s">
        <v>73</v>
      </c>
      <c r="B2705" t="s">
        <v>63</v>
      </c>
      <c r="C2705" t="s">
        <v>29</v>
      </c>
      <c r="D2705" t="s">
        <v>30</v>
      </c>
      <c r="E2705" t="s">
        <v>106</v>
      </c>
      <c r="F2705" t="s">
        <v>107</v>
      </c>
      <c r="G2705" t="s">
        <v>62</v>
      </c>
      <c r="H2705" t="s">
        <v>33</v>
      </c>
      <c r="I2705" s="3">
        <v>5.1767312911067103E-3</v>
      </c>
      <c r="J2705" s="7">
        <v>6910701895.8100004</v>
      </c>
      <c r="K2705">
        <v>3.6555</v>
      </c>
      <c r="L2705" s="3">
        <f t="shared" si="210"/>
        <v>0.96566069792042464</v>
      </c>
      <c r="M2705" s="3">
        <f t="shared" si="211"/>
        <v>5.3608180412177235E-3</v>
      </c>
      <c r="N2705">
        <f t="shared" si="212"/>
        <v>37047015.400535777</v>
      </c>
      <c r="O2705">
        <f t="shared" si="213"/>
        <v>10.13459592409678</v>
      </c>
      <c r="P2705" s="3">
        <f t="shared" si="214"/>
        <v>5.3608180412177235E-3</v>
      </c>
      <c r="Q2705" t="s">
        <v>1638</v>
      </c>
      <c r="R2705" t="s">
        <v>33</v>
      </c>
      <c r="S2705" t="s">
        <v>62</v>
      </c>
    </row>
    <row r="2706" spans="1:19" x14ac:dyDescent="0.35">
      <c r="A2706" t="s">
        <v>73</v>
      </c>
      <c r="B2706" t="s">
        <v>63</v>
      </c>
      <c r="C2706" t="s">
        <v>1636</v>
      </c>
      <c r="D2706" t="s">
        <v>1636</v>
      </c>
      <c r="E2706" t="s">
        <v>153</v>
      </c>
      <c r="F2706" t="s">
        <v>154</v>
      </c>
      <c r="G2706" t="s">
        <v>155</v>
      </c>
      <c r="H2706" t="s">
        <v>128</v>
      </c>
      <c r="I2706" s="3">
        <v>3.6424857779062472E-8</v>
      </c>
      <c r="J2706" s="7">
        <v>32806291433.700001</v>
      </c>
      <c r="K2706">
        <v>3.6555</v>
      </c>
      <c r="L2706" s="3">
        <f t="shared" si="210"/>
        <v>0.96454549144090851</v>
      </c>
      <c r="M2706" s="3">
        <f t="shared" si="211"/>
        <v>3.776375308607618E-8</v>
      </c>
      <c r="N2706">
        <f t="shared" si="212"/>
        <v>1238.888689372103</v>
      </c>
      <c r="O2706">
        <f t="shared" si="213"/>
        <v>3.3891087111806949E-4</v>
      </c>
      <c r="P2706" s="3">
        <f t="shared" si="214"/>
        <v>3.776375308607618E-8</v>
      </c>
      <c r="Q2706" t="s">
        <v>1637</v>
      </c>
    </row>
    <row r="2707" spans="1:19" x14ac:dyDescent="0.35">
      <c r="A2707" t="s">
        <v>73</v>
      </c>
      <c r="B2707" t="s">
        <v>63</v>
      </c>
      <c r="C2707" t="s">
        <v>29</v>
      </c>
      <c r="D2707" t="s">
        <v>30</v>
      </c>
      <c r="E2707" t="s">
        <v>568</v>
      </c>
      <c r="F2707" t="s">
        <v>569</v>
      </c>
      <c r="G2707" t="s">
        <v>570</v>
      </c>
      <c r="H2707" t="s">
        <v>452</v>
      </c>
      <c r="I2707" s="3">
        <v>1.12262534459227E-2</v>
      </c>
      <c r="J2707" s="7">
        <v>6910701895.8100004</v>
      </c>
      <c r="K2707">
        <v>3.6555</v>
      </c>
      <c r="L2707" s="3">
        <f t="shared" si="210"/>
        <v>0.96566069792042464</v>
      </c>
      <c r="M2707" s="3">
        <f t="shared" si="211"/>
        <v>1.1625463757713997E-2</v>
      </c>
      <c r="N2707">
        <f t="shared" si="212"/>
        <v>80340114.430104569</v>
      </c>
      <c r="O2707">
        <f t="shared" si="213"/>
        <v>21.97787291207894</v>
      </c>
      <c r="P2707" s="3">
        <f t="shared" si="214"/>
        <v>1.1625463757713997E-2</v>
      </c>
      <c r="Q2707" t="s">
        <v>1638</v>
      </c>
      <c r="R2707" t="s">
        <v>452</v>
      </c>
      <c r="S2707" t="s">
        <v>570</v>
      </c>
    </row>
    <row r="2708" spans="1:19" x14ac:dyDescent="0.35">
      <c r="A2708" t="s">
        <v>73</v>
      </c>
      <c r="B2708" t="s">
        <v>63</v>
      </c>
      <c r="C2708" t="s">
        <v>1636</v>
      </c>
      <c r="D2708" t="s">
        <v>1636</v>
      </c>
      <c r="E2708" t="s">
        <v>157</v>
      </c>
      <c r="F2708" t="s">
        <v>158</v>
      </c>
      <c r="G2708" t="s">
        <v>155</v>
      </c>
      <c r="H2708" t="s">
        <v>128</v>
      </c>
      <c r="I2708" s="3">
        <v>1.8240488207731771E-3</v>
      </c>
      <c r="J2708" s="7">
        <v>32806291433.700001</v>
      </c>
      <c r="K2708">
        <v>3.6555</v>
      </c>
      <c r="L2708" s="3">
        <f t="shared" si="210"/>
        <v>0.96454549144090851</v>
      </c>
      <c r="M2708" s="3">
        <f t="shared" si="211"/>
        <v>1.8910967258250098E-3</v>
      </c>
      <c r="N2708">
        <f t="shared" si="212"/>
        <v>62039870.31673114</v>
      </c>
      <c r="O2708">
        <f t="shared" si="213"/>
        <v>16.971651023589423</v>
      </c>
      <c r="P2708" s="3">
        <f t="shared" si="214"/>
        <v>1.8910967258250098E-3</v>
      </c>
      <c r="Q2708" t="s">
        <v>1637</v>
      </c>
    </row>
    <row r="2709" spans="1:19" x14ac:dyDescent="0.35">
      <c r="A2709" t="s">
        <v>73</v>
      </c>
      <c r="B2709" t="s">
        <v>63</v>
      </c>
      <c r="C2709" t="s">
        <v>39</v>
      </c>
      <c r="D2709" t="s">
        <v>40</v>
      </c>
      <c r="E2709" t="s">
        <v>106</v>
      </c>
      <c r="F2709" t="s">
        <v>107</v>
      </c>
      <c r="G2709" t="s">
        <v>62</v>
      </c>
      <c r="H2709" t="s">
        <v>33</v>
      </c>
      <c r="I2709" s="3">
        <v>3.9442530197890497E-3</v>
      </c>
      <c r="J2709" s="7">
        <v>22768111124.330002</v>
      </c>
      <c r="K2709">
        <v>3.6555</v>
      </c>
      <c r="L2709" s="3">
        <f t="shared" si="210"/>
        <v>0.96577315585011125</v>
      </c>
      <c r="M2709" s="3">
        <f t="shared" si="211"/>
        <v>4.0840367076854234E-3</v>
      </c>
      <c r="N2709">
        <f t="shared" si="212"/>
        <v>92985801.596424565</v>
      </c>
      <c r="O2709">
        <f t="shared" si="213"/>
        <v>25.437232005587351</v>
      </c>
      <c r="P2709" s="3">
        <f t="shared" si="214"/>
        <v>4.0840367076854234E-3</v>
      </c>
      <c r="Q2709" t="s">
        <v>1638</v>
      </c>
      <c r="R2709" t="s">
        <v>33</v>
      </c>
      <c r="S2709" t="s">
        <v>62</v>
      </c>
    </row>
    <row r="2710" spans="1:19" x14ac:dyDescent="0.35">
      <c r="A2710" t="s">
        <v>73</v>
      </c>
      <c r="B2710" t="s">
        <v>63</v>
      </c>
      <c r="C2710" t="s">
        <v>76</v>
      </c>
      <c r="D2710" t="s">
        <v>77</v>
      </c>
      <c r="E2710" t="s">
        <v>1141</v>
      </c>
      <c r="F2710" t="s">
        <v>1142</v>
      </c>
      <c r="H2710" t="s">
        <v>128</v>
      </c>
      <c r="I2710" s="3">
        <v>5.9167203668521904E-3</v>
      </c>
      <c r="J2710" s="7">
        <v>3127478413.5599999</v>
      </c>
      <c r="K2710">
        <v>3.6555</v>
      </c>
      <c r="L2710" s="3">
        <f t="shared" si="210"/>
        <v>0.95314382706178991</v>
      </c>
      <c r="M2710" s="3">
        <f t="shared" si="211"/>
        <v>6.2075839961020117E-3</v>
      </c>
      <c r="N2710">
        <f t="shared" si="212"/>
        <v>19414084.948169563</v>
      </c>
      <c r="O2710">
        <f t="shared" si="213"/>
        <v>5.3109246199342266</v>
      </c>
      <c r="P2710" s="3">
        <f t="shared" si="214"/>
        <v>6.2075839961020117E-3</v>
      </c>
      <c r="Q2710" t="s">
        <v>1638</v>
      </c>
      <c r="R2710" t="s">
        <v>920</v>
      </c>
      <c r="S2710" t="s">
        <v>1143</v>
      </c>
    </row>
    <row r="2711" spans="1:19" x14ac:dyDescent="0.35">
      <c r="A2711" t="s">
        <v>73</v>
      </c>
      <c r="B2711" t="s">
        <v>63</v>
      </c>
      <c r="C2711" t="s">
        <v>1636</v>
      </c>
      <c r="D2711" t="s">
        <v>1636</v>
      </c>
      <c r="E2711" t="s">
        <v>148</v>
      </c>
      <c r="F2711" t="s">
        <v>149</v>
      </c>
      <c r="G2711" t="s">
        <v>150</v>
      </c>
      <c r="H2711" t="s">
        <v>128</v>
      </c>
      <c r="I2711" s="3">
        <v>4.482104014034898E-3</v>
      </c>
      <c r="J2711" s="7">
        <v>32806291433.700001</v>
      </c>
      <c r="K2711">
        <v>3.6555</v>
      </c>
      <c r="L2711" s="3">
        <f t="shared" si="210"/>
        <v>0.96454549144090851</v>
      </c>
      <c r="M2711" s="3">
        <f t="shared" si="211"/>
        <v>4.6468560102221864E-3</v>
      </c>
      <c r="N2711">
        <f t="shared" si="212"/>
        <v>152446112.52178946</v>
      </c>
      <c r="O2711">
        <f t="shared" si="213"/>
        <v>41.703217760029943</v>
      </c>
      <c r="P2711" s="3">
        <f t="shared" si="214"/>
        <v>4.6468560102221855E-3</v>
      </c>
      <c r="Q2711" t="s">
        <v>1637</v>
      </c>
    </row>
    <row r="2712" spans="1:19" x14ac:dyDescent="0.35">
      <c r="A2712" t="s">
        <v>73</v>
      </c>
      <c r="B2712" t="s">
        <v>63</v>
      </c>
      <c r="C2712" t="s">
        <v>29</v>
      </c>
      <c r="D2712" t="s">
        <v>30</v>
      </c>
      <c r="E2712" t="s">
        <v>574</v>
      </c>
      <c r="F2712" t="s">
        <v>575</v>
      </c>
      <c r="G2712" t="s">
        <v>576</v>
      </c>
      <c r="H2712" t="s">
        <v>452</v>
      </c>
      <c r="I2712" s="3">
        <v>6.0403730791243199E-3</v>
      </c>
      <c r="J2712" s="7">
        <v>6910701895.8100004</v>
      </c>
      <c r="K2712">
        <v>3.6555</v>
      </c>
      <c r="L2712" s="3">
        <f t="shared" si="210"/>
        <v>0.96566069792042464</v>
      </c>
      <c r="M2712" s="3">
        <f t="shared" si="211"/>
        <v>6.2551712958106506E-3</v>
      </c>
      <c r="N2712">
        <f t="shared" si="212"/>
        <v>43227624.132574961</v>
      </c>
      <c r="O2712">
        <f t="shared" si="213"/>
        <v>11.825365649726429</v>
      </c>
      <c r="P2712" s="3">
        <f t="shared" si="214"/>
        <v>6.2551712958106506E-3</v>
      </c>
      <c r="Q2712" t="s">
        <v>1638</v>
      </c>
      <c r="R2712" t="s">
        <v>452</v>
      </c>
      <c r="S2712" t="s">
        <v>576</v>
      </c>
    </row>
    <row r="2713" spans="1:19" x14ac:dyDescent="0.35">
      <c r="A2713" t="s">
        <v>73</v>
      </c>
      <c r="B2713" t="s">
        <v>63</v>
      </c>
      <c r="C2713" t="s">
        <v>1636</v>
      </c>
      <c r="D2713" t="s">
        <v>1636</v>
      </c>
      <c r="E2713" t="s">
        <v>217</v>
      </c>
      <c r="F2713" t="s">
        <v>218</v>
      </c>
      <c r="G2713" t="s">
        <v>202</v>
      </c>
      <c r="H2713" t="s">
        <v>128</v>
      </c>
      <c r="I2713" s="3">
        <v>6.7642764978742033E-3</v>
      </c>
      <c r="J2713" s="7">
        <v>32806291433.700001</v>
      </c>
      <c r="K2713">
        <v>3.6555</v>
      </c>
      <c r="L2713" s="3">
        <f t="shared" si="210"/>
        <v>0.96454549144090851</v>
      </c>
      <c r="M2713" s="3">
        <f t="shared" si="211"/>
        <v>7.0129159877874011E-3</v>
      </c>
      <c r="N2713">
        <f t="shared" si="212"/>
        <v>230067765.6954076</v>
      </c>
      <c r="O2713">
        <f t="shared" si="213"/>
        <v>62.937427354782542</v>
      </c>
      <c r="P2713" s="3">
        <f t="shared" si="214"/>
        <v>7.0129159877874011E-3</v>
      </c>
      <c r="Q2713" t="s">
        <v>1637</v>
      </c>
    </row>
    <row r="2714" spans="1:19" x14ac:dyDescent="0.35">
      <c r="A2714" t="s">
        <v>73</v>
      </c>
      <c r="B2714" t="s">
        <v>63</v>
      </c>
      <c r="C2714" t="s">
        <v>29</v>
      </c>
      <c r="D2714" t="s">
        <v>30</v>
      </c>
      <c r="E2714" t="s">
        <v>108</v>
      </c>
      <c r="F2714" t="s">
        <v>109</v>
      </c>
      <c r="G2714" t="s">
        <v>62</v>
      </c>
      <c r="H2714" t="s">
        <v>33</v>
      </c>
      <c r="I2714" s="3">
        <v>6.9347797034508898E-3</v>
      </c>
      <c r="J2714" s="7">
        <v>6910701895.8100004</v>
      </c>
      <c r="K2714">
        <v>3.6555</v>
      </c>
      <c r="L2714" s="3">
        <f t="shared" si="210"/>
        <v>0.96566069792042464</v>
      </c>
      <c r="M2714" s="3">
        <f t="shared" si="211"/>
        <v>7.1813833972793114E-3</v>
      </c>
      <c r="N2714">
        <f t="shared" si="212"/>
        <v>49628399.858116597</v>
      </c>
      <c r="O2714">
        <f t="shared" si="213"/>
        <v>13.576364343623744</v>
      </c>
      <c r="P2714" s="3">
        <f t="shared" si="214"/>
        <v>7.1813833972793114E-3</v>
      </c>
      <c r="Q2714" t="s">
        <v>1638</v>
      </c>
      <c r="R2714" t="s">
        <v>33</v>
      </c>
      <c r="S2714" t="s">
        <v>62</v>
      </c>
    </row>
    <row r="2715" spans="1:19" x14ac:dyDescent="0.35">
      <c r="A2715" t="s">
        <v>73</v>
      </c>
      <c r="B2715" t="s">
        <v>63</v>
      </c>
      <c r="C2715" t="s">
        <v>1636</v>
      </c>
      <c r="D2715" t="s">
        <v>1636</v>
      </c>
      <c r="E2715" t="s">
        <v>418</v>
      </c>
      <c r="F2715" t="s">
        <v>419</v>
      </c>
      <c r="G2715" t="s">
        <v>420</v>
      </c>
      <c r="H2715" t="s">
        <v>128</v>
      </c>
      <c r="I2715" s="3">
        <v>1.9387942447113789E-2</v>
      </c>
      <c r="J2715" s="7">
        <v>32806291433.700001</v>
      </c>
      <c r="K2715">
        <v>3.6555</v>
      </c>
      <c r="L2715" s="3">
        <f t="shared" si="210"/>
        <v>0.96454549144090851</v>
      </c>
      <c r="M2715" s="3">
        <f t="shared" si="211"/>
        <v>2.0100599317664804E-2</v>
      </c>
      <c r="N2715">
        <f t="shared" si="212"/>
        <v>659426119.20734298</v>
      </c>
      <c r="O2715">
        <f t="shared" si="213"/>
        <v>180.3928653282295</v>
      </c>
      <c r="P2715" s="3">
        <f t="shared" si="214"/>
        <v>2.0100599317664804E-2</v>
      </c>
      <c r="Q2715" t="s">
        <v>1637</v>
      </c>
    </row>
    <row r="2716" spans="1:19" x14ac:dyDescent="0.35">
      <c r="A2716" t="s">
        <v>73</v>
      </c>
      <c r="B2716" t="s">
        <v>63</v>
      </c>
      <c r="C2716" t="s">
        <v>1636</v>
      </c>
      <c r="D2716" t="s">
        <v>1636</v>
      </c>
      <c r="E2716" t="s">
        <v>436</v>
      </c>
      <c r="F2716" t="s">
        <v>437</v>
      </c>
      <c r="G2716" t="s">
        <v>1652</v>
      </c>
      <c r="H2716" t="s">
        <v>128</v>
      </c>
      <c r="I2716" s="3">
        <v>1.149070099999896E-2</v>
      </c>
      <c r="J2716" s="7">
        <v>32806291433.700001</v>
      </c>
      <c r="K2716">
        <v>3.6555</v>
      </c>
      <c r="L2716" s="3">
        <f t="shared" si="210"/>
        <v>0.96454549144090851</v>
      </c>
      <c r="M2716" s="3">
        <f t="shared" si="211"/>
        <v>1.1913073154106306E-2</v>
      </c>
      <c r="N2716">
        <f t="shared" si="212"/>
        <v>390823749.76459914</v>
      </c>
      <c r="O2716">
        <f t="shared" si="213"/>
        <v>106.9138968033372</v>
      </c>
      <c r="P2716" s="3">
        <f t="shared" si="214"/>
        <v>1.1913073154106306E-2</v>
      </c>
      <c r="Q2716" t="s">
        <v>1637</v>
      </c>
    </row>
    <row r="2717" spans="1:19" x14ac:dyDescent="0.35">
      <c r="A2717" t="s">
        <v>73</v>
      </c>
      <c r="B2717" t="s">
        <v>63</v>
      </c>
      <c r="C2717" t="s">
        <v>39</v>
      </c>
      <c r="D2717" t="s">
        <v>40</v>
      </c>
      <c r="E2717" t="s">
        <v>586</v>
      </c>
      <c r="F2717" t="s">
        <v>468</v>
      </c>
      <c r="G2717" t="s">
        <v>587</v>
      </c>
      <c r="H2717" t="s">
        <v>452</v>
      </c>
      <c r="I2717" s="3">
        <v>2.6323370867883701E-3</v>
      </c>
      <c r="J2717" s="7">
        <v>22768111124.330002</v>
      </c>
      <c r="K2717">
        <v>3.6555</v>
      </c>
      <c r="L2717" s="3">
        <f t="shared" si="210"/>
        <v>0.96577315585011125</v>
      </c>
      <c r="M2717" s="3">
        <f t="shared" si="211"/>
        <v>2.7256266866014559E-3</v>
      </c>
      <c r="N2717">
        <f t="shared" si="212"/>
        <v>62057371.283981331</v>
      </c>
      <c r="O2717">
        <f t="shared" si="213"/>
        <v>16.976438594988736</v>
      </c>
      <c r="P2717" s="3">
        <f t="shared" si="214"/>
        <v>2.7256266866014559E-3</v>
      </c>
      <c r="Q2717" t="s">
        <v>1638</v>
      </c>
      <c r="R2717" t="s">
        <v>452</v>
      </c>
      <c r="S2717" t="s">
        <v>587</v>
      </c>
    </row>
    <row r="2718" spans="1:19" x14ac:dyDescent="0.35">
      <c r="A2718" t="s">
        <v>73</v>
      </c>
      <c r="B2718" t="s">
        <v>63</v>
      </c>
      <c r="C2718" t="s">
        <v>1636</v>
      </c>
      <c r="D2718" t="s">
        <v>1636</v>
      </c>
      <c r="E2718" t="s">
        <v>159</v>
      </c>
      <c r="F2718" t="s">
        <v>160</v>
      </c>
      <c r="G2718" t="s">
        <v>161</v>
      </c>
      <c r="H2718" t="s">
        <v>128</v>
      </c>
      <c r="I2718" s="3">
        <v>9.9126948848825064E-4</v>
      </c>
      <c r="J2718" s="7">
        <v>32806291433.700001</v>
      </c>
      <c r="K2718">
        <v>3.6555</v>
      </c>
      <c r="L2718" s="3">
        <f t="shared" si="210"/>
        <v>0.96454549144090851</v>
      </c>
      <c r="M2718" s="3">
        <f t="shared" si="211"/>
        <v>1.0277063106763579E-3</v>
      </c>
      <c r="N2718">
        <f t="shared" si="212"/>
        <v>33715232.736301228</v>
      </c>
      <c r="O2718">
        <f t="shared" si="213"/>
        <v>9.2231521642186376</v>
      </c>
      <c r="P2718" s="3">
        <f t="shared" si="214"/>
        <v>1.0277063106763579E-3</v>
      </c>
      <c r="Q2718" t="s">
        <v>1637</v>
      </c>
    </row>
    <row r="2719" spans="1:19" x14ac:dyDescent="0.35">
      <c r="A2719" t="s">
        <v>73</v>
      </c>
      <c r="B2719" t="s">
        <v>63</v>
      </c>
      <c r="C2719" t="s">
        <v>39</v>
      </c>
      <c r="D2719" t="s">
        <v>40</v>
      </c>
      <c r="E2719" t="s">
        <v>1141</v>
      </c>
      <c r="F2719" t="s">
        <v>1142</v>
      </c>
      <c r="H2719" t="s">
        <v>128</v>
      </c>
      <c r="I2719" s="3">
        <v>1.1190122288694359E-3</v>
      </c>
      <c r="J2719" s="7">
        <v>22768111124.330002</v>
      </c>
      <c r="K2719">
        <v>3.6555</v>
      </c>
      <c r="L2719" s="3">
        <f t="shared" si="210"/>
        <v>0.96577315585011125</v>
      </c>
      <c r="M2719" s="3">
        <f t="shared" si="211"/>
        <v>1.1586698409363405E-3</v>
      </c>
      <c r="N2719">
        <f t="shared" si="212"/>
        <v>26380723.69484837</v>
      </c>
      <c r="O2719">
        <f t="shared" si="213"/>
        <v>7.2167210217065705</v>
      </c>
      <c r="P2719" s="3">
        <f t="shared" si="214"/>
        <v>1.1586698409363405E-3</v>
      </c>
      <c r="Q2719" t="s">
        <v>1638</v>
      </c>
      <c r="R2719" t="s">
        <v>920</v>
      </c>
      <c r="S2719" t="s">
        <v>1143</v>
      </c>
    </row>
    <row r="2720" spans="1:19" x14ac:dyDescent="0.35">
      <c r="A2720" t="s">
        <v>73</v>
      </c>
      <c r="B2720" t="s">
        <v>63</v>
      </c>
      <c r="C2720" t="s">
        <v>1636</v>
      </c>
      <c r="D2720" t="s">
        <v>1636</v>
      </c>
      <c r="E2720" t="s">
        <v>439</v>
      </c>
      <c r="F2720" t="s">
        <v>440</v>
      </c>
      <c r="H2720" t="s">
        <v>128</v>
      </c>
      <c r="I2720" s="3">
        <v>3.2661301237627282E-8</v>
      </c>
      <c r="J2720" s="7">
        <v>32806291433.700001</v>
      </c>
      <c r="K2720">
        <v>3.6555</v>
      </c>
      <c r="L2720" s="3">
        <f t="shared" si="210"/>
        <v>0.96454549144090851</v>
      </c>
      <c r="M2720" s="3">
        <f t="shared" si="211"/>
        <v>3.3861856726773396E-8</v>
      </c>
      <c r="N2720">
        <f t="shared" si="212"/>
        <v>1110.8819402647227</v>
      </c>
      <c r="O2720">
        <f t="shared" si="213"/>
        <v>3.0389329510729658E-4</v>
      </c>
      <c r="P2720" s="3">
        <f t="shared" si="214"/>
        <v>3.3861856726773396E-8</v>
      </c>
      <c r="Q2720" t="s">
        <v>1637</v>
      </c>
    </row>
    <row r="2721" spans="1:19" x14ac:dyDescent="0.35">
      <c r="A2721" t="s">
        <v>73</v>
      </c>
      <c r="B2721" t="s">
        <v>63</v>
      </c>
      <c r="C2721" t="s">
        <v>29</v>
      </c>
      <c r="D2721" t="s">
        <v>30</v>
      </c>
      <c r="E2721" t="s">
        <v>586</v>
      </c>
      <c r="F2721" t="s">
        <v>468</v>
      </c>
      <c r="G2721" t="s">
        <v>587</v>
      </c>
      <c r="H2721" t="s">
        <v>452</v>
      </c>
      <c r="I2721" s="3">
        <v>1.4934883328882501E-2</v>
      </c>
      <c r="J2721" s="7">
        <v>6910701895.8100004</v>
      </c>
      <c r="K2721">
        <v>3.6555</v>
      </c>
      <c r="L2721" s="3">
        <f t="shared" si="210"/>
        <v>0.96566069792042464</v>
      </c>
      <c r="M2721" s="3">
        <f t="shared" si="211"/>
        <v>1.5465974084940144E-2</v>
      </c>
      <c r="N2721">
        <f t="shared" si="212"/>
        <v>106880736.42934419</v>
      </c>
      <c r="O2721">
        <f t="shared" si="213"/>
        <v>29.238335776048199</v>
      </c>
      <c r="P2721" s="3">
        <f t="shared" si="214"/>
        <v>1.5465974084940144E-2</v>
      </c>
      <c r="Q2721" t="s">
        <v>1638</v>
      </c>
      <c r="R2721" t="s">
        <v>452</v>
      </c>
      <c r="S2721" t="s">
        <v>587</v>
      </c>
    </row>
    <row r="2722" spans="1:19" x14ac:dyDescent="0.35">
      <c r="A2722" t="s">
        <v>73</v>
      </c>
      <c r="B2722" t="s">
        <v>63</v>
      </c>
      <c r="C2722" t="s">
        <v>76</v>
      </c>
      <c r="D2722" t="s">
        <v>77</v>
      </c>
      <c r="E2722" t="s">
        <v>1144</v>
      </c>
      <c r="F2722" t="s">
        <v>1145</v>
      </c>
      <c r="H2722" t="s">
        <v>128</v>
      </c>
      <c r="I2722" s="3">
        <v>2.4967317410221671E-3</v>
      </c>
      <c r="J2722" s="7">
        <v>3127478413.5599999</v>
      </c>
      <c r="K2722">
        <v>3.6555</v>
      </c>
      <c r="L2722" s="3">
        <f t="shared" si="210"/>
        <v>0.95314382706178991</v>
      </c>
      <c r="M2722" s="3">
        <f t="shared" si="211"/>
        <v>2.6194700842985265E-3</v>
      </c>
      <c r="N2722">
        <f t="shared" si="212"/>
        <v>8192336.1436098348</v>
      </c>
      <c r="O2722">
        <f t="shared" si="213"/>
        <v>2.2410986578060008</v>
      </c>
      <c r="P2722" s="3">
        <f t="shared" si="214"/>
        <v>2.6194700842985265E-3</v>
      </c>
      <c r="Q2722" t="s">
        <v>1638</v>
      </c>
      <c r="R2722" t="s">
        <v>920</v>
      </c>
      <c r="S2722" t="s">
        <v>1146</v>
      </c>
    </row>
    <row r="2723" spans="1:19" x14ac:dyDescent="0.35">
      <c r="A2723" t="s">
        <v>73</v>
      </c>
      <c r="B2723" t="s">
        <v>63</v>
      </c>
      <c r="C2723" t="s">
        <v>1636</v>
      </c>
      <c r="D2723" t="s">
        <v>1636</v>
      </c>
      <c r="E2723" t="s">
        <v>442</v>
      </c>
      <c r="F2723" t="s">
        <v>443</v>
      </c>
      <c r="H2723" t="s">
        <v>128</v>
      </c>
      <c r="I2723" s="3">
        <v>1.231211881507872E-3</v>
      </c>
      <c r="J2723" s="7">
        <v>32806291433.700001</v>
      </c>
      <c r="K2723">
        <v>3.6555</v>
      </c>
      <c r="L2723" s="3">
        <f t="shared" si="210"/>
        <v>0.96454549144090851</v>
      </c>
      <c r="M2723" s="3">
        <f t="shared" si="211"/>
        <v>1.2764684428399511E-3</v>
      </c>
      <c r="N2723">
        <f t="shared" si="212"/>
        <v>41876195.741728671</v>
      </c>
      <c r="O2723">
        <f t="shared" si="213"/>
        <v>11.455668374156387</v>
      </c>
      <c r="P2723" s="3">
        <f t="shared" si="214"/>
        <v>1.2764684428399511E-3</v>
      </c>
      <c r="Q2723" t="s">
        <v>1637</v>
      </c>
    </row>
    <row r="2724" spans="1:19" x14ac:dyDescent="0.35">
      <c r="A2724" t="s">
        <v>73</v>
      </c>
      <c r="B2724" t="s">
        <v>63</v>
      </c>
      <c r="C2724" t="s">
        <v>39</v>
      </c>
      <c r="D2724" t="s">
        <v>40</v>
      </c>
      <c r="E2724" t="s">
        <v>110</v>
      </c>
      <c r="F2724" t="s">
        <v>111</v>
      </c>
      <c r="G2724" t="s">
        <v>62</v>
      </c>
      <c r="H2724" t="s">
        <v>33</v>
      </c>
      <c r="I2724" s="3">
        <v>3.9799454396040698E-2</v>
      </c>
      <c r="J2724" s="7">
        <v>22768111124.330002</v>
      </c>
      <c r="K2724">
        <v>3.6555</v>
      </c>
      <c r="L2724" s="3">
        <f t="shared" si="210"/>
        <v>0.96577315585011125</v>
      </c>
      <c r="M2724" s="3">
        <f t="shared" si="211"/>
        <v>4.1209940610751047E-2</v>
      </c>
      <c r="N2724">
        <f t="shared" si="212"/>
        <v>938272507.25261962</v>
      </c>
      <c r="O2724">
        <f t="shared" si="213"/>
        <v>256.67419156137868</v>
      </c>
      <c r="P2724" s="3">
        <f t="shared" si="214"/>
        <v>4.1209940610751047E-2</v>
      </c>
      <c r="Q2724" t="s">
        <v>1638</v>
      </c>
      <c r="R2724" t="s">
        <v>33</v>
      </c>
      <c r="S2724" t="s">
        <v>62</v>
      </c>
    </row>
    <row r="2725" spans="1:19" x14ac:dyDescent="0.35">
      <c r="A2725" t="s">
        <v>73</v>
      </c>
      <c r="B2725" t="s">
        <v>63</v>
      </c>
      <c r="C2725" t="s">
        <v>1636</v>
      </c>
      <c r="D2725" t="s">
        <v>1636</v>
      </c>
      <c r="E2725" t="s">
        <v>1408</v>
      </c>
      <c r="F2725" t="s">
        <v>1409</v>
      </c>
      <c r="H2725" t="s">
        <v>128</v>
      </c>
      <c r="I2725" s="3">
        <v>4.1313751067841232E-4</v>
      </c>
      <c r="J2725" s="7">
        <v>32806291433.700001</v>
      </c>
      <c r="K2725">
        <v>3.6555</v>
      </c>
      <c r="L2725" s="3">
        <f t="shared" si="210"/>
        <v>0.96454549144090851</v>
      </c>
      <c r="M2725" s="3">
        <f t="shared" si="211"/>
        <v>4.2832351023821316E-4</v>
      </c>
      <c r="N2725">
        <f t="shared" si="212"/>
        <v>14051705.904780207</v>
      </c>
      <c r="O2725">
        <f t="shared" si="213"/>
        <v>3.8439901257776521</v>
      </c>
      <c r="P2725" s="3">
        <f t="shared" si="214"/>
        <v>4.2832351023821316E-4</v>
      </c>
      <c r="Q2725" t="s">
        <v>1637</v>
      </c>
    </row>
    <row r="2726" spans="1:19" x14ac:dyDescent="0.35">
      <c r="A2726" t="s">
        <v>73</v>
      </c>
      <c r="B2726" t="s">
        <v>63</v>
      </c>
      <c r="C2726" t="s">
        <v>1636</v>
      </c>
      <c r="D2726" t="s">
        <v>1636</v>
      </c>
      <c r="E2726" t="s">
        <v>162</v>
      </c>
      <c r="F2726" t="s">
        <v>163</v>
      </c>
      <c r="G2726" t="s">
        <v>139</v>
      </c>
      <c r="H2726" t="s">
        <v>128</v>
      </c>
      <c r="I2726" s="3">
        <v>3.5726312624763973E-2</v>
      </c>
      <c r="J2726" s="7">
        <v>32806291433.700001</v>
      </c>
      <c r="K2726">
        <v>3.6555</v>
      </c>
      <c r="L2726" s="3">
        <f t="shared" si="210"/>
        <v>0.96454549144090851</v>
      </c>
      <c r="M2726" s="3">
        <f t="shared" si="211"/>
        <v>3.7039530993393993E-2</v>
      </c>
      <c r="N2726">
        <f t="shared" si="212"/>
        <v>1215129648.3368471</v>
      </c>
      <c r="O2726">
        <f t="shared" si="213"/>
        <v>332.4113386231287</v>
      </c>
      <c r="P2726" s="3">
        <f t="shared" si="214"/>
        <v>3.7039530993393993E-2</v>
      </c>
      <c r="Q2726" t="s">
        <v>1637</v>
      </c>
    </row>
    <row r="2727" spans="1:19" x14ac:dyDescent="0.35">
      <c r="A2727" t="s">
        <v>73</v>
      </c>
      <c r="B2727" t="s">
        <v>63</v>
      </c>
      <c r="C2727" t="s">
        <v>29</v>
      </c>
      <c r="D2727" t="s">
        <v>30</v>
      </c>
      <c r="E2727" t="s">
        <v>588</v>
      </c>
      <c r="F2727" t="s">
        <v>589</v>
      </c>
      <c r="G2727" t="s">
        <v>590</v>
      </c>
      <c r="H2727" t="s">
        <v>452</v>
      </c>
      <c r="I2727" s="3">
        <v>1.382721997014E-3</v>
      </c>
      <c r="J2727" s="7">
        <v>6910701895.8100004</v>
      </c>
      <c r="K2727">
        <v>3.6555</v>
      </c>
      <c r="L2727" s="3">
        <f t="shared" si="210"/>
        <v>0.96566069792042464</v>
      </c>
      <c r="M2727" s="3">
        <f t="shared" si="211"/>
        <v>1.4318921749551655E-3</v>
      </c>
      <c r="N2727">
        <f t="shared" si="212"/>
        <v>9895379.968058167</v>
      </c>
      <c r="O2727">
        <f t="shared" si="213"/>
        <v>2.706983987979255</v>
      </c>
      <c r="P2727" s="3">
        <f t="shared" si="214"/>
        <v>1.4318921749551655E-3</v>
      </c>
      <c r="Q2727" t="s">
        <v>1638</v>
      </c>
      <c r="R2727" t="s">
        <v>452</v>
      </c>
      <c r="S2727" t="s">
        <v>590</v>
      </c>
    </row>
    <row r="2728" spans="1:19" x14ac:dyDescent="0.35">
      <c r="A2728" t="s">
        <v>73</v>
      </c>
      <c r="B2728" t="s">
        <v>63</v>
      </c>
      <c r="C2728" t="s">
        <v>1636</v>
      </c>
      <c r="D2728" t="s">
        <v>1636</v>
      </c>
      <c r="E2728" t="s">
        <v>173</v>
      </c>
      <c r="F2728" t="s">
        <v>174</v>
      </c>
      <c r="G2728" t="s">
        <v>175</v>
      </c>
      <c r="H2728" t="s">
        <v>128</v>
      </c>
      <c r="I2728" s="3">
        <v>3.2045221545436493E-2</v>
      </c>
      <c r="J2728" s="7">
        <v>32806291433.700001</v>
      </c>
      <c r="K2728">
        <v>3.6555</v>
      </c>
      <c r="L2728" s="3">
        <f t="shared" si="210"/>
        <v>0.96454549144090851</v>
      </c>
      <c r="M2728" s="3">
        <f t="shared" si="211"/>
        <v>3.3223131339886317E-2</v>
      </c>
      <c r="N2728">
        <f t="shared" si="212"/>
        <v>1089927729.0764024</v>
      </c>
      <c r="O2728">
        <f t="shared" si="213"/>
        <v>298.16105295483584</v>
      </c>
      <c r="P2728" s="3">
        <f t="shared" si="214"/>
        <v>3.3223131339886317E-2</v>
      </c>
      <c r="Q2728" t="s">
        <v>1637</v>
      </c>
    </row>
    <row r="2729" spans="1:19" x14ac:dyDescent="0.35">
      <c r="A2729" t="s">
        <v>73</v>
      </c>
      <c r="B2729" t="s">
        <v>63</v>
      </c>
      <c r="C2729" t="s">
        <v>39</v>
      </c>
      <c r="D2729" t="s">
        <v>40</v>
      </c>
      <c r="E2729" t="s">
        <v>1144</v>
      </c>
      <c r="F2729" t="s">
        <v>1145</v>
      </c>
      <c r="H2729" t="s">
        <v>128</v>
      </c>
      <c r="I2729" s="3">
        <v>3.4901700595030489E-4</v>
      </c>
      <c r="J2729" s="7">
        <v>22768111124.330002</v>
      </c>
      <c r="K2729">
        <v>3.6555</v>
      </c>
      <c r="L2729" s="3">
        <f t="shared" si="210"/>
        <v>0.96577315585011125</v>
      </c>
      <c r="M2729" s="3">
        <f t="shared" si="211"/>
        <v>3.6138611208662812E-4</v>
      </c>
      <c r="N2729">
        <f t="shared" si="212"/>
        <v>8228079.158777927</v>
      </c>
      <c r="O2729">
        <f t="shared" si="213"/>
        <v>2.2508765309199634</v>
      </c>
      <c r="P2729" s="3">
        <f t="shared" si="214"/>
        <v>3.6138611208662812E-4</v>
      </c>
      <c r="Q2729" t="s">
        <v>1638</v>
      </c>
      <c r="R2729" t="s">
        <v>920</v>
      </c>
      <c r="S2729" t="s">
        <v>1146</v>
      </c>
    </row>
    <row r="2730" spans="1:19" x14ac:dyDescent="0.35">
      <c r="A2730" t="s">
        <v>73</v>
      </c>
      <c r="B2730" t="s">
        <v>63</v>
      </c>
      <c r="C2730" t="s">
        <v>29</v>
      </c>
      <c r="D2730" t="s">
        <v>30</v>
      </c>
      <c r="E2730" t="s">
        <v>110</v>
      </c>
      <c r="F2730" t="s">
        <v>111</v>
      </c>
      <c r="G2730" t="s">
        <v>62</v>
      </c>
      <c r="H2730" t="s">
        <v>33</v>
      </c>
      <c r="I2730" s="3">
        <v>3.1319230257622802E-2</v>
      </c>
      <c r="J2730" s="7">
        <v>6910701895.8100004</v>
      </c>
      <c r="K2730">
        <v>3.6555</v>
      </c>
      <c r="L2730" s="3">
        <f t="shared" si="210"/>
        <v>0.96566069792042464</v>
      </c>
      <c r="M2730" s="3">
        <f t="shared" si="211"/>
        <v>3.243295530725189E-2</v>
      </c>
      <c r="N2730">
        <f t="shared" si="212"/>
        <v>224134485.72854665</v>
      </c>
      <c r="O2730">
        <f t="shared" si="213"/>
        <v>61.314316982231333</v>
      </c>
      <c r="P2730" s="3">
        <f t="shared" si="214"/>
        <v>3.243295530725189E-2</v>
      </c>
      <c r="Q2730" t="s">
        <v>1638</v>
      </c>
      <c r="R2730" t="s">
        <v>33</v>
      </c>
      <c r="S2730" t="s">
        <v>62</v>
      </c>
    </row>
    <row r="2731" spans="1:19" x14ac:dyDescent="0.35">
      <c r="A2731" t="s">
        <v>73</v>
      </c>
      <c r="B2731" t="s">
        <v>63</v>
      </c>
      <c r="C2731" t="s">
        <v>1636</v>
      </c>
      <c r="D2731" t="s">
        <v>1636</v>
      </c>
      <c r="E2731" t="s">
        <v>151</v>
      </c>
      <c r="F2731" t="s">
        <v>152</v>
      </c>
      <c r="G2731" t="s">
        <v>150</v>
      </c>
      <c r="H2731" t="s">
        <v>128</v>
      </c>
      <c r="I2731" s="3">
        <v>1.1514354513312119E-3</v>
      </c>
      <c r="J2731" s="7">
        <v>32806291433.700001</v>
      </c>
      <c r="K2731">
        <v>3.6555</v>
      </c>
      <c r="L2731" s="3">
        <f t="shared" si="210"/>
        <v>0.96454549144090851</v>
      </c>
      <c r="M2731" s="3">
        <f t="shared" si="211"/>
        <v>1.1937596117017907E-3</v>
      </c>
      <c r="N2731">
        <f t="shared" si="212"/>
        <v>39162825.7232695</v>
      </c>
      <c r="O2731">
        <f t="shared" si="213"/>
        <v>10.713397817882505</v>
      </c>
      <c r="P2731" s="3">
        <f t="shared" si="214"/>
        <v>1.1937596117017907E-3</v>
      </c>
      <c r="Q2731" t="s">
        <v>1637</v>
      </c>
    </row>
    <row r="2732" spans="1:19" x14ac:dyDescent="0.35">
      <c r="A2732" t="s">
        <v>73</v>
      </c>
      <c r="B2732" t="s">
        <v>63</v>
      </c>
      <c r="C2732" t="s">
        <v>39</v>
      </c>
      <c r="D2732" t="s">
        <v>40</v>
      </c>
      <c r="E2732" t="s">
        <v>588</v>
      </c>
      <c r="F2732" t="s">
        <v>589</v>
      </c>
      <c r="G2732" t="s">
        <v>590</v>
      </c>
      <c r="H2732" t="s">
        <v>452</v>
      </c>
      <c r="I2732" s="3">
        <v>2.127823544911017E-3</v>
      </c>
      <c r="J2732" s="7">
        <v>22768111124.330002</v>
      </c>
      <c r="K2732">
        <v>3.6555</v>
      </c>
      <c r="L2732" s="3">
        <f t="shared" si="210"/>
        <v>0.96577315585011125</v>
      </c>
      <c r="M2732" s="3">
        <f t="shared" si="211"/>
        <v>2.2032332665511121E-3</v>
      </c>
      <c r="N2732">
        <f t="shared" si="212"/>
        <v>50163459.845656306</v>
      </c>
      <c r="O2732">
        <f t="shared" si="213"/>
        <v>13.722735561662237</v>
      </c>
      <c r="P2732" s="3">
        <f t="shared" si="214"/>
        <v>2.2032332665511121E-3</v>
      </c>
      <c r="Q2732" t="s">
        <v>1638</v>
      </c>
      <c r="R2732" t="s">
        <v>452</v>
      </c>
      <c r="S2732" t="s">
        <v>590</v>
      </c>
    </row>
    <row r="2733" spans="1:19" x14ac:dyDescent="0.35">
      <c r="A2733" t="s">
        <v>73</v>
      </c>
      <c r="B2733" t="s">
        <v>63</v>
      </c>
      <c r="C2733" t="s">
        <v>1636</v>
      </c>
      <c r="D2733" t="s">
        <v>1636</v>
      </c>
      <c r="E2733" t="s">
        <v>445</v>
      </c>
      <c r="F2733" t="s">
        <v>446</v>
      </c>
      <c r="H2733" t="s">
        <v>128</v>
      </c>
      <c r="I2733" s="3">
        <v>1.8588611808460521E-5</v>
      </c>
      <c r="J2733" s="7">
        <v>32806291433.700001</v>
      </c>
      <c r="K2733">
        <v>3.6555</v>
      </c>
      <c r="L2733" s="3">
        <f t="shared" si="210"/>
        <v>0.96454549144090851</v>
      </c>
      <c r="M2733" s="3">
        <f t="shared" si="211"/>
        <v>1.9271887094398724E-5</v>
      </c>
      <c r="N2733">
        <f t="shared" si="212"/>
        <v>632239.14449620643</v>
      </c>
      <c r="O2733">
        <f t="shared" si="213"/>
        <v>0.1729555859653143</v>
      </c>
      <c r="P2733" s="3">
        <f t="shared" si="214"/>
        <v>1.9271887094398724E-5</v>
      </c>
      <c r="Q2733" t="s">
        <v>1637</v>
      </c>
    </row>
    <row r="2734" spans="1:19" x14ac:dyDescent="0.35">
      <c r="A2734" t="s">
        <v>73</v>
      </c>
      <c r="B2734" t="s">
        <v>63</v>
      </c>
      <c r="C2734" t="s">
        <v>1636</v>
      </c>
      <c r="D2734" t="s">
        <v>1636</v>
      </c>
      <c r="E2734" t="s">
        <v>170</v>
      </c>
      <c r="F2734" t="s">
        <v>171</v>
      </c>
      <c r="H2734" t="s">
        <v>128</v>
      </c>
      <c r="I2734" s="3">
        <v>4.1833937304901021E-3</v>
      </c>
      <c r="J2734" s="7">
        <v>32806291433.700001</v>
      </c>
      <c r="K2734">
        <v>3.6555</v>
      </c>
      <c r="L2734" s="3">
        <f t="shared" si="210"/>
        <v>0.96454549144090851</v>
      </c>
      <c r="M2734" s="3">
        <f t="shared" si="211"/>
        <v>4.3371658129267108E-3</v>
      </c>
      <c r="N2734">
        <f t="shared" si="212"/>
        <v>142286325.65515405</v>
      </c>
      <c r="O2734">
        <f t="shared" si="213"/>
        <v>38.923902518165519</v>
      </c>
      <c r="P2734" s="3">
        <f t="shared" si="214"/>
        <v>4.3371658129267108E-3</v>
      </c>
      <c r="Q2734" t="s">
        <v>1637</v>
      </c>
    </row>
    <row r="2735" spans="1:19" x14ac:dyDescent="0.35">
      <c r="A2735" t="s">
        <v>73</v>
      </c>
      <c r="B2735" t="s">
        <v>63</v>
      </c>
      <c r="C2735" t="s">
        <v>39</v>
      </c>
      <c r="D2735" t="s">
        <v>40</v>
      </c>
      <c r="E2735" t="s">
        <v>1147</v>
      </c>
      <c r="F2735" t="s">
        <v>1148</v>
      </c>
      <c r="H2735" t="s">
        <v>128</v>
      </c>
      <c r="I2735" s="3">
        <v>5.6216822988270796E-4</v>
      </c>
      <c r="J2735" s="7">
        <v>22768111124.330002</v>
      </c>
      <c r="K2735">
        <v>3.6555</v>
      </c>
      <c r="L2735" s="3">
        <f t="shared" si="210"/>
        <v>0.96577315585011125</v>
      </c>
      <c r="M2735" s="3">
        <f t="shared" si="211"/>
        <v>5.8209138085626902E-4</v>
      </c>
      <c r="N2735">
        <f t="shared" si="212"/>
        <v>13253121.243850231</v>
      </c>
      <c r="O2735">
        <f t="shared" si="213"/>
        <v>3.6255289957188435</v>
      </c>
      <c r="P2735" s="3">
        <f t="shared" si="214"/>
        <v>5.8209138085626902E-4</v>
      </c>
      <c r="Q2735" t="s">
        <v>1638</v>
      </c>
      <c r="R2735" t="s">
        <v>920</v>
      </c>
      <c r="S2735" t="s">
        <v>1149</v>
      </c>
    </row>
    <row r="2736" spans="1:19" x14ac:dyDescent="0.35">
      <c r="A2736" t="s">
        <v>73</v>
      </c>
      <c r="B2736" t="s">
        <v>63</v>
      </c>
      <c r="C2736" t="s">
        <v>29</v>
      </c>
      <c r="D2736" t="s">
        <v>30</v>
      </c>
      <c r="E2736" t="s">
        <v>112</v>
      </c>
      <c r="F2736" t="s">
        <v>113</v>
      </c>
      <c r="G2736" t="s">
        <v>62</v>
      </c>
      <c r="H2736" t="s">
        <v>33</v>
      </c>
      <c r="I2736" s="3">
        <v>7.9092569272183569E-2</v>
      </c>
      <c r="J2736" s="7">
        <v>6910701895.8100004</v>
      </c>
      <c r="K2736">
        <v>3.6555</v>
      </c>
      <c r="L2736" s="3">
        <f t="shared" si="210"/>
        <v>0.96566069792042464</v>
      </c>
      <c r="M2736" s="3">
        <f t="shared" si="211"/>
        <v>8.1905134425074425E-2</v>
      </c>
      <c r="N2736">
        <f t="shared" si="212"/>
        <v>566021967.7479347</v>
      </c>
      <c r="O2736">
        <f t="shared" si="213"/>
        <v>154.84118937161392</v>
      </c>
      <c r="P2736" s="3">
        <f t="shared" si="214"/>
        <v>8.1905134425074411E-2</v>
      </c>
      <c r="Q2736" t="s">
        <v>1638</v>
      </c>
      <c r="R2736" t="s">
        <v>33</v>
      </c>
      <c r="S2736" t="s">
        <v>62</v>
      </c>
    </row>
    <row r="2737" spans="1:19" x14ac:dyDescent="0.35">
      <c r="A2737" t="s">
        <v>73</v>
      </c>
      <c r="B2737" t="s">
        <v>63</v>
      </c>
      <c r="C2737" t="s">
        <v>1636</v>
      </c>
      <c r="D2737" t="s">
        <v>1636</v>
      </c>
      <c r="E2737" t="s">
        <v>167</v>
      </c>
      <c r="F2737" t="s">
        <v>168</v>
      </c>
      <c r="G2737" t="s">
        <v>169</v>
      </c>
      <c r="H2737" t="s">
        <v>128</v>
      </c>
      <c r="I2737" s="3">
        <v>5.2912988366216277E-3</v>
      </c>
      <c r="J2737" s="7">
        <v>32806291433.700001</v>
      </c>
      <c r="K2737">
        <v>3.6555</v>
      </c>
      <c r="L2737" s="3">
        <f t="shared" si="210"/>
        <v>0.96454549144090851</v>
      </c>
      <c r="M2737" s="3">
        <f t="shared" si="211"/>
        <v>5.4857950024908616E-3</v>
      </c>
      <c r="N2737">
        <f t="shared" si="212"/>
        <v>179968589.59725022</v>
      </c>
      <c r="O2737">
        <f t="shared" si="213"/>
        <v>49.232277280057509</v>
      </c>
      <c r="P2737" s="3">
        <f t="shared" si="214"/>
        <v>5.4857950024908616E-3</v>
      </c>
      <c r="Q2737" t="s">
        <v>1637</v>
      </c>
    </row>
    <row r="2738" spans="1:19" x14ac:dyDescent="0.35">
      <c r="A2738" t="s">
        <v>73</v>
      </c>
      <c r="B2738" t="s">
        <v>63</v>
      </c>
      <c r="C2738" t="s">
        <v>39</v>
      </c>
      <c r="D2738" t="s">
        <v>40</v>
      </c>
      <c r="E2738" t="s">
        <v>112</v>
      </c>
      <c r="F2738" t="s">
        <v>113</v>
      </c>
      <c r="G2738" t="s">
        <v>62</v>
      </c>
      <c r="H2738" t="s">
        <v>33</v>
      </c>
      <c r="I2738" s="3">
        <v>2.7142573667569999E-2</v>
      </c>
      <c r="J2738" s="7">
        <v>22768111124.330002</v>
      </c>
      <c r="K2738">
        <v>3.6555</v>
      </c>
      <c r="L2738" s="3">
        <f t="shared" si="210"/>
        <v>0.96577315585011125</v>
      </c>
      <c r="M2738" s="3">
        <f t="shared" si="211"/>
        <v>2.8104502080178492E-2</v>
      </c>
      <c r="N2738">
        <f t="shared" si="212"/>
        <v>639886426.45546758</v>
      </c>
      <c r="O2738">
        <f t="shared" si="213"/>
        <v>175.04757938872046</v>
      </c>
      <c r="P2738" s="3">
        <f t="shared" si="214"/>
        <v>2.8104502080178492E-2</v>
      </c>
      <c r="Q2738" t="s">
        <v>1638</v>
      </c>
      <c r="R2738" t="s">
        <v>33</v>
      </c>
      <c r="S2738" t="s">
        <v>62</v>
      </c>
    </row>
    <row r="2739" spans="1:19" x14ac:dyDescent="0.35">
      <c r="A2739" t="s">
        <v>73</v>
      </c>
      <c r="B2739" t="s">
        <v>63</v>
      </c>
      <c r="C2739" t="s">
        <v>1636</v>
      </c>
      <c r="D2739" t="s">
        <v>1636</v>
      </c>
      <c r="E2739" t="s">
        <v>918</v>
      </c>
      <c r="F2739" t="s">
        <v>919</v>
      </c>
      <c r="G2739" t="s">
        <v>922</v>
      </c>
      <c r="H2739" t="s">
        <v>452</v>
      </c>
      <c r="I2739" s="3">
        <v>1.694711167276264E-3</v>
      </c>
      <c r="J2739" s="7">
        <v>32806291433.700001</v>
      </c>
      <c r="K2739">
        <v>3.6555</v>
      </c>
      <c r="L2739" s="3">
        <f t="shared" si="210"/>
        <v>0.96454549144090851</v>
      </c>
      <c r="M2739" s="3">
        <f t="shared" si="211"/>
        <v>1.7570049130026834E-3</v>
      </c>
      <c r="N2739">
        <f t="shared" si="212"/>
        <v>57640815.22640875</v>
      </c>
      <c r="O2739">
        <f t="shared" si="213"/>
        <v>15.76824380424258</v>
      </c>
      <c r="P2739" s="3">
        <f t="shared" si="214"/>
        <v>1.7570049130026834E-3</v>
      </c>
      <c r="Q2739" t="s">
        <v>1637</v>
      </c>
    </row>
    <row r="2740" spans="1:19" x14ac:dyDescent="0.35">
      <c r="A2740" t="s">
        <v>73</v>
      </c>
      <c r="B2740" t="s">
        <v>63</v>
      </c>
      <c r="C2740" t="s">
        <v>76</v>
      </c>
      <c r="D2740" t="s">
        <v>77</v>
      </c>
      <c r="E2740" t="s">
        <v>596</v>
      </c>
      <c r="F2740" t="s">
        <v>597</v>
      </c>
      <c r="G2740" t="s">
        <v>598</v>
      </c>
      <c r="H2740" t="s">
        <v>452</v>
      </c>
      <c r="I2740" s="3">
        <v>4.7589247972489E-5</v>
      </c>
      <c r="J2740" s="7">
        <v>3127478413.5599999</v>
      </c>
      <c r="K2740">
        <v>3.6555</v>
      </c>
      <c r="L2740" s="3">
        <f t="shared" si="210"/>
        <v>0.95314382706178991</v>
      </c>
      <c r="M2740" s="3">
        <f t="shared" si="211"/>
        <v>4.9928716549725825E-5</v>
      </c>
      <c r="N2740">
        <f t="shared" si="212"/>
        <v>156150.98322602344</v>
      </c>
      <c r="O2740">
        <f t="shared" si="213"/>
        <v>4.2716723629058526E-2</v>
      </c>
      <c r="P2740" s="3">
        <f t="shared" si="214"/>
        <v>4.9928716549725825E-5</v>
      </c>
      <c r="Q2740" t="s">
        <v>1638</v>
      </c>
      <c r="R2740" t="s">
        <v>452</v>
      </c>
      <c r="S2740" t="s">
        <v>598</v>
      </c>
    </row>
    <row r="2741" spans="1:19" x14ac:dyDescent="0.35">
      <c r="A2741" t="s">
        <v>73</v>
      </c>
      <c r="B2741" t="s">
        <v>63</v>
      </c>
      <c r="C2741" t="s">
        <v>1636</v>
      </c>
      <c r="D2741" t="s">
        <v>1636</v>
      </c>
      <c r="E2741" t="s">
        <v>629</v>
      </c>
      <c r="F2741" t="s">
        <v>630</v>
      </c>
      <c r="G2741" t="s">
        <v>631</v>
      </c>
      <c r="H2741" t="s">
        <v>452</v>
      </c>
      <c r="I2741" s="3">
        <v>2.2723222031368799E-3</v>
      </c>
      <c r="J2741" s="7">
        <v>32806291433.700001</v>
      </c>
      <c r="K2741">
        <v>3.6555</v>
      </c>
      <c r="L2741" s="3">
        <f t="shared" si="210"/>
        <v>0.96454549144090851</v>
      </c>
      <c r="M2741" s="3">
        <f t="shared" si="211"/>
        <v>2.3558476228449517E-3</v>
      </c>
      <c r="N2741">
        <f t="shared" si="212"/>
        <v>77286623.688440844</v>
      </c>
      <c r="O2741">
        <f t="shared" si="213"/>
        <v>21.142558798643371</v>
      </c>
      <c r="P2741" s="3">
        <f t="shared" si="214"/>
        <v>2.3558476228449517E-3</v>
      </c>
      <c r="Q2741" t="s">
        <v>1637</v>
      </c>
    </row>
    <row r="2742" spans="1:19" x14ac:dyDescent="0.35">
      <c r="A2742" t="s">
        <v>73</v>
      </c>
      <c r="B2742" t="s">
        <v>63</v>
      </c>
      <c r="C2742" t="s">
        <v>76</v>
      </c>
      <c r="D2742" t="s">
        <v>77</v>
      </c>
      <c r="E2742" t="s">
        <v>1147</v>
      </c>
      <c r="F2742" t="s">
        <v>1148</v>
      </c>
      <c r="H2742" t="s">
        <v>128</v>
      </c>
      <c r="I2742" s="3">
        <v>2.012492273862364E-3</v>
      </c>
      <c r="J2742" s="7">
        <v>3127478413.5599999</v>
      </c>
      <c r="K2742">
        <v>3.6555</v>
      </c>
      <c r="L2742" s="3">
        <f t="shared" si="210"/>
        <v>0.95314382706178991</v>
      </c>
      <c r="M2742" s="3">
        <f t="shared" si="211"/>
        <v>2.1114255967708212E-3</v>
      </c>
      <c r="N2742">
        <f t="shared" si="212"/>
        <v>6603437.9757387843</v>
      </c>
      <c r="O2742">
        <f t="shared" si="213"/>
        <v>1.8064390577865639</v>
      </c>
      <c r="P2742" s="3">
        <f t="shared" si="214"/>
        <v>2.1114255967708212E-3</v>
      </c>
      <c r="Q2742" t="s">
        <v>1638</v>
      </c>
      <c r="R2742" t="s">
        <v>920</v>
      </c>
      <c r="S2742" t="s">
        <v>1149</v>
      </c>
    </row>
    <row r="2743" spans="1:19" x14ac:dyDescent="0.35">
      <c r="A2743" t="s">
        <v>73</v>
      </c>
      <c r="B2743" t="s">
        <v>63</v>
      </c>
      <c r="C2743" t="s">
        <v>1636</v>
      </c>
      <c r="D2743" t="s">
        <v>1636</v>
      </c>
      <c r="E2743" t="s">
        <v>596</v>
      </c>
      <c r="F2743" t="s">
        <v>597</v>
      </c>
      <c r="G2743" t="s">
        <v>598</v>
      </c>
      <c r="H2743" t="s">
        <v>452</v>
      </c>
      <c r="I2743" s="3">
        <v>8.948829811330426E-5</v>
      </c>
      <c r="J2743" s="7">
        <v>32806291433.700001</v>
      </c>
      <c r="K2743">
        <v>3.6555</v>
      </c>
      <c r="L2743" s="3">
        <f t="shared" si="210"/>
        <v>0.96454549144090851</v>
      </c>
      <c r="M2743" s="3">
        <f t="shared" si="211"/>
        <v>9.2777685352735524E-5</v>
      </c>
      <c r="N2743">
        <f t="shared" si="212"/>
        <v>3043691.7842259617</v>
      </c>
      <c r="O2743">
        <f t="shared" si="213"/>
        <v>0.83263350683243376</v>
      </c>
      <c r="P2743" s="3">
        <f t="shared" si="214"/>
        <v>9.2777685352735524E-5</v>
      </c>
      <c r="Q2743" t="s">
        <v>1637</v>
      </c>
    </row>
    <row r="2744" spans="1:19" x14ac:dyDescent="0.35">
      <c r="A2744" t="s">
        <v>73</v>
      </c>
      <c r="B2744" t="s">
        <v>63</v>
      </c>
      <c r="C2744" t="s">
        <v>76</v>
      </c>
      <c r="D2744" t="s">
        <v>77</v>
      </c>
      <c r="E2744" t="s">
        <v>114</v>
      </c>
      <c r="F2744" t="s">
        <v>115</v>
      </c>
      <c r="G2744" t="s">
        <v>62</v>
      </c>
      <c r="H2744" t="s">
        <v>33</v>
      </c>
      <c r="I2744" s="3">
        <v>2.4004573410981001E-2</v>
      </c>
      <c r="J2744" s="7">
        <v>3127478413.5599999</v>
      </c>
      <c r="K2744">
        <v>3.6555</v>
      </c>
      <c r="L2744" s="3">
        <f t="shared" si="210"/>
        <v>0.95314382706178991</v>
      </c>
      <c r="M2744" s="3">
        <f t="shared" si="211"/>
        <v>2.5184628730145302E-2</v>
      </c>
      <c r="N2744">
        <f t="shared" si="212"/>
        <v>78764382.707052425</v>
      </c>
      <c r="O2744">
        <f t="shared" si="213"/>
        <v>21.546815129818746</v>
      </c>
      <c r="P2744" s="3">
        <f t="shared" si="214"/>
        <v>2.5184628730145302E-2</v>
      </c>
      <c r="Q2744" t="s">
        <v>1638</v>
      </c>
      <c r="R2744" t="s">
        <v>33</v>
      </c>
      <c r="S2744" t="s">
        <v>62</v>
      </c>
    </row>
    <row r="2745" spans="1:19" x14ac:dyDescent="0.35">
      <c r="A2745" t="s">
        <v>73</v>
      </c>
      <c r="B2745" t="s">
        <v>63</v>
      </c>
      <c r="C2745" t="s">
        <v>1636</v>
      </c>
      <c r="D2745" t="s">
        <v>1636</v>
      </c>
      <c r="E2745" t="s">
        <v>634</v>
      </c>
      <c r="F2745" t="s">
        <v>635</v>
      </c>
      <c r="G2745" t="s">
        <v>636</v>
      </c>
      <c r="H2745" t="s">
        <v>452</v>
      </c>
      <c r="I2745" s="3">
        <v>4.1508306470521726E-3</v>
      </c>
      <c r="J2745" s="7">
        <v>32806291433.700001</v>
      </c>
      <c r="K2745">
        <v>3.6555</v>
      </c>
      <c r="L2745" s="3">
        <f t="shared" si="210"/>
        <v>0.96454549144090851</v>
      </c>
      <c r="M2745" s="3">
        <f t="shared" si="211"/>
        <v>4.3034057842635896E-3</v>
      </c>
      <c r="N2745">
        <f t="shared" si="212"/>
        <v>141178784.31602162</v>
      </c>
      <c r="O2745">
        <f t="shared" si="213"/>
        <v>38.620923079201646</v>
      </c>
      <c r="P2745" s="3">
        <f t="shared" si="214"/>
        <v>4.3034057842635896E-3</v>
      </c>
      <c r="Q2745" t="s">
        <v>1637</v>
      </c>
    </row>
    <row r="2746" spans="1:19" x14ac:dyDescent="0.35">
      <c r="A2746" t="s">
        <v>73</v>
      </c>
      <c r="B2746" t="s">
        <v>63</v>
      </c>
      <c r="C2746" t="s">
        <v>39</v>
      </c>
      <c r="D2746" t="s">
        <v>40</v>
      </c>
      <c r="E2746" t="s">
        <v>1152</v>
      </c>
      <c r="F2746" t="s">
        <v>1153</v>
      </c>
      <c r="H2746" t="s">
        <v>128</v>
      </c>
      <c r="I2746" s="3">
        <v>5.8466762739022099E-8</v>
      </c>
      <c r="J2746" s="7">
        <v>22768111124.330002</v>
      </c>
      <c r="K2746">
        <v>3.6555</v>
      </c>
      <c r="L2746" s="3">
        <f t="shared" si="210"/>
        <v>0.96577315585011125</v>
      </c>
      <c r="M2746" s="3">
        <f t="shared" si="211"/>
        <v>6.0538815336565631E-8</v>
      </c>
      <c r="N2746">
        <f t="shared" si="212"/>
        <v>1378.3544749182197</v>
      </c>
      <c r="O2746">
        <f t="shared" si="213"/>
        <v>3.7706318558835173E-4</v>
      </c>
      <c r="P2746" s="3">
        <f t="shared" si="214"/>
        <v>6.0538815336565631E-8</v>
      </c>
      <c r="Q2746" t="s">
        <v>1638</v>
      </c>
      <c r="R2746" t="s">
        <v>920</v>
      </c>
      <c r="S2746" t="s">
        <v>1154</v>
      </c>
    </row>
    <row r="2747" spans="1:19" x14ac:dyDescent="0.35">
      <c r="A2747" t="s">
        <v>73</v>
      </c>
      <c r="B2747" t="s">
        <v>63</v>
      </c>
      <c r="C2747" t="s">
        <v>1636</v>
      </c>
      <c r="D2747" t="s">
        <v>1636</v>
      </c>
      <c r="E2747" t="s">
        <v>586</v>
      </c>
      <c r="F2747" t="s">
        <v>468</v>
      </c>
      <c r="G2747" t="s">
        <v>587</v>
      </c>
      <c r="H2747" t="s">
        <v>452</v>
      </c>
      <c r="I2747" s="3">
        <v>4.972944600367536E-3</v>
      </c>
      <c r="J2747" s="7">
        <v>32806291433.700001</v>
      </c>
      <c r="K2747">
        <v>3.6555</v>
      </c>
      <c r="L2747" s="3">
        <f t="shared" si="210"/>
        <v>0.96454549144090851</v>
      </c>
      <c r="M2747" s="3">
        <f t="shared" si="211"/>
        <v>5.1557387852579021E-3</v>
      </c>
      <c r="N2747">
        <f t="shared" si="212"/>
        <v>169140669.14520115</v>
      </c>
      <c r="O2747">
        <f t="shared" si="213"/>
        <v>46.270187155026989</v>
      </c>
      <c r="P2747" s="3">
        <f t="shared" si="214"/>
        <v>5.1557387852579012E-3</v>
      </c>
      <c r="Q2747" t="s">
        <v>1637</v>
      </c>
    </row>
    <row r="2748" spans="1:19" x14ac:dyDescent="0.35">
      <c r="A2748" t="s">
        <v>73</v>
      </c>
      <c r="B2748" t="s">
        <v>63</v>
      </c>
      <c r="C2748" t="s">
        <v>39</v>
      </c>
      <c r="D2748" t="s">
        <v>40</v>
      </c>
      <c r="E2748" t="s">
        <v>596</v>
      </c>
      <c r="F2748" t="s">
        <v>597</v>
      </c>
      <c r="G2748" t="s">
        <v>598</v>
      </c>
      <c r="H2748" t="s">
        <v>452</v>
      </c>
      <c r="I2748" s="3">
        <v>1.2240562367429959E-4</v>
      </c>
      <c r="J2748" s="7">
        <v>22768111124.330002</v>
      </c>
      <c r="K2748">
        <v>3.6555</v>
      </c>
      <c r="L2748" s="3">
        <f t="shared" si="210"/>
        <v>0.96577315585011125</v>
      </c>
      <c r="M2748" s="3">
        <f t="shared" si="211"/>
        <v>1.2674365914276564E-4</v>
      </c>
      <c r="N2748">
        <f t="shared" si="212"/>
        <v>2885713.7156666922</v>
      </c>
      <c r="O2748">
        <f t="shared" si="213"/>
        <v>0.78941696502987058</v>
      </c>
      <c r="P2748" s="3">
        <f t="shared" si="214"/>
        <v>1.2674365914276564E-4</v>
      </c>
      <c r="Q2748" t="s">
        <v>1638</v>
      </c>
      <c r="R2748" t="s">
        <v>452</v>
      </c>
      <c r="S2748" t="s">
        <v>598</v>
      </c>
    </row>
    <row r="2749" spans="1:19" x14ac:dyDescent="0.35">
      <c r="A2749" t="s">
        <v>73</v>
      </c>
      <c r="B2749" t="s">
        <v>63</v>
      </c>
      <c r="C2749" t="s">
        <v>1636</v>
      </c>
      <c r="D2749" t="s">
        <v>1636</v>
      </c>
      <c r="E2749" t="s">
        <v>588</v>
      </c>
      <c r="F2749" t="s">
        <v>589</v>
      </c>
      <c r="G2749" t="s">
        <v>590</v>
      </c>
      <c r="H2749" t="s">
        <v>452</v>
      </c>
      <c r="I2749" s="3">
        <v>1.76801765499347E-3</v>
      </c>
      <c r="J2749" s="7">
        <v>32806291433.700001</v>
      </c>
      <c r="K2749">
        <v>3.6555</v>
      </c>
      <c r="L2749" s="3">
        <f t="shared" si="210"/>
        <v>0.96454549144090851</v>
      </c>
      <c r="M2749" s="3">
        <f t="shared" si="211"/>
        <v>1.8330059812443642E-3</v>
      </c>
      <c r="N2749">
        <f t="shared" si="212"/>
        <v>60134128.420417845</v>
      </c>
      <c r="O2749">
        <f t="shared" si="213"/>
        <v>16.450315530137559</v>
      </c>
      <c r="P2749" s="3">
        <f t="shared" si="214"/>
        <v>1.8330059812443642E-3</v>
      </c>
      <c r="Q2749" t="s">
        <v>1637</v>
      </c>
    </row>
    <row r="2750" spans="1:19" x14ac:dyDescent="0.35">
      <c r="A2750" t="s">
        <v>73</v>
      </c>
      <c r="B2750" t="s">
        <v>63</v>
      </c>
      <c r="C2750" t="s">
        <v>1636</v>
      </c>
      <c r="D2750" t="s">
        <v>1636</v>
      </c>
      <c r="E2750" t="s">
        <v>1161</v>
      </c>
      <c r="F2750" t="s">
        <v>1162</v>
      </c>
      <c r="H2750" t="s">
        <v>128</v>
      </c>
      <c r="I2750" s="3">
        <v>8.742711936194366E-4</v>
      </c>
      <c r="J2750" s="7">
        <v>32806291433.700001</v>
      </c>
      <c r="K2750">
        <v>3.6555</v>
      </c>
      <c r="L2750" s="3">
        <f t="shared" si="210"/>
        <v>0.96454549144090851</v>
      </c>
      <c r="M2750" s="3">
        <f t="shared" si="211"/>
        <v>9.0640742336930773E-4</v>
      </c>
      <c r="N2750">
        <f t="shared" si="212"/>
        <v>29735866.088722609</v>
      </c>
      <c r="O2750">
        <f t="shared" si="213"/>
        <v>8.1345550782991687</v>
      </c>
      <c r="P2750" s="3">
        <f t="shared" si="214"/>
        <v>9.0640742336930773E-4</v>
      </c>
      <c r="Q2750" t="s">
        <v>1637</v>
      </c>
    </row>
    <row r="2751" spans="1:19" x14ac:dyDescent="0.35">
      <c r="A2751" t="s">
        <v>73</v>
      </c>
      <c r="B2751" t="s">
        <v>63</v>
      </c>
      <c r="C2751" t="s">
        <v>39</v>
      </c>
      <c r="D2751" t="s">
        <v>40</v>
      </c>
      <c r="E2751" t="s">
        <v>599</v>
      </c>
      <c r="F2751" t="s">
        <v>600</v>
      </c>
      <c r="G2751" t="s">
        <v>601</v>
      </c>
      <c r="H2751" t="s">
        <v>452</v>
      </c>
      <c r="I2751" s="3">
        <v>5.7150045115985152E-4</v>
      </c>
      <c r="J2751" s="7">
        <v>22768111124.330002</v>
      </c>
      <c r="K2751">
        <v>3.6555</v>
      </c>
      <c r="L2751" s="3">
        <f t="shared" si="210"/>
        <v>0.96577315585011125</v>
      </c>
      <c r="M2751" s="3">
        <f t="shared" si="211"/>
        <v>5.9175433454328565E-4</v>
      </c>
      <c r="N2751">
        <f t="shared" si="212"/>
        <v>13473128.447185479</v>
      </c>
      <c r="O2751">
        <f t="shared" si="213"/>
        <v>3.6857142517262971</v>
      </c>
      <c r="P2751" s="3">
        <f t="shared" si="214"/>
        <v>5.9175433454328565E-4</v>
      </c>
      <c r="Q2751" t="s">
        <v>1638</v>
      </c>
      <c r="R2751" t="s">
        <v>452</v>
      </c>
      <c r="S2751" t="s">
        <v>601</v>
      </c>
    </row>
    <row r="2752" spans="1:19" x14ac:dyDescent="0.35">
      <c r="A2752" t="s">
        <v>73</v>
      </c>
      <c r="B2752" t="s">
        <v>63</v>
      </c>
      <c r="C2752" t="s">
        <v>39</v>
      </c>
      <c r="D2752" t="s">
        <v>40</v>
      </c>
      <c r="E2752" t="s">
        <v>114</v>
      </c>
      <c r="F2752" t="s">
        <v>115</v>
      </c>
      <c r="G2752" t="s">
        <v>62</v>
      </c>
      <c r="H2752" t="s">
        <v>33</v>
      </c>
      <c r="I2752" s="3">
        <v>8.1865686689047895E-2</v>
      </c>
      <c r="J2752" s="7">
        <v>22768111124.330002</v>
      </c>
      <c r="K2752">
        <v>3.6555</v>
      </c>
      <c r="L2752" s="3">
        <f t="shared" si="210"/>
        <v>0.96577315585011125</v>
      </c>
      <c r="M2752" s="3">
        <f t="shared" si="211"/>
        <v>8.4766993359829429E-2</v>
      </c>
      <c r="N2752">
        <f t="shared" si="212"/>
        <v>1929984324.4919398</v>
      </c>
      <c r="O2752">
        <f t="shared" si="213"/>
        <v>527.96726152152644</v>
      </c>
      <c r="P2752" s="3">
        <f t="shared" si="214"/>
        <v>8.4766993359829429E-2</v>
      </c>
      <c r="Q2752" t="s">
        <v>1638</v>
      </c>
      <c r="R2752" t="s">
        <v>33</v>
      </c>
      <c r="S2752" t="s">
        <v>62</v>
      </c>
    </row>
    <row r="2753" spans="1:19" x14ac:dyDescent="0.35">
      <c r="A2753" t="s">
        <v>73</v>
      </c>
      <c r="B2753" t="s">
        <v>63</v>
      </c>
      <c r="C2753" t="s">
        <v>1636</v>
      </c>
      <c r="D2753" t="s">
        <v>1636</v>
      </c>
      <c r="E2753" t="s">
        <v>1164</v>
      </c>
      <c r="F2753" t="s">
        <v>1164</v>
      </c>
      <c r="H2753" t="s">
        <v>128</v>
      </c>
      <c r="I2753" s="3">
        <v>2.0443754729230869E-4</v>
      </c>
      <c r="J2753" s="7">
        <v>32806291433.700001</v>
      </c>
      <c r="K2753">
        <v>3.6555</v>
      </c>
      <c r="L2753" s="3">
        <f t="shared" si="210"/>
        <v>0.96454549144090851</v>
      </c>
      <c r="M2753" s="3">
        <f t="shared" si="211"/>
        <v>2.1195220868940555E-4</v>
      </c>
      <c r="N2753">
        <f t="shared" si="212"/>
        <v>6953365.9282810399</v>
      </c>
      <c r="O2753">
        <f t="shared" si="213"/>
        <v>1.9021654844155491</v>
      </c>
      <c r="P2753" s="3">
        <f t="shared" si="214"/>
        <v>2.1195220868940555E-4</v>
      </c>
      <c r="Q2753" t="s">
        <v>1637</v>
      </c>
    </row>
    <row r="2754" spans="1:19" x14ac:dyDescent="0.35">
      <c r="A2754" t="s">
        <v>73</v>
      </c>
      <c r="B2754" t="s">
        <v>63</v>
      </c>
      <c r="C2754" t="s">
        <v>1636</v>
      </c>
      <c r="D2754" t="s">
        <v>1636</v>
      </c>
      <c r="E2754" t="s">
        <v>1138</v>
      </c>
      <c r="F2754" t="s">
        <v>1139</v>
      </c>
      <c r="H2754" t="s">
        <v>128</v>
      </c>
      <c r="I2754" s="3">
        <v>2.9447651287958359E-4</v>
      </c>
      <c r="J2754" s="7">
        <v>32806291433.700001</v>
      </c>
      <c r="K2754">
        <v>3.6555</v>
      </c>
      <c r="L2754" s="3">
        <f t="shared" ref="L2754:L2817" si="215">SUMIFS($I$2:$I$3582,$A$2:$A$3582,$A2754,$B$2:$B$3582,$B2754,$C$2:$C$3582,$C2754)</f>
        <v>0.96454549144090851</v>
      </c>
      <c r="M2754" s="3">
        <f t="shared" ref="M2754:M2817" si="216">IF(L2754=0,0,I2754/L2754)</f>
        <v>3.0530080280575785E-4</v>
      </c>
      <c r="N2754">
        <f t="shared" ref="N2754:N2817" si="217">M2754*J2754</f>
        <v>10015787.111788267</v>
      </c>
      <c r="O2754">
        <f t="shared" ref="O2754:O2817" si="218">IF(K2754=0,"",N2754/K2754/1000000)</f>
        <v>2.7399226129909087</v>
      </c>
      <c r="P2754" s="3">
        <f t="shared" ref="P2754:P2817" si="219">IF(J2754=0,0,N2754/J2754)</f>
        <v>3.0530080280575785E-4</v>
      </c>
      <c r="Q2754" t="s">
        <v>1637</v>
      </c>
    </row>
    <row r="2755" spans="1:19" x14ac:dyDescent="0.35">
      <c r="A2755" t="s">
        <v>73</v>
      </c>
      <c r="B2755" t="s">
        <v>63</v>
      </c>
      <c r="C2755" t="s">
        <v>76</v>
      </c>
      <c r="D2755" t="s">
        <v>77</v>
      </c>
      <c r="E2755" t="s">
        <v>1152</v>
      </c>
      <c r="F2755" t="s">
        <v>1153</v>
      </c>
      <c r="H2755" t="s">
        <v>128</v>
      </c>
      <c r="I2755" s="3">
        <v>2.0967024206188129E-7</v>
      </c>
      <c r="J2755" s="7">
        <v>3127478413.5599999</v>
      </c>
      <c r="K2755">
        <v>3.6555</v>
      </c>
      <c r="L2755" s="3">
        <f t="shared" si="215"/>
        <v>0.95314382706178991</v>
      </c>
      <c r="M2755" s="3">
        <f t="shared" si="216"/>
        <v>2.1997754809808876E-7</v>
      </c>
      <c r="N2755">
        <f t="shared" si="217"/>
        <v>687.97503314462926</v>
      </c>
      <c r="O2755">
        <f t="shared" si="218"/>
        <v>1.8820271731490336E-4</v>
      </c>
      <c r="P2755" s="3">
        <f t="shared" si="219"/>
        <v>2.1997754809808879E-7</v>
      </c>
      <c r="Q2755" t="s">
        <v>1638</v>
      </c>
      <c r="R2755" t="s">
        <v>920</v>
      </c>
      <c r="S2755" t="s">
        <v>1154</v>
      </c>
    </row>
    <row r="2756" spans="1:19" x14ac:dyDescent="0.35">
      <c r="A2756" t="s">
        <v>73</v>
      </c>
      <c r="B2756" t="s">
        <v>63</v>
      </c>
      <c r="C2756" t="s">
        <v>1636</v>
      </c>
      <c r="D2756" t="s">
        <v>1636</v>
      </c>
      <c r="E2756" t="s">
        <v>1155</v>
      </c>
      <c r="F2756" t="s">
        <v>1156</v>
      </c>
      <c r="H2756" t="s">
        <v>128</v>
      </c>
      <c r="I2756" s="3">
        <v>4.6615764842384839E-4</v>
      </c>
      <c r="J2756" s="7">
        <v>32806291433.700001</v>
      </c>
      <c r="K2756">
        <v>3.6555</v>
      </c>
      <c r="L2756" s="3">
        <f t="shared" si="215"/>
        <v>0.96454549144090851</v>
      </c>
      <c r="M2756" s="3">
        <f t="shared" si="216"/>
        <v>4.8329254821093825E-4</v>
      </c>
      <c r="N2756">
        <f t="shared" si="217"/>
        <v>15855036.184343548</v>
      </c>
      <c r="O2756">
        <f t="shared" si="218"/>
        <v>4.3373098575690197</v>
      </c>
      <c r="P2756" s="3">
        <f t="shared" si="219"/>
        <v>4.8329254821093825E-4</v>
      </c>
      <c r="Q2756" t="s">
        <v>1637</v>
      </c>
    </row>
    <row r="2757" spans="1:19" x14ac:dyDescent="0.35">
      <c r="A2757" t="s">
        <v>73</v>
      </c>
      <c r="B2757" t="s">
        <v>63</v>
      </c>
      <c r="C2757" t="s">
        <v>29</v>
      </c>
      <c r="D2757" t="s">
        <v>30</v>
      </c>
      <c r="E2757" t="s">
        <v>114</v>
      </c>
      <c r="F2757" t="s">
        <v>115</v>
      </c>
      <c r="G2757" t="s">
        <v>62</v>
      </c>
      <c r="H2757" t="s">
        <v>33</v>
      </c>
      <c r="I2757" s="3">
        <v>5.2668388104576108E-2</v>
      </c>
      <c r="J2757" s="7">
        <v>6910701895.8100004</v>
      </c>
      <c r="K2757">
        <v>3.6555</v>
      </c>
      <c r="L2757" s="3">
        <f t="shared" si="215"/>
        <v>0.96566069792042464</v>
      </c>
      <c r="M2757" s="3">
        <f t="shared" si="216"/>
        <v>5.4541298219963646E-2</v>
      </c>
      <c r="N2757">
        <f t="shared" si="217"/>
        <v>376918653.00864136</v>
      </c>
      <c r="O2757">
        <f t="shared" si="218"/>
        <v>103.11001313326257</v>
      </c>
      <c r="P2757" s="3">
        <f t="shared" si="219"/>
        <v>5.4541298219963646E-2</v>
      </c>
      <c r="Q2757" t="s">
        <v>1638</v>
      </c>
      <c r="R2757" t="s">
        <v>33</v>
      </c>
      <c r="S2757" t="s">
        <v>62</v>
      </c>
    </row>
    <row r="2758" spans="1:19" x14ac:dyDescent="0.35">
      <c r="A2758" t="s">
        <v>73</v>
      </c>
      <c r="B2758" t="s">
        <v>63</v>
      </c>
      <c r="C2758" t="s">
        <v>39</v>
      </c>
      <c r="D2758" t="s">
        <v>40</v>
      </c>
      <c r="E2758" t="s">
        <v>1155</v>
      </c>
      <c r="F2758" t="s">
        <v>1156</v>
      </c>
      <c r="H2758" t="s">
        <v>128</v>
      </c>
      <c r="I2758" s="3">
        <v>6.7168082520025298E-4</v>
      </c>
      <c r="J2758" s="7">
        <v>22768111124.330002</v>
      </c>
      <c r="K2758">
        <v>3.6555</v>
      </c>
      <c r="L2758" s="3">
        <f t="shared" si="215"/>
        <v>0.96577315585011125</v>
      </c>
      <c r="M2758" s="3">
        <f t="shared" si="216"/>
        <v>6.9548508480649714E-4</v>
      </c>
      <c r="N2758">
        <f t="shared" si="217"/>
        <v>15834881.696188401</v>
      </c>
      <c r="O2758">
        <f t="shared" si="218"/>
        <v>4.3317963879601704</v>
      </c>
      <c r="P2758" s="3">
        <f t="shared" si="219"/>
        <v>6.9548508480649714E-4</v>
      </c>
      <c r="Q2758" t="s">
        <v>1638</v>
      </c>
      <c r="R2758" t="s">
        <v>920</v>
      </c>
      <c r="S2758" t="s">
        <v>1157</v>
      </c>
    </row>
    <row r="2759" spans="1:19" x14ac:dyDescent="0.35">
      <c r="A2759" t="s">
        <v>73</v>
      </c>
      <c r="B2759" t="s">
        <v>63</v>
      </c>
      <c r="C2759" t="s">
        <v>1636</v>
      </c>
      <c r="D2759" t="s">
        <v>1636</v>
      </c>
      <c r="E2759" t="s">
        <v>1158</v>
      </c>
      <c r="F2759" t="s">
        <v>1159</v>
      </c>
      <c r="H2759" t="s">
        <v>128</v>
      </c>
      <c r="I2759" s="3">
        <v>4.6615764842384839E-4</v>
      </c>
      <c r="J2759" s="7">
        <v>32806291433.700001</v>
      </c>
      <c r="K2759">
        <v>3.6555</v>
      </c>
      <c r="L2759" s="3">
        <f t="shared" si="215"/>
        <v>0.96454549144090851</v>
      </c>
      <c r="M2759" s="3">
        <f t="shared" si="216"/>
        <v>4.8329254821093825E-4</v>
      </c>
      <c r="N2759">
        <f t="shared" si="217"/>
        <v>15855036.184343548</v>
      </c>
      <c r="O2759">
        <f t="shared" si="218"/>
        <v>4.3373098575690197</v>
      </c>
      <c r="P2759" s="3">
        <f t="shared" si="219"/>
        <v>4.8329254821093825E-4</v>
      </c>
      <c r="Q2759" t="s">
        <v>1637</v>
      </c>
    </row>
    <row r="2760" spans="1:19" x14ac:dyDescent="0.35">
      <c r="A2760" t="s">
        <v>73</v>
      </c>
      <c r="B2760" t="s">
        <v>63</v>
      </c>
      <c r="C2760" t="s">
        <v>1636</v>
      </c>
      <c r="D2760" t="s">
        <v>1636</v>
      </c>
      <c r="E2760" t="s">
        <v>1168</v>
      </c>
      <c r="F2760" t="s">
        <v>1169</v>
      </c>
      <c r="H2760" t="s">
        <v>128</v>
      </c>
      <c r="I2760" s="3">
        <v>2.0510105673663039E-3</v>
      </c>
      <c r="J2760" s="7">
        <v>32806291433.700001</v>
      </c>
      <c r="K2760">
        <v>3.6555</v>
      </c>
      <c r="L2760" s="3">
        <f t="shared" si="215"/>
        <v>0.96454549144090851</v>
      </c>
      <c r="M2760" s="3">
        <f t="shared" si="216"/>
        <v>2.1264010723873214E-3</v>
      </c>
      <c r="N2760">
        <f t="shared" si="217"/>
        <v>69759333.285670683</v>
      </c>
      <c r="O2760">
        <f t="shared" si="218"/>
        <v>19.083390312042315</v>
      </c>
      <c r="P2760" s="3">
        <f t="shared" si="219"/>
        <v>2.1264010723873214E-3</v>
      </c>
      <c r="Q2760" t="s">
        <v>1637</v>
      </c>
    </row>
    <row r="2761" spans="1:19" x14ac:dyDescent="0.35">
      <c r="A2761" t="s">
        <v>73</v>
      </c>
      <c r="B2761" t="s">
        <v>63</v>
      </c>
      <c r="C2761" t="s">
        <v>29</v>
      </c>
      <c r="D2761" t="s">
        <v>30</v>
      </c>
      <c r="E2761" t="s">
        <v>599</v>
      </c>
      <c r="F2761" t="s">
        <v>600</v>
      </c>
      <c r="G2761" t="s">
        <v>601</v>
      </c>
      <c r="H2761" t="s">
        <v>452</v>
      </c>
      <c r="I2761" s="3">
        <v>2.2620544292305089E-2</v>
      </c>
      <c r="J2761" s="7">
        <v>6910701895.8100004</v>
      </c>
      <c r="K2761">
        <v>3.6555</v>
      </c>
      <c r="L2761" s="3">
        <f t="shared" si="215"/>
        <v>0.96566069792042464</v>
      </c>
      <c r="M2761" s="3">
        <f t="shared" si="216"/>
        <v>2.3424940396786383E-2</v>
      </c>
      <c r="N2761">
        <f t="shared" si="217"/>
        <v>161882780.00930792</v>
      </c>
      <c r="O2761">
        <f t="shared" si="218"/>
        <v>44.284716183643262</v>
      </c>
      <c r="P2761" s="3">
        <f t="shared" si="219"/>
        <v>2.3424940396786383E-2</v>
      </c>
      <c r="Q2761" t="s">
        <v>1638</v>
      </c>
      <c r="R2761" t="s">
        <v>452</v>
      </c>
      <c r="S2761" t="s">
        <v>601</v>
      </c>
    </row>
    <row r="2762" spans="1:19" x14ac:dyDescent="0.35">
      <c r="A2762" t="s">
        <v>73</v>
      </c>
      <c r="B2762" t="s">
        <v>63</v>
      </c>
      <c r="C2762" t="s">
        <v>29</v>
      </c>
      <c r="D2762" t="s">
        <v>30</v>
      </c>
      <c r="E2762" t="s">
        <v>116</v>
      </c>
      <c r="F2762" t="s">
        <v>117</v>
      </c>
      <c r="G2762" t="s">
        <v>62</v>
      </c>
      <c r="H2762" t="s">
        <v>33</v>
      </c>
      <c r="I2762" s="3">
        <v>2.9780674185951601E-2</v>
      </c>
      <c r="J2762" s="7">
        <v>6910701895.8100004</v>
      </c>
      <c r="K2762">
        <v>3.6555</v>
      </c>
      <c r="L2762" s="3">
        <f t="shared" si="215"/>
        <v>0.96566069792042464</v>
      </c>
      <c r="M2762" s="3">
        <f t="shared" si="216"/>
        <v>3.0839687532158093E-2</v>
      </c>
      <c r="N2762">
        <f t="shared" si="217"/>
        <v>213123887.09467298</v>
      </c>
      <c r="O2762">
        <f t="shared" si="218"/>
        <v>58.302253342818481</v>
      </c>
      <c r="P2762" s="3">
        <f t="shared" si="219"/>
        <v>3.0839687532158093E-2</v>
      </c>
      <c r="Q2762" t="s">
        <v>1638</v>
      </c>
      <c r="R2762" t="s">
        <v>33</v>
      </c>
      <c r="S2762" t="s">
        <v>62</v>
      </c>
    </row>
    <row r="2763" spans="1:19" x14ac:dyDescent="0.35">
      <c r="A2763" t="s">
        <v>73</v>
      </c>
      <c r="B2763" t="s">
        <v>63</v>
      </c>
      <c r="C2763" t="s">
        <v>1636</v>
      </c>
      <c r="D2763" t="s">
        <v>1636</v>
      </c>
      <c r="E2763" t="s">
        <v>1147</v>
      </c>
      <c r="F2763" t="s">
        <v>1148</v>
      </c>
      <c r="H2763" t="s">
        <v>128</v>
      </c>
      <c r="I2763" s="3">
        <v>5.8200832944148414E-4</v>
      </c>
      <c r="J2763" s="7">
        <v>32806291433.700001</v>
      </c>
      <c r="K2763">
        <v>3.6555</v>
      </c>
      <c r="L2763" s="3">
        <f t="shared" si="215"/>
        <v>0.96454549144090851</v>
      </c>
      <c r="M2763" s="3">
        <f t="shared" si="216"/>
        <v>6.0340163797980911E-4</v>
      </c>
      <c r="N2763">
        <f t="shared" si="217"/>
        <v>19795369.98713756</v>
      </c>
      <c r="O2763">
        <f t="shared" si="218"/>
        <v>5.4152291033066771</v>
      </c>
      <c r="P2763" s="3">
        <f t="shared" si="219"/>
        <v>6.0340163797980911E-4</v>
      </c>
      <c r="Q2763" t="s">
        <v>1637</v>
      </c>
    </row>
    <row r="2764" spans="1:19" x14ac:dyDescent="0.35">
      <c r="A2764" t="s">
        <v>73</v>
      </c>
      <c r="B2764" t="s">
        <v>63</v>
      </c>
      <c r="C2764" t="s">
        <v>1636</v>
      </c>
      <c r="D2764" t="s">
        <v>1636</v>
      </c>
      <c r="E2764" t="s">
        <v>1171</v>
      </c>
      <c r="F2764" t="s">
        <v>1172</v>
      </c>
      <c r="H2764" t="s">
        <v>128</v>
      </c>
      <c r="I2764" s="3">
        <v>4.9334551976060116E-4</v>
      </c>
      <c r="J2764" s="7">
        <v>32806291433.700001</v>
      </c>
      <c r="K2764">
        <v>3.6555</v>
      </c>
      <c r="L2764" s="3">
        <f t="shared" si="215"/>
        <v>0.96454549144090851</v>
      </c>
      <c r="M2764" s="3">
        <f t="shared" si="216"/>
        <v>5.1147978414538601E-4</v>
      </c>
      <c r="N2764">
        <f t="shared" si="217"/>
        <v>16779754.861119501</v>
      </c>
      <c r="O2764">
        <f t="shared" si="218"/>
        <v>4.5902762580001371</v>
      </c>
      <c r="P2764" s="3">
        <f t="shared" si="219"/>
        <v>5.1147978414538601E-4</v>
      </c>
      <c r="Q2764" t="s">
        <v>1637</v>
      </c>
    </row>
    <row r="2765" spans="1:19" x14ac:dyDescent="0.35">
      <c r="A2765" t="s">
        <v>73</v>
      </c>
      <c r="B2765" t="s">
        <v>63</v>
      </c>
      <c r="C2765" t="s">
        <v>29</v>
      </c>
      <c r="D2765" t="s">
        <v>30</v>
      </c>
      <c r="E2765" t="s">
        <v>602</v>
      </c>
      <c r="F2765" t="s">
        <v>603</v>
      </c>
      <c r="G2765" t="s">
        <v>604</v>
      </c>
      <c r="H2765" t="s">
        <v>452</v>
      </c>
      <c r="I2765" s="3">
        <v>9.8426311319095502E-3</v>
      </c>
      <c r="J2765" s="7">
        <v>6910701895.8100004</v>
      </c>
      <c r="K2765">
        <v>3.6555</v>
      </c>
      <c r="L2765" s="3">
        <f t="shared" si="215"/>
        <v>0.96566069792042464</v>
      </c>
      <c r="M2765" s="3">
        <f t="shared" si="216"/>
        <v>1.0192639250107115E-2</v>
      </c>
      <c r="N2765">
        <f t="shared" si="217"/>
        <v>70438291.389022663</v>
      </c>
      <c r="O2765">
        <f t="shared" si="218"/>
        <v>19.269126354540465</v>
      </c>
      <c r="P2765" s="3">
        <f t="shared" si="219"/>
        <v>1.0192639250107115E-2</v>
      </c>
      <c r="Q2765" t="s">
        <v>1638</v>
      </c>
      <c r="R2765" t="s">
        <v>452</v>
      </c>
      <c r="S2765" t="s">
        <v>604</v>
      </c>
    </row>
    <row r="2766" spans="1:19" x14ac:dyDescent="0.35">
      <c r="A2766" t="s">
        <v>73</v>
      </c>
      <c r="B2766" t="s">
        <v>63</v>
      </c>
      <c r="C2766" t="s">
        <v>1636</v>
      </c>
      <c r="D2766" t="s">
        <v>1636</v>
      </c>
      <c r="E2766" t="s">
        <v>1152</v>
      </c>
      <c r="F2766" t="s">
        <v>1153</v>
      </c>
      <c r="H2766" t="s">
        <v>128</v>
      </c>
      <c r="I2766" s="3">
        <v>6.0565117857097394E-8</v>
      </c>
      <c r="J2766" s="7">
        <v>32806291433.700001</v>
      </c>
      <c r="K2766">
        <v>3.6555</v>
      </c>
      <c r="L2766" s="3">
        <f t="shared" si="215"/>
        <v>0.96454549144090851</v>
      </c>
      <c r="M2766" s="3">
        <f t="shared" si="216"/>
        <v>6.2791354471649435E-8</v>
      </c>
      <c r="N2766">
        <f t="shared" si="217"/>
        <v>2059.9514743136933</v>
      </c>
      <c r="O2766">
        <f t="shared" si="218"/>
        <v>5.6352112551325212E-4</v>
      </c>
      <c r="P2766" s="3">
        <f t="shared" si="219"/>
        <v>6.2791354471649448E-8</v>
      </c>
      <c r="Q2766" t="s">
        <v>1637</v>
      </c>
    </row>
    <row r="2767" spans="1:19" x14ac:dyDescent="0.35">
      <c r="A2767" t="s">
        <v>73</v>
      </c>
      <c r="B2767" t="s">
        <v>63</v>
      </c>
      <c r="C2767" t="s">
        <v>39</v>
      </c>
      <c r="D2767" t="s">
        <v>40</v>
      </c>
      <c r="E2767" t="s">
        <v>1158</v>
      </c>
      <c r="F2767" t="s">
        <v>1159</v>
      </c>
      <c r="H2767" t="s">
        <v>128</v>
      </c>
      <c r="I2767" s="3">
        <v>6.7168082520025298E-4</v>
      </c>
      <c r="J2767" s="7">
        <v>22768111124.330002</v>
      </c>
      <c r="K2767">
        <v>3.6555</v>
      </c>
      <c r="L2767" s="3">
        <f t="shared" si="215"/>
        <v>0.96577315585011125</v>
      </c>
      <c r="M2767" s="3">
        <f t="shared" si="216"/>
        <v>6.9548508480649714E-4</v>
      </c>
      <c r="N2767">
        <f t="shared" si="217"/>
        <v>15834881.696188401</v>
      </c>
      <c r="O2767">
        <f t="shared" si="218"/>
        <v>4.3317963879601704</v>
      </c>
      <c r="P2767" s="3">
        <f t="shared" si="219"/>
        <v>6.9548508480649714E-4</v>
      </c>
      <c r="Q2767" t="s">
        <v>1638</v>
      </c>
      <c r="R2767" t="s">
        <v>920</v>
      </c>
      <c r="S2767" t="s">
        <v>1160</v>
      </c>
    </row>
    <row r="2768" spans="1:19" x14ac:dyDescent="0.35">
      <c r="A2768" t="s">
        <v>73</v>
      </c>
      <c r="B2768" t="s">
        <v>63</v>
      </c>
      <c r="C2768" t="s">
        <v>1636</v>
      </c>
      <c r="D2768" t="s">
        <v>1636</v>
      </c>
      <c r="E2768" t="s">
        <v>1326</v>
      </c>
      <c r="F2768" t="s">
        <v>1327</v>
      </c>
      <c r="G2768" t="s">
        <v>1328</v>
      </c>
      <c r="H2768" t="s">
        <v>452</v>
      </c>
      <c r="I2768" s="3">
        <v>7.6125918462602922E-4</v>
      </c>
      <c r="J2768" s="7">
        <v>32806291433.700001</v>
      </c>
      <c r="K2768">
        <v>3.6555</v>
      </c>
      <c r="L2768" s="3">
        <f t="shared" si="215"/>
        <v>0.96454549144090851</v>
      </c>
      <c r="M2768" s="3">
        <f t="shared" si="216"/>
        <v>7.8924134878159517E-4</v>
      </c>
      <c r="N2768">
        <f t="shared" si="217"/>
        <v>25892081.699655481</v>
      </c>
      <c r="O2768">
        <f t="shared" si="218"/>
        <v>7.0830479276858105</v>
      </c>
      <c r="P2768" s="3">
        <f t="shared" si="219"/>
        <v>7.8924134878159517E-4</v>
      </c>
      <c r="Q2768" t="s">
        <v>1637</v>
      </c>
    </row>
    <row r="2769" spans="1:19" x14ac:dyDescent="0.35">
      <c r="A2769" t="s">
        <v>73</v>
      </c>
      <c r="B2769" t="s">
        <v>63</v>
      </c>
      <c r="C2769" t="s">
        <v>39</v>
      </c>
      <c r="D2769" t="s">
        <v>40</v>
      </c>
      <c r="E2769" t="s">
        <v>614</v>
      </c>
      <c r="F2769" t="s">
        <v>615</v>
      </c>
      <c r="G2769" t="s">
        <v>616</v>
      </c>
      <c r="H2769" t="s">
        <v>452</v>
      </c>
      <c r="I2769" s="3">
        <v>1.05899671907746E-2</v>
      </c>
      <c r="J2769" s="7">
        <v>22768111124.330002</v>
      </c>
      <c r="K2769">
        <v>3.6555</v>
      </c>
      <c r="L2769" s="3">
        <f t="shared" si="215"/>
        <v>0.96577315585011125</v>
      </c>
      <c r="M2769" s="3">
        <f t="shared" si="216"/>
        <v>1.0965273912022226E-2</v>
      </c>
      <c r="N2769">
        <f t="shared" si="217"/>
        <v>249658574.93763882</v>
      </c>
      <c r="O2769">
        <f t="shared" si="218"/>
        <v>68.296696741249846</v>
      </c>
      <c r="P2769" s="3">
        <f t="shared" si="219"/>
        <v>1.0965273912022226E-2</v>
      </c>
      <c r="Q2769" t="s">
        <v>1638</v>
      </c>
      <c r="R2769" t="s">
        <v>452</v>
      </c>
      <c r="S2769" t="s">
        <v>616</v>
      </c>
    </row>
    <row r="2770" spans="1:19" x14ac:dyDescent="0.35">
      <c r="A2770" t="s">
        <v>73</v>
      </c>
      <c r="B2770" t="s">
        <v>63</v>
      </c>
      <c r="C2770" t="s">
        <v>1636</v>
      </c>
      <c r="D2770" t="s">
        <v>1636</v>
      </c>
      <c r="E2770" t="s">
        <v>1475</v>
      </c>
      <c r="F2770" t="s">
        <v>1476</v>
      </c>
      <c r="G2770" t="s">
        <v>1477</v>
      </c>
      <c r="H2770" t="s">
        <v>452</v>
      </c>
      <c r="I2770" s="3">
        <v>4.9845329905528778E-6</v>
      </c>
      <c r="J2770" s="7">
        <v>32806291433.700001</v>
      </c>
      <c r="K2770">
        <v>3.6555</v>
      </c>
      <c r="L2770" s="3">
        <f t="shared" si="215"/>
        <v>0.96454549144090851</v>
      </c>
      <c r="M2770" s="3">
        <f t="shared" si="216"/>
        <v>5.1677531384306391E-6</v>
      </c>
      <c r="N2770">
        <f t="shared" si="217"/>
        <v>169534.81551677338</v>
      </c>
      <c r="O2770">
        <f t="shared" si="218"/>
        <v>4.6378009989542709E-2</v>
      </c>
      <c r="P2770" s="3">
        <f t="shared" si="219"/>
        <v>5.1677531384306391E-6</v>
      </c>
      <c r="Q2770" t="s">
        <v>1637</v>
      </c>
    </row>
    <row r="2771" spans="1:19" x14ac:dyDescent="0.35">
      <c r="A2771" t="s">
        <v>73</v>
      </c>
      <c r="B2771" t="s">
        <v>63</v>
      </c>
      <c r="C2771" t="s">
        <v>76</v>
      </c>
      <c r="D2771" t="s">
        <v>77</v>
      </c>
      <c r="E2771" t="s">
        <v>1161</v>
      </c>
      <c r="F2771" t="s">
        <v>1162</v>
      </c>
      <c r="H2771" t="s">
        <v>128</v>
      </c>
      <c r="I2771" s="3">
        <v>3.0213285667410098E-3</v>
      </c>
      <c r="J2771" s="7">
        <v>3127478413.5599999</v>
      </c>
      <c r="K2771">
        <v>3.6555</v>
      </c>
      <c r="L2771" s="3">
        <f t="shared" si="215"/>
        <v>0.95314382706178991</v>
      </c>
      <c r="M2771" s="3">
        <f t="shared" si="216"/>
        <v>3.1698558821439491E-3</v>
      </c>
      <c r="N2771">
        <f t="shared" si="217"/>
        <v>9913655.8455013912</v>
      </c>
      <c r="O2771">
        <f t="shared" si="218"/>
        <v>2.7119835441119933</v>
      </c>
      <c r="P2771" s="3">
        <f t="shared" si="219"/>
        <v>3.1698558821439487E-3</v>
      </c>
      <c r="Q2771" t="s">
        <v>1638</v>
      </c>
      <c r="R2771" t="s">
        <v>920</v>
      </c>
      <c r="S2771" t="s">
        <v>1163</v>
      </c>
    </row>
    <row r="2772" spans="1:19" x14ac:dyDescent="0.35">
      <c r="A2772" t="s">
        <v>73</v>
      </c>
      <c r="B2772" t="s">
        <v>63</v>
      </c>
      <c r="C2772" t="s">
        <v>39</v>
      </c>
      <c r="D2772" t="s">
        <v>40</v>
      </c>
      <c r="E2772" t="s">
        <v>116</v>
      </c>
      <c r="F2772" t="s">
        <v>117</v>
      </c>
      <c r="G2772" t="s">
        <v>62</v>
      </c>
      <c r="H2772" t="s">
        <v>33</v>
      </c>
      <c r="I2772" s="3">
        <v>4.0087583381377002E-2</v>
      </c>
      <c r="J2772" s="7">
        <v>22768111124.330002</v>
      </c>
      <c r="K2772">
        <v>3.6555</v>
      </c>
      <c r="L2772" s="3">
        <f t="shared" si="215"/>
        <v>0.96577315585011125</v>
      </c>
      <c r="M2772" s="3">
        <f t="shared" si="216"/>
        <v>4.1508280840639379E-2</v>
      </c>
      <c r="N2772">
        <f t="shared" si="217"/>
        <v>945065150.75957537</v>
      </c>
      <c r="O2772">
        <f t="shared" si="218"/>
        <v>258.53238975778288</v>
      </c>
      <c r="P2772" s="3">
        <f t="shared" si="219"/>
        <v>4.1508280840639379E-2</v>
      </c>
      <c r="Q2772" t="s">
        <v>1638</v>
      </c>
      <c r="R2772" t="s">
        <v>33</v>
      </c>
      <c r="S2772" t="s">
        <v>62</v>
      </c>
    </row>
    <row r="2773" spans="1:19" x14ac:dyDescent="0.35">
      <c r="A2773" t="s">
        <v>73</v>
      </c>
      <c r="B2773" t="s">
        <v>63</v>
      </c>
      <c r="C2773" t="s">
        <v>1636</v>
      </c>
      <c r="D2773" t="s">
        <v>1636</v>
      </c>
      <c r="E2773" t="s">
        <v>544</v>
      </c>
      <c r="F2773" t="s">
        <v>545</v>
      </c>
      <c r="G2773" t="s">
        <v>546</v>
      </c>
      <c r="H2773" t="s">
        <v>452</v>
      </c>
      <c r="I2773" s="3">
        <v>5.6208721943658831E-12</v>
      </c>
      <c r="J2773" s="7">
        <v>32806291433.700001</v>
      </c>
      <c r="K2773">
        <v>3.6555</v>
      </c>
      <c r="L2773" s="3">
        <f t="shared" si="215"/>
        <v>0.96454549144090851</v>
      </c>
      <c r="M2773" s="3">
        <f t="shared" si="216"/>
        <v>5.8274827307201592E-12</v>
      </c>
      <c r="N2773">
        <f t="shared" si="217"/>
        <v>0.19117809678885944</v>
      </c>
      <c r="O2773">
        <f t="shared" si="218"/>
        <v>5.2298754421791668E-8</v>
      </c>
      <c r="P2773" s="3">
        <f t="shared" si="219"/>
        <v>5.8274827307201592E-12</v>
      </c>
      <c r="Q2773" t="s">
        <v>1637</v>
      </c>
    </row>
    <row r="2774" spans="1:19" x14ac:dyDescent="0.35">
      <c r="A2774" t="s">
        <v>73</v>
      </c>
      <c r="B2774" t="s">
        <v>63</v>
      </c>
      <c r="C2774" t="s">
        <v>1636</v>
      </c>
      <c r="D2774" t="s">
        <v>1636</v>
      </c>
      <c r="E2774" t="s">
        <v>559</v>
      </c>
      <c r="F2774" t="s">
        <v>560</v>
      </c>
      <c r="G2774" t="s">
        <v>561</v>
      </c>
      <c r="H2774" t="s">
        <v>452</v>
      </c>
      <c r="I2774" s="3">
        <v>1.1467816777050741E-3</v>
      </c>
      <c r="J2774" s="7">
        <v>32806291433.700001</v>
      </c>
      <c r="K2774">
        <v>3.6555</v>
      </c>
      <c r="L2774" s="3">
        <f t="shared" si="215"/>
        <v>0.96454549144090851</v>
      </c>
      <c r="M2774" s="3">
        <f t="shared" si="216"/>
        <v>1.1889347758931804E-3</v>
      </c>
      <c r="N2774">
        <f t="shared" si="217"/>
        <v>39004540.753612474</v>
      </c>
      <c r="O2774">
        <f t="shared" si="218"/>
        <v>10.670097320096422</v>
      </c>
      <c r="P2774" s="3">
        <f t="shared" si="219"/>
        <v>1.1889347758931804E-3</v>
      </c>
      <c r="Q2774" t="s">
        <v>1637</v>
      </c>
    </row>
    <row r="2775" spans="1:19" x14ac:dyDescent="0.35">
      <c r="A2775" t="s">
        <v>73</v>
      </c>
      <c r="B2775" t="s">
        <v>63</v>
      </c>
      <c r="C2775" t="s">
        <v>39</v>
      </c>
      <c r="D2775" t="s">
        <v>40</v>
      </c>
      <c r="E2775" t="s">
        <v>118</v>
      </c>
      <c r="F2775" t="s">
        <v>119</v>
      </c>
      <c r="G2775" t="s">
        <v>62</v>
      </c>
      <c r="H2775" t="s">
        <v>33</v>
      </c>
      <c r="I2775" s="3">
        <v>1.0140151930404221E-2</v>
      </c>
      <c r="J2775" s="7">
        <v>22768111124.330002</v>
      </c>
      <c r="K2775">
        <v>3.6555</v>
      </c>
      <c r="L2775" s="3">
        <f t="shared" si="215"/>
        <v>0.96577315585011125</v>
      </c>
      <c r="M2775" s="3">
        <f t="shared" si="216"/>
        <v>1.0499517271712179E-2</v>
      </c>
      <c r="N2775">
        <f t="shared" si="217"/>
        <v>239054175.99416503</v>
      </c>
      <c r="O2775">
        <f t="shared" si="218"/>
        <v>65.395753246933396</v>
      </c>
      <c r="P2775" s="3">
        <f t="shared" si="219"/>
        <v>1.0499517271712179E-2</v>
      </c>
      <c r="Q2775" t="s">
        <v>1638</v>
      </c>
      <c r="R2775" t="s">
        <v>33</v>
      </c>
      <c r="S2775" t="s">
        <v>62</v>
      </c>
    </row>
    <row r="2776" spans="1:19" x14ac:dyDescent="0.35">
      <c r="A2776" t="s">
        <v>73</v>
      </c>
      <c r="B2776" t="s">
        <v>63</v>
      </c>
      <c r="C2776" t="s">
        <v>39</v>
      </c>
      <c r="D2776" t="s">
        <v>40</v>
      </c>
      <c r="E2776" t="s">
        <v>1161</v>
      </c>
      <c r="F2776" t="s">
        <v>1162</v>
      </c>
      <c r="H2776" t="s">
        <v>128</v>
      </c>
      <c r="I2776" s="3">
        <v>8.4471019981369991E-4</v>
      </c>
      <c r="J2776" s="7">
        <v>22768111124.330002</v>
      </c>
      <c r="K2776">
        <v>3.6555</v>
      </c>
      <c r="L2776" s="3">
        <f t="shared" si="215"/>
        <v>0.96577315585011125</v>
      </c>
      <c r="M2776" s="3">
        <f t="shared" si="216"/>
        <v>8.7464659241864406E-4</v>
      </c>
      <c r="N2776">
        <f t="shared" si="217"/>
        <v>19914050.810704257</v>
      </c>
      <c r="O2776">
        <f t="shared" si="218"/>
        <v>5.4476954755038323</v>
      </c>
      <c r="P2776" s="3">
        <f t="shared" si="219"/>
        <v>8.7464659241864395E-4</v>
      </c>
      <c r="Q2776" t="s">
        <v>1638</v>
      </c>
      <c r="R2776" t="s">
        <v>920</v>
      </c>
      <c r="S2776" t="s">
        <v>1163</v>
      </c>
    </row>
    <row r="2777" spans="1:19" x14ac:dyDescent="0.35">
      <c r="A2777" t="s">
        <v>73</v>
      </c>
      <c r="B2777" t="s">
        <v>63</v>
      </c>
      <c r="C2777" t="s">
        <v>1636</v>
      </c>
      <c r="D2777" t="s">
        <v>1636</v>
      </c>
      <c r="E2777" t="s">
        <v>647</v>
      </c>
      <c r="F2777" t="s">
        <v>648</v>
      </c>
      <c r="G2777" t="s">
        <v>649</v>
      </c>
      <c r="H2777" t="s">
        <v>452</v>
      </c>
      <c r="I2777" s="3">
        <v>1.236664698243853E-2</v>
      </c>
      <c r="J2777" s="7">
        <v>32806291433.700001</v>
      </c>
      <c r="K2777">
        <v>3.6555</v>
      </c>
      <c r="L2777" s="3">
        <f t="shared" si="215"/>
        <v>0.96454549144090851</v>
      </c>
      <c r="M2777" s="3">
        <f t="shared" si="216"/>
        <v>1.2821216927741096E-2</v>
      </c>
      <c r="N2777">
        <f t="shared" si="217"/>
        <v>420616579.06616217</v>
      </c>
      <c r="O2777">
        <f t="shared" si="218"/>
        <v>115.06403476026868</v>
      </c>
      <c r="P2777" s="3">
        <f t="shared" si="219"/>
        <v>1.2821216927741096E-2</v>
      </c>
      <c r="Q2777" t="s">
        <v>1637</v>
      </c>
    </row>
    <row r="2778" spans="1:19" x14ac:dyDescent="0.35">
      <c r="A2778" t="s">
        <v>73</v>
      </c>
      <c r="B2778" t="s">
        <v>63</v>
      </c>
      <c r="C2778" t="s">
        <v>29</v>
      </c>
      <c r="D2778" t="s">
        <v>30</v>
      </c>
      <c r="E2778" t="s">
        <v>614</v>
      </c>
      <c r="F2778" t="s">
        <v>615</v>
      </c>
      <c r="G2778" t="s">
        <v>616</v>
      </c>
      <c r="H2778" t="s">
        <v>452</v>
      </c>
      <c r="I2778" s="3">
        <v>1.967516943445562E-2</v>
      </c>
      <c r="J2778" s="7">
        <v>6910701895.8100004</v>
      </c>
      <c r="K2778">
        <v>3.6555</v>
      </c>
      <c r="L2778" s="3">
        <f t="shared" si="215"/>
        <v>0.96566069792042464</v>
      </c>
      <c r="M2778" s="3">
        <f t="shared" si="216"/>
        <v>2.0374826765577815E-2</v>
      </c>
      <c r="N2778">
        <f t="shared" si="217"/>
        <v>140804353.95567894</v>
      </c>
      <c r="O2778">
        <f t="shared" si="218"/>
        <v>38.518493764376679</v>
      </c>
      <c r="P2778" s="3">
        <f t="shared" si="219"/>
        <v>2.0374826765577815E-2</v>
      </c>
      <c r="Q2778" t="s">
        <v>1638</v>
      </c>
      <c r="R2778" t="s">
        <v>452</v>
      </c>
      <c r="S2778" t="s">
        <v>616</v>
      </c>
    </row>
    <row r="2779" spans="1:19" x14ac:dyDescent="0.35">
      <c r="A2779" t="s">
        <v>73</v>
      </c>
      <c r="B2779" t="s">
        <v>63</v>
      </c>
      <c r="C2779" t="s">
        <v>1636</v>
      </c>
      <c r="D2779" t="s">
        <v>1636</v>
      </c>
      <c r="E2779" t="s">
        <v>796</v>
      </c>
      <c r="F2779" t="s">
        <v>797</v>
      </c>
      <c r="G2779" t="s">
        <v>798</v>
      </c>
      <c r="H2779" t="s">
        <v>452</v>
      </c>
      <c r="I2779" s="3">
        <v>2.859016946354585E-2</v>
      </c>
      <c r="J2779" s="7">
        <v>32806291433.700001</v>
      </c>
      <c r="K2779">
        <v>3.6555</v>
      </c>
      <c r="L2779" s="3">
        <f t="shared" si="215"/>
        <v>0.96454549144090851</v>
      </c>
      <c r="M2779" s="3">
        <f t="shared" si="216"/>
        <v>2.9641079365614748E-2</v>
      </c>
      <c r="N2779">
        <f t="shared" si="217"/>
        <v>972413888.07778895</v>
      </c>
      <c r="O2779">
        <f t="shared" si="218"/>
        <v>266.01392096232775</v>
      </c>
      <c r="P2779" s="3">
        <f t="shared" si="219"/>
        <v>2.9641079365614748E-2</v>
      </c>
      <c r="Q2779" t="s">
        <v>1637</v>
      </c>
    </row>
    <row r="2780" spans="1:19" x14ac:dyDescent="0.35">
      <c r="A2780" t="s">
        <v>73</v>
      </c>
      <c r="B2780" t="s">
        <v>63</v>
      </c>
      <c r="C2780" t="s">
        <v>1636</v>
      </c>
      <c r="D2780" t="s">
        <v>1636</v>
      </c>
      <c r="E2780" t="s">
        <v>823</v>
      </c>
      <c r="F2780" t="s">
        <v>824</v>
      </c>
      <c r="G2780" t="s">
        <v>825</v>
      </c>
      <c r="H2780" t="s">
        <v>452</v>
      </c>
      <c r="I2780" s="3">
        <v>7.6041483660923097E-7</v>
      </c>
      <c r="J2780" s="7">
        <v>32806291433.700001</v>
      </c>
      <c r="K2780">
        <v>3.6555</v>
      </c>
      <c r="L2780" s="3">
        <f t="shared" si="215"/>
        <v>0.96454549144090851</v>
      </c>
      <c r="M2780" s="3">
        <f t="shared" si="216"/>
        <v>7.883659644432817E-7</v>
      </c>
      <c r="N2780">
        <f t="shared" si="217"/>
        <v>25863.363585936273</v>
      </c>
      <c r="O2780">
        <f t="shared" si="218"/>
        <v>7.075191789341068E-3</v>
      </c>
      <c r="P2780" s="3">
        <f t="shared" si="219"/>
        <v>7.883659644432817E-7</v>
      </c>
      <c r="Q2780" t="s">
        <v>1637</v>
      </c>
    </row>
    <row r="2781" spans="1:19" x14ac:dyDescent="0.35">
      <c r="A2781" t="s">
        <v>73</v>
      </c>
      <c r="B2781" t="s">
        <v>63</v>
      </c>
      <c r="C2781" t="s">
        <v>29</v>
      </c>
      <c r="D2781" t="s">
        <v>30</v>
      </c>
      <c r="E2781" t="s">
        <v>118</v>
      </c>
      <c r="F2781" t="s">
        <v>119</v>
      </c>
      <c r="G2781" t="s">
        <v>62</v>
      </c>
      <c r="H2781" t="s">
        <v>33</v>
      </c>
      <c r="I2781" s="3">
        <v>7.3641818549180019E-3</v>
      </c>
      <c r="J2781" s="7">
        <v>6910701895.8100004</v>
      </c>
      <c r="K2781">
        <v>3.6555</v>
      </c>
      <c r="L2781" s="3">
        <f t="shared" si="215"/>
        <v>0.96566069792042464</v>
      </c>
      <c r="M2781" s="3">
        <f t="shared" si="216"/>
        <v>7.626055270528208E-3</v>
      </c>
      <c r="N2781">
        <f t="shared" si="217"/>
        <v>52701394.615591131</v>
      </c>
      <c r="O2781">
        <f t="shared" si="218"/>
        <v>14.417013983200965</v>
      </c>
      <c r="P2781" s="3">
        <f t="shared" si="219"/>
        <v>7.626055270528208E-3</v>
      </c>
      <c r="Q2781" t="s">
        <v>1638</v>
      </c>
      <c r="R2781" t="s">
        <v>33</v>
      </c>
      <c r="S2781" t="s">
        <v>62</v>
      </c>
    </row>
    <row r="2782" spans="1:19" x14ac:dyDescent="0.35">
      <c r="A2782" t="s">
        <v>73</v>
      </c>
      <c r="B2782" t="s">
        <v>63</v>
      </c>
      <c r="C2782" t="s">
        <v>1636</v>
      </c>
      <c r="D2782" t="s">
        <v>1636</v>
      </c>
      <c r="E2782" t="s">
        <v>859</v>
      </c>
      <c r="F2782" t="s">
        <v>860</v>
      </c>
      <c r="G2782" t="s">
        <v>861</v>
      </c>
      <c r="H2782" t="s">
        <v>452</v>
      </c>
      <c r="I2782" s="3">
        <v>3.9129879338093059E-6</v>
      </c>
      <c r="J2782" s="7">
        <v>32806291433.700001</v>
      </c>
      <c r="K2782">
        <v>3.6555</v>
      </c>
      <c r="L2782" s="3">
        <f t="shared" si="215"/>
        <v>0.96454549144090851</v>
      </c>
      <c r="M2782" s="3">
        <f t="shared" si="216"/>
        <v>4.0568205113517239E-6</v>
      </c>
      <c r="N2782">
        <f t="shared" si="217"/>
        <v>133089.23598961651</v>
      </c>
      <c r="O2782">
        <f t="shared" si="218"/>
        <v>3.6407943096598692E-2</v>
      </c>
      <c r="P2782" s="3">
        <f t="shared" si="219"/>
        <v>4.0568205113517239E-6</v>
      </c>
      <c r="Q2782" t="s">
        <v>1637</v>
      </c>
    </row>
    <row r="2783" spans="1:19" x14ac:dyDescent="0.35">
      <c r="A2783" t="s">
        <v>73</v>
      </c>
      <c r="B2783" t="s">
        <v>63</v>
      </c>
      <c r="C2783" t="s">
        <v>76</v>
      </c>
      <c r="D2783" t="s">
        <v>77</v>
      </c>
      <c r="E2783" t="s">
        <v>1164</v>
      </c>
      <c r="F2783" t="s">
        <v>1164</v>
      </c>
      <c r="H2783" t="s">
        <v>128</v>
      </c>
      <c r="I2783" s="3">
        <v>2.1444873056143442E-3</v>
      </c>
      <c r="J2783" s="7">
        <v>3127478413.5599999</v>
      </c>
      <c r="K2783">
        <v>3.6555</v>
      </c>
      <c r="L2783" s="3">
        <f t="shared" si="215"/>
        <v>0.95314382706178991</v>
      </c>
      <c r="M2783" s="3">
        <f t="shared" si="216"/>
        <v>2.2499094519922045E-3</v>
      </c>
      <c r="N2783">
        <f t="shared" si="217"/>
        <v>7036543.243570229</v>
      </c>
      <c r="O2783">
        <f t="shared" si="218"/>
        <v>1.9249195030967663</v>
      </c>
      <c r="P2783" s="3">
        <f t="shared" si="219"/>
        <v>2.2499094519922045E-3</v>
      </c>
      <c r="Q2783" t="s">
        <v>1638</v>
      </c>
      <c r="R2783" t="s">
        <v>920</v>
      </c>
      <c r="S2783" t="s">
        <v>1165</v>
      </c>
    </row>
    <row r="2784" spans="1:19" x14ac:dyDescent="0.35">
      <c r="A2784" t="s">
        <v>73</v>
      </c>
      <c r="B2784" t="s">
        <v>63</v>
      </c>
      <c r="C2784" t="s">
        <v>76</v>
      </c>
      <c r="D2784" t="s">
        <v>77</v>
      </c>
      <c r="E2784" t="s">
        <v>614</v>
      </c>
      <c r="F2784" t="s">
        <v>615</v>
      </c>
      <c r="G2784" t="s">
        <v>616</v>
      </c>
      <c r="H2784" t="s">
        <v>452</v>
      </c>
      <c r="I2784" s="3">
        <v>9.4092469613048096E-3</v>
      </c>
      <c r="J2784" s="7">
        <v>3127478413.5599999</v>
      </c>
      <c r="K2784">
        <v>3.6555</v>
      </c>
      <c r="L2784" s="3">
        <f t="shared" si="215"/>
        <v>0.95314382706178991</v>
      </c>
      <c r="M2784" s="3">
        <f t="shared" si="216"/>
        <v>9.8718018143287324E-3</v>
      </c>
      <c r="N2784">
        <f t="shared" si="217"/>
        <v>30873847.077255554</v>
      </c>
      <c r="O2784">
        <f t="shared" si="218"/>
        <v>8.4458615995775013</v>
      </c>
      <c r="P2784" s="3">
        <f t="shared" si="219"/>
        <v>9.8718018143287324E-3</v>
      </c>
      <c r="Q2784" t="s">
        <v>1638</v>
      </c>
      <c r="R2784" t="s">
        <v>452</v>
      </c>
      <c r="S2784" t="s">
        <v>616</v>
      </c>
    </row>
    <row r="2785" spans="1:19" x14ac:dyDescent="0.35">
      <c r="A2785" t="s">
        <v>73</v>
      </c>
      <c r="B2785" t="s">
        <v>63</v>
      </c>
      <c r="C2785" t="s">
        <v>1636</v>
      </c>
      <c r="D2785" t="s">
        <v>1636</v>
      </c>
      <c r="E2785" t="s">
        <v>574</v>
      </c>
      <c r="F2785" t="s">
        <v>575</v>
      </c>
      <c r="G2785" t="s">
        <v>576</v>
      </c>
      <c r="H2785" t="s">
        <v>452</v>
      </c>
      <c r="I2785" s="3">
        <v>1.272415011421368E-3</v>
      </c>
      <c r="J2785" s="7">
        <v>32806291433.700001</v>
      </c>
      <c r="K2785">
        <v>3.6555</v>
      </c>
      <c r="L2785" s="3">
        <f t="shared" si="215"/>
        <v>0.96454549144090851</v>
      </c>
      <c r="M2785" s="3">
        <f t="shared" si="216"/>
        <v>1.319186106526237E-3</v>
      </c>
      <c r="N2785">
        <f t="shared" si="217"/>
        <v>43277603.865987748</v>
      </c>
      <c r="O2785">
        <f t="shared" si="218"/>
        <v>11.839038125013746</v>
      </c>
      <c r="P2785" s="3">
        <f t="shared" si="219"/>
        <v>1.319186106526237E-3</v>
      </c>
      <c r="Q2785" t="s">
        <v>1637</v>
      </c>
    </row>
    <row r="2786" spans="1:19" x14ac:dyDescent="0.35">
      <c r="A2786" t="s">
        <v>73</v>
      </c>
      <c r="B2786" t="s">
        <v>63</v>
      </c>
      <c r="C2786" t="s">
        <v>1636</v>
      </c>
      <c r="D2786" t="s">
        <v>1636</v>
      </c>
      <c r="E2786" t="s">
        <v>886</v>
      </c>
      <c r="F2786" t="s">
        <v>887</v>
      </c>
      <c r="G2786" t="s">
        <v>888</v>
      </c>
      <c r="H2786" t="s">
        <v>452</v>
      </c>
      <c r="I2786" s="3">
        <v>1.1468326419820959E-3</v>
      </c>
      <c r="J2786" s="7">
        <v>32806291433.700001</v>
      </c>
      <c r="K2786">
        <v>3.6555</v>
      </c>
      <c r="L2786" s="3">
        <f t="shared" si="215"/>
        <v>0.96454549144090851</v>
      </c>
      <c r="M2786" s="3">
        <f t="shared" si="216"/>
        <v>1.1889876135016437E-3</v>
      </c>
      <c r="N2786">
        <f t="shared" si="217"/>
        <v>39006274.159594379</v>
      </c>
      <c r="O2786">
        <f t="shared" si="218"/>
        <v>10.670571511310184</v>
      </c>
      <c r="P2786" s="3">
        <f t="shared" si="219"/>
        <v>1.1889876135016437E-3</v>
      </c>
      <c r="Q2786" t="s">
        <v>1637</v>
      </c>
    </row>
    <row r="2787" spans="1:19" x14ac:dyDescent="0.35">
      <c r="A2787" t="s">
        <v>73</v>
      </c>
      <c r="B2787" t="s">
        <v>63</v>
      </c>
      <c r="C2787" t="s">
        <v>29</v>
      </c>
      <c r="D2787" t="s">
        <v>30</v>
      </c>
      <c r="E2787" t="s">
        <v>620</v>
      </c>
      <c r="F2787" t="s">
        <v>621</v>
      </c>
      <c r="G2787" t="s">
        <v>622</v>
      </c>
      <c r="H2787" t="s">
        <v>452</v>
      </c>
      <c r="I2787" s="3">
        <v>2.5911827008857739E-2</v>
      </c>
      <c r="J2787" s="7">
        <v>6910701895.8100004</v>
      </c>
      <c r="K2787">
        <v>3.6555</v>
      </c>
      <c r="L2787" s="3">
        <f t="shared" si="215"/>
        <v>0.96566069792042464</v>
      </c>
      <c r="M2787" s="3">
        <f t="shared" si="216"/>
        <v>2.6833262516181441E-2</v>
      </c>
      <c r="N2787">
        <f t="shared" si="217"/>
        <v>185436678.14134252</v>
      </c>
      <c r="O2787">
        <f t="shared" si="218"/>
        <v>50.728129706289842</v>
      </c>
      <c r="P2787" s="3">
        <f t="shared" si="219"/>
        <v>2.6833262516181441E-2</v>
      </c>
      <c r="Q2787" t="s">
        <v>1638</v>
      </c>
      <c r="R2787" t="s">
        <v>452</v>
      </c>
      <c r="S2787" t="s">
        <v>622</v>
      </c>
    </row>
    <row r="2788" spans="1:19" x14ac:dyDescent="0.35">
      <c r="A2788" t="s">
        <v>73</v>
      </c>
      <c r="B2788" t="s">
        <v>63</v>
      </c>
      <c r="C2788" t="s">
        <v>39</v>
      </c>
      <c r="D2788" t="s">
        <v>40</v>
      </c>
      <c r="E2788" t="s">
        <v>120</v>
      </c>
      <c r="F2788" t="s">
        <v>121</v>
      </c>
      <c r="G2788" t="s">
        <v>62</v>
      </c>
      <c r="H2788" t="s">
        <v>33</v>
      </c>
      <c r="I2788" s="3">
        <v>2.5855192601005399E-4</v>
      </c>
      <c r="J2788" s="7">
        <v>22768111124.330002</v>
      </c>
      <c r="K2788">
        <v>3.6555</v>
      </c>
      <c r="L2788" s="3">
        <f t="shared" si="215"/>
        <v>0.96577315585011125</v>
      </c>
      <c r="M2788" s="3">
        <f t="shared" si="216"/>
        <v>2.6771496437221479E-4</v>
      </c>
      <c r="N2788">
        <f t="shared" si="217"/>
        <v>6095364.0584726334</v>
      </c>
      <c r="O2788">
        <f t="shared" si="218"/>
        <v>1.6674501596150002</v>
      </c>
      <c r="P2788" s="3">
        <f t="shared" si="219"/>
        <v>2.6771496437221479E-4</v>
      </c>
      <c r="Q2788" t="s">
        <v>1638</v>
      </c>
      <c r="R2788" t="s">
        <v>33</v>
      </c>
      <c r="S2788" t="s">
        <v>62</v>
      </c>
    </row>
    <row r="2789" spans="1:19" x14ac:dyDescent="0.35">
      <c r="A2789" t="s">
        <v>73</v>
      </c>
      <c r="B2789" t="s">
        <v>63</v>
      </c>
      <c r="C2789" t="s">
        <v>1636</v>
      </c>
      <c r="D2789" t="s">
        <v>1636</v>
      </c>
      <c r="E2789" t="s">
        <v>880</v>
      </c>
      <c r="F2789" t="s">
        <v>881</v>
      </c>
      <c r="G2789" t="s">
        <v>882</v>
      </c>
      <c r="H2789" t="s">
        <v>452</v>
      </c>
      <c r="I2789" s="3">
        <v>5.2300325944851553E-2</v>
      </c>
      <c r="J2789" s="7">
        <v>32806291433.700001</v>
      </c>
      <c r="K2789">
        <v>3.6555</v>
      </c>
      <c r="L2789" s="3">
        <f t="shared" si="215"/>
        <v>0.96454549144090851</v>
      </c>
      <c r="M2789" s="3">
        <f t="shared" si="216"/>
        <v>5.4222767519986545E-2</v>
      </c>
      <c r="N2789">
        <f t="shared" si="217"/>
        <v>1778847913.6024413</v>
      </c>
      <c r="O2789">
        <f t="shared" si="218"/>
        <v>486.62232624878709</v>
      </c>
      <c r="P2789" s="3">
        <f t="shared" si="219"/>
        <v>5.4222767519986545E-2</v>
      </c>
      <c r="Q2789" t="s">
        <v>1637</v>
      </c>
    </row>
    <row r="2790" spans="1:19" x14ac:dyDescent="0.35">
      <c r="A2790" t="s">
        <v>73</v>
      </c>
      <c r="B2790" t="s">
        <v>63</v>
      </c>
      <c r="C2790" t="s">
        <v>1636</v>
      </c>
      <c r="D2790" t="s">
        <v>1636</v>
      </c>
      <c r="E2790" t="s">
        <v>1433</v>
      </c>
      <c r="F2790" t="s">
        <v>1434</v>
      </c>
      <c r="G2790" t="s">
        <v>1435</v>
      </c>
      <c r="H2790" t="s">
        <v>452</v>
      </c>
      <c r="I2790" s="3">
        <v>1.049915727760625E-3</v>
      </c>
      <c r="J2790" s="7">
        <v>32806291433.700001</v>
      </c>
      <c r="K2790">
        <v>3.6555</v>
      </c>
      <c r="L2790" s="3">
        <f t="shared" si="215"/>
        <v>0.96454549144090851</v>
      </c>
      <c r="M2790" s="3">
        <f t="shared" si="216"/>
        <v>1.0885082529308019E-3</v>
      </c>
      <c r="N2790">
        <f t="shared" si="217"/>
        <v>35709918.973635525</v>
      </c>
      <c r="O2790">
        <f t="shared" si="218"/>
        <v>9.7688193061511495</v>
      </c>
      <c r="P2790" s="3">
        <f t="shared" si="219"/>
        <v>1.0885082529308021E-3</v>
      </c>
      <c r="Q2790" t="s">
        <v>1637</v>
      </c>
    </row>
    <row r="2791" spans="1:19" x14ac:dyDescent="0.35">
      <c r="A2791" t="s">
        <v>73</v>
      </c>
      <c r="B2791" t="s">
        <v>63</v>
      </c>
      <c r="C2791" t="s">
        <v>39</v>
      </c>
      <c r="D2791" t="s">
        <v>40</v>
      </c>
      <c r="E2791" t="s">
        <v>1168</v>
      </c>
      <c r="F2791" t="s">
        <v>1169</v>
      </c>
      <c r="H2791" t="s">
        <v>128</v>
      </c>
      <c r="I2791" s="3">
        <v>2.9552759137193201E-3</v>
      </c>
      <c r="J2791" s="7">
        <v>22768111124.330002</v>
      </c>
      <c r="K2791">
        <v>3.6555</v>
      </c>
      <c r="L2791" s="3">
        <f t="shared" si="215"/>
        <v>0.96577315585011125</v>
      </c>
      <c r="M2791" s="3">
        <f t="shared" si="216"/>
        <v>3.060010413229979E-3</v>
      </c>
      <c r="N2791">
        <f t="shared" si="217"/>
        <v>69670657.13002713</v>
      </c>
      <c r="O2791">
        <f t="shared" si="218"/>
        <v>19.0591320284577</v>
      </c>
      <c r="P2791" s="3">
        <f t="shared" si="219"/>
        <v>3.060010413229979E-3</v>
      </c>
      <c r="Q2791" t="s">
        <v>1638</v>
      </c>
      <c r="R2791" t="s">
        <v>920</v>
      </c>
      <c r="S2791" t="s">
        <v>1170</v>
      </c>
    </row>
    <row r="2792" spans="1:19" x14ac:dyDescent="0.35">
      <c r="A2792" t="s">
        <v>73</v>
      </c>
      <c r="B2792" t="s">
        <v>63</v>
      </c>
      <c r="C2792" t="s">
        <v>1636</v>
      </c>
      <c r="D2792" t="s">
        <v>1636</v>
      </c>
      <c r="E2792" t="s">
        <v>1457</v>
      </c>
      <c r="F2792" t="s">
        <v>1458</v>
      </c>
      <c r="G2792" t="s">
        <v>1459</v>
      </c>
      <c r="H2792" t="s">
        <v>452</v>
      </c>
      <c r="I2792" s="3">
        <v>1.062648351072239E-3</v>
      </c>
      <c r="J2792" s="7">
        <v>32806291433.700001</v>
      </c>
      <c r="K2792">
        <v>3.6555</v>
      </c>
      <c r="L2792" s="3">
        <f t="shared" si="215"/>
        <v>0.96454549144090851</v>
      </c>
      <c r="M2792" s="3">
        <f t="shared" si="216"/>
        <v>1.1017088986490179E-3</v>
      </c>
      <c r="N2792">
        <f t="shared" si="217"/>
        <v>36142983.204180337</v>
      </c>
      <c r="O2792">
        <f t="shared" si="218"/>
        <v>9.88728852528528</v>
      </c>
      <c r="P2792" s="3">
        <f t="shared" si="219"/>
        <v>1.1017088986490179E-3</v>
      </c>
      <c r="Q2792" t="s">
        <v>1637</v>
      </c>
    </row>
    <row r="2793" spans="1:19" x14ac:dyDescent="0.35">
      <c r="A2793" t="s">
        <v>73</v>
      </c>
      <c r="B2793" t="s">
        <v>63</v>
      </c>
      <c r="C2793" t="s">
        <v>29</v>
      </c>
      <c r="D2793" t="s">
        <v>30</v>
      </c>
      <c r="E2793" t="s">
        <v>122</v>
      </c>
      <c r="F2793" t="s">
        <v>123</v>
      </c>
      <c r="G2793" t="s">
        <v>62</v>
      </c>
      <c r="H2793" t="s">
        <v>33</v>
      </c>
      <c r="I2793" s="3">
        <v>1.0235915164666029E-3</v>
      </c>
      <c r="J2793" s="7">
        <v>6910701895.8100004</v>
      </c>
      <c r="K2793">
        <v>3.6555</v>
      </c>
      <c r="L2793" s="3">
        <f t="shared" si="215"/>
        <v>0.96566069792042464</v>
      </c>
      <c r="M2793" s="3">
        <f t="shared" si="216"/>
        <v>1.059990862909647E-3</v>
      </c>
      <c r="N2793">
        <f t="shared" si="217"/>
        <v>7325280.8658509757</v>
      </c>
      <c r="O2793">
        <f t="shared" si="218"/>
        <v>2.0039066792096776</v>
      </c>
      <c r="P2793" s="3">
        <f t="shared" si="219"/>
        <v>1.059990862909647E-3</v>
      </c>
      <c r="Q2793" t="s">
        <v>1638</v>
      </c>
      <c r="R2793" t="s">
        <v>33</v>
      </c>
      <c r="S2793" t="s">
        <v>62</v>
      </c>
    </row>
    <row r="2794" spans="1:19" x14ac:dyDescent="0.35">
      <c r="A2794" t="s">
        <v>73</v>
      </c>
      <c r="B2794" t="s">
        <v>63</v>
      </c>
      <c r="C2794" t="s">
        <v>1636</v>
      </c>
      <c r="D2794" t="s">
        <v>1636</v>
      </c>
      <c r="E2794" t="s">
        <v>799</v>
      </c>
      <c r="F2794" t="s">
        <v>800</v>
      </c>
      <c r="G2794" t="s">
        <v>801</v>
      </c>
      <c r="H2794" t="s">
        <v>452</v>
      </c>
      <c r="I2794" s="3">
        <v>5.5055303225720019E-2</v>
      </c>
      <c r="J2794" s="7">
        <v>32806291433.700001</v>
      </c>
      <c r="K2794">
        <v>3.6555</v>
      </c>
      <c r="L2794" s="3">
        <f t="shared" si="215"/>
        <v>0.96454549144090851</v>
      </c>
      <c r="M2794" s="3">
        <f t="shared" si="216"/>
        <v>5.7079011528501769E-2</v>
      </c>
      <c r="N2794">
        <f t="shared" si="217"/>
        <v>1872550686.9515512</v>
      </c>
      <c r="O2794">
        <f t="shared" si="218"/>
        <v>512.25569332555085</v>
      </c>
      <c r="P2794" s="3">
        <f t="shared" si="219"/>
        <v>5.7079011528501769E-2</v>
      </c>
      <c r="Q2794" t="s">
        <v>1637</v>
      </c>
    </row>
    <row r="2795" spans="1:19" x14ac:dyDescent="0.35">
      <c r="A2795" t="s">
        <v>73</v>
      </c>
      <c r="B2795" t="s">
        <v>63</v>
      </c>
      <c r="C2795" t="s">
        <v>39</v>
      </c>
      <c r="D2795" t="s">
        <v>40</v>
      </c>
      <c r="E2795" t="s">
        <v>1171</v>
      </c>
      <c r="F2795" t="s">
        <v>1172</v>
      </c>
      <c r="H2795" t="s">
        <v>128</v>
      </c>
      <c r="I2795" s="3">
        <v>4.7666260746085602E-4</v>
      </c>
      <c r="J2795" s="7">
        <v>22768111124.330002</v>
      </c>
      <c r="K2795">
        <v>3.6555</v>
      </c>
      <c r="L2795" s="3">
        <f t="shared" si="215"/>
        <v>0.96577315585011125</v>
      </c>
      <c r="M2795" s="3">
        <f t="shared" si="216"/>
        <v>4.9355545303107849E-4</v>
      </c>
      <c r="N2795">
        <f t="shared" si="217"/>
        <v>11237325.400630632</v>
      </c>
      <c r="O2795">
        <f t="shared" si="218"/>
        <v>3.0740871018002007</v>
      </c>
      <c r="P2795" s="3">
        <f t="shared" si="219"/>
        <v>4.9355545303107849E-4</v>
      </c>
      <c r="Q2795" t="s">
        <v>1638</v>
      </c>
      <c r="R2795" t="s">
        <v>920</v>
      </c>
      <c r="S2795" t="s">
        <v>1173</v>
      </c>
    </row>
    <row r="2796" spans="1:19" x14ac:dyDescent="0.35">
      <c r="A2796" t="s">
        <v>73</v>
      </c>
      <c r="B2796" t="s">
        <v>63</v>
      </c>
      <c r="C2796" t="s">
        <v>39</v>
      </c>
      <c r="D2796" t="s">
        <v>40</v>
      </c>
      <c r="E2796" t="s">
        <v>620</v>
      </c>
      <c r="F2796" t="s">
        <v>621</v>
      </c>
      <c r="G2796" t="s">
        <v>622</v>
      </c>
      <c r="H2796" t="s">
        <v>452</v>
      </c>
      <c r="I2796" s="3">
        <v>6.1922407929943992E-3</v>
      </c>
      <c r="J2796" s="7">
        <v>22768111124.330002</v>
      </c>
      <c r="K2796">
        <v>3.6555</v>
      </c>
      <c r="L2796" s="3">
        <f t="shared" si="215"/>
        <v>0.96577315585011125</v>
      </c>
      <c r="M2796" s="3">
        <f t="shared" si="216"/>
        <v>6.411692803310263E-3</v>
      </c>
      <c r="N2796">
        <f t="shared" si="217"/>
        <v>145982134.24083501</v>
      </c>
      <c r="O2796">
        <f t="shared" si="218"/>
        <v>39.934929350522502</v>
      </c>
      <c r="P2796" s="3">
        <f t="shared" si="219"/>
        <v>6.411692803310263E-3</v>
      </c>
      <c r="Q2796" t="s">
        <v>1638</v>
      </c>
      <c r="R2796" t="s">
        <v>452</v>
      </c>
      <c r="S2796" t="s">
        <v>622</v>
      </c>
    </row>
    <row r="2797" spans="1:19" x14ac:dyDescent="0.35">
      <c r="A2797" t="s">
        <v>73</v>
      </c>
      <c r="B2797" t="s">
        <v>63</v>
      </c>
      <c r="C2797" t="s">
        <v>1636</v>
      </c>
      <c r="D2797" t="s">
        <v>1636</v>
      </c>
      <c r="E2797" t="s">
        <v>467</v>
      </c>
      <c r="F2797" t="s">
        <v>468</v>
      </c>
      <c r="G2797" t="s">
        <v>469</v>
      </c>
      <c r="H2797" t="s">
        <v>452</v>
      </c>
      <c r="I2797" s="3">
        <v>1.4016150850123131E-3</v>
      </c>
      <c r="J2797" s="7">
        <v>32806291433.700001</v>
      </c>
      <c r="K2797">
        <v>3.6555</v>
      </c>
      <c r="L2797" s="3">
        <f t="shared" si="215"/>
        <v>0.96454549144090851</v>
      </c>
      <c r="M2797" s="3">
        <f t="shared" si="216"/>
        <v>1.4531352823167294E-3</v>
      </c>
      <c r="N2797">
        <f t="shared" si="217"/>
        <v>47671979.564274549</v>
      </c>
      <c r="O2797">
        <f t="shared" si="218"/>
        <v>13.041165248057599</v>
      </c>
      <c r="P2797" s="3">
        <f t="shared" si="219"/>
        <v>1.4531352823167294E-3</v>
      </c>
      <c r="Q2797" t="s">
        <v>1637</v>
      </c>
    </row>
    <row r="2798" spans="1:19" x14ac:dyDescent="0.35">
      <c r="A2798" t="s">
        <v>73</v>
      </c>
      <c r="B2798" t="s">
        <v>63</v>
      </c>
      <c r="C2798" t="s">
        <v>39</v>
      </c>
      <c r="D2798" t="s">
        <v>40</v>
      </c>
      <c r="E2798" t="s">
        <v>124</v>
      </c>
      <c r="F2798" t="s">
        <v>125</v>
      </c>
      <c r="G2798" t="s">
        <v>62</v>
      </c>
      <c r="H2798" t="s">
        <v>33</v>
      </c>
      <c r="I2798" s="3">
        <v>8.0414729237148895E-4</v>
      </c>
      <c r="J2798" s="7">
        <v>22768111124.330002</v>
      </c>
      <c r="K2798">
        <v>3.6555</v>
      </c>
      <c r="L2798" s="3">
        <f t="shared" si="215"/>
        <v>0.96577315585011125</v>
      </c>
      <c r="M2798" s="3">
        <f t="shared" si="216"/>
        <v>8.3264614210947613E-4</v>
      </c>
      <c r="N2798">
        <f t="shared" si="217"/>
        <v>18957779.890793223</v>
      </c>
      <c r="O2798">
        <f t="shared" si="218"/>
        <v>5.1860976311840306</v>
      </c>
      <c r="P2798" s="3">
        <f t="shared" si="219"/>
        <v>8.3264614210947613E-4</v>
      </c>
      <c r="Q2798" t="s">
        <v>1638</v>
      </c>
      <c r="R2798" t="s">
        <v>33</v>
      </c>
      <c r="S2798" t="s">
        <v>62</v>
      </c>
    </row>
    <row r="2799" spans="1:19" x14ac:dyDescent="0.35">
      <c r="A2799" t="s">
        <v>73</v>
      </c>
      <c r="B2799" t="s">
        <v>63</v>
      </c>
      <c r="C2799" t="s">
        <v>1636</v>
      </c>
      <c r="D2799" t="s">
        <v>1636</v>
      </c>
      <c r="E2799" t="s">
        <v>802</v>
      </c>
      <c r="F2799" t="s">
        <v>803</v>
      </c>
      <c r="G2799" t="s">
        <v>804</v>
      </c>
      <c r="H2799" t="s">
        <v>452</v>
      </c>
      <c r="I2799" s="3">
        <v>6.6414438257881084E-3</v>
      </c>
      <c r="J2799" s="7">
        <v>32806291433.700001</v>
      </c>
      <c r="K2799">
        <v>3.6555</v>
      </c>
      <c r="L2799" s="3">
        <f t="shared" si="215"/>
        <v>0.96454549144090851</v>
      </c>
      <c r="M2799" s="3">
        <f t="shared" si="216"/>
        <v>6.8855682647654438E-3</v>
      </c>
      <c r="N2799">
        <f t="shared" si="217"/>
        <v>225889959.18053117</v>
      </c>
      <c r="O2799">
        <f t="shared" si="218"/>
        <v>61.794544981679984</v>
      </c>
      <c r="P2799" s="3">
        <f t="shared" si="219"/>
        <v>6.8855682647654447E-3</v>
      </c>
      <c r="Q2799" t="s">
        <v>1637</v>
      </c>
    </row>
    <row r="2800" spans="1:19" x14ac:dyDescent="0.35">
      <c r="A2800" t="s">
        <v>73</v>
      </c>
      <c r="B2800" t="s">
        <v>63</v>
      </c>
      <c r="C2800" t="s">
        <v>1636</v>
      </c>
      <c r="D2800" t="s">
        <v>1636</v>
      </c>
      <c r="E2800" t="s">
        <v>513</v>
      </c>
      <c r="F2800" t="s">
        <v>514</v>
      </c>
      <c r="G2800" t="s">
        <v>515</v>
      </c>
      <c r="H2800" t="s">
        <v>452</v>
      </c>
      <c r="I2800" s="3">
        <v>2.2260167489447438E-3</v>
      </c>
      <c r="J2800" s="7">
        <v>32806291433.700001</v>
      </c>
      <c r="K2800">
        <v>3.6555</v>
      </c>
      <c r="L2800" s="3">
        <f t="shared" si="215"/>
        <v>0.96454549144090851</v>
      </c>
      <c r="M2800" s="3">
        <f t="shared" si="216"/>
        <v>2.3078400849910743E-3</v>
      </c>
      <c r="N2800">
        <f t="shared" si="217"/>
        <v>75711674.410592169</v>
      </c>
      <c r="O2800">
        <f t="shared" si="218"/>
        <v>20.71171506239698</v>
      </c>
      <c r="P2800" s="3">
        <f t="shared" si="219"/>
        <v>2.3078400849910743E-3</v>
      </c>
      <c r="Q2800" t="s">
        <v>1637</v>
      </c>
    </row>
    <row r="2801" spans="1:19" x14ac:dyDescent="0.35">
      <c r="A2801" t="s">
        <v>73</v>
      </c>
      <c r="B2801" t="s">
        <v>63</v>
      </c>
      <c r="C2801" t="s">
        <v>76</v>
      </c>
      <c r="D2801" t="s">
        <v>77</v>
      </c>
      <c r="E2801" t="s">
        <v>1171</v>
      </c>
      <c r="F2801" t="s">
        <v>1172</v>
      </c>
      <c r="H2801" t="s">
        <v>128</v>
      </c>
      <c r="I2801" s="3">
        <v>1.7049293322620499E-3</v>
      </c>
      <c r="J2801" s="7">
        <v>3127478413.5599999</v>
      </c>
      <c r="K2801">
        <v>3.6555</v>
      </c>
      <c r="L2801" s="3">
        <f t="shared" si="215"/>
        <v>0.95314382706178991</v>
      </c>
      <c r="M2801" s="3">
        <f t="shared" si="216"/>
        <v>1.7887429828064381E-3</v>
      </c>
      <c r="N2801">
        <f t="shared" si="217"/>
        <v>5594255.0661340617</v>
      </c>
      <c r="O2801">
        <f t="shared" si="218"/>
        <v>1.5303665890121902</v>
      </c>
      <c r="P2801" s="3">
        <f t="shared" si="219"/>
        <v>1.7887429828064383E-3</v>
      </c>
      <c r="Q2801" t="s">
        <v>1638</v>
      </c>
      <c r="R2801" t="s">
        <v>920</v>
      </c>
      <c r="S2801" t="s">
        <v>1173</v>
      </c>
    </row>
    <row r="2802" spans="1:19" x14ac:dyDescent="0.35">
      <c r="A2802" t="s">
        <v>73</v>
      </c>
      <c r="B2802" t="s">
        <v>63</v>
      </c>
      <c r="C2802" t="s">
        <v>39</v>
      </c>
      <c r="D2802" t="s">
        <v>40</v>
      </c>
      <c r="E2802" t="s">
        <v>623</v>
      </c>
      <c r="F2802" t="s">
        <v>624</v>
      </c>
      <c r="G2802" t="s">
        <v>1448</v>
      </c>
      <c r="H2802" t="s">
        <v>452</v>
      </c>
      <c r="I2802" s="3">
        <v>4.0605304111510513E-3</v>
      </c>
      <c r="J2802" s="7">
        <v>22768111124.330002</v>
      </c>
      <c r="K2802">
        <v>3.6555</v>
      </c>
      <c r="L2802" s="3">
        <f t="shared" si="215"/>
        <v>0.96577315585011125</v>
      </c>
      <c r="M2802" s="3">
        <f t="shared" si="216"/>
        <v>4.2044349509557594E-3</v>
      </c>
      <c r="N2802">
        <f t="shared" si="217"/>
        <v>95727042.178377688</v>
      </c>
      <c r="O2802">
        <f t="shared" si="218"/>
        <v>26.18712684403712</v>
      </c>
      <c r="P2802" s="3">
        <f t="shared" si="219"/>
        <v>4.2044349509557594E-3</v>
      </c>
      <c r="Q2802" t="s">
        <v>1638</v>
      </c>
      <c r="R2802" t="s">
        <v>452</v>
      </c>
      <c r="S2802" t="s">
        <v>1448</v>
      </c>
    </row>
    <row r="2803" spans="1:19" x14ac:dyDescent="0.35">
      <c r="A2803" t="s">
        <v>73</v>
      </c>
      <c r="B2803" t="s">
        <v>63</v>
      </c>
      <c r="C2803" t="s">
        <v>1636</v>
      </c>
      <c r="D2803" t="s">
        <v>1636</v>
      </c>
      <c r="E2803" t="s">
        <v>1454</v>
      </c>
      <c r="F2803" t="s">
        <v>1455</v>
      </c>
      <c r="G2803" t="s">
        <v>1456</v>
      </c>
      <c r="H2803" t="s">
        <v>452</v>
      </c>
      <c r="I2803" s="3">
        <v>2.4762228862382409E-3</v>
      </c>
      <c r="J2803" s="7">
        <v>32806291433.700001</v>
      </c>
      <c r="K2803">
        <v>3.6555</v>
      </c>
      <c r="L2803" s="3">
        <f t="shared" si="215"/>
        <v>0.96454549144090851</v>
      </c>
      <c r="M2803" s="3">
        <f t="shared" si="216"/>
        <v>2.567243233431197E-3</v>
      </c>
      <c r="N2803">
        <f t="shared" si="217"/>
        <v>84221729.697138175</v>
      </c>
      <c r="O2803">
        <f t="shared" si="218"/>
        <v>23.039729092364432</v>
      </c>
      <c r="P2803" s="3">
        <f t="shared" si="219"/>
        <v>2.567243233431197E-3</v>
      </c>
      <c r="Q2803" t="s">
        <v>1637</v>
      </c>
    </row>
    <row r="2804" spans="1:19" x14ac:dyDescent="0.35">
      <c r="A2804" t="s">
        <v>73</v>
      </c>
      <c r="B2804" t="s">
        <v>63</v>
      </c>
      <c r="C2804" t="s">
        <v>1636</v>
      </c>
      <c r="D2804" t="s">
        <v>1636</v>
      </c>
      <c r="E2804" t="s">
        <v>692</v>
      </c>
      <c r="F2804" t="s">
        <v>693</v>
      </c>
      <c r="G2804" t="s">
        <v>694</v>
      </c>
      <c r="H2804" t="s">
        <v>452</v>
      </c>
      <c r="I2804" s="3">
        <v>2.5467607025932842E-6</v>
      </c>
      <c r="J2804" s="7">
        <v>32806291433.700001</v>
      </c>
      <c r="K2804">
        <v>3.6555</v>
      </c>
      <c r="L2804" s="3">
        <f t="shared" si="215"/>
        <v>0.96454549144090851</v>
      </c>
      <c r="M2804" s="3">
        <f t="shared" si="216"/>
        <v>2.6403738602196431E-6</v>
      </c>
      <c r="N2804">
        <f t="shared" si="217"/>
        <v>86620.874352289073</v>
      </c>
      <c r="O2804">
        <f t="shared" si="218"/>
        <v>2.369604003618905E-2</v>
      </c>
      <c r="P2804" s="3">
        <f t="shared" si="219"/>
        <v>2.6403738602196431E-6</v>
      </c>
      <c r="Q2804" t="s">
        <v>1637</v>
      </c>
    </row>
    <row r="2805" spans="1:19" x14ac:dyDescent="0.35">
      <c r="A2805" t="s">
        <v>73</v>
      </c>
      <c r="B2805" t="s">
        <v>63</v>
      </c>
      <c r="C2805" t="s">
        <v>29</v>
      </c>
      <c r="D2805" t="s">
        <v>30</v>
      </c>
      <c r="E2805" t="s">
        <v>219</v>
      </c>
      <c r="F2805" t="s">
        <v>220</v>
      </c>
      <c r="H2805" t="s">
        <v>128</v>
      </c>
      <c r="I2805" s="3">
        <v>3.9785249600007844E-9</v>
      </c>
      <c r="J2805" s="7">
        <v>6910701895.8100004</v>
      </c>
      <c r="K2805">
        <v>3.6555</v>
      </c>
      <c r="L2805" s="3">
        <f t="shared" si="215"/>
        <v>0.96566069792042464</v>
      </c>
      <c r="M2805" s="3">
        <f t="shared" si="216"/>
        <v>4.1200029871451136E-9</v>
      </c>
      <c r="N2805">
        <f t="shared" si="217"/>
        <v>28.472112454006602</v>
      </c>
      <c r="O2805">
        <f t="shared" si="218"/>
        <v>7.7888421430738892E-6</v>
      </c>
      <c r="P2805" s="3">
        <f t="shared" si="219"/>
        <v>4.1200029871451136E-9</v>
      </c>
      <c r="Q2805" t="s">
        <v>1638</v>
      </c>
      <c r="R2805" t="s">
        <v>128</v>
      </c>
      <c r="S2805" t="s">
        <v>222</v>
      </c>
    </row>
    <row r="2806" spans="1:19" x14ac:dyDescent="0.35">
      <c r="A2806" t="s">
        <v>73</v>
      </c>
      <c r="B2806" t="s">
        <v>63</v>
      </c>
      <c r="C2806" t="s">
        <v>1636</v>
      </c>
      <c r="D2806" t="s">
        <v>1636</v>
      </c>
      <c r="E2806" t="s">
        <v>674</v>
      </c>
      <c r="F2806" t="s">
        <v>675</v>
      </c>
      <c r="G2806" t="s">
        <v>676</v>
      </c>
      <c r="H2806" t="s">
        <v>452</v>
      </c>
      <c r="I2806" s="3">
        <v>3.9835388673244154E-3</v>
      </c>
      <c r="J2806" s="7">
        <v>32806291433.700001</v>
      </c>
      <c r="K2806">
        <v>3.6555</v>
      </c>
      <c r="L2806" s="3">
        <f t="shared" si="215"/>
        <v>0.96454549144090851</v>
      </c>
      <c r="M2806" s="3">
        <f t="shared" si="216"/>
        <v>4.1299647374573424E-3</v>
      </c>
      <c r="N2806">
        <f t="shared" si="217"/>
        <v>135488826.78792989</v>
      </c>
      <c r="O2806">
        <f t="shared" si="218"/>
        <v>37.064376087520145</v>
      </c>
      <c r="P2806" s="3">
        <f t="shared" si="219"/>
        <v>4.1299647374573424E-3</v>
      </c>
      <c r="Q2806" t="s">
        <v>1637</v>
      </c>
    </row>
    <row r="2807" spans="1:19" x14ac:dyDescent="0.35">
      <c r="A2807" t="s">
        <v>73</v>
      </c>
      <c r="B2807" t="s">
        <v>63</v>
      </c>
      <c r="C2807" t="s">
        <v>29</v>
      </c>
      <c r="D2807" t="s">
        <v>30</v>
      </c>
      <c r="E2807" t="s">
        <v>623</v>
      </c>
      <c r="F2807" t="s">
        <v>624</v>
      </c>
      <c r="G2807" t="s">
        <v>1448</v>
      </c>
      <c r="H2807" t="s">
        <v>452</v>
      </c>
      <c r="I2807" s="3">
        <v>1.06802559392768E-2</v>
      </c>
      <c r="J2807" s="7">
        <v>6910701895.8100004</v>
      </c>
      <c r="K2807">
        <v>3.6555</v>
      </c>
      <c r="L2807" s="3">
        <f t="shared" si="215"/>
        <v>0.96566069792042464</v>
      </c>
      <c r="M2807" s="3">
        <f t="shared" si="216"/>
        <v>1.1060050349234476E-2</v>
      </c>
      <c r="N2807">
        <f t="shared" si="217"/>
        <v>76432710.916208759</v>
      </c>
      <c r="O2807">
        <f t="shared" si="218"/>
        <v>20.908962088964234</v>
      </c>
      <c r="P2807" s="3">
        <f t="shared" si="219"/>
        <v>1.1060050349234476E-2</v>
      </c>
      <c r="Q2807" t="s">
        <v>1638</v>
      </c>
      <c r="R2807" t="s">
        <v>452</v>
      </c>
      <c r="S2807" t="s">
        <v>1448</v>
      </c>
    </row>
    <row r="2808" spans="1:19" x14ac:dyDescent="0.35">
      <c r="A2808" t="s">
        <v>73</v>
      </c>
      <c r="B2808" t="s">
        <v>63</v>
      </c>
      <c r="C2808" t="s">
        <v>29</v>
      </c>
      <c r="D2808" t="s">
        <v>30</v>
      </c>
      <c r="E2808" t="s">
        <v>223</v>
      </c>
      <c r="F2808" t="s">
        <v>224</v>
      </c>
      <c r="H2808" t="s">
        <v>128</v>
      </c>
      <c r="I2808" s="3">
        <v>7.6836544655495701E-3</v>
      </c>
      <c r="J2808" s="7">
        <v>6910701895.8100004</v>
      </c>
      <c r="K2808">
        <v>3.6555</v>
      </c>
      <c r="L2808" s="3">
        <f t="shared" si="215"/>
        <v>0.96566069792042464</v>
      </c>
      <c r="M2808" s="3">
        <f t="shared" si="216"/>
        <v>7.9568884620617973E-3</v>
      </c>
      <c r="N2808">
        <f t="shared" si="217"/>
        <v>54987684.179519184</v>
      </c>
      <c r="O2808">
        <f t="shared" si="218"/>
        <v>15.042452244431455</v>
      </c>
      <c r="P2808" s="3">
        <f t="shared" si="219"/>
        <v>7.9568884620617973E-3</v>
      </c>
      <c r="Q2808" t="s">
        <v>1638</v>
      </c>
      <c r="R2808" t="s">
        <v>128</v>
      </c>
      <c r="S2808" t="s">
        <v>222</v>
      </c>
    </row>
    <row r="2809" spans="1:19" x14ac:dyDescent="0.35">
      <c r="A2809" t="s">
        <v>73</v>
      </c>
      <c r="B2809" t="s">
        <v>63</v>
      </c>
      <c r="C2809" t="s">
        <v>1636</v>
      </c>
      <c r="D2809" t="s">
        <v>1636</v>
      </c>
      <c r="E2809" t="s">
        <v>1228</v>
      </c>
      <c r="F2809" t="s">
        <v>1229</v>
      </c>
      <c r="G2809" t="s">
        <v>1230</v>
      </c>
      <c r="H2809" t="s">
        <v>452</v>
      </c>
      <c r="I2809" s="3">
        <v>4.1672956997722129E-3</v>
      </c>
      <c r="J2809" s="7">
        <v>32806291433.700001</v>
      </c>
      <c r="K2809">
        <v>3.6555</v>
      </c>
      <c r="L2809" s="3">
        <f t="shared" si="215"/>
        <v>0.96454549144090851</v>
      </c>
      <c r="M2809" s="3">
        <f t="shared" si="216"/>
        <v>4.3204760550451613E-3</v>
      </c>
      <c r="N2809">
        <f t="shared" si="217"/>
        <v>141738796.59413406</v>
      </c>
      <c r="O2809">
        <f t="shared" si="218"/>
        <v>38.77412025554208</v>
      </c>
      <c r="P2809" s="3">
        <f t="shared" si="219"/>
        <v>4.3204760550451613E-3</v>
      </c>
      <c r="Q2809" t="s">
        <v>1637</v>
      </c>
    </row>
    <row r="2810" spans="1:19" x14ac:dyDescent="0.35">
      <c r="A2810" t="s">
        <v>73</v>
      </c>
      <c r="B2810" t="s">
        <v>63</v>
      </c>
      <c r="C2810" t="s">
        <v>29</v>
      </c>
      <c r="D2810" t="s">
        <v>30</v>
      </c>
      <c r="E2810" t="s">
        <v>1450</v>
      </c>
      <c r="F2810" t="s">
        <v>1451</v>
      </c>
      <c r="G2810" t="s">
        <v>1452</v>
      </c>
      <c r="H2810" t="s">
        <v>452</v>
      </c>
      <c r="I2810" s="3">
        <v>1.8343004236140398E-2</v>
      </c>
      <c r="J2810" s="7">
        <v>6910701895.8100004</v>
      </c>
      <c r="K2810">
        <v>3.6555</v>
      </c>
      <c r="L2810" s="3">
        <f t="shared" si="215"/>
        <v>0.96566069792042464</v>
      </c>
      <c r="M2810" s="3">
        <f t="shared" si="216"/>
        <v>1.899528921042612E-2</v>
      </c>
      <c r="N2810">
        <f t="shared" si="217"/>
        <v>131270781.15795103</v>
      </c>
      <c r="O2810">
        <f t="shared" si="218"/>
        <v>35.910485886459043</v>
      </c>
      <c r="P2810" s="3">
        <f t="shared" si="219"/>
        <v>1.899528921042612E-2</v>
      </c>
      <c r="Q2810" t="s">
        <v>1638</v>
      </c>
      <c r="R2810" t="s">
        <v>452</v>
      </c>
      <c r="S2810" t="s">
        <v>1452</v>
      </c>
    </row>
    <row r="2811" spans="1:19" x14ac:dyDescent="0.35">
      <c r="A2811" t="s">
        <v>73</v>
      </c>
      <c r="B2811" t="s">
        <v>63</v>
      </c>
      <c r="C2811" t="s">
        <v>1636</v>
      </c>
      <c r="D2811" t="s">
        <v>1636</v>
      </c>
      <c r="E2811" t="s">
        <v>751</v>
      </c>
      <c r="F2811" t="s">
        <v>752</v>
      </c>
      <c r="G2811" t="s">
        <v>753</v>
      </c>
      <c r="H2811" t="s">
        <v>452</v>
      </c>
      <c r="I2811" s="3">
        <v>1.3415771329423721E-5</v>
      </c>
      <c r="J2811" s="7">
        <v>32806291433.700001</v>
      </c>
      <c r="K2811">
        <v>3.6555</v>
      </c>
      <c r="L2811" s="3">
        <f t="shared" si="215"/>
        <v>0.96454549144090851</v>
      </c>
      <c r="M2811" s="3">
        <f t="shared" si="216"/>
        <v>1.3908904710530824E-5</v>
      </c>
      <c r="N2811">
        <f t="shared" si="217"/>
        <v>456299.58145723696</v>
      </c>
      <c r="O2811">
        <f t="shared" si="218"/>
        <v>0.12482549075563862</v>
      </c>
      <c r="P2811" s="3">
        <f t="shared" si="219"/>
        <v>1.3908904710530824E-5</v>
      </c>
      <c r="Q2811" t="s">
        <v>1637</v>
      </c>
    </row>
    <row r="2812" spans="1:19" x14ac:dyDescent="0.35">
      <c r="A2812" t="s">
        <v>73</v>
      </c>
      <c r="B2812" t="s">
        <v>63</v>
      </c>
      <c r="C2812" t="s">
        <v>1636</v>
      </c>
      <c r="D2812" t="s">
        <v>1636</v>
      </c>
      <c r="E2812" t="s">
        <v>1469</v>
      </c>
      <c r="F2812" t="s">
        <v>1470</v>
      </c>
      <c r="G2812" t="s">
        <v>1471</v>
      </c>
      <c r="H2812" t="s">
        <v>452</v>
      </c>
      <c r="I2812" s="3">
        <v>4.6201885456853293E-3</v>
      </c>
      <c r="J2812" s="7">
        <v>32806291433.700001</v>
      </c>
      <c r="K2812">
        <v>3.6555</v>
      </c>
      <c r="L2812" s="3">
        <f t="shared" si="215"/>
        <v>0.96454549144090851</v>
      </c>
      <c r="M2812" s="3">
        <f t="shared" si="216"/>
        <v>4.7900162166362465E-3</v>
      </c>
      <c r="N2812">
        <f t="shared" si="217"/>
        <v>157142667.97511777</v>
      </c>
      <c r="O2812">
        <f t="shared" si="218"/>
        <v>42.98800929424641</v>
      </c>
      <c r="P2812" s="3">
        <f t="shared" si="219"/>
        <v>4.7900162166362465E-3</v>
      </c>
      <c r="Q2812" t="s">
        <v>1637</v>
      </c>
    </row>
    <row r="2813" spans="1:19" x14ac:dyDescent="0.35">
      <c r="A2813" t="s">
        <v>73</v>
      </c>
      <c r="B2813" t="s">
        <v>63</v>
      </c>
      <c r="C2813" t="s">
        <v>39</v>
      </c>
      <c r="D2813" t="s">
        <v>40</v>
      </c>
      <c r="E2813" t="s">
        <v>1450</v>
      </c>
      <c r="F2813" t="s">
        <v>1451</v>
      </c>
      <c r="G2813" t="s">
        <v>1452</v>
      </c>
      <c r="H2813" t="s">
        <v>452</v>
      </c>
      <c r="I2813" s="3">
        <v>2.0987612805564498E-3</v>
      </c>
      <c r="J2813" s="7">
        <v>22768111124.330002</v>
      </c>
      <c r="K2813">
        <v>3.6555</v>
      </c>
      <c r="L2813" s="3">
        <f t="shared" si="215"/>
        <v>0.96577315585011125</v>
      </c>
      <c r="M2813" s="3">
        <f t="shared" si="216"/>
        <v>2.173141040257055E-3</v>
      </c>
      <c r="N2813">
        <f t="shared" si="217"/>
        <v>49478316.693414725</v>
      </c>
      <c r="O2813">
        <f t="shared" si="218"/>
        <v>13.535307534787233</v>
      </c>
      <c r="P2813" s="3">
        <f t="shared" si="219"/>
        <v>2.173141040257055E-3</v>
      </c>
      <c r="Q2813" t="s">
        <v>1638</v>
      </c>
      <c r="R2813" t="s">
        <v>452</v>
      </c>
      <c r="S2813" t="s">
        <v>1452</v>
      </c>
    </row>
    <row r="2814" spans="1:19" x14ac:dyDescent="0.35">
      <c r="A2814" t="s">
        <v>73</v>
      </c>
      <c r="B2814" t="s">
        <v>63</v>
      </c>
      <c r="C2814" t="s">
        <v>39</v>
      </c>
      <c r="D2814" t="s">
        <v>40</v>
      </c>
      <c r="E2814" t="s">
        <v>225</v>
      </c>
      <c r="F2814" t="s">
        <v>226</v>
      </c>
      <c r="H2814" t="s">
        <v>128</v>
      </c>
      <c r="I2814" s="3">
        <v>4.5488551307677396E-3</v>
      </c>
      <c r="J2814" s="7">
        <v>22768111124.330002</v>
      </c>
      <c r="K2814">
        <v>3.6555</v>
      </c>
      <c r="L2814" s="3">
        <f t="shared" si="215"/>
        <v>0.96577315585011125</v>
      </c>
      <c r="M2814" s="3">
        <f t="shared" si="216"/>
        <v>4.7100658195077492E-3</v>
      </c>
      <c r="N2814">
        <f t="shared" si="217"/>
        <v>107239301.9814609</v>
      </c>
      <c r="O2814">
        <f t="shared" si="218"/>
        <v>29.336425107772097</v>
      </c>
      <c r="P2814" s="3">
        <f t="shared" si="219"/>
        <v>4.7100658195077492E-3</v>
      </c>
      <c r="Q2814" t="s">
        <v>1638</v>
      </c>
      <c r="R2814" t="s">
        <v>128</v>
      </c>
      <c r="S2814" t="s">
        <v>227</v>
      </c>
    </row>
    <row r="2815" spans="1:19" x14ac:dyDescent="0.35">
      <c r="A2815" t="s">
        <v>73</v>
      </c>
      <c r="B2815" t="s">
        <v>63</v>
      </c>
      <c r="C2815" t="s">
        <v>1636</v>
      </c>
      <c r="D2815" t="s">
        <v>1636</v>
      </c>
      <c r="E2815" t="s">
        <v>728</v>
      </c>
      <c r="F2815" t="s">
        <v>729</v>
      </c>
      <c r="G2815" t="s">
        <v>730</v>
      </c>
      <c r="H2815" t="s">
        <v>452</v>
      </c>
      <c r="I2815" s="3">
        <v>2.615900985002419E-6</v>
      </c>
      <c r="J2815" s="7">
        <v>32806291433.700001</v>
      </c>
      <c r="K2815">
        <v>3.6555</v>
      </c>
      <c r="L2815" s="3">
        <f t="shared" si="215"/>
        <v>0.96454549144090851</v>
      </c>
      <c r="M2815" s="3">
        <f t="shared" si="216"/>
        <v>2.7120555828783099E-6</v>
      </c>
      <c r="N2815">
        <f t="shared" si="217"/>
        <v>88972.485836298962</v>
      </c>
      <c r="O2815">
        <f t="shared" si="218"/>
        <v>2.4339347787251803E-2</v>
      </c>
      <c r="P2815" s="3">
        <f t="shared" si="219"/>
        <v>2.7120555828783099E-6</v>
      </c>
      <c r="Q2815" t="s">
        <v>1637</v>
      </c>
    </row>
    <row r="2816" spans="1:19" x14ac:dyDescent="0.35">
      <c r="A2816" t="s">
        <v>73</v>
      </c>
      <c r="B2816" t="s">
        <v>63</v>
      </c>
      <c r="C2816" t="s">
        <v>29</v>
      </c>
      <c r="D2816" t="s">
        <v>30</v>
      </c>
      <c r="E2816" t="s">
        <v>225</v>
      </c>
      <c r="F2816" t="s">
        <v>226</v>
      </c>
      <c r="H2816" t="s">
        <v>128</v>
      </c>
      <c r="I2816" s="3">
        <v>9.5281789263204214E-3</v>
      </c>
      <c r="J2816" s="7">
        <v>6910701895.8100004</v>
      </c>
      <c r="K2816">
        <v>3.6555</v>
      </c>
      <c r="L2816" s="3">
        <f t="shared" si="215"/>
        <v>0.96566069792042464</v>
      </c>
      <c r="M2816" s="3">
        <f t="shared" si="216"/>
        <v>9.8670049913386782E-3</v>
      </c>
      <c r="N2816">
        <f t="shared" si="217"/>
        <v>68187930.09961094</v>
      </c>
      <c r="O2816">
        <f t="shared" si="218"/>
        <v>18.653516646043208</v>
      </c>
      <c r="P2816" s="3">
        <f t="shared" si="219"/>
        <v>9.8670049913386782E-3</v>
      </c>
      <c r="Q2816" t="s">
        <v>1638</v>
      </c>
      <c r="R2816" t="s">
        <v>128</v>
      </c>
      <c r="S2816" t="s">
        <v>227</v>
      </c>
    </row>
    <row r="2817" spans="1:19" x14ac:dyDescent="0.35">
      <c r="A2817" t="s">
        <v>73</v>
      </c>
      <c r="B2817" t="s">
        <v>63</v>
      </c>
      <c r="C2817" t="s">
        <v>1636</v>
      </c>
      <c r="D2817" t="s">
        <v>1636</v>
      </c>
      <c r="E2817" t="s">
        <v>568</v>
      </c>
      <c r="F2817" t="s">
        <v>569</v>
      </c>
      <c r="G2817" t="s">
        <v>570</v>
      </c>
      <c r="H2817" t="s">
        <v>452</v>
      </c>
      <c r="I2817" s="3">
        <v>2.3648296586150168E-3</v>
      </c>
      <c r="J2817" s="7">
        <v>32806291433.700001</v>
      </c>
      <c r="K2817">
        <v>3.6555</v>
      </c>
      <c r="L2817" s="3">
        <f t="shared" si="215"/>
        <v>0.96454549144090851</v>
      </c>
      <c r="M2817" s="3">
        <f t="shared" si="216"/>
        <v>2.4517554429519563E-3</v>
      </c>
      <c r="N2817">
        <f t="shared" si="217"/>
        <v>80433003.585642114</v>
      </c>
      <c r="O2817">
        <f t="shared" si="218"/>
        <v>22.003283705551116</v>
      </c>
      <c r="P2817" s="3">
        <f t="shared" si="219"/>
        <v>2.4517554429519563E-3</v>
      </c>
      <c r="Q2817" t="s">
        <v>1637</v>
      </c>
    </row>
    <row r="2818" spans="1:19" x14ac:dyDescent="0.35">
      <c r="A2818" t="s">
        <v>73</v>
      </c>
      <c r="B2818" t="s">
        <v>63</v>
      </c>
      <c r="C2818" t="s">
        <v>76</v>
      </c>
      <c r="D2818" t="s">
        <v>77</v>
      </c>
      <c r="E2818" t="s">
        <v>1450</v>
      </c>
      <c r="F2818" t="s">
        <v>1451</v>
      </c>
      <c r="G2818" t="s">
        <v>1452</v>
      </c>
      <c r="H2818" t="s">
        <v>452</v>
      </c>
      <c r="I2818" s="3">
        <v>1.1876017359162799E-2</v>
      </c>
      <c r="J2818" s="7">
        <v>3127478413.5599999</v>
      </c>
      <c r="K2818">
        <v>3.6555</v>
      </c>
      <c r="L2818" s="3">
        <f t="shared" ref="L2818:L2881" si="220">SUMIFS($I$2:$I$3582,$A$2:$A$3582,$A2818,$B$2:$B$3582,$B2818,$C$2:$C$3582,$C2818)</f>
        <v>0.95314382706178991</v>
      </c>
      <c r="M2818" s="3">
        <f t="shared" ref="M2818:M2881" si="221">IF(L2818=0,0,I2818/L2818)</f>
        <v>1.2459837667702702E-2</v>
      </c>
      <c r="N2818">
        <f t="shared" ref="N2818:N2881" si="222">M2818*J2818</f>
        <v>38967873.342201978</v>
      </c>
      <c r="O2818">
        <f t="shared" ref="O2818:O2881" si="223">IF(K2818=0,"",N2818/K2818/1000000)</f>
        <v>10.6600665687873</v>
      </c>
      <c r="P2818" s="3">
        <f t="shared" ref="P2818:P2881" si="224">IF(J2818=0,0,N2818/J2818)</f>
        <v>1.2459837667702702E-2</v>
      </c>
      <c r="Q2818" t="s">
        <v>1638</v>
      </c>
      <c r="R2818" t="s">
        <v>452</v>
      </c>
      <c r="S2818" t="s">
        <v>1452</v>
      </c>
    </row>
    <row r="2819" spans="1:19" x14ac:dyDescent="0.35">
      <c r="A2819" t="s">
        <v>73</v>
      </c>
      <c r="B2819" t="s">
        <v>63</v>
      </c>
      <c r="C2819" t="s">
        <v>1636</v>
      </c>
      <c r="D2819" t="s">
        <v>1636</v>
      </c>
      <c r="E2819" t="s">
        <v>620</v>
      </c>
      <c r="F2819" t="s">
        <v>621</v>
      </c>
      <c r="G2819" t="s">
        <v>622</v>
      </c>
      <c r="H2819" t="s">
        <v>452</v>
      </c>
      <c r="I2819" s="3">
        <v>9.7558890240408667E-3</v>
      </c>
      <c r="J2819" s="7">
        <v>32806291433.700001</v>
      </c>
      <c r="K2819">
        <v>3.6555</v>
      </c>
      <c r="L2819" s="3">
        <f t="shared" si="220"/>
        <v>0.96454549144090851</v>
      </c>
      <c r="M2819" s="3">
        <f t="shared" si="221"/>
        <v>1.0114493417481852E-2</v>
      </c>
      <c r="N2819">
        <f t="shared" si="222"/>
        <v>331819018.75814992</v>
      </c>
      <c r="O2819">
        <f t="shared" si="223"/>
        <v>90.77253966848582</v>
      </c>
      <c r="P2819" s="3">
        <f t="shared" si="224"/>
        <v>1.0114493417481852E-2</v>
      </c>
      <c r="Q2819" t="s">
        <v>1637</v>
      </c>
    </row>
    <row r="2820" spans="1:19" x14ac:dyDescent="0.35">
      <c r="A2820" t="s">
        <v>73</v>
      </c>
      <c r="B2820" t="s">
        <v>63</v>
      </c>
      <c r="C2820" t="s">
        <v>29</v>
      </c>
      <c r="D2820" t="s">
        <v>30</v>
      </c>
      <c r="E2820" t="s">
        <v>1194</v>
      </c>
      <c r="F2820" t="s">
        <v>1195</v>
      </c>
      <c r="H2820" t="s">
        <v>128</v>
      </c>
      <c r="I2820" s="3">
        <v>1.7051968685872589E-3</v>
      </c>
      <c r="J2820" s="7">
        <v>6910701895.8100004</v>
      </c>
      <c r="K2820">
        <v>3.6555</v>
      </c>
      <c r="L2820" s="3">
        <f t="shared" si="220"/>
        <v>0.96566069792042464</v>
      </c>
      <c r="M2820" s="3">
        <f t="shared" si="221"/>
        <v>1.7658343890969619E-3</v>
      </c>
      <c r="N2820">
        <f t="shared" si="222"/>
        <v>12203155.060418868</v>
      </c>
      <c r="O2820">
        <f t="shared" si="223"/>
        <v>3.3382998387139566</v>
      </c>
      <c r="P2820" s="3">
        <f t="shared" si="224"/>
        <v>1.7658343890969619E-3</v>
      </c>
      <c r="Q2820" t="s">
        <v>1638</v>
      </c>
      <c r="R2820" t="s">
        <v>128</v>
      </c>
      <c r="S2820" t="s">
        <v>230</v>
      </c>
    </row>
    <row r="2821" spans="1:19" x14ac:dyDescent="0.35">
      <c r="A2821" t="s">
        <v>73</v>
      </c>
      <c r="B2821" t="s">
        <v>63</v>
      </c>
      <c r="C2821" t="s">
        <v>1636</v>
      </c>
      <c r="D2821" t="s">
        <v>1636</v>
      </c>
      <c r="E2821" t="s">
        <v>501</v>
      </c>
      <c r="F2821" t="s">
        <v>502</v>
      </c>
      <c r="G2821" t="s">
        <v>503</v>
      </c>
      <c r="H2821" t="s">
        <v>452</v>
      </c>
      <c r="I2821" s="3">
        <v>3.7822713473824152E-3</v>
      </c>
      <c r="J2821" s="7">
        <v>32806291433.700001</v>
      </c>
      <c r="K2821">
        <v>3.6555</v>
      </c>
      <c r="L2821" s="3">
        <f t="shared" si="220"/>
        <v>0.96454549144090851</v>
      </c>
      <c r="M2821" s="3">
        <f t="shared" si="221"/>
        <v>3.9212990791467825E-3</v>
      </c>
      <c r="N2821">
        <f t="shared" si="222"/>
        <v>128643280.3891888</v>
      </c>
      <c r="O2821">
        <f t="shared" si="223"/>
        <v>35.191705755488655</v>
      </c>
      <c r="P2821" s="3">
        <f t="shared" si="224"/>
        <v>3.9212990791467825E-3</v>
      </c>
      <c r="Q2821" t="s">
        <v>1637</v>
      </c>
    </row>
    <row r="2822" spans="1:19" x14ac:dyDescent="0.35">
      <c r="A2822" t="s">
        <v>73</v>
      </c>
      <c r="B2822" t="s">
        <v>63</v>
      </c>
      <c r="C2822" t="s">
        <v>39</v>
      </c>
      <c r="D2822" t="s">
        <v>40</v>
      </c>
      <c r="E2822" t="s">
        <v>629</v>
      </c>
      <c r="F2822" t="s">
        <v>630</v>
      </c>
      <c r="G2822" t="s">
        <v>631</v>
      </c>
      <c r="H2822" t="s">
        <v>452</v>
      </c>
      <c r="I2822" s="3">
        <v>1.92470271673415E-3</v>
      </c>
      <c r="J2822" s="7">
        <v>22768111124.330002</v>
      </c>
      <c r="K2822">
        <v>3.6555</v>
      </c>
      <c r="L2822" s="3">
        <f t="shared" si="220"/>
        <v>0.96577315585011125</v>
      </c>
      <c r="M2822" s="3">
        <f t="shared" si="221"/>
        <v>1.9929138691372628E-3</v>
      </c>
      <c r="N2822">
        <f t="shared" si="222"/>
        <v>45374884.433735661</v>
      </c>
      <c r="O2822">
        <f t="shared" si="223"/>
        <v>12.412771011827564</v>
      </c>
      <c r="P2822" s="3">
        <f t="shared" si="224"/>
        <v>1.9929138691372628E-3</v>
      </c>
      <c r="Q2822" t="s">
        <v>1638</v>
      </c>
      <c r="R2822" t="s">
        <v>452</v>
      </c>
      <c r="S2822" t="s">
        <v>631</v>
      </c>
    </row>
    <row r="2823" spans="1:19" x14ac:dyDescent="0.35">
      <c r="A2823" t="s">
        <v>73</v>
      </c>
      <c r="B2823" t="s">
        <v>63</v>
      </c>
      <c r="C2823" t="s">
        <v>1636</v>
      </c>
      <c r="D2823" t="s">
        <v>1636</v>
      </c>
      <c r="E2823" t="s">
        <v>614</v>
      </c>
      <c r="F2823" t="s">
        <v>615</v>
      </c>
      <c r="G2823" t="s">
        <v>616</v>
      </c>
      <c r="H2823" t="s">
        <v>452</v>
      </c>
      <c r="I2823" s="3">
        <v>1.23912206929733E-2</v>
      </c>
      <c r="J2823" s="7">
        <v>32806291433.700001</v>
      </c>
      <c r="K2823">
        <v>3.6555</v>
      </c>
      <c r="L2823" s="3">
        <f t="shared" si="220"/>
        <v>0.96454549144090851</v>
      </c>
      <c r="M2823" s="3">
        <f t="shared" si="221"/>
        <v>1.2846693912240872E-2</v>
      </c>
      <c r="N2823">
        <f t="shared" si="222"/>
        <v>421452384.44451368</v>
      </c>
      <c r="O2823">
        <f t="shared" si="223"/>
        <v>115.29267800424392</v>
      </c>
      <c r="P2823" s="3">
        <f t="shared" si="224"/>
        <v>1.2846693912240872E-2</v>
      </c>
      <c r="Q2823" t="s">
        <v>1637</v>
      </c>
    </row>
    <row r="2824" spans="1:19" x14ac:dyDescent="0.35">
      <c r="A2824" t="s">
        <v>73</v>
      </c>
      <c r="B2824" t="s">
        <v>63</v>
      </c>
      <c r="C2824" t="s">
        <v>29</v>
      </c>
      <c r="D2824" t="s">
        <v>30</v>
      </c>
      <c r="E2824" t="s">
        <v>629</v>
      </c>
      <c r="F2824" t="s">
        <v>630</v>
      </c>
      <c r="G2824" t="s">
        <v>631</v>
      </c>
      <c r="H2824" t="s">
        <v>452</v>
      </c>
      <c r="I2824" s="3">
        <v>4.4459476844314902E-3</v>
      </c>
      <c r="J2824" s="7">
        <v>6910701895.8100004</v>
      </c>
      <c r="K2824">
        <v>3.6555</v>
      </c>
      <c r="L2824" s="3">
        <f t="shared" si="220"/>
        <v>0.96566069792042464</v>
      </c>
      <c r="M2824" s="3">
        <f t="shared" si="221"/>
        <v>4.6040474609828838E-3</v>
      </c>
      <c r="N2824">
        <f t="shared" si="222"/>
        <v>31817199.517013635</v>
      </c>
      <c r="O2824">
        <f t="shared" si="223"/>
        <v>8.7039254594484028</v>
      </c>
      <c r="P2824" s="3">
        <f t="shared" si="224"/>
        <v>4.6040474609828838E-3</v>
      </c>
      <c r="Q2824" t="s">
        <v>1638</v>
      </c>
      <c r="R2824" t="s">
        <v>452</v>
      </c>
      <c r="S2824" t="s">
        <v>631</v>
      </c>
    </row>
    <row r="2825" spans="1:19" x14ac:dyDescent="0.35">
      <c r="A2825" t="s">
        <v>73</v>
      </c>
      <c r="B2825" t="s">
        <v>63</v>
      </c>
      <c r="C2825" t="s">
        <v>1636</v>
      </c>
      <c r="D2825" t="s">
        <v>1636</v>
      </c>
      <c r="E2825" t="s">
        <v>623</v>
      </c>
      <c r="F2825" t="s">
        <v>624</v>
      </c>
      <c r="G2825" t="s">
        <v>1448</v>
      </c>
      <c r="H2825" t="s">
        <v>452</v>
      </c>
      <c r="I2825" s="3">
        <v>5.0678898871609982E-3</v>
      </c>
      <c r="J2825" s="7">
        <v>32806291433.700001</v>
      </c>
      <c r="K2825">
        <v>3.6555</v>
      </c>
      <c r="L2825" s="3">
        <f t="shared" si="220"/>
        <v>0.96454549144090851</v>
      </c>
      <c r="M2825" s="3">
        <f t="shared" si="221"/>
        <v>5.2541740458401957E-3</v>
      </c>
      <c r="N2825">
        <f t="shared" si="222"/>
        <v>172369964.99121609</v>
      </c>
      <c r="O2825">
        <f t="shared" si="223"/>
        <v>47.15359458110138</v>
      </c>
      <c r="P2825" s="3">
        <f t="shared" si="224"/>
        <v>5.2541740458401957E-3</v>
      </c>
      <c r="Q2825" t="s">
        <v>1637</v>
      </c>
    </row>
    <row r="2826" spans="1:19" x14ac:dyDescent="0.35">
      <c r="A2826" t="s">
        <v>73</v>
      </c>
      <c r="B2826" t="s">
        <v>63</v>
      </c>
      <c r="C2826" t="s">
        <v>76</v>
      </c>
      <c r="D2826" t="s">
        <v>77</v>
      </c>
      <c r="E2826" t="s">
        <v>1194</v>
      </c>
      <c r="F2826" t="s">
        <v>1195</v>
      </c>
      <c r="H2826" t="s">
        <v>128</v>
      </c>
      <c r="I2826" s="3">
        <v>4.6449906167232002E-3</v>
      </c>
      <c r="J2826" s="7">
        <v>3127478413.5599999</v>
      </c>
      <c r="K2826">
        <v>3.6555</v>
      </c>
      <c r="L2826" s="3">
        <f t="shared" si="220"/>
        <v>0.95314382706178991</v>
      </c>
      <c r="M2826" s="3">
        <f t="shared" si="221"/>
        <v>4.8733365152687259E-3</v>
      </c>
      <c r="N2826">
        <f t="shared" si="222"/>
        <v>15241254.753516654</v>
      </c>
      <c r="O2826">
        <f t="shared" si="223"/>
        <v>4.1694035709250858</v>
      </c>
      <c r="P2826" s="3">
        <f t="shared" si="224"/>
        <v>4.8733365152687259E-3</v>
      </c>
      <c r="Q2826" t="s">
        <v>1638</v>
      </c>
      <c r="R2826" t="s">
        <v>128</v>
      </c>
      <c r="S2826" t="s">
        <v>230</v>
      </c>
    </row>
    <row r="2827" spans="1:19" x14ac:dyDescent="0.35">
      <c r="A2827" t="s">
        <v>73</v>
      </c>
      <c r="B2827" t="s">
        <v>63</v>
      </c>
      <c r="C2827" t="s">
        <v>1636</v>
      </c>
      <c r="D2827" t="s">
        <v>1636</v>
      </c>
      <c r="E2827" t="s">
        <v>1411</v>
      </c>
      <c r="F2827" t="s">
        <v>1412</v>
      </c>
      <c r="G2827" t="s">
        <v>1413</v>
      </c>
      <c r="H2827" t="s">
        <v>452</v>
      </c>
      <c r="I2827" s="3">
        <v>1.672017228842311E-3</v>
      </c>
      <c r="J2827" s="7">
        <v>32806291433.700001</v>
      </c>
      <c r="K2827">
        <v>3.6555</v>
      </c>
      <c r="L2827" s="3">
        <f t="shared" si="220"/>
        <v>0.96454549144090851</v>
      </c>
      <c r="M2827" s="3">
        <f t="shared" si="221"/>
        <v>1.7334767967703934E-3</v>
      </c>
      <c r="N2827">
        <f t="shared" si="222"/>
        <v>56868944.988406278</v>
      </c>
      <c r="O2827">
        <f t="shared" si="223"/>
        <v>15.557090682097192</v>
      </c>
      <c r="P2827" s="3">
        <f t="shared" si="224"/>
        <v>1.7334767967703934E-3</v>
      </c>
      <c r="Q2827" t="s">
        <v>1637</v>
      </c>
    </row>
    <row r="2828" spans="1:19" x14ac:dyDescent="0.35">
      <c r="A2828" t="s">
        <v>73</v>
      </c>
      <c r="B2828" t="s">
        <v>63</v>
      </c>
      <c r="C2828" t="s">
        <v>1636</v>
      </c>
      <c r="D2828" t="s">
        <v>1636</v>
      </c>
      <c r="E2828" t="s">
        <v>464</v>
      </c>
      <c r="F2828" t="s">
        <v>465</v>
      </c>
      <c r="G2828" t="s">
        <v>466</v>
      </c>
      <c r="H2828" t="s">
        <v>452</v>
      </c>
      <c r="I2828" s="3">
        <v>1.0274383671358669E-3</v>
      </c>
      <c r="J2828" s="7">
        <v>32806291433.700001</v>
      </c>
      <c r="K2828">
        <v>3.6555</v>
      </c>
      <c r="L2828" s="3">
        <f t="shared" si="220"/>
        <v>0.96454549144090851</v>
      </c>
      <c r="M2828" s="3">
        <f t="shared" si="221"/>
        <v>1.0652046754176462E-3</v>
      </c>
      <c r="N2828">
        <f t="shared" si="222"/>
        <v>34945415.018291116</v>
      </c>
      <c r="O2828">
        <f t="shared" si="223"/>
        <v>9.559681307151175</v>
      </c>
      <c r="P2828" s="3">
        <f t="shared" si="224"/>
        <v>1.0652046754176462E-3</v>
      </c>
      <c r="Q2828" t="s">
        <v>1637</v>
      </c>
    </row>
    <row r="2829" spans="1:19" x14ac:dyDescent="0.35">
      <c r="A2829" t="s">
        <v>73</v>
      </c>
      <c r="B2829" t="s">
        <v>63</v>
      </c>
      <c r="C2829" t="s">
        <v>39</v>
      </c>
      <c r="D2829" t="s">
        <v>40</v>
      </c>
      <c r="E2829" t="s">
        <v>634</v>
      </c>
      <c r="F2829" t="s">
        <v>635</v>
      </c>
      <c r="G2829" t="s">
        <v>636</v>
      </c>
      <c r="H2829" t="s">
        <v>452</v>
      </c>
      <c r="I2829" s="3">
        <v>5.9808808537310902E-3</v>
      </c>
      <c r="J2829" s="7">
        <v>22768111124.330002</v>
      </c>
      <c r="K2829">
        <v>3.6555</v>
      </c>
      <c r="L2829" s="3">
        <f t="shared" si="220"/>
        <v>0.96577315585011125</v>
      </c>
      <c r="M2829" s="3">
        <f t="shared" si="221"/>
        <v>6.19284230204813E-3</v>
      </c>
      <c r="N2829">
        <f t="shared" si="222"/>
        <v>140999321.70848346</v>
      </c>
      <c r="O2829">
        <f t="shared" si="223"/>
        <v>38.571829218570223</v>
      </c>
      <c r="P2829" s="3">
        <f t="shared" si="224"/>
        <v>6.1928423020481309E-3</v>
      </c>
      <c r="Q2829" t="s">
        <v>1638</v>
      </c>
      <c r="R2829" t="s">
        <v>452</v>
      </c>
      <c r="S2829" t="s">
        <v>636</v>
      </c>
    </row>
    <row r="2830" spans="1:19" x14ac:dyDescent="0.35">
      <c r="A2830" t="s">
        <v>73</v>
      </c>
      <c r="B2830" t="s">
        <v>63</v>
      </c>
      <c r="C2830" t="s">
        <v>39</v>
      </c>
      <c r="D2830" t="s">
        <v>40</v>
      </c>
      <c r="E2830" t="s">
        <v>1196</v>
      </c>
      <c r="F2830" t="s">
        <v>1197</v>
      </c>
      <c r="G2830" t="s">
        <v>230</v>
      </c>
      <c r="H2830" t="s">
        <v>128</v>
      </c>
      <c r="I2830" s="3">
        <v>2.0819436884647979E-3</v>
      </c>
      <c r="J2830" s="7">
        <v>22768111124.330002</v>
      </c>
      <c r="K2830">
        <v>3.6555</v>
      </c>
      <c r="L2830" s="3">
        <f t="shared" si="220"/>
        <v>0.96577315585011125</v>
      </c>
      <c r="M2830" s="3">
        <f t="shared" si="221"/>
        <v>2.1557274354267902E-3</v>
      </c>
      <c r="N2830">
        <f t="shared" si="222"/>
        <v>49081841.803564087</v>
      </c>
      <c r="O2830">
        <f t="shared" si="223"/>
        <v>13.42684770990674</v>
      </c>
      <c r="P2830" s="3">
        <f t="shared" si="224"/>
        <v>2.1557274354267902E-3</v>
      </c>
      <c r="Q2830" t="s">
        <v>1638</v>
      </c>
      <c r="R2830" t="s">
        <v>128</v>
      </c>
      <c r="S2830" t="s">
        <v>230</v>
      </c>
    </row>
    <row r="2831" spans="1:19" x14ac:dyDescent="0.35">
      <c r="A2831" t="s">
        <v>73</v>
      </c>
      <c r="B2831" t="s">
        <v>63</v>
      </c>
      <c r="C2831" t="s">
        <v>1636</v>
      </c>
      <c r="D2831" t="s">
        <v>1636</v>
      </c>
      <c r="E2831" t="s">
        <v>701</v>
      </c>
      <c r="F2831" t="s">
        <v>702</v>
      </c>
      <c r="G2831" t="s">
        <v>703</v>
      </c>
      <c r="H2831" t="s">
        <v>452</v>
      </c>
      <c r="I2831" s="3">
        <v>6.3112957625151882E-7</v>
      </c>
      <c r="J2831" s="7">
        <v>32806291433.700001</v>
      </c>
      <c r="K2831">
        <v>3.6555</v>
      </c>
      <c r="L2831" s="3">
        <f t="shared" si="220"/>
        <v>0.96454549144090851</v>
      </c>
      <c r="M2831" s="3">
        <f t="shared" si="221"/>
        <v>6.5432847061333663E-7</v>
      </c>
      <c r="N2831">
        <f t="shared" si="222"/>
        <v>21466.090500308328</v>
      </c>
      <c r="O2831">
        <f t="shared" si="223"/>
        <v>5.8722720558906658E-3</v>
      </c>
      <c r="P2831" s="3">
        <f t="shared" si="224"/>
        <v>6.5432847061333663E-7</v>
      </c>
      <c r="Q2831" t="s">
        <v>1637</v>
      </c>
    </row>
    <row r="2832" spans="1:19" x14ac:dyDescent="0.35">
      <c r="A2832" t="s">
        <v>73</v>
      </c>
      <c r="B2832" t="s">
        <v>63</v>
      </c>
      <c r="C2832" t="s">
        <v>1636</v>
      </c>
      <c r="D2832" t="s">
        <v>1636</v>
      </c>
      <c r="E2832" t="s">
        <v>838</v>
      </c>
      <c r="F2832" t="s">
        <v>839</v>
      </c>
      <c r="G2832" t="s">
        <v>840</v>
      </c>
      <c r="H2832" t="s">
        <v>452</v>
      </c>
      <c r="I2832" s="3">
        <v>3.9464234010005278E-4</v>
      </c>
      <c r="J2832" s="7">
        <v>32806291433.700001</v>
      </c>
      <c r="K2832">
        <v>3.6555</v>
      </c>
      <c r="L2832" s="3">
        <f t="shared" si="220"/>
        <v>0.96454549144090851</v>
      </c>
      <c r="M2832" s="3">
        <f t="shared" si="221"/>
        <v>4.0914849906198539E-4</v>
      </c>
      <c r="N2832">
        <f t="shared" si="222"/>
        <v>13422644.899888424</v>
      </c>
      <c r="O2832">
        <f t="shared" si="223"/>
        <v>3.6719039529170905</v>
      </c>
      <c r="P2832" s="3">
        <f t="shared" si="224"/>
        <v>4.0914849906198539E-4</v>
      </c>
      <c r="Q2832" t="s">
        <v>1637</v>
      </c>
    </row>
    <row r="2833" spans="1:19" x14ac:dyDescent="0.35">
      <c r="A2833" t="s">
        <v>73</v>
      </c>
      <c r="B2833" t="s">
        <v>63</v>
      </c>
      <c r="C2833" t="s">
        <v>39</v>
      </c>
      <c r="D2833" t="s">
        <v>40</v>
      </c>
      <c r="E2833" t="s">
        <v>647</v>
      </c>
      <c r="F2833" t="s">
        <v>648</v>
      </c>
      <c r="G2833" t="s">
        <v>649</v>
      </c>
      <c r="H2833" t="s">
        <v>452</v>
      </c>
      <c r="I2833" s="3">
        <v>1.5977564783511301E-2</v>
      </c>
      <c r="J2833" s="7">
        <v>22768111124.330002</v>
      </c>
      <c r="K2833">
        <v>3.6555</v>
      </c>
      <c r="L2833" s="3">
        <f t="shared" si="220"/>
        <v>0.96577315585011125</v>
      </c>
      <c r="M2833" s="3">
        <f t="shared" si="221"/>
        <v>1.6543807090441672E-2</v>
      </c>
      <c r="N2833">
        <f t="shared" si="222"/>
        <v>376671238.25465459</v>
      </c>
      <c r="O2833">
        <f t="shared" si="223"/>
        <v>103.04233025705227</v>
      </c>
      <c r="P2833" s="3">
        <f t="shared" si="224"/>
        <v>1.6543807090441672E-2</v>
      </c>
      <c r="Q2833" t="s">
        <v>1638</v>
      </c>
      <c r="R2833" t="s">
        <v>452</v>
      </c>
      <c r="S2833" t="s">
        <v>649</v>
      </c>
    </row>
    <row r="2834" spans="1:19" x14ac:dyDescent="0.35">
      <c r="A2834" t="s">
        <v>73</v>
      </c>
      <c r="B2834" t="s">
        <v>63</v>
      </c>
      <c r="C2834" t="s">
        <v>1636</v>
      </c>
      <c r="D2834" t="s">
        <v>1636</v>
      </c>
      <c r="E2834" t="s">
        <v>525</v>
      </c>
      <c r="F2834" t="s">
        <v>526</v>
      </c>
      <c r="G2834" t="s">
        <v>527</v>
      </c>
      <c r="H2834" t="s">
        <v>452</v>
      </c>
      <c r="I2834" s="3">
        <v>2.3650780000534742E-3</v>
      </c>
      <c r="J2834" s="7">
        <v>32806291433.700001</v>
      </c>
      <c r="K2834">
        <v>3.6555</v>
      </c>
      <c r="L2834" s="3">
        <f t="shared" si="220"/>
        <v>0.96454549144090851</v>
      </c>
      <c r="M2834" s="3">
        <f t="shared" si="221"/>
        <v>2.4520129128594525E-3</v>
      </c>
      <c r="N2834">
        <f t="shared" si="222"/>
        <v>80441450.21846284</v>
      </c>
      <c r="O2834">
        <f t="shared" si="223"/>
        <v>22.005594369706699</v>
      </c>
      <c r="P2834" s="3">
        <f t="shared" si="224"/>
        <v>2.4520129128594525E-3</v>
      </c>
      <c r="Q2834" t="s">
        <v>1637</v>
      </c>
    </row>
    <row r="2835" spans="1:19" x14ac:dyDescent="0.35">
      <c r="A2835" t="s">
        <v>73</v>
      </c>
      <c r="B2835" t="s">
        <v>63</v>
      </c>
      <c r="C2835" t="s">
        <v>39</v>
      </c>
      <c r="D2835" t="s">
        <v>40</v>
      </c>
      <c r="E2835" t="s">
        <v>228</v>
      </c>
      <c r="F2835" t="s">
        <v>229</v>
      </c>
      <c r="G2835" t="s">
        <v>230</v>
      </c>
      <c r="H2835" t="s">
        <v>128</v>
      </c>
      <c r="I2835" s="3">
        <v>1.2078498133626079E-3</v>
      </c>
      <c r="J2835" s="7">
        <v>22768111124.330002</v>
      </c>
      <c r="K2835">
        <v>3.6555</v>
      </c>
      <c r="L2835" s="3">
        <f t="shared" si="220"/>
        <v>0.96577315585011125</v>
      </c>
      <c r="M2835" s="3">
        <f t="shared" si="221"/>
        <v>1.250655815028749E-3</v>
      </c>
      <c r="N2835">
        <f t="shared" si="222"/>
        <v>28475070.574864063</v>
      </c>
      <c r="O2835">
        <f t="shared" si="223"/>
        <v>7.7896513677647548</v>
      </c>
      <c r="P2835" s="3">
        <f t="shared" si="224"/>
        <v>1.250655815028749E-3</v>
      </c>
      <c r="Q2835" t="s">
        <v>1638</v>
      </c>
      <c r="R2835" t="s">
        <v>128</v>
      </c>
      <c r="S2835" t="s">
        <v>230</v>
      </c>
    </row>
    <row r="2836" spans="1:19" x14ac:dyDescent="0.35">
      <c r="A2836" t="s">
        <v>73</v>
      </c>
      <c r="B2836" t="s">
        <v>63</v>
      </c>
      <c r="C2836" t="s">
        <v>76</v>
      </c>
      <c r="D2836" t="s">
        <v>77</v>
      </c>
      <c r="E2836" t="s">
        <v>228</v>
      </c>
      <c r="F2836" t="s">
        <v>229</v>
      </c>
      <c r="G2836" t="s">
        <v>230</v>
      </c>
      <c r="H2836" t="s">
        <v>128</v>
      </c>
      <c r="I2836" s="3">
        <v>1.0919053413690201E-3</v>
      </c>
      <c r="J2836" s="7">
        <v>3127478413.5599999</v>
      </c>
      <c r="K2836">
        <v>3.6555</v>
      </c>
      <c r="L2836" s="3">
        <f t="shared" si="220"/>
        <v>0.95314382706178991</v>
      </c>
      <c r="M2836" s="3">
        <f t="shared" si="221"/>
        <v>1.1455829753784206E-3</v>
      </c>
      <c r="N2836">
        <f t="shared" si="222"/>
        <v>3582786.0264378474</v>
      </c>
      <c r="O2836">
        <f t="shared" si="223"/>
        <v>0.98010833714617629</v>
      </c>
      <c r="P2836" s="3">
        <f t="shared" si="224"/>
        <v>1.1455829753784206E-3</v>
      </c>
      <c r="Q2836" t="s">
        <v>1638</v>
      </c>
      <c r="R2836" t="s">
        <v>128</v>
      </c>
      <c r="S2836" t="s">
        <v>230</v>
      </c>
    </row>
    <row r="2837" spans="1:19" x14ac:dyDescent="0.35">
      <c r="A2837" t="s">
        <v>73</v>
      </c>
      <c r="B2837" t="s">
        <v>63</v>
      </c>
      <c r="C2837" t="s">
        <v>1636</v>
      </c>
      <c r="D2837" t="s">
        <v>1636</v>
      </c>
      <c r="E2837" t="s">
        <v>1450</v>
      </c>
      <c r="F2837" t="s">
        <v>1451</v>
      </c>
      <c r="G2837" t="s">
        <v>1452</v>
      </c>
      <c r="H2837" t="s">
        <v>452</v>
      </c>
      <c r="I2837" s="3">
        <v>6.4527211972849044E-3</v>
      </c>
      <c r="J2837" s="7">
        <v>32806291433.700001</v>
      </c>
      <c r="K2837">
        <v>3.6555</v>
      </c>
      <c r="L2837" s="3">
        <f t="shared" si="220"/>
        <v>0.96454549144090851</v>
      </c>
      <c r="M2837" s="3">
        <f t="shared" si="221"/>
        <v>6.6899086197016568E-3</v>
      </c>
      <c r="N2837">
        <f t="shared" si="222"/>
        <v>219471091.84275424</v>
      </c>
      <c r="O2837">
        <f t="shared" si="223"/>
        <v>60.03859713931179</v>
      </c>
      <c r="P2837" s="3">
        <f t="shared" si="224"/>
        <v>6.6899086197016559E-3</v>
      </c>
      <c r="Q2837" t="s">
        <v>1637</v>
      </c>
    </row>
    <row r="2838" spans="1:19" x14ac:dyDescent="0.35">
      <c r="A2838" t="s">
        <v>73</v>
      </c>
      <c r="B2838" t="s">
        <v>63</v>
      </c>
      <c r="C2838" t="s">
        <v>76</v>
      </c>
      <c r="D2838" t="s">
        <v>77</v>
      </c>
      <c r="E2838" t="s">
        <v>647</v>
      </c>
      <c r="F2838" t="s">
        <v>648</v>
      </c>
      <c r="G2838" t="s">
        <v>649</v>
      </c>
      <c r="H2838" t="s">
        <v>452</v>
      </c>
      <c r="I2838" s="3">
        <v>1.3405321774443601E-2</v>
      </c>
      <c r="J2838" s="7">
        <v>3127478413.5599999</v>
      </c>
      <c r="K2838">
        <v>3.6555</v>
      </c>
      <c r="L2838" s="3">
        <f t="shared" si="220"/>
        <v>0.95314382706178991</v>
      </c>
      <c r="M2838" s="3">
        <f t="shared" si="221"/>
        <v>1.4064322082185155E-2</v>
      </c>
      <c r="N2838">
        <f t="shared" si="222"/>
        <v>43985863.713389307</v>
      </c>
      <c r="O2838">
        <f t="shared" si="223"/>
        <v>12.032789963996528</v>
      </c>
      <c r="P2838" s="3">
        <f t="shared" si="224"/>
        <v>1.4064322082185157E-2</v>
      </c>
      <c r="Q2838" t="s">
        <v>1638</v>
      </c>
      <c r="R2838" t="s">
        <v>452</v>
      </c>
      <c r="S2838" t="s">
        <v>649</v>
      </c>
    </row>
    <row r="2839" spans="1:19" x14ac:dyDescent="0.35">
      <c r="A2839" t="s">
        <v>73</v>
      </c>
      <c r="B2839" t="s">
        <v>63</v>
      </c>
      <c r="C2839" t="s">
        <v>1636</v>
      </c>
      <c r="D2839" t="s">
        <v>1636</v>
      </c>
      <c r="E2839" t="s">
        <v>599</v>
      </c>
      <c r="F2839" t="s">
        <v>600</v>
      </c>
      <c r="G2839" t="s">
        <v>601</v>
      </c>
      <c r="H2839" t="s">
        <v>452</v>
      </c>
      <c r="I2839" s="3">
        <v>5.1616874905509817E-3</v>
      </c>
      <c r="J2839" s="7">
        <v>32806291433.700001</v>
      </c>
      <c r="K2839">
        <v>3.6555</v>
      </c>
      <c r="L2839" s="3">
        <f t="shared" si="220"/>
        <v>0.96454549144090851</v>
      </c>
      <c r="M2839" s="3">
        <f t="shared" si="221"/>
        <v>5.3514194367754245E-3</v>
      </c>
      <c r="N2839">
        <f t="shared" si="222"/>
        <v>175560225.62682128</v>
      </c>
      <c r="O2839">
        <f t="shared" si="223"/>
        <v>48.026323519852632</v>
      </c>
      <c r="P2839" s="3">
        <f t="shared" si="224"/>
        <v>5.3514194367754245E-3</v>
      </c>
      <c r="Q2839" t="s">
        <v>1637</v>
      </c>
    </row>
    <row r="2840" spans="1:19" x14ac:dyDescent="0.35">
      <c r="A2840" t="s">
        <v>73</v>
      </c>
      <c r="B2840" t="s">
        <v>63</v>
      </c>
      <c r="C2840" t="s">
        <v>76</v>
      </c>
      <c r="D2840" t="s">
        <v>77</v>
      </c>
      <c r="E2840" t="s">
        <v>1267</v>
      </c>
      <c r="F2840" t="s">
        <v>1268</v>
      </c>
      <c r="G2840" t="s">
        <v>1269</v>
      </c>
      <c r="H2840" t="s">
        <v>452</v>
      </c>
      <c r="I2840" s="3">
        <v>3.7871038267835899E-3</v>
      </c>
      <c r="J2840" s="7">
        <v>3127478413.5599999</v>
      </c>
      <c r="K2840">
        <v>3.6555</v>
      </c>
      <c r="L2840" s="3">
        <f t="shared" si="220"/>
        <v>0.95314382706178991</v>
      </c>
      <c r="M2840" s="3">
        <f t="shared" si="221"/>
        <v>3.973276350598535E-3</v>
      </c>
      <c r="N2840">
        <f t="shared" si="222"/>
        <v>12426336.017605372</v>
      </c>
      <c r="O2840">
        <f t="shared" si="223"/>
        <v>3.3993533080578229</v>
      </c>
      <c r="P2840" s="3">
        <f t="shared" si="224"/>
        <v>3.973276350598535E-3</v>
      </c>
      <c r="Q2840" t="s">
        <v>1638</v>
      </c>
      <c r="R2840" t="s">
        <v>452</v>
      </c>
      <c r="S2840" t="s">
        <v>1269</v>
      </c>
    </row>
    <row r="2841" spans="1:19" x14ac:dyDescent="0.35">
      <c r="A2841" t="s">
        <v>73</v>
      </c>
      <c r="B2841" t="s">
        <v>63</v>
      </c>
      <c r="C2841" t="s">
        <v>1636</v>
      </c>
      <c r="D2841" t="s">
        <v>1636</v>
      </c>
      <c r="E2841" t="s">
        <v>516</v>
      </c>
      <c r="F2841" t="s">
        <v>517</v>
      </c>
      <c r="G2841" t="s">
        <v>518</v>
      </c>
      <c r="H2841" t="s">
        <v>452</v>
      </c>
      <c r="I2841" s="3">
        <v>4.0407298702143093E-3</v>
      </c>
      <c r="J2841" s="7">
        <v>32806291433.700001</v>
      </c>
      <c r="K2841">
        <v>3.6555</v>
      </c>
      <c r="L2841" s="3">
        <f t="shared" si="220"/>
        <v>0.96454549144090851</v>
      </c>
      <c r="M2841" s="3">
        <f t="shared" si="221"/>
        <v>4.1892579521345041E-3</v>
      </c>
      <c r="N2841">
        <f t="shared" si="222"/>
        <v>137434017.26866978</v>
      </c>
      <c r="O2841">
        <f t="shared" si="223"/>
        <v>37.596503151051785</v>
      </c>
      <c r="P2841" s="3">
        <f t="shared" si="224"/>
        <v>4.1892579521345041E-3</v>
      </c>
      <c r="Q2841" t="s">
        <v>1637</v>
      </c>
    </row>
    <row r="2842" spans="1:19" x14ac:dyDescent="0.35">
      <c r="A2842" t="s">
        <v>73</v>
      </c>
      <c r="B2842" t="s">
        <v>63</v>
      </c>
      <c r="C2842" t="s">
        <v>1636</v>
      </c>
      <c r="D2842" t="s">
        <v>1636</v>
      </c>
      <c r="E2842" t="s">
        <v>1466</v>
      </c>
      <c r="F2842" t="s">
        <v>1467</v>
      </c>
      <c r="G2842" t="s">
        <v>1468</v>
      </c>
      <c r="H2842" t="s">
        <v>452</v>
      </c>
      <c r="I2842" s="3">
        <v>5.3791661558357613E-3</v>
      </c>
      <c r="J2842" s="7">
        <v>32806291433.700001</v>
      </c>
      <c r="K2842">
        <v>3.6555</v>
      </c>
      <c r="L2842" s="3">
        <f t="shared" si="220"/>
        <v>0.96454549144090851</v>
      </c>
      <c r="M2842" s="3">
        <f t="shared" si="221"/>
        <v>5.5768921254299476E-3</v>
      </c>
      <c r="N2842">
        <f t="shared" si="222"/>
        <v>182957148.36116147</v>
      </c>
      <c r="O2842">
        <f t="shared" si="223"/>
        <v>50.049828576435907</v>
      </c>
      <c r="P2842" s="3">
        <f t="shared" si="224"/>
        <v>5.5768921254299476E-3</v>
      </c>
      <c r="Q2842" t="s">
        <v>1637</v>
      </c>
    </row>
    <row r="2843" spans="1:19" x14ac:dyDescent="0.35">
      <c r="A2843" t="s">
        <v>73</v>
      </c>
      <c r="B2843" t="s">
        <v>63</v>
      </c>
      <c r="C2843" t="s">
        <v>29</v>
      </c>
      <c r="D2843" t="s">
        <v>30</v>
      </c>
      <c r="E2843" t="s">
        <v>228</v>
      </c>
      <c r="F2843" t="s">
        <v>229</v>
      </c>
      <c r="G2843" t="s">
        <v>230</v>
      </c>
      <c r="H2843" t="s">
        <v>128</v>
      </c>
      <c r="I2843" s="3">
        <v>8.3953978799178701E-3</v>
      </c>
      <c r="J2843" s="7">
        <v>6910701895.8100004</v>
      </c>
      <c r="K2843">
        <v>3.6555</v>
      </c>
      <c r="L2843" s="3">
        <f t="shared" si="220"/>
        <v>0.96566069792042464</v>
      </c>
      <c r="M2843" s="3">
        <f t="shared" si="221"/>
        <v>8.6939417727133119E-3</v>
      </c>
      <c r="N2843">
        <f t="shared" si="222"/>
        <v>60081239.890751638</v>
      </c>
      <c r="O2843">
        <f t="shared" si="223"/>
        <v>16.435847323417217</v>
      </c>
      <c r="P2843" s="3">
        <f t="shared" si="224"/>
        <v>8.6939417727133119E-3</v>
      </c>
      <c r="Q2843" t="s">
        <v>1638</v>
      </c>
      <c r="R2843" t="s">
        <v>128</v>
      </c>
      <c r="S2843" t="s">
        <v>230</v>
      </c>
    </row>
    <row r="2844" spans="1:19" x14ac:dyDescent="0.35">
      <c r="A2844" t="s">
        <v>73</v>
      </c>
      <c r="B2844" t="s">
        <v>63</v>
      </c>
      <c r="C2844" t="s">
        <v>29</v>
      </c>
      <c r="D2844" t="s">
        <v>30</v>
      </c>
      <c r="E2844" t="s">
        <v>231</v>
      </c>
      <c r="F2844" t="s">
        <v>232</v>
      </c>
      <c r="H2844" t="s">
        <v>128</v>
      </c>
      <c r="I2844" s="3">
        <v>3.1486761282481799E-3</v>
      </c>
      <c r="J2844" s="7">
        <v>6910701895.8100004</v>
      </c>
      <c r="K2844">
        <v>3.6555</v>
      </c>
      <c r="L2844" s="3">
        <f t="shared" si="220"/>
        <v>0.96566069792042464</v>
      </c>
      <c r="M2844" s="3">
        <f t="shared" si="221"/>
        <v>3.2606443806079458E-3</v>
      </c>
      <c r="N2844">
        <f t="shared" si="222"/>
        <v>22533341.302629557</v>
      </c>
      <c r="O2844">
        <f t="shared" si="223"/>
        <v>6.1642295999533738</v>
      </c>
      <c r="P2844" s="3">
        <f t="shared" si="224"/>
        <v>3.2606443806079458E-3</v>
      </c>
      <c r="Q2844" t="s">
        <v>1638</v>
      </c>
      <c r="R2844" t="s">
        <v>128</v>
      </c>
      <c r="S2844" t="s">
        <v>233</v>
      </c>
    </row>
    <row r="2845" spans="1:19" x14ac:dyDescent="0.35">
      <c r="A2845" t="s">
        <v>73</v>
      </c>
      <c r="B2845" t="s">
        <v>63</v>
      </c>
      <c r="C2845" t="s">
        <v>1636</v>
      </c>
      <c r="D2845" t="s">
        <v>1636</v>
      </c>
      <c r="E2845" t="s">
        <v>790</v>
      </c>
      <c r="F2845" t="s">
        <v>791</v>
      </c>
      <c r="G2845" t="s">
        <v>792</v>
      </c>
      <c r="H2845" t="s">
        <v>452</v>
      </c>
      <c r="I2845" s="3">
        <v>1.260731673412375E-2</v>
      </c>
      <c r="J2845" s="7">
        <v>32806291433.700001</v>
      </c>
      <c r="K2845">
        <v>3.6555</v>
      </c>
      <c r="L2845" s="3">
        <f t="shared" si="220"/>
        <v>0.96454549144090851</v>
      </c>
      <c r="M2845" s="3">
        <f t="shared" si="221"/>
        <v>1.3070733154628113E-2</v>
      </c>
      <c r="N2845">
        <f t="shared" si="222"/>
        <v>428802281.12285489</v>
      </c>
      <c r="O2845">
        <f t="shared" si="223"/>
        <v>117.30331859468059</v>
      </c>
      <c r="P2845" s="3">
        <f t="shared" si="224"/>
        <v>1.3070733154628113E-2</v>
      </c>
      <c r="Q2845" t="s">
        <v>1637</v>
      </c>
    </row>
    <row r="2846" spans="1:19" x14ac:dyDescent="0.35">
      <c r="A2846" t="s">
        <v>73</v>
      </c>
      <c r="B2846" t="s">
        <v>63</v>
      </c>
      <c r="C2846" t="s">
        <v>39</v>
      </c>
      <c r="D2846" t="s">
        <v>40</v>
      </c>
      <c r="E2846" t="s">
        <v>674</v>
      </c>
      <c r="F2846" t="s">
        <v>675</v>
      </c>
      <c r="G2846" t="s">
        <v>676</v>
      </c>
      <c r="H2846" t="s">
        <v>452</v>
      </c>
      <c r="I2846" s="3">
        <v>4.7397916189771804E-3</v>
      </c>
      <c r="J2846" s="7">
        <v>22768111124.330002</v>
      </c>
      <c r="K2846">
        <v>3.6555</v>
      </c>
      <c r="L2846" s="3">
        <f t="shared" si="220"/>
        <v>0.96577315585011125</v>
      </c>
      <c r="M2846" s="3">
        <f t="shared" si="221"/>
        <v>4.9077690659200717E-3</v>
      </c>
      <c r="N2846">
        <f t="shared" si="222"/>
        <v>111740631.46541744</v>
      </c>
      <c r="O2846">
        <f t="shared" si="223"/>
        <v>30.567810549970577</v>
      </c>
      <c r="P2846" s="3">
        <f t="shared" si="224"/>
        <v>4.9077690659200717E-3</v>
      </c>
      <c r="Q2846" t="s">
        <v>1638</v>
      </c>
      <c r="R2846" t="s">
        <v>452</v>
      </c>
      <c r="S2846" t="s">
        <v>676</v>
      </c>
    </row>
    <row r="2847" spans="1:19" x14ac:dyDescent="0.35">
      <c r="A2847" t="s">
        <v>73</v>
      </c>
      <c r="B2847" t="s">
        <v>63</v>
      </c>
      <c r="C2847" t="s">
        <v>1636</v>
      </c>
      <c r="D2847" t="s">
        <v>1636</v>
      </c>
      <c r="E2847" t="s">
        <v>519</v>
      </c>
      <c r="F2847" t="s">
        <v>520</v>
      </c>
      <c r="G2847" t="s">
        <v>521</v>
      </c>
      <c r="H2847" t="s">
        <v>452</v>
      </c>
      <c r="I2847" s="3">
        <v>2.994203728150202E-3</v>
      </c>
      <c r="J2847" s="7">
        <v>32806291433.700001</v>
      </c>
      <c r="K2847">
        <v>3.6555</v>
      </c>
      <c r="L2847" s="3">
        <f t="shared" si="220"/>
        <v>0.96454549144090851</v>
      </c>
      <c r="M2847" s="3">
        <f t="shared" si="221"/>
        <v>3.1042638783964887E-3</v>
      </c>
      <c r="N2847">
        <f t="shared" si="222"/>
        <v>101839385.48178306</v>
      </c>
      <c r="O2847">
        <f t="shared" si="223"/>
        <v>27.859221852491608</v>
      </c>
      <c r="P2847" s="3">
        <f t="shared" si="224"/>
        <v>3.1042638783964887E-3</v>
      </c>
      <c r="Q2847" t="s">
        <v>1637</v>
      </c>
    </row>
    <row r="2848" spans="1:19" x14ac:dyDescent="0.35">
      <c r="A2848" t="s">
        <v>73</v>
      </c>
      <c r="B2848" t="s">
        <v>63</v>
      </c>
      <c r="C2848" t="s">
        <v>39</v>
      </c>
      <c r="D2848" t="s">
        <v>40</v>
      </c>
      <c r="E2848" t="s">
        <v>231</v>
      </c>
      <c r="F2848" t="s">
        <v>232</v>
      </c>
      <c r="H2848" t="s">
        <v>128</v>
      </c>
      <c r="I2848" s="3">
        <v>2.425443183031254E-3</v>
      </c>
      <c r="J2848" s="7">
        <v>22768111124.330002</v>
      </c>
      <c r="K2848">
        <v>3.6555</v>
      </c>
      <c r="L2848" s="3">
        <f t="shared" si="220"/>
        <v>0.96577315585011125</v>
      </c>
      <c r="M2848" s="3">
        <f t="shared" si="221"/>
        <v>2.5114004964201806E-3</v>
      </c>
      <c r="N2848">
        <f t="shared" si="222"/>
        <v>57179845.580192201</v>
      </c>
      <c r="O2848">
        <f t="shared" si="223"/>
        <v>15.642140768757271</v>
      </c>
      <c r="P2848" s="3">
        <f t="shared" si="224"/>
        <v>2.5114004964201806E-3</v>
      </c>
      <c r="Q2848" t="s">
        <v>1638</v>
      </c>
      <c r="R2848" t="s">
        <v>128</v>
      </c>
      <c r="S2848" t="s">
        <v>233</v>
      </c>
    </row>
    <row r="2849" spans="1:19" x14ac:dyDescent="0.35">
      <c r="A2849" t="s">
        <v>73</v>
      </c>
      <c r="B2849" t="s">
        <v>63</v>
      </c>
      <c r="C2849" t="s">
        <v>1636</v>
      </c>
      <c r="D2849" t="s">
        <v>1636</v>
      </c>
      <c r="E2849" t="s">
        <v>903</v>
      </c>
      <c r="F2849" t="s">
        <v>904</v>
      </c>
      <c r="G2849" t="s">
        <v>905</v>
      </c>
      <c r="H2849" t="s">
        <v>452</v>
      </c>
      <c r="I2849" s="3">
        <v>1.843115269019165E-2</v>
      </c>
      <c r="J2849" s="7">
        <v>32806291433.700001</v>
      </c>
      <c r="K2849">
        <v>3.6555</v>
      </c>
      <c r="L2849" s="3">
        <f t="shared" si="220"/>
        <v>0.96454549144090851</v>
      </c>
      <c r="M2849" s="3">
        <f t="shared" si="221"/>
        <v>1.9108640135425698E-2</v>
      </c>
      <c r="N2849">
        <f t="shared" si="222"/>
        <v>626883617.18447208</v>
      </c>
      <c r="O2849">
        <f t="shared" si="223"/>
        <v>171.49052583353088</v>
      </c>
      <c r="P2849" s="3">
        <f t="shared" si="224"/>
        <v>1.9108640135425698E-2</v>
      </c>
      <c r="Q2849" t="s">
        <v>1637</v>
      </c>
    </row>
    <row r="2850" spans="1:19" x14ac:dyDescent="0.35">
      <c r="A2850" t="s">
        <v>73</v>
      </c>
      <c r="B2850" t="s">
        <v>63</v>
      </c>
      <c r="C2850" t="s">
        <v>76</v>
      </c>
      <c r="D2850" t="s">
        <v>77</v>
      </c>
      <c r="E2850" t="s">
        <v>674</v>
      </c>
      <c r="F2850" t="s">
        <v>675</v>
      </c>
      <c r="G2850" t="s">
        <v>676</v>
      </c>
      <c r="H2850" t="s">
        <v>452</v>
      </c>
      <c r="I2850" s="3">
        <v>7.2803171504412104E-3</v>
      </c>
      <c r="J2850" s="7">
        <v>3127478413.5599999</v>
      </c>
      <c r="K2850">
        <v>3.6555</v>
      </c>
      <c r="L2850" s="3">
        <f t="shared" si="220"/>
        <v>0.95314382706178991</v>
      </c>
      <c r="M2850" s="3">
        <f t="shared" si="221"/>
        <v>7.6382146573659195E-3</v>
      </c>
      <c r="N2850">
        <f t="shared" si="222"/>
        <v>23888351.459049504</v>
      </c>
      <c r="O2850">
        <f t="shared" si="223"/>
        <v>6.5349067047051035</v>
      </c>
      <c r="P2850" s="3">
        <f t="shared" si="224"/>
        <v>7.6382146573659195E-3</v>
      </c>
      <c r="Q2850" t="s">
        <v>1638</v>
      </c>
      <c r="R2850" t="s">
        <v>452</v>
      </c>
      <c r="S2850" t="s">
        <v>676</v>
      </c>
    </row>
    <row r="2851" spans="1:19" x14ac:dyDescent="0.35">
      <c r="A2851" t="s">
        <v>73</v>
      </c>
      <c r="B2851" t="s">
        <v>63</v>
      </c>
      <c r="C2851" t="s">
        <v>1636</v>
      </c>
      <c r="D2851" t="s">
        <v>1636</v>
      </c>
      <c r="E2851" t="s">
        <v>1267</v>
      </c>
      <c r="F2851" t="s">
        <v>1268</v>
      </c>
      <c r="G2851" t="s">
        <v>1269</v>
      </c>
      <c r="H2851" t="s">
        <v>452</v>
      </c>
      <c r="I2851" s="3">
        <v>3.610309166494023E-4</v>
      </c>
      <c r="J2851" s="7">
        <v>32806291433.700001</v>
      </c>
      <c r="K2851">
        <v>3.6555</v>
      </c>
      <c r="L2851" s="3">
        <f t="shared" si="220"/>
        <v>0.96454549144090851</v>
      </c>
      <c r="M2851" s="3">
        <f t="shared" si="221"/>
        <v>3.7430159578069041E-4</v>
      </c>
      <c r="N2851">
        <f t="shared" si="222"/>
        <v>12279447.235280305</v>
      </c>
      <c r="O2851">
        <f t="shared" si="223"/>
        <v>3.3591703557051855</v>
      </c>
      <c r="P2851" s="3">
        <f t="shared" si="224"/>
        <v>3.7430159578069041E-4</v>
      </c>
      <c r="Q2851" t="s">
        <v>1637</v>
      </c>
    </row>
    <row r="2852" spans="1:19" x14ac:dyDescent="0.35">
      <c r="A2852" t="s">
        <v>73</v>
      </c>
      <c r="B2852" t="s">
        <v>63</v>
      </c>
      <c r="C2852" t="s">
        <v>1636</v>
      </c>
      <c r="D2852" t="s">
        <v>1636</v>
      </c>
      <c r="E2852" t="s">
        <v>602</v>
      </c>
      <c r="F2852" t="s">
        <v>603</v>
      </c>
      <c r="G2852" t="s">
        <v>604</v>
      </c>
      <c r="H2852" t="s">
        <v>452</v>
      </c>
      <c r="I2852" s="3">
        <v>2.073367230810288E-3</v>
      </c>
      <c r="J2852" s="7">
        <v>32806291433.700001</v>
      </c>
      <c r="K2852">
        <v>3.6555</v>
      </c>
      <c r="L2852" s="3">
        <f t="shared" si="220"/>
        <v>0.96454549144090851</v>
      </c>
      <c r="M2852" s="3">
        <f t="shared" si="221"/>
        <v>2.1495795161645933E-3</v>
      </c>
      <c r="N2852">
        <f t="shared" si="222"/>
        <v>70519732.067207485</v>
      </c>
      <c r="O2852">
        <f t="shared" si="223"/>
        <v>19.291405298100802</v>
      </c>
      <c r="P2852" s="3">
        <f t="shared" si="224"/>
        <v>2.1495795161645933E-3</v>
      </c>
      <c r="Q2852" t="s">
        <v>1637</v>
      </c>
    </row>
    <row r="2853" spans="1:19" x14ac:dyDescent="0.35">
      <c r="A2853" t="s">
        <v>73</v>
      </c>
      <c r="B2853" t="s">
        <v>63</v>
      </c>
      <c r="C2853" t="s">
        <v>39</v>
      </c>
      <c r="D2853" t="s">
        <v>40</v>
      </c>
      <c r="E2853" t="s">
        <v>686</v>
      </c>
      <c r="F2853" t="s">
        <v>687</v>
      </c>
      <c r="G2853" t="s">
        <v>688</v>
      </c>
      <c r="H2853" t="s">
        <v>452</v>
      </c>
      <c r="I2853" s="3">
        <v>3.9807405049154099E-6</v>
      </c>
      <c r="J2853" s="7">
        <v>22768111124.330002</v>
      </c>
      <c r="K2853">
        <v>3.6555</v>
      </c>
      <c r="L2853" s="3">
        <f t="shared" si="220"/>
        <v>0.96577315585011125</v>
      </c>
      <c r="M2853" s="3">
        <f t="shared" si="221"/>
        <v>4.1218173033722463E-6</v>
      </c>
      <c r="N2853">
        <f t="shared" si="222"/>
        <v>93845.994397365532</v>
      </c>
      <c r="O2853">
        <f t="shared" si="223"/>
        <v>2.5672546682359604E-2</v>
      </c>
      <c r="P2853" s="3">
        <f t="shared" si="224"/>
        <v>4.1218173033722463E-6</v>
      </c>
      <c r="Q2853" t="s">
        <v>1638</v>
      </c>
      <c r="R2853" t="s">
        <v>452</v>
      </c>
      <c r="S2853" t="s">
        <v>688</v>
      </c>
    </row>
    <row r="2854" spans="1:19" x14ac:dyDescent="0.35">
      <c r="A2854" t="s">
        <v>73</v>
      </c>
      <c r="B2854" t="s">
        <v>63</v>
      </c>
      <c r="C2854" t="s">
        <v>39</v>
      </c>
      <c r="D2854" t="s">
        <v>40</v>
      </c>
      <c r="E2854" t="s">
        <v>234</v>
      </c>
      <c r="F2854" t="s">
        <v>235</v>
      </c>
      <c r="H2854" t="s">
        <v>128</v>
      </c>
      <c r="I2854" s="3">
        <v>3.5302582162761798E-3</v>
      </c>
      <c r="J2854" s="7">
        <v>22768111124.330002</v>
      </c>
      <c r="K2854">
        <v>3.6555</v>
      </c>
      <c r="L2854" s="3">
        <f t="shared" si="220"/>
        <v>0.96577315585011125</v>
      </c>
      <c r="M2854" s="3">
        <f t="shared" si="221"/>
        <v>3.6553699954195856E-3</v>
      </c>
      <c r="N2854">
        <f t="shared" si="222"/>
        <v>83225870.256254777</v>
      </c>
      <c r="O2854">
        <f t="shared" si="223"/>
        <v>22.767301396869041</v>
      </c>
      <c r="P2854" s="3">
        <f t="shared" si="224"/>
        <v>3.6553699954195856E-3</v>
      </c>
      <c r="Q2854" t="s">
        <v>1638</v>
      </c>
      <c r="R2854" t="s">
        <v>128</v>
      </c>
      <c r="S2854" t="s">
        <v>230</v>
      </c>
    </row>
    <row r="2855" spans="1:19" x14ac:dyDescent="0.35">
      <c r="A2855" t="s">
        <v>73</v>
      </c>
      <c r="B2855" t="s">
        <v>63</v>
      </c>
      <c r="C2855" t="s">
        <v>1636</v>
      </c>
      <c r="D2855" t="s">
        <v>1636</v>
      </c>
      <c r="E2855" t="s">
        <v>553</v>
      </c>
      <c r="F2855" t="s">
        <v>554</v>
      </c>
      <c r="G2855" t="s">
        <v>555</v>
      </c>
      <c r="H2855" t="s">
        <v>452</v>
      </c>
      <c r="I2855" s="3">
        <v>2.5974155435655841E-3</v>
      </c>
      <c r="J2855" s="7">
        <v>32806291433.700001</v>
      </c>
      <c r="K2855">
        <v>3.6555</v>
      </c>
      <c r="L2855" s="3">
        <f t="shared" si="220"/>
        <v>0.96454549144090851</v>
      </c>
      <c r="M2855" s="3">
        <f t="shared" si="221"/>
        <v>2.6928906584648225E-3</v>
      </c>
      <c r="N2855">
        <f t="shared" si="222"/>
        <v>88343755.740685254</v>
      </c>
      <c r="O2855">
        <f t="shared" si="223"/>
        <v>24.167352138061897</v>
      </c>
      <c r="P2855" s="3">
        <f t="shared" si="224"/>
        <v>2.6928906584648225E-3</v>
      </c>
      <c r="Q2855" t="s">
        <v>1637</v>
      </c>
    </row>
    <row r="2856" spans="1:19" x14ac:dyDescent="0.35">
      <c r="A2856" t="s">
        <v>73</v>
      </c>
      <c r="B2856" t="s">
        <v>63</v>
      </c>
      <c r="C2856" t="s">
        <v>39</v>
      </c>
      <c r="D2856" t="s">
        <v>40</v>
      </c>
      <c r="E2856" t="s">
        <v>692</v>
      </c>
      <c r="F2856" t="s">
        <v>693</v>
      </c>
      <c r="G2856" t="s">
        <v>694</v>
      </c>
      <c r="H2856" t="s">
        <v>452</v>
      </c>
      <c r="I2856" s="3">
        <v>3.66959618937772E-6</v>
      </c>
      <c r="J2856" s="7">
        <v>22768111124.330002</v>
      </c>
      <c r="K2856">
        <v>3.6555</v>
      </c>
      <c r="L2856" s="3">
        <f t="shared" si="220"/>
        <v>0.96577315585011125</v>
      </c>
      <c r="M2856" s="3">
        <f t="shared" si="221"/>
        <v>3.7996460837095832E-6</v>
      </c>
      <c r="N2856">
        <f t="shared" si="222"/>
        <v>86510.764267025093</v>
      </c>
      <c r="O2856">
        <f t="shared" si="223"/>
        <v>2.3665918278491339E-2</v>
      </c>
      <c r="P2856" s="3">
        <f t="shared" si="224"/>
        <v>3.7996460837095836E-6</v>
      </c>
      <c r="Q2856" t="s">
        <v>1638</v>
      </c>
      <c r="R2856" t="s">
        <v>452</v>
      </c>
      <c r="S2856" t="s">
        <v>694</v>
      </c>
    </row>
    <row r="2857" spans="1:19" x14ac:dyDescent="0.35">
      <c r="A2857" t="s">
        <v>73</v>
      </c>
      <c r="B2857" t="s">
        <v>63</v>
      </c>
      <c r="C2857" t="s">
        <v>1636</v>
      </c>
      <c r="D2857" t="s">
        <v>1636</v>
      </c>
      <c r="E2857" t="s">
        <v>695</v>
      </c>
      <c r="F2857" t="s">
        <v>696</v>
      </c>
      <c r="G2857" t="s">
        <v>697</v>
      </c>
      <c r="H2857" t="s">
        <v>452</v>
      </c>
      <c r="I2857" s="3">
        <v>3.313285227670244E-6</v>
      </c>
      <c r="J2857" s="7">
        <v>32806291433.700001</v>
      </c>
      <c r="K2857">
        <v>3.6555</v>
      </c>
      <c r="L2857" s="3">
        <f t="shared" si="220"/>
        <v>0.96454549144090851</v>
      </c>
      <c r="M2857" s="3">
        <f t="shared" si="221"/>
        <v>3.4350740914465491E-6</v>
      </c>
      <c r="N2857">
        <f t="shared" si="222"/>
        <v>112692.04174034773</v>
      </c>
      <c r="O2857">
        <f t="shared" si="223"/>
        <v>3.0828078714361301E-2</v>
      </c>
      <c r="P2857" s="3">
        <f t="shared" si="224"/>
        <v>3.4350740914465491E-6</v>
      </c>
      <c r="Q2857" t="s">
        <v>1637</v>
      </c>
    </row>
    <row r="2858" spans="1:19" x14ac:dyDescent="0.35">
      <c r="A2858" t="s">
        <v>73</v>
      </c>
      <c r="B2858" t="s">
        <v>63</v>
      </c>
      <c r="C2858" t="s">
        <v>1636</v>
      </c>
      <c r="D2858" t="s">
        <v>1636</v>
      </c>
      <c r="E2858" t="s">
        <v>528</v>
      </c>
      <c r="F2858" t="s">
        <v>529</v>
      </c>
      <c r="G2858" t="s">
        <v>530</v>
      </c>
      <c r="H2858" t="s">
        <v>452</v>
      </c>
      <c r="I2858" s="3">
        <v>1.9584776291622571E-2</v>
      </c>
      <c r="J2858" s="7">
        <v>32806291433.700001</v>
      </c>
      <c r="K2858">
        <v>3.6555</v>
      </c>
      <c r="L2858" s="3">
        <f t="shared" si="220"/>
        <v>0.96454549144090851</v>
      </c>
      <c r="M2858" s="3">
        <f t="shared" si="221"/>
        <v>2.030466832867095E-2</v>
      </c>
      <c r="N2858">
        <f t="shared" si="222"/>
        <v>666120866.65499747</v>
      </c>
      <c r="O2858">
        <f t="shared" si="223"/>
        <v>182.22428304062305</v>
      </c>
      <c r="P2858" s="3">
        <f t="shared" si="224"/>
        <v>2.030466832867095E-2</v>
      </c>
      <c r="Q2858" t="s">
        <v>1637</v>
      </c>
    </row>
    <row r="2859" spans="1:19" x14ac:dyDescent="0.35">
      <c r="A2859" t="s">
        <v>73</v>
      </c>
      <c r="B2859" t="s">
        <v>63</v>
      </c>
      <c r="C2859" t="s">
        <v>29</v>
      </c>
      <c r="D2859" t="s">
        <v>30</v>
      </c>
      <c r="E2859" t="s">
        <v>236</v>
      </c>
      <c r="F2859" t="s">
        <v>237</v>
      </c>
      <c r="G2859" t="s">
        <v>230</v>
      </c>
      <c r="H2859" t="s">
        <v>128</v>
      </c>
      <c r="I2859" s="3">
        <v>1.8915496590163491E-3</v>
      </c>
      <c r="J2859" s="7">
        <v>6910701895.8100004</v>
      </c>
      <c r="K2859">
        <v>3.6555</v>
      </c>
      <c r="L2859" s="3">
        <f t="shared" si="220"/>
        <v>0.96566069792042464</v>
      </c>
      <c r="M2859" s="3">
        <f t="shared" si="221"/>
        <v>1.9588139634240582E-3</v>
      </c>
      <c r="N2859">
        <f t="shared" si="222"/>
        <v>13536779.37057374</v>
      </c>
      <c r="O2859">
        <f t="shared" si="223"/>
        <v>3.7031266230539575</v>
      </c>
      <c r="P2859" s="3">
        <f t="shared" si="224"/>
        <v>1.9588139634240582E-3</v>
      </c>
      <c r="Q2859" t="s">
        <v>1638</v>
      </c>
      <c r="R2859" t="s">
        <v>128</v>
      </c>
      <c r="S2859" t="s">
        <v>230</v>
      </c>
    </row>
    <row r="2860" spans="1:19" x14ac:dyDescent="0.35">
      <c r="A2860" t="s">
        <v>73</v>
      </c>
      <c r="B2860" t="s">
        <v>63</v>
      </c>
      <c r="C2860" t="s">
        <v>39</v>
      </c>
      <c r="D2860" t="s">
        <v>40</v>
      </c>
      <c r="E2860" t="s">
        <v>695</v>
      </c>
      <c r="F2860" t="s">
        <v>696</v>
      </c>
      <c r="G2860" t="s">
        <v>697</v>
      </c>
      <c r="H2860" t="s">
        <v>452</v>
      </c>
      <c r="I2860" s="3">
        <v>2.712249705643163E-6</v>
      </c>
      <c r="J2860" s="7">
        <v>22768111124.330002</v>
      </c>
      <c r="K2860">
        <v>3.6555</v>
      </c>
      <c r="L2860" s="3">
        <f t="shared" si="220"/>
        <v>0.96577315585011125</v>
      </c>
      <c r="M2860" s="3">
        <f t="shared" si="221"/>
        <v>2.8083713957194585E-6</v>
      </c>
      <c r="N2860">
        <f t="shared" si="222"/>
        <v>63941.312016130374</v>
      </c>
      <c r="O2860">
        <f t="shared" si="223"/>
        <v>1.7491810153503044E-2</v>
      </c>
      <c r="P2860" s="3">
        <f t="shared" si="224"/>
        <v>2.8083713957194585E-6</v>
      </c>
      <c r="Q2860" t="s">
        <v>1638</v>
      </c>
      <c r="R2860" t="s">
        <v>452</v>
      </c>
      <c r="S2860" t="s">
        <v>697</v>
      </c>
    </row>
    <row r="2861" spans="1:19" x14ac:dyDescent="0.35">
      <c r="A2861" t="s">
        <v>73</v>
      </c>
      <c r="B2861" t="s">
        <v>63</v>
      </c>
      <c r="C2861" t="s">
        <v>1636</v>
      </c>
      <c r="D2861" t="s">
        <v>1636</v>
      </c>
      <c r="E2861" t="s">
        <v>1414</v>
      </c>
      <c r="F2861" t="s">
        <v>1415</v>
      </c>
      <c r="G2861" t="s">
        <v>1416</v>
      </c>
      <c r="H2861" t="s">
        <v>452</v>
      </c>
      <c r="I2861" s="3">
        <v>1.3373434769883041E-3</v>
      </c>
      <c r="J2861" s="7">
        <v>32806291433.700001</v>
      </c>
      <c r="K2861">
        <v>3.6555</v>
      </c>
      <c r="L2861" s="3">
        <f t="shared" si="220"/>
        <v>0.96454549144090851</v>
      </c>
      <c r="M2861" s="3">
        <f t="shared" si="221"/>
        <v>1.3865011954910314E-3</v>
      </c>
      <c r="N2861">
        <f t="shared" si="222"/>
        <v>45485962.292452231</v>
      </c>
      <c r="O2861">
        <f t="shared" si="223"/>
        <v>12.443157514006902</v>
      </c>
      <c r="P2861" s="3">
        <f t="shared" si="224"/>
        <v>1.3865011954910314E-3</v>
      </c>
      <c r="Q2861" t="s">
        <v>1637</v>
      </c>
    </row>
    <row r="2862" spans="1:19" x14ac:dyDescent="0.35">
      <c r="A2862" t="s">
        <v>73</v>
      </c>
      <c r="B2862" t="s">
        <v>63</v>
      </c>
      <c r="C2862" t="s">
        <v>1636</v>
      </c>
      <c r="D2862" t="s">
        <v>1636</v>
      </c>
      <c r="E2862" t="s">
        <v>637</v>
      </c>
      <c r="F2862" t="s">
        <v>638</v>
      </c>
      <c r="G2862" t="s">
        <v>639</v>
      </c>
      <c r="H2862" t="s">
        <v>452</v>
      </c>
      <c r="I2862" s="3">
        <v>3.3631455168078748E-3</v>
      </c>
      <c r="J2862" s="7">
        <v>32806291433.700001</v>
      </c>
      <c r="K2862">
        <v>3.6555</v>
      </c>
      <c r="L2862" s="3">
        <f t="shared" si="220"/>
        <v>0.96454549144090851</v>
      </c>
      <c r="M2862" s="3">
        <f t="shared" si="221"/>
        <v>3.4867671319304622E-3</v>
      </c>
      <c r="N2862">
        <f t="shared" si="222"/>
        <v>114387898.69155705</v>
      </c>
      <c r="O2862">
        <f t="shared" si="223"/>
        <v>31.291998000699508</v>
      </c>
      <c r="P2862" s="3">
        <f t="shared" si="224"/>
        <v>3.4867671319304622E-3</v>
      </c>
      <c r="Q2862" t="s">
        <v>1637</v>
      </c>
    </row>
    <row r="2863" spans="1:19" x14ac:dyDescent="0.35">
      <c r="A2863" t="s">
        <v>73</v>
      </c>
      <c r="B2863" t="s">
        <v>63</v>
      </c>
      <c r="C2863" t="s">
        <v>29</v>
      </c>
      <c r="D2863" t="s">
        <v>30</v>
      </c>
      <c r="E2863" t="s">
        <v>238</v>
      </c>
      <c r="F2863" t="s">
        <v>239</v>
      </c>
      <c r="H2863" t="s">
        <v>128</v>
      </c>
      <c r="I2863" s="3">
        <v>1.851022003941E-3</v>
      </c>
      <c r="J2863" s="7">
        <v>6910701895.8100004</v>
      </c>
      <c r="K2863">
        <v>3.6555</v>
      </c>
      <c r="L2863" s="3">
        <f t="shared" si="220"/>
        <v>0.96566069792042464</v>
      </c>
      <c r="M2863" s="3">
        <f t="shared" si="221"/>
        <v>1.9168451278251501E-3</v>
      </c>
      <c r="N2863">
        <f t="shared" si="222"/>
        <v>13246745.258835427</v>
      </c>
      <c r="O2863">
        <f t="shared" si="223"/>
        <v>3.6237847787814057</v>
      </c>
      <c r="P2863" s="3">
        <f t="shared" si="224"/>
        <v>1.9168451278251501E-3</v>
      </c>
      <c r="Q2863" t="s">
        <v>1638</v>
      </c>
      <c r="R2863" t="s">
        <v>128</v>
      </c>
      <c r="S2863" t="s">
        <v>240</v>
      </c>
    </row>
    <row r="2864" spans="1:19" x14ac:dyDescent="0.35">
      <c r="A2864" t="s">
        <v>73</v>
      </c>
      <c r="B2864" t="s">
        <v>63</v>
      </c>
      <c r="C2864" t="s">
        <v>39</v>
      </c>
      <c r="D2864" t="s">
        <v>40</v>
      </c>
      <c r="E2864" t="s">
        <v>238</v>
      </c>
      <c r="F2864" t="s">
        <v>239</v>
      </c>
      <c r="H2864" t="s">
        <v>128</v>
      </c>
      <c r="I2864" s="3">
        <v>6.2400589924936005E-4</v>
      </c>
      <c r="J2864" s="7">
        <v>22768111124.330002</v>
      </c>
      <c r="K2864">
        <v>3.6555</v>
      </c>
      <c r="L2864" s="3">
        <f t="shared" si="220"/>
        <v>0.96577315585011125</v>
      </c>
      <c r="M2864" s="3">
        <f t="shared" si="221"/>
        <v>6.4612056720512762E-4</v>
      </c>
      <c r="N2864">
        <f t="shared" si="222"/>
        <v>14710944.873841478</v>
      </c>
      <c r="O2864">
        <f t="shared" si="223"/>
        <v>4.0243317942392229</v>
      </c>
      <c r="P2864" s="3">
        <f t="shared" si="224"/>
        <v>6.4612056720512762E-4</v>
      </c>
      <c r="Q2864" t="s">
        <v>1638</v>
      </c>
      <c r="R2864" t="s">
        <v>128</v>
      </c>
      <c r="S2864" t="s">
        <v>240</v>
      </c>
    </row>
    <row r="2865" spans="1:19" x14ac:dyDescent="0.35">
      <c r="A2865" t="s">
        <v>73</v>
      </c>
      <c r="B2865" t="s">
        <v>63</v>
      </c>
      <c r="C2865" t="s">
        <v>1636</v>
      </c>
      <c r="D2865" t="s">
        <v>1636</v>
      </c>
      <c r="E2865" t="s">
        <v>734</v>
      </c>
      <c r="F2865" t="s">
        <v>735</v>
      </c>
      <c r="G2865" t="s">
        <v>736</v>
      </c>
      <c r="H2865" t="s">
        <v>452</v>
      </c>
      <c r="I2865" s="3">
        <v>2.660957646701568E-3</v>
      </c>
      <c r="J2865" s="7">
        <v>32806291433.700001</v>
      </c>
      <c r="K2865">
        <v>3.6555</v>
      </c>
      <c r="L2865" s="3">
        <f t="shared" si="220"/>
        <v>0.96454549144090851</v>
      </c>
      <c r="M2865" s="3">
        <f t="shared" si="221"/>
        <v>2.7587684254543922E-3</v>
      </c>
      <c r="N2865">
        <f t="shared" si="222"/>
        <v>90504960.96354647</v>
      </c>
      <c r="O2865">
        <f t="shared" si="223"/>
        <v>24.758572278360408</v>
      </c>
      <c r="P2865" s="3">
        <f t="shared" si="224"/>
        <v>2.7587684254543922E-3</v>
      </c>
      <c r="Q2865" t="s">
        <v>1637</v>
      </c>
    </row>
    <row r="2866" spans="1:19" x14ac:dyDescent="0.35">
      <c r="A2866" t="s">
        <v>73</v>
      </c>
      <c r="B2866" t="s">
        <v>63</v>
      </c>
      <c r="C2866" t="s">
        <v>1636</v>
      </c>
      <c r="D2866" t="s">
        <v>1636</v>
      </c>
      <c r="E2866" t="s">
        <v>686</v>
      </c>
      <c r="F2866" t="s">
        <v>687</v>
      </c>
      <c r="G2866" t="s">
        <v>688</v>
      </c>
      <c r="H2866" t="s">
        <v>452</v>
      </c>
      <c r="I2866" s="3">
        <v>2.7627000252741941E-6</v>
      </c>
      <c r="J2866" s="7">
        <v>32806291433.700001</v>
      </c>
      <c r="K2866">
        <v>3.6555</v>
      </c>
      <c r="L2866" s="3">
        <f t="shared" si="220"/>
        <v>0.96454549144090851</v>
      </c>
      <c r="M2866" s="3">
        <f t="shared" si="221"/>
        <v>2.8642506235212098E-6</v>
      </c>
      <c r="N2866">
        <f t="shared" si="222"/>
        <v>93965.44069439375</v>
      </c>
      <c r="O2866">
        <f t="shared" si="223"/>
        <v>2.5705222457774245E-2</v>
      </c>
      <c r="P2866" s="3">
        <f t="shared" si="224"/>
        <v>2.8642506235212098E-6</v>
      </c>
      <c r="Q2866" t="s">
        <v>1637</v>
      </c>
    </row>
    <row r="2867" spans="1:19" x14ac:dyDescent="0.35">
      <c r="A2867" t="s">
        <v>73</v>
      </c>
      <c r="B2867" t="s">
        <v>63</v>
      </c>
      <c r="C2867" t="s">
        <v>76</v>
      </c>
      <c r="D2867" t="s">
        <v>77</v>
      </c>
      <c r="E2867" t="s">
        <v>695</v>
      </c>
      <c r="F2867" t="s">
        <v>696</v>
      </c>
      <c r="G2867" t="s">
        <v>697</v>
      </c>
      <c r="H2867" t="s">
        <v>452</v>
      </c>
      <c r="I2867" s="3">
        <v>4.4898929336176671E-6</v>
      </c>
      <c r="J2867" s="7">
        <v>3127478413.5599999</v>
      </c>
      <c r="K2867">
        <v>3.6555</v>
      </c>
      <c r="L2867" s="3">
        <f t="shared" si="220"/>
        <v>0.95314382706178991</v>
      </c>
      <c r="M2867" s="3">
        <f t="shared" si="221"/>
        <v>4.7106142915056606E-6</v>
      </c>
      <c r="N2867">
        <f t="shared" si="222"/>
        <v>14732.344511291187</v>
      </c>
      <c r="O2867">
        <f t="shared" si="223"/>
        <v>4.0301858873727772E-3</v>
      </c>
      <c r="P2867" s="3">
        <f t="shared" si="224"/>
        <v>4.7106142915056606E-6</v>
      </c>
      <c r="Q2867" t="s">
        <v>1638</v>
      </c>
      <c r="R2867" t="s">
        <v>452</v>
      </c>
      <c r="S2867" t="s">
        <v>697</v>
      </c>
    </row>
    <row r="2868" spans="1:19" x14ac:dyDescent="0.35">
      <c r="A2868" t="s">
        <v>73</v>
      </c>
      <c r="B2868" t="s">
        <v>63</v>
      </c>
      <c r="C2868" t="s">
        <v>29</v>
      </c>
      <c r="D2868" t="s">
        <v>30</v>
      </c>
      <c r="E2868" t="s">
        <v>695</v>
      </c>
      <c r="F2868" t="s">
        <v>696</v>
      </c>
      <c r="G2868" t="s">
        <v>697</v>
      </c>
      <c r="H2868" t="s">
        <v>452</v>
      </c>
      <c r="I2868" s="3">
        <v>4.7609859828814098E-6</v>
      </c>
      <c r="J2868" s="7">
        <v>6910701895.8100004</v>
      </c>
      <c r="K2868">
        <v>3.6555</v>
      </c>
      <c r="L2868" s="3">
        <f t="shared" si="220"/>
        <v>0.96566069792042464</v>
      </c>
      <c r="M2868" s="3">
        <f t="shared" si="221"/>
        <v>4.9302886543216648E-6</v>
      </c>
      <c r="N2868">
        <f t="shared" si="222"/>
        <v>34071.755150311263</v>
      </c>
      <c r="O2868">
        <f t="shared" si="223"/>
        <v>9.3206825742884053E-3</v>
      </c>
      <c r="P2868" s="3">
        <f t="shared" si="224"/>
        <v>4.9302886543216648E-6</v>
      </c>
      <c r="Q2868" t="s">
        <v>1638</v>
      </c>
      <c r="R2868" t="s">
        <v>452</v>
      </c>
      <c r="S2868" t="s">
        <v>697</v>
      </c>
    </row>
    <row r="2869" spans="1:19" x14ac:dyDescent="0.35">
      <c r="A2869" t="s">
        <v>73</v>
      </c>
      <c r="B2869" t="s">
        <v>63</v>
      </c>
      <c r="C2869" t="s">
        <v>1636</v>
      </c>
      <c r="D2869" t="s">
        <v>1636</v>
      </c>
      <c r="E2869" t="s">
        <v>745</v>
      </c>
      <c r="F2869" t="s">
        <v>746</v>
      </c>
      <c r="G2869" t="s">
        <v>747</v>
      </c>
      <c r="H2869" t="s">
        <v>452</v>
      </c>
      <c r="I2869" s="3">
        <v>1.5530826491745619E-4</v>
      </c>
      <c r="J2869" s="7">
        <v>32806291433.700001</v>
      </c>
      <c r="K2869">
        <v>3.6555</v>
      </c>
      <c r="L2869" s="3">
        <f t="shared" si="220"/>
        <v>0.96454549144090851</v>
      </c>
      <c r="M2869" s="3">
        <f t="shared" si="221"/>
        <v>1.6101704512188985E-4</v>
      </c>
      <c r="N2869">
        <f t="shared" si="222"/>
        <v>5282372.1080619413</v>
      </c>
      <c r="O2869">
        <f t="shared" si="223"/>
        <v>1.4450477658492522</v>
      </c>
      <c r="P2869" s="3">
        <f t="shared" si="224"/>
        <v>1.6101704512188985E-4</v>
      </c>
      <c r="Q2869" t="s">
        <v>1637</v>
      </c>
    </row>
    <row r="2870" spans="1:19" x14ac:dyDescent="0.35">
      <c r="A2870" t="s">
        <v>73</v>
      </c>
      <c r="B2870" t="s">
        <v>63</v>
      </c>
      <c r="C2870" t="s">
        <v>1636</v>
      </c>
      <c r="D2870" t="s">
        <v>1636</v>
      </c>
      <c r="E2870" t="s">
        <v>1141</v>
      </c>
      <c r="F2870" t="s">
        <v>1142</v>
      </c>
      <c r="H2870" t="s">
        <v>128</v>
      </c>
      <c r="I2870" s="3">
        <v>1.3406638812457829E-3</v>
      </c>
      <c r="J2870" s="7">
        <v>32806291433.700001</v>
      </c>
      <c r="K2870">
        <v>3.6555</v>
      </c>
      <c r="L2870" s="3">
        <f t="shared" si="220"/>
        <v>0.96454549144090851</v>
      </c>
      <c r="M2870" s="3">
        <f t="shared" si="221"/>
        <v>1.3899436502917051E-3</v>
      </c>
      <c r="N2870">
        <f t="shared" si="222"/>
        <v>45598896.467890471</v>
      </c>
      <c r="O2870">
        <f t="shared" si="223"/>
        <v>12.474051830909717</v>
      </c>
      <c r="P2870" s="3">
        <f t="shared" si="224"/>
        <v>1.3899436502917051E-3</v>
      </c>
      <c r="Q2870" t="s">
        <v>1637</v>
      </c>
    </row>
    <row r="2871" spans="1:19" x14ac:dyDescent="0.35">
      <c r="A2871" t="s">
        <v>73</v>
      </c>
      <c r="B2871" t="s">
        <v>63</v>
      </c>
      <c r="C2871" t="s">
        <v>29</v>
      </c>
      <c r="D2871" t="s">
        <v>30</v>
      </c>
      <c r="E2871" t="s">
        <v>241</v>
      </c>
      <c r="F2871" t="s">
        <v>242</v>
      </c>
      <c r="G2871" t="s">
        <v>233</v>
      </c>
      <c r="H2871" t="s">
        <v>128</v>
      </c>
      <c r="I2871" s="3">
        <v>3.3210580629296918E-3</v>
      </c>
      <c r="J2871" s="7">
        <v>6910701895.8100004</v>
      </c>
      <c r="K2871">
        <v>3.6555</v>
      </c>
      <c r="L2871" s="3">
        <f t="shared" si="220"/>
        <v>0.96566069792042464</v>
      </c>
      <c r="M2871" s="3">
        <f t="shared" si="221"/>
        <v>3.4391562896591696E-3</v>
      </c>
      <c r="N2871">
        <f t="shared" si="222"/>
        <v>23766983.890934508</v>
      </c>
      <c r="O2871">
        <f t="shared" si="223"/>
        <v>6.5017053456256351</v>
      </c>
      <c r="P2871" s="3">
        <f t="shared" si="224"/>
        <v>3.4391562896591691E-3</v>
      </c>
      <c r="Q2871" t="s">
        <v>1638</v>
      </c>
      <c r="R2871" t="s">
        <v>128</v>
      </c>
      <c r="S2871" t="s">
        <v>233</v>
      </c>
    </row>
    <row r="2872" spans="1:19" x14ac:dyDescent="0.35">
      <c r="A2872" t="s">
        <v>73</v>
      </c>
      <c r="B2872" t="s">
        <v>63</v>
      </c>
      <c r="C2872" t="s">
        <v>39</v>
      </c>
      <c r="D2872" t="s">
        <v>40</v>
      </c>
      <c r="E2872" t="s">
        <v>701</v>
      </c>
      <c r="F2872" t="s">
        <v>702</v>
      </c>
      <c r="G2872" t="s">
        <v>703</v>
      </c>
      <c r="H2872" t="s">
        <v>452</v>
      </c>
      <c r="I2872" s="3">
        <v>9.0938684802928295E-7</v>
      </c>
      <c r="J2872" s="7">
        <v>22768111124.330002</v>
      </c>
      <c r="K2872">
        <v>3.6555</v>
      </c>
      <c r="L2872" s="3">
        <f t="shared" si="220"/>
        <v>0.96577315585011125</v>
      </c>
      <c r="M2872" s="3">
        <f t="shared" si="221"/>
        <v>9.4161537056681303E-7</v>
      </c>
      <c r="N2872">
        <f t="shared" si="222"/>
        <v>21438.803393442373</v>
      </c>
      <c r="O2872">
        <f t="shared" si="223"/>
        <v>5.8648073843365813E-3</v>
      </c>
      <c r="P2872" s="3">
        <f t="shared" si="224"/>
        <v>9.4161537056681303E-7</v>
      </c>
      <c r="Q2872" t="s">
        <v>1638</v>
      </c>
      <c r="R2872" t="s">
        <v>452</v>
      </c>
      <c r="S2872" t="s">
        <v>703</v>
      </c>
    </row>
    <row r="2873" spans="1:19" x14ac:dyDescent="0.35">
      <c r="A2873" t="s">
        <v>73</v>
      </c>
      <c r="B2873" t="s">
        <v>63</v>
      </c>
      <c r="C2873" t="s">
        <v>1636</v>
      </c>
      <c r="D2873" t="s">
        <v>1636</v>
      </c>
      <c r="E2873" t="s">
        <v>1006</v>
      </c>
      <c r="F2873" t="s">
        <v>1007</v>
      </c>
      <c r="H2873" t="s">
        <v>128</v>
      </c>
      <c r="I2873" s="3">
        <v>9.6098668912820995E-4</v>
      </c>
      <c r="J2873" s="7">
        <v>32806291433.700001</v>
      </c>
      <c r="K2873">
        <v>3.6555</v>
      </c>
      <c r="L2873" s="3">
        <f t="shared" si="220"/>
        <v>0.96454549144090851</v>
      </c>
      <c r="M2873" s="3">
        <f t="shared" si="221"/>
        <v>9.9631038417132391E-4</v>
      </c>
      <c r="N2873">
        <f t="shared" si="222"/>
        <v>32685248.821546059</v>
      </c>
      <c r="O2873">
        <f t="shared" si="223"/>
        <v>8.9413893643950377</v>
      </c>
      <c r="P2873" s="3">
        <f t="shared" si="224"/>
        <v>9.9631038417132391E-4</v>
      </c>
      <c r="Q2873" t="s">
        <v>1637</v>
      </c>
    </row>
    <row r="2874" spans="1:19" x14ac:dyDescent="0.35">
      <c r="A2874" t="s">
        <v>73</v>
      </c>
      <c r="B2874" t="s">
        <v>63</v>
      </c>
      <c r="C2874" t="s">
        <v>1636</v>
      </c>
      <c r="D2874" t="s">
        <v>1636</v>
      </c>
      <c r="E2874" t="s">
        <v>1020</v>
      </c>
      <c r="F2874" t="s">
        <v>1021</v>
      </c>
      <c r="H2874" t="s">
        <v>128</v>
      </c>
      <c r="I2874" s="3">
        <v>9.0642872583645239E-6</v>
      </c>
      <c r="J2874" s="7">
        <v>32806291433.700001</v>
      </c>
      <c r="K2874">
        <v>3.6555</v>
      </c>
      <c r="L2874" s="3">
        <f t="shared" si="220"/>
        <v>0.96454549144090851</v>
      </c>
      <c r="M2874" s="3">
        <f t="shared" si="221"/>
        <v>9.3974699366679215E-6</v>
      </c>
      <c r="N2874">
        <f t="shared" si="222"/>
        <v>308296.1374817621</v>
      </c>
      <c r="O2874">
        <f t="shared" si="223"/>
        <v>8.4337611128918633E-2</v>
      </c>
      <c r="P2874" s="3">
        <f t="shared" si="224"/>
        <v>9.3974699366679215E-6</v>
      </c>
      <c r="Q2874" t="s">
        <v>1637</v>
      </c>
    </row>
    <row r="2875" spans="1:19" x14ac:dyDescent="0.35">
      <c r="A2875" t="s">
        <v>73</v>
      </c>
      <c r="B2875" t="s">
        <v>63</v>
      </c>
      <c r="C2875" t="s">
        <v>29</v>
      </c>
      <c r="D2875" t="s">
        <v>30</v>
      </c>
      <c r="E2875" t="s">
        <v>243</v>
      </c>
      <c r="F2875" t="s">
        <v>244</v>
      </c>
      <c r="G2875" t="s">
        <v>233</v>
      </c>
      <c r="H2875" t="s">
        <v>128</v>
      </c>
      <c r="I2875" s="3">
        <v>1.5805997382260201E-3</v>
      </c>
      <c r="J2875" s="7">
        <v>6910701895.8100004</v>
      </c>
      <c r="K2875">
        <v>3.6555</v>
      </c>
      <c r="L2875" s="3">
        <f t="shared" si="220"/>
        <v>0.96566069792042464</v>
      </c>
      <c r="M2875" s="3">
        <f t="shared" si="221"/>
        <v>1.6368065321803844E-3</v>
      </c>
      <c r="N2875">
        <f t="shared" si="222"/>
        <v>11311482.005013175</v>
      </c>
      <c r="O2875">
        <f t="shared" si="223"/>
        <v>3.0943734113016483</v>
      </c>
      <c r="P2875" s="3">
        <f t="shared" si="224"/>
        <v>1.6368065321803844E-3</v>
      </c>
      <c r="Q2875" t="s">
        <v>1638</v>
      </c>
      <c r="R2875" t="s">
        <v>128</v>
      </c>
      <c r="S2875" t="s">
        <v>233</v>
      </c>
    </row>
    <row r="2876" spans="1:19" x14ac:dyDescent="0.35">
      <c r="A2876" t="s">
        <v>73</v>
      </c>
      <c r="B2876" t="s">
        <v>63</v>
      </c>
      <c r="C2876" t="s">
        <v>1636</v>
      </c>
      <c r="D2876" t="s">
        <v>1636</v>
      </c>
      <c r="E2876" t="s">
        <v>1144</v>
      </c>
      <c r="F2876" t="s">
        <v>1145</v>
      </c>
      <c r="H2876" t="s">
        <v>128</v>
      </c>
      <c r="I2876" s="3">
        <v>4.8024119495781412E-4</v>
      </c>
      <c r="J2876" s="7">
        <v>32806291433.700001</v>
      </c>
      <c r="K2876">
        <v>3.6555</v>
      </c>
      <c r="L2876" s="3">
        <f t="shared" si="220"/>
        <v>0.96454549144090851</v>
      </c>
      <c r="M2876" s="3">
        <f t="shared" si="221"/>
        <v>4.9789377403070413E-4</v>
      </c>
      <c r="N2876">
        <f t="shared" si="222"/>
        <v>16334048.253876053</v>
      </c>
      <c r="O2876">
        <f t="shared" si="223"/>
        <v>4.4683485853853249</v>
      </c>
      <c r="P2876" s="3">
        <f t="shared" si="224"/>
        <v>4.9789377403070413E-4</v>
      </c>
      <c r="Q2876" t="s">
        <v>1637</v>
      </c>
    </row>
    <row r="2877" spans="1:19" x14ac:dyDescent="0.35">
      <c r="A2877" t="s">
        <v>73</v>
      </c>
      <c r="B2877" t="s">
        <v>63</v>
      </c>
      <c r="C2877" t="s">
        <v>39</v>
      </c>
      <c r="D2877" t="s">
        <v>40</v>
      </c>
      <c r="E2877" t="s">
        <v>243</v>
      </c>
      <c r="F2877" t="s">
        <v>244</v>
      </c>
      <c r="G2877" t="s">
        <v>233</v>
      </c>
      <c r="H2877" t="s">
        <v>128</v>
      </c>
      <c r="I2877" s="3">
        <v>3.4087470267530049E-3</v>
      </c>
      <c r="J2877" s="7">
        <v>22768111124.330002</v>
      </c>
      <c r="K2877">
        <v>3.6555</v>
      </c>
      <c r="L2877" s="3">
        <f t="shared" si="220"/>
        <v>0.96577315585011125</v>
      </c>
      <c r="M2877" s="3">
        <f t="shared" si="221"/>
        <v>3.5295524690293267E-3</v>
      </c>
      <c r="N2877">
        <f t="shared" si="222"/>
        <v>80361242.834013045</v>
      </c>
      <c r="O2877">
        <f t="shared" si="223"/>
        <v>21.983652806459595</v>
      </c>
      <c r="P2877" s="3">
        <f t="shared" si="224"/>
        <v>3.5295524690293271E-3</v>
      </c>
      <c r="Q2877" t="s">
        <v>1638</v>
      </c>
      <c r="R2877" t="s">
        <v>128</v>
      </c>
      <c r="S2877" t="s">
        <v>233</v>
      </c>
    </row>
    <row r="2878" spans="1:19" x14ac:dyDescent="0.35">
      <c r="A2878" t="s">
        <v>73</v>
      </c>
      <c r="B2878" t="s">
        <v>63</v>
      </c>
      <c r="C2878" t="s">
        <v>1636</v>
      </c>
      <c r="D2878" t="s">
        <v>1636</v>
      </c>
      <c r="E2878" t="s">
        <v>1129</v>
      </c>
      <c r="F2878" t="s">
        <v>1130</v>
      </c>
      <c r="H2878" t="s">
        <v>128</v>
      </c>
      <c r="I2878" s="3">
        <v>5.0391136419690426E-3</v>
      </c>
      <c r="J2878" s="7">
        <v>32806291433.700001</v>
      </c>
      <c r="K2878">
        <v>3.6555</v>
      </c>
      <c r="L2878" s="3">
        <f t="shared" si="220"/>
        <v>0.96454549144090851</v>
      </c>
      <c r="M2878" s="3">
        <f t="shared" si="221"/>
        <v>5.2243400510236654E-3</v>
      </c>
      <c r="N2878">
        <f t="shared" si="222"/>
        <v>171391222.2626335</v>
      </c>
      <c r="O2878">
        <f t="shared" si="223"/>
        <v>46.885849340072077</v>
      </c>
      <c r="P2878" s="3">
        <f t="shared" si="224"/>
        <v>5.2243400510236654E-3</v>
      </c>
      <c r="Q2878" t="s">
        <v>1637</v>
      </c>
    </row>
    <row r="2879" spans="1:19" x14ac:dyDescent="0.35">
      <c r="A2879" t="s">
        <v>73</v>
      </c>
      <c r="B2879" t="s">
        <v>63</v>
      </c>
      <c r="C2879" t="s">
        <v>39</v>
      </c>
      <c r="D2879" t="s">
        <v>40</v>
      </c>
      <c r="E2879" t="s">
        <v>728</v>
      </c>
      <c r="F2879" t="s">
        <v>729</v>
      </c>
      <c r="G2879" t="s">
        <v>730</v>
      </c>
      <c r="H2879" t="s">
        <v>452</v>
      </c>
      <c r="I2879" s="3">
        <v>3.7692195723687911E-6</v>
      </c>
      <c r="J2879" s="7">
        <v>22768111124.330002</v>
      </c>
      <c r="K2879">
        <v>3.6555</v>
      </c>
      <c r="L2879" s="3">
        <f t="shared" si="220"/>
        <v>0.96577315585011125</v>
      </c>
      <c r="M2879" s="3">
        <f t="shared" si="221"/>
        <v>3.9028001032509303E-6</v>
      </c>
      <c r="N2879">
        <f t="shared" si="222"/>
        <v>88859.386446863791</v>
      </c>
      <c r="O2879">
        <f t="shared" si="223"/>
        <v>2.4308408274343808E-2</v>
      </c>
      <c r="P2879" s="3">
        <f t="shared" si="224"/>
        <v>3.9028001032509303E-6</v>
      </c>
      <c r="Q2879" t="s">
        <v>1638</v>
      </c>
      <c r="R2879" t="s">
        <v>452</v>
      </c>
      <c r="S2879" t="s">
        <v>730</v>
      </c>
    </row>
    <row r="2880" spans="1:19" x14ac:dyDescent="0.35">
      <c r="A2880" t="s">
        <v>73</v>
      </c>
      <c r="B2880" t="s">
        <v>63</v>
      </c>
      <c r="C2880" t="s">
        <v>39</v>
      </c>
      <c r="D2880" t="s">
        <v>40</v>
      </c>
      <c r="E2880" t="s">
        <v>245</v>
      </c>
      <c r="F2880" t="s">
        <v>246</v>
      </c>
      <c r="G2880" t="s">
        <v>233</v>
      </c>
      <c r="H2880" t="s">
        <v>128</v>
      </c>
      <c r="I2880" s="3">
        <v>1.5305837203430099E-3</v>
      </c>
      <c r="J2880" s="7">
        <v>22768111124.330002</v>
      </c>
      <c r="K2880">
        <v>3.6555</v>
      </c>
      <c r="L2880" s="3">
        <f t="shared" si="220"/>
        <v>0.96577315585011125</v>
      </c>
      <c r="M2880" s="3">
        <f t="shared" si="221"/>
        <v>1.5848273593768822E-3</v>
      </c>
      <c r="N2880">
        <f t="shared" si="222"/>
        <v>36083525.431171335</v>
      </c>
      <c r="O2880">
        <f t="shared" si="223"/>
        <v>9.8710232338042214</v>
      </c>
      <c r="P2880" s="3">
        <f t="shared" si="224"/>
        <v>1.5848273593768822E-3</v>
      </c>
      <c r="Q2880" t="s">
        <v>1638</v>
      </c>
      <c r="R2880" t="s">
        <v>128</v>
      </c>
      <c r="S2880" t="s">
        <v>233</v>
      </c>
    </row>
    <row r="2881" spans="1:19" x14ac:dyDescent="0.35">
      <c r="A2881" t="s">
        <v>73</v>
      </c>
      <c r="B2881" t="s">
        <v>63</v>
      </c>
      <c r="C2881" t="s">
        <v>1636</v>
      </c>
      <c r="D2881" t="s">
        <v>1636</v>
      </c>
      <c r="E2881" t="s">
        <v>1118</v>
      </c>
      <c r="F2881" t="s">
        <v>1119</v>
      </c>
      <c r="H2881" t="s">
        <v>128</v>
      </c>
      <c r="I2881" s="3">
        <v>4.1010424559507141E-4</v>
      </c>
      <c r="J2881" s="7">
        <v>32806291433.700001</v>
      </c>
      <c r="K2881">
        <v>3.6555</v>
      </c>
      <c r="L2881" s="3">
        <f t="shared" si="220"/>
        <v>0.96454549144090851</v>
      </c>
      <c r="M2881" s="3">
        <f t="shared" si="221"/>
        <v>4.2517874919764307E-4</v>
      </c>
      <c r="N2881">
        <f t="shared" si="222"/>
        <v>13948537.95759392</v>
      </c>
      <c r="O2881">
        <f t="shared" si="223"/>
        <v>3.8157674620691888</v>
      </c>
      <c r="P2881" s="3">
        <f t="shared" si="224"/>
        <v>4.2517874919764312E-4</v>
      </c>
      <c r="Q2881" t="s">
        <v>1637</v>
      </c>
    </row>
    <row r="2882" spans="1:19" x14ac:dyDescent="0.35">
      <c r="A2882" t="s">
        <v>73</v>
      </c>
      <c r="B2882" t="s">
        <v>63</v>
      </c>
      <c r="C2882" t="s">
        <v>1636</v>
      </c>
      <c r="D2882" t="s">
        <v>1636</v>
      </c>
      <c r="E2882" t="s">
        <v>983</v>
      </c>
      <c r="F2882" t="s">
        <v>984</v>
      </c>
      <c r="H2882" t="s">
        <v>128</v>
      </c>
      <c r="I2882" s="3">
        <v>3.2881783651602038E-3</v>
      </c>
      <c r="J2882" s="7">
        <v>32806291433.700001</v>
      </c>
      <c r="K2882">
        <v>3.6555</v>
      </c>
      <c r="L2882" s="3">
        <f t="shared" ref="L2882:L2945" si="225">SUMIFS($I$2:$I$3582,$A$2:$A$3582,$A2882,$B$2:$B$3582,$B2882,$C$2:$C$3582,$C2882)</f>
        <v>0.96454549144090851</v>
      </c>
      <c r="M2882" s="3">
        <f t="shared" ref="M2882:M2945" si="226">IF(L2882=0,0,I2882/L2882)</f>
        <v>3.4090443575119332E-3</v>
      </c>
      <c r="N2882">
        <f t="shared" ref="N2882:N2945" si="227">M2882*J2882</f>
        <v>111838102.70294705</v>
      </c>
      <c r="O2882">
        <f t="shared" ref="O2882:O2945" si="228">IF(K2882=0,"",N2882/K2882/1000000)</f>
        <v>30.594474819572437</v>
      </c>
      <c r="P2882" s="3">
        <f t="shared" ref="P2882:P2945" si="229">IF(J2882=0,0,N2882/J2882)</f>
        <v>3.4090443575119328E-3</v>
      </c>
      <c r="Q2882" t="s">
        <v>1637</v>
      </c>
    </row>
    <row r="2883" spans="1:19" x14ac:dyDescent="0.35">
      <c r="A2883" t="s">
        <v>73</v>
      </c>
      <c r="B2883" t="s">
        <v>63</v>
      </c>
      <c r="C2883" t="s">
        <v>39</v>
      </c>
      <c r="D2883" t="s">
        <v>40</v>
      </c>
      <c r="E2883" t="s">
        <v>734</v>
      </c>
      <c r="F2883" t="s">
        <v>735</v>
      </c>
      <c r="G2883" t="s">
        <v>736</v>
      </c>
      <c r="H2883" t="s">
        <v>452</v>
      </c>
      <c r="I2883" s="3">
        <v>2.8079831281608699E-3</v>
      </c>
      <c r="J2883" s="7">
        <v>22768111124.330002</v>
      </c>
      <c r="K2883">
        <v>3.6555</v>
      </c>
      <c r="L2883" s="3">
        <f t="shared" si="225"/>
        <v>0.96577315585011125</v>
      </c>
      <c r="M2883" s="3">
        <f t="shared" si="226"/>
        <v>2.9074975952185929E-3</v>
      </c>
      <c r="N2883">
        <f t="shared" si="227"/>
        <v>66198228.341659173</v>
      </c>
      <c r="O2883">
        <f t="shared" si="228"/>
        <v>18.109213060226828</v>
      </c>
      <c r="P2883" s="3">
        <f t="shared" si="229"/>
        <v>2.9074975952185929E-3</v>
      </c>
      <c r="Q2883" t="s">
        <v>1638</v>
      </c>
      <c r="R2883" t="s">
        <v>452</v>
      </c>
      <c r="S2883" t="s">
        <v>736</v>
      </c>
    </row>
    <row r="2884" spans="1:19" x14ac:dyDescent="0.35">
      <c r="A2884" t="s">
        <v>73</v>
      </c>
      <c r="B2884" t="s">
        <v>63</v>
      </c>
      <c r="C2884" t="s">
        <v>29</v>
      </c>
      <c r="D2884" t="s">
        <v>30</v>
      </c>
      <c r="E2884" t="s">
        <v>245</v>
      </c>
      <c r="F2884" t="s">
        <v>246</v>
      </c>
      <c r="G2884" t="s">
        <v>233</v>
      </c>
      <c r="H2884" t="s">
        <v>128</v>
      </c>
      <c r="I2884" s="3">
        <v>3.3672802866881999E-3</v>
      </c>
      <c r="J2884" s="7">
        <v>6910701895.8100004</v>
      </c>
      <c r="K2884">
        <v>3.6555</v>
      </c>
      <c r="L2884" s="3">
        <f t="shared" si="225"/>
        <v>0.96566069792042464</v>
      </c>
      <c r="M2884" s="3">
        <f t="shared" si="226"/>
        <v>3.4870221952076185E-3</v>
      </c>
      <c r="N2884">
        <f t="shared" si="227"/>
        <v>24097770.895152837</v>
      </c>
      <c r="O2884">
        <f t="shared" si="228"/>
        <v>6.5921955669957155</v>
      </c>
      <c r="P2884" s="3">
        <f t="shared" si="229"/>
        <v>3.4870221952076181E-3</v>
      </c>
      <c r="Q2884" t="s">
        <v>1638</v>
      </c>
      <c r="R2884" t="s">
        <v>128</v>
      </c>
      <c r="S2884" t="s">
        <v>233</v>
      </c>
    </row>
    <row r="2885" spans="1:19" x14ac:dyDescent="0.35">
      <c r="A2885" t="s">
        <v>73</v>
      </c>
      <c r="B2885" t="s">
        <v>63</v>
      </c>
      <c r="C2885" t="s">
        <v>1636</v>
      </c>
      <c r="D2885" t="s">
        <v>1636</v>
      </c>
      <c r="E2885" t="s">
        <v>1121</v>
      </c>
      <c r="H2885" t="s">
        <v>128</v>
      </c>
      <c r="I2885" s="3">
        <v>3.1466509657406012E-3</v>
      </c>
      <c r="J2885" s="7">
        <v>32806291433.700001</v>
      </c>
      <c r="K2885">
        <v>3.6555</v>
      </c>
      <c r="L2885" s="3">
        <f t="shared" si="225"/>
        <v>0.96454549144090851</v>
      </c>
      <c r="M2885" s="3">
        <f t="shared" si="226"/>
        <v>3.2623147313040717E-3</v>
      </c>
      <c r="N2885">
        <f t="shared" si="227"/>
        <v>107024447.82361409</v>
      </c>
      <c r="O2885">
        <f t="shared" si="228"/>
        <v>29.27764952089019</v>
      </c>
      <c r="P2885" s="3">
        <f t="shared" si="229"/>
        <v>3.2623147313040717E-3</v>
      </c>
      <c r="Q2885" t="s">
        <v>1637</v>
      </c>
    </row>
    <row r="2886" spans="1:19" x14ac:dyDescent="0.35">
      <c r="A2886" t="s">
        <v>73</v>
      </c>
      <c r="B2886" t="s">
        <v>63</v>
      </c>
      <c r="C2886" t="s">
        <v>1636</v>
      </c>
      <c r="D2886" t="s">
        <v>1636</v>
      </c>
      <c r="E2886" t="s">
        <v>1103</v>
      </c>
      <c r="F2886" t="s">
        <v>1104</v>
      </c>
      <c r="H2886" t="s">
        <v>128</v>
      </c>
      <c r="I2886" s="3">
        <v>2.5149601957477892E-3</v>
      </c>
      <c r="J2886" s="7">
        <v>32806291433.700001</v>
      </c>
      <c r="K2886">
        <v>3.6555</v>
      </c>
      <c r="L2886" s="3">
        <f t="shared" si="225"/>
        <v>0.96454549144090851</v>
      </c>
      <c r="M2886" s="3">
        <f t="shared" si="226"/>
        <v>2.6074044387380401E-3</v>
      </c>
      <c r="N2886">
        <f t="shared" si="227"/>
        <v>85539269.902763128</v>
      </c>
      <c r="O2886">
        <f t="shared" si="228"/>
        <v>23.400155902821265</v>
      </c>
      <c r="P2886" s="3">
        <f t="shared" si="229"/>
        <v>2.6074044387380401E-3</v>
      </c>
      <c r="Q2886" t="s">
        <v>1637</v>
      </c>
    </row>
    <row r="2887" spans="1:19" x14ac:dyDescent="0.35">
      <c r="A2887" t="s">
        <v>73</v>
      </c>
      <c r="B2887" t="s">
        <v>63</v>
      </c>
      <c r="C2887" t="s">
        <v>76</v>
      </c>
      <c r="D2887" t="s">
        <v>77</v>
      </c>
      <c r="E2887" t="s">
        <v>734</v>
      </c>
      <c r="F2887" t="s">
        <v>735</v>
      </c>
      <c r="G2887" t="s">
        <v>736</v>
      </c>
      <c r="H2887" t="s">
        <v>452</v>
      </c>
      <c r="I2887" s="3">
        <v>7.4704528900709256E-3</v>
      </c>
      <c r="J2887" s="7">
        <v>3127478413.5599999</v>
      </c>
      <c r="K2887">
        <v>3.6555</v>
      </c>
      <c r="L2887" s="3">
        <f t="shared" si="225"/>
        <v>0.95314382706178991</v>
      </c>
      <c r="M2887" s="3">
        <f t="shared" si="226"/>
        <v>7.8376973946311206E-3</v>
      </c>
      <c r="N2887">
        <f t="shared" si="227"/>
        <v>24512229.413724281</v>
      </c>
      <c r="O2887">
        <f t="shared" si="228"/>
        <v>6.7055750003349148</v>
      </c>
      <c r="P2887" s="3">
        <f t="shared" si="229"/>
        <v>7.8376973946311206E-3</v>
      </c>
      <c r="Q2887" t="s">
        <v>1638</v>
      </c>
      <c r="R2887" t="s">
        <v>452</v>
      </c>
      <c r="S2887" t="s">
        <v>736</v>
      </c>
    </row>
    <row r="2888" spans="1:19" x14ac:dyDescent="0.35">
      <c r="A2888" t="s">
        <v>73</v>
      </c>
      <c r="B2888" t="s">
        <v>63</v>
      </c>
      <c r="C2888" t="s">
        <v>39</v>
      </c>
      <c r="D2888" t="s">
        <v>40</v>
      </c>
      <c r="E2888" t="s">
        <v>1454</v>
      </c>
      <c r="F2888" t="s">
        <v>1455</v>
      </c>
      <c r="G2888" t="s">
        <v>1456</v>
      </c>
      <c r="H2888" t="s">
        <v>452</v>
      </c>
      <c r="I2888" s="3">
        <v>2.8702982548652E-3</v>
      </c>
      <c r="J2888" s="7">
        <v>22768111124.330002</v>
      </c>
      <c r="K2888">
        <v>3.6555</v>
      </c>
      <c r="L2888" s="3">
        <f t="shared" si="225"/>
        <v>0.96577315585011125</v>
      </c>
      <c r="M2888" s="3">
        <f t="shared" si="226"/>
        <v>2.9720211599158098E-3</v>
      </c>
      <c r="N2888">
        <f t="shared" si="227"/>
        <v>67667308.032823309</v>
      </c>
      <c r="O2888">
        <f t="shared" si="228"/>
        <v>18.511095071214147</v>
      </c>
      <c r="P2888" s="3">
        <f t="shared" si="229"/>
        <v>2.9720211599158098E-3</v>
      </c>
      <c r="Q2888" t="s">
        <v>1638</v>
      </c>
      <c r="R2888" t="s">
        <v>452</v>
      </c>
      <c r="S2888" t="s">
        <v>1456</v>
      </c>
    </row>
    <row r="2889" spans="1:19" x14ac:dyDescent="0.35">
      <c r="A2889" t="s">
        <v>73</v>
      </c>
      <c r="B2889" t="s">
        <v>63</v>
      </c>
      <c r="C2889" t="s">
        <v>1636</v>
      </c>
      <c r="D2889" t="s">
        <v>1636</v>
      </c>
      <c r="E2889" t="s">
        <v>1040</v>
      </c>
      <c r="F2889" t="s">
        <v>1041</v>
      </c>
      <c r="H2889" t="s">
        <v>128</v>
      </c>
      <c r="I2889" s="3">
        <v>7.3576901023297066E-4</v>
      </c>
      <c r="J2889" s="7">
        <v>32806291433.700001</v>
      </c>
      <c r="K2889">
        <v>3.6555</v>
      </c>
      <c r="L2889" s="3">
        <f t="shared" si="225"/>
        <v>0.96454549144090851</v>
      </c>
      <c r="M2889" s="3">
        <f t="shared" si="226"/>
        <v>7.6281421328694941E-4</v>
      </c>
      <c r="N2889">
        <f t="shared" si="227"/>
        <v>25025105.390860252</v>
      </c>
      <c r="O2889">
        <f t="shared" si="228"/>
        <v>6.8458775518698545</v>
      </c>
      <c r="P2889" s="3">
        <f t="shared" si="229"/>
        <v>7.6281421328694941E-4</v>
      </c>
      <c r="Q2889" t="s">
        <v>1637</v>
      </c>
    </row>
    <row r="2890" spans="1:19" x14ac:dyDescent="0.35">
      <c r="A2890" t="s">
        <v>73</v>
      </c>
      <c r="B2890" t="s">
        <v>63</v>
      </c>
      <c r="C2890" t="s">
        <v>39</v>
      </c>
      <c r="D2890" t="s">
        <v>40</v>
      </c>
      <c r="E2890" t="s">
        <v>247</v>
      </c>
      <c r="F2890" t="s">
        <v>248</v>
      </c>
      <c r="G2890" t="s">
        <v>233</v>
      </c>
      <c r="H2890" t="s">
        <v>128</v>
      </c>
      <c r="I2890" s="3">
        <v>7.677477522301311E-8</v>
      </c>
      <c r="J2890" s="7">
        <v>22768111124.330002</v>
      </c>
      <c r="K2890">
        <v>3.6555</v>
      </c>
      <c r="L2890" s="3">
        <f t="shared" si="225"/>
        <v>0.96577315585011125</v>
      </c>
      <c r="M2890" s="3">
        <f t="shared" si="226"/>
        <v>7.9495660816367334E-8</v>
      </c>
      <c r="N2890">
        <f t="shared" si="227"/>
        <v>1809.9660393690976</v>
      </c>
      <c r="O2890">
        <f t="shared" si="228"/>
        <v>4.9513501282152852E-4</v>
      </c>
      <c r="P2890" s="3">
        <f t="shared" si="229"/>
        <v>7.9495660816367334E-8</v>
      </c>
      <c r="Q2890" t="s">
        <v>1638</v>
      </c>
      <c r="R2890" t="s">
        <v>128</v>
      </c>
      <c r="S2890" t="s">
        <v>233</v>
      </c>
    </row>
    <row r="2891" spans="1:19" x14ac:dyDescent="0.35">
      <c r="A2891" t="s">
        <v>73</v>
      </c>
      <c r="B2891" t="s">
        <v>63</v>
      </c>
      <c r="C2891" t="s">
        <v>1636</v>
      </c>
      <c r="D2891" t="s">
        <v>1636</v>
      </c>
      <c r="E2891" t="s">
        <v>948</v>
      </c>
      <c r="F2891" t="s">
        <v>949</v>
      </c>
      <c r="H2891" t="s">
        <v>128</v>
      </c>
      <c r="I2891" s="3">
        <v>4.0480348301199787E-3</v>
      </c>
      <c r="J2891" s="7">
        <v>32806291433.700001</v>
      </c>
      <c r="K2891">
        <v>3.6555</v>
      </c>
      <c r="L2891" s="3">
        <f t="shared" si="225"/>
        <v>0.96454549144090851</v>
      </c>
      <c r="M2891" s="3">
        <f t="shared" si="226"/>
        <v>4.1968314258280636E-3</v>
      </c>
      <c r="N2891">
        <f t="shared" si="227"/>
        <v>137682474.85382617</v>
      </c>
      <c r="O2891">
        <f t="shared" si="228"/>
        <v>37.664471304561935</v>
      </c>
      <c r="P2891" s="3">
        <f t="shared" si="229"/>
        <v>4.1968314258280636E-3</v>
      </c>
      <c r="Q2891" t="s">
        <v>1637</v>
      </c>
    </row>
    <row r="2892" spans="1:19" x14ac:dyDescent="0.35">
      <c r="A2892" t="s">
        <v>73</v>
      </c>
      <c r="B2892" t="s">
        <v>63</v>
      </c>
      <c r="C2892" t="s">
        <v>76</v>
      </c>
      <c r="D2892" t="s">
        <v>77</v>
      </c>
      <c r="E2892" t="s">
        <v>1454</v>
      </c>
      <c r="F2892" t="s">
        <v>1455</v>
      </c>
      <c r="G2892" t="s">
        <v>1456</v>
      </c>
      <c r="H2892" t="s">
        <v>452</v>
      </c>
      <c r="I2892" s="3">
        <v>5.0789863057462198E-3</v>
      </c>
      <c r="J2892" s="7">
        <v>3127478413.5599999</v>
      </c>
      <c r="K2892">
        <v>3.6555</v>
      </c>
      <c r="L2892" s="3">
        <f t="shared" si="225"/>
        <v>0.95314382706178991</v>
      </c>
      <c r="M2892" s="3">
        <f t="shared" si="226"/>
        <v>5.3286672604311606E-3</v>
      </c>
      <c r="N2892">
        <f t="shared" si="227"/>
        <v>16665291.830042357</v>
      </c>
      <c r="O2892">
        <f t="shared" si="228"/>
        <v>4.5589637067548514</v>
      </c>
      <c r="P2892" s="3">
        <f t="shared" si="229"/>
        <v>5.3286672604311606E-3</v>
      </c>
      <c r="Q2892" t="s">
        <v>1638</v>
      </c>
      <c r="R2892" t="s">
        <v>452</v>
      </c>
      <c r="S2892" t="s">
        <v>1456</v>
      </c>
    </row>
    <row r="2893" spans="1:19" x14ac:dyDescent="0.35">
      <c r="A2893" t="s">
        <v>73</v>
      </c>
      <c r="B2893" t="s">
        <v>63</v>
      </c>
      <c r="C2893" t="s">
        <v>1636</v>
      </c>
      <c r="D2893" t="s">
        <v>1636</v>
      </c>
      <c r="E2893" t="s">
        <v>1053</v>
      </c>
      <c r="F2893" t="s">
        <v>1054</v>
      </c>
      <c r="H2893" t="s">
        <v>128</v>
      </c>
      <c r="I2893" s="3">
        <v>2.5468880298855369E-3</v>
      </c>
      <c r="J2893" s="7">
        <v>32806291433.700001</v>
      </c>
      <c r="K2893">
        <v>3.6555</v>
      </c>
      <c r="L2893" s="3">
        <f t="shared" si="225"/>
        <v>0.96454549144090851</v>
      </c>
      <c r="M2893" s="3">
        <f t="shared" si="226"/>
        <v>2.6405058677748932E-3</v>
      </c>
      <c r="N2893">
        <f t="shared" si="227"/>
        <v>86625205.030618072</v>
      </c>
      <c r="O2893">
        <f t="shared" si="228"/>
        <v>23.697224738235008</v>
      </c>
      <c r="P2893" s="3">
        <f t="shared" si="229"/>
        <v>2.6405058677748932E-3</v>
      </c>
      <c r="Q2893" t="s">
        <v>1637</v>
      </c>
    </row>
    <row r="2894" spans="1:19" x14ac:dyDescent="0.35">
      <c r="A2894" t="s">
        <v>73</v>
      </c>
      <c r="B2894" t="s">
        <v>63</v>
      </c>
      <c r="C2894" t="s">
        <v>29</v>
      </c>
      <c r="D2894" t="s">
        <v>30</v>
      </c>
      <c r="E2894" t="s">
        <v>247</v>
      </c>
      <c r="F2894" t="s">
        <v>248</v>
      </c>
      <c r="G2894" t="s">
        <v>233</v>
      </c>
      <c r="H2894" t="s">
        <v>128</v>
      </c>
      <c r="I2894" s="3">
        <v>1.94680082754886E-3</v>
      </c>
      <c r="J2894" s="7">
        <v>6910701895.8100004</v>
      </c>
      <c r="K2894">
        <v>3.6555</v>
      </c>
      <c r="L2894" s="3">
        <f t="shared" si="225"/>
        <v>0.96566069792042464</v>
      </c>
      <c r="M2894" s="3">
        <f t="shared" si="226"/>
        <v>2.0160298868343155E-3</v>
      </c>
      <c r="N2894">
        <f t="shared" si="227"/>
        <v>13932181.560955524</v>
      </c>
      <c r="O2894">
        <f t="shared" si="228"/>
        <v>3.811292999851053</v>
      </c>
      <c r="P2894" s="3">
        <f t="shared" si="229"/>
        <v>2.0160298868343155E-3</v>
      </c>
      <c r="Q2894" t="s">
        <v>1638</v>
      </c>
      <c r="R2894" t="s">
        <v>128</v>
      </c>
      <c r="S2894" t="s">
        <v>233</v>
      </c>
    </row>
    <row r="2895" spans="1:19" x14ac:dyDescent="0.35">
      <c r="A2895" t="s">
        <v>73</v>
      </c>
      <c r="B2895" t="s">
        <v>63</v>
      </c>
      <c r="C2895" t="s">
        <v>1636</v>
      </c>
      <c r="D2895" t="s">
        <v>1636</v>
      </c>
      <c r="E2895" t="s">
        <v>926</v>
      </c>
      <c r="H2895" t="s">
        <v>128</v>
      </c>
      <c r="I2895" s="3">
        <v>7.7596733294442079E-3</v>
      </c>
      <c r="J2895" s="7">
        <v>32806291433.700001</v>
      </c>
      <c r="K2895">
        <v>3.6555</v>
      </c>
      <c r="L2895" s="3">
        <f t="shared" si="225"/>
        <v>0.96454549144090851</v>
      </c>
      <c r="M2895" s="3">
        <f t="shared" si="226"/>
        <v>8.0449013533330001E-3</v>
      </c>
      <c r="N2895">
        <f t="shared" si="227"/>
        <v>263923378.35280994</v>
      </c>
      <c r="O2895">
        <f t="shared" si="228"/>
        <v>72.19898190474899</v>
      </c>
      <c r="P2895" s="3">
        <f t="shared" si="229"/>
        <v>8.0449013533330001E-3</v>
      </c>
      <c r="Q2895" t="s">
        <v>1637</v>
      </c>
    </row>
    <row r="2896" spans="1:19" x14ac:dyDescent="0.35">
      <c r="A2896" t="s">
        <v>73</v>
      </c>
      <c r="B2896" t="s">
        <v>63</v>
      </c>
      <c r="C2896" t="s">
        <v>39</v>
      </c>
      <c r="D2896" t="s">
        <v>40</v>
      </c>
      <c r="E2896" t="s">
        <v>745</v>
      </c>
      <c r="F2896" t="s">
        <v>746</v>
      </c>
      <c r="G2896" t="s">
        <v>747</v>
      </c>
      <c r="H2896" t="s">
        <v>452</v>
      </c>
      <c r="I2896" s="3">
        <v>2.2378176973581899E-4</v>
      </c>
      <c r="J2896" s="7">
        <v>22768111124.330002</v>
      </c>
      <c r="K2896">
        <v>3.6555</v>
      </c>
      <c r="L2896" s="3">
        <f t="shared" si="225"/>
        <v>0.96577315585011125</v>
      </c>
      <c r="M2896" s="3">
        <f t="shared" si="226"/>
        <v>2.317125593937611E-4</v>
      </c>
      <c r="N2896">
        <f t="shared" si="227"/>
        <v>5275657.3011800684</v>
      </c>
      <c r="O2896">
        <f t="shared" si="228"/>
        <v>1.4432108606702418</v>
      </c>
      <c r="P2896" s="3">
        <f t="shared" si="229"/>
        <v>2.317125593937611E-4</v>
      </c>
      <c r="Q2896" t="s">
        <v>1638</v>
      </c>
      <c r="R2896" t="s">
        <v>452</v>
      </c>
      <c r="S2896" t="s">
        <v>747</v>
      </c>
    </row>
    <row r="2897" spans="1:19" x14ac:dyDescent="0.35">
      <c r="A2897" t="s">
        <v>73</v>
      </c>
      <c r="B2897" t="s">
        <v>63</v>
      </c>
      <c r="C2897" t="s">
        <v>1636</v>
      </c>
      <c r="D2897" t="s">
        <v>1636</v>
      </c>
      <c r="E2897" t="s">
        <v>1026</v>
      </c>
      <c r="F2897" t="s">
        <v>1027</v>
      </c>
      <c r="H2897" t="s">
        <v>128</v>
      </c>
      <c r="I2897" s="3">
        <v>2.5284239052758822E-3</v>
      </c>
      <c r="J2897" s="7">
        <v>32806291433.700001</v>
      </c>
      <c r="K2897">
        <v>3.6555</v>
      </c>
      <c r="L2897" s="3">
        <f t="shared" si="225"/>
        <v>0.96454549144090851</v>
      </c>
      <c r="M2897" s="3">
        <f t="shared" si="226"/>
        <v>2.6213630437468926E-3</v>
      </c>
      <c r="N2897">
        <f t="shared" si="227"/>
        <v>85997199.966691449</v>
      </c>
      <c r="O2897">
        <f t="shared" si="228"/>
        <v>23.525427428995062</v>
      </c>
      <c r="P2897" s="3">
        <f t="shared" si="229"/>
        <v>2.6213630437468926E-3</v>
      </c>
      <c r="Q2897" t="s">
        <v>1637</v>
      </c>
    </row>
    <row r="2898" spans="1:19" x14ac:dyDescent="0.35">
      <c r="A2898" t="s">
        <v>73</v>
      </c>
      <c r="B2898" t="s">
        <v>63</v>
      </c>
      <c r="C2898" t="s">
        <v>1636</v>
      </c>
      <c r="D2898" t="s">
        <v>1636</v>
      </c>
      <c r="E2898" t="s">
        <v>960</v>
      </c>
      <c r="H2898" t="s">
        <v>128</v>
      </c>
      <c r="I2898" s="3">
        <v>3.298886539425091E-3</v>
      </c>
      <c r="J2898" s="7">
        <v>32806291433.700001</v>
      </c>
      <c r="K2898">
        <v>3.6555</v>
      </c>
      <c r="L2898" s="3">
        <f t="shared" si="225"/>
        <v>0.96454549144090851</v>
      </c>
      <c r="M2898" s="3">
        <f t="shared" si="226"/>
        <v>3.4201461400197655E-3</v>
      </c>
      <c r="N2898">
        <f t="shared" si="227"/>
        <v>112202311.01533255</v>
      </c>
      <c r="O2898">
        <f t="shared" si="228"/>
        <v>30.694107786987431</v>
      </c>
      <c r="P2898" s="3">
        <f t="shared" si="229"/>
        <v>3.4201461400197651E-3</v>
      </c>
      <c r="Q2898" t="s">
        <v>1637</v>
      </c>
    </row>
    <row r="2899" spans="1:19" x14ac:dyDescent="0.35">
      <c r="A2899" t="s">
        <v>73</v>
      </c>
      <c r="B2899" t="s">
        <v>63</v>
      </c>
      <c r="C2899" t="s">
        <v>29</v>
      </c>
      <c r="D2899" t="s">
        <v>30</v>
      </c>
      <c r="E2899" t="s">
        <v>251</v>
      </c>
      <c r="F2899" t="s">
        <v>252</v>
      </c>
      <c r="H2899" t="s">
        <v>128</v>
      </c>
      <c r="I2899" s="3">
        <v>1.6454404174278622E-2</v>
      </c>
      <c r="J2899" s="7">
        <v>6910701895.8100004</v>
      </c>
      <c r="K2899">
        <v>3.6555</v>
      </c>
      <c r="L2899" s="3">
        <f t="shared" si="225"/>
        <v>0.96566069792042464</v>
      </c>
      <c r="M2899" s="3">
        <f t="shared" si="226"/>
        <v>1.7039529733076646E-2</v>
      </c>
      <c r="N2899">
        <f t="shared" si="227"/>
        <v>117755110.43008365</v>
      </c>
      <c r="O2899">
        <f t="shared" si="228"/>
        <v>32.213133751903612</v>
      </c>
      <c r="P2899" s="3">
        <f t="shared" si="229"/>
        <v>1.7039529733076646E-2</v>
      </c>
      <c r="Q2899" t="s">
        <v>1638</v>
      </c>
      <c r="R2899" t="s">
        <v>128</v>
      </c>
      <c r="S2899" t="s">
        <v>253</v>
      </c>
    </row>
    <row r="2900" spans="1:19" x14ac:dyDescent="0.35">
      <c r="A2900" t="s">
        <v>73</v>
      </c>
      <c r="B2900" t="s">
        <v>63</v>
      </c>
      <c r="C2900" t="s">
        <v>1636</v>
      </c>
      <c r="D2900" t="s">
        <v>1636</v>
      </c>
      <c r="E2900" t="s">
        <v>1479</v>
      </c>
      <c r="F2900" t="s">
        <v>1480</v>
      </c>
      <c r="H2900" t="s">
        <v>128</v>
      </c>
      <c r="I2900" s="3">
        <v>1.524505517148721E-3</v>
      </c>
      <c r="J2900" s="7">
        <v>32806291433.700001</v>
      </c>
      <c r="K2900">
        <v>3.6555</v>
      </c>
      <c r="L2900" s="3">
        <f t="shared" si="225"/>
        <v>0.96454549144090851</v>
      </c>
      <c r="M2900" s="3">
        <f t="shared" si="226"/>
        <v>1.5805428885176823E-3</v>
      </c>
      <c r="N2900">
        <f t="shared" si="227"/>
        <v>51851750.624173097</v>
      </c>
      <c r="O2900">
        <f t="shared" si="228"/>
        <v>14.184585042859554</v>
      </c>
      <c r="P2900" s="3">
        <f t="shared" si="229"/>
        <v>1.5805428885176823E-3</v>
      </c>
      <c r="Q2900" t="s">
        <v>1637</v>
      </c>
    </row>
    <row r="2901" spans="1:19" x14ac:dyDescent="0.35">
      <c r="A2901" t="s">
        <v>73</v>
      </c>
      <c r="B2901" t="s">
        <v>63</v>
      </c>
      <c r="C2901" t="s">
        <v>39</v>
      </c>
      <c r="D2901" t="s">
        <v>40</v>
      </c>
      <c r="E2901" t="s">
        <v>251</v>
      </c>
      <c r="F2901" t="s">
        <v>252</v>
      </c>
      <c r="H2901" t="s">
        <v>128</v>
      </c>
      <c r="I2901" s="3">
        <v>7.3659804291120838E-3</v>
      </c>
      <c r="J2901" s="7">
        <v>22768111124.330002</v>
      </c>
      <c r="K2901">
        <v>3.6555</v>
      </c>
      <c r="L2901" s="3">
        <f t="shared" si="225"/>
        <v>0.96577315585011125</v>
      </c>
      <c r="M2901" s="3">
        <f t="shared" si="226"/>
        <v>7.627029581939726E-3</v>
      </c>
      <c r="N2901">
        <f t="shared" si="227"/>
        <v>173653057.07015589</v>
      </c>
      <c r="O2901">
        <f t="shared" si="228"/>
        <v>47.504597748640649</v>
      </c>
      <c r="P2901" s="3">
        <f t="shared" si="229"/>
        <v>7.627029581939726E-3</v>
      </c>
      <c r="Q2901" t="s">
        <v>1638</v>
      </c>
      <c r="R2901" t="s">
        <v>128</v>
      </c>
      <c r="S2901" t="s">
        <v>253</v>
      </c>
    </row>
    <row r="2902" spans="1:19" x14ac:dyDescent="0.35">
      <c r="A2902" t="s">
        <v>73</v>
      </c>
      <c r="B2902" t="s">
        <v>63</v>
      </c>
      <c r="C2902" t="s">
        <v>39</v>
      </c>
      <c r="D2902" t="s">
        <v>40</v>
      </c>
      <c r="E2902" t="s">
        <v>751</v>
      </c>
      <c r="F2902" t="s">
        <v>752</v>
      </c>
      <c r="G2902" t="s">
        <v>753</v>
      </c>
      <c r="H2902" t="s">
        <v>452</v>
      </c>
      <c r="I2902" s="3">
        <v>1.9330619990282701E-5</v>
      </c>
      <c r="J2902" s="7">
        <v>22768111124.330002</v>
      </c>
      <c r="K2902">
        <v>3.6555</v>
      </c>
      <c r="L2902" s="3">
        <f t="shared" si="225"/>
        <v>0.96577315585011125</v>
      </c>
      <c r="M2902" s="3">
        <f t="shared" si="226"/>
        <v>2.0015694030413523E-5</v>
      </c>
      <c r="N2902">
        <f t="shared" si="227"/>
        <v>455719.54591504374</v>
      </c>
      <c r="O2902">
        <f t="shared" si="228"/>
        <v>0.1246668160073981</v>
      </c>
      <c r="P2902" s="3">
        <f t="shared" si="229"/>
        <v>2.0015694030413523E-5</v>
      </c>
      <c r="Q2902" t="s">
        <v>1638</v>
      </c>
      <c r="R2902" t="s">
        <v>452</v>
      </c>
      <c r="S2902" t="s">
        <v>753</v>
      </c>
    </row>
    <row r="2903" spans="1:19" x14ac:dyDescent="0.35">
      <c r="A2903" t="s">
        <v>73</v>
      </c>
      <c r="B2903" t="s">
        <v>63</v>
      </c>
      <c r="C2903" t="s">
        <v>1636</v>
      </c>
      <c r="D2903" t="s">
        <v>1636</v>
      </c>
      <c r="E2903" t="s">
        <v>998</v>
      </c>
      <c r="H2903" t="s">
        <v>128</v>
      </c>
      <c r="I2903" s="3">
        <v>2.1256508298942759E-3</v>
      </c>
      <c r="J2903" s="7">
        <v>32806291433.700001</v>
      </c>
      <c r="K2903">
        <v>3.6555</v>
      </c>
      <c r="L2903" s="3">
        <f t="shared" si="225"/>
        <v>0.96454549144090851</v>
      </c>
      <c r="M2903" s="3">
        <f t="shared" si="226"/>
        <v>2.2037849419821801E-3</v>
      </c>
      <c r="N2903">
        <f t="shared" si="227"/>
        <v>72298011.063867047</v>
      </c>
      <c r="O2903">
        <f t="shared" si="228"/>
        <v>19.777871991209697</v>
      </c>
      <c r="P2903" s="3">
        <f t="shared" si="229"/>
        <v>2.2037849419821801E-3</v>
      </c>
      <c r="Q2903" t="s">
        <v>1637</v>
      </c>
    </row>
    <row r="2904" spans="1:19" x14ac:dyDescent="0.35">
      <c r="A2904" t="s">
        <v>73</v>
      </c>
      <c r="B2904" t="s">
        <v>63</v>
      </c>
      <c r="C2904" t="s">
        <v>1636</v>
      </c>
      <c r="D2904" t="s">
        <v>1636</v>
      </c>
      <c r="E2904" t="s">
        <v>1081</v>
      </c>
      <c r="F2904" t="s">
        <v>1082</v>
      </c>
      <c r="H2904" t="s">
        <v>128</v>
      </c>
      <c r="I2904" s="3">
        <v>5.2856449219718781E-3</v>
      </c>
      <c r="J2904" s="7">
        <v>32806291433.700001</v>
      </c>
      <c r="K2904">
        <v>3.6555</v>
      </c>
      <c r="L2904" s="3">
        <f t="shared" si="225"/>
        <v>0.96454549144090851</v>
      </c>
      <c r="M2904" s="3">
        <f t="shared" si="226"/>
        <v>5.4799332627389046E-3</v>
      </c>
      <c r="N2904">
        <f t="shared" si="227"/>
        <v>179776287.65463904</v>
      </c>
      <c r="O2904">
        <f t="shared" si="228"/>
        <v>49.179671085935993</v>
      </c>
      <c r="P2904" s="3">
        <f t="shared" si="229"/>
        <v>5.4799332627389046E-3</v>
      </c>
      <c r="Q2904" t="s">
        <v>1637</v>
      </c>
    </row>
    <row r="2905" spans="1:19" x14ac:dyDescent="0.35">
      <c r="A2905" t="s">
        <v>73</v>
      </c>
      <c r="B2905" t="s">
        <v>63</v>
      </c>
      <c r="C2905" t="s">
        <v>76</v>
      </c>
      <c r="D2905" t="s">
        <v>77</v>
      </c>
      <c r="E2905" t="s">
        <v>1457</v>
      </c>
      <c r="F2905" t="s">
        <v>1458</v>
      </c>
      <c r="G2905" t="s">
        <v>1459</v>
      </c>
      <c r="H2905" t="s">
        <v>452</v>
      </c>
      <c r="I2905" s="3">
        <v>1.11468559928872E-2</v>
      </c>
      <c r="J2905" s="7">
        <v>3127478413.5599999</v>
      </c>
      <c r="K2905">
        <v>3.6555</v>
      </c>
      <c r="L2905" s="3">
        <f t="shared" si="225"/>
        <v>0.95314382706178991</v>
      </c>
      <c r="M2905" s="3">
        <f t="shared" si="226"/>
        <v>1.1694831017527618E-2</v>
      </c>
      <c r="N2905">
        <f t="shared" si="227"/>
        <v>36575331.557549551</v>
      </c>
      <c r="O2905">
        <f t="shared" si="228"/>
        <v>10.005561908781166</v>
      </c>
      <c r="P2905" s="3">
        <f t="shared" si="229"/>
        <v>1.1694831017527618E-2</v>
      </c>
      <c r="Q2905" t="s">
        <v>1638</v>
      </c>
      <c r="R2905" t="s">
        <v>452</v>
      </c>
      <c r="S2905" t="s">
        <v>1459</v>
      </c>
    </row>
    <row r="2906" spans="1:19" x14ac:dyDescent="0.35">
      <c r="A2906" t="s">
        <v>73</v>
      </c>
      <c r="B2906" t="s">
        <v>63</v>
      </c>
      <c r="C2906" t="s">
        <v>29</v>
      </c>
      <c r="D2906" t="s">
        <v>30</v>
      </c>
      <c r="E2906" t="s">
        <v>179</v>
      </c>
      <c r="F2906" t="s">
        <v>180</v>
      </c>
      <c r="H2906" t="s">
        <v>128</v>
      </c>
      <c r="I2906" s="3">
        <v>4.1026619535002203E-3</v>
      </c>
      <c r="J2906" s="7">
        <v>6910701895.8100004</v>
      </c>
      <c r="K2906">
        <v>3.6555</v>
      </c>
      <c r="L2906" s="3">
        <f t="shared" si="225"/>
        <v>0.96566069792042464</v>
      </c>
      <c r="M2906" s="3">
        <f t="shared" si="226"/>
        <v>4.2485543445388314E-3</v>
      </c>
      <c r="N2906">
        <f t="shared" si="227"/>
        <v>29360492.563256316</v>
      </c>
      <c r="O2906">
        <f t="shared" si="228"/>
        <v>8.0318677508566036</v>
      </c>
      <c r="P2906" s="3">
        <f t="shared" si="229"/>
        <v>4.2485543445388314E-3</v>
      </c>
      <c r="Q2906" t="s">
        <v>1638</v>
      </c>
      <c r="R2906" t="s">
        <v>128</v>
      </c>
      <c r="S2906" t="s">
        <v>182</v>
      </c>
    </row>
    <row r="2907" spans="1:19" x14ac:dyDescent="0.35">
      <c r="A2907" t="s">
        <v>73</v>
      </c>
      <c r="B2907" t="s">
        <v>63</v>
      </c>
      <c r="C2907" t="s">
        <v>1636</v>
      </c>
      <c r="D2907" t="s">
        <v>1636</v>
      </c>
      <c r="E2907" t="s">
        <v>1061</v>
      </c>
      <c r="F2907" t="s">
        <v>1062</v>
      </c>
      <c r="H2907" t="s">
        <v>128</v>
      </c>
      <c r="I2907" s="3">
        <v>5.220837267514134E-3</v>
      </c>
      <c r="J2907" s="7">
        <v>32806291433.700001</v>
      </c>
      <c r="K2907">
        <v>3.6555</v>
      </c>
      <c r="L2907" s="3">
        <f t="shared" si="225"/>
        <v>0.96454549144090851</v>
      </c>
      <c r="M2907" s="3">
        <f t="shared" si="226"/>
        <v>5.412743425626163E-3</v>
      </c>
      <c r="N2907">
        <f t="shared" si="227"/>
        <v>177572038.27693558</v>
      </c>
      <c r="O2907">
        <f t="shared" si="228"/>
        <v>48.57667576991809</v>
      </c>
      <c r="P2907" s="3">
        <f t="shared" si="229"/>
        <v>5.412743425626163E-3</v>
      </c>
      <c r="Q2907" t="s">
        <v>1637</v>
      </c>
    </row>
    <row r="2908" spans="1:19" x14ac:dyDescent="0.35">
      <c r="A2908" t="s">
        <v>73</v>
      </c>
      <c r="B2908" t="s">
        <v>63</v>
      </c>
      <c r="C2908" t="s">
        <v>39</v>
      </c>
      <c r="D2908" t="s">
        <v>40</v>
      </c>
      <c r="E2908" t="s">
        <v>179</v>
      </c>
      <c r="F2908" t="s">
        <v>180</v>
      </c>
      <c r="H2908" t="s">
        <v>128</v>
      </c>
      <c r="I2908" s="3">
        <v>6.02859491921837E-4</v>
      </c>
      <c r="J2908" s="7">
        <v>22768111124.330002</v>
      </c>
      <c r="K2908">
        <v>3.6555</v>
      </c>
      <c r="L2908" s="3">
        <f t="shared" si="225"/>
        <v>0.96577315585011125</v>
      </c>
      <c r="M2908" s="3">
        <f t="shared" si="226"/>
        <v>6.2422473462847138E-4</v>
      </c>
      <c r="N2908">
        <f t="shared" si="227"/>
        <v>14212418.124576442</v>
      </c>
      <c r="O2908">
        <f t="shared" si="228"/>
        <v>3.8879546230546964</v>
      </c>
      <c r="P2908" s="3">
        <f t="shared" si="229"/>
        <v>6.2422473462847138E-4</v>
      </c>
      <c r="Q2908" t="s">
        <v>1638</v>
      </c>
      <c r="R2908" t="s">
        <v>128</v>
      </c>
      <c r="S2908" t="s">
        <v>182</v>
      </c>
    </row>
    <row r="2909" spans="1:19" x14ac:dyDescent="0.35">
      <c r="A2909" t="s">
        <v>73</v>
      </c>
      <c r="B2909" t="s">
        <v>63</v>
      </c>
      <c r="C2909" t="s">
        <v>1636</v>
      </c>
      <c r="D2909" t="s">
        <v>1636</v>
      </c>
      <c r="E2909" t="s">
        <v>994</v>
      </c>
      <c r="F2909" t="s">
        <v>995</v>
      </c>
      <c r="H2909" t="s">
        <v>128</v>
      </c>
      <c r="I2909" s="3">
        <v>5.4450557915598297E-3</v>
      </c>
      <c r="J2909" s="7">
        <v>32806291433.700001</v>
      </c>
      <c r="K2909">
        <v>3.6555</v>
      </c>
      <c r="L2909" s="3">
        <f t="shared" si="225"/>
        <v>0.96454549144090851</v>
      </c>
      <c r="M2909" s="3">
        <f t="shared" si="226"/>
        <v>5.6452037149907859E-3</v>
      </c>
      <c r="N2909">
        <f t="shared" si="227"/>
        <v>185198198.27659363</v>
      </c>
      <c r="O2909">
        <f t="shared" si="228"/>
        <v>50.66289106185026</v>
      </c>
      <c r="P2909" s="3">
        <f t="shared" si="229"/>
        <v>5.6452037149907859E-3</v>
      </c>
      <c r="Q2909" t="s">
        <v>1637</v>
      </c>
    </row>
    <row r="2910" spans="1:19" x14ac:dyDescent="0.35">
      <c r="A2910" t="s">
        <v>73</v>
      </c>
      <c r="B2910" t="s">
        <v>63</v>
      </c>
      <c r="C2910" t="s">
        <v>1636</v>
      </c>
      <c r="D2910" t="s">
        <v>1636</v>
      </c>
      <c r="E2910" t="s">
        <v>1009</v>
      </c>
      <c r="F2910" t="s">
        <v>1010</v>
      </c>
      <c r="H2910" t="s">
        <v>128</v>
      </c>
      <c r="I2910" s="3">
        <v>7.1518861879886599E-3</v>
      </c>
      <c r="J2910" s="7">
        <v>32806291433.700001</v>
      </c>
      <c r="K2910">
        <v>3.6555</v>
      </c>
      <c r="L2910" s="3">
        <f t="shared" si="225"/>
        <v>0.96454549144090851</v>
      </c>
      <c r="M2910" s="3">
        <f t="shared" si="226"/>
        <v>7.4147733325720597E-3</v>
      </c>
      <c r="N2910">
        <f t="shared" si="227"/>
        <v>243251214.86318597</v>
      </c>
      <c r="O2910">
        <f t="shared" si="228"/>
        <v>66.54389683030665</v>
      </c>
      <c r="P2910" s="3">
        <f t="shared" si="229"/>
        <v>7.4147733325720597E-3</v>
      </c>
      <c r="Q2910" t="s">
        <v>1637</v>
      </c>
    </row>
    <row r="2911" spans="1:19" x14ac:dyDescent="0.35">
      <c r="A2911" t="s">
        <v>73</v>
      </c>
      <c r="B2911" t="s">
        <v>63</v>
      </c>
      <c r="C2911" t="s">
        <v>39</v>
      </c>
      <c r="D2911" t="s">
        <v>40</v>
      </c>
      <c r="E2911" t="s">
        <v>790</v>
      </c>
      <c r="F2911" t="s">
        <v>791</v>
      </c>
      <c r="G2911" t="s">
        <v>792</v>
      </c>
      <c r="H2911" t="s">
        <v>452</v>
      </c>
      <c r="I2911" s="3">
        <v>1.7287814198391201E-2</v>
      </c>
      <c r="J2911" s="7">
        <v>22768111124.330002</v>
      </c>
      <c r="K2911">
        <v>3.6555</v>
      </c>
      <c r="L2911" s="3">
        <f t="shared" si="225"/>
        <v>0.96577315585011125</v>
      </c>
      <c r="M2911" s="3">
        <f t="shared" si="226"/>
        <v>1.7900491532272703E-2</v>
      </c>
      <c r="N2911">
        <f t="shared" si="227"/>
        <v>407560380.38691312</v>
      </c>
      <c r="O2911">
        <f t="shared" si="228"/>
        <v>111.49237597781784</v>
      </c>
      <c r="P2911" s="3">
        <f t="shared" si="229"/>
        <v>1.7900491532272703E-2</v>
      </c>
      <c r="Q2911" t="s">
        <v>1638</v>
      </c>
      <c r="R2911" t="s">
        <v>452</v>
      </c>
      <c r="S2911" t="s">
        <v>792</v>
      </c>
    </row>
    <row r="2912" spans="1:19" x14ac:dyDescent="0.35">
      <c r="A2912" t="s">
        <v>73</v>
      </c>
      <c r="B2912" t="s">
        <v>63</v>
      </c>
      <c r="C2912" t="s">
        <v>76</v>
      </c>
      <c r="D2912" t="s">
        <v>77</v>
      </c>
      <c r="E2912" t="s">
        <v>790</v>
      </c>
      <c r="F2912" t="s">
        <v>791</v>
      </c>
      <c r="G2912" t="s">
        <v>792</v>
      </c>
      <c r="H2912" t="s">
        <v>452</v>
      </c>
      <c r="I2912" s="3">
        <v>6.3912294723508598E-3</v>
      </c>
      <c r="J2912" s="7">
        <v>3127478413.5599999</v>
      </c>
      <c r="K2912">
        <v>3.6555</v>
      </c>
      <c r="L2912" s="3">
        <f t="shared" si="225"/>
        <v>0.95314382706178991</v>
      </c>
      <c r="M2912" s="3">
        <f t="shared" si="226"/>
        <v>6.7054197812441299E-3</v>
      </c>
      <c r="N2912">
        <f t="shared" si="227"/>
        <v>20971055.619699232</v>
      </c>
      <c r="O2912">
        <f t="shared" si="228"/>
        <v>5.7368501216520951</v>
      </c>
      <c r="P2912" s="3">
        <f t="shared" si="229"/>
        <v>6.7054197812441299E-3</v>
      </c>
      <c r="Q2912" t="s">
        <v>1638</v>
      </c>
      <c r="R2912" t="s">
        <v>452</v>
      </c>
      <c r="S2912" t="s">
        <v>792</v>
      </c>
    </row>
    <row r="2913" spans="1:19" x14ac:dyDescent="0.35">
      <c r="A2913" t="s">
        <v>73</v>
      </c>
      <c r="B2913" t="s">
        <v>63</v>
      </c>
      <c r="C2913" t="s">
        <v>1636</v>
      </c>
      <c r="D2913" t="s">
        <v>1636</v>
      </c>
      <c r="E2913" t="s">
        <v>991</v>
      </c>
      <c r="H2913" t="s">
        <v>128</v>
      </c>
      <c r="I2913" s="3">
        <v>8.9178905369538455E-3</v>
      </c>
      <c r="J2913" s="7">
        <v>32806291433.700001</v>
      </c>
      <c r="K2913">
        <v>3.6555</v>
      </c>
      <c r="L2913" s="3">
        <f t="shared" si="225"/>
        <v>0.96454549144090851</v>
      </c>
      <c r="M2913" s="3">
        <f t="shared" si="226"/>
        <v>9.2456920032166125E-3</v>
      </c>
      <c r="N2913">
        <f t="shared" si="227"/>
        <v>303316866.36375374</v>
      </c>
      <c r="O2913">
        <f t="shared" si="228"/>
        <v>82.975479787649761</v>
      </c>
      <c r="P2913" s="3">
        <f t="shared" si="229"/>
        <v>9.2456920032166125E-3</v>
      </c>
      <c r="Q2913" t="s">
        <v>1637</v>
      </c>
    </row>
    <row r="2914" spans="1:19" x14ac:dyDescent="0.35">
      <c r="A2914" t="s">
        <v>73</v>
      </c>
      <c r="B2914" t="s">
        <v>63</v>
      </c>
      <c r="C2914" t="s">
        <v>1636</v>
      </c>
      <c r="D2914" t="s">
        <v>1636</v>
      </c>
      <c r="E2914" t="s">
        <v>245</v>
      </c>
      <c r="F2914" t="s">
        <v>246</v>
      </c>
      <c r="G2914" t="s">
        <v>233</v>
      </c>
      <c r="H2914" t="s">
        <v>128</v>
      </c>
      <c r="I2914" s="3">
        <v>1.771573925332439E-3</v>
      </c>
      <c r="J2914" s="7">
        <v>32806291433.700001</v>
      </c>
      <c r="K2914">
        <v>3.6555</v>
      </c>
      <c r="L2914" s="3">
        <f t="shared" si="225"/>
        <v>0.96454549144090851</v>
      </c>
      <c r="M2914" s="3">
        <f t="shared" si="226"/>
        <v>1.8366929720296887E-3</v>
      </c>
      <c r="N2914">
        <f t="shared" si="227"/>
        <v>60255084.91463457</v>
      </c>
      <c r="O2914">
        <f t="shared" si="228"/>
        <v>16.483404435681731</v>
      </c>
      <c r="P2914" s="3">
        <f t="shared" si="229"/>
        <v>1.8366929720296887E-3</v>
      </c>
      <c r="Q2914" t="s">
        <v>1637</v>
      </c>
    </row>
    <row r="2915" spans="1:19" x14ac:dyDescent="0.35">
      <c r="A2915" t="s">
        <v>73</v>
      </c>
      <c r="B2915" t="s">
        <v>63</v>
      </c>
      <c r="C2915" t="s">
        <v>29</v>
      </c>
      <c r="D2915" t="s">
        <v>30</v>
      </c>
      <c r="E2915" t="s">
        <v>254</v>
      </c>
      <c r="F2915" t="s">
        <v>255</v>
      </c>
      <c r="H2915" t="s">
        <v>128</v>
      </c>
      <c r="I2915" s="3">
        <v>4.1503079934035398E-3</v>
      </c>
      <c r="J2915" s="7">
        <v>6910701895.8100004</v>
      </c>
      <c r="K2915">
        <v>3.6555</v>
      </c>
      <c r="L2915" s="3">
        <f t="shared" si="225"/>
        <v>0.96566069792042464</v>
      </c>
      <c r="M2915" s="3">
        <f t="shared" si="226"/>
        <v>4.2978946977352767E-3</v>
      </c>
      <c r="N2915">
        <f t="shared" si="227"/>
        <v>29701469.035630926</v>
      </c>
      <c r="O2915">
        <f t="shared" si="228"/>
        <v>8.1251454070936742</v>
      </c>
      <c r="P2915" s="3">
        <f t="shared" si="229"/>
        <v>4.2978946977352767E-3</v>
      </c>
      <c r="Q2915" t="s">
        <v>1638</v>
      </c>
      <c r="R2915" t="s">
        <v>128</v>
      </c>
      <c r="S2915" t="s">
        <v>256</v>
      </c>
    </row>
    <row r="2916" spans="1:19" x14ac:dyDescent="0.35">
      <c r="A2916" t="s">
        <v>73</v>
      </c>
      <c r="B2916" t="s">
        <v>63</v>
      </c>
      <c r="C2916" t="s">
        <v>39</v>
      </c>
      <c r="D2916" t="s">
        <v>40</v>
      </c>
      <c r="E2916" t="s">
        <v>254</v>
      </c>
      <c r="F2916" t="s">
        <v>255</v>
      </c>
      <c r="H2916" t="s">
        <v>128</v>
      </c>
      <c r="I2916" s="3">
        <v>3.4430383803660601E-3</v>
      </c>
      <c r="J2916" s="7">
        <v>22768111124.330002</v>
      </c>
      <c r="K2916">
        <v>3.6555</v>
      </c>
      <c r="L2916" s="3">
        <f t="shared" si="225"/>
        <v>0.96577315585011125</v>
      </c>
      <c r="M2916" s="3">
        <f t="shared" si="226"/>
        <v>3.5650591026578733E-3</v>
      </c>
      <c r="N2916">
        <f t="shared" si="227"/>
        <v>81169661.814118654</v>
      </c>
      <c r="O2916">
        <f t="shared" si="228"/>
        <v>22.204804216692288</v>
      </c>
      <c r="P2916" s="3">
        <f t="shared" si="229"/>
        <v>3.5650591026578729E-3</v>
      </c>
      <c r="Q2916" t="s">
        <v>1638</v>
      </c>
      <c r="R2916" t="s">
        <v>128</v>
      </c>
      <c r="S2916" t="s">
        <v>256</v>
      </c>
    </row>
    <row r="2917" spans="1:19" x14ac:dyDescent="0.35">
      <c r="A2917" t="s">
        <v>73</v>
      </c>
      <c r="B2917" t="s">
        <v>63</v>
      </c>
      <c r="C2917" t="s">
        <v>1636</v>
      </c>
      <c r="D2917" t="s">
        <v>1636</v>
      </c>
      <c r="E2917" t="s">
        <v>241</v>
      </c>
      <c r="F2917" t="s">
        <v>242</v>
      </c>
      <c r="G2917" t="s">
        <v>233</v>
      </c>
      <c r="H2917" t="s">
        <v>128</v>
      </c>
      <c r="I2917" s="3">
        <v>6.9958661124394075E-4</v>
      </c>
      <c r="J2917" s="7">
        <v>32806291433.700001</v>
      </c>
      <c r="K2917">
        <v>3.6555</v>
      </c>
      <c r="L2917" s="3">
        <f t="shared" si="225"/>
        <v>0.96454549144090851</v>
      </c>
      <c r="M2917" s="3">
        <f t="shared" si="226"/>
        <v>7.2530183122710692E-4</v>
      </c>
      <c r="N2917">
        <f t="shared" si="227"/>
        <v>23794463.252632763</v>
      </c>
      <c r="O2917">
        <f t="shared" si="228"/>
        <v>6.5092226104863258</v>
      </c>
      <c r="P2917" s="3">
        <f t="shared" si="229"/>
        <v>7.2530183122710692E-4</v>
      </c>
      <c r="Q2917" t="s">
        <v>1637</v>
      </c>
    </row>
    <row r="2918" spans="1:19" x14ac:dyDescent="0.35">
      <c r="A2918" t="s">
        <v>73</v>
      </c>
      <c r="B2918" t="s">
        <v>63</v>
      </c>
      <c r="C2918" t="s">
        <v>1636</v>
      </c>
      <c r="D2918" t="s">
        <v>1636</v>
      </c>
      <c r="E2918" t="s">
        <v>243</v>
      </c>
      <c r="F2918" t="s">
        <v>244</v>
      </c>
      <c r="G2918" t="s">
        <v>233</v>
      </c>
      <c r="H2918" t="s">
        <v>128</v>
      </c>
      <c r="I2918" s="3">
        <v>2.6986831134582809E-3</v>
      </c>
      <c r="J2918" s="7">
        <v>32806291433.700001</v>
      </c>
      <c r="K2918">
        <v>3.6555</v>
      </c>
      <c r="L2918" s="3">
        <f t="shared" si="225"/>
        <v>0.96454549144090851</v>
      </c>
      <c r="M2918" s="3">
        <f t="shared" si="226"/>
        <v>2.7978805949595916E-3</v>
      </c>
      <c r="N2918">
        <f t="shared" si="227"/>
        <v>91788086.194938317</v>
      </c>
      <c r="O2918">
        <f t="shared" si="228"/>
        <v>25.109584515097339</v>
      </c>
      <c r="P2918" s="3">
        <f t="shared" si="229"/>
        <v>2.7978805949595916E-3</v>
      </c>
      <c r="Q2918" t="s">
        <v>1637</v>
      </c>
    </row>
    <row r="2919" spans="1:19" x14ac:dyDescent="0.35">
      <c r="A2919" t="s">
        <v>73</v>
      </c>
      <c r="B2919" t="s">
        <v>63</v>
      </c>
      <c r="C2919" t="s">
        <v>39</v>
      </c>
      <c r="D2919" t="s">
        <v>40</v>
      </c>
      <c r="E2919" t="s">
        <v>796</v>
      </c>
      <c r="F2919" t="s">
        <v>797</v>
      </c>
      <c r="G2919" t="s">
        <v>798</v>
      </c>
      <c r="H2919" t="s">
        <v>452</v>
      </c>
      <c r="I2919" s="3">
        <v>2.6247633205539401E-2</v>
      </c>
      <c r="J2919" s="7">
        <v>22768111124.330002</v>
      </c>
      <c r="K2919">
        <v>3.6555</v>
      </c>
      <c r="L2919" s="3">
        <f t="shared" si="225"/>
        <v>0.96577315585011125</v>
      </c>
      <c r="M2919" s="3">
        <f t="shared" si="226"/>
        <v>2.7177845073189273E-2</v>
      </c>
      <c r="N2919">
        <f t="shared" si="227"/>
        <v>618788196.74619806</v>
      </c>
      <c r="O2919">
        <f t="shared" si="228"/>
        <v>169.27593947372401</v>
      </c>
      <c r="P2919" s="3">
        <f t="shared" si="229"/>
        <v>2.7177845073189273E-2</v>
      </c>
      <c r="Q2919" t="s">
        <v>1638</v>
      </c>
      <c r="R2919" t="s">
        <v>452</v>
      </c>
      <c r="S2919" t="s">
        <v>798</v>
      </c>
    </row>
    <row r="2920" spans="1:19" x14ac:dyDescent="0.35">
      <c r="A2920" t="s">
        <v>73</v>
      </c>
      <c r="B2920" t="s">
        <v>63</v>
      </c>
      <c r="C2920" t="s">
        <v>1636</v>
      </c>
      <c r="D2920" t="s">
        <v>1636</v>
      </c>
      <c r="E2920" t="s">
        <v>247</v>
      </c>
      <c r="F2920" t="s">
        <v>248</v>
      </c>
      <c r="G2920" t="s">
        <v>233</v>
      </c>
      <c r="H2920" t="s">
        <v>128</v>
      </c>
      <c r="I2920" s="3">
        <v>4.1015023638112742E-4</v>
      </c>
      <c r="J2920" s="7">
        <v>32806291433.700001</v>
      </c>
      <c r="K2920">
        <v>3.6555</v>
      </c>
      <c r="L2920" s="3">
        <f t="shared" si="225"/>
        <v>0.96454549144090851</v>
      </c>
      <c r="M2920" s="3">
        <f t="shared" si="226"/>
        <v>4.2522643050087254E-4</v>
      </c>
      <c r="N2920">
        <f t="shared" si="227"/>
        <v>13950102.204323603</v>
      </c>
      <c r="O2920">
        <f t="shared" si="228"/>
        <v>3.8161953780122015</v>
      </c>
      <c r="P2920" s="3">
        <f t="shared" si="229"/>
        <v>4.2522643050087254E-4</v>
      </c>
      <c r="Q2920" t="s">
        <v>1637</v>
      </c>
    </row>
    <row r="2921" spans="1:19" x14ac:dyDescent="0.35">
      <c r="A2921" t="s">
        <v>73</v>
      </c>
      <c r="B2921" t="s">
        <v>63</v>
      </c>
      <c r="C2921" t="s">
        <v>29</v>
      </c>
      <c r="D2921" t="s">
        <v>30</v>
      </c>
      <c r="E2921" t="s">
        <v>796</v>
      </c>
      <c r="F2921" t="s">
        <v>797</v>
      </c>
      <c r="G2921" t="s">
        <v>798</v>
      </c>
      <c r="H2921" t="s">
        <v>452</v>
      </c>
      <c r="I2921" s="3">
        <v>1.5042157681226119E-2</v>
      </c>
      <c r="J2921" s="7">
        <v>6910701895.8100004</v>
      </c>
      <c r="K2921">
        <v>3.6555</v>
      </c>
      <c r="L2921" s="3">
        <f t="shared" si="225"/>
        <v>0.96566069792042464</v>
      </c>
      <c r="M2921" s="3">
        <f t="shared" si="226"/>
        <v>1.5577063158539843E-2</v>
      </c>
      <c r="N2921">
        <f t="shared" si="227"/>
        <v>107648439.90087341</v>
      </c>
      <c r="O2921">
        <f t="shared" si="228"/>
        <v>29.448349035938563</v>
      </c>
      <c r="P2921" s="3">
        <f t="shared" si="229"/>
        <v>1.5577063158539843E-2</v>
      </c>
      <c r="Q2921" t="s">
        <v>1638</v>
      </c>
      <c r="R2921" t="s">
        <v>452</v>
      </c>
      <c r="S2921" t="s">
        <v>798</v>
      </c>
    </row>
    <row r="2922" spans="1:19" x14ac:dyDescent="0.35">
      <c r="A2922" t="s">
        <v>73</v>
      </c>
      <c r="B2922" t="s">
        <v>63</v>
      </c>
      <c r="C2922" t="s">
        <v>1636</v>
      </c>
      <c r="D2922" t="s">
        <v>1636</v>
      </c>
      <c r="E2922" t="s">
        <v>231</v>
      </c>
      <c r="F2922" t="s">
        <v>232</v>
      </c>
      <c r="H2922" t="s">
        <v>128</v>
      </c>
      <c r="I2922" s="3">
        <v>2.346571911712678E-3</v>
      </c>
      <c r="J2922" s="7">
        <v>32806291433.700001</v>
      </c>
      <c r="K2922">
        <v>3.6555</v>
      </c>
      <c r="L2922" s="3">
        <f t="shared" si="225"/>
        <v>0.96454549144090851</v>
      </c>
      <c r="M2922" s="3">
        <f t="shared" si="226"/>
        <v>2.4328265826085585E-3</v>
      </c>
      <c r="N2922">
        <f t="shared" si="227"/>
        <v>79812017.876708806</v>
      </c>
      <c r="O2922">
        <f t="shared" si="228"/>
        <v>21.833406613789851</v>
      </c>
      <c r="P2922" s="3">
        <f t="shared" si="229"/>
        <v>2.4328265826085585E-3</v>
      </c>
      <c r="Q2922" t="s">
        <v>1637</v>
      </c>
    </row>
    <row r="2923" spans="1:19" x14ac:dyDescent="0.35">
      <c r="A2923" t="s">
        <v>73</v>
      </c>
      <c r="B2923" t="s">
        <v>63</v>
      </c>
      <c r="C2923" t="s">
        <v>39</v>
      </c>
      <c r="D2923" t="s">
        <v>40</v>
      </c>
      <c r="E2923" t="s">
        <v>183</v>
      </c>
      <c r="F2923" t="s">
        <v>184</v>
      </c>
      <c r="G2923" t="s">
        <v>185</v>
      </c>
      <c r="H2923" t="s">
        <v>128</v>
      </c>
      <c r="I2923" s="3">
        <v>2.64358790755768E-8</v>
      </c>
      <c r="J2923" s="7">
        <v>22768111124.330002</v>
      </c>
      <c r="K2923">
        <v>3.6555</v>
      </c>
      <c r="L2923" s="3">
        <f t="shared" si="225"/>
        <v>0.96577315585011125</v>
      </c>
      <c r="M2923" s="3">
        <f t="shared" si="226"/>
        <v>2.7372762346357523E-8</v>
      </c>
      <c r="N2923">
        <f t="shared" si="227"/>
        <v>623.22609488174407</v>
      </c>
      <c r="O2923">
        <f t="shared" si="228"/>
        <v>1.7048997261161103E-4</v>
      </c>
      <c r="P2923" s="3">
        <f t="shared" si="229"/>
        <v>2.7372762346357519E-8</v>
      </c>
      <c r="Q2923" t="s">
        <v>1638</v>
      </c>
      <c r="R2923" t="s">
        <v>128</v>
      </c>
      <c r="S2923" t="s">
        <v>185</v>
      </c>
    </row>
    <row r="2924" spans="1:19" x14ac:dyDescent="0.35">
      <c r="A2924" t="s">
        <v>73</v>
      </c>
      <c r="B2924" t="s">
        <v>63</v>
      </c>
      <c r="C2924" t="s">
        <v>1636</v>
      </c>
      <c r="D2924" t="s">
        <v>1636</v>
      </c>
      <c r="E2924" t="s">
        <v>189</v>
      </c>
      <c r="F2924" t="s">
        <v>190</v>
      </c>
      <c r="G2924" t="s">
        <v>191</v>
      </c>
      <c r="H2924" t="s">
        <v>128</v>
      </c>
      <c r="I2924" s="3">
        <v>8.4600763412705521E-3</v>
      </c>
      <c r="J2924" s="7">
        <v>32806291433.700001</v>
      </c>
      <c r="K2924">
        <v>3.6555</v>
      </c>
      <c r="L2924" s="3">
        <f t="shared" si="225"/>
        <v>0.96454549144090851</v>
      </c>
      <c r="M2924" s="3">
        <f t="shared" si="226"/>
        <v>8.7710495941796095E-3</v>
      </c>
      <c r="N2924">
        <f t="shared" si="227"/>
        <v>287745609.1660924</v>
      </c>
      <c r="O2924">
        <f t="shared" si="228"/>
        <v>78.715800619913111</v>
      </c>
      <c r="P2924" s="3">
        <f t="shared" si="229"/>
        <v>8.7710495941796095E-3</v>
      </c>
      <c r="Q2924" t="s">
        <v>1637</v>
      </c>
    </row>
    <row r="2925" spans="1:19" x14ac:dyDescent="0.35">
      <c r="A2925" t="s">
        <v>73</v>
      </c>
      <c r="B2925" t="s">
        <v>63</v>
      </c>
      <c r="C2925" t="s">
        <v>29</v>
      </c>
      <c r="D2925" t="s">
        <v>30</v>
      </c>
      <c r="E2925" t="s">
        <v>257</v>
      </c>
      <c r="F2925" t="s">
        <v>258</v>
      </c>
      <c r="G2925" t="s">
        <v>259</v>
      </c>
      <c r="H2925" t="s">
        <v>128</v>
      </c>
      <c r="I2925" s="3">
        <v>2.7880970134585739E-3</v>
      </c>
      <c r="J2925" s="7">
        <v>6910701895.8100004</v>
      </c>
      <c r="K2925">
        <v>3.6555</v>
      </c>
      <c r="L2925" s="3">
        <f t="shared" si="225"/>
        <v>0.96566069792042464</v>
      </c>
      <c r="M2925" s="3">
        <f t="shared" si="226"/>
        <v>2.8872429202750128E-3</v>
      </c>
      <c r="N2925">
        <f t="shared" si="227"/>
        <v>19952875.122808535</v>
      </c>
      <c r="O2925">
        <f t="shared" si="228"/>
        <v>5.4583162694046052</v>
      </c>
      <c r="P2925" s="3">
        <f t="shared" si="229"/>
        <v>2.8872429202750132E-3</v>
      </c>
      <c r="Q2925" t="s">
        <v>1638</v>
      </c>
      <c r="R2925" t="s">
        <v>128</v>
      </c>
      <c r="S2925" t="s">
        <v>259</v>
      </c>
    </row>
    <row r="2926" spans="1:19" x14ac:dyDescent="0.35">
      <c r="A2926" t="s">
        <v>73</v>
      </c>
      <c r="B2926" t="s">
        <v>63</v>
      </c>
      <c r="C2926" t="s">
        <v>1636</v>
      </c>
      <c r="D2926" t="s">
        <v>1636</v>
      </c>
      <c r="E2926" t="s">
        <v>183</v>
      </c>
      <c r="F2926" t="s">
        <v>184</v>
      </c>
      <c r="G2926" t="s">
        <v>185</v>
      </c>
      <c r="H2926" t="s">
        <v>128</v>
      </c>
      <c r="I2926" s="3">
        <v>1.8346939143623869E-8</v>
      </c>
      <c r="J2926" s="7">
        <v>32806291433.700001</v>
      </c>
      <c r="K2926">
        <v>3.6555</v>
      </c>
      <c r="L2926" s="3">
        <f t="shared" si="225"/>
        <v>0.96454549144090851</v>
      </c>
      <c r="M2926" s="3">
        <f t="shared" si="226"/>
        <v>1.9021331089543398E-8</v>
      </c>
      <c r="N2926">
        <f t="shared" si="227"/>
        <v>624.01933118045906</v>
      </c>
      <c r="O2926">
        <f t="shared" si="228"/>
        <v>1.7070697064162471E-4</v>
      </c>
      <c r="P2926" s="3">
        <f t="shared" si="229"/>
        <v>1.9021331089543398E-8</v>
      </c>
      <c r="Q2926" t="s">
        <v>1637</v>
      </c>
    </row>
    <row r="2927" spans="1:19" x14ac:dyDescent="0.35">
      <c r="A2927" t="s">
        <v>73</v>
      </c>
      <c r="B2927" t="s">
        <v>63</v>
      </c>
      <c r="C2927" t="s">
        <v>76</v>
      </c>
      <c r="D2927" t="s">
        <v>77</v>
      </c>
      <c r="E2927" t="s">
        <v>796</v>
      </c>
      <c r="F2927" t="s">
        <v>797</v>
      </c>
      <c r="G2927" t="s">
        <v>798</v>
      </c>
      <c r="H2927" t="s">
        <v>452</v>
      </c>
      <c r="I2927" s="3">
        <v>7.5580548647749587E-2</v>
      </c>
      <c r="J2927" s="7">
        <v>3127478413.5599999</v>
      </c>
      <c r="K2927">
        <v>3.6555</v>
      </c>
      <c r="L2927" s="3">
        <f t="shared" si="225"/>
        <v>0.95314382706178991</v>
      </c>
      <c r="M2927" s="3">
        <f t="shared" si="226"/>
        <v>7.9296058477069581E-2</v>
      </c>
      <c r="N2927">
        <f t="shared" si="227"/>
        <v>247996711.16742656</v>
      </c>
      <c r="O2927">
        <f t="shared" si="228"/>
        <v>67.84207664271004</v>
      </c>
      <c r="P2927" s="3">
        <f t="shared" si="229"/>
        <v>7.9296058477069581E-2</v>
      </c>
      <c r="Q2927" t="s">
        <v>1638</v>
      </c>
      <c r="R2927" t="s">
        <v>452</v>
      </c>
      <c r="S2927" t="s">
        <v>798</v>
      </c>
    </row>
    <row r="2928" spans="1:19" x14ac:dyDescent="0.35">
      <c r="A2928" t="s">
        <v>73</v>
      </c>
      <c r="B2928" t="s">
        <v>63</v>
      </c>
      <c r="C2928" t="s">
        <v>1636</v>
      </c>
      <c r="D2928" t="s">
        <v>1636</v>
      </c>
      <c r="E2928" t="s">
        <v>179</v>
      </c>
      <c r="F2928" t="s">
        <v>180</v>
      </c>
      <c r="H2928" t="s">
        <v>128</v>
      </c>
      <c r="I2928" s="3">
        <v>1.282627319500384E-3</v>
      </c>
      <c r="J2928" s="7">
        <v>32806291433.700001</v>
      </c>
      <c r="K2928">
        <v>3.6555</v>
      </c>
      <c r="L2928" s="3">
        <f t="shared" si="225"/>
        <v>0.96454549144090851</v>
      </c>
      <c r="M2928" s="3">
        <f t="shared" si="226"/>
        <v>1.3297737959298338E-3</v>
      </c>
      <c r="N2928">
        <f t="shared" si="227"/>
        <v>43624946.690171637</v>
      </c>
      <c r="O2928">
        <f t="shared" si="228"/>
        <v>11.934057362924809</v>
      </c>
      <c r="P2928" s="3">
        <f t="shared" si="229"/>
        <v>1.3297737959298338E-3</v>
      </c>
      <c r="Q2928" t="s">
        <v>1637</v>
      </c>
    </row>
    <row r="2929" spans="1:19" x14ac:dyDescent="0.35">
      <c r="A2929" t="s">
        <v>73</v>
      </c>
      <c r="B2929" t="s">
        <v>63</v>
      </c>
      <c r="C2929" t="s">
        <v>76</v>
      </c>
      <c r="D2929" t="s">
        <v>77</v>
      </c>
      <c r="E2929" t="s">
        <v>799</v>
      </c>
      <c r="F2929" t="s">
        <v>800</v>
      </c>
      <c r="G2929" t="s">
        <v>801</v>
      </c>
      <c r="H2929" t="s">
        <v>452</v>
      </c>
      <c r="I2929" s="3">
        <v>0.1221837553998578</v>
      </c>
      <c r="J2929" s="7">
        <v>3127478413.5599999</v>
      </c>
      <c r="K2929">
        <v>3.6555</v>
      </c>
      <c r="L2929" s="3">
        <f t="shared" si="225"/>
        <v>0.95314382706178991</v>
      </c>
      <c r="M2929" s="3">
        <f t="shared" si="226"/>
        <v>0.12819026041065357</v>
      </c>
      <c r="N2929">
        <f t="shared" si="227"/>
        <v>400912272.26295406</v>
      </c>
      <c r="O2929">
        <f t="shared" si="228"/>
        <v>109.67371693693175</v>
      </c>
      <c r="P2929" s="3">
        <f t="shared" si="229"/>
        <v>0.12819026041065357</v>
      </c>
      <c r="Q2929" t="s">
        <v>1638</v>
      </c>
      <c r="R2929" t="s">
        <v>452</v>
      </c>
      <c r="S2929" t="s">
        <v>801</v>
      </c>
    </row>
    <row r="2930" spans="1:19" x14ac:dyDescent="0.35">
      <c r="A2930" t="s">
        <v>73</v>
      </c>
      <c r="B2930" t="s">
        <v>63</v>
      </c>
      <c r="C2930" t="s">
        <v>39</v>
      </c>
      <c r="D2930" t="s">
        <v>40</v>
      </c>
      <c r="E2930" t="s">
        <v>1649</v>
      </c>
      <c r="F2930" t="s">
        <v>1650</v>
      </c>
      <c r="G2930" t="s">
        <v>1651</v>
      </c>
      <c r="H2930" t="s">
        <v>128</v>
      </c>
      <c r="I2930" s="3">
        <v>3.7718459084259298E-4</v>
      </c>
      <c r="J2930" s="7">
        <v>22768111124.330002</v>
      </c>
      <c r="K2930">
        <v>3.6555</v>
      </c>
      <c r="L2930" s="3">
        <f t="shared" si="225"/>
        <v>0.96577315585011125</v>
      </c>
      <c r="M2930" s="3">
        <f t="shared" si="226"/>
        <v>3.9055195162323637E-4</v>
      </c>
      <c r="N2930">
        <f t="shared" si="227"/>
        <v>8892130.2343818005</v>
      </c>
      <c r="O2930">
        <f t="shared" si="228"/>
        <v>2.4325346011166191</v>
      </c>
      <c r="P2930" s="3">
        <f t="shared" si="229"/>
        <v>3.9055195162323637E-4</v>
      </c>
      <c r="Q2930" t="s">
        <v>1668</v>
      </c>
      <c r="R2930" t="s">
        <v>128</v>
      </c>
      <c r="S2930" t="s">
        <v>1651</v>
      </c>
    </row>
    <row r="2931" spans="1:19" x14ac:dyDescent="0.35">
      <c r="A2931" t="s">
        <v>73</v>
      </c>
      <c r="B2931" t="s">
        <v>63</v>
      </c>
      <c r="C2931" t="s">
        <v>39</v>
      </c>
      <c r="D2931" t="s">
        <v>40</v>
      </c>
      <c r="E2931" t="s">
        <v>266</v>
      </c>
      <c r="F2931" t="s">
        <v>267</v>
      </c>
      <c r="G2931" t="s">
        <v>1645</v>
      </c>
      <c r="H2931" t="s">
        <v>128</v>
      </c>
      <c r="I2931" s="3">
        <v>4.8448338843434699E-4</v>
      </c>
      <c r="J2931" s="7">
        <v>22768111124.330002</v>
      </c>
      <c r="K2931">
        <v>3.6555</v>
      </c>
      <c r="L2931" s="3">
        <f t="shared" si="225"/>
        <v>0.96577315585011125</v>
      </c>
      <c r="M2931" s="3">
        <f t="shared" si="226"/>
        <v>5.0165340121499419E-4</v>
      </c>
      <c r="N2931">
        <f t="shared" si="227"/>
        <v>11421700.384761091</v>
      </c>
      <c r="O2931">
        <f t="shared" si="228"/>
        <v>3.1245247940804517</v>
      </c>
      <c r="P2931" s="3">
        <f t="shared" si="229"/>
        <v>5.0165340121499419E-4</v>
      </c>
      <c r="Q2931" t="s">
        <v>1638</v>
      </c>
      <c r="R2931" t="s">
        <v>128</v>
      </c>
      <c r="S2931" t="s">
        <v>268</v>
      </c>
    </row>
    <row r="2932" spans="1:19" x14ac:dyDescent="0.35">
      <c r="A2932" t="s">
        <v>73</v>
      </c>
      <c r="B2932" t="s">
        <v>63</v>
      </c>
      <c r="C2932" t="s">
        <v>39</v>
      </c>
      <c r="D2932" t="s">
        <v>40</v>
      </c>
      <c r="E2932" t="s">
        <v>799</v>
      </c>
      <c r="F2932" t="s">
        <v>800</v>
      </c>
      <c r="G2932" t="s">
        <v>801</v>
      </c>
      <c r="H2932" t="s">
        <v>452</v>
      </c>
      <c r="I2932" s="3">
        <v>5.8388646275843198E-2</v>
      </c>
      <c r="J2932" s="7">
        <v>22768111124.330002</v>
      </c>
      <c r="K2932">
        <v>3.6555</v>
      </c>
      <c r="L2932" s="3">
        <f t="shared" si="225"/>
        <v>0.96577315585011125</v>
      </c>
      <c r="M2932" s="3">
        <f t="shared" si="226"/>
        <v>6.0457930438589623E-2</v>
      </c>
      <c r="N2932">
        <f t="shared" si="227"/>
        <v>1376512878.5728219</v>
      </c>
      <c r="O2932">
        <f t="shared" si="228"/>
        <v>376.55939777672603</v>
      </c>
      <c r="P2932" s="3">
        <f t="shared" si="229"/>
        <v>6.0457930438589623E-2</v>
      </c>
      <c r="Q2932" t="s">
        <v>1638</v>
      </c>
      <c r="R2932" t="s">
        <v>452</v>
      </c>
      <c r="S2932" t="s">
        <v>801</v>
      </c>
    </row>
    <row r="2933" spans="1:19" x14ac:dyDescent="0.35">
      <c r="A2933" t="s">
        <v>73</v>
      </c>
      <c r="B2933" t="s">
        <v>63</v>
      </c>
      <c r="C2933" t="s">
        <v>29</v>
      </c>
      <c r="D2933" t="s">
        <v>30</v>
      </c>
      <c r="E2933" t="s">
        <v>799</v>
      </c>
      <c r="F2933" t="s">
        <v>800</v>
      </c>
      <c r="G2933" t="s">
        <v>801</v>
      </c>
      <c r="H2933" t="s">
        <v>452</v>
      </c>
      <c r="I2933" s="3">
        <v>1.369384466471152E-2</v>
      </c>
      <c r="J2933" s="7">
        <v>6910701895.8100004</v>
      </c>
      <c r="K2933">
        <v>3.6555</v>
      </c>
      <c r="L2933" s="3">
        <f t="shared" si="225"/>
        <v>0.96566069792042464</v>
      </c>
      <c r="M2933" s="3">
        <f t="shared" si="226"/>
        <v>1.4180803561956669E-2</v>
      </c>
      <c r="N2933">
        <f t="shared" si="227"/>
        <v>97999306.059723154</v>
      </c>
      <c r="O2933">
        <f t="shared" si="228"/>
        <v>26.808728234091959</v>
      </c>
      <c r="P2933" s="3">
        <f t="shared" si="229"/>
        <v>1.4180803561956667E-2</v>
      </c>
      <c r="Q2933" t="s">
        <v>1638</v>
      </c>
      <c r="R2933" t="s">
        <v>452</v>
      </c>
      <c r="S2933" t="s">
        <v>801</v>
      </c>
    </row>
    <row r="2934" spans="1:19" x14ac:dyDescent="0.35">
      <c r="A2934" t="s">
        <v>73</v>
      </c>
      <c r="B2934" t="s">
        <v>63</v>
      </c>
      <c r="C2934" t="s">
        <v>39</v>
      </c>
      <c r="D2934" t="s">
        <v>40</v>
      </c>
      <c r="E2934" t="s">
        <v>269</v>
      </c>
      <c r="F2934" t="s">
        <v>270</v>
      </c>
      <c r="G2934" t="s">
        <v>271</v>
      </c>
      <c r="H2934" t="s">
        <v>128</v>
      </c>
      <c r="I2934" s="3">
        <v>2.270908308587039E-3</v>
      </c>
      <c r="J2934" s="7">
        <v>22768111124.330002</v>
      </c>
      <c r="K2934">
        <v>3.6555</v>
      </c>
      <c r="L2934" s="3">
        <f t="shared" si="225"/>
        <v>0.96577315585011125</v>
      </c>
      <c r="M2934" s="3">
        <f t="shared" si="226"/>
        <v>2.351388931066423E-3</v>
      </c>
      <c r="N2934">
        <f t="shared" si="227"/>
        <v>53536684.479039855</v>
      </c>
      <c r="O2934">
        <f t="shared" si="228"/>
        <v>14.645516202719151</v>
      </c>
      <c r="P2934" s="3">
        <f t="shared" si="229"/>
        <v>2.351388931066423E-3</v>
      </c>
      <c r="Q2934" t="s">
        <v>1638</v>
      </c>
      <c r="R2934" t="s">
        <v>128</v>
      </c>
      <c r="S2934" t="s">
        <v>271</v>
      </c>
    </row>
    <row r="2935" spans="1:19" x14ac:dyDescent="0.35">
      <c r="A2935" t="s">
        <v>73</v>
      </c>
      <c r="B2935" t="s">
        <v>63</v>
      </c>
      <c r="C2935" t="s">
        <v>29</v>
      </c>
      <c r="D2935" t="s">
        <v>30</v>
      </c>
      <c r="E2935" t="s">
        <v>269</v>
      </c>
      <c r="F2935" t="s">
        <v>270</v>
      </c>
      <c r="G2935" t="s">
        <v>271</v>
      </c>
      <c r="H2935" t="s">
        <v>128</v>
      </c>
      <c r="I2935" s="3">
        <v>2.45950443822827E-3</v>
      </c>
      <c r="J2935" s="7">
        <v>6910701895.8100004</v>
      </c>
      <c r="K2935">
        <v>3.6555</v>
      </c>
      <c r="L2935" s="3">
        <f t="shared" si="225"/>
        <v>0.96566069792042464</v>
      </c>
      <c r="M2935" s="3">
        <f t="shared" si="226"/>
        <v>2.5469654543514887E-3</v>
      </c>
      <c r="N2935">
        <f t="shared" si="227"/>
        <v>17601318.993949413</v>
      </c>
      <c r="O2935">
        <f t="shared" si="228"/>
        <v>4.815023661318401</v>
      </c>
      <c r="P2935" s="3">
        <f t="shared" si="229"/>
        <v>2.5469654543514887E-3</v>
      </c>
      <c r="Q2935" t="s">
        <v>1638</v>
      </c>
      <c r="R2935" t="s">
        <v>128</v>
      </c>
      <c r="S2935" t="s">
        <v>271</v>
      </c>
    </row>
    <row r="2936" spans="1:19" x14ac:dyDescent="0.35">
      <c r="A2936" t="s">
        <v>73</v>
      </c>
      <c r="B2936" t="s">
        <v>63</v>
      </c>
      <c r="C2936" t="s">
        <v>39</v>
      </c>
      <c r="D2936" t="s">
        <v>40</v>
      </c>
      <c r="E2936" t="s">
        <v>802</v>
      </c>
      <c r="F2936" t="s">
        <v>803</v>
      </c>
      <c r="G2936" t="s">
        <v>804</v>
      </c>
      <c r="H2936" t="s">
        <v>452</v>
      </c>
      <c r="I2936" s="3">
        <v>8.1295362130782596E-3</v>
      </c>
      <c r="J2936" s="7">
        <v>22768111124.330002</v>
      </c>
      <c r="K2936">
        <v>3.6555</v>
      </c>
      <c r="L2936" s="3">
        <f t="shared" si="225"/>
        <v>0.96577315585011125</v>
      </c>
      <c r="M2936" s="3">
        <f t="shared" si="226"/>
        <v>8.4176456591634335E-3</v>
      </c>
      <c r="N2936">
        <f t="shared" si="227"/>
        <v>191653891.77306712</v>
      </c>
      <c r="O2936">
        <f t="shared" si="228"/>
        <v>52.428913082496813</v>
      </c>
      <c r="P2936" s="3">
        <f t="shared" si="229"/>
        <v>8.4176456591634335E-3</v>
      </c>
      <c r="Q2936" t="s">
        <v>1638</v>
      </c>
      <c r="R2936" t="s">
        <v>452</v>
      </c>
      <c r="S2936" t="s">
        <v>804</v>
      </c>
    </row>
    <row r="2937" spans="1:19" x14ac:dyDescent="0.35">
      <c r="A2937" t="s">
        <v>73</v>
      </c>
      <c r="B2937" t="s">
        <v>63</v>
      </c>
      <c r="C2937" t="s">
        <v>76</v>
      </c>
      <c r="D2937" t="s">
        <v>77</v>
      </c>
      <c r="E2937" t="s">
        <v>802</v>
      </c>
      <c r="F2937" t="s">
        <v>803</v>
      </c>
      <c r="G2937" t="s">
        <v>804</v>
      </c>
      <c r="H2937" t="s">
        <v>452</v>
      </c>
      <c r="I2937" s="3">
        <v>1.0483512103094001E-2</v>
      </c>
      <c r="J2937" s="7">
        <v>3127478413.5599999</v>
      </c>
      <c r="K2937">
        <v>3.6555</v>
      </c>
      <c r="L2937" s="3">
        <f t="shared" si="225"/>
        <v>0.95314382706178991</v>
      </c>
      <c r="M2937" s="3">
        <f t="shared" si="226"/>
        <v>1.0998877404904371E-2</v>
      </c>
      <c r="N2937">
        <f t="shared" si="227"/>
        <v>34398751.657231249</v>
      </c>
      <c r="O2937">
        <f t="shared" si="228"/>
        <v>9.4101358657451097</v>
      </c>
      <c r="P2937" s="3">
        <f t="shared" si="229"/>
        <v>1.0998877404904369E-2</v>
      </c>
      <c r="Q2937" t="s">
        <v>1638</v>
      </c>
      <c r="R2937" t="s">
        <v>452</v>
      </c>
      <c r="S2937" t="s">
        <v>804</v>
      </c>
    </row>
    <row r="2938" spans="1:19" x14ac:dyDescent="0.35">
      <c r="A2938" t="s">
        <v>73</v>
      </c>
      <c r="B2938" t="s">
        <v>63</v>
      </c>
      <c r="C2938" t="s">
        <v>76</v>
      </c>
      <c r="D2938" t="s">
        <v>77</v>
      </c>
      <c r="E2938" t="s">
        <v>1393</v>
      </c>
      <c r="F2938" t="s">
        <v>1394</v>
      </c>
      <c r="G2938" t="s">
        <v>1395</v>
      </c>
      <c r="H2938" t="s">
        <v>128</v>
      </c>
      <c r="I2938" s="3">
        <v>2.1897842381678801E-3</v>
      </c>
      <c r="J2938" s="7">
        <v>3127478413.5599999</v>
      </c>
      <c r="K2938">
        <v>3.6555</v>
      </c>
      <c r="L2938" s="3">
        <f t="shared" si="225"/>
        <v>0.95314382706178991</v>
      </c>
      <c r="M2938" s="3">
        <f t="shared" si="226"/>
        <v>2.2974331638051116E-3</v>
      </c>
      <c r="N2938">
        <f t="shared" si="227"/>
        <v>7185172.6263973415</v>
      </c>
      <c r="O2938">
        <f t="shared" si="228"/>
        <v>1.9655786147988896</v>
      </c>
      <c r="P2938" s="3">
        <f t="shared" si="229"/>
        <v>2.2974331638051116E-3</v>
      </c>
      <c r="Q2938" t="s">
        <v>1638</v>
      </c>
      <c r="R2938" t="s">
        <v>128</v>
      </c>
      <c r="S2938" t="s">
        <v>1395</v>
      </c>
    </row>
    <row r="2939" spans="1:19" x14ac:dyDescent="0.35">
      <c r="A2939" t="s">
        <v>73</v>
      </c>
      <c r="B2939" t="s">
        <v>63</v>
      </c>
      <c r="C2939" t="s">
        <v>29</v>
      </c>
      <c r="D2939" t="s">
        <v>30</v>
      </c>
      <c r="E2939" t="s">
        <v>1393</v>
      </c>
      <c r="F2939" t="s">
        <v>1394</v>
      </c>
      <c r="G2939" t="s">
        <v>1395</v>
      </c>
      <c r="H2939" t="s">
        <v>128</v>
      </c>
      <c r="I2939" s="3">
        <v>9.8166306328624996E-4</v>
      </c>
      <c r="J2939" s="7">
        <v>6910701895.8100004</v>
      </c>
      <c r="K2939">
        <v>3.6555</v>
      </c>
      <c r="L2939" s="3">
        <f t="shared" si="225"/>
        <v>0.96566069792042464</v>
      </c>
      <c r="M2939" s="3">
        <f t="shared" si="226"/>
        <v>1.0165714162337629E-3</v>
      </c>
      <c r="N2939">
        <f t="shared" si="227"/>
        <v>7025222.0133929225</v>
      </c>
      <c r="O2939">
        <f t="shared" si="228"/>
        <v>1.9218224629716651</v>
      </c>
      <c r="P2939" s="3">
        <f t="shared" si="229"/>
        <v>1.0165714162337629E-3</v>
      </c>
      <c r="Q2939" t="s">
        <v>1638</v>
      </c>
      <c r="R2939" t="s">
        <v>128</v>
      </c>
      <c r="S2939" t="s">
        <v>1395</v>
      </c>
    </row>
    <row r="2940" spans="1:19" x14ac:dyDescent="0.35">
      <c r="A2940" t="s">
        <v>73</v>
      </c>
      <c r="B2940" t="s">
        <v>63</v>
      </c>
      <c r="C2940" t="s">
        <v>29</v>
      </c>
      <c r="D2940" t="s">
        <v>30</v>
      </c>
      <c r="E2940" t="s">
        <v>823</v>
      </c>
      <c r="F2940" t="s">
        <v>824</v>
      </c>
      <c r="G2940" t="s">
        <v>825</v>
      </c>
      <c r="H2940" t="s">
        <v>452</v>
      </c>
      <c r="I2940" s="3">
        <v>1.1991237010003E-6</v>
      </c>
      <c r="J2940" s="7">
        <v>6910701895.8100004</v>
      </c>
      <c r="K2940">
        <v>3.6555</v>
      </c>
      <c r="L2940" s="3">
        <f t="shared" si="225"/>
        <v>0.96566069792042464</v>
      </c>
      <c r="M2940" s="3">
        <f t="shared" si="226"/>
        <v>1.2417650460277032E-6</v>
      </c>
      <c r="N2940">
        <f t="shared" si="227"/>
        <v>8581.4680577342406</v>
      </c>
      <c r="O2940">
        <f t="shared" si="228"/>
        <v>2.3475497353944033E-3</v>
      </c>
      <c r="P2940" s="3">
        <f t="shared" si="229"/>
        <v>1.2417650460277032E-6</v>
      </c>
      <c r="Q2940" t="s">
        <v>1638</v>
      </c>
      <c r="R2940" t="s">
        <v>452</v>
      </c>
      <c r="S2940" t="s">
        <v>825</v>
      </c>
    </row>
    <row r="2941" spans="1:19" x14ac:dyDescent="0.35">
      <c r="A2941" t="s">
        <v>73</v>
      </c>
      <c r="B2941" t="s">
        <v>63</v>
      </c>
      <c r="C2941" t="s">
        <v>39</v>
      </c>
      <c r="D2941" t="s">
        <v>40</v>
      </c>
      <c r="E2941" t="s">
        <v>283</v>
      </c>
      <c r="F2941" t="s">
        <v>284</v>
      </c>
      <c r="H2941" t="s">
        <v>128</v>
      </c>
      <c r="I2941" s="3">
        <v>8.4713142204706016E-4</v>
      </c>
      <c r="J2941" s="7">
        <v>22768111124.330002</v>
      </c>
      <c r="K2941">
        <v>3.6555</v>
      </c>
      <c r="L2941" s="3">
        <f t="shared" si="225"/>
        <v>0.96577315585011125</v>
      </c>
      <c r="M2941" s="3">
        <f t="shared" si="226"/>
        <v>8.7715362237562086E-4</v>
      </c>
      <c r="N2941">
        <f t="shared" si="227"/>
        <v>19971131.14735673</v>
      </c>
      <c r="O2941">
        <f t="shared" si="228"/>
        <v>5.4633103945716677</v>
      </c>
      <c r="P2941" s="3">
        <f t="shared" si="229"/>
        <v>8.7715362237562086E-4</v>
      </c>
      <c r="Q2941" t="s">
        <v>1638</v>
      </c>
      <c r="R2941" t="s">
        <v>128</v>
      </c>
      <c r="S2941" t="s">
        <v>285</v>
      </c>
    </row>
    <row r="2942" spans="1:19" x14ac:dyDescent="0.35">
      <c r="A2942" t="s">
        <v>73</v>
      </c>
      <c r="B2942" t="s">
        <v>63</v>
      </c>
      <c r="C2942" t="s">
        <v>76</v>
      </c>
      <c r="D2942" t="s">
        <v>77</v>
      </c>
      <c r="E2942" t="s">
        <v>823</v>
      </c>
      <c r="F2942" t="s">
        <v>824</v>
      </c>
      <c r="G2942" t="s">
        <v>825</v>
      </c>
      <c r="H2942" t="s">
        <v>452</v>
      </c>
      <c r="I2942" s="3">
        <v>2.6400977979567499E-6</v>
      </c>
      <c r="J2942" s="7">
        <v>3127478413.5599999</v>
      </c>
      <c r="K2942">
        <v>3.6555</v>
      </c>
      <c r="L2942" s="3">
        <f t="shared" si="225"/>
        <v>0.95314382706178991</v>
      </c>
      <c r="M2942" s="3">
        <f t="shared" si="226"/>
        <v>2.7698839597957119E-6</v>
      </c>
      <c r="N2942">
        <f t="shared" si="227"/>
        <v>8662.7522923271845</v>
      </c>
      <c r="O2942">
        <f t="shared" si="228"/>
        <v>2.3697858821849771E-3</v>
      </c>
      <c r="P2942" s="3">
        <f t="shared" si="229"/>
        <v>2.7698839597957119E-6</v>
      </c>
      <c r="Q2942" t="s">
        <v>1638</v>
      </c>
      <c r="R2942" t="s">
        <v>452</v>
      </c>
      <c r="S2942" t="s">
        <v>825</v>
      </c>
    </row>
    <row r="2943" spans="1:19" x14ac:dyDescent="0.35">
      <c r="A2943" t="s">
        <v>73</v>
      </c>
      <c r="B2943" t="s">
        <v>63</v>
      </c>
      <c r="C2943" t="s">
        <v>39</v>
      </c>
      <c r="D2943" t="s">
        <v>40</v>
      </c>
      <c r="E2943" t="s">
        <v>823</v>
      </c>
      <c r="F2943" t="s">
        <v>824</v>
      </c>
      <c r="G2943" t="s">
        <v>825</v>
      </c>
      <c r="H2943" t="s">
        <v>452</v>
      </c>
      <c r="I2943" s="3">
        <v>3.69058082500402E-7</v>
      </c>
      <c r="J2943" s="7">
        <v>22768111124.330002</v>
      </c>
      <c r="K2943">
        <v>3.6555</v>
      </c>
      <c r="L2943" s="3">
        <f t="shared" si="225"/>
        <v>0.96577315585011125</v>
      </c>
      <c r="M2943" s="3">
        <f t="shared" si="226"/>
        <v>3.8213744114221385E-7</v>
      </c>
      <c r="N2943">
        <f t="shared" si="227"/>
        <v>8700.5477246930404</v>
      </c>
      <c r="O2943">
        <f t="shared" si="228"/>
        <v>2.3801252153448338E-3</v>
      </c>
      <c r="P2943" s="3">
        <f t="shared" si="229"/>
        <v>3.8213744114221385E-7</v>
      </c>
      <c r="Q2943" t="s">
        <v>1638</v>
      </c>
      <c r="R2943" t="s">
        <v>452</v>
      </c>
      <c r="S2943" t="s">
        <v>825</v>
      </c>
    </row>
    <row r="2944" spans="1:19" x14ac:dyDescent="0.35">
      <c r="A2944" t="s">
        <v>73</v>
      </c>
      <c r="B2944" t="s">
        <v>63</v>
      </c>
      <c r="C2944" t="s">
        <v>29</v>
      </c>
      <c r="D2944" t="s">
        <v>30</v>
      </c>
      <c r="E2944" t="s">
        <v>286</v>
      </c>
      <c r="F2944" t="s">
        <v>287</v>
      </c>
      <c r="H2944" t="s">
        <v>128</v>
      </c>
      <c r="I2944" s="3">
        <v>1.9066369556670201E-3</v>
      </c>
      <c r="J2944" s="7">
        <v>6910701895.8100004</v>
      </c>
      <c r="K2944">
        <v>3.6555</v>
      </c>
      <c r="L2944" s="3">
        <f t="shared" si="225"/>
        <v>0.96566069792042464</v>
      </c>
      <c r="M2944" s="3">
        <f t="shared" si="226"/>
        <v>1.9744377707128519E-3</v>
      </c>
      <c r="N2944">
        <f t="shared" si="227"/>
        <v>13644750.845224177</v>
      </c>
      <c r="O2944">
        <f t="shared" si="228"/>
        <v>3.7326633416014707</v>
      </c>
      <c r="P2944" s="3">
        <f t="shared" si="229"/>
        <v>1.9744377707128519E-3</v>
      </c>
      <c r="Q2944" t="s">
        <v>1638</v>
      </c>
      <c r="R2944" t="s">
        <v>128</v>
      </c>
      <c r="S2944" t="s">
        <v>285</v>
      </c>
    </row>
    <row r="2945" spans="1:19" x14ac:dyDescent="0.35">
      <c r="A2945" t="s">
        <v>73</v>
      </c>
      <c r="B2945" t="s">
        <v>63</v>
      </c>
      <c r="C2945" t="s">
        <v>39</v>
      </c>
      <c r="D2945" t="s">
        <v>40</v>
      </c>
      <c r="E2945" t="s">
        <v>286</v>
      </c>
      <c r="F2945" t="s">
        <v>287</v>
      </c>
      <c r="H2945" t="s">
        <v>128</v>
      </c>
      <c r="I2945" s="3">
        <v>4.37646194919563E-3</v>
      </c>
      <c r="J2945" s="7">
        <v>22768111124.330002</v>
      </c>
      <c r="K2945">
        <v>3.6555</v>
      </c>
      <c r="L2945" s="3">
        <f t="shared" si="225"/>
        <v>0.96577315585011125</v>
      </c>
      <c r="M2945" s="3">
        <f t="shared" si="226"/>
        <v>4.5315630515152363E-3</v>
      </c>
      <c r="N2945">
        <f t="shared" si="227"/>
        <v>103175131.12380686</v>
      </c>
      <c r="O2945">
        <f t="shared" si="228"/>
        <v>28.224628949201715</v>
      </c>
      <c r="P2945" s="3">
        <f t="shared" si="229"/>
        <v>4.5315630515152363E-3</v>
      </c>
      <c r="Q2945" t="s">
        <v>1638</v>
      </c>
      <c r="R2945" t="s">
        <v>128</v>
      </c>
      <c r="S2945" t="s">
        <v>285</v>
      </c>
    </row>
    <row r="2946" spans="1:19" x14ac:dyDescent="0.35">
      <c r="A2946" t="s">
        <v>73</v>
      </c>
      <c r="B2946" t="s">
        <v>63</v>
      </c>
      <c r="C2946" t="s">
        <v>76</v>
      </c>
      <c r="D2946" t="s">
        <v>77</v>
      </c>
      <c r="E2946" t="s">
        <v>838</v>
      </c>
      <c r="F2946" t="s">
        <v>839</v>
      </c>
      <c r="G2946" t="s">
        <v>840</v>
      </c>
      <c r="H2946" t="s">
        <v>452</v>
      </c>
      <c r="I2946" s="3">
        <v>4.13967737243706E-3</v>
      </c>
      <c r="J2946" s="7">
        <v>3127478413.5599999</v>
      </c>
      <c r="K2946">
        <v>3.6555</v>
      </c>
      <c r="L2946" s="3">
        <f t="shared" ref="L2946:L3009" si="230">SUMIFS($I$2:$I$3582,$A$2:$A$3582,$A2946,$B$2:$B$3582,$B2946,$C$2:$C$3582,$C2946)</f>
        <v>0.95314382706178991</v>
      </c>
      <c r="M2946" s="3">
        <f t="shared" ref="M2946:M3009" si="231">IF(L2946=0,0,I2946/L2946)</f>
        <v>4.3431822720797989E-3</v>
      </c>
      <c r="N2946">
        <f t="shared" ref="N2946:N3009" si="232">M2946*J2946</f>
        <v>13583208.802086046</v>
      </c>
      <c r="O2946">
        <f t="shared" ref="O2946:O3009" si="233">IF(K2946=0,"",N2946/K2946/1000000)</f>
        <v>3.7158278763742434</v>
      </c>
      <c r="P2946" s="3">
        <f t="shared" ref="P2946:P3009" si="234">IF(J2946=0,0,N2946/J2946)</f>
        <v>4.3431822720797989E-3</v>
      </c>
      <c r="Q2946" t="s">
        <v>1638</v>
      </c>
      <c r="R2946" t="s">
        <v>452</v>
      </c>
      <c r="S2946" t="s">
        <v>840</v>
      </c>
    </row>
    <row r="2947" spans="1:19" x14ac:dyDescent="0.35">
      <c r="A2947" t="s">
        <v>73</v>
      </c>
      <c r="B2947" t="s">
        <v>63</v>
      </c>
      <c r="C2947" t="s">
        <v>39</v>
      </c>
      <c r="D2947" t="s">
        <v>40</v>
      </c>
      <c r="E2947" t="s">
        <v>1466</v>
      </c>
      <c r="F2947" t="s">
        <v>1467</v>
      </c>
      <c r="G2947" t="s">
        <v>1468</v>
      </c>
      <c r="H2947" t="s">
        <v>452</v>
      </c>
      <c r="I2947" s="3">
        <v>4.9478452059978596E-3</v>
      </c>
      <c r="J2947" s="7">
        <v>22768111124.330002</v>
      </c>
      <c r="K2947">
        <v>3.6555</v>
      </c>
      <c r="L2947" s="3">
        <f t="shared" si="230"/>
        <v>0.96577315585011125</v>
      </c>
      <c r="M2947" s="3">
        <f t="shared" si="231"/>
        <v>5.1231960383518564E-3</v>
      </c>
      <c r="N2947">
        <f t="shared" si="232"/>
        <v>116645496.71292229</v>
      </c>
      <c r="O2947">
        <f t="shared" si="233"/>
        <v>31.909587392401118</v>
      </c>
      <c r="P2947" s="3">
        <f t="shared" si="234"/>
        <v>5.1231960383518564E-3</v>
      </c>
      <c r="Q2947" t="s">
        <v>1638</v>
      </c>
      <c r="R2947" t="s">
        <v>452</v>
      </c>
      <c r="S2947" t="s">
        <v>1468</v>
      </c>
    </row>
    <row r="2948" spans="1:19" x14ac:dyDescent="0.35">
      <c r="A2948" t="s">
        <v>73</v>
      </c>
      <c r="B2948" t="s">
        <v>63</v>
      </c>
      <c r="C2948" t="s">
        <v>29</v>
      </c>
      <c r="D2948" t="s">
        <v>30</v>
      </c>
      <c r="E2948" t="s">
        <v>288</v>
      </c>
      <c r="F2948" t="s">
        <v>289</v>
      </c>
      <c r="H2948" t="s">
        <v>128</v>
      </c>
      <c r="I2948" s="3">
        <v>7.83078196185686E-3</v>
      </c>
      <c r="J2948" s="7">
        <v>6910701895.8100004</v>
      </c>
      <c r="K2948">
        <v>3.6555</v>
      </c>
      <c r="L2948" s="3">
        <f t="shared" si="230"/>
        <v>0.96566069792042464</v>
      </c>
      <c r="M2948" s="3">
        <f t="shared" si="231"/>
        <v>8.1092478742488452E-3</v>
      </c>
      <c r="N2948">
        <f t="shared" si="232"/>
        <v>56040594.65816471</v>
      </c>
      <c r="O2948">
        <f t="shared" si="233"/>
        <v>15.330486843978855</v>
      </c>
      <c r="P2948" s="3">
        <f t="shared" si="234"/>
        <v>8.1092478742488452E-3</v>
      </c>
      <c r="Q2948" t="s">
        <v>1638</v>
      </c>
      <c r="R2948" t="s">
        <v>128</v>
      </c>
      <c r="S2948" t="s">
        <v>285</v>
      </c>
    </row>
    <row r="2949" spans="1:19" x14ac:dyDescent="0.35">
      <c r="A2949" t="s">
        <v>73</v>
      </c>
      <c r="B2949" t="s">
        <v>63</v>
      </c>
      <c r="C2949" t="s">
        <v>39</v>
      </c>
      <c r="D2949" t="s">
        <v>40</v>
      </c>
      <c r="E2949" t="s">
        <v>288</v>
      </c>
      <c r="F2949" t="s">
        <v>289</v>
      </c>
      <c r="H2949" t="s">
        <v>128</v>
      </c>
      <c r="I2949" s="3">
        <v>1.859444512230814E-3</v>
      </c>
      <c r="J2949" s="7">
        <v>22768111124.330002</v>
      </c>
      <c r="K2949">
        <v>3.6555</v>
      </c>
      <c r="L2949" s="3">
        <f t="shared" si="230"/>
        <v>0.96577315585011125</v>
      </c>
      <c r="M2949" s="3">
        <f t="shared" si="231"/>
        <v>1.9253429244407382E-3</v>
      </c>
      <c r="N2949">
        <f t="shared" si="232"/>
        <v>43836421.656109229</v>
      </c>
      <c r="O2949">
        <f t="shared" si="233"/>
        <v>11.991908536755362</v>
      </c>
      <c r="P2949" s="3">
        <f t="shared" si="234"/>
        <v>1.9253429244407382E-3</v>
      </c>
      <c r="Q2949" t="s">
        <v>1638</v>
      </c>
      <c r="R2949" t="s">
        <v>128</v>
      </c>
      <c r="S2949" t="s">
        <v>285</v>
      </c>
    </row>
    <row r="2950" spans="1:19" x14ac:dyDescent="0.35">
      <c r="A2950" t="s">
        <v>73</v>
      </c>
      <c r="B2950" t="s">
        <v>63</v>
      </c>
      <c r="C2950" t="s">
        <v>76</v>
      </c>
      <c r="D2950" t="s">
        <v>77</v>
      </c>
      <c r="E2950" t="s">
        <v>1466</v>
      </c>
      <c r="F2950" t="s">
        <v>1467</v>
      </c>
      <c r="G2950" t="s">
        <v>1468</v>
      </c>
      <c r="H2950" t="s">
        <v>452</v>
      </c>
      <c r="I2950" s="3">
        <v>2.0352100699391001E-2</v>
      </c>
      <c r="J2950" s="7">
        <v>3127478413.5599999</v>
      </c>
      <c r="K2950">
        <v>3.6555</v>
      </c>
      <c r="L2950" s="3">
        <f t="shared" si="230"/>
        <v>0.95314382706178991</v>
      </c>
      <c r="M2950" s="3">
        <f t="shared" si="231"/>
        <v>2.1352601907027435E-2</v>
      </c>
      <c r="N2950">
        <f t="shared" si="232"/>
        <v>66779801.53756839</v>
      </c>
      <c r="O2950">
        <f t="shared" si="233"/>
        <v>18.268308449615205</v>
      </c>
      <c r="P2950" s="3">
        <f t="shared" si="234"/>
        <v>2.1352601907027435E-2</v>
      </c>
      <c r="Q2950" t="s">
        <v>1638</v>
      </c>
      <c r="R2950" t="s">
        <v>452</v>
      </c>
      <c r="S2950" t="s">
        <v>1468</v>
      </c>
    </row>
    <row r="2951" spans="1:19" x14ac:dyDescent="0.35">
      <c r="A2951" t="s">
        <v>73</v>
      </c>
      <c r="B2951" t="s">
        <v>63</v>
      </c>
      <c r="C2951" t="s">
        <v>39</v>
      </c>
      <c r="D2951" t="s">
        <v>40</v>
      </c>
      <c r="E2951" t="s">
        <v>1201</v>
      </c>
      <c r="F2951" t="s">
        <v>1202</v>
      </c>
      <c r="H2951" t="s">
        <v>128</v>
      </c>
      <c r="I2951" s="3">
        <v>5.18814760343486E-3</v>
      </c>
      <c r="J2951" s="7">
        <v>22768111124.330002</v>
      </c>
      <c r="K2951">
        <v>3.6555</v>
      </c>
      <c r="L2951" s="3">
        <f t="shared" si="230"/>
        <v>0.96577315585011125</v>
      </c>
      <c r="M2951" s="3">
        <f t="shared" si="231"/>
        <v>5.3720147138155332E-3</v>
      </c>
      <c r="N2951">
        <f t="shared" si="232"/>
        <v>122310627.96568789</v>
      </c>
      <c r="O2951">
        <f t="shared" si="233"/>
        <v>33.459342898560493</v>
      </c>
      <c r="P2951" s="3">
        <f t="shared" si="234"/>
        <v>5.3720147138155332E-3</v>
      </c>
      <c r="Q2951" t="s">
        <v>1638</v>
      </c>
      <c r="R2951" t="s">
        <v>128</v>
      </c>
      <c r="S2951" t="s">
        <v>1203</v>
      </c>
    </row>
    <row r="2952" spans="1:19" x14ac:dyDescent="0.35">
      <c r="A2952" t="s">
        <v>73</v>
      </c>
      <c r="B2952" t="s">
        <v>63</v>
      </c>
      <c r="C2952" t="s">
        <v>29</v>
      </c>
      <c r="D2952" t="s">
        <v>30</v>
      </c>
      <c r="E2952" t="s">
        <v>1466</v>
      </c>
      <c r="F2952" t="s">
        <v>1467</v>
      </c>
      <c r="G2952" t="s">
        <v>1468</v>
      </c>
      <c r="H2952" t="s">
        <v>452</v>
      </c>
      <c r="I2952" s="3">
        <v>2.4114409370960101E-5</v>
      </c>
      <c r="J2952" s="7">
        <v>6910701895.8100004</v>
      </c>
      <c r="K2952">
        <v>3.6555</v>
      </c>
      <c r="L2952" s="3">
        <f t="shared" si="230"/>
        <v>0.96566069792042464</v>
      </c>
      <c r="M2952" s="3">
        <f t="shared" si="231"/>
        <v>2.4971927948285674E-5</v>
      </c>
      <c r="N2952">
        <f t="shared" si="232"/>
        <v>172573.54981424854</v>
      </c>
      <c r="O2952">
        <f t="shared" si="233"/>
        <v>4.7209287324373836E-2</v>
      </c>
      <c r="P2952" s="3">
        <f t="shared" si="234"/>
        <v>2.4971927948285674E-5</v>
      </c>
      <c r="Q2952" t="s">
        <v>1638</v>
      </c>
      <c r="R2952" t="s">
        <v>452</v>
      </c>
      <c r="S2952" t="s">
        <v>1468</v>
      </c>
    </row>
    <row r="2953" spans="1:19" x14ac:dyDescent="0.35">
      <c r="A2953" t="s">
        <v>73</v>
      </c>
      <c r="B2953" t="s">
        <v>63</v>
      </c>
      <c r="C2953" t="s">
        <v>29</v>
      </c>
      <c r="D2953" t="s">
        <v>30</v>
      </c>
      <c r="E2953" t="s">
        <v>859</v>
      </c>
      <c r="F2953" t="s">
        <v>860</v>
      </c>
      <c r="G2953" t="s">
        <v>861</v>
      </c>
      <c r="H2953" t="s">
        <v>452</v>
      </c>
      <c r="I2953" s="3">
        <v>6.1705221245761898E-6</v>
      </c>
      <c r="J2953" s="7">
        <v>6910701895.8100004</v>
      </c>
      <c r="K2953">
        <v>3.6555</v>
      </c>
      <c r="L2953" s="3">
        <f t="shared" si="230"/>
        <v>0.96566069792042464</v>
      </c>
      <c r="M2953" s="3">
        <f t="shared" si="231"/>
        <v>6.3899484962622678E-6</v>
      </c>
      <c r="N2953">
        <f t="shared" si="232"/>
        <v>44159.029187247914</v>
      </c>
      <c r="O2953">
        <f t="shared" si="233"/>
        <v>1.2080161178292411E-2</v>
      </c>
      <c r="P2953" s="3">
        <f t="shared" si="234"/>
        <v>6.3899484962622678E-6</v>
      </c>
      <c r="Q2953" t="s">
        <v>1638</v>
      </c>
      <c r="R2953" t="s">
        <v>452</v>
      </c>
      <c r="S2953" t="s">
        <v>861</v>
      </c>
    </row>
    <row r="2954" spans="1:19" x14ac:dyDescent="0.35">
      <c r="A2954" t="s">
        <v>73</v>
      </c>
      <c r="B2954" t="s">
        <v>63</v>
      </c>
      <c r="C2954" t="s">
        <v>29</v>
      </c>
      <c r="D2954" t="s">
        <v>30</v>
      </c>
      <c r="E2954" t="s">
        <v>1201</v>
      </c>
      <c r="F2954" t="s">
        <v>1202</v>
      </c>
      <c r="H2954" t="s">
        <v>128</v>
      </c>
      <c r="I2954" s="3">
        <v>9.6044695759206905E-3</v>
      </c>
      <c r="J2954" s="7">
        <v>6910701895.8100004</v>
      </c>
      <c r="K2954">
        <v>3.6555</v>
      </c>
      <c r="L2954" s="3">
        <f t="shared" si="230"/>
        <v>0.96566069792042464</v>
      </c>
      <c r="M2954" s="3">
        <f t="shared" si="231"/>
        <v>9.9460085686454511E-3</v>
      </c>
      <c r="N2954">
        <f t="shared" si="232"/>
        <v>68733900.271080628</v>
      </c>
      <c r="O2954">
        <f t="shared" si="233"/>
        <v>18.802872458235708</v>
      </c>
      <c r="P2954" s="3">
        <f t="shared" si="234"/>
        <v>9.9460085686454511E-3</v>
      </c>
      <c r="Q2954" t="s">
        <v>1638</v>
      </c>
      <c r="R2954" t="s">
        <v>128</v>
      </c>
      <c r="S2954" t="s">
        <v>1203</v>
      </c>
    </row>
    <row r="2955" spans="1:19" x14ac:dyDescent="0.35">
      <c r="A2955" t="s">
        <v>73</v>
      </c>
      <c r="B2955" t="s">
        <v>63</v>
      </c>
      <c r="C2955" t="s">
        <v>39</v>
      </c>
      <c r="D2955" t="s">
        <v>40</v>
      </c>
      <c r="E2955" t="s">
        <v>134</v>
      </c>
      <c r="F2955" t="s">
        <v>135</v>
      </c>
      <c r="H2955" t="s">
        <v>128</v>
      </c>
      <c r="I2955" s="3">
        <v>2.4211913746559248E-3</v>
      </c>
      <c r="J2955" s="7">
        <v>22768111124.330002</v>
      </c>
      <c r="K2955">
        <v>3.6555</v>
      </c>
      <c r="L2955" s="3">
        <f t="shared" si="230"/>
        <v>0.96577315585011125</v>
      </c>
      <c r="M2955" s="3">
        <f t="shared" si="231"/>
        <v>2.5069980046449909E-3</v>
      </c>
      <c r="N2955">
        <f t="shared" si="232"/>
        <v>57079609.158230737</v>
      </c>
      <c r="O2955">
        <f t="shared" si="233"/>
        <v>15.614720054228076</v>
      </c>
      <c r="P2955" s="3">
        <f t="shared" si="234"/>
        <v>2.5069980046449909E-3</v>
      </c>
      <c r="Q2955" t="s">
        <v>1638</v>
      </c>
      <c r="R2955" t="s">
        <v>128</v>
      </c>
      <c r="S2955" t="s">
        <v>136</v>
      </c>
    </row>
    <row r="2956" spans="1:19" x14ac:dyDescent="0.35">
      <c r="A2956" t="s">
        <v>73</v>
      </c>
      <c r="B2956" t="s">
        <v>63</v>
      </c>
      <c r="C2956" t="s">
        <v>39</v>
      </c>
      <c r="D2956" t="s">
        <v>40</v>
      </c>
      <c r="E2956" t="s">
        <v>859</v>
      </c>
      <c r="F2956" t="s">
        <v>860</v>
      </c>
      <c r="G2956" t="s">
        <v>861</v>
      </c>
      <c r="H2956" t="s">
        <v>452</v>
      </c>
      <c r="I2956" s="3">
        <v>1.899121051002504E-6</v>
      </c>
      <c r="J2956" s="7">
        <v>22768111124.330002</v>
      </c>
      <c r="K2956">
        <v>3.6555</v>
      </c>
      <c r="L2956" s="3">
        <f t="shared" si="230"/>
        <v>0.96577315585011125</v>
      </c>
      <c r="M2956" s="3">
        <f t="shared" si="231"/>
        <v>1.9664255933173289E-6</v>
      </c>
      <c r="N2956">
        <f t="shared" si="232"/>
        <v>44771.796426375498</v>
      </c>
      <c r="O2956">
        <f t="shared" si="233"/>
        <v>1.2247790022261113E-2</v>
      </c>
      <c r="P2956" s="3">
        <f t="shared" si="234"/>
        <v>1.9664255933173289E-6</v>
      </c>
      <c r="Q2956" t="s">
        <v>1638</v>
      </c>
      <c r="R2956" t="s">
        <v>452</v>
      </c>
      <c r="S2956" t="s">
        <v>861</v>
      </c>
    </row>
    <row r="2957" spans="1:19" x14ac:dyDescent="0.35">
      <c r="A2957" t="s">
        <v>73</v>
      </c>
      <c r="B2957" t="s">
        <v>63</v>
      </c>
      <c r="C2957" t="s">
        <v>76</v>
      </c>
      <c r="D2957" t="s">
        <v>77</v>
      </c>
      <c r="E2957" t="s">
        <v>859</v>
      </c>
      <c r="F2957" t="s">
        <v>860</v>
      </c>
      <c r="G2957" t="s">
        <v>861</v>
      </c>
      <c r="H2957" t="s">
        <v>452</v>
      </c>
      <c r="I2957" s="3">
        <v>1.3585572414074459E-5</v>
      </c>
      <c r="J2957" s="7">
        <v>3127478413.5599999</v>
      </c>
      <c r="K2957">
        <v>3.6555</v>
      </c>
      <c r="L2957" s="3">
        <f t="shared" si="230"/>
        <v>0.95314382706178991</v>
      </c>
      <c r="M2957" s="3">
        <f t="shared" si="231"/>
        <v>1.4253433771851665E-5</v>
      </c>
      <c r="N2957">
        <f t="shared" si="232"/>
        <v>44577.306440573171</v>
      </c>
      <c r="O2957">
        <f t="shared" si="233"/>
        <v>1.2194585266194276E-2</v>
      </c>
      <c r="P2957" s="3">
        <f t="shared" si="234"/>
        <v>1.4253433771851665E-5</v>
      </c>
      <c r="Q2957" t="s">
        <v>1638</v>
      </c>
      <c r="R2957" t="s">
        <v>452</v>
      </c>
      <c r="S2957" t="s">
        <v>861</v>
      </c>
    </row>
    <row r="2958" spans="1:19" x14ac:dyDescent="0.35">
      <c r="A2958" t="s">
        <v>73</v>
      </c>
      <c r="B2958" t="s">
        <v>63</v>
      </c>
      <c r="C2958" t="s">
        <v>29</v>
      </c>
      <c r="D2958" t="s">
        <v>30</v>
      </c>
      <c r="E2958" t="s">
        <v>134</v>
      </c>
      <c r="F2958" t="s">
        <v>135</v>
      </c>
      <c r="H2958" t="s">
        <v>128</v>
      </c>
      <c r="I2958" s="3">
        <v>8.8967361420309206E-3</v>
      </c>
      <c r="J2958" s="7">
        <v>6910701895.8100004</v>
      </c>
      <c r="K2958">
        <v>3.6555</v>
      </c>
      <c r="L2958" s="3">
        <f t="shared" si="230"/>
        <v>0.96566069792042464</v>
      </c>
      <c r="M2958" s="3">
        <f t="shared" si="231"/>
        <v>9.2131078350711302E-3</v>
      </c>
      <c r="N2958">
        <f t="shared" si="232"/>
        <v>63669041.782128029</v>
      </c>
      <c r="O2958">
        <f t="shared" si="233"/>
        <v>17.417327802524422</v>
      </c>
      <c r="P2958" s="3">
        <f t="shared" si="234"/>
        <v>9.2131078350711302E-3</v>
      </c>
      <c r="Q2958" t="s">
        <v>1638</v>
      </c>
      <c r="R2958" t="s">
        <v>128</v>
      </c>
      <c r="S2958" t="s">
        <v>136</v>
      </c>
    </row>
    <row r="2959" spans="1:19" x14ac:dyDescent="0.35">
      <c r="A2959" t="s">
        <v>73</v>
      </c>
      <c r="B2959" t="s">
        <v>63</v>
      </c>
      <c r="C2959" t="s">
        <v>76</v>
      </c>
      <c r="D2959" t="s">
        <v>77</v>
      </c>
      <c r="E2959" t="s">
        <v>134</v>
      </c>
      <c r="F2959" t="s">
        <v>135</v>
      </c>
      <c r="H2959" t="s">
        <v>128</v>
      </c>
      <c r="I2959" s="3">
        <v>2.3041085145470699E-3</v>
      </c>
      <c r="J2959" s="7">
        <v>3127478413.5599999</v>
      </c>
      <c r="K2959">
        <v>3.6555</v>
      </c>
      <c r="L2959" s="3">
        <f t="shared" si="230"/>
        <v>0.95314382706178991</v>
      </c>
      <c r="M2959" s="3">
        <f t="shared" si="231"/>
        <v>2.4173775763200746E-3</v>
      </c>
      <c r="N2959">
        <f t="shared" si="232"/>
        <v>7560296.1873650244</v>
      </c>
      <c r="O2959">
        <f t="shared" si="233"/>
        <v>2.0681975618561137</v>
      </c>
      <c r="P2959" s="3">
        <f t="shared" si="234"/>
        <v>2.4173775763200746E-3</v>
      </c>
      <c r="Q2959" t="s">
        <v>1638</v>
      </c>
      <c r="R2959" t="s">
        <v>128</v>
      </c>
      <c r="S2959" t="s">
        <v>136</v>
      </c>
    </row>
    <row r="2960" spans="1:19" x14ac:dyDescent="0.35">
      <c r="A2960" t="s">
        <v>73</v>
      </c>
      <c r="B2960" t="s">
        <v>63</v>
      </c>
      <c r="C2960" t="s">
        <v>76</v>
      </c>
      <c r="D2960" t="s">
        <v>77</v>
      </c>
      <c r="E2960" t="s">
        <v>1469</v>
      </c>
      <c r="F2960" t="s">
        <v>1470</v>
      </c>
      <c r="G2960" t="s">
        <v>1471</v>
      </c>
      <c r="H2960" t="s">
        <v>452</v>
      </c>
      <c r="I2960" s="3">
        <v>2.0154140102344498E-2</v>
      </c>
      <c r="J2960" s="7">
        <v>3127478413.5599999</v>
      </c>
      <c r="K2960">
        <v>3.6555</v>
      </c>
      <c r="L2960" s="3">
        <f t="shared" si="230"/>
        <v>0.95314382706178991</v>
      </c>
      <c r="M2960" s="3">
        <f t="shared" si="231"/>
        <v>2.1144909645454752E-2</v>
      </c>
      <c r="N2960">
        <f t="shared" si="232"/>
        <v>66130248.472836368</v>
      </c>
      <c r="O2960">
        <f t="shared" si="233"/>
        <v>18.090616460904489</v>
      </c>
      <c r="P2960" s="3">
        <f t="shared" si="234"/>
        <v>2.1144909645454752E-2</v>
      </c>
      <c r="Q2960" t="s">
        <v>1638</v>
      </c>
      <c r="R2960" t="s">
        <v>452</v>
      </c>
      <c r="S2960" t="s">
        <v>1471</v>
      </c>
    </row>
    <row r="2961" spans="1:19" x14ac:dyDescent="0.35">
      <c r="A2961" t="s">
        <v>73</v>
      </c>
      <c r="B2961" t="s">
        <v>63</v>
      </c>
      <c r="C2961" t="s">
        <v>39</v>
      </c>
      <c r="D2961" t="s">
        <v>40</v>
      </c>
      <c r="E2961" t="s">
        <v>1469</v>
      </c>
      <c r="F2961" t="s">
        <v>1470</v>
      </c>
      <c r="G2961" t="s">
        <v>1471</v>
      </c>
      <c r="H2961" t="s">
        <v>452</v>
      </c>
      <c r="I2961" s="3">
        <v>3.75644765484099E-3</v>
      </c>
      <c r="J2961" s="7">
        <v>22768111124.330002</v>
      </c>
      <c r="K2961">
        <v>3.6555</v>
      </c>
      <c r="L2961" s="3">
        <f t="shared" si="230"/>
        <v>0.96577315585011125</v>
      </c>
      <c r="M2961" s="3">
        <f t="shared" si="231"/>
        <v>3.8895755510354999E-3</v>
      </c>
      <c r="N2961">
        <f t="shared" si="232"/>
        <v>88558288.372453362</v>
      </c>
      <c r="O2961">
        <f t="shared" si="233"/>
        <v>24.226039768144812</v>
      </c>
      <c r="P2961" s="3">
        <f t="shared" si="234"/>
        <v>3.8895755510354999E-3</v>
      </c>
      <c r="Q2961" t="s">
        <v>1638</v>
      </c>
      <c r="R2961" t="s">
        <v>452</v>
      </c>
      <c r="S2961" t="s">
        <v>1471</v>
      </c>
    </row>
    <row r="2962" spans="1:19" x14ac:dyDescent="0.35">
      <c r="A2962" t="s">
        <v>73</v>
      </c>
      <c r="B2962" t="s">
        <v>63</v>
      </c>
      <c r="C2962" t="s">
        <v>39</v>
      </c>
      <c r="D2962" t="s">
        <v>40</v>
      </c>
      <c r="E2962" t="s">
        <v>1387</v>
      </c>
      <c r="F2962" t="s">
        <v>1388</v>
      </c>
      <c r="H2962" t="s">
        <v>128</v>
      </c>
      <c r="I2962" s="3">
        <v>2.1583213599781401E-3</v>
      </c>
      <c r="J2962" s="7">
        <v>22768111124.330002</v>
      </c>
      <c r="K2962">
        <v>3.6555</v>
      </c>
      <c r="L2962" s="3">
        <f t="shared" si="230"/>
        <v>0.96577315585011125</v>
      </c>
      <c r="M2962" s="3">
        <f t="shared" si="231"/>
        <v>2.2348119192423621E-3</v>
      </c>
      <c r="N2962">
        <f t="shared" si="232"/>
        <v>50882446.119287305</v>
      </c>
      <c r="O2962">
        <f t="shared" si="233"/>
        <v>13.919421725971086</v>
      </c>
      <c r="P2962" s="3">
        <f t="shared" si="234"/>
        <v>2.2348119192423621E-3</v>
      </c>
      <c r="Q2962" t="s">
        <v>1638</v>
      </c>
      <c r="R2962" t="s">
        <v>128</v>
      </c>
      <c r="S2962" t="s">
        <v>1389</v>
      </c>
    </row>
    <row r="2963" spans="1:19" x14ac:dyDescent="0.35">
      <c r="A2963" t="s">
        <v>73</v>
      </c>
      <c r="B2963" t="s">
        <v>63</v>
      </c>
      <c r="C2963" t="s">
        <v>29</v>
      </c>
      <c r="D2963" t="s">
        <v>30</v>
      </c>
      <c r="E2963" t="s">
        <v>1387</v>
      </c>
      <c r="F2963" t="s">
        <v>1388</v>
      </c>
      <c r="H2963" t="s">
        <v>128</v>
      </c>
      <c r="I2963" s="3">
        <v>3.8379789540186299E-3</v>
      </c>
      <c r="J2963" s="7">
        <v>6910701895.8100004</v>
      </c>
      <c r="K2963">
        <v>3.6555</v>
      </c>
      <c r="L2963" s="3">
        <f t="shared" si="230"/>
        <v>0.96566069792042464</v>
      </c>
      <c r="M2963" s="3">
        <f t="shared" si="231"/>
        <v>3.9744591058575932E-3</v>
      </c>
      <c r="N2963">
        <f t="shared" si="232"/>
        <v>27466302.07766939</v>
      </c>
      <c r="O2963">
        <f t="shared" si="233"/>
        <v>7.5136922658102563</v>
      </c>
      <c r="P2963" s="3">
        <f t="shared" si="234"/>
        <v>3.9744591058575932E-3</v>
      </c>
      <c r="Q2963" t="s">
        <v>1638</v>
      </c>
      <c r="R2963" t="s">
        <v>128</v>
      </c>
      <c r="S2963" t="s">
        <v>1389</v>
      </c>
    </row>
    <row r="2964" spans="1:19" x14ac:dyDescent="0.35">
      <c r="A2964" t="s">
        <v>73</v>
      </c>
      <c r="B2964" t="s">
        <v>63</v>
      </c>
      <c r="C2964" t="s">
        <v>29</v>
      </c>
      <c r="D2964" t="s">
        <v>30</v>
      </c>
      <c r="E2964" t="s">
        <v>1469</v>
      </c>
      <c r="F2964" t="s">
        <v>1470</v>
      </c>
      <c r="G2964" t="s">
        <v>1471</v>
      </c>
      <c r="H2964" t="s">
        <v>452</v>
      </c>
      <c r="I2964" s="3">
        <v>4.3590306769376202E-4</v>
      </c>
      <c r="J2964" s="7">
        <v>6910701895.8100004</v>
      </c>
      <c r="K2964">
        <v>3.6555</v>
      </c>
      <c r="L2964" s="3">
        <f t="shared" si="230"/>
        <v>0.96566069792042464</v>
      </c>
      <c r="M2964" s="3">
        <f t="shared" si="231"/>
        <v>4.5140396480098093E-4</v>
      </c>
      <c r="N2964">
        <f t="shared" si="232"/>
        <v>3119518.2353262897</v>
      </c>
      <c r="O2964">
        <f t="shared" si="233"/>
        <v>0.85337662025066052</v>
      </c>
      <c r="P2964" s="3">
        <f t="shared" si="234"/>
        <v>4.5140396480098093E-4</v>
      </c>
      <c r="Q2964" t="s">
        <v>1638</v>
      </c>
      <c r="R2964" t="s">
        <v>452</v>
      </c>
      <c r="S2964" t="s">
        <v>1471</v>
      </c>
    </row>
    <row r="2965" spans="1:19" x14ac:dyDescent="0.35">
      <c r="A2965" t="s">
        <v>73</v>
      </c>
      <c r="B2965" t="s">
        <v>63</v>
      </c>
      <c r="C2965" t="s">
        <v>76</v>
      </c>
      <c r="D2965" t="s">
        <v>77</v>
      </c>
      <c r="E2965" t="s">
        <v>880</v>
      </c>
      <c r="F2965" t="s">
        <v>881</v>
      </c>
      <c r="G2965" t="s">
        <v>882</v>
      </c>
      <c r="H2965" t="s">
        <v>452</v>
      </c>
      <c r="I2965" s="3">
        <v>9.56797291240747E-2</v>
      </c>
      <c r="J2965" s="7">
        <v>3127478413.5599999</v>
      </c>
      <c r="K2965">
        <v>3.6555</v>
      </c>
      <c r="L2965" s="3">
        <f t="shared" si="230"/>
        <v>0.95314382706178991</v>
      </c>
      <c r="M2965" s="3">
        <f t="shared" si="231"/>
        <v>0.10038330670306279</v>
      </c>
      <c r="N2965">
        <f t="shared" si="232"/>
        <v>313946624.79560173</v>
      </c>
      <c r="O2965">
        <f t="shared" si="233"/>
        <v>85.883360633456917</v>
      </c>
      <c r="P2965" s="3">
        <f t="shared" si="234"/>
        <v>0.10038330670306279</v>
      </c>
      <c r="Q2965" t="s">
        <v>1638</v>
      </c>
      <c r="R2965" t="s">
        <v>452</v>
      </c>
      <c r="S2965" t="s">
        <v>882</v>
      </c>
    </row>
    <row r="2966" spans="1:19" x14ac:dyDescent="0.35">
      <c r="A2966" t="s">
        <v>73</v>
      </c>
      <c r="B2966" t="s">
        <v>63</v>
      </c>
      <c r="C2966" t="s">
        <v>29</v>
      </c>
      <c r="D2966" t="s">
        <v>30</v>
      </c>
      <c r="E2966" t="s">
        <v>298</v>
      </c>
      <c r="F2966" t="s">
        <v>299</v>
      </c>
      <c r="H2966" t="s">
        <v>128</v>
      </c>
      <c r="I2966" s="3">
        <v>7.6451616197719102E-3</v>
      </c>
      <c r="J2966" s="7">
        <v>6910701895.8100004</v>
      </c>
      <c r="K2966">
        <v>3.6555</v>
      </c>
      <c r="L2966" s="3">
        <f t="shared" si="230"/>
        <v>0.96566069792042464</v>
      </c>
      <c r="M2966" s="3">
        <f t="shared" si="231"/>
        <v>7.9170267944382155E-3</v>
      </c>
      <c r="N2966">
        <f t="shared" si="232"/>
        <v>54712212.07750275</v>
      </c>
      <c r="O2966">
        <f t="shared" si="233"/>
        <v>14.967093989195117</v>
      </c>
      <c r="P2966" s="3">
        <f t="shared" si="234"/>
        <v>7.9170267944382155E-3</v>
      </c>
      <c r="Q2966" t="s">
        <v>1638</v>
      </c>
      <c r="R2966" t="s">
        <v>128</v>
      </c>
      <c r="S2966" t="s">
        <v>300</v>
      </c>
    </row>
    <row r="2967" spans="1:19" x14ac:dyDescent="0.35">
      <c r="A2967" t="s">
        <v>73</v>
      </c>
      <c r="B2967" t="s">
        <v>63</v>
      </c>
      <c r="C2967" t="s">
        <v>39</v>
      </c>
      <c r="D2967" t="s">
        <v>40</v>
      </c>
      <c r="E2967" t="s">
        <v>298</v>
      </c>
      <c r="F2967" t="s">
        <v>299</v>
      </c>
      <c r="H2967" t="s">
        <v>128</v>
      </c>
      <c r="I2967" s="3">
        <v>1.3915746906133699E-3</v>
      </c>
      <c r="J2967" s="7">
        <v>22768111124.330002</v>
      </c>
      <c r="K2967">
        <v>3.6555</v>
      </c>
      <c r="L2967" s="3">
        <f t="shared" si="230"/>
        <v>0.96577315585011125</v>
      </c>
      <c r="M2967" s="3">
        <f t="shared" si="231"/>
        <v>1.4408918721585831E-3</v>
      </c>
      <c r="N2967">
        <f t="shared" si="232"/>
        <v>32806386.263450518</v>
      </c>
      <c r="O2967">
        <f t="shared" si="233"/>
        <v>8.9745277700589572</v>
      </c>
      <c r="P2967" s="3">
        <f t="shared" si="234"/>
        <v>1.4408918721585831E-3</v>
      </c>
      <c r="Q2967" t="s">
        <v>1638</v>
      </c>
      <c r="R2967" t="s">
        <v>128</v>
      </c>
      <c r="S2967" t="s">
        <v>300</v>
      </c>
    </row>
    <row r="2968" spans="1:19" x14ac:dyDescent="0.35">
      <c r="A2968" t="s">
        <v>73</v>
      </c>
      <c r="B2968" t="s">
        <v>63</v>
      </c>
      <c r="C2968" t="s">
        <v>39</v>
      </c>
      <c r="D2968" t="s">
        <v>40</v>
      </c>
      <c r="E2968" t="s">
        <v>880</v>
      </c>
      <c r="F2968" t="s">
        <v>881</v>
      </c>
      <c r="G2968" t="s">
        <v>882</v>
      </c>
      <c r="H2968" t="s">
        <v>452</v>
      </c>
      <c r="I2968" s="3">
        <v>5.6467576715064798E-2</v>
      </c>
      <c r="J2968" s="7">
        <v>22768111124.330002</v>
      </c>
      <c r="K2968">
        <v>3.6555</v>
      </c>
      <c r="L2968" s="3">
        <f t="shared" si="230"/>
        <v>0.96577315585011125</v>
      </c>
      <c r="M2968" s="3">
        <f t="shared" si="231"/>
        <v>5.8468778483866467E-2</v>
      </c>
      <c r="N2968">
        <f t="shared" si="232"/>
        <v>1331223645.8245068</v>
      </c>
      <c r="O2968">
        <f t="shared" si="233"/>
        <v>364.170057673234</v>
      </c>
      <c r="P2968" s="3">
        <f t="shared" si="234"/>
        <v>5.8468778483866467E-2</v>
      </c>
      <c r="Q2968" t="s">
        <v>1638</v>
      </c>
      <c r="R2968" t="s">
        <v>452</v>
      </c>
      <c r="S2968" t="s">
        <v>882</v>
      </c>
    </row>
    <row r="2969" spans="1:19" x14ac:dyDescent="0.35">
      <c r="A2969" t="s">
        <v>73</v>
      </c>
      <c r="B2969" t="s">
        <v>63</v>
      </c>
      <c r="C2969" t="s">
        <v>29</v>
      </c>
      <c r="D2969" t="s">
        <v>30</v>
      </c>
      <c r="E2969" t="s">
        <v>880</v>
      </c>
      <c r="F2969" t="s">
        <v>881</v>
      </c>
      <c r="G2969" t="s">
        <v>882</v>
      </c>
      <c r="H2969" t="s">
        <v>452</v>
      </c>
      <c r="I2969" s="3">
        <v>1.8939231929917311E-2</v>
      </c>
      <c r="J2969" s="7">
        <v>6910701895.8100004</v>
      </c>
      <c r="K2969">
        <v>3.6555</v>
      </c>
      <c r="L2969" s="3">
        <f t="shared" si="230"/>
        <v>0.96566069792042464</v>
      </c>
      <c r="M2969" s="3">
        <f t="shared" si="231"/>
        <v>1.9612719012696112E-2</v>
      </c>
      <c r="N2969">
        <f t="shared" si="232"/>
        <v>135537654.46302786</v>
      </c>
      <c r="O2969">
        <f t="shared" si="233"/>
        <v>37.07773340528734</v>
      </c>
      <c r="P2969" s="3">
        <f t="shared" si="234"/>
        <v>1.9612719012696112E-2</v>
      </c>
      <c r="Q2969" t="s">
        <v>1638</v>
      </c>
      <c r="R2969" t="s">
        <v>452</v>
      </c>
      <c r="S2969" t="s">
        <v>882</v>
      </c>
    </row>
    <row r="2970" spans="1:19" x14ac:dyDescent="0.35">
      <c r="A2970" t="s">
        <v>73</v>
      </c>
      <c r="B2970" t="s">
        <v>63</v>
      </c>
      <c r="C2970" t="s">
        <v>39</v>
      </c>
      <c r="D2970" t="s">
        <v>40</v>
      </c>
      <c r="E2970" t="s">
        <v>304</v>
      </c>
      <c r="F2970" t="s">
        <v>305</v>
      </c>
      <c r="H2970" t="s">
        <v>128</v>
      </c>
      <c r="I2970" s="3">
        <v>3.9202497626856798E-4</v>
      </c>
      <c r="J2970" s="7">
        <v>22768111124.330002</v>
      </c>
      <c r="K2970">
        <v>3.6555</v>
      </c>
      <c r="L2970" s="3">
        <f t="shared" si="230"/>
        <v>0.96577315585011125</v>
      </c>
      <c r="M2970" s="3">
        <f t="shared" si="231"/>
        <v>4.059182779039787E-4</v>
      </c>
      <c r="N2970">
        <f t="shared" si="232"/>
        <v>9241992.4587144554</v>
      </c>
      <c r="O2970">
        <f t="shared" si="233"/>
        <v>2.5282430471110535</v>
      </c>
      <c r="P2970" s="3">
        <f t="shared" si="234"/>
        <v>4.0591827790397876E-4</v>
      </c>
      <c r="Q2970" t="s">
        <v>1638</v>
      </c>
      <c r="R2970" t="s">
        <v>128</v>
      </c>
      <c r="S2970" t="s">
        <v>306</v>
      </c>
    </row>
    <row r="2971" spans="1:19" x14ac:dyDescent="0.35">
      <c r="A2971" t="s">
        <v>73</v>
      </c>
      <c r="B2971" t="s">
        <v>63</v>
      </c>
      <c r="C2971" t="s">
        <v>29</v>
      </c>
      <c r="D2971" t="s">
        <v>30</v>
      </c>
      <c r="E2971" t="s">
        <v>307</v>
      </c>
      <c r="F2971" t="s">
        <v>308</v>
      </c>
      <c r="H2971" t="s">
        <v>128</v>
      </c>
      <c r="I2971" s="3">
        <v>2.80056504401486E-3</v>
      </c>
      <c r="J2971" s="7">
        <v>6910701895.8100004</v>
      </c>
      <c r="K2971">
        <v>3.6555</v>
      </c>
      <c r="L2971" s="3">
        <f t="shared" si="230"/>
        <v>0.96566069792042464</v>
      </c>
      <c r="M2971" s="3">
        <f t="shared" si="231"/>
        <v>2.9001543192613611E-3</v>
      </c>
      <c r="N2971">
        <f t="shared" si="232"/>
        <v>20042101.952261049</v>
      </c>
      <c r="O2971">
        <f t="shared" si="233"/>
        <v>5.4827251955303105</v>
      </c>
      <c r="P2971" s="3">
        <f t="shared" si="234"/>
        <v>2.9001543192613611E-3</v>
      </c>
      <c r="Q2971" t="s">
        <v>1638</v>
      </c>
      <c r="R2971" t="s">
        <v>128</v>
      </c>
      <c r="S2971" t="s">
        <v>309</v>
      </c>
    </row>
    <row r="2972" spans="1:19" x14ac:dyDescent="0.35">
      <c r="A2972" t="s">
        <v>73</v>
      </c>
      <c r="B2972" t="s">
        <v>63</v>
      </c>
      <c r="C2972" t="s">
        <v>39</v>
      </c>
      <c r="D2972" t="s">
        <v>40</v>
      </c>
      <c r="E2972" t="s">
        <v>1475</v>
      </c>
      <c r="F2972" t="s">
        <v>1476</v>
      </c>
      <c r="G2972" t="s">
        <v>1477</v>
      </c>
      <c r="H2972" t="s">
        <v>452</v>
      </c>
      <c r="I2972" s="3">
        <v>7.1821523118897716E-6</v>
      </c>
      <c r="J2972" s="7">
        <v>22768111124.330002</v>
      </c>
      <c r="K2972">
        <v>3.6555</v>
      </c>
      <c r="L2972" s="3">
        <f t="shared" si="230"/>
        <v>0.96577315585011125</v>
      </c>
      <c r="M2972" s="3">
        <f t="shared" si="231"/>
        <v>7.4366866260304786E-6</v>
      </c>
      <c r="N2972">
        <f t="shared" si="232"/>
        <v>169319.30749828069</v>
      </c>
      <c r="O2972">
        <f t="shared" si="233"/>
        <v>4.6319055532288517E-2</v>
      </c>
      <c r="P2972" s="3">
        <f t="shared" si="234"/>
        <v>7.4366866260304786E-6</v>
      </c>
      <c r="Q2972" t="s">
        <v>1638</v>
      </c>
      <c r="R2972" t="s">
        <v>452</v>
      </c>
      <c r="S2972" t="s">
        <v>1477</v>
      </c>
    </row>
    <row r="2973" spans="1:19" x14ac:dyDescent="0.35">
      <c r="A2973" t="s">
        <v>73</v>
      </c>
      <c r="B2973" t="s">
        <v>63</v>
      </c>
      <c r="C2973" t="s">
        <v>76</v>
      </c>
      <c r="D2973" t="s">
        <v>77</v>
      </c>
      <c r="E2973" t="s">
        <v>886</v>
      </c>
      <c r="F2973" t="s">
        <v>887</v>
      </c>
      <c r="G2973" t="s">
        <v>888</v>
      </c>
      <c r="H2973" t="s">
        <v>452</v>
      </c>
      <c r="I2973" s="3">
        <v>1.20299234410121E-2</v>
      </c>
      <c r="J2973" s="7">
        <v>3127478413.5599999</v>
      </c>
      <c r="K2973">
        <v>3.6555</v>
      </c>
      <c r="L2973" s="3">
        <f t="shared" si="230"/>
        <v>0.95314382706178991</v>
      </c>
      <c r="M2973" s="3">
        <f t="shared" si="231"/>
        <v>1.2621309711563847E-2</v>
      </c>
      <c r="N2973">
        <f t="shared" si="232"/>
        <v>39472873.673771121</v>
      </c>
      <c r="O2973">
        <f t="shared" si="233"/>
        <v>10.798214655661639</v>
      </c>
      <c r="P2973" s="3">
        <f t="shared" si="234"/>
        <v>1.2621309711563847E-2</v>
      </c>
      <c r="Q2973" t="s">
        <v>1638</v>
      </c>
      <c r="R2973" t="s">
        <v>452</v>
      </c>
      <c r="S2973" t="s">
        <v>888</v>
      </c>
    </row>
    <row r="2974" spans="1:19" x14ac:dyDescent="0.35">
      <c r="A2974" t="s">
        <v>73</v>
      </c>
      <c r="B2974" t="s">
        <v>63</v>
      </c>
      <c r="C2974" t="s">
        <v>39</v>
      </c>
      <c r="D2974" t="s">
        <v>40</v>
      </c>
      <c r="E2974" t="s">
        <v>307</v>
      </c>
      <c r="F2974" t="s">
        <v>308</v>
      </c>
      <c r="H2974" t="s">
        <v>128</v>
      </c>
      <c r="I2974" s="3">
        <v>6.9358163616661697E-4</v>
      </c>
      <c r="J2974" s="7">
        <v>22768111124.330002</v>
      </c>
      <c r="K2974">
        <v>3.6555</v>
      </c>
      <c r="L2974" s="3">
        <f t="shared" si="230"/>
        <v>0.96577315585011125</v>
      </c>
      <c r="M2974" s="3">
        <f t="shared" si="231"/>
        <v>7.1816205696471165E-4</v>
      </c>
      <c r="N2974">
        <f t="shared" si="232"/>
        <v>16351193.518249968</v>
      </c>
      <c r="O2974">
        <f t="shared" si="233"/>
        <v>4.4730388505676295</v>
      </c>
      <c r="P2974" s="3">
        <f t="shared" si="234"/>
        <v>7.1816205696471165E-4</v>
      </c>
      <c r="Q2974" t="s">
        <v>1638</v>
      </c>
      <c r="R2974" t="s">
        <v>128</v>
      </c>
      <c r="S2974" t="s">
        <v>309</v>
      </c>
    </row>
    <row r="2975" spans="1:19" x14ac:dyDescent="0.35">
      <c r="A2975" t="s">
        <v>73</v>
      </c>
      <c r="B2975" t="s">
        <v>63</v>
      </c>
      <c r="C2975" t="s">
        <v>39</v>
      </c>
      <c r="D2975" t="s">
        <v>40</v>
      </c>
      <c r="E2975" t="s">
        <v>310</v>
      </c>
      <c r="F2975" t="s">
        <v>311</v>
      </c>
      <c r="H2975" t="s">
        <v>128</v>
      </c>
      <c r="I2975" s="3">
        <v>6.4613354627367301E-4</v>
      </c>
      <c r="J2975" s="7">
        <v>22768111124.330002</v>
      </c>
      <c r="K2975">
        <v>3.6555</v>
      </c>
      <c r="L2975" s="3">
        <f t="shared" si="230"/>
        <v>0.96577315585011125</v>
      </c>
      <c r="M2975" s="3">
        <f t="shared" si="231"/>
        <v>6.6903241445442853E-4</v>
      </c>
      <c r="N2975">
        <f t="shared" si="232"/>
        <v>15232604.358077234</v>
      </c>
      <c r="O2975">
        <f t="shared" si="233"/>
        <v>4.1670371653883826</v>
      </c>
      <c r="P2975" s="3">
        <f t="shared" si="234"/>
        <v>6.6903241445442853E-4</v>
      </c>
      <c r="Q2975" t="s">
        <v>1638</v>
      </c>
      <c r="R2975" t="s">
        <v>128</v>
      </c>
      <c r="S2975" t="s">
        <v>312</v>
      </c>
    </row>
    <row r="2976" spans="1:19" x14ac:dyDescent="0.35">
      <c r="A2976" t="s">
        <v>73</v>
      </c>
      <c r="B2976" t="s">
        <v>63</v>
      </c>
      <c r="C2976" t="s">
        <v>29</v>
      </c>
      <c r="D2976" t="s">
        <v>30</v>
      </c>
      <c r="E2976" t="s">
        <v>903</v>
      </c>
      <c r="F2976" t="s">
        <v>904</v>
      </c>
      <c r="G2976" t="s">
        <v>905</v>
      </c>
      <c r="H2976" t="s">
        <v>452</v>
      </c>
      <c r="I2976" s="3">
        <v>4.2561524313912491E-3</v>
      </c>
      <c r="J2976" s="7">
        <v>6910701895.8100004</v>
      </c>
      <c r="K2976">
        <v>3.6555</v>
      </c>
      <c r="L2976" s="3">
        <f t="shared" si="230"/>
        <v>0.96566069792042464</v>
      </c>
      <c r="M2976" s="3">
        <f t="shared" si="231"/>
        <v>4.4075030086209201E-3</v>
      </c>
      <c r="N2976">
        <f t="shared" si="232"/>
        <v>30458939.397464871</v>
      </c>
      <c r="O2976">
        <f t="shared" si="233"/>
        <v>8.3323592935206872</v>
      </c>
      <c r="P2976" s="3">
        <f t="shared" si="234"/>
        <v>4.4075030086209201E-3</v>
      </c>
      <c r="Q2976" t="s">
        <v>1638</v>
      </c>
      <c r="R2976" t="s">
        <v>452</v>
      </c>
      <c r="S2976" t="s">
        <v>905</v>
      </c>
    </row>
    <row r="2977" spans="1:19" x14ac:dyDescent="0.35">
      <c r="A2977" t="s">
        <v>73</v>
      </c>
      <c r="B2977" t="s">
        <v>63</v>
      </c>
      <c r="C2977" t="s">
        <v>76</v>
      </c>
      <c r="D2977" t="s">
        <v>77</v>
      </c>
      <c r="E2977" t="s">
        <v>903</v>
      </c>
      <c r="F2977" t="s">
        <v>904</v>
      </c>
      <c r="G2977" t="s">
        <v>905</v>
      </c>
      <c r="H2977" t="s">
        <v>452</v>
      </c>
      <c r="I2977" s="3">
        <v>2.1517076198744871E-2</v>
      </c>
      <c r="J2977" s="7">
        <v>3127478413.5599999</v>
      </c>
      <c r="K2977">
        <v>3.6555</v>
      </c>
      <c r="L2977" s="3">
        <f t="shared" si="230"/>
        <v>0.95314382706178991</v>
      </c>
      <c r="M2977" s="3">
        <f t="shared" si="231"/>
        <v>2.2574847140409558E-2</v>
      </c>
      <c r="N2977">
        <f t="shared" si="232"/>
        <v>70602347.121047586</v>
      </c>
      <c r="O2977">
        <f t="shared" si="233"/>
        <v>19.314005504321592</v>
      </c>
      <c r="P2977" s="3">
        <f t="shared" si="234"/>
        <v>2.2574847140409558E-2</v>
      </c>
      <c r="Q2977" t="s">
        <v>1638</v>
      </c>
      <c r="R2977" t="s">
        <v>452</v>
      </c>
      <c r="S2977" t="s">
        <v>905</v>
      </c>
    </row>
    <row r="2978" spans="1:19" x14ac:dyDescent="0.35">
      <c r="A2978" t="s">
        <v>73</v>
      </c>
      <c r="B2978" t="s">
        <v>63</v>
      </c>
      <c r="C2978" t="s">
        <v>29</v>
      </c>
      <c r="D2978" t="s">
        <v>30</v>
      </c>
      <c r="E2978" t="s">
        <v>310</v>
      </c>
      <c r="F2978" t="s">
        <v>311</v>
      </c>
      <c r="H2978" t="s">
        <v>128</v>
      </c>
      <c r="I2978" s="3">
        <v>1.29066294444297E-7</v>
      </c>
      <c r="J2978" s="7">
        <v>6910701895.8100004</v>
      </c>
      <c r="K2978">
        <v>3.6555</v>
      </c>
      <c r="L2978" s="3">
        <f t="shared" si="230"/>
        <v>0.96566069792042464</v>
      </c>
      <c r="M2978" s="3">
        <f t="shared" si="231"/>
        <v>1.3365594636112313E-7</v>
      </c>
      <c r="N2978">
        <f t="shared" si="232"/>
        <v>923.6564019040934</v>
      </c>
      <c r="O2978">
        <f t="shared" si="233"/>
        <v>2.5267580410452559E-4</v>
      </c>
      <c r="P2978" s="3">
        <f t="shared" si="234"/>
        <v>1.3365594636112313E-7</v>
      </c>
      <c r="Q2978" t="s">
        <v>1638</v>
      </c>
      <c r="R2978" t="s">
        <v>128</v>
      </c>
      <c r="S2978" t="s">
        <v>312</v>
      </c>
    </row>
    <row r="2979" spans="1:19" x14ac:dyDescent="0.35">
      <c r="A2979" t="s">
        <v>73</v>
      </c>
      <c r="B2979" t="s">
        <v>63</v>
      </c>
      <c r="C2979" t="s">
        <v>29</v>
      </c>
      <c r="D2979" t="s">
        <v>30</v>
      </c>
      <c r="E2979" t="s">
        <v>313</v>
      </c>
      <c r="F2979" t="s">
        <v>314</v>
      </c>
      <c r="H2979" t="s">
        <v>128</v>
      </c>
      <c r="I2979" s="3">
        <v>3.0947173594399898E-3</v>
      </c>
      <c r="J2979" s="7">
        <v>6910701895.8100004</v>
      </c>
      <c r="K2979">
        <v>3.6555</v>
      </c>
      <c r="L2979" s="3">
        <f t="shared" si="230"/>
        <v>0.96566069792042464</v>
      </c>
      <c r="M2979" s="3">
        <f t="shared" si="231"/>
        <v>3.2047668152018031E-3</v>
      </c>
      <c r="N2979">
        <f t="shared" si="232"/>
        <v>22147188.105444077</v>
      </c>
      <c r="O2979">
        <f t="shared" si="233"/>
        <v>6.0585933813278832</v>
      </c>
      <c r="P2979" s="3">
        <f t="shared" si="234"/>
        <v>3.2047668152018031E-3</v>
      </c>
      <c r="Q2979" t="s">
        <v>1638</v>
      </c>
      <c r="R2979" t="s">
        <v>128</v>
      </c>
      <c r="S2979" t="s">
        <v>315</v>
      </c>
    </row>
    <row r="2980" spans="1:19" x14ac:dyDescent="0.35">
      <c r="A2980" t="s">
        <v>73</v>
      </c>
      <c r="B2980" t="s">
        <v>63</v>
      </c>
      <c r="C2980" t="s">
        <v>39</v>
      </c>
      <c r="D2980" t="s">
        <v>40</v>
      </c>
      <c r="E2980" t="s">
        <v>903</v>
      </c>
      <c r="F2980" t="s">
        <v>904</v>
      </c>
      <c r="G2980" t="s">
        <v>905</v>
      </c>
      <c r="H2980" t="s">
        <v>452</v>
      </c>
      <c r="I2980" s="3">
        <v>2.230973715073286E-2</v>
      </c>
      <c r="J2980" s="7">
        <v>22768111124.330002</v>
      </c>
      <c r="K2980">
        <v>3.6555</v>
      </c>
      <c r="L2980" s="3">
        <f t="shared" si="230"/>
        <v>0.96577315585011125</v>
      </c>
      <c r="M2980" s="3">
        <f t="shared" si="231"/>
        <v>2.3100390620295258E-2</v>
      </c>
      <c r="N2980">
        <f t="shared" si="232"/>
        <v>525952260.65831292</v>
      </c>
      <c r="O2980">
        <f t="shared" si="233"/>
        <v>143.8797047348688</v>
      </c>
      <c r="P2980" s="3">
        <f t="shared" si="234"/>
        <v>2.3100390620295258E-2</v>
      </c>
      <c r="Q2980" t="s">
        <v>1638</v>
      </c>
      <c r="R2980" t="s">
        <v>452</v>
      </c>
      <c r="S2980" t="s">
        <v>905</v>
      </c>
    </row>
    <row r="2981" spans="1:19" x14ac:dyDescent="0.35">
      <c r="A2981" t="s">
        <v>73</v>
      </c>
      <c r="B2981" t="s">
        <v>63</v>
      </c>
      <c r="C2981" t="s">
        <v>76</v>
      </c>
      <c r="D2981" t="s">
        <v>77</v>
      </c>
      <c r="E2981" t="s">
        <v>1326</v>
      </c>
      <c r="F2981" t="s">
        <v>1327</v>
      </c>
      <c r="G2981" t="s">
        <v>1328</v>
      </c>
      <c r="H2981" t="s">
        <v>452</v>
      </c>
      <c r="I2981" s="3">
        <v>7.9853758731445301E-3</v>
      </c>
      <c r="J2981" s="7">
        <v>3127478413.5599999</v>
      </c>
      <c r="K2981">
        <v>3.6555</v>
      </c>
      <c r="L2981" s="3">
        <f t="shared" si="230"/>
        <v>0.95314382706178991</v>
      </c>
      <c r="M2981" s="3">
        <f t="shared" si="231"/>
        <v>8.3779337875592805E-3</v>
      </c>
      <c r="N2981">
        <f t="shared" si="232"/>
        <v>26201807.07082662</v>
      </c>
      <c r="O2981">
        <f t="shared" si="233"/>
        <v>7.1677765205379895</v>
      </c>
      <c r="P2981" s="3">
        <f t="shared" si="234"/>
        <v>8.3779337875592805E-3</v>
      </c>
      <c r="Q2981" t="s">
        <v>1638</v>
      </c>
      <c r="R2981" t="s">
        <v>452</v>
      </c>
      <c r="S2981" t="s">
        <v>1328</v>
      </c>
    </row>
    <row r="2982" spans="1:19" x14ac:dyDescent="0.35">
      <c r="A2982" t="s">
        <v>73</v>
      </c>
      <c r="B2982" t="s">
        <v>63</v>
      </c>
      <c r="C2982" t="s">
        <v>39</v>
      </c>
      <c r="D2982" t="s">
        <v>40</v>
      </c>
      <c r="E2982" t="s">
        <v>313</v>
      </c>
      <c r="F2982" t="s">
        <v>314</v>
      </c>
      <c r="H2982" t="s">
        <v>128</v>
      </c>
      <c r="I2982" s="3">
        <v>1.5331133388661209E-3</v>
      </c>
      <c r="J2982" s="7">
        <v>22768111124.330002</v>
      </c>
      <c r="K2982">
        <v>3.6555</v>
      </c>
      <c r="L2982" s="3">
        <f t="shared" si="230"/>
        <v>0.96577315585011125</v>
      </c>
      <c r="M2982" s="3">
        <f t="shared" si="231"/>
        <v>1.5874466271705539E-3</v>
      </c>
      <c r="N2982">
        <f t="shared" si="232"/>
        <v>36143161.211362027</v>
      </c>
      <c r="O2982">
        <f t="shared" si="233"/>
        <v>9.8873372209990489</v>
      </c>
      <c r="P2982" s="3">
        <f t="shared" si="234"/>
        <v>1.5874466271705537E-3</v>
      </c>
      <c r="Q2982" t="s">
        <v>1638</v>
      </c>
      <c r="R2982" t="s">
        <v>128</v>
      </c>
      <c r="S2982" t="s">
        <v>315</v>
      </c>
    </row>
    <row r="2983" spans="1:19" x14ac:dyDescent="0.35">
      <c r="A2983" t="s">
        <v>73</v>
      </c>
      <c r="B2983" t="s">
        <v>63</v>
      </c>
      <c r="C2983" t="s">
        <v>29</v>
      </c>
      <c r="D2983" t="s">
        <v>30</v>
      </c>
      <c r="E2983" t="s">
        <v>637</v>
      </c>
      <c r="F2983" t="s">
        <v>638</v>
      </c>
      <c r="G2983" t="s">
        <v>639</v>
      </c>
      <c r="H2983" t="s">
        <v>452</v>
      </c>
      <c r="I2983" s="3">
        <v>8.8929547717716394E-3</v>
      </c>
      <c r="J2983" s="7">
        <v>6910701895.8100004</v>
      </c>
      <c r="K2983">
        <v>3.6555</v>
      </c>
      <c r="L2983" s="3">
        <f t="shared" si="230"/>
        <v>0.96566069792042464</v>
      </c>
      <c r="M2983" s="3">
        <f t="shared" si="231"/>
        <v>9.2091919976890931E-3</v>
      </c>
      <c r="N2983">
        <f t="shared" si="232"/>
        <v>63641980.5973083</v>
      </c>
      <c r="O2983">
        <f t="shared" si="233"/>
        <v>17.409924934293066</v>
      </c>
      <c r="P2983" s="3">
        <f t="shared" si="234"/>
        <v>9.2091919976890931E-3</v>
      </c>
      <c r="Q2983" t="s">
        <v>1638</v>
      </c>
      <c r="R2983" t="s">
        <v>452</v>
      </c>
      <c r="S2983" t="s">
        <v>639</v>
      </c>
    </row>
    <row r="2984" spans="1:19" x14ac:dyDescent="0.35">
      <c r="A2984" t="s">
        <v>73</v>
      </c>
      <c r="B2984" t="s">
        <v>63</v>
      </c>
      <c r="C2984" t="s">
        <v>39</v>
      </c>
      <c r="D2984" t="s">
        <v>40</v>
      </c>
      <c r="E2984" t="s">
        <v>319</v>
      </c>
      <c r="F2984" t="s">
        <v>320</v>
      </c>
      <c r="H2984" t="s">
        <v>128</v>
      </c>
      <c r="I2984" s="3">
        <v>5.6717452954150099E-3</v>
      </c>
      <c r="J2984" s="7">
        <v>22768111124.330002</v>
      </c>
      <c r="K2984">
        <v>3.6555</v>
      </c>
      <c r="L2984" s="3">
        <f t="shared" si="230"/>
        <v>0.96577315585011125</v>
      </c>
      <c r="M2984" s="3">
        <f t="shared" si="231"/>
        <v>5.8727510296375119E-3</v>
      </c>
      <c r="N2984">
        <f t="shared" si="232"/>
        <v>133711448.04831031</v>
      </c>
      <c r="O2984">
        <f t="shared" si="233"/>
        <v>36.578155669076814</v>
      </c>
      <c r="P2984" s="3">
        <f t="shared" si="234"/>
        <v>5.8727510296375119E-3</v>
      </c>
      <c r="Q2984" t="s">
        <v>1638</v>
      </c>
      <c r="R2984" t="s">
        <v>128</v>
      </c>
      <c r="S2984" t="s">
        <v>321</v>
      </c>
    </row>
    <row r="2985" spans="1:19" x14ac:dyDescent="0.35">
      <c r="A2985" t="s">
        <v>73</v>
      </c>
      <c r="B2985" t="s">
        <v>63</v>
      </c>
      <c r="C2985" t="s">
        <v>29</v>
      </c>
      <c r="D2985" t="s">
        <v>30</v>
      </c>
      <c r="E2985" t="s">
        <v>319</v>
      </c>
      <c r="F2985" t="s">
        <v>320</v>
      </c>
      <c r="H2985" t="s">
        <v>128</v>
      </c>
      <c r="I2985" s="3">
        <v>8.6398714353810805E-3</v>
      </c>
      <c r="J2985" s="7">
        <v>6910701895.8100004</v>
      </c>
      <c r="K2985">
        <v>3.6555</v>
      </c>
      <c r="L2985" s="3">
        <f t="shared" si="230"/>
        <v>0.96566069792042464</v>
      </c>
      <c r="M2985" s="3">
        <f t="shared" si="231"/>
        <v>8.9471089110152949E-3</v>
      </c>
      <c r="N2985">
        <f t="shared" si="232"/>
        <v>61830802.513371944</v>
      </c>
      <c r="O2985">
        <f t="shared" si="233"/>
        <v>16.91445835408889</v>
      </c>
      <c r="P2985" s="3">
        <f t="shared" si="234"/>
        <v>8.9471089110152949E-3</v>
      </c>
      <c r="Q2985" t="s">
        <v>1638</v>
      </c>
      <c r="R2985" t="s">
        <v>128</v>
      </c>
      <c r="S2985" t="s">
        <v>321</v>
      </c>
    </row>
    <row r="2986" spans="1:19" x14ac:dyDescent="0.35">
      <c r="A2986" t="s">
        <v>73</v>
      </c>
      <c r="B2986" t="s">
        <v>63</v>
      </c>
      <c r="C2986" t="s">
        <v>39</v>
      </c>
      <c r="D2986" t="s">
        <v>40</v>
      </c>
      <c r="E2986" t="s">
        <v>637</v>
      </c>
      <c r="F2986" t="s">
        <v>638</v>
      </c>
      <c r="G2986" t="s">
        <v>639</v>
      </c>
      <c r="H2986" t="s">
        <v>452</v>
      </c>
      <c r="I2986" s="3">
        <v>2.1466766518667101E-3</v>
      </c>
      <c r="J2986" s="7">
        <v>22768111124.330002</v>
      </c>
      <c r="K2986">
        <v>3.6555</v>
      </c>
      <c r="L2986" s="3">
        <f t="shared" si="230"/>
        <v>0.96577315585011125</v>
      </c>
      <c r="M2986" s="3">
        <f t="shared" si="231"/>
        <v>2.2227545245623662E-3</v>
      </c>
      <c r="N2986">
        <f t="shared" si="232"/>
        <v>50607922.017343253</v>
      </c>
      <c r="O2986">
        <f t="shared" si="233"/>
        <v>13.844322806002806</v>
      </c>
      <c r="P2986" s="3">
        <f t="shared" si="234"/>
        <v>2.2227545245623662E-3</v>
      </c>
      <c r="Q2986" t="s">
        <v>1638</v>
      </c>
      <c r="R2986" t="s">
        <v>452</v>
      </c>
      <c r="S2986" t="s">
        <v>639</v>
      </c>
    </row>
    <row r="2987" spans="1:19" x14ac:dyDescent="0.35">
      <c r="A2987" t="s">
        <v>73</v>
      </c>
      <c r="B2987" t="s">
        <v>63</v>
      </c>
      <c r="C2987" t="s">
        <v>29</v>
      </c>
      <c r="D2987" t="s">
        <v>30</v>
      </c>
      <c r="E2987" t="s">
        <v>189</v>
      </c>
      <c r="F2987" t="s">
        <v>190</v>
      </c>
      <c r="G2987" t="s">
        <v>191</v>
      </c>
      <c r="H2987" t="s">
        <v>128</v>
      </c>
      <c r="I2987" s="3">
        <v>2.1431369577931909E-2</v>
      </c>
      <c r="J2987" s="7">
        <v>6910701895.8100004</v>
      </c>
      <c r="K2987">
        <v>3.6555</v>
      </c>
      <c r="L2987" s="3">
        <f t="shared" si="230"/>
        <v>0.96566069792042464</v>
      </c>
      <c r="M2987" s="3">
        <f t="shared" si="231"/>
        <v>2.219347812755031E-2</v>
      </c>
      <c r="N2987">
        <f t="shared" si="232"/>
        <v>153372511.37067971</v>
      </c>
      <c r="O2987">
        <f t="shared" si="233"/>
        <v>41.956643788997326</v>
      </c>
      <c r="P2987" s="3">
        <f t="shared" si="234"/>
        <v>2.219347812755031E-2</v>
      </c>
      <c r="Q2987" t="s">
        <v>1638</v>
      </c>
      <c r="R2987" t="s">
        <v>128</v>
      </c>
      <c r="S2987" t="s">
        <v>191</v>
      </c>
    </row>
    <row r="2988" spans="1:19" x14ac:dyDescent="0.35">
      <c r="A2988" t="s">
        <v>73</v>
      </c>
      <c r="B2988" t="s">
        <v>63</v>
      </c>
      <c r="C2988" t="s">
        <v>39</v>
      </c>
      <c r="D2988" t="s">
        <v>40</v>
      </c>
      <c r="E2988" t="s">
        <v>189</v>
      </c>
      <c r="F2988" t="s">
        <v>190</v>
      </c>
      <c r="G2988" t="s">
        <v>191</v>
      </c>
      <c r="H2988" t="s">
        <v>128</v>
      </c>
      <c r="I2988" s="3">
        <v>5.6850532274825404E-3</v>
      </c>
      <c r="J2988" s="7">
        <v>22768111124.330002</v>
      </c>
      <c r="K2988">
        <v>3.6555</v>
      </c>
      <c r="L2988" s="3">
        <f t="shared" si="230"/>
        <v>0.96577315585011125</v>
      </c>
      <c r="M2988" s="3">
        <f t="shared" si="231"/>
        <v>5.8865305926611043E-3</v>
      </c>
      <c r="N2988">
        <f t="shared" si="232"/>
        <v>134025182.67047617</v>
      </c>
      <c r="O2988">
        <f t="shared" si="233"/>
        <v>36.663981034188531</v>
      </c>
      <c r="P2988" s="3">
        <f t="shared" si="234"/>
        <v>5.8865305926611043E-3</v>
      </c>
      <c r="Q2988" t="s">
        <v>1638</v>
      </c>
      <c r="R2988" t="s">
        <v>128</v>
      </c>
      <c r="S2988" t="s">
        <v>191</v>
      </c>
    </row>
    <row r="2989" spans="1:19" x14ac:dyDescent="0.35">
      <c r="A2989" t="s">
        <v>73</v>
      </c>
      <c r="B2989" t="s">
        <v>63</v>
      </c>
      <c r="C2989" t="s">
        <v>39</v>
      </c>
      <c r="D2989" t="s">
        <v>40</v>
      </c>
      <c r="E2989" t="s">
        <v>1398</v>
      </c>
      <c r="F2989" t="s">
        <v>1399</v>
      </c>
      <c r="H2989" t="s">
        <v>128</v>
      </c>
      <c r="I2989" s="3">
        <v>6.4070516063678598E-4</v>
      </c>
      <c r="J2989" s="7">
        <v>22768111124.330002</v>
      </c>
      <c r="K2989">
        <v>3.6555</v>
      </c>
      <c r="L2989" s="3">
        <f t="shared" si="230"/>
        <v>0.96577315585011125</v>
      </c>
      <c r="M2989" s="3">
        <f t="shared" si="231"/>
        <v>6.6341164771018327E-4</v>
      </c>
      <c r="N2989">
        <f t="shared" si="232"/>
        <v>15104630.116240321</v>
      </c>
      <c r="O2989">
        <f t="shared" si="233"/>
        <v>4.1320284820791473</v>
      </c>
      <c r="P2989" s="3">
        <f t="shared" si="234"/>
        <v>6.6341164771018327E-4</v>
      </c>
      <c r="Q2989" t="s">
        <v>1638</v>
      </c>
      <c r="R2989" t="s">
        <v>128</v>
      </c>
      <c r="S2989" t="s">
        <v>1400</v>
      </c>
    </row>
    <row r="2990" spans="1:19" x14ac:dyDescent="0.35">
      <c r="A2990" t="s">
        <v>73</v>
      </c>
      <c r="B2990" t="s">
        <v>63</v>
      </c>
      <c r="C2990" t="s">
        <v>29</v>
      </c>
      <c r="D2990" t="s">
        <v>30</v>
      </c>
      <c r="E2990" t="s">
        <v>1398</v>
      </c>
      <c r="F2990" t="s">
        <v>1399</v>
      </c>
      <c r="H2990" t="s">
        <v>128</v>
      </c>
      <c r="I2990" s="3">
        <v>2.1934169105152601E-3</v>
      </c>
      <c r="J2990" s="7">
        <v>6910701895.8100004</v>
      </c>
      <c r="K2990">
        <v>3.6555</v>
      </c>
      <c r="L2990" s="3">
        <f t="shared" si="230"/>
        <v>0.96566069792042464</v>
      </c>
      <c r="M2990" s="3">
        <f t="shared" si="231"/>
        <v>2.2714157418219881E-3</v>
      </c>
      <c r="N2990">
        <f t="shared" si="232"/>
        <v>15697077.073181892</v>
      </c>
      <c r="O2990">
        <f t="shared" si="233"/>
        <v>4.2940985017595104</v>
      </c>
      <c r="P2990" s="3">
        <f t="shared" si="234"/>
        <v>2.2714157418219881E-3</v>
      </c>
      <c r="Q2990" t="s">
        <v>1638</v>
      </c>
      <c r="R2990" t="s">
        <v>128</v>
      </c>
      <c r="S2990" t="s">
        <v>1400</v>
      </c>
    </row>
    <row r="2991" spans="1:19" x14ac:dyDescent="0.35">
      <c r="A2991" t="s">
        <v>73</v>
      </c>
      <c r="B2991" t="s">
        <v>63</v>
      </c>
      <c r="C2991" t="s">
        <v>29</v>
      </c>
      <c r="D2991" t="s">
        <v>30</v>
      </c>
      <c r="E2991" t="s">
        <v>325</v>
      </c>
      <c r="F2991" t="s">
        <v>326</v>
      </c>
      <c r="H2991" t="s">
        <v>128</v>
      </c>
      <c r="I2991" s="3">
        <v>1.5744552372189871E-2</v>
      </c>
      <c r="J2991" s="7">
        <v>6910701895.8100004</v>
      </c>
      <c r="K2991">
        <v>3.6555</v>
      </c>
      <c r="L2991" s="3">
        <f t="shared" si="230"/>
        <v>0.96566069792042464</v>
      </c>
      <c r="M2991" s="3">
        <f t="shared" si="231"/>
        <v>1.6304435301235903E-2</v>
      </c>
      <c r="N2991">
        <f t="shared" si="232"/>
        <v>112675091.94636245</v>
      </c>
      <c r="O2991">
        <f t="shared" si="233"/>
        <v>30.823441922134439</v>
      </c>
      <c r="P2991" s="3">
        <f t="shared" si="234"/>
        <v>1.6304435301235903E-2</v>
      </c>
      <c r="Q2991" t="s">
        <v>1638</v>
      </c>
      <c r="R2991" t="s">
        <v>128</v>
      </c>
      <c r="S2991" t="s">
        <v>327</v>
      </c>
    </row>
    <row r="2992" spans="1:19" x14ac:dyDescent="0.35">
      <c r="A2992" t="s">
        <v>73</v>
      </c>
      <c r="B2992" t="s">
        <v>63</v>
      </c>
      <c r="C2992" t="s">
        <v>39</v>
      </c>
      <c r="D2992" t="s">
        <v>40</v>
      </c>
      <c r="E2992" t="s">
        <v>325</v>
      </c>
      <c r="F2992" t="s">
        <v>326</v>
      </c>
      <c r="H2992" t="s">
        <v>128</v>
      </c>
      <c r="I2992" s="3">
        <v>1.07023015862715E-3</v>
      </c>
      <c r="J2992" s="7">
        <v>22768111124.330002</v>
      </c>
      <c r="K2992">
        <v>3.6555</v>
      </c>
      <c r="L2992" s="3">
        <f t="shared" si="230"/>
        <v>0.96577315585011125</v>
      </c>
      <c r="M2992" s="3">
        <f t="shared" si="231"/>
        <v>1.1081589420292922E-3</v>
      </c>
      <c r="N2992">
        <f t="shared" si="232"/>
        <v>25230685.935542893</v>
      </c>
      <c r="O2992">
        <f t="shared" si="233"/>
        <v>6.9021162455321816</v>
      </c>
      <c r="P2992" s="3">
        <f t="shared" si="234"/>
        <v>1.1081589420292922E-3</v>
      </c>
      <c r="Q2992" t="s">
        <v>1638</v>
      </c>
      <c r="R2992" t="s">
        <v>128</v>
      </c>
      <c r="S2992" t="s">
        <v>327</v>
      </c>
    </row>
    <row r="2993" spans="1:19" x14ac:dyDescent="0.35">
      <c r="A2993" t="s">
        <v>73</v>
      </c>
      <c r="B2993" t="s">
        <v>63</v>
      </c>
      <c r="C2993" t="s">
        <v>29</v>
      </c>
      <c r="D2993" t="s">
        <v>30</v>
      </c>
      <c r="E2993" t="s">
        <v>1401</v>
      </c>
      <c r="F2993" t="s">
        <v>1402</v>
      </c>
      <c r="H2993" t="s">
        <v>128</v>
      </c>
      <c r="I2993" s="3">
        <v>5.3454811182451602E-3</v>
      </c>
      <c r="J2993" s="7">
        <v>6910701895.8100004</v>
      </c>
      <c r="K2993">
        <v>3.6555</v>
      </c>
      <c r="L2993" s="3">
        <f t="shared" si="230"/>
        <v>0.96566069792042464</v>
      </c>
      <c r="M2993" s="3">
        <f t="shared" si="231"/>
        <v>5.5355686834483294E-3</v>
      </c>
      <c r="N2993">
        <f t="shared" si="232"/>
        <v>38254664.995092839</v>
      </c>
      <c r="O2993">
        <f t="shared" si="233"/>
        <v>10.46496101630224</v>
      </c>
      <c r="P2993" s="3">
        <f t="shared" si="234"/>
        <v>5.5355686834483294E-3</v>
      </c>
      <c r="Q2993" t="s">
        <v>1638</v>
      </c>
      <c r="R2993" t="s">
        <v>128</v>
      </c>
      <c r="S2993" t="s">
        <v>292</v>
      </c>
    </row>
    <row r="2994" spans="1:19" x14ac:dyDescent="0.35">
      <c r="A2994" t="s">
        <v>73</v>
      </c>
      <c r="B2994" t="s">
        <v>63</v>
      </c>
      <c r="C2994" t="s">
        <v>29</v>
      </c>
      <c r="D2994" t="s">
        <v>30</v>
      </c>
      <c r="E2994" t="s">
        <v>339</v>
      </c>
      <c r="F2994" t="s">
        <v>340</v>
      </c>
      <c r="H2994" t="s">
        <v>128</v>
      </c>
      <c r="I2994" s="3">
        <v>1.0495072316761131E-2</v>
      </c>
      <c r="J2994" s="7">
        <v>6910701895.8100004</v>
      </c>
      <c r="K2994">
        <v>3.6555</v>
      </c>
      <c r="L2994" s="3">
        <f t="shared" si="230"/>
        <v>0.96566069792042464</v>
      </c>
      <c r="M2994" s="3">
        <f t="shared" si="231"/>
        <v>1.0868281518925375E-2</v>
      </c>
      <c r="N2994">
        <f t="shared" si="232"/>
        <v>75107453.697034389</v>
      </c>
      <c r="O2994">
        <f t="shared" si="233"/>
        <v>20.546424209283106</v>
      </c>
      <c r="P2994" s="3">
        <f t="shared" si="234"/>
        <v>1.0868281518925377E-2</v>
      </c>
      <c r="Q2994" t="s">
        <v>1638</v>
      </c>
      <c r="R2994" t="s">
        <v>128</v>
      </c>
      <c r="S2994" t="s">
        <v>205</v>
      </c>
    </row>
    <row r="2995" spans="1:19" x14ac:dyDescent="0.35">
      <c r="A2995" t="s">
        <v>73</v>
      </c>
      <c r="B2995" t="s">
        <v>63</v>
      </c>
      <c r="C2995" t="s">
        <v>39</v>
      </c>
      <c r="D2995" t="s">
        <v>40</v>
      </c>
      <c r="E2995" t="s">
        <v>339</v>
      </c>
      <c r="F2995" t="s">
        <v>340</v>
      </c>
      <c r="H2995" t="s">
        <v>128</v>
      </c>
      <c r="I2995" s="3">
        <v>4.7775577896037799E-3</v>
      </c>
      <c r="J2995" s="7">
        <v>22768111124.330002</v>
      </c>
      <c r="K2995">
        <v>3.6555</v>
      </c>
      <c r="L2995" s="3">
        <f t="shared" si="230"/>
        <v>0.96577315585011125</v>
      </c>
      <c r="M2995" s="3">
        <f t="shared" si="231"/>
        <v>4.9468736635140649E-3</v>
      </c>
      <c r="N2995">
        <f t="shared" si="232"/>
        <v>112630969.28890969</v>
      </c>
      <c r="O2995">
        <f t="shared" si="233"/>
        <v>30.811371710821962</v>
      </c>
      <c r="P2995" s="3">
        <f t="shared" si="234"/>
        <v>4.9468736635140649E-3</v>
      </c>
      <c r="Q2995" t="s">
        <v>1638</v>
      </c>
      <c r="R2995" t="s">
        <v>128</v>
      </c>
      <c r="S2995" t="s">
        <v>205</v>
      </c>
    </row>
    <row r="2996" spans="1:19" x14ac:dyDescent="0.35">
      <c r="A2996" t="s">
        <v>73</v>
      </c>
      <c r="B2996" t="s">
        <v>63</v>
      </c>
      <c r="C2996" t="s">
        <v>29</v>
      </c>
      <c r="D2996" t="s">
        <v>30</v>
      </c>
      <c r="E2996" t="s">
        <v>347</v>
      </c>
      <c r="F2996" t="s">
        <v>348</v>
      </c>
      <c r="H2996" t="s">
        <v>128</v>
      </c>
      <c r="I2996" s="3">
        <v>3.0527778636027102E-3</v>
      </c>
      <c r="J2996" s="7">
        <v>6910701895.8100004</v>
      </c>
      <c r="K2996">
        <v>3.6555</v>
      </c>
      <c r="L2996" s="3">
        <f t="shared" si="230"/>
        <v>0.96566069792042464</v>
      </c>
      <c r="M2996" s="3">
        <f t="shared" si="231"/>
        <v>3.1613359331874504E-3</v>
      </c>
      <c r="N2996">
        <f t="shared" si="232"/>
        <v>21847050.226770792</v>
      </c>
      <c r="O2996">
        <f t="shared" si="233"/>
        <v>5.9764875466477339</v>
      </c>
      <c r="P2996" s="3">
        <f t="shared" si="234"/>
        <v>3.1613359331874509E-3</v>
      </c>
      <c r="Q2996" t="s">
        <v>1638</v>
      </c>
      <c r="R2996" t="s">
        <v>128</v>
      </c>
      <c r="S2996" t="s">
        <v>349</v>
      </c>
    </row>
    <row r="2997" spans="1:19" x14ac:dyDescent="0.35">
      <c r="A2997" t="s">
        <v>73</v>
      </c>
      <c r="B2997" t="s">
        <v>63</v>
      </c>
      <c r="C2997" t="s">
        <v>39</v>
      </c>
      <c r="D2997" t="s">
        <v>40</v>
      </c>
      <c r="E2997" t="s">
        <v>358</v>
      </c>
      <c r="F2997" t="s">
        <v>359</v>
      </c>
      <c r="G2997" t="s">
        <v>360</v>
      </c>
      <c r="H2997" t="s">
        <v>128</v>
      </c>
      <c r="I2997" s="3">
        <v>7.6758876279103979E-4</v>
      </c>
      <c r="J2997" s="7">
        <v>22768111124.330002</v>
      </c>
      <c r="K2997">
        <v>3.6555</v>
      </c>
      <c r="L2997" s="3">
        <f t="shared" si="230"/>
        <v>0.96577315585011125</v>
      </c>
      <c r="M2997" s="3">
        <f t="shared" si="231"/>
        <v>7.9479198416462316E-4</v>
      </c>
      <c r="N2997">
        <f t="shared" si="232"/>
        <v>18095912.21618687</v>
      </c>
      <c r="O2997">
        <f t="shared" si="233"/>
        <v>4.9503247753212607</v>
      </c>
      <c r="P2997" s="3">
        <f t="shared" si="234"/>
        <v>7.9479198416462305E-4</v>
      </c>
      <c r="Q2997" t="s">
        <v>1638</v>
      </c>
      <c r="R2997" t="s">
        <v>128</v>
      </c>
      <c r="S2997" t="s">
        <v>360</v>
      </c>
    </row>
    <row r="2998" spans="1:19" x14ac:dyDescent="0.35">
      <c r="A2998" t="s">
        <v>73</v>
      </c>
      <c r="B2998" t="s">
        <v>63</v>
      </c>
      <c r="C2998" t="s">
        <v>39</v>
      </c>
      <c r="D2998" t="s">
        <v>40</v>
      </c>
      <c r="E2998" t="s">
        <v>366</v>
      </c>
      <c r="F2998" t="s">
        <v>367</v>
      </c>
      <c r="G2998" t="s">
        <v>368</v>
      </c>
      <c r="H2998" t="s">
        <v>128</v>
      </c>
      <c r="I2998" s="3">
        <v>7.0018633735035697E-3</v>
      </c>
      <c r="J2998" s="7">
        <v>22768111124.330002</v>
      </c>
      <c r="K2998">
        <v>3.6555</v>
      </c>
      <c r="L2998" s="3">
        <f t="shared" si="230"/>
        <v>0.96577315585011125</v>
      </c>
      <c r="M2998" s="3">
        <f t="shared" si="231"/>
        <v>7.250008276881807E-3</v>
      </c>
      <c r="N2998">
        <f t="shared" si="232"/>
        <v>165068994.10035726</v>
      </c>
      <c r="O2998">
        <f t="shared" si="233"/>
        <v>45.156338148093901</v>
      </c>
      <c r="P2998" s="3">
        <f t="shared" si="234"/>
        <v>7.250008276881807E-3</v>
      </c>
      <c r="Q2998" t="s">
        <v>1638</v>
      </c>
      <c r="R2998" t="s">
        <v>128</v>
      </c>
      <c r="S2998" t="s">
        <v>368</v>
      </c>
    </row>
    <row r="2999" spans="1:19" x14ac:dyDescent="0.35">
      <c r="A2999" t="s">
        <v>73</v>
      </c>
      <c r="B2999" t="s">
        <v>63</v>
      </c>
      <c r="C2999" t="s">
        <v>29</v>
      </c>
      <c r="D2999" t="s">
        <v>30</v>
      </c>
      <c r="E2999" t="s">
        <v>366</v>
      </c>
      <c r="F2999" t="s">
        <v>367</v>
      </c>
      <c r="G2999" t="s">
        <v>368</v>
      </c>
      <c r="H2999" t="s">
        <v>128</v>
      </c>
      <c r="I2999" s="3">
        <v>3.4777606597225001E-4</v>
      </c>
      <c r="J2999" s="7">
        <v>6910701895.8100004</v>
      </c>
      <c r="K2999">
        <v>3.6555</v>
      </c>
      <c r="L2999" s="3">
        <f t="shared" si="230"/>
        <v>0.96566069792042464</v>
      </c>
      <c r="M2999" s="3">
        <f t="shared" si="231"/>
        <v>3.6014312969472073E-4</v>
      </c>
      <c r="N2999">
        <f t="shared" si="232"/>
        <v>2488841.8091442534</v>
      </c>
      <c r="O2999">
        <f t="shared" si="233"/>
        <v>0.68084853211441754</v>
      </c>
      <c r="P2999" s="3">
        <f t="shared" si="234"/>
        <v>3.6014312969472073E-4</v>
      </c>
      <c r="Q2999" t="s">
        <v>1638</v>
      </c>
      <c r="R2999" t="s">
        <v>128</v>
      </c>
      <c r="S2999" t="s">
        <v>368</v>
      </c>
    </row>
    <row r="3000" spans="1:19" x14ac:dyDescent="0.35">
      <c r="A3000" t="s">
        <v>73</v>
      </c>
      <c r="B3000" t="s">
        <v>63</v>
      </c>
      <c r="C3000" t="s">
        <v>76</v>
      </c>
      <c r="D3000" t="s">
        <v>77</v>
      </c>
      <c r="E3000" t="s">
        <v>366</v>
      </c>
      <c r="F3000" t="s">
        <v>367</v>
      </c>
      <c r="G3000" t="s">
        <v>368</v>
      </c>
      <c r="H3000" t="s">
        <v>128</v>
      </c>
      <c r="I3000" s="3">
        <v>1.4098146147614199E-2</v>
      </c>
      <c r="J3000" s="7">
        <v>3127478413.5599999</v>
      </c>
      <c r="K3000">
        <v>3.6555</v>
      </c>
      <c r="L3000" s="3">
        <f t="shared" si="230"/>
        <v>0.95314382706178991</v>
      </c>
      <c r="M3000" s="3">
        <f t="shared" si="231"/>
        <v>1.4791205427069562E-2</v>
      </c>
      <c r="N3000">
        <f t="shared" si="232"/>
        <v>46259175.683691576</v>
      </c>
      <c r="O3000">
        <f t="shared" si="233"/>
        <v>12.654678069673526</v>
      </c>
      <c r="P3000" s="3">
        <f t="shared" si="234"/>
        <v>1.4791205427069562E-2</v>
      </c>
      <c r="Q3000" t="s">
        <v>1638</v>
      </c>
      <c r="R3000" t="s">
        <v>128</v>
      </c>
      <c r="S3000" t="s">
        <v>368</v>
      </c>
    </row>
    <row r="3001" spans="1:19" x14ac:dyDescent="0.35">
      <c r="A3001" t="s">
        <v>73</v>
      </c>
      <c r="B3001" t="s">
        <v>63</v>
      </c>
      <c r="C3001" t="s">
        <v>29</v>
      </c>
      <c r="D3001" t="s">
        <v>30</v>
      </c>
      <c r="E3001" t="s">
        <v>376</v>
      </c>
      <c r="F3001" t="s">
        <v>377</v>
      </c>
      <c r="G3001" t="s">
        <v>378</v>
      </c>
      <c r="H3001" t="s">
        <v>128</v>
      </c>
      <c r="I3001" s="3">
        <v>5.4356643940872099E-4</v>
      </c>
      <c r="J3001" s="7">
        <v>6910701895.8100004</v>
      </c>
      <c r="K3001">
        <v>3.6555</v>
      </c>
      <c r="L3001" s="3">
        <f t="shared" si="230"/>
        <v>0.96566069792042464</v>
      </c>
      <c r="M3001" s="3">
        <f t="shared" si="231"/>
        <v>5.6289589146509271E-4</v>
      </c>
      <c r="N3001">
        <f t="shared" si="232"/>
        <v>3890005.7042914764</v>
      </c>
      <c r="O3001">
        <f t="shared" si="233"/>
        <v>1.0641514715610658</v>
      </c>
      <c r="P3001" s="3">
        <f t="shared" si="234"/>
        <v>5.6289589146509271E-4</v>
      </c>
      <c r="Q3001" t="s">
        <v>1638</v>
      </c>
      <c r="R3001" t="s">
        <v>128</v>
      </c>
      <c r="S3001" t="s">
        <v>378</v>
      </c>
    </row>
    <row r="3002" spans="1:19" x14ac:dyDescent="0.35">
      <c r="A3002" t="s">
        <v>73</v>
      </c>
      <c r="B3002" t="s">
        <v>63</v>
      </c>
      <c r="C3002" t="s">
        <v>39</v>
      </c>
      <c r="D3002" t="s">
        <v>40</v>
      </c>
      <c r="E3002" t="s">
        <v>376</v>
      </c>
      <c r="F3002" t="s">
        <v>377</v>
      </c>
      <c r="G3002" t="s">
        <v>378</v>
      </c>
      <c r="H3002" t="s">
        <v>128</v>
      </c>
      <c r="I3002" s="3">
        <v>2.33523724942188E-6</v>
      </c>
      <c r="J3002" s="7">
        <v>22768111124.330002</v>
      </c>
      <c r="K3002">
        <v>3.6555</v>
      </c>
      <c r="L3002" s="3">
        <f t="shared" si="230"/>
        <v>0.96577315585011125</v>
      </c>
      <c r="M3002" s="3">
        <f t="shared" si="231"/>
        <v>2.4179976791406186E-6</v>
      </c>
      <c r="N3002">
        <f t="shared" si="232"/>
        <v>55053.239857045643</v>
      </c>
      <c r="O3002">
        <f t="shared" si="233"/>
        <v>1.5060385681041073E-2</v>
      </c>
      <c r="P3002" s="3">
        <f t="shared" si="234"/>
        <v>2.4179976791406186E-6</v>
      </c>
      <c r="Q3002" t="s">
        <v>1638</v>
      </c>
      <c r="R3002" t="s">
        <v>128</v>
      </c>
      <c r="S3002" t="s">
        <v>378</v>
      </c>
    </row>
    <row r="3003" spans="1:19" x14ac:dyDescent="0.35">
      <c r="A3003" t="s">
        <v>73</v>
      </c>
      <c r="B3003" t="s">
        <v>63</v>
      </c>
      <c r="C3003" t="s">
        <v>29</v>
      </c>
      <c r="D3003" t="s">
        <v>30</v>
      </c>
      <c r="E3003" t="s">
        <v>379</v>
      </c>
      <c r="F3003" t="s">
        <v>380</v>
      </c>
      <c r="G3003" t="s">
        <v>378</v>
      </c>
      <c r="H3003" t="s">
        <v>128</v>
      </c>
      <c r="I3003" s="3">
        <v>5.1170840507527796E-3</v>
      </c>
      <c r="J3003" s="7">
        <v>6910701895.8100004</v>
      </c>
      <c r="K3003">
        <v>3.6555</v>
      </c>
      <c r="L3003" s="3">
        <f t="shared" si="230"/>
        <v>0.96566069792042464</v>
      </c>
      <c r="M3003" s="3">
        <f t="shared" si="231"/>
        <v>5.2990497198162389E-3</v>
      </c>
      <c r="N3003">
        <f t="shared" si="232"/>
        <v>36620152.944725536</v>
      </c>
      <c r="O3003">
        <f t="shared" si="233"/>
        <v>10.017823264868154</v>
      </c>
      <c r="P3003" s="3">
        <f t="shared" si="234"/>
        <v>5.2990497198162389E-3</v>
      </c>
      <c r="Q3003" t="s">
        <v>1638</v>
      </c>
      <c r="R3003" t="s">
        <v>128</v>
      </c>
      <c r="S3003" t="s">
        <v>378</v>
      </c>
    </row>
    <row r="3004" spans="1:19" x14ac:dyDescent="0.35">
      <c r="A3004" t="s">
        <v>73</v>
      </c>
      <c r="B3004" t="s">
        <v>63</v>
      </c>
      <c r="C3004" t="s">
        <v>39</v>
      </c>
      <c r="D3004" t="s">
        <v>40</v>
      </c>
      <c r="E3004" t="s">
        <v>379</v>
      </c>
      <c r="F3004" t="s">
        <v>380</v>
      </c>
      <c r="G3004" t="s">
        <v>378</v>
      </c>
      <c r="H3004" t="s">
        <v>128</v>
      </c>
      <c r="I3004" s="3">
        <v>2.5098908572464501E-4</v>
      </c>
      <c r="J3004" s="7">
        <v>22768111124.330002</v>
      </c>
      <c r="K3004">
        <v>3.6555</v>
      </c>
      <c r="L3004" s="3">
        <f t="shared" si="230"/>
        <v>0.96577315585011125</v>
      </c>
      <c r="M3004" s="3">
        <f t="shared" si="231"/>
        <v>2.5988409825257008E-4</v>
      </c>
      <c r="N3004">
        <f t="shared" si="232"/>
        <v>5917070.0284608118</v>
      </c>
      <c r="O3004">
        <f t="shared" si="233"/>
        <v>1.6186759755056248</v>
      </c>
      <c r="P3004" s="3">
        <f t="shared" si="234"/>
        <v>2.5988409825257008E-4</v>
      </c>
      <c r="Q3004" t="s">
        <v>1638</v>
      </c>
      <c r="R3004" t="s">
        <v>128</v>
      </c>
      <c r="S3004" t="s">
        <v>378</v>
      </c>
    </row>
    <row r="3005" spans="1:19" x14ac:dyDescent="0.35">
      <c r="A3005" t="s">
        <v>73</v>
      </c>
      <c r="B3005" t="s">
        <v>63</v>
      </c>
      <c r="C3005" t="s">
        <v>39</v>
      </c>
      <c r="D3005" t="s">
        <v>40</v>
      </c>
      <c r="E3005" t="s">
        <v>383</v>
      </c>
      <c r="F3005" t="s">
        <v>384</v>
      </c>
      <c r="G3005" t="s">
        <v>378</v>
      </c>
      <c r="H3005" t="s">
        <v>128</v>
      </c>
      <c r="I3005" s="3">
        <v>1.30239265906291E-4</v>
      </c>
      <c r="J3005" s="7">
        <v>22768111124.330002</v>
      </c>
      <c r="K3005">
        <v>3.6555</v>
      </c>
      <c r="L3005" s="3">
        <f t="shared" si="230"/>
        <v>0.96577315585011125</v>
      </c>
      <c r="M3005" s="3">
        <f t="shared" si="231"/>
        <v>1.3485492438609906E-4</v>
      </c>
      <c r="N3005">
        <f t="shared" si="232"/>
        <v>3070391.9040858233</v>
      </c>
      <c r="O3005">
        <f t="shared" si="233"/>
        <v>0.83993760199311274</v>
      </c>
      <c r="P3005" s="3">
        <f t="shared" si="234"/>
        <v>1.3485492438609906E-4</v>
      </c>
      <c r="Q3005" t="s">
        <v>1638</v>
      </c>
      <c r="R3005" t="s">
        <v>128</v>
      </c>
      <c r="S3005" t="s">
        <v>378</v>
      </c>
    </row>
    <row r="3006" spans="1:19" x14ac:dyDescent="0.35">
      <c r="A3006" t="s">
        <v>73</v>
      </c>
      <c r="B3006" t="s">
        <v>63</v>
      </c>
      <c r="C3006" t="s">
        <v>29</v>
      </c>
      <c r="D3006" t="s">
        <v>30</v>
      </c>
      <c r="E3006" t="s">
        <v>383</v>
      </c>
      <c r="F3006" t="s">
        <v>384</v>
      </c>
      <c r="G3006" t="s">
        <v>378</v>
      </c>
      <c r="H3006" t="s">
        <v>128</v>
      </c>
      <c r="I3006" s="3">
        <v>8.8442109587484499E-4</v>
      </c>
      <c r="J3006" s="7">
        <v>6910701895.8100004</v>
      </c>
      <c r="K3006">
        <v>3.6555</v>
      </c>
      <c r="L3006" s="3">
        <f t="shared" si="230"/>
        <v>0.96566069792042464</v>
      </c>
      <c r="M3006" s="3">
        <f t="shared" si="231"/>
        <v>9.158714834097202E-4</v>
      </c>
      <c r="N3006">
        <f t="shared" si="232"/>
        <v>6329314.796717871</v>
      </c>
      <c r="O3006">
        <f t="shared" si="233"/>
        <v>1.7314498144488772</v>
      </c>
      <c r="P3006" s="3">
        <f t="shared" si="234"/>
        <v>9.158714834097202E-4</v>
      </c>
      <c r="Q3006" t="s">
        <v>1638</v>
      </c>
      <c r="R3006" t="s">
        <v>128</v>
      </c>
      <c r="S3006" t="s">
        <v>378</v>
      </c>
    </row>
    <row r="3007" spans="1:19" x14ac:dyDescent="0.35">
      <c r="A3007" t="s">
        <v>73</v>
      </c>
      <c r="B3007" t="s">
        <v>63</v>
      </c>
      <c r="C3007" t="s">
        <v>39</v>
      </c>
      <c r="D3007" t="s">
        <v>40</v>
      </c>
      <c r="E3007" t="s">
        <v>385</v>
      </c>
      <c r="F3007" t="s">
        <v>386</v>
      </c>
      <c r="G3007" t="s">
        <v>378</v>
      </c>
      <c r="H3007" t="s">
        <v>128</v>
      </c>
      <c r="I3007" s="3">
        <v>6.7159976276760699E-5</v>
      </c>
      <c r="J3007" s="7">
        <v>22768111124.330002</v>
      </c>
      <c r="K3007">
        <v>3.6555</v>
      </c>
      <c r="L3007" s="3">
        <f t="shared" si="230"/>
        <v>0.96577315585011125</v>
      </c>
      <c r="M3007" s="3">
        <f t="shared" si="231"/>
        <v>6.9540114953437341E-5</v>
      </c>
      <c r="N3007">
        <f t="shared" si="232"/>
        <v>1583297.0648585439</v>
      </c>
      <c r="O3007">
        <f t="shared" si="233"/>
        <v>0.43312736010355463</v>
      </c>
      <c r="P3007" s="3">
        <f t="shared" si="234"/>
        <v>6.9540114953437341E-5</v>
      </c>
      <c r="Q3007" t="s">
        <v>1638</v>
      </c>
      <c r="R3007" t="s">
        <v>128</v>
      </c>
      <c r="S3007" t="s">
        <v>378</v>
      </c>
    </row>
    <row r="3008" spans="1:19" x14ac:dyDescent="0.35">
      <c r="A3008" t="s">
        <v>73</v>
      </c>
      <c r="B3008" t="s">
        <v>63</v>
      </c>
      <c r="C3008" t="s">
        <v>29</v>
      </c>
      <c r="D3008" t="s">
        <v>30</v>
      </c>
      <c r="E3008" t="s">
        <v>385</v>
      </c>
      <c r="F3008" t="s">
        <v>386</v>
      </c>
      <c r="G3008" t="s">
        <v>378</v>
      </c>
      <c r="H3008" t="s">
        <v>128</v>
      </c>
      <c r="I3008" s="3">
        <v>5.1802728431469603E-4</v>
      </c>
      <c r="J3008" s="7">
        <v>6910701895.8100004</v>
      </c>
      <c r="K3008">
        <v>3.6555</v>
      </c>
      <c r="L3008" s="3">
        <f t="shared" si="230"/>
        <v>0.96566069792042464</v>
      </c>
      <c r="M3008" s="3">
        <f t="shared" si="231"/>
        <v>5.3644855323436199E-4</v>
      </c>
      <c r="N3008">
        <f t="shared" si="232"/>
        <v>3707236.0338412374</v>
      </c>
      <c r="O3008">
        <f t="shared" si="233"/>
        <v>1.0141529295147689</v>
      </c>
      <c r="P3008" s="3">
        <f t="shared" si="234"/>
        <v>5.3644855323436199E-4</v>
      </c>
      <c r="Q3008" t="s">
        <v>1638</v>
      </c>
      <c r="R3008" t="s">
        <v>128</v>
      </c>
      <c r="S3008" t="s">
        <v>378</v>
      </c>
    </row>
    <row r="3009" spans="1:19" x14ac:dyDescent="0.35">
      <c r="A3009" t="s">
        <v>73</v>
      </c>
      <c r="B3009" t="s">
        <v>63</v>
      </c>
      <c r="C3009" t="s">
        <v>29</v>
      </c>
      <c r="D3009" t="s">
        <v>30</v>
      </c>
      <c r="E3009" t="s">
        <v>387</v>
      </c>
      <c r="F3009" t="s">
        <v>388</v>
      </c>
      <c r="G3009" t="s">
        <v>378</v>
      </c>
      <c r="H3009" t="s">
        <v>128</v>
      </c>
      <c r="I3009" s="3">
        <v>2.00437114389992E-4</v>
      </c>
      <c r="J3009" s="7">
        <v>6910701895.8100004</v>
      </c>
      <c r="K3009">
        <v>3.6555</v>
      </c>
      <c r="L3009" s="3">
        <f t="shared" si="230"/>
        <v>0.96566069792042464</v>
      </c>
      <c r="M3009" s="3">
        <f t="shared" si="231"/>
        <v>2.0756474279385971E-4</v>
      </c>
      <c r="N3009">
        <f t="shared" si="232"/>
        <v>1434418.0615288415</v>
      </c>
      <c r="O3009">
        <f t="shared" si="233"/>
        <v>0.39239996211977612</v>
      </c>
      <c r="P3009" s="3">
        <f t="shared" si="234"/>
        <v>2.0756474279385971E-4</v>
      </c>
      <c r="Q3009" t="s">
        <v>1638</v>
      </c>
      <c r="R3009" t="s">
        <v>128</v>
      </c>
      <c r="S3009" t="s">
        <v>378</v>
      </c>
    </row>
    <row r="3010" spans="1:19" x14ac:dyDescent="0.35">
      <c r="A3010" t="s">
        <v>73</v>
      </c>
      <c r="B3010" t="s">
        <v>63</v>
      </c>
      <c r="C3010" t="s">
        <v>39</v>
      </c>
      <c r="D3010" t="s">
        <v>40</v>
      </c>
      <c r="E3010" t="s">
        <v>387</v>
      </c>
      <c r="F3010" t="s">
        <v>388</v>
      </c>
      <c r="G3010" t="s">
        <v>378</v>
      </c>
      <c r="H3010" t="s">
        <v>128</v>
      </c>
      <c r="I3010" s="3">
        <v>1.0431164367243099E-3</v>
      </c>
      <c r="J3010" s="7">
        <v>22768111124.330002</v>
      </c>
      <c r="K3010">
        <v>3.6555</v>
      </c>
      <c r="L3010" s="3">
        <f t="shared" ref="L3010:L3073" si="235">SUMIFS($I$2:$I$3582,$A$2:$A$3582,$A3010,$B$2:$B$3582,$B3010,$C$2:$C$3582,$C3010)</f>
        <v>0.96577315585011125</v>
      </c>
      <c r="M3010" s="3">
        <f t="shared" ref="M3010:M3073" si="236">IF(L3010=0,0,I3010/L3010)</f>
        <v>1.0800843142157106E-3</v>
      </c>
      <c r="N3010">
        <f t="shared" ref="N3010:N3073" si="237">M3010*J3010</f>
        <v>24591479.68970906</v>
      </c>
      <c r="O3010">
        <f t="shared" ref="O3010:O3073" si="238">IF(K3010=0,"",N3010/K3010/1000000)</f>
        <v>6.7272547366185362</v>
      </c>
      <c r="P3010" s="3">
        <f t="shared" ref="P3010:P3073" si="239">IF(J3010=0,0,N3010/J3010)</f>
        <v>1.0800843142157106E-3</v>
      </c>
      <c r="Q3010" t="s">
        <v>1638</v>
      </c>
      <c r="R3010" t="s">
        <v>128</v>
      </c>
      <c r="S3010" t="s">
        <v>378</v>
      </c>
    </row>
    <row r="3011" spans="1:19" x14ac:dyDescent="0.35">
      <c r="A3011" t="s">
        <v>73</v>
      </c>
      <c r="B3011" t="s">
        <v>63</v>
      </c>
      <c r="C3011" t="s">
        <v>29</v>
      </c>
      <c r="D3011" t="s">
        <v>30</v>
      </c>
      <c r="E3011" t="s">
        <v>1403</v>
      </c>
      <c r="F3011" t="s">
        <v>1404</v>
      </c>
      <c r="H3011" t="s">
        <v>128</v>
      </c>
      <c r="I3011" s="3">
        <v>4.5464155029379602E-3</v>
      </c>
      <c r="J3011" s="7">
        <v>6910701895.8100004</v>
      </c>
      <c r="K3011">
        <v>3.6555</v>
      </c>
      <c r="L3011" s="3">
        <f t="shared" si="235"/>
        <v>0.96566069792042464</v>
      </c>
      <c r="M3011" s="3">
        <f t="shared" si="236"/>
        <v>4.7080879575287513E-3</v>
      </c>
      <c r="N3011">
        <f t="shared" si="237"/>
        <v>32536192.373734172</v>
      </c>
      <c r="O3011">
        <f t="shared" si="238"/>
        <v>8.9006134246297837</v>
      </c>
      <c r="P3011" s="3">
        <f t="shared" si="239"/>
        <v>4.7080879575287513E-3</v>
      </c>
      <c r="Q3011" t="s">
        <v>1638</v>
      </c>
      <c r="R3011" t="s">
        <v>128</v>
      </c>
      <c r="S3011" t="s">
        <v>1216</v>
      </c>
    </row>
    <row r="3012" spans="1:19" x14ac:dyDescent="0.35">
      <c r="A3012" t="s">
        <v>73</v>
      </c>
      <c r="B3012" t="s">
        <v>63</v>
      </c>
      <c r="C3012" t="s">
        <v>39</v>
      </c>
      <c r="D3012" t="s">
        <v>40</v>
      </c>
      <c r="E3012" t="s">
        <v>1646</v>
      </c>
      <c r="F3012" t="s">
        <v>1647</v>
      </c>
      <c r="G3012" t="s">
        <v>1648</v>
      </c>
      <c r="H3012" t="s">
        <v>128</v>
      </c>
      <c r="I3012" s="3">
        <v>2.8697715085097001E-4</v>
      </c>
      <c r="J3012" s="7">
        <v>22768111124.330002</v>
      </c>
      <c r="K3012">
        <v>3.6555</v>
      </c>
      <c r="L3012" s="3">
        <f t="shared" si="235"/>
        <v>0.96577315585011125</v>
      </c>
      <c r="M3012" s="3">
        <f t="shared" si="236"/>
        <v>2.9714757457548251E-4</v>
      </c>
      <c r="N3012">
        <f t="shared" si="237"/>
        <v>6765488.9982597223</v>
      </c>
      <c r="O3012">
        <f t="shared" si="238"/>
        <v>1.8507697984570435</v>
      </c>
      <c r="P3012" s="3">
        <f t="shared" si="239"/>
        <v>2.9714757457548251E-4</v>
      </c>
      <c r="Q3012" t="s">
        <v>1668</v>
      </c>
      <c r="R3012" t="s">
        <v>128</v>
      </c>
      <c r="S3012" t="s">
        <v>1670</v>
      </c>
    </row>
    <row r="3013" spans="1:19" x14ac:dyDescent="0.35">
      <c r="A3013" t="s">
        <v>73</v>
      </c>
      <c r="B3013" t="s">
        <v>63</v>
      </c>
      <c r="C3013" t="s">
        <v>29</v>
      </c>
      <c r="D3013" t="s">
        <v>30</v>
      </c>
      <c r="E3013" t="s">
        <v>1646</v>
      </c>
      <c r="F3013" t="s">
        <v>1647</v>
      </c>
      <c r="G3013" t="s">
        <v>1648</v>
      </c>
      <c r="H3013" t="s">
        <v>128</v>
      </c>
      <c r="I3013" s="3">
        <v>2.8553829717691201E-3</v>
      </c>
      <c r="J3013" s="7">
        <v>6910701895.8100004</v>
      </c>
      <c r="K3013">
        <v>3.6555</v>
      </c>
      <c r="L3013" s="3">
        <f t="shared" si="235"/>
        <v>0.96566069792042464</v>
      </c>
      <c r="M3013" s="3">
        <f t="shared" si="236"/>
        <v>2.9569215956683974E-3</v>
      </c>
      <c r="N3013">
        <f t="shared" si="237"/>
        <v>20434403.676947124</v>
      </c>
      <c r="O3013">
        <f t="shared" si="238"/>
        <v>5.5900434077272942</v>
      </c>
      <c r="P3013" s="3">
        <f t="shared" si="239"/>
        <v>2.9569215956683974E-3</v>
      </c>
      <c r="Q3013" t="s">
        <v>1668</v>
      </c>
      <c r="R3013" t="s">
        <v>128</v>
      </c>
      <c r="S3013" t="s">
        <v>1670</v>
      </c>
    </row>
    <row r="3014" spans="1:19" x14ac:dyDescent="0.35">
      <c r="A3014" t="s">
        <v>73</v>
      </c>
      <c r="B3014" t="s">
        <v>63</v>
      </c>
      <c r="C3014" t="s">
        <v>39</v>
      </c>
      <c r="D3014" t="s">
        <v>40</v>
      </c>
      <c r="E3014" t="s">
        <v>398</v>
      </c>
      <c r="F3014" t="s">
        <v>399</v>
      </c>
      <c r="H3014" t="s">
        <v>128</v>
      </c>
      <c r="I3014" s="3">
        <v>1.71783668532014E-3</v>
      </c>
      <c r="J3014" s="7">
        <v>22768111124.330002</v>
      </c>
      <c r="K3014">
        <v>3.6555</v>
      </c>
      <c r="L3014" s="3">
        <f t="shared" si="235"/>
        <v>0.96577315585011125</v>
      </c>
      <c r="M3014" s="3">
        <f t="shared" si="236"/>
        <v>1.7787165390904171E-3</v>
      </c>
      <c r="N3014">
        <f t="shared" si="237"/>
        <v>40498015.82069429</v>
      </c>
      <c r="O3014">
        <f t="shared" si="238"/>
        <v>11.078652939596305</v>
      </c>
      <c r="P3014" s="3">
        <f t="shared" si="239"/>
        <v>1.7787165390904173E-3</v>
      </c>
      <c r="Q3014" t="s">
        <v>1638</v>
      </c>
      <c r="R3014" t="s">
        <v>128</v>
      </c>
      <c r="S3014" t="s">
        <v>285</v>
      </c>
    </row>
    <row r="3015" spans="1:19" x14ac:dyDescent="0.35">
      <c r="A3015" t="s">
        <v>73</v>
      </c>
      <c r="B3015" t="s">
        <v>63</v>
      </c>
      <c r="C3015" t="s">
        <v>39</v>
      </c>
      <c r="D3015" t="s">
        <v>40</v>
      </c>
      <c r="E3015" t="s">
        <v>400</v>
      </c>
      <c r="F3015" t="s">
        <v>401</v>
      </c>
      <c r="H3015" t="s">
        <v>128</v>
      </c>
      <c r="I3015" s="3">
        <v>2.3809521572695498E-3</v>
      </c>
      <c r="J3015" s="7">
        <v>22768111124.330002</v>
      </c>
      <c r="K3015">
        <v>3.6555</v>
      </c>
      <c r="L3015" s="3">
        <f t="shared" si="235"/>
        <v>0.96577315585011125</v>
      </c>
      <c r="M3015" s="3">
        <f t="shared" si="236"/>
        <v>2.4653327159147873E-3</v>
      </c>
      <c r="N3015">
        <f t="shared" si="237"/>
        <v>56130969.234394163</v>
      </c>
      <c r="O3015">
        <f t="shared" si="238"/>
        <v>15.35520974815871</v>
      </c>
      <c r="P3015" s="3">
        <f t="shared" si="239"/>
        <v>2.4653327159147873E-3</v>
      </c>
      <c r="Q3015" t="s">
        <v>1638</v>
      </c>
      <c r="R3015" t="s">
        <v>128</v>
      </c>
      <c r="S3015" t="s">
        <v>312</v>
      </c>
    </row>
    <row r="3016" spans="1:19" x14ac:dyDescent="0.35">
      <c r="A3016" t="s">
        <v>73</v>
      </c>
      <c r="B3016" t="s">
        <v>63</v>
      </c>
      <c r="C3016" t="s">
        <v>29</v>
      </c>
      <c r="D3016" t="s">
        <v>30</v>
      </c>
      <c r="E3016" t="s">
        <v>400</v>
      </c>
      <c r="F3016" t="s">
        <v>401</v>
      </c>
      <c r="H3016" t="s">
        <v>128</v>
      </c>
      <c r="I3016" s="3">
        <v>2.4505069301025391E-3</v>
      </c>
      <c r="J3016" s="7">
        <v>6910701895.8100004</v>
      </c>
      <c r="K3016">
        <v>3.6555</v>
      </c>
      <c r="L3016" s="3">
        <f t="shared" si="235"/>
        <v>0.96566069792042464</v>
      </c>
      <c r="M3016" s="3">
        <f t="shared" si="236"/>
        <v>2.5376479910384354E-3</v>
      </c>
      <c r="N3016">
        <f t="shared" si="237"/>
        <v>17536928.782567754</v>
      </c>
      <c r="O3016">
        <f t="shared" si="238"/>
        <v>4.7974090500800859</v>
      </c>
      <c r="P3016" s="3">
        <f t="shared" si="239"/>
        <v>2.5376479910384354E-3</v>
      </c>
      <c r="Q3016" t="s">
        <v>1638</v>
      </c>
      <c r="R3016" t="s">
        <v>128</v>
      </c>
      <c r="S3016" t="s">
        <v>312</v>
      </c>
    </row>
    <row r="3017" spans="1:19" x14ac:dyDescent="0.35">
      <c r="A3017" t="s">
        <v>73</v>
      </c>
      <c r="B3017" t="s">
        <v>63</v>
      </c>
      <c r="C3017" t="s">
        <v>39</v>
      </c>
      <c r="D3017" t="s">
        <v>40</v>
      </c>
      <c r="E3017" t="s">
        <v>405</v>
      </c>
      <c r="F3017" t="s">
        <v>406</v>
      </c>
      <c r="G3017" t="s">
        <v>407</v>
      </c>
      <c r="H3017" t="s">
        <v>128</v>
      </c>
      <c r="I3017" s="3">
        <v>2.3822821642398599E-3</v>
      </c>
      <c r="J3017" s="7">
        <v>22768111124.330002</v>
      </c>
      <c r="K3017">
        <v>3.6555</v>
      </c>
      <c r="L3017" s="3">
        <f t="shared" si="235"/>
        <v>0.96577315585011125</v>
      </c>
      <c r="M3017" s="3">
        <f t="shared" si="236"/>
        <v>2.4667098581166113E-3</v>
      </c>
      <c r="N3017">
        <f t="shared" si="237"/>
        <v>56162324.161079295</v>
      </c>
      <c r="O3017">
        <f t="shared" si="238"/>
        <v>15.363787214082695</v>
      </c>
      <c r="P3017" s="3">
        <f t="shared" si="239"/>
        <v>2.4667098581166113E-3</v>
      </c>
      <c r="Q3017" t="s">
        <v>1638</v>
      </c>
      <c r="R3017" t="s">
        <v>128</v>
      </c>
      <c r="S3017" t="s">
        <v>407</v>
      </c>
    </row>
    <row r="3018" spans="1:19" x14ac:dyDescent="0.35">
      <c r="A3018" t="s">
        <v>73</v>
      </c>
      <c r="B3018" t="s">
        <v>63</v>
      </c>
      <c r="C3018" t="s">
        <v>29</v>
      </c>
      <c r="D3018" t="s">
        <v>30</v>
      </c>
      <c r="E3018" t="s">
        <v>405</v>
      </c>
      <c r="F3018" t="s">
        <v>406</v>
      </c>
      <c r="G3018" t="s">
        <v>407</v>
      </c>
      <c r="H3018" t="s">
        <v>128</v>
      </c>
      <c r="I3018" s="3">
        <v>1.8850002643772151E-2</v>
      </c>
      <c r="J3018" s="7">
        <v>6910701895.8100004</v>
      </c>
      <c r="K3018">
        <v>3.6555</v>
      </c>
      <c r="L3018" s="3">
        <f t="shared" si="235"/>
        <v>0.96566069792042464</v>
      </c>
      <c r="M3018" s="3">
        <f t="shared" si="236"/>
        <v>1.9520316695466763E-2</v>
      </c>
      <c r="N3018">
        <f t="shared" si="237"/>
        <v>134899089.59417376</v>
      </c>
      <c r="O3018">
        <f t="shared" si="238"/>
        <v>36.903047351709411</v>
      </c>
      <c r="P3018" s="3">
        <f t="shared" si="239"/>
        <v>1.9520316695466763E-2</v>
      </c>
      <c r="Q3018" t="s">
        <v>1638</v>
      </c>
      <c r="R3018" t="s">
        <v>128</v>
      </c>
      <c r="S3018" t="s">
        <v>407</v>
      </c>
    </row>
    <row r="3019" spans="1:19" x14ac:dyDescent="0.35">
      <c r="A3019" t="s">
        <v>73</v>
      </c>
      <c r="B3019" t="s">
        <v>63</v>
      </c>
      <c r="C3019" t="s">
        <v>29</v>
      </c>
      <c r="D3019" t="s">
        <v>30</v>
      </c>
      <c r="E3019" t="s">
        <v>408</v>
      </c>
      <c r="F3019" t="s">
        <v>409</v>
      </c>
      <c r="G3019" t="s">
        <v>410</v>
      </c>
      <c r="H3019" t="s">
        <v>128</v>
      </c>
      <c r="I3019" s="3">
        <v>6.4666208795118394E-3</v>
      </c>
      <c r="J3019" s="7">
        <v>6910701895.8100004</v>
      </c>
      <c r="K3019">
        <v>3.6555</v>
      </c>
      <c r="L3019" s="3">
        <f t="shared" si="235"/>
        <v>0.96566069792042464</v>
      </c>
      <c r="M3019" s="3">
        <f t="shared" si="236"/>
        <v>6.696576647923929E-3</v>
      </c>
      <c r="N3019">
        <f t="shared" si="237"/>
        <v>46278044.936244875</v>
      </c>
      <c r="O3019">
        <f t="shared" si="238"/>
        <v>12.659839949731877</v>
      </c>
      <c r="P3019" s="3">
        <f t="shared" si="239"/>
        <v>6.696576647923929E-3</v>
      </c>
      <c r="Q3019" t="s">
        <v>1638</v>
      </c>
      <c r="R3019" t="s">
        <v>128</v>
      </c>
      <c r="S3019" t="s">
        <v>410</v>
      </c>
    </row>
    <row r="3020" spans="1:19" x14ac:dyDescent="0.35">
      <c r="A3020" t="s">
        <v>73</v>
      </c>
      <c r="B3020" t="s">
        <v>63</v>
      </c>
      <c r="C3020" t="s">
        <v>39</v>
      </c>
      <c r="D3020" t="s">
        <v>40</v>
      </c>
      <c r="E3020" t="s">
        <v>408</v>
      </c>
      <c r="F3020" t="s">
        <v>409</v>
      </c>
      <c r="G3020" t="s">
        <v>410</v>
      </c>
      <c r="H3020" t="s">
        <v>128</v>
      </c>
      <c r="I3020" s="3">
        <v>8.8157968437450711E-3</v>
      </c>
      <c r="J3020" s="7">
        <v>22768111124.330002</v>
      </c>
      <c r="K3020">
        <v>3.6555</v>
      </c>
      <c r="L3020" s="3">
        <f t="shared" si="235"/>
        <v>0.96577315585011125</v>
      </c>
      <c r="M3020" s="3">
        <f t="shared" si="236"/>
        <v>9.12822725537972E-3</v>
      </c>
      <c r="N3020">
        <f t="shared" si="237"/>
        <v>207832492.51862332</v>
      </c>
      <c r="O3020">
        <f t="shared" si="238"/>
        <v>56.854737387121688</v>
      </c>
      <c r="P3020" s="3">
        <f t="shared" si="239"/>
        <v>9.12822725537972E-3</v>
      </c>
      <c r="Q3020" t="s">
        <v>1638</v>
      </c>
      <c r="R3020" t="s">
        <v>128</v>
      </c>
      <c r="S3020" t="s">
        <v>410</v>
      </c>
    </row>
    <row r="3021" spans="1:19" x14ac:dyDescent="0.35">
      <c r="A3021" t="s">
        <v>73</v>
      </c>
      <c r="B3021" t="s">
        <v>63</v>
      </c>
      <c r="C3021" t="s">
        <v>29</v>
      </c>
      <c r="D3021" t="s">
        <v>30</v>
      </c>
      <c r="E3021" t="s">
        <v>418</v>
      </c>
      <c r="F3021" t="s">
        <v>419</v>
      </c>
      <c r="G3021" t="s">
        <v>420</v>
      </c>
      <c r="H3021" t="s">
        <v>128</v>
      </c>
      <c r="I3021" s="3">
        <v>1.93866880829734E-3</v>
      </c>
      <c r="J3021" s="7">
        <v>6910701895.8100004</v>
      </c>
      <c r="K3021">
        <v>3.6555</v>
      </c>
      <c r="L3021" s="3">
        <f t="shared" si="235"/>
        <v>0.96566069792042464</v>
      </c>
      <c r="M3021" s="3">
        <f t="shared" si="236"/>
        <v>2.0076086895452136E-3</v>
      </c>
      <c r="N3021">
        <f t="shared" si="237"/>
        <v>13873985.176884739</v>
      </c>
      <c r="O3021">
        <f t="shared" si="238"/>
        <v>3.7953727744179289</v>
      </c>
      <c r="P3021" s="3">
        <f t="shared" si="239"/>
        <v>2.0076086895452136E-3</v>
      </c>
      <c r="Q3021" t="s">
        <v>1638</v>
      </c>
      <c r="R3021" t="s">
        <v>128</v>
      </c>
      <c r="S3021" t="s">
        <v>420</v>
      </c>
    </row>
    <row r="3022" spans="1:19" x14ac:dyDescent="0.35">
      <c r="A3022" t="s">
        <v>73</v>
      </c>
      <c r="B3022" t="s">
        <v>63</v>
      </c>
      <c r="C3022" t="s">
        <v>76</v>
      </c>
      <c r="D3022" t="s">
        <v>77</v>
      </c>
      <c r="E3022" t="s">
        <v>418</v>
      </c>
      <c r="F3022" t="s">
        <v>419</v>
      </c>
      <c r="G3022" t="s">
        <v>420</v>
      </c>
      <c r="H3022" t="s">
        <v>128</v>
      </c>
      <c r="I3022" s="3">
        <v>3.0525113149054449E-2</v>
      </c>
      <c r="J3022" s="7">
        <v>3127478413.5599999</v>
      </c>
      <c r="K3022">
        <v>3.6555</v>
      </c>
      <c r="L3022" s="3">
        <f t="shared" si="235"/>
        <v>0.95314382706178991</v>
      </c>
      <c r="M3022" s="3">
        <f t="shared" si="236"/>
        <v>3.2025715618547022E-2</v>
      </c>
      <c r="N3022">
        <f t="shared" si="237"/>
        <v>100159734.27581716</v>
      </c>
      <c r="O3022">
        <f t="shared" si="238"/>
        <v>27.399735816117399</v>
      </c>
      <c r="P3022" s="3">
        <f t="shared" si="239"/>
        <v>3.2025715618547022E-2</v>
      </c>
      <c r="Q3022" t="s">
        <v>1638</v>
      </c>
      <c r="R3022" t="s">
        <v>128</v>
      </c>
      <c r="S3022" t="s">
        <v>420</v>
      </c>
    </row>
    <row r="3023" spans="1:19" x14ac:dyDescent="0.35">
      <c r="A3023" t="s">
        <v>73</v>
      </c>
      <c r="B3023" t="s">
        <v>63</v>
      </c>
      <c r="C3023" t="s">
        <v>39</v>
      </c>
      <c r="D3023" t="s">
        <v>40</v>
      </c>
      <c r="E3023" t="s">
        <v>418</v>
      </c>
      <c r="F3023" t="s">
        <v>419</v>
      </c>
      <c r="G3023" t="s">
        <v>420</v>
      </c>
      <c r="H3023" t="s">
        <v>128</v>
      </c>
      <c r="I3023" s="3">
        <v>2.3154415080242581E-2</v>
      </c>
      <c r="J3023" s="7">
        <v>22768111124.330002</v>
      </c>
      <c r="K3023">
        <v>3.6555</v>
      </c>
      <c r="L3023" s="3">
        <f t="shared" si="235"/>
        <v>0.96577315585011125</v>
      </c>
      <c r="M3023" s="3">
        <f t="shared" si="236"/>
        <v>2.3975003798755577E-2</v>
      </c>
      <c r="N3023">
        <f t="shared" si="237"/>
        <v>545865550.69630086</v>
      </c>
      <c r="O3023">
        <f t="shared" si="238"/>
        <v>149.32719209309283</v>
      </c>
      <c r="P3023" s="3">
        <f t="shared" si="239"/>
        <v>2.3975003798755574E-2</v>
      </c>
      <c r="Q3023" t="s">
        <v>1638</v>
      </c>
      <c r="R3023" t="s">
        <v>128</v>
      </c>
      <c r="S3023" t="s">
        <v>420</v>
      </c>
    </row>
    <row r="3024" spans="1:19" x14ac:dyDescent="0.35">
      <c r="A3024" t="s">
        <v>73</v>
      </c>
      <c r="B3024" t="s">
        <v>63</v>
      </c>
      <c r="C3024" t="s">
        <v>29</v>
      </c>
      <c r="D3024" t="s">
        <v>30</v>
      </c>
      <c r="E3024" t="s">
        <v>421</v>
      </c>
      <c r="F3024" t="s">
        <v>422</v>
      </c>
      <c r="G3024" t="s">
        <v>423</v>
      </c>
      <c r="H3024" t="s">
        <v>128</v>
      </c>
      <c r="I3024" s="3">
        <v>1.1251828221954981E-3</v>
      </c>
      <c r="J3024" s="7">
        <v>6910701895.8100004</v>
      </c>
      <c r="K3024">
        <v>3.6555</v>
      </c>
      <c r="L3024" s="3">
        <f t="shared" si="235"/>
        <v>0.96566069792042464</v>
      </c>
      <c r="M3024" s="3">
        <f t="shared" si="236"/>
        <v>1.1651947983578584E-3</v>
      </c>
      <c r="N3024">
        <f t="shared" si="237"/>
        <v>8052313.901999603</v>
      </c>
      <c r="O3024">
        <f t="shared" si="238"/>
        <v>2.2027941189986602</v>
      </c>
      <c r="P3024" s="3">
        <f t="shared" si="239"/>
        <v>1.1651947983578584E-3</v>
      </c>
      <c r="Q3024" t="s">
        <v>1638</v>
      </c>
      <c r="R3024" t="s">
        <v>128</v>
      </c>
      <c r="S3024" t="s">
        <v>423</v>
      </c>
    </row>
    <row r="3025" spans="1:19" x14ac:dyDescent="0.35">
      <c r="A3025" t="s">
        <v>73</v>
      </c>
      <c r="B3025" t="s">
        <v>63</v>
      </c>
      <c r="C3025" t="s">
        <v>76</v>
      </c>
      <c r="D3025" t="s">
        <v>77</v>
      </c>
      <c r="E3025" t="s">
        <v>421</v>
      </c>
      <c r="F3025" t="s">
        <v>422</v>
      </c>
      <c r="G3025" t="s">
        <v>423</v>
      </c>
      <c r="H3025" t="s">
        <v>128</v>
      </c>
      <c r="I3025" s="3">
        <v>9.8811095313375199E-3</v>
      </c>
      <c r="J3025" s="7">
        <v>3127478413.5599999</v>
      </c>
      <c r="K3025">
        <v>3.6555</v>
      </c>
      <c r="L3025" s="3">
        <f t="shared" si="235"/>
        <v>0.95314382706178991</v>
      </c>
      <c r="M3025" s="3">
        <f t="shared" si="236"/>
        <v>1.0366860961369843E-2</v>
      </c>
      <c r="N3025">
        <f t="shared" si="237"/>
        <v>32422133.873062056</v>
      </c>
      <c r="O3025">
        <f t="shared" si="238"/>
        <v>8.8694115368792374</v>
      </c>
      <c r="P3025" s="3">
        <f t="shared" si="239"/>
        <v>1.0366860961369843E-2</v>
      </c>
      <c r="Q3025" t="s">
        <v>1638</v>
      </c>
      <c r="R3025" t="s">
        <v>128</v>
      </c>
      <c r="S3025" t="s">
        <v>423</v>
      </c>
    </row>
    <row r="3026" spans="1:19" x14ac:dyDescent="0.35">
      <c r="A3026" t="s">
        <v>73</v>
      </c>
      <c r="B3026" t="s">
        <v>63</v>
      </c>
      <c r="C3026" t="s">
        <v>39</v>
      </c>
      <c r="D3026" t="s">
        <v>40</v>
      </c>
      <c r="E3026" t="s">
        <v>421</v>
      </c>
      <c r="F3026" t="s">
        <v>422</v>
      </c>
      <c r="G3026" t="s">
        <v>423</v>
      </c>
      <c r="H3026" t="s">
        <v>128</v>
      </c>
      <c r="I3026" s="3">
        <v>1.7554771665097019E-3</v>
      </c>
      <c r="J3026" s="7">
        <v>22768111124.330002</v>
      </c>
      <c r="K3026">
        <v>3.6555</v>
      </c>
      <c r="L3026" s="3">
        <f t="shared" si="235"/>
        <v>0.96577315585011125</v>
      </c>
      <c r="M3026" s="3">
        <f t="shared" si="236"/>
        <v>1.8176909928340908E-3</v>
      </c>
      <c r="N3026">
        <f t="shared" si="237"/>
        <v>41385390.514540307</v>
      </c>
      <c r="O3026">
        <f t="shared" si="238"/>
        <v>11.321403505550625</v>
      </c>
      <c r="P3026" s="3">
        <f t="shared" si="239"/>
        <v>1.8176909928340908E-3</v>
      </c>
      <c r="Q3026" t="s">
        <v>1638</v>
      </c>
      <c r="R3026" t="s">
        <v>128</v>
      </c>
      <c r="S3026" t="s">
        <v>423</v>
      </c>
    </row>
    <row r="3027" spans="1:19" x14ac:dyDescent="0.35">
      <c r="A3027" t="s">
        <v>73</v>
      </c>
      <c r="B3027" t="s">
        <v>63</v>
      </c>
      <c r="C3027" t="s">
        <v>29</v>
      </c>
      <c r="D3027" t="s">
        <v>30</v>
      </c>
      <c r="E3027" t="s">
        <v>424</v>
      </c>
      <c r="F3027" t="s">
        <v>425</v>
      </c>
      <c r="G3027" t="s">
        <v>426</v>
      </c>
      <c r="H3027" t="s">
        <v>128</v>
      </c>
      <c r="I3027" s="3">
        <v>1.305892532558987E-3</v>
      </c>
      <c r="J3027" s="7">
        <v>6910701895.8100004</v>
      </c>
      <c r="K3027">
        <v>3.6555</v>
      </c>
      <c r="L3027" s="3">
        <f t="shared" si="235"/>
        <v>0.96566069792042464</v>
      </c>
      <c r="M3027" s="3">
        <f t="shared" si="236"/>
        <v>1.3523306223099485E-3</v>
      </c>
      <c r="N3027">
        <f t="shared" si="237"/>
        <v>9345553.7953592781</v>
      </c>
      <c r="O3027">
        <f t="shared" si="238"/>
        <v>2.5565733265926078</v>
      </c>
      <c r="P3027" s="3">
        <f t="shared" si="239"/>
        <v>1.3523306223099485E-3</v>
      </c>
      <c r="Q3027" t="s">
        <v>1638</v>
      </c>
      <c r="R3027" t="s">
        <v>128</v>
      </c>
      <c r="S3027" t="s">
        <v>426</v>
      </c>
    </row>
    <row r="3028" spans="1:19" x14ac:dyDescent="0.35">
      <c r="A3028" t="s">
        <v>73</v>
      </c>
      <c r="B3028" t="s">
        <v>63</v>
      </c>
      <c r="C3028" t="s">
        <v>76</v>
      </c>
      <c r="D3028" t="s">
        <v>77</v>
      </c>
      <c r="E3028" t="s">
        <v>424</v>
      </c>
      <c r="F3028" t="s">
        <v>425</v>
      </c>
      <c r="G3028" t="s">
        <v>426</v>
      </c>
      <c r="H3028" t="s">
        <v>128</v>
      </c>
      <c r="I3028" s="3">
        <v>9.9678326419168004E-3</v>
      </c>
      <c r="J3028" s="7">
        <v>3127478413.5599999</v>
      </c>
      <c r="K3028">
        <v>3.6555</v>
      </c>
      <c r="L3028" s="3">
        <f t="shared" si="235"/>
        <v>0.95314382706178991</v>
      </c>
      <c r="M3028" s="3">
        <f t="shared" si="236"/>
        <v>1.045784734570873E-2</v>
      </c>
      <c r="N3028">
        <f t="shared" si="237"/>
        <v>32706691.826009795</v>
      </c>
      <c r="O3028">
        <f t="shared" si="238"/>
        <v>8.9472553210257963</v>
      </c>
      <c r="P3028" s="3">
        <f t="shared" si="239"/>
        <v>1.045784734570873E-2</v>
      </c>
      <c r="Q3028" t="s">
        <v>1638</v>
      </c>
      <c r="R3028" t="s">
        <v>128</v>
      </c>
      <c r="S3028" t="s">
        <v>426</v>
      </c>
    </row>
    <row r="3029" spans="1:19" x14ac:dyDescent="0.35">
      <c r="A3029" t="s">
        <v>73</v>
      </c>
      <c r="B3029" t="s">
        <v>63</v>
      </c>
      <c r="C3029" t="s">
        <v>39</v>
      </c>
      <c r="D3029" t="s">
        <v>40</v>
      </c>
      <c r="E3029" t="s">
        <v>424</v>
      </c>
      <c r="F3029" t="s">
        <v>425</v>
      </c>
      <c r="G3029" t="s">
        <v>426</v>
      </c>
      <c r="H3029" t="s">
        <v>128</v>
      </c>
      <c r="I3029" s="3">
        <v>1.25910458744881E-2</v>
      </c>
      <c r="J3029" s="7">
        <v>22768111124.330002</v>
      </c>
      <c r="K3029">
        <v>3.6555</v>
      </c>
      <c r="L3029" s="3">
        <f t="shared" si="235"/>
        <v>0.96577315585011125</v>
      </c>
      <c r="M3029" s="3">
        <f t="shared" si="236"/>
        <v>1.3037270500032659E-2</v>
      </c>
      <c r="N3029">
        <f t="shared" si="237"/>
        <v>296834023.50269294</v>
      </c>
      <c r="O3029">
        <f t="shared" si="238"/>
        <v>81.202030776280395</v>
      </c>
      <c r="P3029" s="3">
        <f t="shared" si="239"/>
        <v>1.3037270500032658E-2</v>
      </c>
      <c r="Q3029" t="s">
        <v>1638</v>
      </c>
      <c r="R3029" t="s">
        <v>128</v>
      </c>
      <c r="S3029" t="s">
        <v>426</v>
      </c>
    </row>
    <row r="3030" spans="1:19" x14ac:dyDescent="0.35">
      <c r="A3030" t="s">
        <v>73</v>
      </c>
      <c r="B3030" t="s">
        <v>63</v>
      </c>
      <c r="C3030" t="s">
        <v>39</v>
      </c>
      <c r="D3030" t="s">
        <v>40</v>
      </c>
      <c r="E3030" t="s">
        <v>427</v>
      </c>
      <c r="F3030" t="s">
        <v>428</v>
      </c>
      <c r="G3030" t="s">
        <v>429</v>
      </c>
      <c r="H3030" t="s">
        <v>128</v>
      </c>
      <c r="I3030" s="3">
        <v>5.5049229896616182E-2</v>
      </c>
      <c r="J3030" s="7">
        <v>22768111124.330002</v>
      </c>
      <c r="K3030">
        <v>3.6555</v>
      </c>
      <c r="L3030" s="3">
        <f t="shared" si="235"/>
        <v>0.96577315585011125</v>
      </c>
      <c r="M3030" s="3">
        <f t="shared" si="236"/>
        <v>5.7000165684000299E-2</v>
      </c>
      <c r="N3030">
        <f t="shared" si="237"/>
        <v>1297786106.3985405</v>
      </c>
      <c r="O3030">
        <f t="shared" si="238"/>
        <v>355.02287139886215</v>
      </c>
      <c r="P3030" s="3">
        <f t="shared" si="239"/>
        <v>5.7000165684000299E-2</v>
      </c>
      <c r="Q3030" t="s">
        <v>1638</v>
      </c>
      <c r="R3030" t="s">
        <v>128</v>
      </c>
      <c r="S3030" t="s">
        <v>429</v>
      </c>
    </row>
    <row r="3031" spans="1:19" x14ac:dyDescent="0.35">
      <c r="A3031" t="s">
        <v>73</v>
      </c>
      <c r="B3031" t="s">
        <v>63</v>
      </c>
      <c r="C3031" t="s">
        <v>76</v>
      </c>
      <c r="D3031" t="s">
        <v>77</v>
      </c>
      <c r="E3031" t="s">
        <v>427</v>
      </c>
      <c r="F3031" t="s">
        <v>428</v>
      </c>
      <c r="G3031" t="s">
        <v>429</v>
      </c>
      <c r="H3031" t="s">
        <v>128</v>
      </c>
      <c r="I3031" s="3">
        <v>7.0445022222656348E-2</v>
      </c>
      <c r="J3031" s="7">
        <v>3127478413.5599999</v>
      </c>
      <c r="K3031">
        <v>3.6555</v>
      </c>
      <c r="L3031" s="3">
        <f t="shared" si="235"/>
        <v>0.95314382706178991</v>
      </c>
      <c r="M3031" s="3">
        <f t="shared" si="236"/>
        <v>7.3908071607423395E-2</v>
      </c>
      <c r="N3031">
        <f t="shared" si="237"/>
        <v>231145898.54006338</v>
      </c>
      <c r="O3031">
        <f t="shared" si="238"/>
        <v>63.232361794573485</v>
      </c>
      <c r="P3031" s="3">
        <f t="shared" si="239"/>
        <v>7.3908071607423395E-2</v>
      </c>
      <c r="Q3031" t="s">
        <v>1638</v>
      </c>
      <c r="R3031" t="s">
        <v>128</v>
      </c>
      <c r="S3031" t="s">
        <v>429</v>
      </c>
    </row>
    <row r="3032" spans="1:19" x14ac:dyDescent="0.35">
      <c r="A3032" t="s">
        <v>73</v>
      </c>
      <c r="B3032" t="s">
        <v>63</v>
      </c>
      <c r="C3032" t="s">
        <v>29</v>
      </c>
      <c r="D3032" t="s">
        <v>30</v>
      </c>
      <c r="E3032" t="s">
        <v>427</v>
      </c>
      <c r="F3032" t="s">
        <v>428</v>
      </c>
      <c r="G3032" t="s">
        <v>429</v>
      </c>
      <c r="H3032" t="s">
        <v>128</v>
      </c>
      <c r="I3032" s="3">
        <v>5.8712332735453886E-3</v>
      </c>
      <c r="J3032" s="7">
        <v>6910701895.8100004</v>
      </c>
      <c r="K3032">
        <v>3.6555</v>
      </c>
      <c r="L3032" s="3">
        <f t="shared" si="235"/>
        <v>0.96566069792042464</v>
      </c>
      <c r="M3032" s="3">
        <f t="shared" si="236"/>
        <v>6.0800168073415865E-3</v>
      </c>
      <c r="N3032">
        <f t="shared" si="237"/>
        <v>42017183.67705217</v>
      </c>
      <c r="O3032">
        <f t="shared" si="238"/>
        <v>11.494237088511058</v>
      </c>
      <c r="P3032" s="3">
        <f t="shared" si="239"/>
        <v>6.0800168073415865E-3</v>
      </c>
      <c r="Q3032" t="s">
        <v>1638</v>
      </c>
      <c r="R3032" t="s">
        <v>128</v>
      </c>
      <c r="S3032" t="s">
        <v>429</v>
      </c>
    </row>
    <row r="3033" spans="1:19" x14ac:dyDescent="0.35">
      <c r="A3033" t="s">
        <v>73</v>
      </c>
      <c r="B3033" t="s">
        <v>63</v>
      </c>
      <c r="C3033" t="s">
        <v>39</v>
      </c>
      <c r="D3033" t="s">
        <v>40</v>
      </c>
      <c r="E3033" t="s">
        <v>143</v>
      </c>
      <c r="F3033" t="s">
        <v>144</v>
      </c>
      <c r="G3033" t="s">
        <v>146</v>
      </c>
      <c r="H3033" t="s">
        <v>128</v>
      </c>
      <c r="I3033" s="3">
        <v>7.1101274270682011E-4</v>
      </c>
      <c r="J3033" s="7">
        <v>22768111124.330002</v>
      </c>
      <c r="K3033">
        <v>3.6555</v>
      </c>
      <c r="L3033" s="3">
        <f t="shared" si="235"/>
        <v>0.96577315585011125</v>
      </c>
      <c r="M3033" s="3">
        <f t="shared" si="236"/>
        <v>7.3621091909617108E-4</v>
      </c>
      <c r="N3033">
        <f t="shared" si="237"/>
        <v>16762132.016926747</v>
      </c>
      <c r="O3033">
        <f t="shared" si="238"/>
        <v>4.5854553458970724</v>
      </c>
      <c r="P3033" s="3">
        <f t="shared" si="239"/>
        <v>7.3621091909617108E-4</v>
      </c>
      <c r="Q3033" t="s">
        <v>1638</v>
      </c>
      <c r="R3033" t="s">
        <v>128</v>
      </c>
      <c r="S3033" t="s">
        <v>146</v>
      </c>
    </row>
    <row r="3034" spans="1:19" x14ac:dyDescent="0.35">
      <c r="A3034" t="s">
        <v>73</v>
      </c>
      <c r="B3034" t="s">
        <v>63</v>
      </c>
      <c r="C3034" t="s">
        <v>39</v>
      </c>
      <c r="D3034" t="s">
        <v>40</v>
      </c>
      <c r="E3034" t="s">
        <v>1408</v>
      </c>
      <c r="F3034" t="s">
        <v>1409</v>
      </c>
      <c r="H3034" t="s">
        <v>128</v>
      </c>
      <c r="I3034" s="3">
        <v>3.2678665113526899E-4</v>
      </c>
      <c r="J3034" s="7">
        <v>22768111124.330002</v>
      </c>
      <c r="K3034">
        <v>3.6555</v>
      </c>
      <c r="L3034" s="3">
        <f t="shared" si="235"/>
        <v>0.96577315585011125</v>
      </c>
      <c r="M3034" s="3">
        <f t="shared" si="236"/>
        <v>3.3836791709914387E-4</v>
      </c>
      <c r="N3034">
        <f t="shared" si="237"/>
        <v>7703998.3374213893</v>
      </c>
      <c r="O3034">
        <f t="shared" si="238"/>
        <v>2.1075087778474599</v>
      </c>
      <c r="P3034" s="3">
        <f t="shared" si="239"/>
        <v>3.3836791709914387E-4</v>
      </c>
      <c r="Q3034" t="s">
        <v>1638</v>
      </c>
      <c r="R3034" t="s">
        <v>128</v>
      </c>
      <c r="S3034" t="s">
        <v>1410</v>
      </c>
    </row>
    <row r="3035" spans="1:19" x14ac:dyDescent="0.35">
      <c r="A3035" t="s">
        <v>73</v>
      </c>
      <c r="B3035" t="s">
        <v>63</v>
      </c>
      <c r="C3035" t="s">
        <v>76</v>
      </c>
      <c r="D3035" t="s">
        <v>77</v>
      </c>
      <c r="E3035" t="s">
        <v>1408</v>
      </c>
      <c r="F3035" t="s">
        <v>1409</v>
      </c>
      <c r="H3035" t="s">
        <v>128</v>
      </c>
      <c r="I3035" s="3">
        <v>1.636699730596113E-3</v>
      </c>
      <c r="J3035" s="7">
        <v>3127478413.5599999</v>
      </c>
      <c r="K3035">
        <v>3.6555</v>
      </c>
      <c r="L3035" s="3">
        <f t="shared" si="235"/>
        <v>0.95314382706178991</v>
      </c>
      <c r="M3035" s="3">
        <f t="shared" si="236"/>
        <v>1.7171592409526352E-3</v>
      </c>
      <c r="N3035">
        <f t="shared" si="237"/>
        <v>5370378.458724441</v>
      </c>
      <c r="O3035">
        <f t="shared" si="238"/>
        <v>1.4691228173230586</v>
      </c>
      <c r="P3035" s="3">
        <f t="shared" si="239"/>
        <v>1.7171592409526352E-3</v>
      </c>
      <c r="Q3035" t="s">
        <v>1638</v>
      </c>
      <c r="R3035" t="s">
        <v>128</v>
      </c>
      <c r="S3035" t="s">
        <v>1410</v>
      </c>
    </row>
    <row r="3036" spans="1:19" x14ac:dyDescent="0.35">
      <c r="A3036" t="s">
        <v>73</v>
      </c>
      <c r="B3036" t="s">
        <v>63</v>
      </c>
      <c r="C3036" t="s">
        <v>29</v>
      </c>
      <c r="D3036" t="s">
        <v>30</v>
      </c>
      <c r="E3036" t="s">
        <v>1408</v>
      </c>
      <c r="F3036" t="s">
        <v>1409</v>
      </c>
      <c r="H3036" t="s">
        <v>128</v>
      </c>
      <c r="I3036" s="3">
        <v>1.4390024755633109E-4</v>
      </c>
      <c r="J3036" s="7">
        <v>6910701895.8100004</v>
      </c>
      <c r="K3036">
        <v>3.6555</v>
      </c>
      <c r="L3036" s="3">
        <f t="shared" si="235"/>
        <v>0.96566069792042464</v>
      </c>
      <c r="M3036" s="3">
        <f t="shared" si="236"/>
        <v>1.4901740110809524E-4</v>
      </c>
      <c r="N3036">
        <f t="shared" si="237"/>
        <v>1029814.836346393</v>
      </c>
      <c r="O3036">
        <f t="shared" si="238"/>
        <v>0.28171654666841556</v>
      </c>
      <c r="P3036" s="3">
        <f t="shared" si="239"/>
        <v>1.4901740110809524E-4</v>
      </c>
      <c r="Q3036" t="s">
        <v>1638</v>
      </c>
      <c r="R3036" t="s">
        <v>128</v>
      </c>
      <c r="S3036" t="s">
        <v>1410</v>
      </c>
    </row>
    <row r="3037" spans="1:19" x14ac:dyDescent="0.35">
      <c r="A3037" t="s">
        <v>73</v>
      </c>
      <c r="B3037" t="s">
        <v>63</v>
      </c>
      <c r="C3037" t="s">
        <v>29</v>
      </c>
      <c r="D3037" t="s">
        <v>30</v>
      </c>
      <c r="E3037" t="s">
        <v>431</v>
      </c>
      <c r="F3037" t="s">
        <v>432</v>
      </c>
      <c r="G3037" t="s">
        <v>433</v>
      </c>
      <c r="H3037" t="s">
        <v>128</v>
      </c>
      <c r="I3037" s="3">
        <v>9.9418985811882397E-4</v>
      </c>
      <c r="J3037" s="7">
        <v>6910701895.8100004</v>
      </c>
      <c r="K3037">
        <v>3.6555</v>
      </c>
      <c r="L3037" s="3">
        <f t="shared" si="235"/>
        <v>0.96566069792042464</v>
      </c>
      <c r="M3037" s="3">
        <f t="shared" si="236"/>
        <v>1.0295436691788716E-3</v>
      </c>
      <c r="N3037">
        <f t="shared" si="237"/>
        <v>7114869.3864136115</v>
      </c>
      <c r="O3037">
        <f t="shared" si="238"/>
        <v>1.9463464331592426</v>
      </c>
      <c r="P3037" s="3">
        <f t="shared" si="239"/>
        <v>1.0295436691788716E-3</v>
      </c>
      <c r="Q3037" t="s">
        <v>1638</v>
      </c>
      <c r="R3037" t="s">
        <v>128</v>
      </c>
      <c r="S3037" t="s">
        <v>433</v>
      </c>
    </row>
    <row r="3038" spans="1:19" x14ac:dyDescent="0.35">
      <c r="A3038" t="s">
        <v>73</v>
      </c>
      <c r="B3038" t="s">
        <v>63</v>
      </c>
      <c r="C3038" t="s">
        <v>76</v>
      </c>
      <c r="D3038" t="s">
        <v>77</v>
      </c>
      <c r="E3038" t="s">
        <v>431</v>
      </c>
      <c r="F3038" t="s">
        <v>432</v>
      </c>
      <c r="G3038" t="s">
        <v>433</v>
      </c>
      <c r="H3038" t="s">
        <v>128</v>
      </c>
      <c r="I3038" s="3">
        <v>1.1307765626375921E-2</v>
      </c>
      <c r="J3038" s="7">
        <v>3127478413.5599999</v>
      </c>
      <c r="K3038">
        <v>3.6555</v>
      </c>
      <c r="L3038" s="3">
        <f t="shared" si="235"/>
        <v>0.95314382706178991</v>
      </c>
      <c r="M3038" s="3">
        <f t="shared" si="236"/>
        <v>1.1863650904852229E-2</v>
      </c>
      <c r="N3038">
        <f t="shared" si="237"/>
        <v>37103312.11093691</v>
      </c>
      <c r="O3038">
        <f t="shared" si="238"/>
        <v>10.149996474062894</v>
      </c>
      <c r="P3038" s="3">
        <f t="shared" si="239"/>
        <v>1.1863650904852229E-2</v>
      </c>
      <c r="Q3038" t="s">
        <v>1638</v>
      </c>
      <c r="R3038" t="s">
        <v>128</v>
      </c>
      <c r="S3038" t="s">
        <v>433</v>
      </c>
    </row>
    <row r="3039" spans="1:19" x14ac:dyDescent="0.35">
      <c r="A3039" t="s">
        <v>73</v>
      </c>
      <c r="B3039" t="s">
        <v>63</v>
      </c>
      <c r="C3039" t="s">
        <v>39</v>
      </c>
      <c r="D3039" t="s">
        <v>40</v>
      </c>
      <c r="E3039" t="s">
        <v>431</v>
      </c>
      <c r="F3039" t="s">
        <v>432</v>
      </c>
      <c r="G3039" t="s">
        <v>433</v>
      </c>
      <c r="H3039" t="s">
        <v>128</v>
      </c>
      <c r="I3039" s="3">
        <v>2.25859288035453E-3</v>
      </c>
      <c r="J3039" s="7">
        <v>22768111124.330002</v>
      </c>
      <c r="K3039">
        <v>3.6555</v>
      </c>
      <c r="L3039" s="3">
        <f t="shared" si="235"/>
        <v>0.96577315585011125</v>
      </c>
      <c r="M3039" s="3">
        <f t="shared" si="236"/>
        <v>2.3386370460529403E-3</v>
      </c>
      <c r="N3039">
        <f t="shared" si="237"/>
        <v>53246348.144008204</v>
      </c>
      <c r="O3039">
        <f t="shared" si="238"/>
        <v>14.566091682125073</v>
      </c>
      <c r="P3039" s="3">
        <f t="shared" si="239"/>
        <v>2.3386370460529403E-3</v>
      </c>
      <c r="Q3039" t="s">
        <v>1638</v>
      </c>
      <c r="R3039" t="s">
        <v>128</v>
      </c>
      <c r="S3039" t="s">
        <v>433</v>
      </c>
    </row>
    <row r="3040" spans="1:19" x14ac:dyDescent="0.35">
      <c r="A3040" t="s">
        <v>73</v>
      </c>
      <c r="B3040" t="s">
        <v>63</v>
      </c>
      <c r="C3040" t="s">
        <v>39</v>
      </c>
      <c r="D3040" t="s">
        <v>40</v>
      </c>
      <c r="E3040" t="s">
        <v>148</v>
      </c>
      <c r="F3040" t="s">
        <v>149</v>
      </c>
      <c r="G3040" t="s">
        <v>150</v>
      </c>
      <c r="H3040" t="s">
        <v>128</v>
      </c>
      <c r="I3040" s="3">
        <v>5.2426893775088298E-3</v>
      </c>
      <c r="J3040" s="7">
        <v>22768111124.330002</v>
      </c>
      <c r="K3040">
        <v>3.6555</v>
      </c>
      <c r="L3040" s="3">
        <f t="shared" si="235"/>
        <v>0.96577315585011125</v>
      </c>
      <c r="M3040" s="3">
        <f t="shared" si="236"/>
        <v>5.4284894395247611E-3</v>
      </c>
      <c r="N3040">
        <f t="shared" si="237"/>
        <v>123596450.79635166</v>
      </c>
      <c r="O3040">
        <f t="shared" si="238"/>
        <v>33.811093091602146</v>
      </c>
      <c r="P3040" s="3">
        <f t="shared" si="239"/>
        <v>5.4284894395247611E-3</v>
      </c>
      <c r="Q3040" t="s">
        <v>1638</v>
      </c>
      <c r="R3040" t="s">
        <v>128</v>
      </c>
      <c r="S3040" t="s">
        <v>150</v>
      </c>
    </row>
    <row r="3041" spans="1:19" x14ac:dyDescent="0.35">
      <c r="A3041" t="s">
        <v>73</v>
      </c>
      <c r="B3041" t="s">
        <v>63</v>
      </c>
      <c r="C3041" t="s">
        <v>76</v>
      </c>
      <c r="D3041" t="s">
        <v>77</v>
      </c>
      <c r="E3041" t="s">
        <v>148</v>
      </c>
      <c r="F3041" t="s">
        <v>149</v>
      </c>
      <c r="G3041" t="s">
        <v>150</v>
      </c>
      <c r="H3041" t="s">
        <v>128</v>
      </c>
      <c r="I3041" s="3">
        <v>7.2996349282934501E-3</v>
      </c>
      <c r="J3041" s="7">
        <v>3127478413.5599999</v>
      </c>
      <c r="K3041">
        <v>3.6555</v>
      </c>
      <c r="L3041" s="3">
        <f t="shared" si="235"/>
        <v>0.95314382706178991</v>
      </c>
      <c r="M3041" s="3">
        <f t="shared" si="236"/>
        <v>7.6584820895243891E-3</v>
      </c>
      <c r="N3041">
        <f t="shared" si="237"/>
        <v>23951737.415623412</v>
      </c>
      <c r="O3041">
        <f t="shared" si="238"/>
        <v>6.5522465916081005</v>
      </c>
      <c r="P3041" s="3">
        <f t="shared" si="239"/>
        <v>7.6584820895243899E-3</v>
      </c>
      <c r="Q3041" t="s">
        <v>1638</v>
      </c>
      <c r="R3041" t="s">
        <v>128</v>
      </c>
      <c r="S3041" t="s">
        <v>150</v>
      </c>
    </row>
    <row r="3042" spans="1:19" x14ac:dyDescent="0.35">
      <c r="A3042" t="s">
        <v>73</v>
      </c>
      <c r="B3042" t="s">
        <v>63</v>
      </c>
      <c r="C3042" t="s">
        <v>29</v>
      </c>
      <c r="D3042" t="s">
        <v>30</v>
      </c>
      <c r="E3042" t="s">
        <v>148</v>
      </c>
      <c r="F3042" t="s">
        <v>149</v>
      </c>
      <c r="G3042" t="s">
        <v>150</v>
      </c>
      <c r="H3042" t="s">
        <v>128</v>
      </c>
      <c r="I3042" s="3">
        <v>7.0117704266067999E-4</v>
      </c>
      <c r="J3042" s="7">
        <v>6910701895.8100004</v>
      </c>
      <c r="K3042">
        <v>3.6555</v>
      </c>
      <c r="L3042" s="3">
        <f t="shared" si="235"/>
        <v>0.96566069792042464</v>
      </c>
      <c r="M3042" s="3">
        <f t="shared" si="236"/>
        <v>7.2611119430529059E-4</v>
      </c>
      <c r="N3042">
        <f t="shared" si="237"/>
        <v>5017938.0070544351</v>
      </c>
      <c r="O3042">
        <f t="shared" si="238"/>
        <v>1.3727090704566913</v>
      </c>
      <c r="P3042" s="3">
        <f t="shared" si="239"/>
        <v>7.2611119430529059E-4</v>
      </c>
      <c r="Q3042" t="s">
        <v>1638</v>
      </c>
      <c r="R3042" t="s">
        <v>128</v>
      </c>
      <c r="S3042" t="s">
        <v>150</v>
      </c>
    </row>
    <row r="3043" spans="1:19" x14ac:dyDescent="0.35">
      <c r="A3043" t="s">
        <v>73</v>
      </c>
      <c r="B3043" t="s">
        <v>63</v>
      </c>
      <c r="C3043" t="s">
        <v>29</v>
      </c>
      <c r="D3043" t="s">
        <v>30</v>
      </c>
      <c r="E3043" t="s">
        <v>436</v>
      </c>
      <c r="F3043" t="s">
        <v>437</v>
      </c>
      <c r="G3043" t="s">
        <v>1652</v>
      </c>
      <c r="H3043" t="s">
        <v>128</v>
      </c>
      <c r="I3043" s="3">
        <v>5.9716756259688714E-3</v>
      </c>
      <c r="J3043" s="7">
        <v>6910701895.8100004</v>
      </c>
      <c r="K3043">
        <v>3.6555</v>
      </c>
      <c r="L3043" s="3">
        <f t="shared" si="235"/>
        <v>0.96566069792042464</v>
      </c>
      <c r="M3043" s="3">
        <f t="shared" si="236"/>
        <v>6.1840309322198058E-3</v>
      </c>
      <c r="N3043">
        <f t="shared" si="237"/>
        <v>42735994.287039094</v>
      </c>
      <c r="O3043">
        <f t="shared" si="238"/>
        <v>11.690875198205195</v>
      </c>
      <c r="P3043" s="3">
        <f t="shared" si="239"/>
        <v>6.1840309322198058E-3</v>
      </c>
      <c r="Q3043" t="s">
        <v>1638</v>
      </c>
      <c r="R3043" t="s">
        <v>128</v>
      </c>
      <c r="S3043" t="s">
        <v>438</v>
      </c>
    </row>
    <row r="3044" spans="1:19" x14ac:dyDescent="0.35">
      <c r="A3044" t="s">
        <v>73</v>
      </c>
      <c r="B3044" t="s">
        <v>63</v>
      </c>
      <c r="C3044" t="s">
        <v>76</v>
      </c>
      <c r="D3044" t="s">
        <v>77</v>
      </c>
      <c r="E3044" t="s">
        <v>436</v>
      </c>
      <c r="F3044" t="s">
        <v>437</v>
      </c>
      <c r="G3044" t="s">
        <v>1652</v>
      </c>
      <c r="H3044" t="s">
        <v>128</v>
      </c>
      <c r="I3044" s="3">
        <v>2.673407750232178E-2</v>
      </c>
      <c r="J3044" s="7">
        <v>3127478413.5599999</v>
      </c>
      <c r="K3044">
        <v>3.6555</v>
      </c>
      <c r="L3044" s="3">
        <f t="shared" si="235"/>
        <v>0.95314382706178991</v>
      </c>
      <c r="M3044" s="3">
        <f t="shared" si="236"/>
        <v>2.8048314161288355E-2</v>
      </c>
      <c r="N3044">
        <f t="shared" si="237"/>
        <v>87720497.076178581</v>
      </c>
      <c r="O3044">
        <f t="shared" si="238"/>
        <v>23.996853255691036</v>
      </c>
      <c r="P3044" s="3">
        <f t="shared" si="239"/>
        <v>2.8048314161288352E-2</v>
      </c>
      <c r="Q3044" t="s">
        <v>1638</v>
      </c>
      <c r="R3044" t="s">
        <v>128</v>
      </c>
      <c r="S3044" t="s">
        <v>438</v>
      </c>
    </row>
    <row r="3045" spans="1:19" x14ac:dyDescent="0.35">
      <c r="A3045" t="s">
        <v>73</v>
      </c>
      <c r="B3045" t="s">
        <v>63</v>
      </c>
      <c r="C3045" t="s">
        <v>39</v>
      </c>
      <c r="D3045" t="s">
        <v>40</v>
      </c>
      <c r="E3045" t="s">
        <v>436</v>
      </c>
      <c r="F3045" t="s">
        <v>437</v>
      </c>
      <c r="G3045" t="s">
        <v>1652</v>
      </c>
      <c r="H3045" t="s">
        <v>128</v>
      </c>
      <c r="I3045" s="3">
        <v>1.107200171513549E-2</v>
      </c>
      <c r="J3045" s="7">
        <v>22768111124.330002</v>
      </c>
      <c r="K3045">
        <v>3.6555</v>
      </c>
      <c r="L3045" s="3">
        <f t="shared" si="235"/>
        <v>0.96577315585011125</v>
      </c>
      <c r="M3045" s="3">
        <f t="shared" si="236"/>
        <v>1.1464391661817813E-2</v>
      </c>
      <c r="N3045">
        <f t="shared" si="237"/>
        <v>261022543.32911026</v>
      </c>
      <c r="O3045">
        <f t="shared" si="238"/>
        <v>71.405428348819655</v>
      </c>
      <c r="P3045" s="3">
        <f t="shared" si="239"/>
        <v>1.1464391661817813E-2</v>
      </c>
      <c r="Q3045" t="s">
        <v>1638</v>
      </c>
      <c r="R3045" t="s">
        <v>128</v>
      </c>
      <c r="S3045" t="s">
        <v>438</v>
      </c>
    </row>
    <row r="3046" spans="1:19" x14ac:dyDescent="0.35">
      <c r="A3046" t="s">
        <v>73</v>
      </c>
      <c r="B3046" t="s">
        <v>63</v>
      </c>
      <c r="C3046" t="s">
        <v>39</v>
      </c>
      <c r="D3046" t="s">
        <v>40</v>
      </c>
      <c r="E3046" t="s">
        <v>151</v>
      </c>
      <c r="F3046" t="s">
        <v>152</v>
      </c>
      <c r="G3046" t="s">
        <v>150</v>
      </c>
      <c r="H3046" t="s">
        <v>128</v>
      </c>
      <c r="I3046" s="3">
        <v>6.4957344295716018E-4</v>
      </c>
      <c r="J3046" s="7">
        <v>22768111124.330002</v>
      </c>
      <c r="K3046">
        <v>3.6555</v>
      </c>
      <c r="L3046" s="3">
        <f t="shared" si="235"/>
        <v>0.96577315585011125</v>
      </c>
      <c r="M3046" s="3">
        <f t="shared" si="236"/>
        <v>6.7259422051897915E-4</v>
      </c>
      <c r="N3046">
        <f t="shared" si="237"/>
        <v>15313699.954358235</v>
      </c>
      <c r="O3046">
        <f t="shared" si="238"/>
        <v>4.1892217082090646</v>
      </c>
      <c r="P3046" s="3">
        <f t="shared" si="239"/>
        <v>6.7259422051897915E-4</v>
      </c>
      <c r="Q3046" t="s">
        <v>1638</v>
      </c>
      <c r="R3046" t="s">
        <v>128</v>
      </c>
      <c r="S3046" t="s">
        <v>150</v>
      </c>
    </row>
    <row r="3047" spans="1:19" x14ac:dyDescent="0.35">
      <c r="A3047" t="s">
        <v>73</v>
      </c>
      <c r="B3047" t="s">
        <v>63</v>
      </c>
      <c r="C3047" t="s">
        <v>29</v>
      </c>
      <c r="D3047" t="s">
        <v>30</v>
      </c>
      <c r="E3047" t="s">
        <v>151</v>
      </c>
      <c r="F3047" t="s">
        <v>152</v>
      </c>
      <c r="G3047" t="s">
        <v>150</v>
      </c>
      <c r="H3047" t="s">
        <v>128</v>
      </c>
      <c r="I3047" s="3">
        <v>1.485746147716929E-3</v>
      </c>
      <c r="J3047" s="7">
        <v>6910701895.8100004</v>
      </c>
      <c r="K3047">
        <v>3.6555</v>
      </c>
      <c r="L3047" s="3">
        <f t="shared" si="235"/>
        <v>0.96566069792042464</v>
      </c>
      <c r="M3047" s="3">
        <f t="shared" si="236"/>
        <v>1.5385799079495747E-3</v>
      </c>
      <c r="N3047">
        <f t="shared" si="237"/>
        <v>10632667.086722301</v>
      </c>
      <c r="O3047">
        <f t="shared" si="238"/>
        <v>2.9086765385644378</v>
      </c>
      <c r="P3047" s="3">
        <f t="shared" si="239"/>
        <v>1.5385799079495747E-3</v>
      </c>
      <c r="Q3047" t="s">
        <v>1638</v>
      </c>
      <c r="R3047" t="s">
        <v>128</v>
      </c>
      <c r="S3047" t="s">
        <v>150</v>
      </c>
    </row>
    <row r="3048" spans="1:19" x14ac:dyDescent="0.35">
      <c r="A3048" t="s">
        <v>73</v>
      </c>
      <c r="B3048" t="s">
        <v>63</v>
      </c>
      <c r="C3048" t="s">
        <v>76</v>
      </c>
      <c r="D3048" t="s">
        <v>77</v>
      </c>
      <c r="E3048" t="s">
        <v>151</v>
      </c>
      <c r="F3048" t="s">
        <v>152</v>
      </c>
      <c r="G3048" t="s">
        <v>150</v>
      </c>
      <c r="H3048" t="s">
        <v>128</v>
      </c>
      <c r="I3048" s="3">
        <v>4.0662847986239602E-3</v>
      </c>
      <c r="J3048" s="7">
        <v>3127478413.5599999</v>
      </c>
      <c r="K3048">
        <v>3.6555</v>
      </c>
      <c r="L3048" s="3">
        <f t="shared" si="235"/>
        <v>0.95314382706178991</v>
      </c>
      <c r="M3048" s="3">
        <f t="shared" si="236"/>
        <v>4.266181748413457E-3</v>
      </c>
      <c r="N3048">
        <f t="shared" si="237"/>
        <v>13342391.326486746</v>
      </c>
      <c r="O3048">
        <f t="shared" si="238"/>
        <v>3.6499497542023653</v>
      </c>
      <c r="P3048" s="3">
        <f t="shared" si="239"/>
        <v>4.266181748413457E-3</v>
      </c>
      <c r="Q3048" t="s">
        <v>1638</v>
      </c>
      <c r="R3048" t="s">
        <v>128</v>
      </c>
      <c r="S3048" t="s">
        <v>150</v>
      </c>
    </row>
    <row r="3049" spans="1:19" x14ac:dyDescent="0.35">
      <c r="A3049" t="s">
        <v>73</v>
      </c>
      <c r="B3049" t="s">
        <v>63</v>
      </c>
      <c r="C3049" t="s">
        <v>39</v>
      </c>
      <c r="D3049" t="s">
        <v>40</v>
      </c>
      <c r="E3049" t="s">
        <v>439</v>
      </c>
      <c r="F3049" t="s">
        <v>440</v>
      </c>
      <c r="H3049" t="s">
        <v>128</v>
      </c>
      <c r="I3049" s="3">
        <v>4.7061267452286202E-8</v>
      </c>
      <c r="J3049" s="7">
        <v>22768111124.330002</v>
      </c>
      <c r="K3049">
        <v>3.6555</v>
      </c>
      <c r="L3049" s="3">
        <f t="shared" si="235"/>
        <v>0.96577315585011125</v>
      </c>
      <c r="M3049" s="3">
        <f t="shared" si="236"/>
        <v>4.8729111145009034E-8</v>
      </c>
      <c r="N3049">
        <f t="shared" si="237"/>
        <v>1109.4698175393933</v>
      </c>
      <c r="O3049">
        <f t="shared" si="238"/>
        <v>3.0350699426600827E-4</v>
      </c>
      <c r="P3049" s="3">
        <f t="shared" si="239"/>
        <v>4.8729111145009034E-8</v>
      </c>
      <c r="Q3049" t="s">
        <v>1638</v>
      </c>
      <c r="R3049" t="s">
        <v>128</v>
      </c>
      <c r="S3049" t="s">
        <v>441</v>
      </c>
    </row>
    <row r="3050" spans="1:19" x14ac:dyDescent="0.35">
      <c r="A3050" t="s">
        <v>73</v>
      </c>
      <c r="B3050" t="s">
        <v>63</v>
      </c>
      <c r="C3050" t="s">
        <v>76</v>
      </c>
      <c r="D3050" t="s">
        <v>77</v>
      </c>
      <c r="E3050" t="s">
        <v>442</v>
      </c>
      <c r="F3050" t="s">
        <v>443</v>
      </c>
      <c r="H3050" t="s">
        <v>128</v>
      </c>
      <c r="I3050" s="3">
        <v>3.5840273891843228E-3</v>
      </c>
      <c r="J3050" s="7">
        <v>3127478413.5599999</v>
      </c>
      <c r="K3050">
        <v>3.6555</v>
      </c>
      <c r="L3050" s="3">
        <f t="shared" si="235"/>
        <v>0.95314382706178991</v>
      </c>
      <c r="M3050" s="3">
        <f t="shared" si="236"/>
        <v>3.7602167557782224E-3</v>
      </c>
      <c r="N3050">
        <f t="shared" si="237"/>
        <v>11759996.734003006</v>
      </c>
      <c r="O3050">
        <f t="shared" si="238"/>
        <v>3.2170692747922325</v>
      </c>
      <c r="P3050" s="3">
        <f t="shared" si="239"/>
        <v>3.7602167557782228E-3</v>
      </c>
      <c r="Q3050" t="s">
        <v>1638</v>
      </c>
      <c r="R3050" t="s">
        <v>128</v>
      </c>
      <c r="S3050" t="s">
        <v>444</v>
      </c>
    </row>
    <row r="3051" spans="1:19" x14ac:dyDescent="0.35">
      <c r="A3051" t="s">
        <v>73</v>
      </c>
      <c r="B3051" t="s">
        <v>63</v>
      </c>
      <c r="C3051" t="s">
        <v>39</v>
      </c>
      <c r="D3051" t="s">
        <v>40</v>
      </c>
      <c r="E3051" t="s">
        <v>442</v>
      </c>
      <c r="F3051" t="s">
        <v>443</v>
      </c>
      <c r="H3051" t="s">
        <v>128</v>
      </c>
      <c r="I3051" s="3">
        <v>1.104877848240809E-3</v>
      </c>
      <c r="J3051" s="7">
        <v>22768111124.330002</v>
      </c>
      <c r="K3051">
        <v>3.6555</v>
      </c>
      <c r="L3051" s="3">
        <f t="shared" si="235"/>
        <v>0.96577315585011125</v>
      </c>
      <c r="M3051" s="3">
        <f t="shared" si="236"/>
        <v>1.1440345401485634E-3</v>
      </c>
      <c r="N3051">
        <f t="shared" si="237"/>
        <v>26047505.540174264</v>
      </c>
      <c r="O3051">
        <f t="shared" si="238"/>
        <v>7.1255657338734135</v>
      </c>
      <c r="P3051" s="3">
        <f t="shared" si="239"/>
        <v>1.1440345401485634E-3</v>
      </c>
      <c r="Q3051" t="s">
        <v>1638</v>
      </c>
      <c r="R3051" t="s">
        <v>128</v>
      </c>
      <c r="S3051" t="s">
        <v>444</v>
      </c>
    </row>
    <row r="3052" spans="1:19" x14ac:dyDescent="0.35">
      <c r="A3052" t="s">
        <v>73</v>
      </c>
      <c r="B3052" t="s">
        <v>63</v>
      </c>
      <c r="C3052" t="s">
        <v>29</v>
      </c>
      <c r="D3052" t="s">
        <v>30</v>
      </c>
      <c r="E3052" t="s">
        <v>442</v>
      </c>
      <c r="F3052" t="s">
        <v>443</v>
      </c>
      <c r="H3052" t="s">
        <v>128</v>
      </c>
      <c r="I3052" s="3">
        <v>5.8265367849010409E-4</v>
      </c>
      <c r="J3052" s="7">
        <v>6910701895.8100004</v>
      </c>
      <c r="K3052">
        <v>3.6555</v>
      </c>
      <c r="L3052" s="3">
        <f t="shared" si="235"/>
        <v>0.96566069792042464</v>
      </c>
      <c r="M3052" s="3">
        <f t="shared" si="236"/>
        <v>6.0337308926920589E-4</v>
      </c>
      <c r="N3052">
        <f t="shared" si="237"/>
        <v>4169731.5518934377</v>
      </c>
      <c r="O3052">
        <f t="shared" si="238"/>
        <v>1.1406733830921729</v>
      </c>
      <c r="P3052" s="3">
        <f t="shared" si="239"/>
        <v>6.0337308926920589E-4</v>
      </c>
      <c r="Q3052" t="s">
        <v>1638</v>
      </c>
      <c r="R3052" t="s">
        <v>128</v>
      </c>
      <c r="S3052" t="s">
        <v>444</v>
      </c>
    </row>
    <row r="3053" spans="1:19" x14ac:dyDescent="0.35">
      <c r="A3053" t="s">
        <v>73</v>
      </c>
      <c r="B3053" t="s">
        <v>63</v>
      </c>
      <c r="C3053" t="s">
        <v>39</v>
      </c>
      <c r="D3053" t="s">
        <v>40</v>
      </c>
      <c r="E3053" t="s">
        <v>153</v>
      </c>
      <c r="F3053" t="s">
        <v>154</v>
      </c>
      <c r="G3053" t="s">
        <v>155</v>
      </c>
      <c r="H3053" t="s">
        <v>128</v>
      </c>
      <c r="I3053" s="3">
        <v>5.2484129807942602E-8</v>
      </c>
      <c r="J3053" s="7">
        <v>22768111124.330002</v>
      </c>
      <c r="K3053">
        <v>3.6555</v>
      </c>
      <c r="L3053" s="3">
        <f t="shared" si="235"/>
        <v>0.96577315585011125</v>
      </c>
      <c r="M3053" s="3">
        <f t="shared" si="236"/>
        <v>5.4344158863831765E-8</v>
      </c>
      <c r="N3053">
        <f t="shared" si="237"/>
        <v>1237.3138479699649</v>
      </c>
      <c r="O3053">
        <f t="shared" si="238"/>
        <v>3.3848005689234435E-4</v>
      </c>
      <c r="P3053" s="3">
        <f t="shared" si="239"/>
        <v>5.4344158863831765E-8</v>
      </c>
      <c r="Q3053" t="s">
        <v>1638</v>
      </c>
      <c r="R3053" t="s">
        <v>128</v>
      </c>
      <c r="S3053" t="s">
        <v>155</v>
      </c>
    </row>
    <row r="3054" spans="1:19" x14ac:dyDescent="0.35">
      <c r="A3054" t="s">
        <v>73</v>
      </c>
      <c r="B3054" t="s">
        <v>63</v>
      </c>
      <c r="C3054" t="s">
        <v>39</v>
      </c>
      <c r="D3054" t="s">
        <v>40</v>
      </c>
      <c r="E3054" t="s">
        <v>157</v>
      </c>
      <c r="F3054" t="s">
        <v>158</v>
      </c>
      <c r="G3054" t="s">
        <v>155</v>
      </c>
      <c r="H3054" t="s">
        <v>128</v>
      </c>
      <c r="I3054" s="3">
        <v>9.5572755459066893E-4</v>
      </c>
      <c r="J3054" s="7">
        <v>22768111124.330002</v>
      </c>
      <c r="K3054">
        <v>3.6555</v>
      </c>
      <c r="L3054" s="3">
        <f t="shared" si="235"/>
        <v>0.96577315585011125</v>
      </c>
      <c r="M3054" s="3">
        <f t="shared" si="236"/>
        <v>9.8959838425970756E-4</v>
      </c>
      <c r="N3054">
        <f t="shared" si="237"/>
        <v>22531285.981282443</v>
      </c>
      <c r="O3054">
        <f t="shared" si="238"/>
        <v>6.163667345447255</v>
      </c>
      <c r="P3054" s="3">
        <f t="shared" si="239"/>
        <v>9.8959838425970756E-4</v>
      </c>
      <c r="Q3054" t="s">
        <v>1638</v>
      </c>
      <c r="R3054" t="s">
        <v>128</v>
      </c>
      <c r="S3054" t="s">
        <v>155</v>
      </c>
    </row>
    <row r="3055" spans="1:19" x14ac:dyDescent="0.35">
      <c r="A3055" t="s">
        <v>73</v>
      </c>
      <c r="B3055" t="s">
        <v>63</v>
      </c>
      <c r="C3055" t="s">
        <v>76</v>
      </c>
      <c r="D3055" t="s">
        <v>77</v>
      </c>
      <c r="E3055" t="s">
        <v>157</v>
      </c>
      <c r="F3055" t="s">
        <v>158</v>
      </c>
      <c r="G3055" t="s">
        <v>155</v>
      </c>
      <c r="H3055" t="s">
        <v>128</v>
      </c>
      <c r="I3055" s="3">
        <v>8.8969500959426399E-3</v>
      </c>
      <c r="J3055" s="7">
        <v>3127478413.5599999</v>
      </c>
      <c r="K3055">
        <v>3.6555</v>
      </c>
      <c r="L3055" s="3">
        <f t="shared" si="235"/>
        <v>0.95314382706178991</v>
      </c>
      <c r="M3055" s="3">
        <f t="shared" si="236"/>
        <v>9.334320638018331E-3</v>
      </c>
      <c r="N3055">
        <f t="shared" si="237"/>
        <v>29192886.300649937</v>
      </c>
      <c r="O3055">
        <f t="shared" si="238"/>
        <v>7.9860173165503863</v>
      </c>
      <c r="P3055" s="3">
        <f t="shared" si="239"/>
        <v>9.334320638018331E-3</v>
      </c>
      <c r="Q3055" t="s">
        <v>1638</v>
      </c>
      <c r="R3055" t="s">
        <v>128</v>
      </c>
      <c r="S3055" t="s">
        <v>155</v>
      </c>
    </row>
    <row r="3056" spans="1:19" x14ac:dyDescent="0.35">
      <c r="A3056" t="s">
        <v>73</v>
      </c>
      <c r="B3056" t="s">
        <v>63</v>
      </c>
      <c r="C3056" t="s">
        <v>29</v>
      </c>
      <c r="D3056" t="s">
        <v>30</v>
      </c>
      <c r="E3056" t="s">
        <v>157</v>
      </c>
      <c r="F3056" t="s">
        <v>158</v>
      </c>
      <c r="G3056" t="s">
        <v>155</v>
      </c>
      <c r="H3056" t="s">
        <v>128</v>
      </c>
      <c r="I3056" s="3">
        <v>1.483951531857238E-3</v>
      </c>
      <c r="J3056" s="7">
        <v>6910701895.8100004</v>
      </c>
      <c r="K3056">
        <v>3.6555</v>
      </c>
      <c r="L3056" s="3">
        <f t="shared" si="235"/>
        <v>0.96566069792042464</v>
      </c>
      <c r="M3056" s="3">
        <f t="shared" si="236"/>
        <v>1.5367214747923014E-3</v>
      </c>
      <c r="N3056">
        <f t="shared" si="237"/>
        <v>10619824.009179097</v>
      </c>
      <c r="O3056">
        <f t="shared" si="238"/>
        <v>2.9051631812827514</v>
      </c>
      <c r="P3056" s="3">
        <f t="shared" si="239"/>
        <v>1.5367214747923014E-3</v>
      </c>
      <c r="Q3056" t="s">
        <v>1638</v>
      </c>
      <c r="R3056" t="s">
        <v>128</v>
      </c>
      <c r="S3056" t="s">
        <v>155</v>
      </c>
    </row>
    <row r="3057" spans="1:19" x14ac:dyDescent="0.35">
      <c r="A3057" t="s">
        <v>73</v>
      </c>
      <c r="B3057" t="s">
        <v>63</v>
      </c>
      <c r="C3057" t="s">
        <v>76</v>
      </c>
      <c r="D3057" t="s">
        <v>77</v>
      </c>
      <c r="E3057" t="s">
        <v>159</v>
      </c>
      <c r="F3057" t="s">
        <v>160</v>
      </c>
      <c r="G3057" t="s">
        <v>161</v>
      </c>
      <c r="H3057" t="s">
        <v>128</v>
      </c>
      <c r="I3057" s="3">
        <v>9.0480222397053382E-3</v>
      </c>
      <c r="J3057" s="7">
        <v>3127478413.5599999</v>
      </c>
      <c r="K3057">
        <v>3.6555</v>
      </c>
      <c r="L3057" s="3">
        <f t="shared" si="235"/>
        <v>0.95314382706178991</v>
      </c>
      <c r="M3057" s="3">
        <f t="shared" si="236"/>
        <v>9.492819428519237E-3</v>
      </c>
      <c r="N3057">
        <f t="shared" si="237"/>
        <v>29688587.846516889</v>
      </c>
      <c r="O3057">
        <f t="shared" si="238"/>
        <v>8.1216216239958658</v>
      </c>
      <c r="P3057" s="3">
        <f t="shared" si="239"/>
        <v>9.492819428519237E-3</v>
      </c>
      <c r="Q3057" t="s">
        <v>1638</v>
      </c>
      <c r="R3057" t="s">
        <v>128</v>
      </c>
      <c r="S3057" t="s">
        <v>161</v>
      </c>
    </row>
    <row r="3058" spans="1:19" x14ac:dyDescent="0.35">
      <c r="A3058" t="s">
        <v>73</v>
      </c>
      <c r="B3058" t="s">
        <v>63</v>
      </c>
      <c r="C3058" t="s">
        <v>29</v>
      </c>
      <c r="D3058" t="s">
        <v>30</v>
      </c>
      <c r="E3058" t="s">
        <v>159</v>
      </c>
      <c r="F3058" t="s">
        <v>160</v>
      </c>
      <c r="G3058" t="s">
        <v>161</v>
      </c>
      <c r="H3058" t="s">
        <v>128</v>
      </c>
      <c r="I3058" s="3">
        <v>1.003030178198076E-5</v>
      </c>
      <c r="J3058" s="7">
        <v>6910701895.8100004</v>
      </c>
      <c r="K3058">
        <v>3.6555</v>
      </c>
      <c r="L3058" s="3">
        <f t="shared" si="235"/>
        <v>0.96566069792042464</v>
      </c>
      <c r="M3058" s="3">
        <f t="shared" si="236"/>
        <v>1.0386983547721549E-5</v>
      </c>
      <c r="N3058">
        <f t="shared" si="237"/>
        <v>71781.346894986593</v>
      </c>
      <c r="O3058">
        <f t="shared" si="238"/>
        <v>1.9636533140469592E-2</v>
      </c>
      <c r="P3058" s="3">
        <f t="shared" si="239"/>
        <v>1.0386983547721549E-5</v>
      </c>
      <c r="Q3058" t="s">
        <v>1638</v>
      </c>
      <c r="R3058" t="s">
        <v>128</v>
      </c>
      <c r="S3058" t="s">
        <v>161</v>
      </c>
    </row>
    <row r="3059" spans="1:19" x14ac:dyDescent="0.35">
      <c r="A3059" t="s">
        <v>73</v>
      </c>
      <c r="B3059" t="s">
        <v>63</v>
      </c>
      <c r="C3059" t="s">
        <v>39</v>
      </c>
      <c r="D3059" t="s">
        <v>40</v>
      </c>
      <c r="E3059" t="s">
        <v>159</v>
      </c>
      <c r="F3059" t="s">
        <v>160</v>
      </c>
      <c r="G3059" t="s">
        <v>161</v>
      </c>
      <c r="H3059" t="s">
        <v>128</v>
      </c>
      <c r="I3059" s="3">
        <v>1.8240709738160009E-4</v>
      </c>
      <c r="J3059" s="7">
        <v>22768111124.330002</v>
      </c>
      <c r="K3059">
        <v>3.6555</v>
      </c>
      <c r="L3059" s="3">
        <f t="shared" si="235"/>
        <v>0.96577315585011125</v>
      </c>
      <c r="M3059" s="3">
        <f t="shared" si="236"/>
        <v>1.8887157535564159E-4</v>
      </c>
      <c r="N3059">
        <f t="shared" si="237"/>
        <v>4300249.0159245152</v>
      </c>
      <c r="O3059">
        <f t="shared" si="238"/>
        <v>1.176377791252774</v>
      </c>
      <c r="P3059" s="3">
        <f t="shared" si="239"/>
        <v>1.8887157535564159E-4</v>
      </c>
      <c r="Q3059" t="s">
        <v>1638</v>
      </c>
      <c r="R3059" t="s">
        <v>128</v>
      </c>
      <c r="S3059" t="s">
        <v>161</v>
      </c>
    </row>
    <row r="3060" spans="1:19" x14ac:dyDescent="0.35">
      <c r="A3060" t="s">
        <v>73</v>
      </c>
      <c r="B3060" t="s">
        <v>63</v>
      </c>
      <c r="C3060" t="s">
        <v>39</v>
      </c>
      <c r="D3060" t="s">
        <v>40</v>
      </c>
      <c r="E3060" t="s">
        <v>162</v>
      </c>
      <c r="F3060" t="s">
        <v>163</v>
      </c>
      <c r="G3060" t="s">
        <v>139</v>
      </c>
      <c r="H3060" t="s">
        <v>128</v>
      </c>
      <c r="I3060" s="3">
        <v>4.039220566480986E-2</v>
      </c>
      <c r="J3060" s="7">
        <v>22768111124.330002</v>
      </c>
      <c r="K3060">
        <v>3.6555</v>
      </c>
      <c r="L3060" s="3">
        <f t="shared" si="235"/>
        <v>0.96577315585011125</v>
      </c>
      <c r="M3060" s="3">
        <f t="shared" si="236"/>
        <v>4.1823698888436241E-2</v>
      </c>
      <c r="N3060">
        <f t="shared" si="237"/>
        <v>952246623.9224335</v>
      </c>
      <c r="O3060">
        <f t="shared" si="238"/>
        <v>260.49695634589892</v>
      </c>
      <c r="P3060" s="3">
        <f t="shared" si="239"/>
        <v>4.1823698888436241E-2</v>
      </c>
      <c r="Q3060" t="s">
        <v>1638</v>
      </c>
      <c r="R3060" t="s">
        <v>128</v>
      </c>
      <c r="S3060" t="s">
        <v>139</v>
      </c>
    </row>
    <row r="3061" spans="1:19" x14ac:dyDescent="0.35">
      <c r="A3061" t="s">
        <v>73</v>
      </c>
      <c r="B3061" t="s">
        <v>63</v>
      </c>
      <c r="C3061" t="s">
        <v>29</v>
      </c>
      <c r="D3061" t="s">
        <v>30</v>
      </c>
      <c r="E3061" t="s">
        <v>162</v>
      </c>
      <c r="F3061" t="s">
        <v>163</v>
      </c>
      <c r="G3061" t="s">
        <v>139</v>
      </c>
      <c r="H3061" t="s">
        <v>128</v>
      </c>
      <c r="I3061" s="3">
        <v>1.220599623023147E-2</v>
      </c>
      <c r="J3061" s="7">
        <v>6910701895.8100004</v>
      </c>
      <c r="K3061">
        <v>3.6555</v>
      </c>
      <c r="L3061" s="3">
        <f t="shared" si="235"/>
        <v>0.96566069792042464</v>
      </c>
      <c r="M3061" s="3">
        <f t="shared" si="236"/>
        <v>1.2640046609039179E-2</v>
      </c>
      <c r="N3061">
        <f t="shared" si="237"/>
        <v>87351594.064213812</v>
      </c>
      <c r="O3061">
        <f t="shared" si="238"/>
        <v>23.895936004435459</v>
      </c>
      <c r="P3061" s="3">
        <f t="shared" si="239"/>
        <v>1.2640046609039177E-2</v>
      </c>
      <c r="Q3061" t="s">
        <v>1638</v>
      </c>
      <c r="R3061" t="s">
        <v>128</v>
      </c>
      <c r="S3061" t="s">
        <v>139</v>
      </c>
    </row>
    <row r="3062" spans="1:19" x14ac:dyDescent="0.35">
      <c r="A3062" t="s">
        <v>73</v>
      </c>
      <c r="B3062" t="s">
        <v>63</v>
      </c>
      <c r="C3062" t="s">
        <v>76</v>
      </c>
      <c r="D3062" t="s">
        <v>77</v>
      </c>
      <c r="E3062" t="s">
        <v>162</v>
      </c>
      <c r="F3062" t="s">
        <v>163</v>
      </c>
      <c r="G3062" t="s">
        <v>139</v>
      </c>
      <c r="H3062" t="s">
        <v>128</v>
      </c>
      <c r="I3062" s="3">
        <v>5.3730697123024501E-2</v>
      </c>
      <c r="J3062" s="7">
        <v>3127478413.5599999</v>
      </c>
      <c r="K3062">
        <v>3.6555</v>
      </c>
      <c r="L3062" s="3">
        <f t="shared" si="235"/>
        <v>0.95314382706178991</v>
      </c>
      <c r="M3062" s="3">
        <f t="shared" si="236"/>
        <v>5.6372076907487828E-2</v>
      </c>
      <c r="N3062">
        <f t="shared" si="237"/>
        <v>176302453.65571234</v>
      </c>
      <c r="O3062">
        <f t="shared" si="238"/>
        <v>48.229367707758811</v>
      </c>
      <c r="P3062" s="3">
        <f t="shared" si="239"/>
        <v>5.6372076907487828E-2</v>
      </c>
      <c r="Q3062" t="s">
        <v>1638</v>
      </c>
      <c r="R3062" t="s">
        <v>128</v>
      </c>
      <c r="S3062" t="s">
        <v>139</v>
      </c>
    </row>
    <row r="3063" spans="1:19" x14ac:dyDescent="0.35">
      <c r="A3063" t="s">
        <v>73</v>
      </c>
      <c r="B3063" t="s">
        <v>63</v>
      </c>
      <c r="C3063" t="s">
        <v>76</v>
      </c>
      <c r="D3063" t="s">
        <v>77</v>
      </c>
      <c r="E3063" t="s">
        <v>167</v>
      </c>
      <c r="F3063" t="s">
        <v>168</v>
      </c>
      <c r="G3063" t="s">
        <v>169</v>
      </c>
      <c r="H3063" t="s">
        <v>128</v>
      </c>
      <c r="I3063" s="3">
        <v>1.299314399073519E-2</v>
      </c>
      <c r="J3063" s="7">
        <v>3127478413.5599999</v>
      </c>
      <c r="K3063">
        <v>3.6555</v>
      </c>
      <c r="L3063" s="3">
        <f t="shared" si="235"/>
        <v>0.95314382706178991</v>
      </c>
      <c r="M3063" s="3">
        <f t="shared" si="236"/>
        <v>1.3631881801919153E-2</v>
      </c>
      <c r="N3063">
        <f t="shared" si="237"/>
        <v>42633416.071703546</v>
      </c>
      <c r="O3063">
        <f t="shared" si="238"/>
        <v>11.662813861770905</v>
      </c>
      <c r="P3063" s="3">
        <f t="shared" si="239"/>
        <v>1.3631881801919153E-2</v>
      </c>
      <c r="Q3063" t="s">
        <v>1638</v>
      </c>
      <c r="R3063" t="s">
        <v>128</v>
      </c>
      <c r="S3063" t="s">
        <v>169</v>
      </c>
    </row>
    <row r="3064" spans="1:19" x14ac:dyDescent="0.35">
      <c r="A3064" t="s">
        <v>73</v>
      </c>
      <c r="B3064" t="s">
        <v>63</v>
      </c>
      <c r="C3064" t="s">
        <v>29</v>
      </c>
      <c r="D3064" t="s">
        <v>30</v>
      </c>
      <c r="E3064" t="s">
        <v>167</v>
      </c>
      <c r="F3064" t="s">
        <v>168</v>
      </c>
      <c r="G3064" t="s">
        <v>169</v>
      </c>
      <c r="H3064" t="s">
        <v>128</v>
      </c>
      <c r="I3064" s="3">
        <v>3.90158216239327E-4</v>
      </c>
      <c r="J3064" s="7">
        <v>6910701895.8100004</v>
      </c>
      <c r="K3064">
        <v>3.6555</v>
      </c>
      <c r="L3064" s="3">
        <f t="shared" si="235"/>
        <v>0.96566069792042464</v>
      </c>
      <c r="M3064" s="3">
        <f t="shared" si="236"/>
        <v>4.0403240711726473E-4</v>
      </c>
      <c r="N3064">
        <f t="shared" si="237"/>
        <v>2792147.521833959</v>
      </c>
      <c r="O3064">
        <f t="shared" si="238"/>
        <v>0.76382096069866201</v>
      </c>
      <c r="P3064" s="3">
        <f t="shared" si="239"/>
        <v>4.0403240711726467E-4</v>
      </c>
      <c r="Q3064" t="s">
        <v>1638</v>
      </c>
      <c r="R3064" t="s">
        <v>128</v>
      </c>
      <c r="S3064" t="s">
        <v>169</v>
      </c>
    </row>
    <row r="3065" spans="1:19" x14ac:dyDescent="0.35">
      <c r="A3065" t="s">
        <v>73</v>
      </c>
      <c r="B3065" t="s">
        <v>63</v>
      </c>
      <c r="C3065" t="s">
        <v>39</v>
      </c>
      <c r="D3065" t="s">
        <v>40</v>
      </c>
      <c r="E3065" t="s">
        <v>167</v>
      </c>
      <c r="F3065" t="s">
        <v>168</v>
      </c>
      <c r="G3065" t="s">
        <v>169</v>
      </c>
      <c r="H3065" t="s">
        <v>128</v>
      </c>
      <c r="I3065" s="3">
        <v>5.7209773136553E-3</v>
      </c>
      <c r="J3065" s="7">
        <v>22768111124.330002</v>
      </c>
      <c r="K3065">
        <v>3.6555</v>
      </c>
      <c r="L3065" s="3">
        <f t="shared" si="235"/>
        <v>0.96577315585011125</v>
      </c>
      <c r="M3065" s="3">
        <f t="shared" si="236"/>
        <v>5.9237278226267039E-3</v>
      </c>
      <c r="N3065">
        <f t="shared" si="237"/>
        <v>134872093.33585021</v>
      </c>
      <c r="O3065">
        <f t="shared" si="238"/>
        <v>36.895662244795567</v>
      </c>
      <c r="P3065" s="3">
        <f t="shared" si="239"/>
        <v>5.9237278226267048E-3</v>
      </c>
      <c r="Q3065" t="s">
        <v>1638</v>
      </c>
      <c r="R3065" t="s">
        <v>128</v>
      </c>
      <c r="S3065" t="s">
        <v>169</v>
      </c>
    </row>
    <row r="3066" spans="1:19" x14ac:dyDescent="0.35">
      <c r="A3066" t="s">
        <v>73</v>
      </c>
      <c r="B3066" t="s">
        <v>63</v>
      </c>
      <c r="C3066" t="s">
        <v>39</v>
      </c>
      <c r="D3066" t="s">
        <v>40</v>
      </c>
      <c r="E3066" t="s">
        <v>170</v>
      </c>
      <c r="F3066" t="s">
        <v>171</v>
      </c>
      <c r="H3066" t="s">
        <v>128</v>
      </c>
      <c r="I3066" s="3">
        <v>3.5136446688294998E-3</v>
      </c>
      <c r="J3066" s="7">
        <v>22768111124.330002</v>
      </c>
      <c r="K3066">
        <v>3.6555</v>
      </c>
      <c r="L3066" s="3">
        <f t="shared" si="235"/>
        <v>0.96577315585011125</v>
      </c>
      <c r="M3066" s="3">
        <f t="shared" si="236"/>
        <v>3.6381676665434466E-3</v>
      </c>
      <c r="N3066">
        <f t="shared" si="237"/>
        <v>82834205.72080557</v>
      </c>
      <c r="O3066">
        <f t="shared" si="238"/>
        <v>22.660157494407215</v>
      </c>
      <c r="P3066" s="3">
        <f t="shared" si="239"/>
        <v>3.6381676665434466E-3</v>
      </c>
      <c r="Q3066" t="s">
        <v>1638</v>
      </c>
      <c r="R3066" t="s">
        <v>128</v>
      </c>
      <c r="S3066" t="s">
        <v>172</v>
      </c>
    </row>
    <row r="3067" spans="1:19" x14ac:dyDescent="0.35">
      <c r="A3067" t="s">
        <v>73</v>
      </c>
      <c r="B3067" t="s">
        <v>63</v>
      </c>
      <c r="C3067" t="s">
        <v>29</v>
      </c>
      <c r="D3067" t="s">
        <v>30</v>
      </c>
      <c r="E3067" t="s">
        <v>170</v>
      </c>
      <c r="F3067" t="s">
        <v>171</v>
      </c>
      <c r="H3067" t="s">
        <v>128</v>
      </c>
      <c r="I3067" s="3">
        <v>8.3250570968384304E-4</v>
      </c>
      <c r="J3067" s="7">
        <v>6910701895.8100004</v>
      </c>
      <c r="K3067">
        <v>3.6555</v>
      </c>
      <c r="L3067" s="3">
        <f t="shared" si="235"/>
        <v>0.96566069792042464</v>
      </c>
      <c r="M3067" s="3">
        <f t="shared" si="236"/>
        <v>8.6210996416926321E-4</v>
      </c>
      <c r="N3067">
        <f t="shared" si="237"/>
        <v>5957784.963781219</v>
      </c>
      <c r="O3067">
        <f t="shared" si="238"/>
        <v>1.6298139690278264</v>
      </c>
      <c r="P3067" s="3">
        <f t="shared" si="239"/>
        <v>8.6210996416926321E-4</v>
      </c>
      <c r="Q3067" t="s">
        <v>1638</v>
      </c>
      <c r="R3067" t="s">
        <v>128</v>
      </c>
      <c r="S3067" t="s">
        <v>172</v>
      </c>
    </row>
    <row r="3068" spans="1:19" x14ac:dyDescent="0.35">
      <c r="A3068" t="s">
        <v>73</v>
      </c>
      <c r="B3068" t="s">
        <v>63</v>
      </c>
      <c r="C3068" t="s">
        <v>76</v>
      </c>
      <c r="D3068" t="s">
        <v>77</v>
      </c>
      <c r="E3068" t="s">
        <v>170</v>
      </c>
      <c r="F3068" t="s">
        <v>171</v>
      </c>
      <c r="H3068" t="s">
        <v>128</v>
      </c>
      <c r="I3068" s="3">
        <v>1.646354539926528E-2</v>
      </c>
      <c r="J3068" s="7">
        <v>3127478413.5599999</v>
      </c>
      <c r="K3068">
        <v>3.6555</v>
      </c>
      <c r="L3068" s="3">
        <f t="shared" si="235"/>
        <v>0.95314382706178991</v>
      </c>
      <c r="M3068" s="3">
        <f t="shared" si="236"/>
        <v>1.7272886768848569E-2</v>
      </c>
      <c r="N3068">
        <f t="shared" si="237"/>
        <v>54020580.509440035</v>
      </c>
      <c r="O3068">
        <f t="shared" si="238"/>
        <v>14.77789098876762</v>
      </c>
      <c r="P3068" s="3">
        <f t="shared" si="239"/>
        <v>1.7272886768848569E-2</v>
      </c>
      <c r="Q3068" t="s">
        <v>1638</v>
      </c>
      <c r="R3068" t="s">
        <v>128</v>
      </c>
      <c r="S3068" t="s">
        <v>172</v>
      </c>
    </row>
    <row r="3069" spans="1:19" x14ac:dyDescent="0.35">
      <c r="A3069" t="s">
        <v>73</v>
      </c>
      <c r="B3069" t="s">
        <v>63</v>
      </c>
      <c r="C3069" t="s">
        <v>39</v>
      </c>
      <c r="D3069" t="s">
        <v>40</v>
      </c>
      <c r="E3069" t="s">
        <v>173</v>
      </c>
      <c r="F3069" t="s">
        <v>174</v>
      </c>
      <c r="G3069" t="s">
        <v>175</v>
      </c>
      <c r="H3069" t="s">
        <v>128</v>
      </c>
      <c r="I3069" s="3">
        <v>3.7359946204771143E-2</v>
      </c>
      <c r="J3069" s="7">
        <v>22768111124.330002</v>
      </c>
      <c r="K3069">
        <v>3.6555</v>
      </c>
      <c r="L3069" s="3">
        <f t="shared" si="235"/>
        <v>0.96577315585011125</v>
      </c>
      <c r="M3069" s="3">
        <f t="shared" si="236"/>
        <v>3.8683976644479687E-2</v>
      </c>
      <c r="N3069">
        <f t="shared" si="237"/>
        <v>880761078.97249997</v>
      </c>
      <c r="O3069">
        <f t="shared" si="238"/>
        <v>240.94134290042399</v>
      </c>
      <c r="P3069" s="3">
        <f t="shared" si="239"/>
        <v>3.8683976644479687E-2</v>
      </c>
      <c r="Q3069" t="s">
        <v>1638</v>
      </c>
      <c r="R3069" t="s">
        <v>128</v>
      </c>
      <c r="S3069" t="s">
        <v>175</v>
      </c>
    </row>
    <row r="3070" spans="1:19" x14ac:dyDescent="0.35">
      <c r="A3070" t="s">
        <v>73</v>
      </c>
      <c r="B3070" t="s">
        <v>63</v>
      </c>
      <c r="C3070" t="s">
        <v>29</v>
      </c>
      <c r="D3070" t="s">
        <v>30</v>
      </c>
      <c r="E3070" t="s">
        <v>173</v>
      </c>
      <c r="F3070" t="s">
        <v>174</v>
      </c>
      <c r="G3070" t="s">
        <v>175</v>
      </c>
      <c r="H3070" t="s">
        <v>128</v>
      </c>
      <c r="I3070" s="3">
        <v>4.6798866456463596E-3</v>
      </c>
      <c r="J3070" s="7">
        <v>6910701895.8100004</v>
      </c>
      <c r="K3070">
        <v>3.6555</v>
      </c>
      <c r="L3070" s="3">
        <f t="shared" si="235"/>
        <v>0.96566069792042464</v>
      </c>
      <c r="M3070" s="3">
        <f t="shared" si="236"/>
        <v>4.8463053904177905E-3</v>
      </c>
      <c r="N3070">
        <f t="shared" si="237"/>
        <v>33491371.849234451</v>
      </c>
      <c r="O3070">
        <f t="shared" si="238"/>
        <v>9.1619126929925994</v>
      </c>
      <c r="P3070" s="3">
        <f t="shared" si="239"/>
        <v>4.8463053904177905E-3</v>
      </c>
      <c r="Q3070" t="s">
        <v>1638</v>
      </c>
      <c r="R3070" t="s">
        <v>128</v>
      </c>
      <c r="S3070" t="s">
        <v>175</v>
      </c>
    </row>
    <row r="3071" spans="1:19" x14ac:dyDescent="0.35">
      <c r="A3071" t="s">
        <v>73</v>
      </c>
      <c r="B3071" t="s">
        <v>63</v>
      </c>
      <c r="C3071" t="s">
        <v>76</v>
      </c>
      <c r="D3071" t="s">
        <v>77</v>
      </c>
      <c r="E3071" t="s">
        <v>173</v>
      </c>
      <c r="F3071" t="s">
        <v>174</v>
      </c>
      <c r="G3071" t="s">
        <v>175</v>
      </c>
      <c r="H3071" t="s">
        <v>128</v>
      </c>
      <c r="I3071" s="3">
        <v>5.3822327931593937E-2</v>
      </c>
      <c r="J3071" s="7">
        <v>3127478413.5599999</v>
      </c>
      <c r="K3071">
        <v>3.6555</v>
      </c>
      <c r="L3071" s="3">
        <f t="shared" si="235"/>
        <v>0.95314382706178991</v>
      </c>
      <c r="M3071" s="3">
        <f t="shared" si="236"/>
        <v>5.6468212250305821E-2</v>
      </c>
      <c r="N3071">
        <f t="shared" si="237"/>
        <v>176603114.86515582</v>
      </c>
      <c r="O3071">
        <f t="shared" si="238"/>
        <v>48.311616705007744</v>
      </c>
      <c r="P3071" s="3">
        <f t="shared" si="239"/>
        <v>5.6468212250305828E-2</v>
      </c>
      <c r="Q3071" t="s">
        <v>1638</v>
      </c>
      <c r="R3071" t="s">
        <v>128</v>
      </c>
      <c r="S3071" t="s">
        <v>175</v>
      </c>
    </row>
    <row r="3072" spans="1:19" x14ac:dyDescent="0.35">
      <c r="A3072" t="s">
        <v>73</v>
      </c>
      <c r="B3072" t="s">
        <v>63</v>
      </c>
      <c r="C3072" t="s">
        <v>39</v>
      </c>
      <c r="D3072" t="s">
        <v>40</v>
      </c>
      <c r="E3072" t="s">
        <v>445</v>
      </c>
      <c r="F3072" t="s">
        <v>446</v>
      </c>
      <c r="H3072" t="s">
        <v>128</v>
      </c>
      <c r="I3072" s="3">
        <v>2.6784102247490171E-5</v>
      </c>
      <c r="J3072" s="7">
        <v>22768111124.330002</v>
      </c>
      <c r="K3072">
        <v>3.6555</v>
      </c>
      <c r="L3072" s="3">
        <f t="shared" si="235"/>
        <v>0.96577315585011125</v>
      </c>
      <c r="M3072" s="3">
        <f t="shared" si="236"/>
        <v>2.7733326491057578E-5</v>
      </c>
      <c r="N3072">
        <f t="shared" si="237"/>
        <v>631435.459395724</v>
      </c>
      <c r="O3072">
        <f t="shared" si="238"/>
        <v>0.17273572955703023</v>
      </c>
      <c r="P3072" s="3">
        <f t="shared" si="239"/>
        <v>2.7733326491057578E-5</v>
      </c>
      <c r="Q3072" t="s">
        <v>1638</v>
      </c>
      <c r="R3072" t="s">
        <v>128</v>
      </c>
      <c r="S3072" t="s">
        <v>447</v>
      </c>
    </row>
    <row r="3073" spans="1:19" x14ac:dyDescent="0.35">
      <c r="A3073" t="s">
        <v>73</v>
      </c>
      <c r="B3073" t="s">
        <v>63</v>
      </c>
      <c r="C3073" t="s">
        <v>29</v>
      </c>
      <c r="D3073" t="s">
        <v>30</v>
      </c>
      <c r="E3073" t="s">
        <v>211</v>
      </c>
      <c r="F3073" t="s">
        <v>212</v>
      </c>
      <c r="G3073" t="s">
        <v>213</v>
      </c>
      <c r="H3073" t="s">
        <v>128</v>
      </c>
      <c r="I3073" s="3">
        <v>2.8638448698562819E-4</v>
      </c>
      <c r="J3073" s="7">
        <v>6910701895.8100004</v>
      </c>
      <c r="K3073">
        <v>3.6555</v>
      </c>
      <c r="L3073" s="3">
        <f t="shared" si="235"/>
        <v>0.96566069792042464</v>
      </c>
      <c r="M3073" s="3">
        <f t="shared" si="236"/>
        <v>2.9656844024237975E-4</v>
      </c>
      <c r="N3073">
        <f t="shared" si="237"/>
        <v>2049496.0822204286</v>
      </c>
      <c r="O3073">
        <f t="shared" si="238"/>
        <v>0.56066094439076153</v>
      </c>
      <c r="P3073" s="3">
        <f t="shared" si="239"/>
        <v>2.9656844024237975E-4</v>
      </c>
      <c r="Q3073" t="s">
        <v>1638</v>
      </c>
      <c r="R3073" t="s">
        <v>128</v>
      </c>
      <c r="S3073" t="s">
        <v>213</v>
      </c>
    </row>
    <row r="3074" spans="1:19" x14ac:dyDescent="0.35">
      <c r="A3074" t="s">
        <v>73</v>
      </c>
      <c r="B3074" t="s">
        <v>63</v>
      </c>
      <c r="C3074" t="s">
        <v>76</v>
      </c>
      <c r="D3074" t="s">
        <v>77</v>
      </c>
      <c r="E3074" t="s">
        <v>211</v>
      </c>
      <c r="F3074" t="s">
        <v>212</v>
      </c>
      <c r="G3074" t="s">
        <v>213</v>
      </c>
      <c r="H3074" t="s">
        <v>128</v>
      </c>
      <c r="I3074" s="3">
        <v>9.481799107889299E-4</v>
      </c>
      <c r="J3074" s="7">
        <v>3127478413.5599999</v>
      </c>
      <c r="K3074">
        <v>3.6555</v>
      </c>
      <c r="L3074" s="3">
        <f t="shared" ref="L3074:L3137" si="240">SUMIFS($I$2:$I$3582,$A$2:$A$3582,$A3074,$B$2:$B$3582,$B3074,$C$2:$C$3582,$C3074)</f>
        <v>0.95314382706178991</v>
      </c>
      <c r="M3074" s="3">
        <f t="shared" ref="M3074:M3137" si="241">IF(L3074=0,0,I3074/L3074)</f>
        <v>9.9479205956968532E-4</v>
      </c>
      <c r="N3074">
        <f t="shared" ref="N3074:N3137" si="242">M3074*J3074</f>
        <v>3111190.6922850846</v>
      </c>
      <c r="O3074">
        <f t="shared" ref="O3074:O3137" si="243">IF(K3074=0,"",N3074/K3074/1000000)</f>
        <v>0.85109853434142657</v>
      </c>
      <c r="P3074" s="3">
        <f t="shared" ref="P3074:P3137" si="244">IF(J3074=0,0,N3074/J3074)</f>
        <v>9.9479205956968532E-4</v>
      </c>
      <c r="Q3074" t="s">
        <v>1638</v>
      </c>
      <c r="R3074" t="s">
        <v>128</v>
      </c>
      <c r="S3074" t="s">
        <v>213</v>
      </c>
    </row>
    <row r="3075" spans="1:19" x14ac:dyDescent="0.35">
      <c r="A3075" t="s">
        <v>73</v>
      </c>
      <c r="B3075" t="s">
        <v>63</v>
      </c>
      <c r="C3075" t="s">
        <v>39</v>
      </c>
      <c r="D3075" t="s">
        <v>40</v>
      </c>
      <c r="E3075" t="s">
        <v>211</v>
      </c>
      <c r="F3075" t="s">
        <v>212</v>
      </c>
      <c r="G3075" t="s">
        <v>213</v>
      </c>
      <c r="H3075" t="s">
        <v>128</v>
      </c>
      <c r="I3075" s="3">
        <v>8.4047758118068491E-4</v>
      </c>
      <c r="J3075" s="7">
        <v>22768111124.330002</v>
      </c>
      <c r="K3075">
        <v>3.6555</v>
      </c>
      <c r="L3075" s="3">
        <f t="shared" si="240"/>
        <v>0.96577315585011125</v>
      </c>
      <c r="M3075" s="3">
        <f t="shared" si="241"/>
        <v>8.7026397046712661E-4</v>
      </c>
      <c r="N3075">
        <f t="shared" si="242"/>
        <v>19814266.78709618</v>
      </c>
      <c r="O3075">
        <f t="shared" si="243"/>
        <v>5.4203985192439283</v>
      </c>
      <c r="P3075" s="3">
        <f t="shared" si="244"/>
        <v>8.702639704671265E-4</v>
      </c>
      <c r="Q3075" t="s">
        <v>1638</v>
      </c>
      <c r="R3075" t="s">
        <v>128</v>
      </c>
      <c r="S3075" t="s">
        <v>213</v>
      </c>
    </row>
    <row r="3076" spans="1:19" x14ac:dyDescent="0.35">
      <c r="A3076" t="s">
        <v>73</v>
      </c>
      <c r="B3076" t="s">
        <v>63</v>
      </c>
      <c r="C3076" t="s">
        <v>29</v>
      </c>
      <c r="D3076" t="s">
        <v>30</v>
      </c>
      <c r="E3076" t="s">
        <v>217</v>
      </c>
      <c r="F3076" t="s">
        <v>218</v>
      </c>
      <c r="G3076" t="s">
        <v>202</v>
      </c>
      <c r="H3076" t="s">
        <v>128</v>
      </c>
      <c r="I3076" s="3">
        <v>1.3866384279250001E-3</v>
      </c>
      <c r="J3076" s="7">
        <v>6910701895.8100004</v>
      </c>
      <c r="K3076">
        <v>3.6555</v>
      </c>
      <c r="L3076" s="3">
        <f t="shared" si="240"/>
        <v>0.96566069792042464</v>
      </c>
      <c r="M3076" s="3">
        <f t="shared" si="241"/>
        <v>1.4359478758027141E-3</v>
      </c>
      <c r="N3076">
        <f t="shared" si="242"/>
        <v>9923407.70759416</v>
      </c>
      <c r="O3076">
        <f t="shared" si="243"/>
        <v>2.7146512672942578</v>
      </c>
      <c r="P3076" s="3">
        <f t="shared" si="244"/>
        <v>1.4359478758027141E-3</v>
      </c>
      <c r="Q3076" t="s">
        <v>1638</v>
      </c>
      <c r="R3076" t="s">
        <v>128</v>
      </c>
      <c r="S3076" t="s">
        <v>202</v>
      </c>
    </row>
    <row r="3077" spans="1:19" x14ac:dyDescent="0.35">
      <c r="A3077" t="s">
        <v>73</v>
      </c>
      <c r="B3077" t="s">
        <v>63</v>
      </c>
      <c r="C3077" t="s">
        <v>39</v>
      </c>
      <c r="D3077" t="s">
        <v>40</v>
      </c>
      <c r="E3077" t="s">
        <v>217</v>
      </c>
      <c r="F3077" t="s">
        <v>218</v>
      </c>
      <c r="G3077" t="s">
        <v>202</v>
      </c>
      <c r="H3077" t="s">
        <v>128</v>
      </c>
      <c r="I3077" s="3">
        <v>8.1349764413506595E-3</v>
      </c>
      <c r="J3077" s="7">
        <v>22768111124.330002</v>
      </c>
      <c r="K3077">
        <v>3.6555</v>
      </c>
      <c r="L3077" s="3">
        <f t="shared" si="240"/>
        <v>0.96577315585011125</v>
      </c>
      <c r="M3077" s="3">
        <f t="shared" si="241"/>
        <v>8.4232786882442751E-3</v>
      </c>
      <c r="N3077">
        <f t="shared" si="242"/>
        <v>191782145.20514631</v>
      </c>
      <c r="O3077">
        <f t="shared" si="243"/>
        <v>52.463998141197187</v>
      </c>
      <c r="P3077" s="3">
        <f t="shared" si="244"/>
        <v>8.4232786882442751E-3</v>
      </c>
      <c r="Q3077" t="s">
        <v>1638</v>
      </c>
      <c r="R3077" t="s">
        <v>128</v>
      </c>
      <c r="S3077" t="s">
        <v>202</v>
      </c>
    </row>
    <row r="3078" spans="1:19" x14ac:dyDescent="0.35">
      <c r="A3078" t="s">
        <v>73</v>
      </c>
      <c r="B3078" t="s">
        <v>63</v>
      </c>
      <c r="C3078" t="s">
        <v>76</v>
      </c>
      <c r="D3078" t="s">
        <v>77</v>
      </c>
      <c r="E3078" t="s">
        <v>217</v>
      </c>
      <c r="F3078" t="s">
        <v>218</v>
      </c>
      <c r="G3078" t="s">
        <v>202</v>
      </c>
      <c r="H3078" t="s">
        <v>128</v>
      </c>
      <c r="I3078" s="3">
        <v>8.6683679691290441E-3</v>
      </c>
      <c r="J3078" s="7">
        <v>3127478413.5599999</v>
      </c>
      <c r="K3078">
        <v>3.6555</v>
      </c>
      <c r="L3078" s="3">
        <f t="shared" si="240"/>
        <v>0.95314382706178991</v>
      </c>
      <c r="M3078" s="3">
        <f t="shared" si="241"/>
        <v>9.0945015044063184E-3</v>
      </c>
      <c r="N3078">
        <f t="shared" si="242"/>
        <v>28442857.137119707</v>
      </c>
      <c r="O3078">
        <f t="shared" si="243"/>
        <v>7.7808390472219138</v>
      </c>
      <c r="P3078" s="3">
        <f t="shared" si="244"/>
        <v>9.0945015044063184E-3</v>
      </c>
      <c r="Q3078" t="s">
        <v>1638</v>
      </c>
      <c r="R3078" t="s">
        <v>128</v>
      </c>
      <c r="S3078" t="s">
        <v>202</v>
      </c>
    </row>
    <row r="3079" spans="1:19" x14ac:dyDescent="0.35">
      <c r="A3079" t="s">
        <v>73</v>
      </c>
      <c r="B3079" t="s">
        <v>68</v>
      </c>
      <c r="C3079" t="s">
        <v>39</v>
      </c>
      <c r="D3079" t="s">
        <v>40</v>
      </c>
      <c r="E3079" t="s">
        <v>943</v>
      </c>
      <c r="H3079" t="s">
        <v>128</v>
      </c>
      <c r="I3079" s="3">
        <v>1.7832886004323499E-2</v>
      </c>
      <c r="J3079" s="7">
        <v>13377936548.860001</v>
      </c>
      <c r="K3079">
        <v>3.6555</v>
      </c>
      <c r="L3079" s="3">
        <f t="shared" si="240"/>
        <v>0.99383417865528345</v>
      </c>
      <c r="M3079" s="3">
        <f t="shared" si="241"/>
        <v>1.7943522558715428E-2</v>
      </c>
      <c r="N3079">
        <f t="shared" si="242"/>
        <v>240047306.25353304</v>
      </c>
      <c r="O3079">
        <f t="shared" si="243"/>
        <v>65.667434346473271</v>
      </c>
      <c r="P3079" s="3">
        <f t="shared" si="244"/>
        <v>1.7943522558715428E-2</v>
      </c>
      <c r="Q3079" t="s">
        <v>1638</v>
      </c>
      <c r="R3079" t="s">
        <v>920</v>
      </c>
      <c r="S3079" t="s">
        <v>944</v>
      </c>
    </row>
    <row r="3080" spans="1:19" x14ac:dyDescent="0.35">
      <c r="A3080" t="s">
        <v>73</v>
      </c>
      <c r="B3080" t="s">
        <v>68</v>
      </c>
      <c r="C3080" t="s">
        <v>1636</v>
      </c>
      <c r="D3080" t="s">
        <v>1636</v>
      </c>
      <c r="E3080" t="s">
        <v>104</v>
      </c>
      <c r="F3080" t="s">
        <v>105</v>
      </c>
      <c r="G3080" t="s">
        <v>62</v>
      </c>
      <c r="H3080" t="s">
        <v>33</v>
      </c>
      <c r="I3080" s="3">
        <v>2.440903832706397E-4</v>
      </c>
      <c r="J3080" s="7">
        <v>21676291853.040001</v>
      </c>
      <c r="K3080">
        <v>3.6555</v>
      </c>
      <c r="L3080" s="3">
        <f t="shared" si="240"/>
        <v>0.98764704500475498</v>
      </c>
      <c r="M3080" s="3">
        <f t="shared" si="241"/>
        <v>2.4714333374982613E-4</v>
      </c>
      <c r="N3080">
        <f t="shared" si="242"/>
        <v>5357151.0318945022</v>
      </c>
      <c r="O3080">
        <f t="shared" si="243"/>
        <v>1.4655043173011908</v>
      </c>
      <c r="P3080" s="3">
        <f t="shared" si="244"/>
        <v>2.4714333374982613E-4</v>
      </c>
      <c r="Q3080" t="s">
        <v>1637</v>
      </c>
    </row>
    <row r="3081" spans="1:19" x14ac:dyDescent="0.35">
      <c r="A3081" t="s">
        <v>73</v>
      </c>
      <c r="B3081" t="s">
        <v>68</v>
      </c>
      <c r="C3081" t="s">
        <v>1636</v>
      </c>
      <c r="D3081" t="s">
        <v>1636</v>
      </c>
      <c r="E3081" t="s">
        <v>122</v>
      </c>
      <c r="F3081" t="s">
        <v>123</v>
      </c>
      <c r="G3081" t="s">
        <v>62</v>
      </c>
      <c r="H3081" t="s">
        <v>33</v>
      </c>
      <c r="I3081" s="3">
        <v>4.9154434593478083E-3</v>
      </c>
      <c r="J3081" s="7">
        <v>21676291853.040001</v>
      </c>
      <c r="K3081">
        <v>3.6555</v>
      </c>
      <c r="L3081" s="3">
        <f t="shared" si="240"/>
        <v>0.98764704500475498</v>
      </c>
      <c r="M3081" s="3">
        <f t="shared" si="241"/>
        <v>4.9769231672476101E-3</v>
      </c>
      <c r="N3081">
        <f t="shared" si="242"/>
        <v>107881239.10341541</v>
      </c>
      <c r="O3081">
        <f t="shared" si="243"/>
        <v>29.512033676218142</v>
      </c>
      <c r="P3081" s="3">
        <f t="shared" si="244"/>
        <v>4.9769231672476101E-3</v>
      </c>
      <c r="Q3081" t="s">
        <v>1637</v>
      </c>
    </row>
    <row r="3082" spans="1:19" x14ac:dyDescent="0.35">
      <c r="A3082" t="s">
        <v>73</v>
      </c>
      <c r="B3082" t="s">
        <v>68</v>
      </c>
      <c r="C3082" t="s">
        <v>29</v>
      </c>
      <c r="D3082" t="s">
        <v>30</v>
      </c>
      <c r="E3082" t="s">
        <v>69</v>
      </c>
      <c r="F3082" t="s">
        <v>70</v>
      </c>
      <c r="G3082" t="s">
        <v>38</v>
      </c>
      <c r="H3082" t="s">
        <v>33</v>
      </c>
      <c r="I3082" s="3">
        <v>5.7015231442619503E-2</v>
      </c>
      <c r="J3082" s="7">
        <v>4774779027.79</v>
      </c>
      <c r="K3082">
        <v>3.6555</v>
      </c>
      <c r="L3082" s="3">
        <f t="shared" si="240"/>
        <v>0.98755954466773221</v>
      </c>
      <c r="M3082" s="3">
        <f t="shared" si="241"/>
        <v>5.7733461997780067E-2</v>
      </c>
      <c r="N3082">
        <f t="shared" si="242"/>
        <v>275664523.54871124</v>
      </c>
      <c r="O3082">
        <f t="shared" si="243"/>
        <v>75.410894145455131</v>
      </c>
      <c r="P3082" s="3">
        <f t="shared" si="244"/>
        <v>5.7733461997780074E-2</v>
      </c>
      <c r="Q3082" t="s">
        <v>1638</v>
      </c>
      <c r="R3082" t="s">
        <v>33</v>
      </c>
      <c r="S3082" t="s">
        <v>38</v>
      </c>
    </row>
    <row r="3083" spans="1:19" x14ac:dyDescent="0.35">
      <c r="A3083" t="s">
        <v>73</v>
      </c>
      <c r="B3083" t="s">
        <v>68</v>
      </c>
      <c r="C3083" t="s">
        <v>39</v>
      </c>
      <c r="D3083" t="s">
        <v>40</v>
      </c>
      <c r="E3083" t="s">
        <v>918</v>
      </c>
      <c r="F3083" t="s">
        <v>919</v>
      </c>
      <c r="G3083" t="s">
        <v>922</v>
      </c>
      <c r="H3083" t="s">
        <v>452</v>
      </c>
      <c r="I3083" s="3">
        <v>2.190094493605188E-3</v>
      </c>
      <c r="J3083" s="7">
        <v>13377936548.860001</v>
      </c>
      <c r="K3083">
        <v>3.6555</v>
      </c>
      <c r="L3083" s="3">
        <f t="shared" si="240"/>
        <v>0.99383417865528345</v>
      </c>
      <c r="M3083" s="3">
        <f t="shared" si="241"/>
        <v>2.2036820031370984E-3</v>
      </c>
      <c r="N3083">
        <f t="shared" si="242"/>
        <v>29480718.011832807</v>
      </c>
      <c r="O3083">
        <f t="shared" si="243"/>
        <v>8.0647566712714571</v>
      </c>
      <c r="P3083" s="3">
        <f t="shared" si="244"/>
        <v>2.2036820031370984E-3</v>
      </c>
      <c r="Q3083" t="s">
        <v>1638</v>
      </c>
      <c r="R3083" t="s">
        <v>920</v>
      </c>
      <c r="S3083" t="s">
        <v>922</v>
      </c>
    </row>
    <row r="3084" spans="1:19" x14ac:dyDescent="0.35">
      <c r="A3084" t="s">
        <v>73</v>
      </c>
      <c r="B3084" t="s">
        <v>68</v>
      </c>
      <c r="C3084" t="s">
        <v>1636</v>
      </c>
      <c r="D3084" t="s">
        <v>1636</v>
      </c>
      <c r="E3084" t="s">
        <v>102</v>
      </c>
      <c r="F3084" t="s">
        <v>103</v>
      </c>
      <c r="G3084" t="s">
        <v>62</v>
      </c>
      <c r="H3084" t="s">
        <v>33</v>
      </c>
      <c r="I3084" s="3">
        <v>2.0948309386014431E-2</v>
      </c>
      <c r="J3084" s="7">
        <v>21676291853.040001</v>
      </c>
      <c r="K3084">
        <v>3.6555</v>
      </c>
      <c r="L3084" s="3">
        <f t="shared" si="240"/>
        <v>0.98764704500475498</v>
      </c>
      <c r="M3084" s="3">
        <f t="shared" si="241"/>
        <v>2.1210319508335667E-2</v>
      </c>
      <c r="N3084">
        <f t="shared" si="242"/>
        <v>459761075.95891184</v>
      </c>
      <c r="O3084">
        <f t="shared" si="243"/>
        <v>125.77241853615423</v>
      </c>
      <c r="P3084" s="3">
        <f t="shared" si="244"/>
        <v>2.1210319508335667E-2</v>
      </c>
      <c r="Q3084" t="s">
        <v>1637</v>
      </c>
    </row>
    <row r="3085" spans="1:19" x14ac:dyDescent="0.35">
      <c r="A3085" t="s">
        <v>73</v>
      </c>
      <c r="B3085" t="s">
        <v>68</v>
      </c>
      <c r="C3085" t="s">
        <v>1636</v>
      </c>
      <c r="D3085" t="s">
        <v>1636</v>
      </c>
      <c r="E3085" t="s">
        <v>110</v>
      </c>
      <c r="F3085" t="s">
        <v>111</v>
      </c>
      <c r="G3085" t="s">
        <v>62</v>
      </c>
      <c r="H3085" t="s">
        <v>33</v>
      </c>
      <c r="I3085" s="3">
        <v>1.505725204192312E-2</v>
      </c>
      <c r="J3085" s="7">
        <v>21676291853.040001</v>
      </c>
      <c r="K3085">
        <v>3.6555</v>
      </c>
      <c r="L3085" s="3">
        <f t="shared" si="240"/>
        <v>0.98764704500475498</v>
      </c>
      <c r="M3085" s="3">
        <f t="shared" si="241"/>
        <v>1.5245580005608812E-2</v>
      </c>
      <c r="N3085">
        <f t="shared" si="242"/>
        <v>330467641.67044783</v>
      </c>
      <c r="O3085">
        <f t="shared" si="243"/>
        <v>90.402856427423828</v>
      </c>
      <c r="P3085" s="3">
        <f t="shared" si="244"/>
        <v>1.5245580005608812E-2</v>
      </c>
      <c r="Q3085" t="s">
        <v>1637</v>
      </c>
    </row>
    <row r="3086" spans="1:19" x14ac:dyDescent="0.35">
      <c r="A3086" t="s">
        <v>73</v>
      </c>
      <c r="B3086" t="s">
        <v>68</v>
      </c>
      <c r="C3086" t="s">
        <v>29</v>
      </c>
      <c r="D3086" t="s">
        <v>30</v>
      </c>
      <c r="E3086" t="s">
        <v>1381</v>
      </c>
      <c r="F3086" t="s">
        <v>1382</v>
      </c>
      <c r="G3086" t="s">
        <v>38</v>
      </c>
      <c r="H3086" t="s">
        <v>33</v>
      </c>
      <c r="I3086" s="3">
        <v>8.9120494053104987E-3</v>
      </c>
      <c r="J3086" s="7">
        <v>4774779027.79</v>
      </c>
      <c r="K3086">
        <v>3.6555</v>
      </c>
      <c r="L3086" s="3">
        <f t="shared" si="240"/>
        <v>0.98755954466773221</v>
      </c>
      <c r="M3086" s="3">
        <f t="shared" si="241"/>
        <v>9.0243160054809535E-3</v>
      </c>
      <c r="N3086">
        <f t="shared" si="242"/>
        <v>43089114.803120084</v>
      </c>
      <c r="O3086">
        <f t="shared" si="243"/>
        <v>11.787474983756008</v>
      </c>
      <c r="P3086" s="3">
        <f t="shared" si="244"/>
        <v>9.0243160054809535E-3</v>
      </c>
      <c r="Q3086" t="s">
        <v>1638</v>
      </c>
      <c r="R3086" t="s">
        <v>33</v>
      </c>
      <c r="S3086" t="s">
        <v>38</v>
      </c>
    </row>
    <row r="3087" spans="1:19" x14ac:dyDescent="0.35">
      <c r="A3087" t="s">
        <v>73</v>
      </c>
      <c r="B3087" t="s">
        <v>68</v>
      </c>
      <c r="C3087" t="s">
        <v>76</v>
      </c>
      <c r="D3087" t="s">
        <v>77</v>
      </c>
      <c r="E3087" t="s">
        <v>918</v>
      </c>
      <c r="F3087" t="s">
        <v>919</v>
      </c>
      <c r="G3087" t="s">
        <v>922</v>
      </c>
      <c r="H3087" t="s">
        <v>452</v>
      </c>
      <c r="I3087" s="3">
        <v>3.4521170393181999E-3</v>
      </c>
      <c r="J3087" s="7">
        <v>3523576276.3899999</v>
      </c>
      <c r="K3087">
        <v>3.6555</v>
      </c>
      <c r="L3087" s="3">
        <f t="shared" si="240"/>
        <v>0.96427497067965462</v>
      </c>
      <c r="M3087" s="3">
        <f t="shared" si="241"/>
        <v>3.5800131127379856E-3</v>
      </c>
      <c r="N3087">
        <f t="shared" si="242"/>
        <v>12614449.273208683</v>
      </c>
      <c r="O3087">
        <f t="shared" si="243"/>
        <v>3.4508136433343406</v>
      </c>
      <c r="P3087" s="3">
        <f t="shared" si="244"/>
        <v>3.5800131127379856E-3</v>
      </c>
      <c r="Q3087" t="s">
        <v>1638</v>
      </c>
      <c r="R3087" t="s">
        <v>920</v>
      </c>
      <c r="S3087" t="s">
        <v>922</v>
      </c>
    </row>
    <row r="3088" spans="1:19" x14ac:dyDescent="0.35">
      <c r="A3088" t="s">
        <v>73</v>
      </c>
      <c r="B3088" t="s">
        <v>68</v>
      </c>
      <c r="C3088" t="s">
        <v>1636</v>
      </c>
      <c r="D3088" t="s">
        <v>1636</v>
      </c>
      <c r="E3088" t="s">
        <v>112</v>
      </c>
      <c r="F3088" t="s">
        <v>113</v>
      </c>
      <c r="G3088" t="s">
        <v>62</v>
      </c>
      <c r="H3088" t="s">
        <v>33</v>
      </c>
      <c r="I3088" s="3">
        <v>2.1623655397197621E-2</v>
      </c>
      <c r="J3088" s="7">
        <v>21676291853.040001</v>
      </c>
      <c r="K3088">
        <v>3.6555</v>
      </c>
      <c r="L3088" s="3">
        <f t="shared" si="240"/>
        <v>0.98764704500475498</v>
      </c>
      <c r="M3088" s="3">
        <f t="shared" si="241"/>
        <v>2.1894112382114722E-2</v>
      </c>
      <c r="N3088">
        <f t="shared" si="242"/>
        <v>474583169.85797554</v>
      </c>
      <c r="O3088">
        <f t="shared" si="243"/>
        <v>129.82715630090973</v>
      </c>
      <c r="P3088" s="3">
        <f t="shared" si="244"/>
        <v>2.1894112382114722E-2</v>
      </c>
      <c r="Q3088" t="s">
        <v>1637</v>
      </c>
    </row>
    <row r="3089" spans="1:19" x14ac:dyDescent="0.35">
      <c r="A3089" t="s">
        <v>73</v>
      </c>
      <c r="B3089" t="s">
        <v>68</v>
      </c>
      <c r="C3089" t="s">
        <v>39</v>
      </c>
      <c r="D3089" t="s">
        <v>40</v>
      </c>
      <c r="E3089" t="s">
        <v>954</v>
      </c>
      <c r="H3089" t="s">
        <v>128</v>
      </c>
      <c r="I3089" s="3">
        <v>2.4839397450229701E-3</v>
      </c>
      <c r="J3089" s="7">
        <v>13377936548.860001</v>
      </c>
      <c r="K3089">
        <v>3.6555</v>
      </c>
      <c r="L3089" s="3">
        <f t="shared" si="240"/>
        <v>0.99383417865528345</v>
      </c>
      <c r="M3089" s="3">
        <f t="shared" si="241"/>
        <v>2.4993502924037969E-3</v>
      </c>
      <c r="N3089">
        <f t="shared" si="242"/>
        <v>33436149.625152685</v>
      </c>
      <c r="O3089">
        <f t="shared" si="243"/>
        <v>9.1468060799214026</v>
      </c>
      <c r="P3089" s="3">
        <f t="shared" si="244"/>
        <v>2.4993502924037969E-3</v>
      </c>
      <c r="Q3089" t="s">
        <v>1638</v>
      </c>
      <c r="R3089" t="s">
        <v>920</v>
      </c>
      <c r="S3089" t="s">
        <v>955</v>
      </c>
    </row>
    <row r="3090" spans="1:19" x14ac:dyDescent="0.35">
      <c r="A3090" t="s">
        <v>73</v>
      </c>
      <c r="B3090" t="s">
        <v>68</v>
      </c>
      <c r="C3090" t="s">
        <v>1636</v>
      </c>
      <c r="D3090" t="s">
        <v>1636</v>
      </c>
      <c r="E3090" t="s">
        <v>114</v>
      </c>
      <c r="F3090" t="s">
        <v>115</v>
      </c>
      <c r="G3090" t="s">
        <v>62</v>
      </c>
      <c r="H3090" t="s">
        <v>33</v>
      </c>
      <c r="I3090" s="3">
        <v>3.4315804133175559E-2</v>
      </c>
      <c r="J3090" s="7">
        <v>21676291853.040001</v>
      </c>
      <c r="K3090">
        <v>3.6555</v>
      </c>
      <c r="L3090" s="3">
        <f t="shared" si="240"/>
        <v>0.98764704500475498</v>
      </c>
      <c r="M3090" s="3">
        <f t="shared" si="241"/>
        <v>3.4745007648972766E-2</v>
      </c>
      <c r="N3090">
        <f t="shared" si="242"/>
        <v>753142926.23524094</v>
      </c>
      <c r="O3090">
        <f t="shared" si="243"/>
        <v>206.03007146361398</v>
      </c>
      <c r="P3090" s="3">
        <f t="shared" si="244"/>
        <v>3.4745007648972766E-2</v>
      </c>
      <c r="Q3090" t="s">
        <v>1637</v>
      </c>
    </row>
    <row r="3091" spans="1:19" x14ac:dyDescent="0.35">
      <c r="A3091" t="s">
        <v>73</v>
      </c>
      <c r="B3091" t="s">
        <v>68</v>
      </c>
      <c r="C3091" t="s">
        <v>39</v>
      </c>
      <c r="D3091" t="s">
        <v>40</v>
      </c>
      <c r="E3091" t="s">
        <v>958</v>
      </c>
      <c r="H3091" t="s">
        <v>128</v>
      </c>
      <c r="I3091" s="3">
        <v>6.3426990279350096E-3</v>
      </c>
      <c r="J3091" s="7">
        <v>13377936548.860001</v>
      </c>
      <c r="K3091">
        <v>3.6555</v>
      </c>
      <c r="L3091" s="3">
        <f t="shared" si="240"/>
        <v>0.99383417865528345</v>
      </c>
      <c r="M3091" s="3">
        <f t="shared" si="241"/>
        <v>6.382049605616359E-3</v>
      </c>
      <c r="N3091">
        <f t="shared" si="242"/>
        <v>85378654.675612643</v>
      </c>
      <c r="O3091">
        <f t="shared" si="243"/>
        <v>23.356217938890069</v>
      </c>
      <c r="P3091" s="3">
        <f t="shared" si="244"/>
        <v>6.382049605616359E-3</v>
      </c>
      <c r="Q3091" t="s">
        <v>1638</v>
      </c>
      <c r="R3091" t="s">
        <v>920</v>
      </c>
      <c r="S3091" t="s">
        <v>959</v>
      </c>
    </row>
    <row r="3092" spans="1:19" x14ac:dyDescent="0.35">
      <c r="A3092" t="s">
        <v>73</v>
      </c>
      <c r="B3092" t="s">
        <v>68</v>
      </c>
      <c r="C3092" t="s">
        <v>1636</v>
      </c>
      <c r="D3092" t="s">
        <v>1636</v>
      </c>
      <c r="E3092" t="s">
        <v>116</v>
      </c>
      <c r="F3092" t="s">
        <v>117</v>
      </c>
      <c r="G3092" t="s">
        <v>62</v>
      </c>
      <c r="H3092" t="s">
        <v>33</v>
      </c>
      <c r="I3092" s="3">
        <v>4.2224880617325107E-2</v>
      </c>
      <c r="J3092" s="7">
        <v>21676291853.040001</v>
      </c>
      <c r="K3092">
        <v>3.6555</v>
      </c>
      <c r="L3092" s="3">
        <f t="shared" si="240"/>
        <v>0.98764704500475498</v>
      </c>
      <c r="M3092" s="3">
        <f t="shared" si="241"/>
        <v>4.2753006583563277E-2</v>
      </c>
      <c r="N3092">
        <f t="shared" si="242"/>
        <v>926726648.30025816</v>
      </c>
      <c r="O3092">
        <f t="shared" si="243"/>
        <v>253.51570190131534</v>
      </c>
      <c r="P3092" s="3">
        <f t="shared" si="244"/>
        <v>4.2753006583563277E-2</v>
      </c>
      <c r="Q3092" t="s">
        <v>1637</v>
      </c>
    </row>
    <row r="3093" spans="1:19" x14ac:dyDescent="0.35">
      <c r="A3093" t="s">
        <v>73</v>
      </c>
      <c r="B3093" t="s">
        <v>68</v>
      </c>
      <c r="C3093" t="s">
        <v>29</v>
      </c>
      <c r="D3093" t="s">
        <v>30</v>
      </c>
      <c r="E3093" t="s">
        <v>71</v>
      </c>
      <c r="F3093" t="s">
        <v>72</v>
      </c>
      <c r="G3093" t="s">
        <v>38</v>
      </c>
      <c r="H3093" t="s">
        <v>33</v>
      </c>
      <c r="I3093" s="3">
        <v>3.3255381940426598E-2</v>
      </c>
      <c r="J3093" s="7">
        <v>4774779027.79</v>
      </c>
      <c r="K3093">
        <v>3.6555</v>
      </c>
      <c r="L3093" s="3">
        <f t="shared" si="240"/>
        <v>0.98755954466773221</v>
      </c>
      <c r="M3093" s="3">
        <f t="shared" si="241"/>
        <v>3.3674305635530546E-2</v>
      </c>
      <c r="N3093">
        <f t="shared" si="242"/>
        <v>160787368.32392186</v>
      </c>
      <c r="O3093">
        <f t="shared" si="243"/>
        <v>43.985054937470082</v>
      </c>
      <c r="P3093" s="3">
        <f t="shared" si="244"/>
        <v>3.3674305635530546E-2</v>
      </c>
      <c r="Q3093" t="s">
        <v>1638</v>
      </c>
      <c r="R3093" t="s">
        <v>33</v>
      </c>
      <c r="S3093" t="s">
        <v>38</v>
      </c>
    </row>
    <row r="3094" spans="1:19" x14ac:dyDescent="0.35">
      <c r="A3094" t="s">
        <v>73</v>
      </c>
      <c r="B3094" t="s">
        <v>68</v>
      </c>
      <c r="C3094" t="s">
        <v>1636</v>
      </c>
      <c r="D3094" t="s">
        <v>1636</v>
      </c>
      <c r="E3094" t="s">
        <v>118</v>
      </c>
      <c r="F3094" t="s">
        <v>119</v>
      </c>
      <c r="G3094" t="s">
        <v>62</v>
      </c>
      <c r="H3094" t="s">
        <v>33</v>
      </c>
      <c r="I3094" s="3">
        <v>3.3564124619213959E-2</v>
      </c>
      <c r="J3094" s="7">
        <v>21676291853.040001</v>
      </c>
      <c r="K3094">
        <v>3.6555</v>
      </c>
      <c r="L3094" s="3">
        <f t="shared" si="240"/>
        <v>0.98764704500475498</v>
      </c>
      <c r="M3094" s="3">
        <f t="shared" si="241"/>
        <v>3.3983926534253306E-2</v>
      </c>
      <c r="N3094">
        <f t="shared" si="242"/>
        <v>736645509.86874485</v>
      </c>
      <c r="O3094">
        <f t="shared" si="243"/>
        <v>201.51703183387906</v>
      </c>
      <c r="P3094" s="3">
        <f t="shared" si="244"/>
        <v>3.3983926534253306E-2</v>
      </c>
      <c r="Q3094" t="s">
        <v>1637</v>
      </c>
    </row>
    <row r="3095" spans="1:19" x14ac:dyDescent="0.35">
      <c r="A3095" t="s">
        <v>73</v>
      </c>
      <c r="B3095" t="s">
        <v>68</v>
      </c>
      <c r="C3095" t="s">
        <v>29</v>
      </c>
      <c r="D3095" t="s">
        <v>30</v>
      </c>
      <c r="E3095" t="s">
        <v>455</v>
      </c>
      <c r="F3095" t="s">
        <v>456</v>
      </c>
      <c r="G3095" t="s">
        <v>457</v>
      </c>
      <c r="H3095" t="s">
        <v>452</v>
      </c>
      <c r="I3095" s="3">
        <v>5.9570347724765401E-3</v>
      </c>
      <c r="J3095" s="7">
        <v>4774779027.79</v>
      </c>
      <c r="K3095">
        <v>3.6555</v>
      </c>
      <c r="L3095" s="3">
        <f t="shared" si="240"/>
        <v>0.98755954466773221</v>
      </c>
      <c r="M3095" s="3">
        <f t="shared" si="241"/>
        <v>6.0320765513747375E-3</v>
      </c>
      <c r="N3095">
        <f t="shared" si="242"/>
        <v>28801832.611527923</v>
      </c>
      <c r="O3095">
        <f t="shared" si="243"/>
        <v>7.8790405174471143</v>
      </c>
      <c r="P3095" s="3">
        <f t="shared" si="244"/>
        <v>6.0320765513747375E-3</v>
      </c>
      <c r="Q3095" t="s">
        <v>1638</v>
      </c>
      <c r="R3095" t="s">
        <v>452</v>
      </c>
      <c r="S3095" t="s">
        <v>457</v>
      </c>
    </row>
    <row r="3096" spans="1:19" x14ac:dyDescent="0.35">
      <c r="A3096" t="s">
        <v>73</v>
      </c>
      <c r="B3096" t="s">
        <v>68</v>
      </c>
      <c r="C3096" t="s">
        <v>1636</v>
      </c>
      <c r="D3096" t="s">
        <v>1636</v>
      </c>
      <c r="E3096" t="s">
        <v>78</v>
      </c>
      <c r="F3096" t="s">
        <v>79</v>
      </c>
      <c r="G3096" t="s">
        <v>38</v>
      </c>
      <c r="H3096" t="s">
        <v>33</v>
      </c>
      <c r="I3096" s="3">
        <v>3.3138698068736708E-3</v>
      </c>
      <c r="J3096" s="7">
        <v>21676291853.040001</v>
      </c>
      <c r="K3096">
        <v>3.6555</v>
      </c>
      <c r="L3096" s="3">
        <f t="shared" si="240"/>
        <v>0.98764704500475498</v>
      </c>
      <c r="M3096" s="3">
        <f t="shared" si="241"/>
        <v>3.3553178978606838E-3</v>
      </c>
      <c r="N3096">
        <f t="shared" si="242"/>
        <v>72730850.013756841</v>
      </c>
      <c r="O3096">
        <f t="shared" si="243"/>
        <v>19.896279582480329</v>
      </c>
      <c r="P3096" s="3">
        <f t="shared" si="244"/>
        <v>3.3553178978606838E-3</v>
      </c>
      <c r="Q3096" t="s">
        <v>1637</v>
      </c>
    </row>
    <row r="3097" spans="1:19" x14ac:dyDescent="0.35">
      <c r="A3097" t="s">
        <v>73</v>
      </c>
      <c r="B3097" t="s">
        <v>68</v>
      </c>
      <c r="C3097" t="s">
        <v>1636</v>
      </c>
      <c r="D3097" t="s">
        <v>1636</v>
      </c>
      <c r="E3097" t="s">
        <v>80</v>
      </c>
      <c r="F3097" t="s">
        <v>81</v>
      </c>
      <c r="G3097" t="s">
        <v>38</v>
      </c>
      <c r="H3097" t="s">
        <v>33</v>
      </c>
      <c r="I3097" s="3">
        <v>2.909403809471244E-3</v>
      </c>
      <c r="J3097" s="7">
        <v>21676291853.040001</v>
      </c>
      <c r="K3097">
        <v>3.6555</v>
      </c>
      <c r="L3097" s="3">
        <f t="shared" si="240"/>
        <v>0.98764704500475498</v>
      </c>
      <c r="M3097" s="3">
        <f t="shared" si="241"/>
        <v>2.9457930585488025E-3</v>
      </c>
      <c r="N3097">
        <f t="shared" si="242"/>
        <v>63853870.075763196</v>
      </c>
      <c r="O3097">
        <f t="shared" si="243"/>
        <v>17.467889502328873</v>
      </c>
      <c r="P3097" s="3">
        <f t="shared" si="244"/>
        <v>2.9457930585488025E-3</v>
      </c>
      <c r="Q3097" t="s">
        <v>1637</v>
      </c>
    </row>
    <row r="3098" spans="1:19" x14ac:dyDescent="0.35">
      <c r="A3098" t="s">
        <v>73</v>
      </c>
      <c r="B3098" t="s">
        <v>68</v>
      </c>
      <c r="C3098" t="s">
        <v>39</v>
      </c>
      <c r="D3098" t="s">
        <v>40</v>
      </c>
      <c r="E3098" t="s">
        <v>467</v>
      </c>
      <c r="F3098" t="s">
        <v>468</v>
      </c>
      <c r="G3098" t="s">
        <v>469</v>
      </c>
      <c r="H3098" t="s">
        <v>452</v>
      </c>
      <c r="I3098" s="3">
        <v>3.9221977537467097E-3</v>
      </c>
      <c r="J3098" s="7">
        <v>13377936548.860001</v>
      </c>
      <c r="K3098">
        <v>3.6555</v>
      </c>
      <c r="L3098" s="3">
        <f t="shared" si="240"/>
        <v>0.99383417865528345</v>
      </c>
      <c r="M3098" s="3">
        <f t="shared" si="241"/>
        <v>3.9465313610502666E-3</v>
      </c>
      <c r="N3098">
        <f t="shared" si="242"/>
        <v>52796446.136216566</v>
      </c>
      <c r="O3098">
        <f t="shared" si="243"/>
        <v>14.44301631410657</v>
      </c>
      <c r="P3098" s="3">
        <f t="shared" si="244"/>
        <v>3.9465313610502666E-3</v>
      </c>
      <c r="Q3098" t="s">
        <v>1638</v>
      </c>
      <c r="R3098" t="s">
        <v>452</v>
      </c>
      <c r="S3098" t="s">
        <v>469</v>
      </c>
    </row>
    <row r="3099" spans="1:19" x14ac:dyDescent="0.35">
      <c r="A3099" t="s">
        <v>73</v>
      </c>
      <c r="B3099" t="s">
        <v>68</v>
      </c>
      <c r="C3099" t="s">
        <v>1636</v>
      </c>
      <c r="D3099" t="s">
        <v>1636</v>
      </c>
      <c r="E3099" t="s">
        <v>71</v>
      </c>
      <c r="F3099" t="s">
        <v>72</v>
      </c>
      <c r="G3099" t="s">
        <v>38</v>
      </c>
      <c r="H3099" t="s">
        <v>33</v>
      </c>
      <c r="I3099" s="3">
        <v>8.6950075783109645E-3</v>
      </c>
      <c r="J3099" s="7">
        <v>21676291853.040001</v>
      </c>
      <c r="K3099">
        <v>3.6555</v>
      </c>
      <c r="L3099" s="3">
        <f t="shared" si="240"/>
        <v>0.98764704500475498</v>
      </c>
      <c r="M3099" s="3">
        <f t="shared" si="241"/>
        <v>8.8037600297473702E-3</v>
      </c>
      <c r="N3099">
        <f t="shared" si="242"/>
        <v>190832871.80893213</v>
      </c>
      <c r="O3099">
        <f t="shared" si="243"/>
        <v>52.204314542178125</v>
      </c>
      <c r="P3099" s="3">
        <f t="shared" si="244"/>
        <v>8.8037600297473702E-3</v>
      </c>
      <c r="Q3099" t="s">
        <v>1637</v>
      </c>
    </row>
    <row r="3100" spans="1:19" x14ac:dyDescent="0.35">
      <c r="A3100" t="s">
        <v>73</v>
      </c>
      <c r="B3100" t="s">
        <v>68</v>
      </c>
      <c r="C3100" t="s">
        <v>76</v>
      </c>
      <c r="D3100" t="s">
        <v>77</v>
      </c>
      <c r="E3100" t="s">
        <v>71</v>
      </c>
      <c r="F3100" t="s">
        <v>72</v>
      </c>
      <c r="G3100" t="s">
        <v>38</v>
      </c>
      <c r="H3100" t="s">
        <v>33</v>
      </c>
      <c r="I3100" s="3">
        <v>8.4256503486237599E-3</v>
      </c>
      <c r="J3100" s="7">
        <v>3523576276.3899999</v>
      </c>
      <c r="K3100">
        <v>3.6555</v>
      </c>
      <c r="L3100" s="3">
        <f t="shared" si="240"/>
        <v>0.96427497067965462</v>
      </c>
      <c r="M3100" s="3">
        <f t="shared" si="241"/>
        <v>8.7378088250958837E-3</v>
      </c>
      <c r="N3100">
        <f t="shared" si="242"/>
        <v>30788335.883739032</v>
      </c>
      <c r="O3100">
        <f t="shared" si="243"/>
        <v>8.4224691242618057</v>
      </c>
      <c r="P3100" s="3">
        <f t="shared" si="244"/>
        <v>8.7378088250958837E-3</v>
      </c>
      <c r="Q3100" t="s">
        <v>1638</v>
      </c>
      <c r="R3100" t="s">
        <v>33</v>
      </c>
      <c r="S3100" t="s">
        <v>38</v>
      </c>
    </row>
    <row r="3101" spans="1:19" x14ac:dyDescent="0.35">
      <c r="A3101" t="s">
        <v>73</v>
      </c>
      <c r="B3101" t="s">
        <v>68</v>
      </c>
      <c r="C3101" t="s">
        <v>1636</v>
      </c>
      <c r="D3101" t="s">
        <v>1636</v>
      </c>
      <c r="E3101" t="s">
        <v>69</v>
      </c>
      <c r="F3101" t="s">
        <v>70</v>
      </c>
      <c r="G3101" t="s">
        <v>38</v>
      </c>
      <c r="H3101" t="s">
        <v>33</v>
      </c>
      <c r="I3101" s="3">
        <v>1.255911911513743E-2</v>
      </c>
      <c r="J3101" s="7">
        <v>21676291853.040001</v>
      </c>
      <c r="K3101">
        <v>3.6555</v>
      </c>
      <c r="L3101" s="3">
        <f t="shared" si="240"/>
        <v>0.98764704500475498</v>
      </c>
      <c r="M3101" s="3">
        <f t="shared" si="241"/>
        <v>1.2716201783479203E-2</v>
      </c>
      <c r="N3101">
        <f t="shared" si="242"/>
        <v>275640101.12084299</v>
      </c>
      <c r="O3101">
        <f t="shared" si="243"/>
        <v>75.404213136600461</v>
      </c>
      <c r="P3101" s="3">
        <f t="shared" si="244"/>
        <v>1.2716201783479203E-2</v>
      </c>
      <c r="Q3101" t="s">
        <v>1637</v>
      </c>
    </row>
    <row r="3102" spans="1:19" x14ac:dyDescent="0.35">
      <c r="A3102" t="s">
        <v>73</v>
      </c>
      <c r="B3102" t="s">
        <v>68</v>
      </c>
      <c r="C3102" t="s">
        <v>76</v>
      </c>
      <c r="D3102" t="s">
        <v>77</v>
      </c>
      <c r="E3102" t="s">
        <v>958</v>
      </c>
      <c r="H3102" t="s">
        <v>128</v>
      </c>
      <c r="I3102" s="3">
        <v>2.8928045818758701E-3</v>
      </c>
      <c r="J3102" s="7">
        <v>3523576276.3899999</v>
      </c>
      <c r="K3102">
        <v>3.6555</v>
      </c>
      <c r="L3102" s="3">
        <f t="shared" si="240"/>
        <v>0.96427497067965462</v>
      </c>
      <c r="M3102" s="3">
        <f t="shared" si="241"/>
        <v>2.9999789166330021E-3</v>
      </c>
      <c r="N3102">
        <f t="shared" si="242"/>
        <v>10570654.540318219</v>
      </c>
      <c r="O3102">
        <f t="shared" si="243"/>
        <v>2.8917123622810061</v>
      </c>
      <c r="P3102" s="3">
        <f t="shared" si="244"/>
        <v>2.9999789166330021E-3</v>
      </c>
      <c r="Q3102" t="s">
        <v>1638</v>
      </c>
      <c r="R3102" t="s">
        <v>920</v>
      </c>
      <c r="S3102" t="s">
        <v>959</v>
      </c>
    </row>
    <row r="3103" spans="1:19" x14ac:dyDescent="0.35">
      <c r="A3103" t="s">
        <v>73</v>
      </c>
      <c r="B3103" t="s">
        <v>68</v>
      </c>
      <c r="C3103" t="s">
        <v>1636</v>
      </c>
      <c r="D3103" t="s">
        <v>1636</v>
      </c>
      <c r="E3103" t="s">
        <v>1381</v>
      </c>
      <c r="F3103" t="s">
        <v>1382</v>
      </c>
      <c r="G3103" t="s">
        <v>38</v>
      </c>
      <c r="H3103" t="s">
        <v>33</v>
      </c>
      <c r="I3103" s="3">
        <v>1.9631155957672269E-3</v>
      </c>
      <c r="J3103" s="7">
        <v>21676291853.040001</v>
      </c>
      <c r="K3103">
        <v>3.6555</v>
      </c>
      <c r="L3103" s="3">
        <f t="shared" si="240"/>
        <v>0.98764704500475498</v>
      </c>
      <c r="M3103" s="3">
        <f t="shared" si="241"/>
        <v>1.9876691837393949E-3</v>
      </c>
      <c r="N3103">
        <f t="shared" si="242"/>
        <v>43085297.334028915</v>
      </c>
      <c r="O3103">
        <f t="shared" si="243"/>
        <v>11.786430675428509</v>
      </c>
      <c r="P3103" s="3">
        <f t="shared" si="244"/>
        <v>1.9876691837393949E-3</v>
      </c>
      <c r="Q3103" t="s">
        <v>1637</v>
      </c>
    </row>
    <row r="3104" spans="1:19" x14ac:dyDescent="0.35">
      <c r="A3104" t="s">
        <v>73</v>
      </c>
      <c r="B3104" t="s">
        <v>68</v>
      </c>
      <c r="C3104" t="s">
        <v>39</v>
      </c>
      <c r="D3104" t="s">
        <v>40</v>
      </c>
      <c r="E3104" t="s">
        <v>78</v>
      </c>
      <c r="F3104" t="s">
        <v>79</v>
      </c>
      <c r="G3104" t="s">
        <v>38</v>
      </c>
      <c r="H3104" t="s">
        <v>33</v>
      </c>
      <c r="I3104" s="3">
        <v>5.3694685151494601E-3</v>
      </c>
      <c r="J3104" s="7">
        <v>13377936548.860001</v>
      </c>
      <c r="K3104">
        <v>3.6555</v>
      </c>
      <c r="L3104" s="3">
        <f t="shared" si="240"/>
        <v>0.99383417865528345</v>
      </c>
      <c r="M3104" s="3">
        <f t="shared" si="241"/>
        <v>5.4027810981653593E-3</v>
      </c>
      <c r="N3104">
        <f t="shared" si="242"/>
        <v>72278062.718636334</v>
      </c>
      <c r="O3104">
        <f t="shared" si="243"/>
        <v>19.772414914139333</v>
      </c>
      <c r="P3104" s="3">
        <f t="shared" si="244"/>
        <v>5.4027810981653593E-3</v>
      </c>
      <c r="Q3104" t="s">
        <v>1638</v>
      </c>
      <c r="R3104" t="s">
        <v>33</v>
      </c>
      <c r="S3104" t="s">
        <v>38</v>
      </c>
    </row>
    <row r="3105" spans="1:19" x14ac:dyDescent="0.35">
      <c r="A3105" t="s">
        <v>73</v>
      </c>
      <c r="B3105" t="s">
        <v>68</v>
      </c>
      <c r="C3105" t="s">
        <v>1636</v>
      </c>
      <c r="D3105" t="s">
        <v>1636</v>
      </c>
      <c r="E3105" t="s">
        <v>94</v>
      </c>
      <c r="F3105" t="s">
        <v>95</v>
      </c>
      <c r="G3105" t="s">
        <v>45</v>
      </c>
      <c r="H3105" t="s">
        <v>33</v>
      </c>
      <c r="I3105" s="3">
        <v>4.1988534819739946E-9</v>
      </c>
      <c r="J3105" s="7">
        <v>21676291853.040001</v>
      </c>
      <c r="K3105">
        <v>3.6555</v>
      </c>
      <c r="L3105" s="3">
        <f t="shared" si="240"/>
        <v>0.98764704500475498</v>
      </c>
      <c r="M3105" s="3">
        <f t="shared" si="241"/>
        <v>4.2513704700587437E-9</v>
      </c>
      <c r="N3105">
        <f t="shared" si="242"/>
        <v>92.153947084389188</v>
      </c>
      <c r="O3105">
        <f t="shared" si="243"/>
        <v>2.5209669562136284E-5</v>
      </c>
      <c r="P3105" s="3">
        <f t="shared" si="244"/>
        <v>4.2513704700587437E-9</v>
      </c>
      <c r="Q3105" t="s">
        <v>1637</v>
      </c>
    </row>
    <row r="3106" spans="1:19" x14ac:dyDescent="0.35">
      <c r="A3106" t="s">
        <v>73</v>
      </c>
      <c r="B3106" t="s">
        <v>68</v>
      </c>
      <c r="C3106" t="s">
        <v>76</v>
      </c>
      <c r="D3106" t="s">
        <v>77</v>
      </c>
      <c r="E3106" t="s">
        <v>467</v>
      </c>
      <c r="F3106" t="s">
        <v>468</v>
      </c>
      <c r="G3106" t="s">
        <v>469</v>
      </c>
      <c r="H3106" t="s">
        <v>452</v>
      </c>
      <c r="I3106" s="3">
        <v>2.6952788901262799E-2</v>
      </c>
      <c r="J3106" s="7">
        <v>3523576276.3899999</v>
      </c>
      <c r="K3106">
        <v>3.6555</v>
      </c>
      <c r="L3106" s="3">
        <f t="shared" si="240"/>
        <v>0.96427497067965462</v>
      </c>
      <c r="M3106" s="3">
        <f t="shared" si="241"/>
        <v>2.7951351762522191E-2</v>
      </c>
      <c r="N3106">
        <f t="shared" si="242"/>
        <v>98488719.963455006</v>
      </c>
      <c r="O3106">
        <f t="shared" si="243"/>
        <v>26.942612491712488</v>
      </c>
      <c r="P3106" s="3">
        <f t="shared" si="244"/>
        <v>2.7951351762522194E-2</v>
      </c>
      <c r="Q3106" t="s">
        <v>1638</v>
      </c>
      <c r="R3106" t="s">
        <v>452</v>
      </c>
      <c r="S3106" t="s">
        <v>469</v>
      </c>
    </row>
    <row r="3107" spans="1:19" x14ac:dyDescent="0.35">
      <c r="A3107" t="s">
        <v>73</v>
      </c>
      <c r="B3107" t="s">
        <v>68</v>
      </c>
      <c r="C3107" t="s">
        <v>76</v>
      </c>
      <c r="D3107" t="s">
        <v>77</v>
      </c>
      <c r="E3107" t="s">
        <v>962</v>
      </c>
      <c r="H3107" t="s">
        <v>128</v>
      </c>
      <c r="I3107" s="3">
        <v>9.3877661610257E-4</v>
      </c>
      <c r="J3107" s="7">
        <v>3523576276.3899999</v>
      </c>
      <c r="K3107">
        <v>3.6555</v>
      </c>
      <c r="L3107" s="3">
        <f t="shared" si="240"/>
        <v>0.96427497067965462</v>
      </c>
      <c r="M3107" s="3">
        <f t="shared" si="241"/>
        <v>9.7355696730455166E-4</v>
      </c>
      <c r="N3107">
        <f t="shared" si="242"/>
        <v>3430402.233708513</v>
      </c>
      <c r="O3107">
        <f t="shared" si="243"/>
        <v>0.93842216761277886</v>
      </c>
      <c r="P3107" s="3">
        <f t="shared" si="244"/>
        <v>9.7355696730455166E-4</v>
      </c>
      <c r="Q3107" t="s">
        <v>1638</v>
      </c>
      <c r="R3107" t="s">
        <v>920</v>
      </c>
      <c r="S3107" t="s">
        <v>963</v>
      </c>
    </row>
    <row r="3108" spans="1:19" x14ac:dyDescent="0.35">
      <c r="A3108" t="s">
        <v>73</v>
      </c>
      <c r="B3108" t="s">
        <v>68</v>
      </c>
      <c r="C3108" t="s">
        <v>1636</v>
      </c>
      <c r="D3108" t="s">
        <v>1636</v>
      </c>
      <c r="E3108" t="s">
        <v>96</v>
      </c>
      <c r="F3108" t="s">
        <v>97</v>
      </c>
      <c r="G3108" t="s">
        <v>45</v>
      </c>
      <c r="H3108" t="s">
        <v>33</v>
      </c>
      <c r="I3108" s="3">
        <v>6.292067433492715E-3</v>
      </c>
      <c r="J3108" s="7">
        <v>21676291853.040001</v>
      </c>
      <c r="K3108">
        <v>3.6555</v>
      </c>
      <c r="L3108" s="3">
        <f t="shared" si="240"/>
        <v>0.98764704500475498</v>
      </c>
      <c r="M3108" s="3">
        <f t="shared" si="241"/>
        <v>6.3707652094098276E-3</v>
      </c>
      <c r="N3108">
        <f t="shared" si="242"/>
        <v>138094566.00636092</v>
      </c>
      <c r="O3108">
        <f t="shared" si="243"/>
        <v>37.777203120328522</v>
      </c>
      <c r="P3108" s="3">
        <f t="shared" si="244"/>
        <v>6.3707652094098276E-3</v>
      </c>
      <c r="Q3108" t="s">
        <v>1637</v>
      </c>
    </row>
    <row r="3109" spans="1:19" x14ac:dyDescent="0.35">
      <c r="A3109" t="s">
        <v>73</v>
      </c>
      <c r="B3109" t="s">
        <v>68</v>
      </c>
      <c r="C3109" t="s">
        <v>1636</v>
      </c>
      <c r="D3109" t="s">
        <v>1636</v>
      </c>
      <c r="E3109" t="s">
        <v>88</v>
      </c>
      <c r="F3109" t="s">
        <v>89</v>
      </c>
      <c r="G3109" t="s">
        <v>45</v>
      </c>
      <c r="H3109" t="s">
        <v>33</v>
      </c>
      <c r="I3109" s="3">
        <v>1.868436339952165E-3</v>
      </c>
      <c r="J3109" s="7">
        <v>21676291853.040001</v>
      </c>
      <c r="K3109">
        <v>3.6555</v>
      </c>
      <c r="L3109" s="3">
        <f t="shared" si="240"/>
        <v>0.98764704500475498</v>
      </c>
      <c r="M3109" s="3">
        <f t="shared" si="241"/>
        <v>1.8918057310070414E-3</v>
      </c>
      <c r="N3109">
        <f t="shared" si="242"/>
        <v>41007333.154562317</v>
      </c>
      <c r="O3109">
        <f t="shared" si="243"/>
        <v>11.21798198729649</v>
      </c>
      <c r="P3109" s="3">
        <f t="shared" si="244"/>
        <v>1.8918057310070414E-3</v>
      </c>
      <c r="Q3109" t="s">
        <v>1637</v>
      </c>
    </row>
    <row r="3110" spans="1:19" x14ac:dyDescent="0.35">
      <c r="A3110" t="s">
        <v>73</v>
      </c>
      <c r="B3110" t="s">
        <v>68</v>
      </c>
      <c r="C3110" t="s">
        <v>39</v>
      </c>
      <c r="D3110" t="s">
        <v>40</v>
      </c>
      <c r="E3110" t="s">
        <v>80</v>
      </c>
      <c r="F3110" t="s">
        <v>81</v>
      </c>
      <c r="G3110" t="s">
        <v>38</v>
      </c>
      <c r="H3110" t="s">
        <v>33</v>
      </c>
      <c r="I3110" s="3">
        <v>4.7141116166991501E-3</v>
      </c>
      <c r="J3110" s="7">
        <v>13377936548.860001</v>
      </c>
      <c r="K3110">
        <v>3.6555</v>
      </c>
      <c r="L3110" s="3">
        <f t="shared" si="240"/>
        <v>0.99383417865528345</v>
      </c>
      <c r="M3110" s="3">
        <f t="shared" si="241"/>
        <v>4.7433583166536118E-3</v>
      </c>
      <c r="N3110">
        <f t="shared" si="242"/>
        <v>63456346.5886994</v>
      </c>
      <c r="O3110">
        <f t="shared" si="243"/>
        <v>17.359142822787415</v>
      </c>
      <c r="P3110" s="3">
        <f t="shared" si="244"/>
        <v>4.7433583166536118E-3</v>
      </c>
      <c r="Q3110" t="s">
        <v>1638</v>
      </c>
      <c r="R3110" t="s">
        <v>33</v>
      </c>
      <c r="S3110" t="s">
        <v>38</v>
      </c>
    </row>
    <row r="3111" spans="1:19" x14ac:dyDescent="0.35">
      <c r="A3111" t="s">
        <v>73</v>
      </c>
      <c r="B3111" t="s">
        <v>68</v>
      </c>
      <c r="C3111" t="s">
        <v>29</v>
      </c>
      <c r="D3111" t="s">
        <v>30</v>
      </c>
      <c r="E3111" t="s">
        <v>467</v>
      </c>
      <c r="F3111" t="s">
        <v>468</v>
      </c>
      <c r="G3111" t="s">
        <v>469</v>
      </c>
      <c r="H3111" t="s">
        <v>452</v>
      </c>
      <c r="I3111" s="3">
        <v>1.7980197563719099E-2</v>
      </c>
      <c r="J3111" s="7">
        <v>4774779027.79</v>
      </c>
      <c r="K3111">
        <v>3.6555</v>
      </c>
      <c r="L3111" s="3">
        <f t="shared" si="240"/>
        <v>0.98755954466773221</v>
      </c>
      <c r="M3111" s="3">
        <f t="shared" si="241"/>
        <v>1.8206697166567913E-2</v>
      </c>
      <c r="N3111">
        <f t="shared" si="242"/>
        <v>86932955.796252087</v>
      </c>
      <c r="O3111">
        <f t="shared" si="243"/>
        <v>23.781413157229405</v>
      </c>
      <c r="P3111" s="3">
        <f t="shared" si="244"/>
        <v>1.8206697166567913E-2</v>
      </c>
      <c r="Q3111" t="s">
        <v>1638</v>
      </c>
      <c r="R3111" t="s">
        <v>452</v>
      </c>
      <c r="S3111" t="s">
        <v>469</v>
      </c>
    </row>
    <row r="3112" spans="1:19" x14ac:dyDescent="0.35">
      <c r="A3112" t="s">
        <v>73</v>
      </c>
      <c r="B3112" t="s">
        <v>68</v>
      </c>
      <c r="C3112" t="s">
        <v>1636</v>
      </c>
      <c r="D3112" t="s">
        <v>1636</v>
      </c>
      <c r="E3112" t="s">
        <v>86</v>
      </c>
      <c r="F3112" t="s">
        <v>87</v>
      </c>
      <c r="G3112" t="s">
        <v>85</v>
      </c>
      <c r="H3112" t="s">
        <v>33</v>
      </c>
      <c r="I3112" s="3">
        <v>1.07384801846034E-2</v>
      </c>
      <c r="J3112" s="7">
        <v>21676291853.040001</v>
      </c>
      <c r="K3112">
        <v>3.6555</v>
      </c>
      <c r="L3112" s="3">
        <f t="shared" si="240"/>
        <v>0.98764704500475498</v>
      </c>
      <c r="M3112" s="3">
        <f t="shared" si="241"/>
        <v>1.0872791286032451E-2</v>
      </c>
      <c r="N3112">
        <f t="shared" si="242"/>
        <v>235681797.17322952</v>
      </c>
      <c r="O3112">
        <f t="shared" si="243"/>
        <v>64.473203986658334</v>
      </c>
      <c r="P3112" s="3">
        <f t="shared" si="244"/>
        <v>1.0872791286032451E-2</v>
      </c>
      <c r="Q3112" t="s">
        <v>1637</v>
      </c>
    </row>
    <row r="3113" spans="1:19" x14ac:dyDescent="0.35">
      <c r="A3113" t="s">
        <v>73</v>
      </c>
      <c r="B3113" t="s">
        <v>68</v>
      </c>
      <c r="C3113" t="s">
        <v>39</v>
      </c>
      <c r="D3113" t="s">
        <v>40</v>
      </c>
      <c r="E3113" t="s">
        <v>962</v>
      </c>
      <c r="H3113" t="s">
        <v>128</v>
      </c>
      <c r="I3113" s="3">
        <v>2.5524826112464802E-4</v>
      </c>
      <c r="J3113" s="7">
        <v>13377936548.860001</v>
      </c>
      <c r="K3113">
        <v>3.6555</v>
      </c>
      <c r="L3113" s="3">
        <f t="shared" si="240"/>
        <v>0.99383417865528345</v>
      </c>
      <c r="M3113" s="3">
        <f t="shared" si="241"/>
        <v>2.5683184036799184E-4</v>
      </c>
      <c r="N3113">
        <f t="shared" si="242"/>
        <v>3435880.0641699354</v>
      </c>
      <c r="O3113">
        <f t="shared" si="243"/>
        <v>0.93992068504170023</v>
      </c>
      <c r="P3113" s="3">
        <f t="shared" si="244"/>
        <v>2.5683184036799184E-4</v>
      </c>
      <c r="Q3113" t="s">
        <v>1638</v>
      </c>
      <c r="R3113" t="s">
        <v>920</v>
      </c>
      <c r="S3113" t="s">
        <v>963</v>
      </c>
    </row>
    <row r="3114" spans="1:19" x14ac:dyDescent="0.35">
      <c r="A3114" t="s">
        <v>73</v>
      </c>
      <c r="B3114" t="s">
        <v>68</v>
      </c>
      <c r="C3114" t="s">
        <v>1636</v>
      </c>
      <c r="D3114" t="s">
        <v>1636</v>
      </c>
      <c r="E3114" t="s">
        <v>225</v>
      </c>
      <c r="F3114" t="s">
        <v>226</v>
      </c>
      <c r="H3114" t="s">
        <v>128</v>
      </c>
      <c r="I3114" s="3">
        <v>2.4188449989755801E-3</v>
      </c>
      <c r="J3114" s="7">
        <v>21676291853.040001</v>
      </c>
      <c r="K3114">
        <v>3.6555</v>
      </c>
      <c r="L3114" s="3">
        <f t="shared" si="240"/>
        <v>0.98764704500475498</v>
      </c>
      <c r="M3114" s="3">
        <f t="shared" si="241"/>
        <v>2.4490986038073295E-3</v>
      </c>
      <c r="N3114">
        <f t="shared" si="242"/>
        <v>53087376.11300046</v>
      </c>
      <c r="O3114">
        <f t="shared" si="243"/>
        <v>14.522603231568993</v>
      </c>
      <c r="P3114" s="3">
        <f t="shared" si="244"/>
        <v>2.4490986038073295E-3</v>
      </c>
      <c r="Q3114" t="s">
        <v>1637</v>
      </c>
    </row>
    <row r="3115" spans="1:19" x14ac:dyDescent="0.35">
      <c r="A3115" t="s">
        <v>73</v>
      </c>
      <c r="B3115" t="s">
        <v>68</v>
      </c>
      <c r="C3115" t="s">
        <v>29</v>
      </c>
      <c r="D3115" t="s">
        <v>30</v>
      </c>
      <c r="E3115" t="s">
        <v>86</v>
      </c>
      <c r="F3115" t="s">
        <v>87</v>
      </c>
      <c r="G3115" t="s">
        <v>85</v>
      </c>
      <c r="H3115" t="s">
        <v>33</v>
      </c>
      <c r="I3115" s="3">
        <v>1.084138696948954E-2</v>
      </c>
      <c r="J3115" s="7">
        <v>4774779027.79</v>
      </c>
      <c r="K3115">
        <v>3.6555</v>
      </c>
      <c r="L3115" s="3">
        <f t="shared" si="240"/>
        <v>0.98755954466773221</v>
      </c>
      <c r="M3115" s="3">
        <f t="shared" si="241"/>
        <v>1.0977957762675629E-2</v>
      </c>
      <c r="N3115">
        <f t="shared" si="242"/>
        <v>52417322.493188024</v>
      </c>
      <c r="O3115">
        <f t="shared" si="243"/>
        <v>14.339303103046921</v>
      </c>
      <c r="P3115" s="3">
        <f t="shared" si="244"/>
        <v>1.0977957762675629E-2</v>
      </c>
      <c r="Q3115" t="s">
        <v>1638</v>
      </c>
      <c r="R3115" t="s">
        <v>33</v>
      </c>
      <c r="S3115" t="s">
        <v>85</v>
      </c>
    </row>
    <row r="3116" spans="1:19" x14ac:dyDescent="0.35">
      <c r="A3116" t="s">
        <v>73</v>
      </c>
      <c r="B3116" t="s">
        <v>68</v>
      </c>
      <c r="C3116" t="s">
        <v>1636</v>
      </c>
      <c r="D3116" t="s">
        <v>1636</v>
      </c>
      <c r="E3116" t="s">
        <v>219</v>
      </c>
      <c r="F3116" t="s">
        <v>220</v>
      </c>
      <c r="H3116" t="s">
        <v>128</v>
      </c>
      <c r="I3116" s="3">
        <v>7.8390214247777963E-4</v>
      </c>
      <c r="J3116" s="7">
        <v>21676291853.040001</v>
      </c>
      <c r="K3116">
        <v>3.6555</v>
      </c>
      <c r="L3116" s="3">
        <f t="shared" si="240"/>
        <v>0.98764704500475498</v>
      </c>
      <c r="M3116" s="3">
        <f t="shared" si="241"/>
        <v>7.9370676644307235E-4</v>
      </c>
      <c r="N3116">
        <f t="shared" si="242"/>
        <v>17204619.515152693</v>
      </c>
      <c r="O3116">
        <f t="shared" si="243"/>
        <v>4.7065023977985758</v>
      </c>
      <c r="P3116" s="3">
        <f t="shared" si="244"/>
        <v>7.9370676644307235E-4</v>
      </c>
      <c r="Q3116" t="s">
        <v>1637</v>
      </c>
    </row>
    <row r="3117" spans="1:19" x14ac:dyDescent="0.35">
      <c r="A3117" t="s">
        <v>73</v>
      </c>
      <c r="B3117" t="s">
        <v>68</v>
      </c>
      <c r="C3117" t="s">
        <v>1636</v>
      </c>
      <c r="D3117" t="s">
        <v>1636</v>
      </c>
      <c r="E3117" t="s">
        <v>234</v>
      </c>
      <c r="F3117" t="s">
        <v>235</v>
      </c>
      <c r="H3117" t="s">
        <v>128</v>
      </c>
      <c r="I3117" s="3">
        <v>7.2430286484647484E-4</v>
      </c>
      <c r="J3117" s="7">
        <v>21676291853.040001</v>
      </c>
      <c r="K3117">
        <v>3.6555</v>
      </c>
      <c r="L3117" s="3">
        <f t="shared" si="240"/>
        <v>0.98764704500475498</v>
      </c>
      <c r="M3117" s="3">
        <f t="shared" si="241"/>
        <v>7.3336205328593653E-4</v>
      </c>
      <c r="N3117">
        <f t="shared" si="242"/>
        <v>15896569.900970632</v>
      </c>
      <c r="O3117">
        <f t="shared" si="243"/>
        <v>4.3486718372235353</v>
      </c>
      <c r="P3117" s="3">
        <f t="shared" si="244"/>
        <v>7.3336205328593653E-4</v>
      </c>
      <c r="Q3117" t="s">
        <v>1637</v>
      </c>
    </row>
    <row r="3118" spans="1:19" x14ac:dyDescent="0.35">
      <c r="A3118" t="s">
        <v>73</v>
      </c>
      <c r="B3118" t="s">
        <v>68</v>
      </c>
      <c r="C3118" t="s">
        <v>29</v>
      </c>
      <c r="D3118" t="s">
        <v>30</v>
      </c>
      <c r="E3118" t="s">
        <v>476</v>
      </c>
      <c r="F3118" t="s">
        <v>477</v>
      </c>
      <c r="G3118" t="s">
        <v>478</v>
      </c>
      <c r="H3118" t="s">
        <v>452</v>
      </c>
      <c r="I3118" s="3">
        <v>1.07569628247753E-7</v>
      </c>
      <c r="J3118" s="7">
        <v>4774779027.79</v>
      </c>
      <c r="K3118">
        <v>3.6555</v>
      </c>
      <c r="L3118" s="3">
        <f t="shared" si="240"/>
        <v>0.98755954466773221</v>
      </c>
      <c r="M3118" s="3">
        <f t="shared" si="241"/>
        <v>1.0892470112670033E-7</v>
      </c>
      <c r="N3118">
        <f t="shared" si="242"/>
        <v>520.09137854806249</v>
      </c>
      <c r="O3118">
        <f t="shared" si="243"/>
        <v>1.4227639954809534E-4</v>
      </c>
      <c r="P3118" s="3">
        <f t="shared" si="244"/>
        <v>1.0892470112670033E-7</v>
      </c>
      <c r="Q3118" t="s">
        <v>1638</v>
      </c>
      <c r="R3118" t="s">
        <v>452</v>
      </c>
      <c r="S3118" t="s">
        <v>478</v>
      </c>
    </row>
    <row r="3119" spans="1:19" x14ac:dyDescent="0.35">
      <c r="A3119" t="s">
        <v>73</v>
      </c>
      <c r="B3119" t="s">
        <v>68</v>
      </c>
      <c r="C3119" t="s">
        <v>39</v>
      </c>
      <c r="D3119" t="s">
        <v>40</v>
      </c>
      <c r="E3119" t="s">
        <v>964</v>
      </c>
      <c r="H3119" t="s">
        <v>128</v>
      </c>
      <c r="I3119" s="3">
        <v>9.3105884505861602E-3</v>
      </c>
      <c r="J3119" s="7">
        <v>13377936548.860001</v>
      </c>
      <c r="K3119">
        <v>3.6555</v>
      </c>
      <c r="L3119" s="3">
        <f t="shared" si="240"/>
        <v>0.99383417865528345</v>
      </c>
      <c r="M3119" s="3">
        <f t="shared" si="241"/>
        <v>9.3683520355316609E-3</v>
      </c>
      <c r="N3119">
        <f t="shared" si="242"/>
        <v>125329219.09872599</v>
      </c>
      <c r="O3119">
        <f t="shared" si="243"/>
        <v>34.285109861503479</v>
      </c>
      <c r="P3119" s="3">
        <f t="shared" si="244"/>
        <v>9.3683520355316609E-3</v>
      </c>
      <c r="Q3119" t="s">
        <v>1638</v>
      </c>
      <c r="R3119" t="s">
        <v>920</v>
      </c>
      <c r="S3119" t="s">
        <v>965</v>
      </c>
    </row>
    <row r="3120" spans="1:19" x14ac:dyDescent="0.35">
      <c r="A3120" t="s">
        <v>73</v>
      </c>
      <c r="B3120" t="s">
        <v>68</v>
      </c>
      <c r="C3120" t="s">
        <v>1636</v>
      </c>
      <c r="D3120" t="s">
        <v>1636</v>
      </c>
      <c r="E3120" t="s">
        <v>366</v>
      </c>
      <c r="F3120" t="s">
        <v>367</v>
      </c>
      <c r="G3120" t="s">
        <v>368</v>
      </c>
      <c r="H3120" t="s">
        <v>128</v>
      </c>
      <c r="I3120" s="3">
        <v>8.1867031591298569E-3</v>
      </c>
      <c r="J3120" s="7">
        <v>21676291853.040001</v>
      </c>
      <c r="K3120">
        <v>3.6555</v>
      </c>
      <c r="L3120" s="3">
        <f t="shared" si="240"/>
        <v>0.98764704500475498</v>
      </c>
      <c r="M3120" s="3">
        <f t="shared" si="241"/>
        <v>8.2890980138460718E-3</v>
      </c>
      <c r="N3120">
        <f t="shared" si="242"/>
        <v>179676907.74658167</v>
      </c>
      <c r="O3120">
        <f t="shared" si="243"/>
        <v>49.152484679683127</v>
      </c>
      <c r="P3120" s="3">
        <f t="shared" si="244"/>
        <v>8.2890980138460718E-3</v>
      </c>
      <c r="Q3120" t="s">
        <v>1637</v>
      </c>
    </row>
    <row r="3121" spans="1:19" x14ac:dyDescent="0.35">
      <c r="A3121" t="s">
        <v>73</v>
      </c>
      <c r="B3121" t="s">
        <v>68</v>
      </c>
      <c r="C3121" t="s">
        <v>39</v>
      </c>
      <c r="D3121" t="s">
        <v>40</v>
      </c>
      <c r="E3121" t="s">
        <v>969</v>
      </c>
      <c r="H3121" t="s">
        <v>128</v>
      </c>
      <c r="I3121" s="3">
        <v>3.31312485665813E-3</v>
      </c>
      <c r="J3121" s="7">
        <v>13377936548.860001</v>
      </c>
      <c r="K3121">
        <v>3.6555</v>
      </c>
      <c r="L3121" s="3">
        <f t="shared" si="240"/>
        <v>0.99383417865528345</v>
      </c>
      <c r="M3121" s="3">
        <f t="shared" si="241"/>
        <v>3.3336797302956356E-3</v>
      </c>
      <c r="N3121">
        <f t="shared" si="242"/>
        <v>44597755.906115733</v>
      </c>
      <c r="O3121">
        <f t="shared" si="243"/>
        <v>12.20017942993181</v>
      </c>
      <c r="P3121" s="3">
        <f t="shared" si="244"/>
        <v>3.3336797302956356E-3</v>
      </c>
      <c r="Q3121" t="s">
        <v>1638</v>
      </c>
      <c r="R3121" t="s">
        <v>920</v>
      </c>
      <c r="S3121" t="s">
        <v>970</v>
      </c>
    </row>
    <row r="3122" spans="1:19" x14ac:dyDescent="0.35">
      <c r="A3122" t="s">
        <v>73</v>
      </c>
      <c r="B3122" t="s">
        <v>68</v>
      </c>
      <c r="C3122" t="s">
        <v>1636</v>
      </c>
      <c r="D3122" t="s">
        <v>1636</v>
      </c>
      <c r="E3122" t="s">
        <v>283</v>
      </c>
      <c r="F3122" t="s">
        <v>284</v>
      </c>
      <c r="H3122" t="s">
        <v>128</v>
      </c>
      <c r="I3122" s="3">
        <v>2.44532332185855E-8</v>
      </c>
      <c r="J3122" s="7">
        <v>21676291853.040001</v>
      </c>
      <c r="K3122">
        <v>3.6555</v>
      </c>
      <c r="L3122" s="3">
        <f t="shared" si="240"/>
        <v>0.98764704500475498</v>
      </c>
      <c r="M3122" s="3">
        <f t="shared" si="241"/>
        <v>2.4759081032301141E-8</v>
      </c>
      <c r="N3122">
        <f t="shared" si="242"/>
        <v>536.6850664692264</v>
      </c>
      <c r="O3122">
        <f t="shared" si="243"/>
        <v>1.4681577526172245E-4</v>
      </c>
      <c r="P3122" s="3">
        <f t="shared" si="244"/>
        <v>2.4759081032301138E-8</v>
      </c>
      <c r="Q3122" t="s">
        <v>1637</v>
      </c>
    </row>
    <row r="3123" spans="1:19" x14ac:dyDescent="0.35">
      <c r="A3123" t="s">
        <v>73</v>
      </c>
      <c r="B3123" t="s">
        <v>68</v>
      </c>
      <c r="C3123" t="s">
        <v>1636</v>
      </c>
      <c r="D3123" t="s">
        <v>1636</v>
      </c>
      <c r="E3123" t="s">
        <v>288</v>
      </c>
      <c r="F3123" t="s">
        <v>289</v>
      </c>
      <c r="H3123" t="s">
        <v>128</v>
      </c>
      <c r="I3123" s="3">
        <v>2.5272704329841541E-8</v>
      </c>
      <c r="J3123" s="7">
        <v>21676291853.040001</v>
      </c>
      <c r="K3123">
        <v>3.6555</v>
      </c>
      <c r="L3123" s="3">
        <f t="shared" si="240"/>
        <v>0.98764704500475498</v>
      </c>
      <c r="M3123" s="3">
        <f t="shared" si="241"/>
        <v>2.5588801644943785E-8</v>
      </c>
      <c r="N3123">
        <f t="shared" si="242"/>
        <v>554.67033262535153</v>
      </c>
      <c r="O3123">
        <f t="shared" si="243"/>
        <v>1.5173583165787214E-4</v>
      </c>
      <c r="P3123" s="3">
        <f t="shared" si="244"/>
        <v>2.5588801644943785E-8</v>
      </c>
      <c r="Q3123" t="s">
        <v>1637</v>
      </c>
    </row>
    <row r="3124" spans="1:19" x14ac:dyDescent="0.35">
      <c r="A3124" t="s">
        <v>73</v>
      </c>
      <c r="B3124" t="s">
        <v>68</v>
      </c>
      <c r="C3124" t="s">
        <v>39</v>
      </c>
      <c r="D3124" t="s">
        <v>40</v>
      </c>
      <c r="E3124" t="s">
        <v>476</v>
      </c>
      <c r="F3124" t="s">
        <v>477</v>
      </c>
      <c r="G3124" t="s">
        <v>478</v>
      </c>
      <c r="H3124" t="s">
        <v>452</v>
      </c>
      <c r="I3124" s="3">
        <v>5.2177409163195098E-8</v>
      </c>
      <c r="J3124" s="7">
        <v>13377936548.860001</v>
      </c>
      <c r="K3124">
        <v>3.6555</v>
      </c>
      <c r="L3124" s="3">
        <f t="shared" si="240"/>
        <v>0.99383417865528345</v>
      </c>
      <c r="M3124" s="3">
        <f t="shared" si="241"/>
        <v>5.2501121699994483E-8</v>
      </c>
      <c r="N3124">
        <f t="shared" si="242"/>
        <v>702.3566748465031</v>
      </c>
      <c r="O3124">
        <f t="shared" si="243"/>
        <v>1.9213696480549941E-4</v>
      </c>
      <c r="P3124" s="3">
        <f t="shared" si="244"/>
        <v>5.2501121699994483E-8</v>
      </c>
      <c r="Q3124" t="s">
        <v>1638</v>
      </c>
      <c r="R3124" t="s">
        <v>452</v>
      </c>
      <c r="S3124" t="s">
        <v>478</v>
      </c>
    </row>
    <row r="3125" spans="1:19" x14ac:dyDescent="0.35">
      <c r="A3125" t="s">
        <v>73</v>
      </c>
      <c r="B3125" t="s">
        <v>68</v>
      </c>
      <c r="C3125" t="s">
        <v>39</v>
      </c>
      <c r="D3125" t="s">
        <v>40</v>
      </c>
      <c r="E3125" t="s">
        <v>86</v>
      </c>
      <c r="F3125" t="s">
        <v>87</v>
      </c>
      <c r="G3125" t="s">
        <v>85</v>
      </c>
      <c r="H3125" t="s">
        <v>33</v>
      </c>
      <c r="I3125" s="3">
        <v>1.00102681741637E-2</v>
      </c>
      <c r="J3125" s="7">
        <v>13377936548.860001</v>
      </c>
      <c r="K3125">
        <v>3.6555</v>
      </c>
      <c r="L3125" s="3">
        <f t="shared" si="240"/>
        <v>0.99383417865528345</v>
      </c>
      <c r="M3125" s="3">
        <f t="shared" si="241"/>
        <v>1.007237262428244E-2</v>
      </c>
      <c r="N3125">
        <f t="shared" si="242"/>
        <v>134747561.86412495</v>
      </c>
      <c r="O3125">
        <f t="shared" si="243"/>
        <v>36.861595367015447</v>
      </c>
      <c r="P3125" s="3">
        <f t="shared" si="244"/>
        <v>1.0072372624282438E-2</v>
      </c>
      <c r="Q3125" t="s">
        <v>1638</v>
      </c>
      <c r="R3125" t="s">
        <v>33</v>
      </c>
      <c r="S3125" t="s">
        <v>85</v>
      </c>
    </row>
    <row r="3126" spans="1:19" x14ac:dyDescent="0.35">
      <c r="A3126" t="s">
        <v>73</v>
      </c>
      <c r="B3126" t="s">
        <v>68</v>
      </c>
      <c r="C3126" t="s">
        <v>1636</v>
      </c>
      <c r="D3126" t="s">
        <v>1636</v>
      </c>
      <c r="E3126" t="s">
        <v>275</v>
      </c>
      <c r="F3126" t="s">
        <v>276</v>
      </c>
      <c r="G3126" t="s">
        <v>277</v>
      </c>
      <c r="H3126" t="s">
        <v>128</v>
      </c>
      <c r="I3126" s="3">
        <v>1.315352272131926E-3</v>
      </c>
      <c r="J3126" s="7">
        <v>21676291853.040001</v>
      </c>
      <c r="K3126">
        <v>3.6555</v>
      </c>
      <c r="L3126" s="3">
        <f t="shared" si="240"/>
        <v>0.98764704500475498</v>
      </c>
      <c r="M3126" s="3">
        <f t="shared" si="241"/>
        <v>1.3318039868438966E-3</v>
      </c>
      <c r="N3126">
        <f t="shared" si="242"/>
        <v>28868571.90987055</v>
      </c>
      <c r="O3126">
        <f t="shared" si="243"/>
        <v>7.8972977458269868</v>
      </c>
      <c r="P3126" s="3">
        <f t="shared" si="244"/>
        <v>1.3318039868438966E-3</v>
      </c>
      <c r="Q3126" t="s">
        <v>1637</v>
      </c>
    </row>
    <row r="3127" spans="1:19" x14ac:dyDescent="0.35">
      <c r="A3127" t="s">
        <v>73</v>
      </c>
      <c r="B3127" t="s">
        <v>68</v>
      </c>
      <c r="C3127" t="s">
        <v>1636</v>
      </c>
      <c r="D3127" t="s">
        <v>1636</v>
      </c>
      <c r="E3127" t="s">
        <v>134</v>
      </c>
      <c r="F3127" t="s">
        <v>135</v>
      </c>
      <c r="H3127" t="s">
        <v>128</v>
      </c>
      <c r="I3127" s="3">
        <v>3.546629024352693E-3</v>
      </c>
      <c r="J3127" s="7">
        <v>21676291853.040001</v>
      </c>
      <c r="K3127">
        <v>3.6555</v>
      </c>
      <c r="L3127" s="3">
        <f t="shared" si="240"/>
        <v>0.98764704500475498</v>
      </c>
      <c r="M3127" s="3">
        <f t="shared" si="241"/>
        <v>3.5909883417264898E-3</v>
      </c>
      <c r="N3127">
        <f t="shared" si="242"/>
        <v>77839311.336127535</v>
      </c>
      <c r="O3127">
        <f t="shared" si="243"/>
        <v>21.293752246239237</v>
      </c>
      <c r="P3127" s="3">
        <f t="shared" si="244"/>
        <v>3.5909883417264898E-3</v>
      </c>
      <c r="Q3127" t="s">
        <v>1637</v>
      </c>
    </row>
    <row r="3128" spans="1:19" x14ac:dyDescent="0.35">
      <c r="A3128" t="s">
        <v>73</v>
      </c>
      <c r="B3128" t="s">
        <v>68</v>
      </c>
      <c r="C3128" t="s">
        <v>76</v>
      </c>
      <c r="D3128" t="s">
        <v>77</v>
      </c>
      <c r="E3128" t="s">
        <v>86</v>
      </c>
      <c r="F3128" t="s">
        <v>87</v>
      </c>
      <c r="G3128" t="s">
        <v>85</v>
      </c>
      <c r="H3128" t="s">
        <v>33</v>
      </c>
      <c r="I3128" s="3">
        <v>1.3363829030738201E-2</v>
      </c>
      <c r="J3128" s="7">
        <v>3523576276.3899999</v>
      </c>
      <c r="K3128">
        <v>3.6555</v>
      </c>
      <c r="L3128" s="3">
        <f t="shared" si="240"/>
        <v>0.96427497067965462</v>
      </c>
      <c r="M3128" s="3">
        <f t="shared" si="241"/>
        <v>1.3858940071128164E-2</v>
      </c>
      <c r="N3128">
        <f t="shared" si="242"/>
        <v>48833032.450537935</v>
      </c>
      <c r="O3128">
        <f t="shared" si="243"/>
        <v>13.358783326641481</v>
      </c>
      <c r="P3128" s="3">
        <f t="shared" si="244"/>
        <v>1.3858940071128164E-2</v>
      </c>
      <c r="Q3128" t="s">
        <v>1638</v>
      </c>
      <c r="R3128" t="s">
        <v>33</v>
      </c>
      <c r="S3128" t="s">
        <v>85</v>
      </c>
    </row>
    <row r="3129" spans="1:19" x14ac:dyDescent="0.35">
      <c r="A3129" t="s">
        <v>73</v>
      </c>
      <c r="B3129" t="s">
        <v>68</v>
      </c>
      <c r="C3129" t="s">
        <v>29</v>
      </c>
      <c r="D3129" t="s">
        <v>30</v>
      </c>
      <c r="E3129" t="s">
        <v>491</v>
      </c>
      <c r="F3129" t="s">
        <v>492</v>
      </c>
      <c r="G3129" t="s">
        <v>493</v>
      </c>
      <c r="H3129" t="s">
        <v>452</v>
      </c>
      <c r="I3129" s="3">
        <v>3.6481199065697698E-3</v>
      </c>
      <c r="J3129" s="7">
        <v>4774779027.79</v>
      </c>
      <c r="K3129">
        <v>3.6555</v>
      </c>
      <c r="L3129" s="3">
        <f t="shared" si="240"/>
        <v>0.98755954466773221</v>
      </c>
      <c r="M3129" s="3">
        <f t="shared" si="241"/>
        <v>3.6940758927069984E-3</v>
      </c>
      <c r="N3129">
        <f t="shared" si="242"/>
        <v>17638396.099561997</v>
      </c>
      <c r="O3129">
        <f t="shared" si="243"/>
        <v>4.8251664887325942</v>
      </c>
      <c r="P3129" s="3">
        <f t="shared" si="244"/>
        <v>3.694075892706998E-3</v>
      </c>
      <c r="Q3129" t="s">
        <v>1638</v>
      </c>
      <c r="R3129" t="s">
        <v>452</v>
      </c>
      <c r="S3129" t="s">
        <v>493</v>
      </c>
    </row>
    <row r="3130" spans="1:19" x14ac:dyDescent="0.35">
      <c r="A3130" t="s">
        <v>73</v>
      </c>
      <c r="B3130" t="s">
        <v>68</v>
      </c>
      <c r="C3130" t="s">
        <v>1636</v>
      </c>
      <c r="D3130" t="s">
        <v>1636</v>
      </c>
      <c r="E3130" t="s">
        <v>339</v>
      </c>
      <c r="F3130" t="s">
        <v>340</v>
      </c>
      <c r="H3130" t="s">
        <v>128</v>
      </c>
      <c r="I3130" s="3">
        <v>1.3236235420409199E-2</v>
      </c>
      <c r="J3130" s="7">
        <v>21676291853.040001</v>
      </c>
      <c r="K3130">
        <v>3.6555</v>
      </c>
      <c r="L3130" s="3">
        <f t="shared" si="240"/>
        <v>0.98764704500475498</v>
      </c>
      <c r="M3130" s="3">
        <f t="shared" si="241"/>
        <v>1.3401787093227696E-2</v>
      </c>
      <c r="N3130">
        <f t="shared" si="242"/>
        <v>290501048.38510817</v>
      </c>
      <c r="O3130">
        <f t="shared" si="243"/>
        <v>79.469579643033285</v>
      </c>
      <c r="P3130" s="3">
        <f t="shared" si="244"/>
        <v>1.3401787093227698E-2</v>
      </c>
      <c r="Q3130" t="s">
        <v>1637</v>
      </c>
    </row>
    <row r="3131" spans="1:19" x14ac:dyDescent="0.35">
      <c r="A3131" t="s">
        <v>73</v>
      </c>
      <c r="B3131" t="s">
        <v>68</v>
      </c>
      <c r="C3131" t="s">
        <v>76</v>
      </c>
      <c r="D3131" t="s">
        <v>77</v>
      </c>
      <c r="E3131" t="s">
        <v>969</v>
      </c>
      <c r="H3131" t="s">
        <v>128</v>
      </c>
      <c r="I3131" s="3">
        <v>1.2185329404222499E-2</v>
      </c>
      <c r="J3131" s="7">
        <v>3523576276.3899999</v>
      </c>
      <c r="K3131">
        <v>3.6555</v>
      </c>
      <c r="L3131" s="3">
        <f t="shared" si="240"/>
        <v>0.96427497067965462</v>
      </c>
      <c r="M3131" s="3">
        <f t="shared" si="241"/>
        <v>1.2636778693564818E-2</v>
      </c>
      <c r="N3131">
        <f t="shared" si="242"/>
        <v>44526653.614635609</v>
      </c>
      <c r="O3131">
        <f t="shared" si="243"/>
        <v>12.180728659454415</v>
      </c>
      <c r="P3131" s="3">
        <f t="shared" si="244"/>
        <v>1.2636778693564818E-2</v>
      </c>
      <c r="Q3131" t="s">
        <v>1638</v>
      </c>
      <c r="R3131" t="s">
        <v>920</v>
      </c>
      <c r="S3131" t="s">
        <v>970</v>
      </c>
    </row>
    <row r="3132" spans="1:19" x14ac:dyDescent="0.35">
      <c r="A3132" t="s">
        <v>73</v>
      </c>
      <c r="B3132" t="s">
        <v>68</v>
      </c>
      <c r="C3132" t="s">
        <v>1636</v>
      </c>
      <c r="D3132" t="s">
        <v>1636</v>
      </c>
      <c r="E3132" t="s">
        <v>325</v>
      </c>
      <c r="F3132" t="s">
        <v>326</v>
      </c>
      <c r="H3132" t="s">
        <v>128</v>
      </c>
      <c r="I3132" s="3">
        <v>8.6043796498569917E-3</v>
      </c>
      <c r="J3132" s="7">
        <v>21676291853.040001</v>
      </c>
      <c r="K3132">
        <v>3.6555</v>
      </c>
      <c r="L3132" s="3">
        <f t="shared" si="240"/>
        <v>0.98764704500475498</v>
      </c>
      <c r="M3132" s="3">
        <f t="shared" si="241"/>
        <v>8.7119985761872718E-3</v>
      </c>
      <c r="N3132">
        <f t="shared" si="242"/>
        <v>188843823.76070425</v>
      </c>
      <c r="O3132">
        <f t="shared" si="243"/>
        <v>51.660189785447749</v>
      </c>
      <c r="P3132" s="3">
        <f t="shared" si="244"/>
        <v>8.7119985761872718E-3</v>
      </c>
      <c r="Q3132" t="s">
        <v>1637</v>
      </c>
    </row>
    <row r="3133" spans="1:19" x14ac:dyDescent="0.35">
      <c r="A3133" t="s">
        <v>73</v>
      </c>
      <c r="B3133" t="s">
        <v>68</v>
      </c>
      <c r="C3133" t="s">
        <v>76</v>
      </c>
      <c r="D3133" t="s">
        <v>77</v>
      </c>
      <c r="E3133" t="s">
        <v>971</v>
      </c>
      <c r="F3133" t="s">
        <v>972</v>
      </c>
      <c r="H3133" t="s">
        <v>128</v>
      </c>
      <c r="I3133" s="3">
        <v>7.9787349052110599E-4</v>
      </c>
      <c r="J3133" s="7">
        <v>3523576276.3899999</v>
      </c>
      <c r="K3133">
        <v>3.6555</v>
      </c>
      <c r="L3133" s="3">
        <f t="shared" si="240"/>
        <v>0.96427497067965462</v>
      </c>
      <c r="M3133" s="3">
        <f t="shared" si="241"/>
        <v>8.2743357940602449E-4</v>
      </c>
      <c r="N3133">
        <f t="shared" si="242"/>
        <v>2915525.3306835289</v>
      </c>
      <c r="O3133">
        <f t="shared" si="243"/>
        <v>0.79757224201436983</v>
      </c>
      <c r="P3133" s="3">
        <f t="shared" si="244"/>
        <v>8.2743357940602449E-4</v>
      </c>
      <c r="Q3133" t="s">
        <v>1638</v>
      </c>
      <c r="R3133" t="s">
        <v>920</v>
      </c>
      <c r="S3133" t="s">
        <v>973</v>
      </c>
    </row>
    <row r="3134" spans="1:19" x14ac:dyDescent="0.35">
      <c r="A3134" t="s">
        <v>73</v>
      </c>
      <c r="B3134" t="s">
        <v>68</v>
      </c>
      <c r="C3134" t="s">
        <v>1636</v>
      </c>
      <c r="D3134" t="s">
        <v>1636</v>
      </c>
      <c r="E3134" t="s">
        <v>307</v>
      </c>
      <c r="F3134" t="s">
        <v>308</v>
      </c>
      <c r="H3134" t="s">
        <v>128</v>
      </c>
      <c r="I3134" s="3">
        <v>9.8408978253717912E-3</v>
      </c>
      <c r="J3134" s="7">
        <v>21676291853.040001</v>
      </c>
      <c r="K3134">
        <v>3.6555</v>
      </c>
      <c r="L3134" s="3">
        <f t="shared" si="240"/>
        <v>0.98764704500475498</v>
      </c>
      <c r="M3134" s="3">
        <f t="shared" si="241"/>
        <v>9.9639824521769449E-3</v>
      </c>
      <c r="N3134">
        <f t="shared" si="242"/>
        <v>215982191.65195665</v>
      </c>
      <c r="O3134">
        <f t="shared" si="243"/>
        <v>59.084172247833855</v>
      </c>
      <c r="P3134" s="3">
        <f t="shared" si="244"/>
        <v>9.9639824521769449E-3</v>
      </c>
      <c r="Q3134" t="s">
        <v>1637</v>
      </c>
    </row>
    <row r="3135" spans="1:19" x14ac:dyDescent="0.35">
      <c r="A3135" t="s">
        <v>73</v>
      </c>
      <c r="B3135" t="s">
        <v>68</v>
      </c>
      <c r="C3135" t="s">
        <v>1636</v>
      </c>
      <c r="D3135" t="s">
        <v>1636</v>
      </c>
      <c r="E3135" t="s">
        <v>319</v>
      </c>
      <c r="F3135" t="s">
        <v>320</v>
      </c>
      <c r="H3135" t="s">
        <v>128</v>
      </c>
      <c r="I3135" s="3">
        <v>5.5740409945153249E-3</v>
      </c>
      <c r="J3135" s="7">
        <v>21676291853.040001</v>
      </c>
      <c r="K3135">
        <v>3.6555</v>
      </c>
      <c r="L3135" s="3">
        <f t="shared" si="240"/>
        <v>0.98764704500475498</v>
      </c>
      <c r="M3135" s="3">
        <f t="shared" si="241"/>
        <v>5.6437580841326657E-3</v>
      </c>
      <c r="N3135">
        <f t="shared" si="242"/>
        <v>122335747.37961355</v>
      </c>
      <c r="O3135">
        <f t="shared" si="243"/>
        <v>33.466214575191778</v>
      </c>
      <c r="P3135" s="3">
        <f t="shared" si="244"/>
        <v>5.6437580841326657E-3</v>
      </c>
      <c r="Q3135" t="s">
        <v>1637</v>
      </c>
    </row>
    <row r="3136" spans="1:19" x14ac:dyDescent="0.35">
      <c r="A3136" t="s">
        <v>73</v>
      </c>
      <c r="B3136" t="s">
        <v>68</v>
      </c>
      <c r="C3136" t="s">
        <v>29</v>
      </c>
      <c r="D3136" t="s">
        <v>30</v>
      </c>
      <c r="E3136" t="s">
        <v>1428</v>
      </c>
      <c r="F3136" t="s">
        <v>1429</v>
      </c>
      <c r="G3136" t="s">
        <v>506</v>
      </c>
      <c r="H3136" t="s">
        <v>452</v>
      </c>
      <c r="I3136" s="3">
        <v>1.34482735261407E-6</v>
      </c>
      <c r="J3136" s="7">
        <v>4774779027.79</v>
      </c>
      <c r="K3136">
        <v>3.6555</v>
      </c>
      <c r="L3136" s="3">
        <f t="shared" si="240"/>
        <v>0.98755954466773221</v>
      </c>
      <c r="M3136" s="3">
        <f t="shared" si="241"/>
        <v>1.3617683712089905E-6</v>
      </c>
      <c r="N3136">
        <f t="shared" si="242"/>
        <v>6502.1430595564352</v>
      </c>
      <c r="O3136">
        <f t="shared" si="243"/>
        <v>1.7787287811671275E-3</v>
      </c>
      <c r="P3136" s="3">
        <f t="shared" si="244"/>
        <v>1.3617683712089905E-6</v>
      </c>
      <c r="Q3136" t="s">
        <v>1638</v>
      </c>
      <c r="R3136" t="s">
        <v>452</v>
      </c>
      <c r="S3136" t="s">
        <v>506</v>
      </c>
    </row>
    <row r="3137" spans="1:19" x14ac:dyDescent="0.35">
      <c r="A3137" t="s">
        <v>73</v>
      </c>
      <c r="B3137" t="s">
        <v>68</v>
      </c>
      <c r="C3137" t="s">
        <v>76</v>
      </c>
      <c r="D3137" t="s">
        <v>77</v>
      </c>
      <c r="E3137" t="s">
        <v>88</v>
      </c>
      <c r="F3137" t="s">
        <v>89</v>
      </c>
      <c r="G3137" t="s">
        <v>45</v>
      </c>
      <c r="H3137" t="s">
        <v>33</v>
      </c>
      <c r="I3137" s="3">
        <v>1.1494222981635899E-2</v>
      </c>
      <c r="J3137" s="7">
        <v>3523576276.3899999</v>
      </c>
      <c r="K3137">
        <v>3.6555</v>
      </c>
      <c r="L3137" s="3">
        <f t="shared" si="240"/>
        <v>0.96427497067965462</v>
      </c>
      <c r="M3137" s="3">
        <f t="shared" si="241"/>
        <v>1.1920067751560917E-2</v>
      </c>
      <c r="N3137">
        <f t="shared" si="242"/>
        <v>42001267.942361534</v>
      </c>
      <c r="O3137">
        <f t="shared" si="243"/>
        <v>11.489883173946527</v>
      </c>
      <c r="P3137" s="3">
        <f t="shared" si="244"/>
        <v>1.1920067751560917E-2</v>
      </c>
      <c r="Q3137" t="s">
        <v>1638</v>
      </c>
      <c r="R3137" t="s">
        <v>33</v>
      </c>
      <c r="S3137" t="s">
        <v>45</v>
      </c>
    </row>
    <row r="3138" spans="1:19" x14ac:dyDescent="0.35">
      <c r="A3138" t="s">
        <v>73</v>
      </c>
      <c r="B3138" t="s">
        <v>68</v>
      </c>
      <c r="C3138" t="s">
        <v>1636</v>
      </c>
      <c r="D3138" t="s">
        <v>1636</v>
      </c>
      <c r="E3138" t="s">
        <v>313</v>
      </c>
      <c r="F3138" t="s">
        <v>314</v>
      </c>
      <c r="H3138" t="s">
        <v>128</v>
      </c>
      <c r="I3138" s="3">
        <v>3.4304358191323361E-3</v>
      </c>
      <c r="J3138" s="7">
        <v>21676291853.040001</v>
      </c>
      <c r="K3138">
        <v>3.6555</v>
      </c>
      <c r="L3138" s="3">
        <f t="shared" ref="L3138:L3201" si="245">SUMIFS($I$2:$I$3582,$A$2:$A$3582,$A3138,$B$2:$B$3582,$B3138,$C$2:$C$3582,$C3138)</f>
        <v>0.98764704500475498</v>
      </c>
      <c r="M3138" s="3">
        <f t="shared" ref="M3138:M3201" si="246">IF(L3138=0,0,I3138/L3138)</f>
        <v>3.4733418547471281E-3</v>
      </c>
      <c r="N3138">
        <f t="shared" ref="N3138:N3201" si="247">M3138*J3138</f>
        <v>75289171.748878017</v>
      </c>
      <c r="O3138">
        <f t="shared" ref="O3138:O3201" si="248">IF(K3138=0,"",N3138/K3138/1000000)</f>
        <v>20.596135070134871</v>
      </c>
      <c r="P3138" s="3">
        <f t="shared" ref="P3138:P3201" si="249">IF(J3138=0,0,N3138/J3138)</f>
        <v>3.4733418547471281E-3</v>
      </c>
      <c r="Q3138" t="s">
        <v>1637</v>
      </c>
    </row>
    <row r="3139" spans="1:19" x14ac:dyDescent="0.35">
      <c r="A3139" t="s">
        <v>73</v>
      </c>
      <c r="B3139" t="s">
        <v>68</v>
      </c>
      <c r="C3139" t="s">
        <v>39</v>
      </c>
      <c r="D3139" t="s">
        <v>40</v>
      </c>
      <c r="E3139" t="s">
        <v>94</v>
      </c>
      <c r="F3139" t="s">
        <v>95</v>
      </c>
      <c r="G3139" t="s">
        <v>45</v>
      </c>
      <c r="H3139" t="s">
        <v>33</v>
      </c>
      <c r="I3139" s="3">
        <v>6.8034089705095399E-9</v>
      </c>
      <c r="J3139" s="7">
        <v>13377936548.860001</v>
      </c>
      <c r="K3139">
        <v>3.6555</v>
      </c>
      <c r="L3139" s="3">
        <f t="shared" si="245"/>
        <v>0.99383417865528345</v>
      </c>
      <c r="M3139" s="3">
        <f t="shared" si="246"/>
        <v>6.8456178270251837E-9</v>
      </c>
      <c r="N3139">
        <f t="shared" si="247"/>
        <v>91.580240927687782</v>
      </c>
      <c r="O3139">
        <f t="shared" si="248"/>
        <v>2.5052726283049591E-5</v>
      </c>
      <c r="P3139" s="3">
        <f t="shared" si="249"/>
        <v>6.8456178270251837E-9</v>
      </c>
      <c r="Q3139" t="s">
        <v>1638</v>
      </c>
      <c r="R3139" t="s">
        <v>33</v>
      </c>
      <c r="S3139" t="s">
        <v>45</v>
      </c>
    </row>
    <row r="3140" spans="1:19" x14ac:dyDescent="0.35">
      <c r="A3140" t="s">
        <v>73</v>
      </c>
      <c r="B3140" t="s">
        <v>68</v>
      </c>
      <c r="C3140" t="s">
        <v>1636</v>
      </c>
      <c r="D3140" t="s">
        <v>1636</v>
      </c>
      <c r="E3140" t="s">
        <v>304</v>
      </c>
      <c r="F3140" t="s">
        <v>305</v>
      </c>
      <c r="H3140" t="s">
        <v>128</v>
      </c>
      <c r="I3140" s="3">
        <v>5.2069809784941411E-4</v>
      </c>
      <c r="J3140" s="7">
        <v>21676291853.040001</v>
      </c>
      <c r="K3140">
        <v>3.6555</v>
      </c>
      <c r="L3140" s="3">
        <f t="shared" si="245"/>
        <v>0.98764704500475498</v>
      </c>
      <c r="M3140" s="3">
        <f t="shared" si="246"/>
        <v>5.2721070799832876E-4</v>
      </c>
      <c r="N3140">
        <f t="shared" si="247"/>
        <v>11427973.174619624</v>
      </c>
      <c r="O3140">
        <f t="shared" si="248"/>
        <v>3.1262407809108534</v>
      </c>
      <c r="P3140" s="3">
        <f t="shared" si="249"/>
        <v>5.2721070799832876E-4</v>
      </c>
      <c r="Q3140" t="s">
        <v>1637</v>
      </c>
    </row>
    <row r="3141" spans="1:19" x14ac:dyDescent="0.35">
      <c r="A3141" t="s">
        <v>73</v>
      </c>
      <c r="B3141" t="s">
        <v>68</v>
      </c>
      <c r="C3141" t="s">
        <v>1636</v>
      </c>
      <c r="D3141" t="s">
        <v>1636</v>
      </c>
      <c r="E3141" t="s">
        <v>369</v>
      </c>
      <c r="F3141" t="s">
        <v>370</v>
      </c>
      <c r="G3141" t="s">
        <v>274</v>
      </c>
      <c r="H3141" t="s">
        <v>128</v>
      </c>
      <c r="I3141" s="3">
        <v>6.3034984330131787E-4</v>
      </c>
      <c r="J3141" s="7">
        <v>21676291853.040001</v>
      </c>
      <c r="K3141">
        <v>3.6555</v>
      </c>
      <c r="L3141" s="3">
        <f t="shared" si="245"/>
        <v>0.98764704500475498</v>
      </c>
      <c r="M3141" s="3">
        <f t="shared" si="246"/>
        <v>6.3823391816889713E-4</v>
      </c>
      <c r="N3141">
        <f t="shared" si="247"/>
        <v>13834544.680738263</v>
      </c>
      <c r="O3141">
        <f t="shared" si="248"/>
        <v>3.7845834169712114</v>
      </c>
      <c r="P3141" s="3">
        <f t="shared" si="249"/>
        <v>6.3823391816889713E-4</v>
      </c>
      <c r="Q3141" t="s">
        <v>1637</v>
      </c>
    </row>
    <row r="3142" spans="1:19" x14ac:dyDescent="0.35">
      <c r="A3142" t="s">
        <v>73</v>
      </c>
      <c r="B3142" t="s">
        <v>68</v>
      </c>
      <c r="C3142" t="s">
        <v>39</v>
      </c>
      <c r="D3142" t="s">
        <v>40</v>
      </c>
      <c r="E3142" t="s">
        <v>1428</v>
      </c>
      <c r="F3142" t="s">
        <v>1429</v>
      </c>
      <c r="G3142" t="s">
        <v>506</v>
      </c>
      <c r="H3142" t="s">
        <v>452</v>
      </c>
      <c r="I3142" s="3">
        <v>4.1646286896183099E-8</v>
      </c>
      <c r="J3142" s="7">
        <v>13377936548.860001</v>
      </c>
      <c r="K3142">
        <v>3.6555</v>
      </c>
      <c r="L3142" s="3">
        <f t="shared" si="245"/>
        <v>0.99383417865528345</v>
      </c>
      <c r="M3142" s="3">
        <f t="shared" si="246"/>
        <v>4.1904663565236804E-8</v>
      </c>
      <c r="N3142">
        <f t="shared" si="247"/>
        <v>560.59793027706348</v>
      </c>
      <c r="O3142">
        <f t="shared" si="248"/>
        <v>1.5335738757408385E-4</v>
      </c>
      <c r="P3142" s="3">
        <f t="shared" si="249"/>
        <v>4.1904663565236804E-8</v>
      </c>
      <c r="Q3142" t="s">
        <v>1638</v>
      </c>
      <c r="R3142" t="s">
        <v>452</v>
      </c>
      <c r="S3142" t="s">
        <v>506</v>
      </c>
    </row>
    <row r="3143" spans="1:19" x14ac:dyDescent="0.35">
      <c r="A3143" t="s">
        <v>73</v>
      </c>
      <c r="B3143" t="s">
        <v>68</v>
      </c>
      <c r="C3143" t="s">
        <v>39</v>
      </c>
      <c r="D3143" t="s">
        <v>40</v>
      </c>
      <c r="E3143" t="s">
        <v>971</v>
      </c>
      <c r="F3143" t="s">
        <v>972</v>
      </c>
      <c r="H3143" t="s">
        <v>128</v>
      </c>
      <c r="I3143" s="3">
        <v>4.4007316146906698E-4</v>
      </c>
      <c r="J3143" s="7">
        <v>13377936548.860001</v>
      </c>
      <c r="K3143">
        <v>3.6555</v>
      </c>
      <c r="L3143" s="3">
        <f t="shared" si="245"/>
        <v>0.99383417865528345</v>
      </c>
      <c r="M3143" s="3">
        <f t="shared" si="246"/>
        <v>4.428034081747038E-4</v>
      </c>
      <c r="N3143">
        <f t="shared" si="247"/>
        <v>5923795.898180143</v>
      </c>
      <c r="O3143">
        <f t="shared" si="248"/>
        <v>1.620515907038748</v>
      </c>
      <c r="P3143" s="3">
        <f t="shared" si="249"/>
        <v>4.428034081747038E-4</v>
      </c>
      <c r="Q3143" t="s">
        <v>1638</v>
      </c>
      <c r="R3143" t="s">
        <v>920</v>
      </c>
      <c r="S3143" t="s">
        <v>973</v>
      </c>
    </row>
    <row r="3144" spans="1:19" x14ac:dyDescent="0.35">
      <c r="A3144" t="s">
        <v>73</v>
      </c>
      <c r="B3144" t="s">
        <v>68</v>
      </c>
      <c r="C3144" t="s">
        <v>1636</v>
      </c>
      <c r="D3144" t="s">
        <v>1636</v>
      </c>
      <c r="E3144" t="s">
        <v>408</v>
      </c>
      <c r="F3144" t="s">
        <v>409</v>
      </c>
      <c r="G3144" t="s">
        <v>410</v>
      </c>
      <c r="H3144" t="s">
        <v>128</v>
      </c>
      <c r="I3144" s="3">
        <v>3.7174494937959459E-6</v>
      </c>
      <c r="J3144" s="7">
        <v>21676291853.040001</v>
      </c>
      <c r="K3144">
        <v>3.6555</v>
      </c>
      <c r="L3144" s="3">
        <f t="shared" si="245"/>
        <v>0.98764704500475498</v>
      </c>
      <c r="M3144" s="3">
        <f t="shared" si="246"/>
        <v>3.763945341200356E-6</v>
      </c>
      <c r="N3144">
        <f t="shared" si="247"/>
        <v>81588.377734749141</v>
      </c>
      <c r="O3144">
        <f t="shared" si="248"/>
        <v>2.2319348306592574E-2</v>
      </c>
      <c r="P3144" s="3">
        <f t="shared" si="249"/>
        <v>3.763945341200356E-6</v>
      </c>
      <c r="Q3144" t="s">
        <v>1637</v>
      </c>
    </row>
    <row r="3145" spans="1:19" x14ac:dyDescent="0.35">
      <c r="A3145" t="s">
        <v>73</v>
      </c>
      <c r="B3145" t="s">
        <v>68</v>
      </c>
      <c r="C3145" t="s">
        <v>1636</v>
      </c>
      <c r="D3145" t="s">
        <v>1636</v>
      </c>
      <c r="E3145" t="s">
        <v>376</v>
      </c>
      <c r="F3145" t="s">
        <v>377</v>
      </c>
      <c r="G3145" t="s">
        <v>378</v>
      </c>
      <c r="H3145" t="s">
        <v>128</v>
      </c>
      <c r="I3145" s="3">
        <v>1.035875443110982E-4</v>
      </c>
      <c r="J3145" s="7">
        <v>21676291853.040001</v>
      </c>
      <c r="K3145">
        <v>3.6555</v>
      </c>
      <c r="L3145" s="3">
        <f t="shared" si="245"/>
        <v>0.98764704500475498</v>
      </c>
      <c r="M3145" s="3">
        <f t="shared" si="246"/>
        <v>1.0488316128217595E-4</v>
      </c>
      <c r="N3145">
        <f t="shared" si="247"/>
        <v>2273478.014421911</v>
      </c>
      <c r="O3145">
        <f t="shared" si="248"/>
        <v>0.62193352877086883</v>
      </c>
      <c r="P3145" s="3">
        <f t="shared" si="249"/>
        <v>1.0488316128217595E-4</v>
      </c>
      <c r="Q3145" t="s">
        <v>1637</v>
      </c>
    </row>
    <row r="3146" spans="1:19" x14ac:dyDescent="0.35">
      <c r="A3146" t="s">
        <v>73</v>
      </c>
      <c r="B3146" t="s">
        <v>68</v>
      </c>
      <c r="C3146" t="s">
        <v>76</v>
      </c>
      <c r="D3146" t="s">
        <v>77</v>
      </c>
      <c r="E3146" t="s">
        <v>974</v>
      </c>
      <c r="F3146" t="s">
        <v>975</v>
      </c>
      <c r="H3146" t="s">
        <v>128</v>
      </c>
      <c r="I3146" s="3">
        <v>3.4561800138833401E-4</v>
      </c>
      <c r="J3146" s="7">
        <v>3523576276.3899999</v>
      </c>
      <c r="K3146">
        <v>3.6555</v>
      </c>
      <c r="L3146" s="3">
        <f t="shared" si="245"/>
        <v>0.96427497067965462</v>
      </c>
      <c r="M3146" s="3">
        <f t="shared" si="246"/>
        <v>3.5842266147873816E-4</v>
      </c>
      <c r="N3146">
        <f t="shared" si="247"/>
        <v>1262929.5869070457</v>
      </c>
      <c r="O3146">
        <f t="shared" si="248"/>
        <v>0.34548750838655334</v>
      </c>
      <c r="P3146" s="3">
        <f t="shared" si="249"/>
        <v>3.5842266147873816E-4</v>
      </c>
      <c r="Q3146" t="s">
        <v>1638</v>
      </c>
      <c r="R3146" t="s">
        <v>920</v>
      </c>
      <c r="S3146" t="s">
        <v>976</v>
      </c>
    </row>
    <row r="3147" spans="1:19" x14ac:dyDescent="0.35">
      <c r="A3147" t="s">
        <v>73</v>
      </c>
      <c r="B3147" t="s">
        <v>68</v>
      </c>
      <c r="C3147" t="s">
        <v>29</v>
      </c>
      <c r="D3147" t="s">
        <v>30</v>
      </c>
      <c r="E3147" t="s">
        <v>531</v>
      </c>
      <c r="F3147" t="s">
        <v>532</v>
      </c>
      <c r="G3147" t="s">
        <v>530</v>
      </c>
      <c r="H3147" t="s">
        <v>452</v>
      </c>
      <c r="I3147" s="3">
        <v>3.1029150936000859E-2</v>
      </c>
      <c r="J3147" s="7">
        <v>4774779027.79</v>
      </c>
      <c r="K3147">
        <v>3.6555</v>
      </c>
      <c r="L3147" s="3">
        <f t="shared" si="245"/>
        <v>0.98755954466773221</v>
      </c>
      <c r="M3147" s="3">
        <f t="shared" si="246"/>
        <v>3.1420030420991701E-2</v>
      </c>
      <c r="N3147">
        <f t="shared" si="247"/>
        <v>150023702.30667499</v>
      </c>
      <c r="O3147">
        <f t="shared" si="248"/>
        <v>41.040542280584042</v>
      </c>
      <c r="P3147" s="3">
        <f t="shared" si="249"/>
        <v>3.1420030420991701E-2</v>
      </c>
      <c r="Q3147" t="s">
        <v>1638</v>
      </c>
      <c r="R3147" t="s">
        <v>452</v>
      </c>
      <c r="S3147" t="s">
        <v>530</v>
      </c>
    </row>
    <row r="3148" spans="1:19" x14ac:dyDescent="0.35">
      <c r="A3148" t="s">
        <v>73</v>
      </c>
      <c r="B3148" t="s">
        <v>68</v>
      </c>
      <c r="C3148" t="s">
        <v>1636</v>
      </c>
      <c r="D3148" t="s">
        <v>1636</v>
      </c>
      <c r="E3148" t="s">
        <v>379</v>
      </c>
      <c r="F3148" t="s">
        <v>380</v>
      </c>
      <c r="G3148" t="s">
        <v>378</v>
      </c>
      <c r="H3148" t="s">
        <v>128</v>
      </c>
      <c r="I3148" s="3">
        <v>1.3386863324693359E-5</v>
      </c>
      <c r="J3148" s="7">
        <v>21676291853.040001</v>
      </c>
      <c r="K3148">
        <v>3.6555</v>
      </c>
      <c r="L3148" s="3">
        <f t="shared" si="245"/>
        <v>0.98764704500475498</v>
      </c>
      <c r="M3148" s="3">
        <f t="shared" si="246"/>
        <v>1.3554298969860137E-5</v>
      </c>
      <c r="N3148">
        <f t="shared" si="247"/>
        <v>293806.94033404777</v>
      </c>
      <c r="O3148">
        <f t="shared" si="248"/>
        <v>8.0373940728777946E-2</v>
      </c>
      <c r="P3148" s="3">
        <f t="shared" si="249"/>
        <v>1.3554298969860137E-5</v>
      </c>
      <c r="Q3148" t="s">
        <v>1637</v>
      </c>
    </row>
    <row r="3149" spans="1:19" x14ac:dyDescent="0.35">
      <c r="A3149" t="s">
        <v>73</v>
      </c>
      <c r="B3149" t="s">
        <v>68</v>
      </c>
      <c r="C3149" t="s">
        <v>1636</v>
      </c>
      <c r="D3149" t="s">
        <v>1636</v>
      </c>
      <c r="E3149" t="s">
        <v>383</v>
      </c>
      <c r="F3149" t="s">
        <v>384</v>
      </c>
      <c r="G3149" t="s">
        <v>378</v>
      </c>
      <c r="H3149" t="s">
        <v>128</v>
      </c>
      <c r="I3149" s="3">
        <v>2.6313478583059112E-5</v>
      </c>
      <c r="J3149" s="7">
        <v>21676291853.040001</v>
      </c>
      <c r="K3149">
        <v>3.6555</v>
      </c>
      <c r="L3149" s="3">
        <f t="shared" si="245"/>
        <v>0.98764704500475498</v>
      </c>
      <c r="M3149" s="3">
        <f t="shared" si="246"/>
        <v>2.6642593339539051E-5</v>
      </c>
      <c r="N3149">
        <f t="shared" si="247"/>
        <v>577512.62894970807</v>
      </c>
      <c r="O3149">
        <f t="shared" si="248"/>
        <v>0.15798457911358449</v>
      </c>
      <c r="P3149" s="3">
        <f t="shared" si="249"/>
        <v>2.6642593339539048E-5</v>
      </c>
      <c r="Q3149" t="s">
        <v>1637</v>
      </c>
    </row>
    <row r="3150" spans="1:19" x14ac:dyDescent="0.35">
      <c r="A3150" t="s">
        <v>73</v>
      </c>
      <c r="B3150" t="s">
        <v>68</v>
      </c>
      <c r="C3150" t="s">
        <v>29</v>
      </c>
      <c r="D3150" t="s">
        <v>30</v>
      </c>
      <c r="E3150" t="s">
        <v>96</v>
      </c>
      <c r="F3150" t="s">
        <v>97</v>
      </c>
      <c r="G3150" t="s">
        <v>45</v>
      </c>
      <c r="H3150" t="s">
        <v>33</v>
      </c>
      <c r="I3150" s="3">
        <v>2.8564398321596001E-2</v>
      </c>
      <c r="J3150" s="7">
        <v>4774779027.79</v>
      </c>
      <c r="K3150">
        <v>3.6555</v>
      </c>
      <c r="L3150" s="3">
        <f t="shared" si="245"/>
        <v>0.98755954466773221</v>
      </c>
      <c r="M3150" s="3">
        <f t="shared" si="246"/>
        <v>2.892422889923725E-2</v>
      </c>
      <c r="N3150">
        <f t="shared" si="247"/>
        <v>138106801.54307547</v>
      </c>
      <c r="O3150">
        <f t="shared" si="248"/>
        <v>37.780550278505125</v>
      </c>
      <c r="P3150" s="3">
        <f t="shared" si="249"/>
        <v>2.8924228899237254E-2</v>
      </c>
      <c r="Q3150" t="s">
        <v>1638</v>
      </c>
      <c r="R3150" t="s">
        <v>33</v>
      </c>
      <c r="S3150" t="s">
        <v>45</v>
      </c>
    </row>
    <row r="3151" spans="1:19" x14ac:dyDescent="0.35">
      <c r="A3151" t="s">
        <v>73</v>
      </c>
      <c r="B3151" t="s">
        <v>68</v>
      </c>
      <c r="C3151" t="s">
        <v>29</v>
      </c>
      <c r="D3151" t="s">
        <v>30</v>
      </c>
      <c r="E3151" t="s">
        <v>102</v>
      </c>
      <c r="F3151" t="s">
        <v>103</v>
      </c>
      <c r="G3151" t="s">
        <v>62</v>
      </c>
      <c r="H3151" t="s">
        <v>33</v>
      </c>
      <c r="I3151" s="3">
        <v>4.4742138518075097E-2</v>
      </c>
      <c r="J3151" s="7">
        <v>4774779027.79</v>
      </c>
      <c r="K3151">
        <v>3.6555</v>
      </c>
      <c r="L3151" s="3">
        <f t="shared" si="245"/>
        <v>0.98755954466773221</v>
      </c>
      <c r="M3151" s="3">
        <f t="shared" si="246"/>
        <v>4.5305762836942397E-2</v>
      </c>
      <c r="N3151">
        <f t="shared" si="247"/>
        <v>216325006.23186013</v>
      </c>
      <c r="O3151">
        <f t="shared" si="248"/>
        <v>59.177952737480545</v>
      </c>
      <c r="P3151" s="3">
        <f t="shared" si="249"/>
        <v>4.5305762836942397E-2</v>
      </c>
      <c r="Q3151" t="s">
        <v>1638</v>
      </c>
      <c r="R3151" t="s">
        <v>33</v>
      </c>
      <c r="S3151" t="s">
        <v>62</v>
      </c>
    </row>
    <row r="3152" spans="1:19" x14ac:dyDescent="0.35">
      <c r="A3152" t="s">
        <v>73</v>
      </c>
      <c r="B3152" t="s">
        <v>68</v>
      </c>
      <c r="C3152" t="s">
        <v>1636</v>
      </c>
      <c r="D3152" t="s">
        <v>1636</v>
      </c>
      <c r="E3152" t="s">
        <v>257</v>
      </c>
      <c r="F3152" t="s">
        <v>258</v>
      </c>
      <c r="G3152" t="s">
        <v>259</v>
      </c>
      <c r="H3152" t="s">
        <v>128</v>
      </c>
      <c r="I3152" s="3">
        <v>7.8476838965414665E-4</v>
      </c>
      <c r="J3152" s="7">
        <v>21676291853.040001</v>
      </c>
      <c r="K3152">
        <v>3.6555</v>
      </c>
      <c r="L3152" s="3">
        <f t="shared" si="245"/>
        <v>0.98764704500475498</v>
      </c>
      <c r="M3152" s="3">
        <f t="shared" si="246"/>
        <v>7.9458384817054602E-4</v>
      </c>
      <c r="N3152">
        <f t="shared" si="247"/>
        <v>17223631.394656379</v>
      </c>
      <c r="O3152">
        <f t="shared" si="248"/>
        <v>4.7117032949408779</v>
      </c>
      <c r="P3152" s="3">
        <f t="shared" si="249"/>
        <v>7.9458384817054602E-4</v>
      </c>
      <c r="Q3152" t="s">
        <v>1637</v>
      </c>
    </row>
    <row r="3153" spans="1:19" x14ac:dyDescent="0.35">
      <c r="A3153" t="s">
        <v>73</v>
      </c>
      <c r="B3153" t="s">
        <v>68</v>
      </c>
      <c r="C3153" t="s">
        <v>39</v>
      </c>
      <c r="D3153" t="s">
        <v>40</v>
      </c>
      <c r="E3153" t="s">
        <v>531</v>
      </c>
      <c r="F3153" t="s">
        <v>532</v>
      </c>
      <c r="G3153" t="s">
        <v>530</v>
      </c>
      <c r="H3153" t="s">
        <v>452</v>
      </c>
      <c r="I3153" s="3">
        <v>1.2589218039282051E-2</v>
      </c>
      <c r="J3153" s="7">
        <v>13377936548.860001</v>
      </c>
      <c r="K3153">
        <v>3.6555</v>
      </c>
      <c r="L3153" s="3">
        <f t="shared" si="245"/>
        <v>0.99383417865528345</v>
      </c>
      <c r="M3153" s="3">
        <f t="shared" si="246"/>
        <v>1.2667322486650649E-2</v>
      </c>
      <c r="N3153">
        <f t="shared" si="247"/>
        <v>169462636.47035986</v>
      </c>
      <c r="O3153">
        <f t="shared" si="248"/>
        <v>46.358264661567468</v>
      </c>
      <c r="P3153" s="3">
        <f t="shared" si="249"/>
        <v>1.2667322486650649E-2</v>
      </c>
      <c r="Q3153" t="s">
        <v>1638</v>
      </c>
      <c r="R3153" t="s">
        <v>452</v>
      </c>
      <c r="S3153" t="s">
        <v>530</v>
      </c>
    </row>
    <row r="3154" spans="1:19" x14ac:dyDescent="0.35">
      <c r="A3154" t="s">
        <v>73</v>
      </c>
      <c r="B3154" t="s">
        <v>68</v>
      </c>
      <c r="C3154" t="s">
        <v>1636</v>
      </c>
      <c r="D3154" t="s">
        <v>1636</v>
      </c>
      <c r="E3154" t="s">
        <v>298</v>
      </c>
      <c r="F3154" t="s">
        <v>299</v>
      </c>
      <c r="H3154" t="s">
        <v>128</v>
      </c>
      <c r="I3154" s="3">
        <v>9.2833929785413761E-3</v>
      </c>
      <c r="J3154" s="7">
        <v>21676291853.040001</v>
      </c>
      <c r="K3154">
        <v>3.6555</v>
      </c>
      <c r="L3154" s="3">
        <f t="shared" si="245"/>
        <v>0.98764704500475498</v>
      </c>
      <c r="M3154" s="3">
        <f t="shared" si="246"/>
        <v>9.3995046362910766E-3</v>
      </c>
      <c r="N3154">
        <f t="shared" si="247"/>
        <v>203746405.770248</v>
      </c>
      <c r="O3154">
        <f t="shared" si="248"/>
        <v>55.736945908972231</v>
      </c>
      <c r="P3154" s="3">
        <f t="shared" si="249"/>
        <v>9.3995046362910766E-3</v>
      </c>
      <c r="Q3154" t="s">
        <v>1637</v>
      </c>
    </row>
    <row r="3155" spans="1:19" x14ac:dyDescent="0.35">
      <c r="A3155" t="s">
        <v>73</v>
      </c>
      <c r="B3155" t="s">
        <v>68</v>
      </c>
      <c r="C3155" t="s">
        <v>39</v>
      </c>
      <c r="D3155" t="s">
        <v>40</v>
      </c>
      <c r="E3155" t="s">
        <v>974</v>
      </c>
      <c r="F3155" t="s">
        <v>975</v>
      </c>
      <c r="H3155" t="s">
        <v>128</v>
      </c>
      <c r="I3155" s="3">
        <v>3.7589139866565197E-4</v>
      </c>
      <c r="J3155" s="7">
        <v>13377936548.860001</v>
      </c>
      <c r="K3155">
        <v>3.6555</v>
      </c>
      <c r="L3155" s="3">
        <f t="shared" si="245"/>
        <v>0.99383417865528345</v>
      </c>
      <c r="M3155" s="3">
        <f t="shared" si="246"/>
        <v>3.782234569294601E-4</v>
      </c>
      <c r="N3155">
        <f t="shared" si="247"/>
        <v>5059849.4080928005</v>
      </c>
      <c r="O3155">
        <f t="shared" si="248"/>
        <v>1.3841743696054714</v>
      </c>
      <c r="P3155" s="3">
        <f t="shared" si="249"/>
        <v>3.782234569294601E-4</v>
      </c>
      <c r="Q3155" t="s">
        <v>1638</v>
      </c>
      <c r="R3155" t="s">
        <v>920</v>
      </c>
      <c r="S3155" t="s">
        <v>976</v>
      </c>
    </row>
    <row r="3156" spans="1:19" x14ac:dyDescent="0.35">
      <c r="A3156" t="s">
        <v>73</v>
      </c>
      <c r="B3156" t="s">
        <v>68</v>
      </c>
      <c r="C3156" t="s">
        <v>1636</v>
      </c>
      <c r="D3156" t="s">
        <v>1636</v>
      </c>
      <c r="E3156" t="s">
        <v>269</v>
      </c>
      <c r="F3156" t="s">
        <v>270</v>
      </c>
      <c r="G3156" t="s">
        <v>271</v>
      </c>
      <c r="H3156" t="s">
        <v>128</v>
      </c>
      <c r="I3156" s="3">
        <v>9.2522308528794519E-4</v>
      </c>
      <c r="J3156" s="7">
        <v>21676291853.040001</v>
      </c>
      <c r="K3156">
        <v>3.6555</v>
      </c>
      <c r="L3156" s="3">
        <f t="shared" si="245"/>
        <v>0.98764704500475498</v>
      </c>
      <c r="M3156" s="3">
        <f t="shared" si="246"/>
        <v>9.3679527516177675E-4</v>
      </c>
      <c r="N3156">
        <f t="shared" si="247"/>
        <v>20306247.790955588</v>
      </c>
      <c r="O3156">
        <f t="shared" si="248"/>
        <v>5.5549850337725593</v>
      </c>
      <c r="P3156" s="3">
        <f t="shared" si="249"/>
        <v>9.3679527516177675E-4</v>
      </c>
      <c r="Q3156" t="s">
        <v>1637</v>
      </c>
    </row>
    <row r="3157" spans="1:19" x14ac:dyDescent="0.35">
      <c r="A3157" t="s">
        <v>73</v>
      </c>
      <c r="B3157" t="s">
        <v>68</v>
      </c>
      <c r="C3157" t="s">
        <v>1636</v>
      </c>
      <c r="D3157" t="s">
        <v>1636</v>
      </c>
      <c r="E3157" t="s">
        <v>393</v>
      </c>
      <c r="F3157" t="s">
        <v>394</v>
      </c>
      <c r="G3157" t="s">
        <v>395</v>
      </c>
      <c r="H3157" t="s">
        <v>128</v>
      </c>
      <c r="I3157" s="3">
        <v>4.2835373242373811E-4</v>
      </c>
      <c r="J3157" s="7">
        <v>21676291853.040001</v>
      </c>
      <c r="K3157">
        <v>3.6555</v>
      </c>
      <c r="L3157" s="3">
        <f t="shared" si="245"/>
        <v>0.98764704500475498</v>
      </c>
      <c r="M3157" s="3">
        <f t="shared" si="246"/>
        <v>4.337113492013494E-4</v>
      </c>
      <c r="N3157">
        <f t="shared" si="247"/>
        <v>9401253.7852641977</v>
      </c>
      <c r="O3157">
        <f t="shared" si="248"/>
        <v>2.571810637467979</v>
      </c>
      <c r="P3157" s="3">
        <f t="shared" si="249"/>
        <v>4.3371134920134946E-4</v>
      </c>
      <c r="Q3157" t="s">
        <v>1637</v>
      </c>
    </row>
    <row r="3158" spans="1:19" x14ac:dyDescent="0.35">
      <c r="A3158" t="s">
        <v>73</v>
      </c>
      <c r="B3158" t="s">
        <v>68</v>
      </c>
      <c r="C3158" t="s">
        <v>76</v>
      </c>
      <c r="D3158" t="s">
        <v>77</v>
      </c>
      <c r="E3158" t="s">
        <v>102</v>
      </c>
      <c r="F3158" t="s">
        <v>103</v>
      </c>
      <c r="G3158" t="s">
        <v>62</v>
      </c>
      <c r="H3158" t="s">
        <v>33</v>
      </c>
      <c r="I3158" s="3">
        <v>5.2011762069044398E-5</v>
      </c>
      <c r="J3158" s="7">
        <v>3523576276.3899999</v>
      </c>
      <c r="K3158">
        <v>3.6555</v>
      </c>
      <c r="L3158" s="3">
        <f t="shared" si="245"/>
        <v>0.96427497067965462</v>
      </c>
      <c r="M3158" s="3">
        <f t="shared" si="246"/>
        <v>5.3938724586395405E-5</v>
      </c>
      <c r="N3158">
        <f t="shared" si="247"/>
        <v>190057.21033135685</v>
      </c>
      <c r="O3158">
        <f t="shared" si="248"/>
        <v>5.1992124287062472E-2</v>
      </c>
      <c r="P3158" s="3">
        <f t="shared" si="249"/>
        <v>5.3938724586395405E-5</v>
      </c>
      <c r="Q3158" t="s">
        <v>1638</v>
      </c>
      <c r="R3158" t="s">
        <v>33</v>
      </c>
      <c r="S3158" t="s">
        <v>62</v>
      </c>
    </row>
    <row r="3159" spans="1:19" x14ac:dyDescent="0.35">
      <c r="A3159" t="s">
        <v>73</v>
      </c>
      <c r="B3159" t="s">
        <v>68</v>
      </c>
      <c r="C3159" t="s">
        <v>1636</v>
      </c>
      <c r="D3159" t="s">
        <v>1636</v>
      </c>
      <c r="E3159" t="s">
        <v>405</v>
      </c>
      <c r="F3159" t="s">
        <v>406</v>
      </c>
      <c r="G3159" t="s">
        <v>407</v>
      </c>
      <c r="H3159" t="s">
        <v>128</v>
      </c>
      <c r="I3159" s="3">
        <v>5.74506795341196E-3</v>
      </c>
      <c r="J3159" s="7">
        <v>21676291853.040001</v>
      </c>
      <c r="K3159">
        <v>3.6555</v>
      </c>
      <c r="L3159" s="3">
        <f t="shared" si="245"/>
        <v>0.98764704500475498</v>
      </c>
      <c r="M3159" s="3">
        <f t="shared" si="246"/>
        <v>5.8169241557183022E-3</v>
      </c>
      <c r="N3159">
        <f t="shared" si="247"/>
        <v>126089345.68634821</v>
      </c>
      <c r="O3159">
        <f t="shared" si="248"/>
        <v>34.493050386088967</v>
      </c>
      <c r="P3159" s="3">
        <f t="shared" si="249"/>
        <v>5.8169241557183022E-3</v>
      </c>
      <c r="Q3159" t="s">
        <v>1637</v>
      </c>
    </row>
    <row r="3160" spans="1:19" x14ac:dyDescent="0.35">
      <c r="A3160" t="s">
        <v>73</v>
      </c>
      <c r="B3160" t="s">
        <v>68</v>
      </c>
      <c r="C3160" t="s">
        <v>29</v>
      </c>
      <c r="D3160" t="s">
        <v>30</v>
      </c>
      <c r="E3160" t="s">
        <v>539</v>
      </c>
      <c r="F3160" t="s">
        <v>540</v>
      </c>
      <c r="G3160" t="s">
        <v>541</v>
      </c>
      <c r="H3160" t="s">
        <v>452</v>
      </c>
      <c r="I3160" s="3">
        <v>1.3200326195337E-2</v>
      </c>
      <c r="J3160" s="7">
        <v>4774779027.79</v>
      </c>
      <c r="K3160">
        <v>3.6555</v>
      </c>
      <c r="L3160" s="3">
        <f t="shared" si="245"/>
        <v>0.98755954466773221</v>
      </c>
      <c r="M3160" s="3">
        <f t="shared" si="246"/>
        <v>1.336661294664343E-2</v>
      </c>
      <c r="N3160">
        <f t="shared" si="247"/>
        <v>63822623.170219347</v>
      </c>
      <c r="O3160">
        <f t="shared" si="248"/>
        <v>17.459341586710259</v>
      </c>
      <c r="P3160" s="3">
        <f t="shared" si="249"/>
        <v>1.336661294664343E-2</v>
      </c>
      <c r="Q3160" t="s">
        <v>1638</v>
      </c>
      <c r="R3160" t="s">
        <v>452</v>
      </c>
      <c r="S3160" t="s">
        <v>541</v>
      </c>
    </row>
    <row r="3161" spans="1:19" x14ac:dyDescent="0.35">
      <c r="A3161" t="s">
        <v>73</v>
      </c>
      <c r="B3161" t="s">
        <v>68</v>
      </c>
      <c r="C3161" t="s">
        <v>39</v>
      </c>
      <c r="D3161" t="s">
        <v>40</v>
      </c>
      <c r="E3161" t="s">
        <v>977</v>
      </c>
      <c r="F3161" t="s">
        <v>978</v>
      </c>
      <c r="H3161" t="s">
        <v>128</v>
      </c>
      <c r="I3161" s="3">
        <v>4.1167109604340002E-4</v>
      </c>
      <c r="J3161" s="7">
        <v>13377936548.860001</v>
      </c>
      <c r="K3161">
        <v>3.6555</v>
      </c>
      <c r="L3161" s="3">
        <f t="shared" si="245"/>
        <v>0.99383417865528345</v>
      </c>
      <c r="M3161" s="3">
        <f t="shared" si="246"/>
        <v>4.1422513421747622E-4</v>
      </c>
      <c r="N3161">
        <f t="shared" si="247"/>
        <v>5541477.5625044145</v>
      </c>
      <c r="O3161">
        <f t="shared" si="248"/>
        <v>1.5159287546175393</v>
      </c>
      <c r="P3161" s="3">
        <f t="shared" si="249"/>
        <v>4.1422513421747622E-4</v>
      </c>
      <c r="Q3161" t="s">
        <v>1638</v>
      </c>
      <c r="R3161" t="s">
        <v>920</v>
      </c>
      <c r="S3161" t="s">
        <v>979</v>
      </c>
    </row>
    <row r="3162" spans="1:19" x14ac:dyDescent="0.35">
      <c r="A3162" t="s">
        <v>73</v>
      </c>
      <c r="B3162" t="s">
        <v>68</v>
      </c>
      <c r="C3162" t="s">
        <v>1636</v>
      </c>
      <c r="D3162" t="s">
        <v>1636</v>
      </c>
      <c r="E3162" t="s">
        <v>358</v>
      </c>
      <c r="F3162" t="s">
        <v>359</v>
      </c>
      <c r="G3162" t="s">
        <v>360</v>
      </c>
      <c r="H3162" t="s">
        <v>128</v>
      </c>
      <c r="I3162" s="3">
        <v>1.088100538720638E-3</v>
      </c>
      <c r="J3162" s="7">
        <v>21676291853.040001</v>
      </c>
      <c r="K3162">
        <v>3.6555</v>
      </c>
      <c r="L3162" s="3">
        <f t="shared" si="245"/>
        <v>0.98764704500475498</v>
      </c>
      <c r="M3162" s="3">
        <f t="shared" si="246"/>
        <v>1.1017099116774043E-3</v>
      </c>
      <c r="N3162">
        <f t="shared" si="247"/>
        <v>23880985.582906339</v>
      </c>
      <c r="O3162">
        <f t="shared" si="248"/>
        <v>6.5328916927660616</v>
      </c>
      <c r="P3162" s="3">
        <f t="shared" si="249"/>
        <v>1.1017099116774043E-3</v>
      </c>
      <c r="Q3162" t="s">
        <v>1637</v>
      </c>
    </row>
    <row r="3163" spans="1:19" x14ac:dyDescent="0.35">
      <c r="A3163" t="s">
        <v>73</v>
      </c>
      <c r="B3163" t="s">
        <v>68</v>
      </c>
      <c r="C3163" t="s">
        <v>1636</v>
      </c>
      <c r="D3163" t="s">
        <v>1636</v>
      </c>
      <c r="E3163" t="s">
        <v>353</v>
      </c>
      <c r="F3163" t="s">
        <v>354</v>
      </c>
      <c r="G3163" t="s">
        <v>355</v>
      </c>
      <c r="H3163" t="s">
        <v>128</v>
      </c>
      <c r="I3163" s="3">
        <v>3.5768938347001629E-5</v>
      </c>
      <c r="J3163" s="7">
        <v>21676291853.040001</v>
      </c>
      <c r="K3163">
        <v>3.6555</v>
      </c>
      <c r="L3163" s="3">
        <f t="shared" si="245"/>
        <v>0.98764704500475498</v>
      </c>
      <c r="M3163" s="3">
        <f t="shared" si="246"/>
        <v>3.6216316879507721E-5</v>
      </c>
      <c r="N3163">
        <f t="shared" si="247"/>
        <v>785035.45452238829</v>
      </c>
      <c r="O3163">
        <f t="shared" si="248"/>
        <v>0.21475460389068207</v>
      </c>
      <c r="P3163" s="3">
        <f t="shared" si="249"/>
        <v>3.6216316879507721E-5</v>
      </c>
      <c r="Q3163" t="s">
        <v>1637</v>
      </c>
    </row>
    <row r="3164" spans="1:19" x14ac:dyDescent="0.35">
      <c r="A3164" t="s">
        <v>73</v>
      </c>
      <c r="B3164" t="s">
        <v>68</v>
      </c>
      <c r="C3164" t="s">
        <v>39</v>
      </c>
      <c r="D3164" t="s">
        <v>40</v>
      </c>
      <c r="E3164" t="s">
        <v>102</v>
      </c>
      <c r="F3164" t="s">
        <v>103</v>
      </c>
      <c r="G3164" t="s">
        <v>62</v>
      </c>
      <c r="H3164" t="s">
        <v>33</v>
      </c>
      <c r="I3164" s="3">
        <v>1.7959763460980101E-2</v>
      </c>
      <c r="J3164" s="7">
        <v>13377936548.860001</v>
      </c>
      <c r="K3164">
        <v>3.6555</v>
      </c>
      <c r="L3164" s="3">
        <f t="shared" si="245"/>
        <v>0.99383417865528345</v>
      </c>
      <c r="M3164" s="3">
        <f t="shared" si="246"/>
        <v>1.8071187172573121E-2</v>
      </c>
      <c r="N3164">
        <f t="shared" si="247"/>
        <v>241755195.35725597</v>
      </c>
      <c r="O3164">
        <f t="shared" si="248"/>
        <v>66.134645153127053</v>
      </c>
      <c r="P3164" s="3">
        <f t="shared" si="249"/>
        <v>1.8071187172573121E-2</v>
      </c>
      <c r="Q3164" t="s">
        <v>1638</v>
      </c>
      <c r="R3164" t="s">
        <v>33</v>
      </c>
      <c r="S3164" t="s">
        <v>62</v>
      </c>
    </row>
    <row r="3165" spans="1:19" x14ac:dyDescent="0.35">
      <c r="A3165" t="s">
        <v>73</v>
      </c>
      <c r="B3165" t="s">
        <v>68</v>
      </c>
      <c r="C3165" t="s">
        <v>29</v>
      </c>
      <c r="D3165" t="s">
        <v>30</v>
      </c>
      <c r="E3165" t="s">
        <v>1436</v>
      </c>
      <c r="F3165" t="s">
        <v>1437</v>
      </c>
      <c r="G3165" t="s">
        <v>1438</v>
      </c>
      <c r="H3165" t="s">
        <v>452</v>
      </c>
      <c r="I3165" s="3">
        <v>3.8660410918076702E-3</v>
      </c>
      <c r="J3165" s="7">
        <v>4774779027.79</v>
      </c>
      <c r="K3165">
        <v>3.6555</v>
      </c>
      <c r="L3165" s="3">
        <f t="shared" si="245"/>
        <v>0.98755954466773221</v>
      </c>
      <c r="M3165" s="3">
        <f t="shared" si="246"/>
        <v>3.9147422681317032E-3</v>
      </c>
      <c r="N3165">
        <f t="shared" si="247"/>
        <v>18692029.281078313</v>
      </c>
      <c r="O3165">
        <f t="shared" si="248"/>
        <v>5.1133987911580672</v>
      </c>
      <c r="P3165" s="3">
        <f t="shared" si="249"/>
        <v>3.9147422681317032E-3</v>
      </c>
      <c r="Q3165" t="s">
        <v>1638</v>
      </c>
      <c r="R3165" t="s">
        <v>452</v>
      </c>
      <c r="S3165" t="s">
        <v>1438</v>
      </c>
    </row>
    <row r="3166" spans="1:19" x14ac:dyDescent="0.35">
      <c r="A3166" t="s">
        <v>73</v>
      </c>
      <c r="B3166" t="s">
        <v>68</v>
      </c>
      <c r="C3166" t="s">
        <v>1636</v>
      </c>
      <c r="D3166" t="s">
        <v>1636</v>
      </c>
      <c r="E3166" t="s">
        <v>356</v>
      </c>
      <c r="F3166" t="s">
        <v>357</v>
      </c>
      <c r="G3166" t="s">
        <v>355</v>
      </c>
      <c r="H3166" t="s">
        <v>128</v>
      </c>
      <c r="I3166" s="3">
        <v>2.9603341822395429E-5</v>
      </c>
      <c r="J3166" s="7">
        <v>21676291853.040001</v>
      </c>
      <c r="K3166">
        <v>3.6555</v>
      </c>
      <c r="L3166" s="3">
        <f t="shared" si="245"/>
        <v>0.98764704500475498</v>
      </c>
      <c r="M3166" s="3">
        <f t="shared" si="246"/>
        <v>2.9973604408701394E-5</v>
      </c>
      <c r="N3166">
        <f t="shared" si="247"/>
        <v>649716.59705057787</v>
      </c>
      <c r="O3166">
        <f t="shared" si="248"/>
        <v>0.17773672467530513</v>
      </c>
      <c r="P3166" s="3">
        <f t="shared" si="249"/>
        <v>2.9973604408701394E-5</v>
      </c>
      <c r="Q3166" t="s">
        <v>1637</v>
      </c>
    </row>
    <row r="3167" spans="1:19" x14ac:dyDescent="0.35">
      <c r="A3167" t="s">
        <v>73</v>
      </c>
      <c r="B3167" t="s">
        <v>68</v>
      </c>
      <c r="C3167" t="s">
        <v>1636</v>
      </c>
      <c r="D3167" t="s">
        <v>1636</v>
      </c>
      <c r="E3167" t="s">
        <v>1396</v>
      </c>
      <c r="F3167" t="s">
        <v>1397</v>
      </c>
      <c r="H3167" t="s">
        <v>128</v>
      </c>
      <c r="I3167" s="3">
        <v>1.488204231022136E-3</v>
      </c>
      <c r="J3167" s="7">
        <v>21676291853.040001</v>
      </c>
      <c r="K3167">
        <v>3.6555</v>
      </c>
      <c r="L3167" s="3">
        <f t="shared" si="245"/>
        <v>0.98764704500475498</v>
      </c>
      <c r="M3167" s="3">
        <f t="shared" si="246"/>
        <v>1.5068178845358375E-3</v>
      </c>
      <c r="N3167">
        <f t="shared" si="247"/>
        <v>32662224.234579142</v>
      </c>
      <c r="O3167">
        <f t="shared" si="248"/>
        <v>8.9350907494403344</v>
      </c>
      <c r="P3167" s="3">
        <f t="shared" si="249"/>
        <v>1.5068178845358375E-3</v>
      </c>
      <c r="Q3167" t="s">
        <v>1637</v>
      </c>
    </row>
    <row r="3168" spans="1:19" x14ac:dyDescent="0.35">
      <c r="A3168" t="s">
        <v>73</v>
      </c>
      <c r="B3168" t="s">
        <v>68</v>
      </c>
      <c r="C3168" t="s">
        <v>76</v>
      </c>
      <c r="D3168" t="s">
        <v>77</v>
      </c>
      <c r="E3168" t="s">
        <v>977</v>
      </c>
      <c r="F3168" t="s">
        <v>978</v>
      </c>
      <c r="H3168" t="s">
        <v>128</v>
      </c>
      <c r="I3168" s="3">
        <v>3.7858960817211638E-4</v>
      </c>
      <c r="J3168" s="7">
        <v>3523576276.3899999</v>
      </c>
      <c r="K3168">
        <v>3.6555</v>
      </c>
      <c r="L3168" s="3">
        <f t="shared" si="245"/>
        <v>0.96427497067965462</v>
      </c>
      <c r="M3168" s="3">
        <f t="shared" si="246"/>
        <v>3.9261581984781086E-4</v>
      </c>
      <c r="N3168">
        <f t="shared" si="247"/>
        <v>1383411.7885511564</v>
      </c>
      <c r="O3168">
        <f t="shared" si="248"/>
        <v>0.37844666627032048</v>
      </c>
      <c r="P3168" s="3">
        <f t="shared" si="249"/>
        <v>3.9261581984781086E-4</v>
      </c>
      <c r="Q3168" t="s">
        <v>1638</v>
      </c>
      <c r="R3168" t="s">
        <v>920</v>
      </c>
      <c r="S3168" t="s">
        <v>979</v>
      </c>
    </row>
    <row r="3169" spans="1:19" x14ac:dyDescent="0.35">
      <c r="A3169" t="s">
        <v>73</v>
      </c>
      <c r="B3169" t="s">
        <v>68</v>
      </c>
      <c r="C3169" t="s">
        <v>1636</v>
      </c>
      <c r="D3169" t="s">
        <v>1636</v>
      </c>
      <c r="E3169" t="s">
        <v>364</v>
      </c>
      <c r="F3169" t="s">
        <v>365</v>
      </c>
      <c r="G3169" t="s">
        <v>363</v>
      </c>
      <c r="H3169" t="s">
        <v>128</v>
      </c>
      <c r="I3169" s="3">
        <v>4.1031252825072281E-4</v>
      </c>
      <c r="J3169" s="7">
        <v>21676291853.040001</v>
      </c>
      <c r="K3169">
        <v>3.6555</v>
      </c>
      <c r="L3169" s="3">
        <f t="shared" si="245"/>
        <v>0.98764704500475498</v>
      </c>
      <c r="M3169" s="3">
        <f t="shared" si="246"/>
        <v>4.1544449540548909E-4</v>
      </c>
      <c r="N3169">
        <f t="shared" si="247"/>
        <v>9005296.1311483178</v>
      </c>
      <c r="O3169">
        <f t="shared" si="248"/>
        <v>2.4634923077960109</v>
      </c>
      <c r="P3169" s="3">
        <f t="shared" si="249"/>
        <v>4.1544449540548909E-4</v>
      </c>
      <c r="Q3169" t="s">
        <v>1637</v>
      </c>
    </row>
    <row r="3170" spans="1:19" x14ac:dyDescent="0.35">
      <c r="A3170" t="s">
        <v>73</v>
      </c>
      <c r="B3170" t="s">
        <v>68</v>
      </c>
      <c r="C3170" t="s">
        <v>39</v>
      </c>
      <c r="D3170" t="s">
        <v>40</v>
      </c>
      <c r="E3170" t="s">
        <v>980</v>
      </c>
      <c r="F3170" t="s">
        <v>981</v>
      </c>
      <c r="H3170" t="s">
        <v>128</v>
      </c>
      <c r="I3170" s="3">
        <v>3.6366473067680902E-4</v>
      </c>
      <c r="J3170" s="7">
        <v>13377936548.860001</v>
      </c>
      <c r="K3170">
        <v>3.6555</v>
      </c>
      <c r="L3170" s="3">
        <f t="shared" si="245"/>
        <v>0.99383417865528345</v>
      </c>
      <c r="M3170" s="3">
        <f t="shared" si="246"/>
        <v>3.6592093378079324E-4</v>
      </c>
      <c r="N3170">
        <f t="shared" si="247"/>
        <v>4895267.0340190539</v>
      </c>
      <c r="O3170">
        <f t="shared" si="248"/>
        <v>1.3391511514208874</v>
      </c>
      <c r="P3170" s="3">
        <f t="shared" si="249"/>
        <v>3.6592093378079324E-4</v>
      </c>
      <c r="Q3170" t="s">
        <v>1638</v>
      </c>
      <c r="R3170" t="s">
        <v>920</v>
      </c>
      <c r="S3170" t="s">
        <v>982</v>
      </c>
    </row>
    <row r="3171" spans="1:19" x14ac:dyDescent="0.35">
      <c r="A3171" t="s">
        <v>73</v>
      </c>
      <c r="B3171" t="s">
        <v>68</v>
      </c>
      <c r="C3171" t="s">
        <v>29</v>
      </c>
      <c r="D3171" t="s">
        <v>30</v>
      </c>
      <c r="E3171" t="s">
        <v>1442</v>
      </c>
      <c r="F3171" t="s">
        <v>1443</v>
      </c>
      <c r="G3171" t="s">
        <v>1444</v>
      </c>
      <c r="H3171" t="s">
        <v>452</v>
      </c>
      <c r="I3171" s="3">
        <v>3.72478733491743E-3</v>
      </c>
      <c r="J3171" s="7">
        <v>4774779027.79</v>
      </c>
      <c r="K3171">
        <v>3.6555</v>
      </c>
      <c r="L3171" s="3">
        <f t="shared" si="245"/>
        <v>0.98755954466773221</v>
      </c>
      <c r="M3171" s="3">
        <f t="shared" si="246"/>
        <v>3.7717091136723786E-3</v>
      </c>
      <c r="N3171">
        <f t="shared" si="247"/>
        <v>18009077.574887283</v>
      </c>
      <c r="O3171">
        <f t="shared" si="248"/>
        <v>4.9265702571159302</v>
      </c>
      <c r="P3171" s="3">
        <f t="shared" si="249"/>
        <v>3.7717091136723786E-3</v>
      </c>
      <c r="Q3171" t="s">
        <v>1638</v>
      </c>
      <c r="R3171" t="s">
        <v>452</v>
      </c>
      <c r="S3171" t="s">
        <v>1444</v>
      </c>
    </row>
    <row r="3172" spans="1:19" x14ac:dyDescent="0.35">
      <c r="A3172" t="s">
        <v>73</v>
      </c>
      <c r="B3172" t="s">
        <v>68</v>
      </c>
      <c r="C3172" t="s">
        <v>1636</v>
      </c>
      <c r="D3172" t="s">
        <v>1636</v>
      </c>
      <c r="E3172" t="s">
        <v>361</v>
      </c>
      <c r="F3172" t="s">
        <v>362</v>
      </c>
      <c r="G3172" t="s">
        <v>363</v>
      </c>
      <c r="H3172" t="s">
        <v>128</v>
      </c>
      <c r="I3172" s="3">
        <v>7.7248006909972061E-4</v>
      </c>
      <c r="J3172" s="7">
        <v>21676291853.040001</v>
      </c>
      <c r="K3172">
        <v>3.6555</v>
      </c>
      <c r="L3172" s="3">
        <f t="shared" si="245"/>
        <v>0.98764704500475498</v>
      </c>
      <c r="M3172" s="3">
        <f t="shared" si="246"/>
        <v>7.8214183194969368E-4</v>
      </c>
      <c r="N3172">
        <f t="shared" si="247"/>
        <v>16953934.619812928</v>
      </c>
      <c r="O3172">
        <f t="shared" si="248"/>
        <v>4.63792494044944</v>
      </c>
      <c r="P3172" s="3">
        <f t="shared" si="249"/>
        <v>7.8214183194969379E-4</v>
      </c>
      <c r="Q3172" t="s">
        <v>1637</v>
      </c>
    </row>
    <row r="3173" spans="1:19" x14ac:dyDescent="0.35">
      <c r="A3173" t="s">
        <v>73</v>
      </c>
      <c r="B3173" t="s">
        <v>68</v>
      </c>
      <c r="C3173" t="s">
        <v>1636</v>
      </c>
      <c r="D3173" t="s">
        <v>1636</v>
      </c>
      <c r="E3173" t="s">
        <v>341</v>
      </c>
      <c r="F3173" t="s">
        <v>342</v>
      </c>
      <c r="G3173" t="s">
        <v>343</v>
      </c>
      <c r="H3173" t="s">
        <v>128</v>
      </c>
      <c r="I3173" s="3">
        <v>3.4794334106017947E-4</v>
      </c>
      <c r="J3173" s="7">
        <v>21676291853.040001</v>
      </c>
      <c r="K3173">
        <v>3.6555</v>
      </c>
      <c r="L3173" s="3">
        <f t="shared" si="245"/>
        <v>0.98764704500475498</v>
      </c>
      <c r="M3173" s="3">
        <f t="shared" si="246"/>
        <v>3.52295228158663E-4</v>
      </c>
      <c r="N3173">
        <f t="shared" si="247"/>
        <v>7636454.1840004949</v>
      </c>
      <c r="O3173">
        <f t="shared" si="248"/>
        <v>2.0890313729997252</v>
      </c>
      <c r="P3173" s="3">
        <f t="shared" si="249"/>
        <v>3.52295228158663E-4</v>
      </c>
      <c r="Q3173" t="s">
        <v>1637</v>
      </c>
    </row>
    <row r="3174" spans="1:19" x14ac:dyDescent="0.35">
      <c r="A3174" t="s">
        <v>73</v>
      </c>
      <c r="B3174" t="s">
        <v>68</v>
      </c>
      <c r="C3174" t="s">
        <v>29</v>
      </c>
      <c r="D3174" t="s">
        <v>30</v>
      </c>
      <c r="E3174" t="s">
        <v>104</v>
      </c>
      <c r="F3174" t="s">
        <v>105</v>
      </c>
      <c r="G3174" t="s">
        <v>62</v>
      </c>
      <c r="H3174" t="s">
        <v>33</v>
      </c>
      <c r="I3174" s="3">
        <v>1.10810874293877E-3</v>
      </c>
      <c r="J3174" s="7">
        <v>4774779027.79</v>
      </c>
      <c r="K3174">
        <v>3.6555</v>
      </c>
      <c r="L3174" s="3">
        <f t="shared" si="245"/>
        <v>0.98755954466773221</v>
      </c>
      <c r="M3174" s="3">
        <f t="shared" si="246"/>
        <v>1.1220677769982943E-3</v>
      </c>
      <c r="N3174">
        <f t="shared" si="247"/>
        <v>5357625.6893704021</v>
      </c>
      <c r="O3174">
        <f t="shared" si="248"/>
        <v>1.4656341647846813</v>
      </c>
      <c r="P3174" s="3">
        <f t="shared" si="249"/>
        <v>1.1220677769982943E-3</v>
      </c>
      <c r="Q3174" t="s">
        <v>1638</v>
      </c>
      <c r="R3174" t="s">
        <v>33</v>
      </c>
      <c r="S3174" t="s">
        <v>62</v>
      </c>
    </row>
    <row r="3175" spans="1:19" x14ac:dyDescent="0.35">
      <c r="A3175" t="s">
        <v>73</v>
      </c>
      <c r="B3175" t="s">
        <v>68</v>
      </c>
      <c r="C3175" t="s">
        <v>76</v>
      </c>
      <c r="D3175" t="s">
        <v>77</v>
      </c>
      <c r="E3175" t="s">
        <v>980</v>
      </c>
      <c r="F3175" t="s">
        <v>981</v>
      </c>
      <c r="H3175" t="s">
        <v>128</v>
      </c>
      <c r="I3175" s="3">
        <v>6.4303891705582198E-4</v>
      </c>
      <c r="J3175" s="7">
        <v>3523576276.3899999</v>
      </c>
      <c r="K3175">
        <v>3.6555</v>
      </c>
      <c r="L3175" s="3">
        <f t="shared" si="245"/>
        <v>0.96427497067965462</v>
      </c>
      <c r="M3175" s="3">
        <f t="shared" si="246"/>
        <v>6.6686260310436739E-4</v>
      </c>
      <c r="N3175">
        <f t="shared" si="247"/>
        <v>2349741.247910229</v>
      </c>
      <c r="O3175">
        <f t="shared" si="248"/>
        <v>0.64279612854882484</v>
      </c>
      <c r="P3175" s="3">
        <f t="shared" si="249"/>
        <v>6.6686260310436728E-4</v>
      </c>
      <c r="Q3175" t="s">
        <v>1638</v>
      </c>
      <c r="R3175" t="s">
        <v>920</v>
      </c>
      <c r="S3175" t="s">
        <v>982</v>
      </c>
    </row>
    <row r="3176" spans="1:19" x14ac:dyDescent="0.35">
      <c r="A3176" t="s">
        <v>73</v>
      </c>
      <c r="B3176" t="s">
        <v>68</v>
      </c>
      <c r="C3176" t="s">
        <v>1636</v>
      </c>
      <c r="D3176" t="s">
        <v>1636</v>
      </c>
      <c r="E3176" t="s">
        <v>391</v>
      </c>
      <c r="F3176" t="s">
        <v>392</v>
      </c>
      <c r="G3176" t="s">
        <v>343</v>
      </c>
      <c r="H3176" t="s">
        <v>128</v>
      </c>
      <c r="I3176" s="3">
        <v>1.06789222375548E-3</v>
      </c>
      <c r="J3176" s="7">
        <v>21676291853.040001</v>
      </c>
      <c r="K3176">
        <v>3.6555</v>
      </c>
      <c r="L3176" s="3">
        <f t="shared" si="245"/>
        <v>0.98764704500475498</v>
      </c>
      <c r="M3176" s="3">
        <f t="shared" si="246"/>
        <v>1.0812488420398592E-3</v>
      </c>
      <c r="N3176">
        <f t="shared" si="247"/>
        <v>23437465.465817533</v>
      </c>
      <c r="O3176">
        <f t="shared" si="248"/>
        <v>6.4115621572473076</v>
      </c>
      <c r="P3176" s="3">
        <f t="shared" si="249"/>
        <v>1.0812488420398592E-3</v>
      </c>
      <c r="Q3176" t="s">
        <v>1637</v>
      </c>
    </row>
    <row r="3177" spans="1:19" x14ac:dyDescent="0.35">
      <c r="A3177" t="s">
        <v>73</v>
      </c>
      <c r="B3177" t="s">
        <v>68</v>
      </c>
      <c r="C3177" t="s">
        <v>39</v>
      </c>
      <c r="D3177" t="s">
        <v>40</v>
      </c>
      <c r="E3177" t="s">
        <v>110</v>
      </c>
      <c r="F3177" t="s">
        <v>111</v>
      </c>
      <c r="G3177" t="s">
        <v>62</v>
      </c>
      <c r="H3177" t="s">
        <v>33</v>
      </c>
      <c r="I3177" s="3">
        <v>1.5943037187345299E-2</v>
      </c>
      <c r="J3177" s="7">
        <v>13377936548.860001</v>
      </c>
      <c r="K3177">
        <v>3.6555</v>
      </c>
      <c r="L3177" s="3">
        <f t="shared" si="245"/>
        <v>0.99383417865528345</v>
      </c>
      <c r="M3177" s="3">
        <f t="shared" si="246"/>
        <v>1.6041948978769451E-2</v>
      </c>
      <c r="N3177">
        <f t="shared" si="247"/>
        <v>214608175.55802721</v>
      </c>
      <c r="O3177">
        <f t="shared" si="248"/>
        <v>58.708295871434061</v>
      </c>
      <c r="P3177" s="3">
        <f t="shared" si="249"/>
        <v>1.6041948978769451E-2</v>
      </c>
      <c r="Q3177" t="s">
        <v>1638</v>
      </c>
      <c r="R3177" t="s">
        <v>33</v>
      </c>
      <c r="S3177" t="s">
        <v>62</v>
      </c>
    </row>
    <row r="3178" spans="1:19" x14ac:dyDescent="0.35">
      <c r="A3178" t="s">
        <v>73</v>
      </c>
      <c r="B3178" t="s">
        <v>68</v>
      </c>
      <c r="C3178" t="s">
        <v>1636</v>
      </c>
      <c r="D3178" t="s">
        <v>1636</v>
      </c>
      <c r="E3178" t="s">
        <v>350</v>
      </c>
      <c r="F3178" t="s">
        <v>351</v>
      </c>
      <c r="H3178" t="s">
        <v>128</v>
      </c>
      <c r="I3178" s="3">
        <v>1.0368255201410921E-2</v>
      </c>
      <c r="J3178" s="7">
        <v>21676291853.040001</v>
      </c>
      <c r="K3178">
        <v>3.6555</v>
      </c>
      <c r="L3178" s="3">
        <f t="shared" si="245"/>
        <v>0.98764704500475498</v>
      </c>
      <c r="M3178" s="3">
        <f t="shared" si="246"/>
        <v>1.0497935729014411E-2</v>
      </c>
      <c r="N3178">
        <f t="shared" si="247"/>
        <v>227556318.71657261</v>
      </c>
      <c r="O3178">
        <f t="shared" si="248"/>
        <v>62.250394943666421</v>
      </c>
      <c r="P3178" s="3">
        <f t="shared" si="249"/>
        <v>1.0497935729014411E-2</v>
      </c>
      <c r="Q3178" t="s">
        <v>1637</v>
      </c>
    </row>
    <row r="3179" spans="1:19" x14ac:dyDescent="0.35">
      <c r="A3179" t="s">
        <v>73</v>
      </c>
      <c r="B3179" t="s">
        <v>68</v>
      </c>
      <c r="C3179" t="s">
        <v>39</v>
      </c>
      <c r="D3179" t="s">
        <v>40</v>
      </c>
      <c r="E3179" t="s">
        <v>1442</v>
      </c>
      <c r="F3179" t="s">
        <v>1443</v>
      </c>
      <c r="G3179" t="s">
        <v>1444</v>
      </c>
      <c r="H3179" t="s">
        <v>452</v>
      </c>
      <c r="I3179" s="3">
        <v>1.3641860095162E-3</v>
      </c>
      <c r="J3179" s="7">
        <v>13377936548.860001</v>
      </c>
      <c r="K3179">
        <v>3.6555</v>
      </c>
      <c r="L3179" s="3">
        <f t="shared" si="245"/>
        <v>0.99383417865528345</v>
      </c>
      <c r="M3179" s="3">
        <f t="shared" si="246"/>
        <v>1.3726495212330336E-3</v>
      </c>
      <c r="N3179">
        <f t="shared" si="247"/>
        <v>18363218.198878583</v>
      </c>
      <c r="O3179">
        <f t="shared" si="248"/>
        <v>5.0234491037829532</v>
      </c>
      <c r="P3179" s="3">
        <f t="shared" si="249"/>
        <v>1.3726495212330336E-3</v>
      </c>
      <c r="Q3179" t="s">
        <v>1638</v>
      </c>
      <c r="R3179" t="s">
        <v>452</v>
      </c>
      <c r="S3179" t="s">
        <v>1444</v>
      </c>
    </row>
    <row r="3180" spans="1:19" x14ac:dyDescent="0.35">
      <c r="A3180" t="s">
        <v>73</v>
      </c>
      <c r="B3180" t="s">
        <v>68</v>
      </c>
      <c r="C3180" t="s">
        <v>1636</v>
      </c>
      <c r="D3180" t="s">
        <v>1636</v>
      </c>
      <c r="E3180" t="s">
        <v>381</v>
      </c>
      <c r="F3180" t="s">
        <v>382</v>
      </c>
      <c r="G3180" t="s">
        <v>1645</v>
      </c>
      <c r="H3180" t="s">
        <v>128</v>
      </c>
      <c r="I3180" s="3">
        <v>5.1145961177180592E-3</v>
      </c>
      <c r="J3180" s="7">
        <v>21676291853.040001</v>
      </c>
      <c r="K3180">
        <v>3.6555</v>
      </c>
      <c r="L3180" s="3">
        <f t="shared" si="245"/>
        <v>0.98764704500475498</v>
      </c>
      <c r="M3180" s="3">
        <f t="shared" si="246"/>
        <v>5.1785667193419644E-3</v>
      </c>
      <c r="N3180">
        <f t="shared" si="247"/>
        <v>112252123.5888963</v>
      </c>
      <c r="O3180">
        <f t="shared" si="248"/>
        <v>30.707734533961514</v>
      </c>
      <c r="P3180" s="3">
        <f t="shared" si="249"/>
        <v>5.1785667193419644E-3</v>
      </c>
      <c r="Q3180" t="s">
        <v>1637</v>
      </c>
    </row>
    <row r="3181" spans="1:19" x14ac:dyDescent="0.35">
      <c r="A3181" t="s">
        <v>73</v>
      </c>
      <c r="B3181" t="s">
        <v>68</v>
      </c>
      <c r="C3181" t="s">
        <v>1636</v>
      </c>
      <c r="D3181" t="s">
        <v>1636</v>
      </c>
      <c r="E3181" t="s">
        <v>1398</v>
      </c>
      <c r="F3181" t="s">
        <v>1399</v>
      </c>
      <c r="H3181" t="s">
        <v>128</v>
      </c>
      <c r="I3181" s="3">
        <v>4.2104639991944609E-3</v>
      </c>
      <c r="J3181" s="7">
        <v>21676291853.040001</v>
      </c>
      <c r="K3181">
        <v>3.6555</v>
      </c>
      <c r="L3181" s="3">
        <f t="shared" si="245"/>
        <v>0.98764704500475498</v>
      </c>
      <c r="M3181" s="3">
        <f t="shared" si="246"/>
        <v>4.2631262053481767E-3</v>
      </c>
      <c r="N3181">
        <f t="shared" si="247"/>
        <v>92408767.833470017</v>
      </c>
      <c r="O3181">
        <f t="shared" si="248"/>
        <v>25.279378425241422</v>
      </c>
      <c r="P3181" s="3">
        <f t="shared" si="249"/>
        <v>4.2631262053481767E-3</v>
      </c>
      <c r="Q3181" t="s">
        <v>1637</v>
      </c>
    </row>
    <row r="3182" spans="1:19" x14ac:dyDescent="0.35">
      <c r="A3182" t="s">
        <v>73</v>
      </c>
      <c r="B3182" t="s">
        <v>68</v>
      </c>
      <c r="C3182" t="s">
        <v>29</v>
      </c>
      <c r="D3182" t="s">
        <v>30</v>
      </c>
      <c r="E3182" t="s">
        <v>559</v>
      </c>
      <c r="F3182" t="s">
        <v>560</v>
      </c>
      <c r="G3182" t="s">
        <v>561</v>
      </c>
      <c r="H3182" t="s">
        <v>452</v>
      </c>
      <c r="I3182" s="3">
        <v>2.9636866366202198E-2</v>
      </c>
      <c r="J3182" s="7">
        <v>4774779027.79</v>
      </c>
      <c r="K3182">
        <v>3.6555</v>
      </c>
      <c r="L3182" s="3">
        <f t="shared" si="245"/>
        <v>0.98755954466773221</v>
      </c>
      <c r="M3182" s="3">
        <f t="shared" si="246"/>
        <v>3.0010207005972105E-2</v>
      </c>
      <c r="N3182">
        <f t="shared" si="247"/>
        <v>143292107.03175214</v>
      </c>
      <c r="O3182">
        <f t="shared" si="248"/>
        <v>39.199044462249248</v>
      </c>
      <c r="P3182" s="3">
        <f t="shared" si="249"/>
        <v>3.0010207005972105E-2</v>
      </c>
      <c r="Q3182" t="s">
        <v>1638</v>
      </c>
      <c r="R3182" t="s">
        <v>452</v>
      </c>
      <c r="S3182" t="s">
        <v>561</v>
      </c>
    </row>
    <row r="3183" spans="1:19" x14ac:dyDescent="0.35">
      <c r="A3183" t="s">
        <v>73</v>
      </c>
      <c r="B3183" t="s">
        <v>68</v>
      </c>
      <c r="C3183" t="s">
        <v>1636</v>
      </c>
      <c r="D3183" t="s">
        <v>1636</v>
      </c>
      <c r="E3183" t="s">
        <v>1646</v>
      </c>
      <c r="F3183" t="s">
        <v>1647</v>
      </c>
      <c r="G3183" t="s">
        <v>1648</v>
      </c>
      <c r="H3183" t="s">
        <v>128</v>
      </c>
      <c r="I3183" s="3">
        <v>6.7379252270859092E-4</v>
      </c>
      <c r="J3183" s="7">
        <v>21676291853.040001</v>
      </c>
      <c r="K3183">
        <v>3.6555</v>
      </c>
      <c r="L3183" s="3">
        <f t="shared" si="245"/>
        <v>0.98764704500475498</v>
      </c>
      <c r="M3183" s="3">
        <f t="shared" si="246"/>
        <v>6.8221995511093432E-4</v>
      </c>
      <c r="N3183">
        <f t="shared" si="247"/>
        <v>14787998.85495246</v>
      </c>
      <c r="O3183">
        <f t="shared" si="248"/>
        <v>4.0454107112440045</v>
      </c>
      <c r="P3183" s="3">
        <f t="shared" si="249"/>
        <v>6.8221995511093432E-4</v>
      </c>
      <c r="Q3183" t="s">
        <v>1637</v>
      </c>
    </row>
    <row r="3184" spans="1:19" x14ac:dyDescent="0.35">
      <c r="A3184" t="s">
        <v>73</v>
      </c>
      <c r="B3184" t="s">
        <v>68</v>
      </c>
      <c r="C3184" t="s">
        <v>76</v>
      </c>
      <c r="D3184" t="s">
        <v>77</v>
      </c>
      <c r="E3184" t="s">
        <v>986</v>
      </c>
      <c r="H3184" t="s">
        <v>128</v>
      </c>
      <c r="I3184" s="3">
        <v>1.9746140805972701E-2</v>
      </c>
      <c r="J3184" s="7">
        <v>3523576276.3899999</v>
      </c>
      <c r="K3184">
        <v>3.6555</v>
      </c>
      <c r="L3184" s="3">
        <f t="shared" si="245"/>
        <v>0.96427497067965462</v>
      </c>
      <c r="M3184" s="3">
        <f t="shared" si="246"/>
        <v>2.0477707507076465E-2</v>
      </c>
      <c r="N3184">
        <f t="shared" si="247"/>
        <v>72154764.366788045</v>
      </c>
      <c r="O3184">
        <f t="shared" si="248"/>
        <v>19.73868536911176</v>
      </c>
      <c r="P3184" s="3">
        <f t="shared" si="249"/>
        <v>2.0477707507076465E-2</v>
      </c>
      <c r="Q3184" t="s">
        <v>1638</v>
      </c>
      <c r="R3184" t="s">
        <v>920</v>
      </c>
      <c r="S3184" t="s">
        <v>987</v>
      </c>
    </row>
    <row r="3185" spans="1:19" x14ac:dyDescent="0.35">
      <c r="A3185" t="s">
        <v>73</v>
      </c>
      <c r="B3185" t="s">
        <v>68</v>
      </c>
      <c r="C3185" t="s">
        <v>1636</v>
      </c>
      <c r="D3185" t="s">
        <v>1636</v>
      </c>
      <c r="E3185" t="s">
        <v>1649</v>
      </c>
      <c r="F3185" t="s">
        <v>1650</v>
      </c>
      <c r="G3185" t="s">
        <v>1651</v>
      </c>
      <c r="H3185" t="s">
        <v>128</v>
      </c>
      <c r="I3185" s="3">
        <v>9.8874214190065846E-4</v>
      </c>
      <c r="J3185" s="7">
        <v>21676291853.040001</v>
      </c>
      <c r="K3185">
        <v>3.6555</v>
      </c>
      <c r="L3185" s="3">
        <f t="shared" si="245"/>
        <v>0.98764704500475498</v>
      </c>
      <c r="M3185" s="3">
        <f t="shared" si="246"/>
        <v>1.0011087937755114E-3</v>
      </c>
      <c r="N3185">
        <f t="shared" si="247"/>
        <v>21700326.390522819</v>
      </c>
      <c r="O3185">
        <f t="shared" si="248"/>
        <v>5.9363497170080208</v>
      </c>
      <c r="P3185" s="3">
        <f t="shared" si="249"/>
        <v>1.0011087937755114E-3</v>
      </c>
      <c r="Q3185" t="s">
        <v>1637</v>
      </c>
    </row>
    <row r="3186" spans="1:19" x14ac:dyDescent="0.35">
      <c r="A3186" t="s">
        <v>73</v>
      </c>
      <c r="B3186" t="s">
        <v>68</v>
      </c>
      <c r="C3186" t="s">
        <v>29</v>
      </c>
      <c r="D3186" t="s">
        <v>30</v>
      </c>
      <c r="E3186" t="s">
        <v>110</v>
      </c>
      <c r="F3186" t="s">
        <v>111</v>
      </c>
      <c r="G3186" t="s">
        <v>62</v>
      </c>
      <c r="H3186" t="s">
        <v>33</v>
      </c>
      <c r="I3186" s="3">
        <v>2.3687054252945299E-2</v>
      </c>
      <c r="J3186" s="7">
        <v>4774779027.79</v>
      </c>
      <c r="K3186">
        <v>3.6555</v>
      </c>
      <c r="L3186" s="3">
        <f t="shared" si="245"/>
        <v>0.98755954466773221</v>
      </c>
      <c r="M3186" s="3">
        <f t="shared" si="246"/>
        <v>2.3985444098882047E-2</v>
      </c>
      <c r="N3186">
        <f t="shared" si="247"/>
        <v>114525195.45557141</v>
      </c>
      <c r="O3186">
        <f t="shared" si="248"/>
        <v>31.329556956796996</v>
      </c>
      <c r="P3186" s="3">
        <f t="shared" si="249"/>
        <v>2.3985444098882047E-2</v>
      </c>
      <c r="Q3186" t="s">
        <v>1638</v>
      </c>
      <c r="R3186" t="s">
        <v>33</v>
      </c>
      <c r="S3186" t="s">
        <v>62</v>
      </c>
    </row>
    <row r="3187" spans="1:19" x14ac:dyDescent="0.35">
      <c r="A3187" t="s">
        <v>73</v>
      </c>
      <c r="B3187" t="s">
        <v>68</v>
      </c>
      <c r="C3187" t="s">
        <v>1636</v>
      </c>
      <c r="D3187" t="s">
        <v>1636</v>
      </c>
      <c r="E3187" t="s">
        <v>263</v>
      </c>
      <c r="F3187" t="s">
        <v>264</v>
      </c>
      <c r="G3187" t="s">
        <v>265</v>
      </c>
      <c r="H3187" t="s">
        <v>128</v>
      </c>
      <c r="I3187" s="3">
        <v>1.9744081534085502E-3</v>
      </c>
      <c r="J3187" s="7">
        <v>21676291853.040001</v>
      </c>
      <c r="K3187">
        <v>3.6555</v>
      </c>
      <c r="L3187" s="3">
        <f t="shared" si="245"/>
        <v>0.98764704500475498</v>
      </c>
      <c r="M3187" s="3">
        <f t="shared" si="246"/>
        <v>1.9991029825832613E-3</v>
      </c>
      <c r="N3187">
        <f t="shared" si="247"/>
        <v>43333139.694757514</v>
      </c>
      <c r="O3187">
        <f t="shared" si="248"/>
        <v>11.854230527905214</v>
      </c>
      <c r="P3187" s="3">
        <f t="shared" si="249"/>
        <v>1.9991029825832613E-3</v>
      </c>
      <c r="Q3187" t="s">
        <v>1637</v>
      </c>
    </row>
    <row r="3188" spans="1:19" x14ac:dyDescent="0.35">
      <c r="A3188" t="s">
        <v>73</v>
      </c>
      <c r="B3188" t="s">
        <v>68</v>
      </c>
      <c r="C3188" t="s">
        <v>39</v>
      </c>
      <c r="D3188" t="s">
        <v>40</v>
      </c>
      <c r="E3188" t="s">
        <v>986</v>
      </c>
      <c r="H3188" t="s">
        <v>128</v>
      </c>
      <c r="I3188" s="3">
        <v>5.36886839552074E-3</v>
      </c>
      <c r="J3188" s="7">
        <v>13377936548.860001</v>
      </c>
      <c r="K3188">
        <v>3.6555</v>
      </c>
      <c r="L3188" s="3">
        <f t="shared" si="245"/>
        <v>0.99383417865528345</v>
      </c>
      <c r="M3188" s="3">
        <f t="shared" si="246"/>
        <v>5.4021772553497173E-3</v>
      </c>
      <c r="N3188">
        <f t="shared" si="247"/>
        <v>72269984.547763184</v>
      </c>
      <c r="O3188">
        <f t="shared" si="248"/>
        <v>19.770205046577264</v>
      </c>
      <c r="P3188" s="3">
        <f t="shared" si="249"/>
        <v>5.4021772553497173E-3</v>
      </c>
      <c r="Q3188" t="s">
        <v>1638</v>
      </c>
      <c r="R3188" t="s">
        <v>920</v>
      </c>
      <c r="S3188" t="s">
        <v>987</v>
      </c>
    </row>
    <row r="3189" spans="1:19" x14ac:dyDescent="0.35">
      <c r="A3189" t="s">
        <v>73</v>
      </c>
      <c r="B3189" t="s">
        <v>68</v>
      </c>
      <c r="C3189" t="s">
        <v>76</v>
      </c>
      <c r="D3189" t="s">
        <v>77</v>
      </c>
      <c r="E3189" t="s">
        <v>112</v>
      </c>
      <c r="F3189" t="s">
        <v>113</v>
      </c>
      <c r="G3189" t="s">
        <v>62</v>
      </c>
      <c r="H3189" t="s">
        <v>33</v>
      </c>
      <c r="I3189" s="3">
        <v>2.9764519191192002E-3</v>
      </c>
      <c r="J3189" s="7">
        <v>3523576276.3899999</v>
      </c>
      <c r="K3189">
        <v>3.6555</v>
      </c>
      <c r="L3189" s="3">
        <f t="shared" si="245"/>
        <v>0.96427497067965462</v>
      </c>
      <c r="M3189" s="3">
        <f t="shared" si="246"/>
        <v>3.0867252698898668E-3</v>
      </c>
      <c r="N3189">
        <f t="shared" si="247"/>
        <v>10876311.932717454</v>
      </c>
      <c r="O3189">
        <f t="shared" si="248"/>
        <v>2.9753281172801129</v>
      </c>
      <c r="P3189" s="3">
        <f t="shared" si="249"/>
        <v>3.0867252698898668E-3</v>
      </c>
      <c r="Q3189" t="s">
        <v>1638</v>
      </c>
      <c r="R3189" t="s">
        <v>33</v>
      </c>
      <c r="S3189" t="s">
        <v>62</v>
      </c>
    </row>
    <row r="3190" spans="1:19" x14ac:dyDescent="0.35">
      <c r="A3190" t="s">
        <v>73</v>
      </c>
      <c r="B3190" t="s">
        <v>68</v>
      </c>
      <c r="C3190" t="s">
        <v>1636</v>
      </c>
      <c r="D3190" t="s">
        <v>1636</v>
      </c>
      <c r="E3190" t="s">
        <v>396</v>
      </c>
      <c r="F3190" t="s">
        <v>397</v>
      </c>
      <c r="G3190" t="s">
        <v>312</v>
      </c>
      <c r="H3190" t="s">
        <v>128</v>
      </c>
      <c r="I3190" s="3">
        <v>1.268468190283831E-3</v>
      </c>
      <c r="J3190" s="7">
        <v>21676291853.040001</v>
      </c>
      <c r="K3190">
        <v>3.6555</v>
      </c>
      <c r="L3190" s="3">
        <f t="shared" si="245"/>
        <v>0.98764704500475498</v>
      </c>
      <c r="M3190" s="3">
        <f t="shared" si="246"/>
        <v>1.2843335042608507E-3</v>
      </c>
      <c r="N3190">
        <f t="shared" si="247"/>
        <v>27839587.874995794</v>
      </c>
      <c r="O3190">
        <f t="shared" si="248"/>
        <v>7.6158084735318825</v>
      </c>
      <c r="P3190" s="3">
        <f t="shared" si="249"/>
        <v>1.2843335042608507E-3</v>
      </c>
      <c r="Q3190" t="s">
        <v>1637</v>
      </c>
    </row>
    <row r="3191" spans="1:19" x14ac:dyDescent="0.35">
      <c r="A3191" t="s">
        <v>73</v>
      </c>
      <c r="B3191" t="s">
        <v>68</v>
      </c>
      <c r="C3191" t="s">
        <v>1636</v>
      </c>
      <c r="D3191" t="s">
        <v>1636</v>
      </c>
      <c r="E3191" t="s">
        <v>400</v>
      </c>
      <c r="F3191" t="s">
        <v>401</v>
      </c>
      <c r="H3191" t="s">
        <v>128</v>
      </c>
      <c r="I3191" s="3">
        <v>1.0412461368318061E-3</v>
      </c>
      <c r="J3191" s="7">
        <v>21676291853.040001</v>
      </c>
      <c r="K3191">
        <v>3.6555</v>
      </c>
      <c r="L3191" s="3">
        <f t="shared" si="245"/>
        <v>0.98764704500475498</v>
      </c>
      <c r="M3191" s="3">
        <f t="shared" si="246"/>
        <v>1.0542694802744973E-3</v>
      </c>
      <c r="N3191">
        <f t="shared" si="247"/>
        <v>22852652.946182802</v>
      </c>
      <c r="O3191">
        <f t="shared" si="248"/>
        <v>6.2515806172022437</v>
      </c>
      <c r="P3191" s="3">
        <f t="shared" si="249"/>
        <v>1.0542694802744973E-3</v>
      </c>
      <c r="Q3191" t="s">
        <v>1637</v>
      </c>
    </row>
    <row r="3192" spans="1:19" x14ac:dyDescent="0.35">
      <c r="A3192" t="s">
        <v>73</v>
      </c>
      <c r="B3192" t="s">
        <v>68</v>
      </c>
      <c r="C3192" t="s">
        <v>39</v>
      </c>
      <c r="D3192" t="s">
        <v>40</v>
      </c>
      <c r="E3192" t="s">
        <v>559</v>
      </c>
      <c r="F3192" t="s">
        <v>560</v>
      </c>
      <c r="G3192" t="s">
        <v>561</v>
      </c>
      <c r="H3192" t="s">
        <v>452</v>
      </c>
      <c r="I3192" s="3">
        <v>1.8901044892768099E-3</v>
      </c>
      <c r="J3192" s="7">
        <v>13377936548.860001</v>
      </c>
      <c r="K3192">
        <v>3.6555</v>
      </c>
      <c r="L3192" s="3">
        <f t="shared" si="245"/>
        <v>0.99383417865528345</v>
      </c>
      <c r="M3192" s="3">
        <f t="shared" si="246"/>
        <v>1.9018308384545935E-3</v>
      </c>
      <c r="N3192">
        <f t="shared" si="247"/>
        <v>25442572.283510767</v>
      </c>
      <c r="O3192">
        <f t="shared" si="248"/>
        <v>6.9600799571907448</v>
      </c>
      <c r="P3192" s="3">
        <f t="shared" si="249"/>
        <v>1.9018308384545935E-3</v>
      </c>
      <c r="Q3192" t="s">
        <v>1638</v>
      </c>
      <c r="R3192" t="s">
        <v>452</v>
      </c>
      <c r="S3192" t="s">
        <v>561</v>
      </c>
    </row>
    <row r="3193" spans="1:19" x14ac:dyDescent="0.35">
      <c r="A3193" t="s">
        <v>73</v>
      </c>
      <c r="B3193" t="s">
        <v>68</v>
      </c>
      <c r="C3193" t="s">
        <v>39</v>
      </c>
      <c r="D3193" t="s">
        <v>40</v>
      </c>
      <c r="E3193" t="s">
        <v>112</v>
      </c>
      <c r="F3193" t="s">
        <v>113</v>
      </c>
      <c r="G3193" t="s">
        <v>62</v>
      </c>
      <c r="H3193" t="s">
        <v>33</v>
      </c>
      <c r="I3193" s="3">
        <v>2.9504221410903801E-2</v>
      </c>
      <c r="J3193" s="7">
        <v>13377936548.860001</v>
      </c>
      <c r="K3193">
        <v>3.6555</v>
      </c>
      <c r="L3193" s="3">
        <f t="shared" si="245"/>
        <v>0.99383417865528345</v>
      </c>
      <c r="M3193" s="3">
        <f t="shared" si="246"/>
        <v>2.9687267800373663E-2</v>
      </c>
      <c r="N3193">
        <f t="shared" si="247"/>
        <v>397154384.94241345</v>
      </c>
      <c r="O3193">
        <f t="shared" si="248"/>
        <v>108.64570782175173</v>
      </c>
      <c r="P3193" s="3">
        <f t="shared" si="249"/>
        <v>2.9687267800373663E-2</v>
      </c>
      <c r="Q3193" t="s">
        <v>1638</v>
      </c>
      <c r="R3193" t="s">
        <v>33</v>
      </c>
      <c r="S3193" t="s">
        <v>62</v>
      </c>
    </row>
    <row r="3194" spans="1:19" x14ac:dyDescent="0.35">
      <c r="A3194" t="s">
        <v>73</v>
      </c>
      <c r="B3194" t="s">
        <v>68</v>
      </c>
      <c r="C3194" t="s">
        <v>1636</v>
      </c>
      <c r="D3194" t="s">
        <v>1636</v>
      </c>
      <c r="E3194" t="s">
        <v>310</v>
      </c>
      <c r="F3194" t="s">
        <v>311</v>
      </c>
      <c r="H3194" t="s">
        <v>128</v>
      </c>
      <c r="I3194" s="3">
        <v>1.803601272826187E-4</v>
      </c>
      <c r="J3194" s="7">
        <v>21676291853.040001</v>
      </c>
      <c r="K3194">
        <v>3.6555</v>
      </c>
      <c r="L3194" s="3">
        <f t="shared" si="245"/>
        <v>0.98764704500475498</v>
      </c>
      <c r="M3194" s="3">
        <f t="shared" si="246"/>
        <v>1.8261597419324063E-4</v>
      </c>
      <c r="N3194">
        <f t="shared" si="247"/>
        <v>3958437.1536399047</v>
      </c>
      <c r="O3194">
        <f t="shared" si="248"/>
        <v>1.0828716054274121</v>
      </c>
      <c r="P3194" s="3">
        <f t="shared" si="249"/>
        <v>1.8261597419324063E-4</v>
      </c>
      <c r="Q3194" t="s">
        <v>1637</v>
      </c>
    </row>
    <row r="3195" spans="1:19" x14ac:dyDescent="0.35">
      <c r="A3195" t="s">
        <v>73</v>
      </c>
      <c r="B3195" t="s">
        <v>68</v>
      </c>
      <c r="C3195" t="s">
        <v>39</v>
      </c>
      <c r="D3195" t="s">
        <v>40</v>
      </c>
      <c r="E3195" t="s">
        <v>562</v>
      </c>
      <c r="F3195" t="s">
        <v>563</v>
      </c>
      <c r="G3195" t="s">
        <v>564</v>
      </c>
      <c r="H3195" t="s">
        <v>452</v>
      </c>
      <c r="I3195" s="3">
        <v>8.0496954290947397E-3</v>
      </c>
      <c r="J3195" s="7">
        <v>13377936548.860001</v>
      </c>
      <c r="K3195">
        <v>3.6555</v>
      </c>
      <c r="L3195" s="3">
        <f t="shared" si="245"/>
        <v>0.99383417865528345</v>
      </c>
      <c r="M3195" s="3">
        <f t="shared" si="246"/>
        <v>8.0996363397226427E-3</v>
      </c>
      <c r="N3195">
        <f t="shared" si="247"/>
        <v>108356421.02165018</v>
      </c>
      <c r="O3195">
        <f t="shared" si="248"/>
        <v>29.642024626357593</v>
      </c>
      <c r="P3195" s="3">
        <f t="shared" si="249"/>
        <v>8.0996363397226427E-3</v>
      </c>
      <c r="Q3195" t="s">
        <v>1638</v>
      </c>
      <c r="R3195" t="s">
        <v>452</v>
      </c>
      <c r="S3195" t="s">
        <v>564</v>
      </c>
    </row>
    <row r="3196" spans="1:19" x14ac:dyDescent="0.35">
      <c r="A3196" t="s">
        <v>73</v>
      </c>
      <c r="B3196" t="s">
        <v>68</v>
      </c>
      <c r="C3196" t="s">
        <v>1636</v>
      </c>
      <c r="D3196" t="s">
        <v>1636</v>
      </c>
      <c r="E3196" t="s">
        <v>411</v>
      </c>
      <c r="F3196" t="s">
        <v>412</v>
      </c>
      <c r="G3196" t="s">
        <v>413</v>
      </c>
      <c r="H3196" t="s">
        <v>128</v>
      </c>
      <c r="I3196" s="3">
        <v>2.531013041524607E-5</v>
      </c>
      <c r="J3196" s="7">
        <v>21676291853.040001</v>
      </c>
      <c r="K3196">
        <v>3.6555</v>
      </c>
      <c r="L3196" s="3">
        <f t="shared" si="245"/>
        <v>0.98764704500475498</v>
      </c>
      <c r="M3196" s="3">
        <f t="shared" si="246"/>
        <v>2.5626695835579821E-5</v>
      </c>
      <c r="N3196">
        <f t="shared" si="247"/>
        <v>555491.738161113</v>
      </c>
      <c r="O3196">
        <f t="shared" si="248"/>
        <v>0.15196053567531473</v>
      </c>
      <c r="P3196" s="3">
        <f t="shared" si="249"/>
        <v>2.5626695835579821E-5</v>
      </c>
      <c r="Q3196" t="s">
        <v>1637</v>
      </c>
    </row>
    <row r="3197" spans="1:19" x14ac:dyDescent="0.35">
      <c r="A3197" t="s">
        <v>73</v>
      </c>
      <c r="B3197" t="s">
        <v>68</v>
      </c>
      <c r="C3197" t="s">
        <v>1636</v>
      </c>
      <c r="D3197" t="s">
        <v>1636</v>
      </c>
      <c r="E3197" t="s">
        <v>421</v>
      </c>
      <c r="F3197" t="s">
        <v>422</v>
      </c>
      <c r="G3197" t="s">
        <v>423</v>
      </c>
      <c r="H3197" t="s">
        <v>128</v>
      </c>
      <c r="I3197" s="3">
        <v>1.141220759955706E-4</v>
      </c>
      <c r="J3197" s="7">
        <v>21676291853.040001</v>
      </c>
      <c r="K3197">
        <v>3.6555</v>
      </c>
      <c r="L3197" s="3">
        <f t="shared" si="245"/>
        <v>0.98764704500475498</v>
      </c>
      <c r="M3197" s="3">
        <f t="shared" si="246"/>
        <v>1.1554945319055874E-4</v>
      </c>
      <c r="N3197">
        <f t="shared" si="247"/>
        <v>2504683.6708177356</v>
      </c>
      <c r="O3197">
        <f t="shared" si="248"/>
        <v>0.68518223794767763</v>
      </c>
      <c r="P3197" s="3">
        <f t="shared" si="249"/>
        <v>1.1554945319055876E-4</v>
      </c>
      <c r="Q3197" t="s">
        <v>1637</v>
      </c>
    </row>
    <row r="3198" spans="1:19" x14ac:dyDescent="0.35">
      <c r="A3198" t="s">
        <v>73</v>
      </c>
      <c r="B3198" t="s">
        <v>68</v>
      </c>
      <c r="C3198" t="s">
        <v>39</v>
      </c>
      <c r="D3198" t="s">
        <v>40</v>
      </c>
      <c r="E3198" t="s">
        <v>998</v>
      </c>
      <c r="H3198" t="s">
        <v>128</v>
      </c>
      <c r="I3198" s="3">
        <v>5.8421758223810797E-3</v>
      </c>
      <c r="J3198" s="7">
        <v>13377936548.860001</v>
      </c>
      <c r="K3198">
        <v>3.6555</v>
      </c>
      <c r="L3198" s="3">
        <f t="shared" si="245"/>
        <v>0.99383417865528345</v>
      </c>
      <c r="M3198" s="3">
        <f t="shared" si="246"/>
        <v>5.8784211167761304E-3</v>
      </c>
      <c r="N3198">
        <f t="shared" si="247"/>
        <v>78641144.707709819</v>
      </c>
      <c r="O3198">
        <f t="shared" si="248"/>
        <v>21.513102094846072</v>
      </c>
      <c r="P3198" s="3">
        <f t="shared" si="249"/>
        <v>5.8784211167761304E-3</v>
      </c>
      <c r="Q3198" t="s">
        <v>1638</v>
      </c>
      <c r="R3198" t="s">
        <v>920</v>
      </c>
      <c r="S3198" t="s">
        <v>999</v>
      </c>
    </row>
    <row r="3199" spans="1:19" x14ac:dyDescent="0.35">
      <c r="A3199" t="s">
        <v>73</v>
      </c>
      <c r="B3199" t="s">
        <v>68</v>
      </c>
      <c r="C3199" t="s">
        <v>1636</v>
      </c>
      <c r="D3199" t="s">
        <v>1636</v>
      </c>
      <c r="E3199" t="s">
        <v>424</v>
      </c>
      <c r="F3199" t="s">
        <v>425</v>
      </c>
      <c r="G3199" t="s">
        <v>426</v>
      </c>
      <c r="H3199" t="s">
        <v>128</v>
      </c>
      <c r="I3199" s="3">
        <v>8.7371246768302142E-10</v>
      </c>
      <c r="J3199" s="7">
        <v>21676291853.040001</v>
      </c>
      <c r="K3199">
        <v>3.6555</v>
      </c>
      <c r="L3199" s="3">
        <f t="shared" si="245"/>
        <v>0.98764704500475498</v>
      </c>
      <c r="M3199" s="3">
        <f t="shared" si="246"/>
        <v>8.8464039061526784E-10</v>
      </c>
      <c r="N3199">
        <f t="shared" si="247"/>
        <v>19.175723291963855</v>
      </c>
      <c r="O3199">
        <f t="shared" si="248"/>
        <v>5.2457183126696363E-6</v>
      </c>
      <c r="P3199" s="3">
        <f t="shared" si="249"/>
        <v>8.8464039061526794E-10</v>
      </c>
      <c r="Q3199" t="s">
        <v>1637</v>
      </c>
    </row>
    <row r="3200" spans="1:19" x14ac:dyDescent="0.35">
      <c r="A3200" t="s">
        <v>73</v>
      </c>
      <c r="B3200" t="s">
        <v>68</v>
      </c>
      <c r="C3200" t="s">
        <v>39</v>
      </c>
      <c r="D3200" t="s">
        <v>40</v>
      </c>
      <c r="E3200" t="s">
        <v>1000</v>
      </c>
      <c r="F3200" t="s">
        <v>1001</v>
      </c>
      <c r="H3200" t="s">
        <v>128</v>
      </c>
      <c r="I3200" s="3">
        <v>5.5730010995473601E-3</v>
      </c>
      <c r="J3200" s="7">
        <v>13377936548.860001</v>
      </c>
      <c r="K3200">
        <v>3.6555</v>
      </c>
      <c r="L3200" s="3">
        <f t="shared" si="245"/>
        <v>0.99383417865528345</v>
      </c>
      <c r="M3200" s="3">
        <f t="shared" si="246"/>
        <v>5.6075764138922663E-3</v>
      </c>
      <c r="N3200">
        <f t="shared" si="247"/>
        <v>75017801.457934648</v>
      </c>
      <c r="O3200">
        <f t="shared" si="248"/>
        <v>20.521898907929053</v>
      </c>
      <c r="P3200" s="3">
        <f t="shared" si="249"/>
        <v>5.6075764138922663E-3</v>
      </c>
      <c r="Q3200" t="s">
        <v>1638</v>
      </c>
      <c r="R3200" t="s">
        <v>920</v>
      </c>
      <c r="S3200" t="s">
        <v>1002</v>
      </c>
    </row>
    <row r="3201" spans="1:19" x14ac:dyDescent="0.35">
      <c r="A3201" t="s">
        <v>73</v>
      </c>
      <c r="B3201" t="s">
        <v>68</v>
      </c>
      <c r="C3201" t="s">
        <v>29</v>
      </c>
      <c r="D3201" t="s">
        <v>30</v>
      </c>
      <c r="E3201" t="s">
        <v>112</v>
      </c>
      <c r="F3201" t="s">
        <v>113</v>
      </c>
      <c r="G3201" t="s">
        <v>62</v>
      </c>
      <c r="H3201" t="s">
        <v>33</v>
      </c>
      <c r="I3201" s="3">
        <v>1.330476397355107E-2</v>
      </c>
      <c r="J3201" s="7">
        <v>4774779027.79</v>
      </c>
      <c r="K3201">
        <v>3.6555</v>
      </c>
      <c r="L3201" s="3">
        <f t="shared" si="245"/>
        <v>0.98755954466773221</v>
      </c>
      <c r="M3201" s="3">
        <f t="shared" si="246"/>
        <v>1.3472366345289593E-2</v>
      </c>
      <c r="N3201">
        <f t="shared" si="247"/>
        <v>64327572.280192561</v>
      </c>
      <c r="O3201">
        <f t="shared" si="248"/>
        <v>17.597475661384919</v>
      </c>
      <c r="P3201" s="3">
        <f t="shared" si="249"/>
        <v>1.3472366345289593E-2</v>
      </c>
      <c r="Q3201" t="s">
        <v>1638</v>
      </c>
      <c r="R3201" t="s">
        <v>33</v>
      </c>
      <c r="S3201" t="s">
        <v>62</v>
      </c>
    </row>
    <row r="3202" spans="1:19" x14ac:dyDescent="0.35">
      <c r="A3202" t="s">
        <v>73</v>
      </c>
      <c r="B3202" t="s">
        <v>68</v>
      </c>
      <c r="C3202" t="s">
        <v>1636</v>
      </c>
      <c r="D3202" t="s">
        <v>1636</v>
      </c>
      <c r="E3202" t="s">
        <v>427</v>
      </c>
      <c r="F3202" t="s">
        <v>428</v>
      </c>
      <c r="G3202" t="s">
        <v>429</v>
      </c>
      <c r="H3202" t="s">
        <v>128</v>
      </c>
      <c r="I3202" s="3">
        <v>3.5201520919162732E-2</v>
      </c>
      <c r="J3202" s="7">
        <v>21676291853.040001</v>
      </c>
      <c r="K3202">
        <v>3.6555</v>
      </c>
      <c r="L3202" s="3">
        <f t="shared" ref="L3202:L3265" si="250">SUMIFS($I$2:$I$3582,$A$2:$A$3582,$A3202,$B$2:$B$3582,$B3202,$C$2:$C$3582,$C3202)</f>
        <v>0.98764704500475498</v>
      </c>
      <c r="M3202" s="3">
        <f t="shared" ref="M3202:M3265" si="251">IF(L3202=0,0,I3202/L3202)</f>
        <v>3.5641802501412086E-2</v>
      </c>
      <c r="N3202">
        <f t="shared" ref="N3202:N3265" si="252">M3202*J3202</f>
        <v>772582113.18901956</v>
      </c>
      <c r="O3202">
        <f t="shared" ref="O3202:O3265" si="253">IF(K3202=0,"",N3202/K3202/1000000)</f>
        <v>211.34786299795365</v>
      </c>
      <c r="P3202" s="3">
        <f t="shared" ref="P3202:P3265" si="254">IF(J3202=0,0,N3202/J3202)</f>
        <v>3.5641802501412086E-2</v>
      </c>
      <c r="Q3202" t="s">
        <v>1637</v>
      </c>
    </row>
    <row r="3203" spans="1:19" x14ac:dyDescent="0.35">
      <c r="A3203" t="s">
        <v>73</v>
      </c>
      <c r="B3203" t="s">
        <v>68</v>
      </c>
      <c r="C3203" t="s">
        <v>29</v>
      </c>
      <c r="D3203" t="s">
        <v>30</v>
      </c>
      <c r="E3203" t="s">
        <v>562</v>
      </c>
      <c r="F3203" t="s">
        <v>563</v>
      </c>
      <c r="G3203" t="s">
        <v>564</v>
      </c>
      <c r="H3203" t="s">
        <v>452</v>
      </c>
      <c r="I3203" s="3">
        <v>3.9180520419182199E-2</v>
      </c>
      <c r="J3203" s="7">
        <v>4774779027.79</v>
      </c>
      <c r="K3203">
        <v>3.6555</v>
      </c>
      <c r="L3203" s="3">
        <f t="shared" si="250"/>
        <v>0.98755954466773221</v>
      </c>
      <c r="M3203" s="3">
        <f t="shared" si="251"/>
        <v>3.9674084090154403E-2</v>
      </c>
      <c r="N3203">
        <f t="shared" si="252"/>
        <v>189434984.66044614</v>
      </c>
      <c r="O3203">
        <f t="shared" si="253"/>
        <v>51.821907990820989</v>
      </c>
      <c r="P3203" s="3">
        <f t="shared" si="254"/>
        <v>3.9674084090154403E-2</v>
      </c>
      <c r="Q3203" t="s">
        <v>1638</v>
      </c>
      <c r="R3203" t="s">
        <v>452</v>
      </c>
      <c r="S3203" t="s">
        <v>564</v>
      </c>
    </row>
    <row r="3204" spans="1:19" x14ac:dyDescent="0.35">
      <c r="A3204" t="s">
        <v>73</v>
      </c>
      <c r="B3204" t="s">
        <v>68</v>
      </c>
      <c r="C3204" t="s">
        <v>1636</v>
      </c>
      <c r="D3204" t="s">
        <v>1636</v>
      </c>
      <c r="E3204" t="s">
        <v>431</v>
      </c>
      <c r="F3204" t="s">
        <v>432</v>
      </c>
      <c r="G3204" t="s">
        <v>433</v>
      </c>
      <c r="H3204" t="s">
        <v>128</v>
      </c>
      <c r="I3204" s="3">
        <v>3.4792956208850069E-3</v>
      </c>
      <c r="J3204" s="7">
        <v>21676291853.040001</v>
      </c>
      <c r="K3204">
        <v>3.6555</v>
      </c>
      <c r="L3204" s="3">
        <f t="shared" si="250"/>
        <v>0.98764704500475498</v>
      </c>
      <c r="M3204" s="3">
        <f t="shared" si="251"/>
        <v>3.522812768470599E-3</v>
      </c>
      <c r="N3204">
        <f t="shared" si="252"/>
        <v>76361517.712984532</v>
      </c>
      <c r="O3204">
        <f t="shared" si="253"/>
        <v>20.889486448634806</v>
      </c>
      <c r="P3204" s="3">
        <f t="shared" si="254"/>
        <v>3.522812768470599E-3</v>
      </c>
      <c r="Q3204" t="s">
        <v>1637</v>
      </c>
    </row>
    <row r="3205" spans="1:19" x14ac:dyDescent="0.35">
      <c r="A3205" t="s">
        <v>73</v>
      </c>
      <c r="B3205" t="s">
        <v>68</v>
      </c>
      <c r="C3205" t="s">
        <v>1636</v>
      </c>
      <c r="D3205" t="s">
        <v>1636</v>
      </c>
      <c r="E3205" t="s">
        <v>211</v>
      </c>
      <c r="F3205" t="s">
        <v>212</v>
      </c>
      <c r="G3205" t="s">
        <v>213</v>
      </c>
      <c r="H3205" t="s">
        <v>128</v>
      </c>
      <c r="I3205" s="3">
        <v>7.5662382815606293E-4</v>
      </c>
      <c r="J3205" s="7">
        <v>21676291853.040001</v>
      </c>
      <c r="K3205">
        <v>3.6555</v>
      </c>
      <c r="L3205" s="3">
        <f t="shared" si="250"/>
        <v>0.98764704500475498</v>
      </c>
      <c r="M3205" s="3">
        <f t="shared" si="251"/>
        <v>7.6608726972136106E-4</v>
      </c>
      <c r="N3205">
        <f t="shared" si="252"/>
        <v>16605931.243378796</v>
      </c>
      <c r="O3205">
        <f t="shared" si="253"/>
        <v>4.5427250016082059</v>
      </c>
      <c r="P3205" s="3">
        <f t="shared" si="254"/>
        <v>7.6608726972136106E-4</v>
      </c>
      <c r="Q3205" t="s">
        <v>1637</v>
      </c>
    </row>
    <row r="3206" spans="1:19" x14ac:dyDescent="0.35">
      <c r="A3206" t="s">
        <v>73</v>
      </c>
      <c r="B3206" t="s">
        <v>68</v>
      </c>
      <c r="C3206" t="s">
        <v>76</v>
      </c>
      <c r="D3206" t="s">
        <v>77</v>
      </c>
      <c r="E3206" t="s">
        <v>1000</v>
      </c>
      <c r="F3206" t="s">
        <v>1001</v>
      </c>
      <c r="H3206" t="s">
        <v>128</v>
      </c>
      <c r="I3206" s="3">
        <v>5.1242297634896596E-3</v>
      </c>
      <c r="J3206" s="7">
        <v>3523576276.3899999</v>
      </c>
      <c r="K3206">
        <v>3.6555</v>
      </c>
      <c r="L3206" s="3">
        <f t="shared" si="250"/>
        <v>0.96427497067965462</v>
      </c>
      <c r="M3206" s="3">
        <f t="shared" si="251"/>
        <v>5.3140752578882391E-3</v>
      </c>
      <c r="N3206">
        <f t="shared" si="252"/>
        <v>18724549.509646069</v>
      </c>
      <c r="O3206">
        <f t="shared" si="253"/>
        <v>5.1222950375177323</v>
      </c>
      <c r="P3206" s="3">
        <f t="shared" si="254"/>
        <v>5.3140752578882391E-3</v>
      </c>
      <c r="Q3206" t="s">
        <v>1638</v>
      </c>
      <c r="R3206" t="s">
        <v>920</v>
      </c>
      <c r="S3206" t="s">
        <v>1002</v>
      </c>
    </row>
    <row r="3207" spans="1:19" x14ac:dyDescent="0.35">
      <c r="A3207" t="s">
        <v>73</v>
      </c>
      <c r="B3207" t="s">
        <v>68</v>
      </c>
      <c r="C3207" t="s">
        <v>1636</v>
      </c>
      <c r="D3207" t="s">
        <v>1636</v>
      </c>
      <c r="E3207" t="s">
        <v>153</v>
      </c>
      <c r="F3207" t="s">
        <v>154</v>
      </c>
      <c r="G3207" t="s">
        <v>155</v>
      </c>
      <c r="H3207" t="s">
        <v>128</v>
      </c>
      <c r="I3207" s="3">
        <v>9.3292237257056677E-11</v>
      </c>
      <c r="J3207" s="7">
        <v>21676291853.040001</v>
      </c>
      <c r="K3207">
        <v>3.6555</v>
      </c>
      <c r="L3207" s="3">
        <f t="shared" si="250"/>
        <v>0.98764704500475498</v>
      </c>
      <c r="M3207" s="3">
        <f t="shared" si="251"/>
        <v>9.4459086096498701E-11</v>
      </c>
      <c r="N3207">
        <f t="shared" si="252"/>
        <v>2.0475227183991387</v>
      </c>
      <c r="O3207">
        <f t="shared" si="253"/>
        <v>5.6012111021724486E-7</v>
      </c>
      <c r="P3207" s="3">
        <f t="shared" si="254"/>
        <v>9.4459086096498701E-11</v>
      </c>
      <c r="Q3207" t="s">
        <v>1637</v>
      </c>
    </row>
    <row r="3208" spans="1:19" x14ac:dyDescent="0.35">
      <c r="A3208" t="s">
        <v>73</v>
      </c>
      <c r="B3208" t="s">
        <v>68</v>
      </c>
      <c r="C3208" t="s">
        <v>29</v>
      </c>
      <c r="D3208" t="s">
        <v>30</v>
      </c>
      <c r="E3208" t="s">
        <v>586</v>
      </c>
      <c r="F3208" t="s">
        <v>468</v>
      </c>
      <c r="G3208" t="s">
        <v>587</v>
      </c>
      <c r="H3208" t="s">
        <v>452</v>
      </c>
      <c r="I3208" s="3">
        <v>1.64050988103942E-2</v>
      </c>
      <c r="J3208" s="7">
        <v>4774779027.79</v>
      </c>
      <c r="K3208">
        <v>3.6555</v>
      </c>
      <c r="L3208" s="3">
        <f t="shared" si="250"/>
        <v>0.98755954466773221</v>
      </c>
      <c r="M3208" s="3">
        <f t="shared" si="251"/>
        <v>1.6611756626699153E-2</v>
      </c>
      <c r="N3208">
        <f t="shared" si="252"/>
        <v>79317467.155914664</v>
      </c>
      <c r="O3208">
        <f t="shared" si="253"/>
        <v>21.698117126498335</v>
      </c>
      <c r="P3208" s="3">
        <f t="shared" si="254"/>
        <v>1.6611756626699153E-2</v>
      </c>
      <c r="Q3208" t="s">
        <v>1638</v>
      </c>
      <c r="R3208" t="s">
        <v>452</v>
      </c>
      <c r="S3208" t="s">
        <v>587</v>
      </c>
    </row>
    <row r="3209" spans="1:19" x14ac:dyDescent="0.35">
      <c r="A3209" t="s">
        <v>73</v>
      </c>
      <c r="B3209" t="s">
        <v>68</v>
      </c>
      <c r="C3209" t="s">
        <v>76</v>
      </c>
      <c r="D3209" t="s">
        <v>77</v>
      </c>
      <c r="E3209" t="s">
        <v>114</v>
      </c>
      <c r="F3209" t="s">
        <v>115</v>
      </c>
      <c r="G3209" t="s">
        <v>62</v>
      </c>
      <c r="H3209" t="s">
        <v>33</v>
      </c>
      <c r="I3209" s="3">
        <v>1.01402475158399E-3</v>
      </c>
      <c r="J3209" s="7">
        <v>3523576276.3899999</v>
      </c>
      <c r="K3209">
        <v>3.6555</v>
      </c>
      <c r="L3209" s="3">
        <f t="shared" si="250"/>
        <v>0.96427497067965462</v>
      </c>
      <c r="M3209" s="3">
        <f t="shared" si="251"/>
        <v>1.0515929402059145E-3</v>
      </c>
      <c r="N3209">
        <f t="shared" si="252"/>
        <v>3705367.9365287679</v>
      </c>
      <c r="O3209">
        <f t="shared" si="253"/>
        <v>1.0136418920882966</v>
      </c>
      <c r="P3209" s="3">
        <f t="shared" si="254"/>
        <v>1.0515929402059145E-3</v>
      </c>
      <c r="Q3209" t="s">
        <v>1638</v>
      </c>
      <c r="R3209" t="s">
        <v>33</v>
      </c>
      <c r="S3209" t="s">
        <v>62</v>
      </c>
    </row>
    <row r="3210" spans="1:19" x14ac:dyDescent="0.35">
      <c r="A3210" t="s">
        <v>73</v>
      </c>
      <c r="B3210" t="s">
        <v>68</v>
      </c>
      <c r="C3210" t="s">
        <v>1636</v>
      </c>
      <c r="D3210" t="s">
        <v>1636</v>
      </c>
      <c r="E3210" t="s">
        <v>148</v>
      </c>
      <c r="F3210" t="s">
        <v>149</v>
      </c>
      <c r="G3210" t="s">
        <v>150</v>
      </c>
      <c r="H3210" t="s">
        <v>128</v>
      </c>
      <c r="I3210" s="3">
        <v>2.7959213083050042E-3</v>
      </c>
      <c r="J3210" s="7">
        <v>21676291853.040001</v>
      </c>
      <c r="K3210">
        <v>3.6555</v>
      </c>
      <c r="L3210" s="3">
        <f t="shared" si="250"/>
        <v>0.98764704500475498</v>
      </c>
      <c r="M3210" s="3">
        <f t="shared" si="251"/>
        <v>2.8308911796435772E-3</v>
      </c>
      <c r="N3210">
        <f t="shared" si="252"/>
        <v>61363223.414150871</v>
      </c>
      <c r="O3210">
        <f t="shared" si="253"/>
        <v>16.786547234072184</v>
      </c>
      <c r="P3210" s="3">
        <f t="shared" si="254"/>
        <v>2.8308911796435772E-3</v>
      </c>
      <c r="Q3210" t="s">
        <v>1637</v>
      </c>
    </row>
    <row r="3211" spans="1:19" x14ac:dyDescent="0.35">
      <c r="A3211" t="s">
        <v>73</v>
      </c>
      <c r="B3211" t="s">
        <v>68</v>
      </c>
      <c r="C3211" t="s">
        <v>39</v>
      </c>
      <c r="D3211" t="s">
        <v>40</v>
      </c>
      <c r="E3211" t="s">
        <v>586</v>
      </c>
      <c r="F3211" t="s">
        <v>468</v>
      </c>
      <c r="G3211" t="s">
        <v>587</v>
      </c>
      <c r="H3211" t="s">
        <v>452</v>
      </c>
      <c r="I3211" s="3">
        <v>7.3488436198902501E-3</v>
      </c>
      <c r="J3211" s="7">
        <v>13377936548.860001</v>
      </c>
      <c r="K3211">
        <v>3.6555</v>
      </c>
      <c r="L3211" s="3">
        <f t="shared" si="250"/>
        <v>0.99383417865528345</v>
      </c>
      <c r="M3211" s="3">
        <f t="shared" si="251"/>
        <v>7.3944363936382937E-3</v>
      </c>
      <c r="N3211">
        <f t="shared" si="252"/>
        <v>98922300.888674259</v>
      </c>
      <c r="O3211">
        <f t="shared" si="253"/>
        <v>27.061223058042476</v>
      </c>
      <c r="P3211" s="3">
        <f t="shared" si="254"/>
        <v>7.3944363936382937E-3</v>
      </c>
      <c r="Q3211" t="s">
        <v>1638</v>
      </c>
      <c r="R3211" t="s">
        <v>452</v>
      </c>
      <c r="S3211" t="s">
        <v>587</v>
      </c>
    </row>
    <row r="3212" spans="1:19" x14ac:dyDescent="0.35">
      <c r="A3212" t="s">
        <v>73</v>
      </c>
      <c r="B3212" t="s">
        <v>68</v>
      </c>
      <c r="C3212" t="s">
        <v>1636</v>
      </c>
      <c r="D3212" t="s">
        <v>1636</v>
      </c>
      <c r="E3212" t="s">
        <v>217</v>
      </c>
      <c r="F3212" t="s">
        <v>218</v>
      </c>
      <c r="G3212" t="s">
        <v>202</v>
      </c>
      <c r="H3212" t="s">
        <v>128</v>
      </c>
      <c r="I3212" s="3">
        <v>3.068147684175261E-3</v>
      </c>
      <c r="J3212" s="7">
        <v>21676291853.040001</v>
      </c>
      <c r="K3212">
        <v>3.6555</v>
      </c>
      <c r="L3212" s="3">
        <f t="shared" si="250"/>
        <v>0.98764704500475498</v>
      </c>
      <c r="M3212" s="3">
        <f t="shared" si="251"/>
        <v>3.1065224157689748E-3</v>
      </c>
      <c r="N3212">
        <f t="shared" si="252"/>
        <v>67337886.532219172</v>
      </c>
      <c r="O3212">
        <f t="shared" si="253"/>
        <v>18.420978397543198</v>
      </c>
      <c r="P3212" s="3">
        <f t="shared" si="254"/>
        <v>3.1065224157689748E-3</v>
      </c>
      <c r="Q3212" t="s">
        <v>1637</v>
      </c>
    </row>
    <row r="3213" spans="1:19" x14ac:dyDescent="0.35">
      <c r="A3213" t="s">
        <v>73</v>
      </c>
      <c r="B3213" t="s">
        <v>68</v>
      </c>
      <c r="C3213" t="s">
        <v>1636</v>
      </c>
      <c r="D3213" t="s">
        <v>1636</v>
      </c>
      <c r="E3213" t="s">
        <v>418</v>
      </c>
      <c r="F3213" t="s">
        <v>419</v>
      </c>
      <c r="G3213" t="s">
        <v>420</v>
      </c>
      <c r="H3213" t="s">
        <v>128</v>
      </c>
      <c r="I3213" s="3">
        <v>1.8756809987947969E-2</v>
      </c>
      <c r="J3213" s="7">
        <v>21676291853.040001</v>
      </c>
      <c r="K3213">
        <v>3.6555</v>
      </c>
      <c r="L3213" s="3">
        <f t="shared" si="250"/>
        <v>0.98764704500475498</v>
      </c>
      <c r="M3213" s="3">
        <f t="shared" si="251"/>
        <v>1.8991410021236551E-2</v>
      </c>
      <c r="N3213">
        <f t="shared" si="252"/>
        <v>411663346.3210721</v>
      </c>
      <c r="O3213">
        <f t="shared" si="253"/>
        <v>112.61478493258709</v>
      </c>
      <c r="P3213" s="3">
        <f t="shared" si="254"/>
        <v>1.8991410021236551E-2</v>
      </c>
      <c r="Q3213" t="s">
        <v>1637</v>
      </c>
    </row>
    <row r="3214" spans="1:19" x14ac:dyDescent="0.35">
      <c r="A3214" t="s">
        <v>73</v>
      </c>
      <c r="B3214" t="s">
        <v>68</v>
      </c>
      <c r="C3214" t="s">
        <v>76</v>
      </c>
      <c r="D3214" t="s">
        <v>77</v>
      </c>
      <c r="E3214" t="s">
        <v>1006</v>
      </c>
      <c r="F3214" t="s">
        <v>1007</v>
      </c>
      <c r="H3214" t="s">
        <v>128</v>
      </c>
      <c r="I3214" s="3">
        <v>2.644870738022631E-3</v>
      </c>
      <c r="J3214" s="7">
        <v>3523576276.3899999</v>
      </c>
      <c r="K3214">
        <v>3.6555</v>
      </c>
      <c r="L3214" s="3">
        <f t="shared" si="250"/>
        <v>0.96427497067965462</v>
      </c>
      <c r="M3214" s="3">
        <f t="shared" si="251"/>
        <v>2.7428594731214832E-3</v>
      </c>
      <c r="N3214">
        <f t="shared" si="252"/>
        <v>9664674.5689624324</v>
      </c>
      <c r="O3214">
        <f t="shared" si="253"/>
        <v>2.6438721293837868</v>
      </c>
      <c r="P3214" s="3">
        <f t="shared" si="254"/>
        <v>2.7428594731214832E-3</v>
      </c>
      <c r="Q3214" t="s">
        <v>1638</v>
      </c>
      <c r="R3214" t="s">
        <v>920</v>
      </c>
      <c r="S3214" t="s">
        <v>1008</v>
      </c>
    </row>
    <row r="3215" spans="1:19" x14ac:dyDescent="0.35">
      <c r="A3215" t="s">
        <v>73</v>
      </c>
      <c r="B3215" t="s">
        <v>68</v>
      </c>
      <c r="C3215" t="s">
        <v>1636</v>
      </c>
      <c r="D3215" t="s">
        <v>1636</v>
      </c>
      <c r="E3215" t="s">
        <v>436</v>
      </c>
      <c r="F3215" t="s">
        <v>437</v>
      </c>
      <c r="G3215" t="s">
        <v>1652</v>
      </c>
      <c r="H3215" t="s">
        <v>128</v>
      </c>
      <c r="I3215" s="3">
        <v>1.0287655438079361E-2</v>
      </c>
      <c r="J3215" s="7">
        <v>21676291853.040001</v>
      </c>
      <c r="K3215">
        <v>3.6555</v>
      </c>
      <c r="L3215" s="3">
        <f t="shared" si="250"/>
        <v>0.98764704500475498</v>
      </c>
      <c r="M3215" s="3">
        <f t="shared" si="251"/>
        <v>1.0416327867441583E-2</v>
      </c>
      <c r="N3215">
        <f t="shared" si="252"/>
        <v>225787362.89161751</v>
      </c>
      <c r="O3215">
        <f t="shared" si="253"/>
        <v>61.766478701030643</v>
      </c>
      <c r="P3215" s="3">
        <f t="shared" si="254"/>
        <v>1.0416327867441583E-2</v>
      </c>
      <c r="Q3215" t="s">
        <v>1637</v>
      </c>
    </row>
    <row r="3216" spans="1:19" x14ac:dyDescent="0.35">
      <c r="A3216" t="s">
        <v>73</v>
      </c>
      <c r="B3216" t="s">
        <v>68</v>
      </c>
      <c r="C3216" t="s">
        <v>39</v>
      </c>
      <c r="D3216" t="s">
        <v>40</v>
      </c>
      <c r="E3216" t="s">
        <v>114</v>
      </c>
      <c r="F3216" t="s">
        <v>115</v>
      </c>
      <c r="G3216" t="s">
        <v>62</v>
      </c>
      <c r="H3216" t="s">
        <v>33</v>
      </c>
      <c r="I3216" s="3">
        <v>2.97172083887365E-2</v>
      </c>
      <c r="J3216" s="7">
        <v>13377936548.860001</v>
      </c>
      <c r="K3216">
        <v>3.6555</v>
      </c>
      <c r="L3216" s="3">
        <f t="shared" si="250"/>
        <v>0.99383417865528345</v>
      </c>
      <c r="M3216" s="3">
        <f t="shared" si="251"/>
        <v>2.9901576165297157E-2</v>
      </c>
      <c r="N3216">
        <f t="shared" si="252"/>
        <v>400021388.6502499</v>
      </c>
      <c r="O3216">
        <f t="shared" si="253"/>
        <v>109.43000646977156</v>
      </c>
      <c r="P3216" s="3">
        <f t="shared" si="254"/>
        <v>2.9901576165297157E-2</v>
      </c>
      <c r="Q3216" t="s">
        <v>1638</v>
      </c>
      <c r="R3216" t="s">
        <v>33</v>
      </c>
      <c r="S3216" t="s">
        <v>62</v>
      </c>
    </row>
    <row r="3217" spans="1:19" x14ac:dyDescent="0.35">
      <c r="A3217" t="s">
        <v>73</v>
      </c>
      <c r="B3217" t="s">
        <v>68</v>
      </c>
      <c r="C3217" t="s">
        <v>1636</v>
      </c>
      <c r="D3217" t="s">
        <v>1636</v>
      </c>
      <c r="E3217" t="s">
        <v>176</v>
      </c>
      <c r="F3217" t="s">
        <v>177</v>
      </c>
      <c r="G3217" t="s">
        <v>178</v>
      </c>
      <c r="H3217" t="s">
        <v>128</v>
      </c>
      <c r="I3217" s="3">
        <v>1.2610205041777509E-7</v>
      </c>
      <c r="J3217" s="7">
        <v>21676291853.040001</v>
      </c>
      <c r="K3217">
        <v>3.6555</v>
      </c>
      <c r="L3217" s="3">
        <f t="shared" si="250"/>
        <v>0.98764704500475498</v>
      </c>
      <c r="M3217" s="3">
        <f t="shared" si="251"/>
        <v>1.2767926665256006E-7</v>
      </c>
      <c r="N3217">
        <f t="shared" si="252"/>
        <v>2767.6130475430095</v>
      </c>
      <c r="O3217">
        <f t="shared" si="253"/>
        <v>7.5710930038107218E-4</v>
      </c>
      <c r="P3217" s="3">
        <f t="shared" si="254"/>
        <v>1.2767926665256006E-7</v>
      </c>
      <c r="Q3217" t="s">
        <v>1637</v>
      </c>
    </row>
    <row r="3218" spans="1:19" x14ac:dyDescent="0.35">
      <c r="A3218" t="s">
        <v>73</v>
      </c>
      <c r="B3218" t="s">
        <v>68</v>
      </c>
      <c r="C3218" t="s">
        <v>29</v>
      </c>
      <c r="D3218" t="s">
        <v>30</v>
      </c>
      <c r="E3218" t="s">
        <v>588</v>
      </c>
      <c r="F3218" t="s">
        <v>589</v>
      </c>
      <c r="G3218" t="s">
        <v>590</v>
      </c>
      <c r="H3218" t="s">
        <v>452</v>
      </c>
      <c r="I3218" s="3">
        <v>3.3283982157304801E-3</v>
      </c>
      <c r="J3218" s="7">
        <v>4774779027.79</v>
      </c>
      <c r="K3218">
        <v>3.6555</v>
      </c>
      <c r="L3218" s="3">
        <f t="shared" si="250"/>
        <v>0.98755954466773221</v>
      </c>
      <c r="M3218" s="3">
        <f t="shared" si="251"/>
        <v>3.3703266134198833E-3</v>
      </c>
      <c r="N3218">
        <f t="shared" si="252"/>
        <v>16092564.830559753</v>
      </c>
      <c r="O3218">
        <f t="shared" si="253"/>
        <v>4.4022882862972921</v>
      </c>
      <c r="P3218" s="3">
        <f t="shared" si="254"/>
        <v>3.3703266134198833E-3</v>
      </c>
      <c r="Q3218" t="s">
        <v>1638</v>
      </c>
      <c r="R3218" t="s">
        <v>452</v>
      </c>
      <c r="S3218" t="s">
        <v>590</v>
      </c>
    </row>
    <row r="3219" spans="1:19" x14ac:dyDescent="0.35">
      <c r="A3219" t="s">
        <v>73</v>
      </c>
      <c r="B3219" t="s">
        <v>68</v>
      </c>
      <c r="C3219" t="s">
        <v>39</v>
      </c>
      <c r="D3219" t="s">
        <v>40</v>
      </c>
      <c r="E3219" t="s">
        <v>1006</v>
      </c>
      <c r="F3219" t="s">
        <v>1007</v>
      </c>
      <c r="H3219" t="s">
        <v>128</v>
      </c>
      <c r="I3219" s="3">
        <v>2.2120933023336421E-3</v>
      </c>
      <c r="J3219" s="7">
        <v>13377936548.860001</v>
      </c>
      <c r="K3219">
        <v>3.6555</v>
      </c>
      <c r="L3219" s="3">
        <f t="shared" si="250"/>
        <v>0.99383417865528345</v>
      </c>
      <c r="M3219" s="3">
        <f t="shared" si="251"/>
        <v>2.2258172941151365E-3</v>
      </c>
      <c r="N3219">
        <f t="shared" si="252"/>
        <v>29776842.530027553</v>
      </c>
      <c r="O3219">
        <f t="shared" si="253"/>
        <v>8.145764609500084</v>
      </c>
      <c r="P3219" s="3">
        <f t="shared" si="254"/>
        <v>2.2258172941151365E-3</v>
      </c>
      <c r="Q3219" t="s">
        <v>1638</v>
      </c>
      <c r="R3219" t="s">
        <v>920</v>
      </c>
      <c r="S3219" t="s">
        <v>1008</v>
      </c>
    </row>
    <row r="3220" spans="1:19" x14ac:dyDescent="0.35">
      <c r="A3220" t="s">
        <v>73</v>
      </c>
      <c r="B3220" t="s">
        <v>68</v>
      </c>
      <c r="C3220" t="s">
        <v>1636</v>
      </c>
      <c r="D3220" t="s">
        <v>1636</v>
      </c>
      <c r="E3220" t="s">
        <v>159</v>
      </c>
      <c r="F3220" t="s">
        <v>160</v>
      </c>
      <c r="G3220" t="s">
        <v>161</v>
      </c>
      <c r="H3220" t="s">
        <v>128</v>
      </c>
      <c r="I3220" s="3">
        <v>4.0712777244402478E-5</v>
      </c>
      <c r="J3220" s="7">
        <v>21676291853.040001</v>
      </c>
      <c r="K3220">
        <v>3.6555</v>
      </c>
      <c r="L3220" s="3">
        <f t="shared" si="250"/>
        <v>0.98764704500475498</v>
      </c>
      <c r="M3220" s="3">
        <f t="shared" si="251"/>
        <v>4.122199063958772E-5</v>
      </c>
      <c r="N3220">
        <f t="shared" si="252"/>
        <v>893539.89986698644</v>
      </c>
      <c r="O3220">
        <f t="shared" si="253"/>
        <v>0.24443712210832622</v>
      </c>
      <c r="P3220" s="3">
        <f t="shared" si="254"/>
        <v>4.122199063958772E-5</v>
      </c>
      <c r="Q3220" t="s">
        <v>1637</v>
      </c>
    </row>
    <row r="3221" spans="1:19" x14ac:dyDescent="0.35">
      <c r="A3221" t="s">
        <v>73</v>
      </c>
      <c r="B3221" t="s">
        <v>68</v>
      </c>
      <c r="C3221" t="s">
        <v>29</v>
      </c>
      <c r="D3221" t="s">
        <v>30</v>
      </c>
      <c r="E3221" t="s">
        <v>114</v>
      </c>
      <c r="F3221" t="s">
        <v>115</v>
      </c>
      <c r="G3221" t="s">
        <v>62</v>
      </c>
      <c r="H3221" t="s">
        <v>33</v>
      </c>
      <c r="I3221" s="3">
        <v>7.1775355838607779E-2</v>
      </c>
      <c r="J3221" s="7">
        <v>4774779027.79</v>
      </c>
      <c r="K3221">
        <v>3.6555</v>
      </c>
      <c r="L3221" s="3">
        <f t="shared" si="250"/>
        <v>0.98755954466773221</v>
      </c>
      <c r="M3221" s="3">
        <f t="shared" si="251"/>
        <v>7.2679522187957632E-2</v>
      </c>
      <c r="N3221">
        <f t="shared" si="252"/>
        <v>347028658.29285806</v>
      </c>
      <c r="O3221">
        <f t="shared" si="253"/>
        <v>94.933294567872537</v>
      </c>
      <c r="P3221" s="3">
        <f t="shared" si="254"/>
        <v>7.2679522187957632E-2</v>
      </c>
      <c r="Q3221" t="s">
        <v>1638</v>
      </c>
      <c r="R3221" t="s">
        <v>33</v>
      </c>
      <c r="S3221" t="s">
        <v>62</v>
      </c>
    </row>
    <row r="3222" spans="1:19" x14ac:dyDescent="0.35">
      <c r="A3222" t="s">
        <v>73</v>
      </c>
      <c r="B3222" t="s">
        <v>68</v>
      </c>
      <c r="C3222" t="s">
        <v>1636</v>
      </c>
      <c r="D3222" t="s">
        <v>1636</v>
      </c>
      <c r="E3222" t="s">
        <v>439</v>
      </c>
      <c r="F3222" t="s">
        <v>440</v>
      </c>
      <c r="H3222" t="s">
        <v>128</v>
      </c>
      <c r="I3222" s="3">
        <v>8.3652924128528381E-11</v>
      </c>
      <c r="J3222" s="7">
        <v>21676291853.040001</v>
      </c>
      <c r="K3222">
        <v>3.6555</v>
      </c>
      <c r="L3222" s="3">
        <f t="shared" si="250"/>
        <v>0.98764704500475498</v>
      </c>
      <c r="M3222" s="3">
        <f t="shared" si="251"/>
        <v>8.4699209653511023E-11</v>
      </c>
      <c r="N3222">
        <f t="shared" si="252"/>
        <v>1.8359647881713279</v>
      </c>
      <c r="O3222">
        <f t="shared" si="253"/>
        <v>5.0224724064323024E-7</v>
      </c>
      <c r="P3222" s="3">
        <f t="shared" si="254"/>
        <v>8.4699209653511023E-11</v>
      </c>
      <c r="Q3222" t="s">
        <v>1637</v>
      </c>
    </row>
    <row r="3223" spans="1:19" x14ac:dyDescent="0.35">
      <c r="A3223" t="s">
        <v>73</v>
      </c>
      <c r="B3223" t="s">
        <v>68</v>
      </c>
      <c r="C3223" t="s">
        <v>1636</v>
      </c>
      <c r="D3223" t="s">
        <v>1636</v>
      </c>
      <c r="E3223" t="s">
        <v>442</v>
      </c>
      <c r="F3223" t="s">
        <v>443</v>
      </c>
      <c r="H3223" t="s">
        <v>128</v>
      </c>
      <c r="I3223" s="3">
        <v>1.800785864561753E-3</v>
      </c>
      <c r="J3223" s="7">
        <v>21676291853.040001</v>
      </c>
      <c r="K3223">
        <v>3.6555</v>
      </c>
      <c r="L3223" s="3">
        <f t="shared" si="250"/>
        <v>0.98764704500475498</v>
      </c>
      <c r="M3223" s="3">
        <f t="shared" si="251"/>
        <v>1.8233091200643274E-3</v>
      </c>
      <c r="N3223">
        <f t="shared" si="252"/>
        <v>39522580.624823913</v>
      </c>
      <c r="O3223">
        <f t="shared" si="253"/>
        <v>10.811812508500591</v>
      </c>
      <c r="P3223" s="3">
        <f t="shared" si="254"/>
        <v>1.8233091200643274E-3</v>
      </c>
      <c r="Q3223" t="s">
        <v>1637</v>
      </c>
    </row>
    <row r="3224" spans="1:19" x14ac:dyDescent="0.35">
      <c r="A3224" t="s">
        <v>73</v>
      </c>
      <c r="B3224" t="s">
        <v>68</v>
      </c>
      <c r="C3224" t="s">
        <v>39</v>
      </c>
      <c r="D3224" t="s">
        <v>40</v>
      </c>
      <c r="E3224" t="s">
        <v>588</v>
      </c>
      <c r="F3224" t="s">
        <v>589</v>
      </c>
      <c r="G3224" t="s">
        <v>590</v>
      </c>
      <c r="H3224" t="s">
        <v>452</v>
      </c>
      <c r="I3224" s="3">
        <v>2.4950710731668768E-3</v>
      </c>
      <c r="J3224" s="7">
        <v>13377936548.860001</v>
      </c>
      <c r="K3224">
        <v>3.6555</v>
      </c>
      <c r="L3224" s="3">
        <f t="shared" si="250"/>
        <v>0.99383417865528345</v>
      </c>
      <c r="M3224" s="3">
        <f t="shared" si="251"/>
        <v>2.510550680137461E-3</v>
      </c>
      <c r="N3224">
        <f t="shared" si="252"/>
        <v>33585987.70157627</v>
      </c>
      <c r="O3224">
        <f t="shared" si="253"/>
        <v>9.1877958423133013</v>
      </c>
      <c r="P3224" s="3">
        <f t="shared" si="254"/>
        <v>2.510550680137461E-3</v>
      </c>
      <c r="Q3224" t="s">
        <v>1638</v>
      </c>
      <c r="R3224" t="s">
        <v>452</v>
      </c>
      <c r="S3224" t="s">
        <v>590</v>
      </c>
    </row>
    <row r="3225" spans="1:19" x14ac:dyDescent="0.35">
      <c r="A3225" t="s">
        <v>73</v>
      </c>
      <c r="B3225" t="s">
        <v>68</v>
      </c>
      <c r="C3225" t="s">
        <v>1636</v>
      </c>
      <c r="D3225" t="s">
        <v>1636</v>
      </c>
      <c r="E3225" t="s">
        <v>1408</v>
      </c>
      <c r="F3225" t="s">
        <v>1409</v>
      </c>
      <c r="H3225" t="s">
        <v>128</v>
      </c>
      <c r="I3225" s="3">
        <v>5.1186381307200901E-4</v>
      </c>
      <c r="J3225" s="7">
        <v>21676291853.040001</v>
      </c>
      <c r="K3225">
        <v>3.6555</v>
      </c>
      <c r="L3225" s="3">
        <f t="shared" si="250"/>
        <v>0.98764704500475498</v>
      </c>
      <c r="M3225" s="3">
        <f t="shared" si="251"/>
        <v>5.182659287656196E-4</v>
      </c>
      <c r="N3225">
        <f t="shared" si="252"/>
        <v>11234083.529410409</v>
      </c>
      <c r="O3225">
        <f t="shared" si="253"/>
        <v>3.0732002542498726</v>
      </c>
      <c r="P3225" s="3">
        <f t="shared" si="254"/>
        <v>5.182659287656196E-4</v>
      </c>
      <c r="Q3225" t="s">
        <v>1637</v>
      </c>
    </row>
    <row r="3226" spans="1:19" x14ac:dyDescent="0.35">
      <c r="A3226" t="s">
        <v>73</v>
      </c>
      <c r="B3226" t="s">
        <v>68</v>
      </c>
      <c r="C3226" t="s">
        <v>39</v>
      </c>
      <c r="D3226" t="s">
        <v>40</v>
      </c>
      <c r="E3226" t="s">
        <v>1015</v>
      </c>
      <c r="F3226" t="s">
        <v>1016</v>
      </c>
      <c r="H3226" t="s">
        <v>128</v>
      </c>
      <c r="I3226" s="3">
        <v>4.167170665477E-5</v>
      </c>
      <c r="J3226" s="7">
        <v>13377936548.860001</v>
      </c>
      <c r="K3226">
        <v>3.6555</v>
      </c>
      <c r="L3226" s="3">
        <f t="shared" si="250"/>
        <v>0.99383417865528345</v>
      </c>
      <c r="M3226" s="3">
        <f t="shared" si="251"/>
        <v>4.1930241029901272E-5</v>
      </c>
      <c r="N3226">
        <f t="shared" si="252"/>
        <v>560940.10397642537</v>
      </c>
      <c r="O3226">
        <f t="shared" si="253"/>
        <v>0.15345099274420063</v>
      </c>
      <c r="P3226" s="3">
        <f t="shared" si="254"/>
        <v>4.1930241029901265E-5</v>
      </c>
      <c r="Q3226" t="s">
        <v>1638</v>
      </c>
      <c r="R3226" t="s">
        <v>920</v>
      </c>
      <c r="S3226" t="s">
        <v>1017</v>
      </c>
    </row>
    <row r="3227" spans="1:19" x14ac:dyDescent="0.35">
      <c r="A3227" t="s">
        <v>73</v>
      </c>
      <c r="B3227" t="s">
        <v>68</v>
      </c>
      <c r="C3227" t="s">
        <v>76</v>
      </c>
      <c r="D3227" t="s">
        <v>77</v>
      </c>
      <c r="E3227" t="s">
        <v>116</v>
      </c>
      <c r="F3227" t="s">
        <v>117</v>
      </c>
      <c r="G3227" t="s">
        <v>62</v>
      </c>
      <c r="H3227" t="s">
        <v>33</v>
      </c>
      <c r="I3227" s="3">
        <v>5.0551220217019202E-3</v>
      </c>
      <c r="J3227" s="7">
        <v>3523576276.3899999</v>
      </c>
      <c r="K3227">
        <v>3.6555</v>
      </c>
      <c r="L3227" s="3">
        <f t="shared" si="250"/>
        <v>0.96427497067965462</v>
      </c>
      <c r="M3227" s="3">
        <f t="shared" si="251"/>
        <v>5.2424071716171312E-3</v>
      </c>
      <c r="N3227">
        <f t="shared" si="252"/>
        <v>18472021.541086923</v>
      </c>
      <c r="O3227">
        <f t="shared" si="253"/>
        <v>5.0532133883427504</v>
      </c>
      <c r="P3227" s="3">
        <f t="shared" si="254"/>
        <v>5.2424071716171312E-3</v>
      </c>
      <c r="Q3227" t="s">
        <v>1638</v>
      </c>
      <c r="R3227" t="s">
        <v>33</v>
      </c>
      <c r="S3227" t="s">
        <v>62</v>
      </c>
    </row>
    <row r="3228" spans="1:19" x14ac:dyDescent="0.35">
      <c r="A3228" t="s">
        <v>73</v>
      </c>
      <c r="B3228" t="s">
        <v>68</v>
      </c>
      <c r="C3228" t="s">
        <v>1636</v>
      </c>
      <c r="D3228" t="s">
        <v>1636</v>
      </c>
      <c r="E3228" t="s">
        <v>162</v>
      </c>
      <c r="F3228" t="s">
        <v>163</v>
      </c>
      <c r="G3228" t="s">
        <v>139</v>
      </c>
      <c r="H3228" t="s">
        <v>128</v>
      </c>
      <c r="I3228" s="3">
        <v>2.3406833322847719E-2</v>
      </c>
      <c r="J3228" s="7">
        <v>21676291853.040001</v>
      </c>
      <c r="K3228">
        <v>3.6555</v>
      </c>
      <c r="L3228" s="3">
        <f t="shared" si="250"/>
        <v>0.98764704500475498</v>
      </c>
      <c r="M3228" s="3">
        <f t="shared" si="251"/>
        <v>2.3699593332692073E-2</v>
      </c>
      <c r="N3228">
        <f t="shared" si="252"/>
        <v>513719301.87779433</v>
      </c>
      <c r="O3228">
        <f t="shared" si="253"/>
        <v>140.53325177890693</v>
      </c>
      <c r="P3228" s="3">
        <f t="shared" si="254"/>
        <v>2.3699593332692073E-2</v>
      </c>
      <c r="Q3228" t="s">
        <v>1637</v>
      </c>
    </row>
    <row r="3229" spans="1:19" x14ac:dyDescent="0.35">
      <c r="A3229" t="s">
        <v>73</v>
      </c>
      <c r="B3229" t="s">
        <v>68</v>
      </c>
      <c r="C3229" t="s">
        <v>1636</v>
      </c>
      <c r="D3229" t="s">
        <v>1636</v>
      </c>
      <c r="E3229" t="s">
        <v>173</v>
      </c>
      <c r="F3229" t="s">
        <v>174</v>
      </c>
      <c r="G3229" t="s">
        <v>175</v>
      </c>
      <c r="H3229" t="s">
        <v>128</v>
      </c>
      <c r="I3229" s="3">
        <v>1.621511847515001E-2</v>
      </c>
      <c r="J3229" s="7">
        <v>21676291853.040001</v>
      </c>
      <c r="K3229">
        <v>3.6555</v>
      </c>
      <c r="L3229" s="3">
        <f t="shared" si="250"/>
        <v>0.98764704500475498</v>
      </c>
      <c r="M3229" s="3">
        <f t="shared" si="251"/>
        <v>1.641792840586279E-2</v>
      </c>
      <c r="N3229">
        <f t="shared" si="252"/>
        <v>355879807.74779761</v>
      </c>
      <c r="O3229">
        <f t="shared" si="253"/>
        <v>97.354618451045724</v>
      </c>
      <c r="P3229" s="3">
        <f t="shared" si="254"/>
        <v>1.641792840586279E-2</v>
      </c>
      <c r="Q3229" t="s">
        <v>1637</v>
      </c>
    </row>
    <row r="3230" spans="1:19" x14ac:dyDescent="0.35">
      <c r="A3230" t="s">
        <v>73</v>
      </c>
      <c r="B3230" t="s">
        <v>68</v>
      </c>
      <c r="C3230" t="s">
        <v>39</v>
      </c>
      <c r="D3230" t="s">
        <v>40</v>
      </c>
      <c r="E3230" t="s">
        <v>116</v>
      </c>
      <c r="F3230" t="s">
        <v>117</v>
      </c>
      <c r="G3230" t="s">
        <v>62</v>
      </c>
      <c r="H3230" t="s">
        <v>33</v>
      </c>
      <c r="I3230" s="3">
        <v>5.0481360388506348E-2</v>
      </c>
      <c r="J3230" s="7">
        <v>13377936548.860001</v>
      </c>
      <c r="K3230">
        <v>3.6555</v>
      </c>
      <c r="L3230" s="3">
        <f t="shared" si="250"/>
        <v>0.99383417865528345</v>
      </c>
      <c r="M3230" s="3">
        <f t="shared" si="251"/>
        <v>5.0794550512250063E-2</v>
      </c>
      <c r="N3230">
        <f t="shared" si="252"/>
        <v>679526273.78074563</v>
      </c>
      <c r="O3230">
        <f t="shared" si="253"/>
        <v>185.89147142135019</v>
      </c>
      <c r="P3230" s="3">
        <f t="shared" si="254"/>
        <v>5.079455051225007E-2</v>
      </c>
      <c r="Q3230" t="s">
        <v>1638</v>
      </c>
      <c r="R3230" t="s">
        <v>33</v>
      </c>
      <c r="S3230" t="s">
        <v>62</v>
      </c>
    </row>
    <row r="3231" spans="1:19" x14ac:dyDescent="0.35">
      <c r="A3231" t="s">
        <v>73</v>
      </c>
      <c r="B3231" t="s">
        <v>68</v>
      </c>
      <c r="C3231" t="s">
        <v>39</v>
      </c>
      <c r="D3231" t="s">
        <v>40</v>
      </c>
      <c r="E3231" t="s">
        <v>591</v>
      </c>
      <c r="G3231" t="s">
        <v>592</v>
      </c>
      <c r="H3231" t="s">
        <v>452</v>
      </c>
      <c r="I3231" s="3">
        <v>8.1594758007899702E-4</v>
      </c>
      <c r="J3231" s="7">
        <v>13377936548.860001</v>
      </c>
      <c r="K3231">
        <v>3.6555</v>
      </c>
      <c r="L3231" s="3">
        <f t="shared" si="250"/>
        <v>0.99383417865528345</v>
      </c>
      <c r="M3231" s="3">
        <f t="shared" si="251"/>
        <v>8.2100977970291024E-4</v>
      </c>
      <c r="N3231">
        <f t="shared" si="252"/>
        <v>10983416.738859061</v>
      </c>
      <c r="O3231">
        <f t="shared" si="253"/>
        <v>3.0046277496536891</v>
      </c>
      <c r="P3231" s="3">
        <f t="shared" si="254"/>
        <v>8.2100977970291035E-4</v>
      </c>
      <c r="Q3231" t="s">
        <v>1638</v>
      </c>
      <c r="R3231" t="s">
        <v>452</v>
      </c>
      <c r="S3231" t="s">
        <v>592</v>
      </c>
    </row>
    <row r="3232" spans="1:19" x14ac:dyDescent="0.35">
      <c r="A3232" t="s">
        <v>73</v>
      </c>
      <c r="B3232" t="s">
        <v>68</v>
      </c>
      <c r="C3232" t="s">
        <v>1636</v>
      </c>
      <c r="D3232" t="s">
        <v>1636</v>
      </c>
      <c r="E3232" t="s">
        <v>448</v>
      </c>
      <c r="F3232" t="s">
        <v>449</v>
      </c>
      <c r="G3232" t="s">
        <v>178</v>
      </c>
      <c r="H3232" t="s">
        <v>128</v>
      </c>
      <c r="I3232" s="3">
        <v>1.6374419456661991E-8</v>
      </c>
      <c r="J3232" s="7">
        <v>21676291853.040001</v>
      </c>
      <c r="K3232">
        <v>3.6555</v>
      </c>
      <c r="L3232" s="3">
        <f t="shared" si="250"/>
        <v>0.98764704500475498</v>
      </c>
      <c r="M3232" s="3">
        <f t="shared" si="251"/>
        <v>1.6579221837881524E-8</v>
      </c>
      <c r="N3232">
        <f t="shared" si="252"/>
        <v>359.37605125421413</v>
      </c>
      <c r="O3232">
        <f t="shared" si="253"/>
        <v>9.8311052182796917E-5</v>
      </c>
      <c r="P3232" s="3">
        <f t="shared" si="254"/>
        <v>1.6579221837881524E-8</v>
      </c>
      <c r="Q3232" t="s">
        <v>1637</v>
      </c>
    </row>
    <row r="3233" spans="1:19" x14ac:dyDescent="0.35">
      <c r="A3233" t="s">
        <v>73</v>
      </c>
      <c r="B3233" t="s">
        <v>68</v>
      </c>
      <c r="C3233" t="s">
        <v>1636</v>
      </c>
      <c r="D3233" t="s">
        <v>1636</v>
      </c>
      <c r="E3233" t="s">
        <v>1405</v>
      </c>
      <c r="F3233" t="s">
        <v>1406</v>
      </c>
      <c r="H3233" t="s">
        <v>128</v>
      </c>
      <c r="I3233" s="3">
        <v>1.830331857227871E-2</v>
      </c>
      <c r="J3233" s="7">
        <v>21676291853.040001</v>
      </c>
      <c r="K3233">
        <v>3.6555</v>
      </c>
      <c r="L3233" s="3">
        <f t="shared" si="250"/>
        <v>0.98764704500475498</v>
      </c>
      <c r="M3233" s="3">
        <f t="shared" si="251"/>
        <v>1.8532246580245264E-2</v>
      </c>
      <c r="N3233">
        <f t="shared" si="252"/>
        <v>401710385.56589884</v>
      </c>
      <c r="O3233">
        <f t="shared" si="253"/>
        <v>109.89204912211704</v>
      </c>
      <c r="P3233" s="3">
        <f t="shared" si="254"/>
        <v>1.8532246580245264E-2</v>
      </c>
      <c r="Q3233" t="s">
        <v>1637</v>
      </c>
    </row>
    <row r="3234" spans="1:19" x14ac:dyDescent="0.35">
      <c r="A3234" t="s">
        <v>73</v>
      </c>
      <c r="B3234" t="s">
        <v>68</v>
      </c>
      <c r="C3234" t="s">
        <v>76</v>
      </c>
      <c r="D3234" t="s">
        <v>77</v>
      </c>
      <c r="E3234" t="s">
        <v>1015</v>
      </c>
      <c r="F3234" t="s">
        <v>1016</v>
      </c>
      <c r="H3234" t="s">
        <v>128</v>
      </c>
      <c r="I3234" s="3">
        <v>6.4532299859048804E-5</v>
      </c>
      <c r="J3234" s="7">
        <v>3523576276.3899999</v>
      </c>
      <c r="K3234">
        <v>3.6555</v>
      </c>
      <c r="L3234" s="3">
        <f t="shared" si="250"/>
        <v>0.96427497067965462</v>
      </c>
      <c r="M3234" s="3">
        <f t="shared" si="251"/>
        <v>6.6923130664238011E-5</v>
      </c>
      <c r="N3234">
        <f t="shared" si="252"/>
        <v>235808.75555025719</v>
      </c>
      <c r="O3234">
        <f t="shared" si="253"/>
        <v>6.4507934769595737E-2</v>
      </c>
      <c r="P3234" s="3">
        <f t="shared" si="254"/>
        <v>6.6923130664238011E-5</v>
      </c>
      <c r="Q3234" t="s">
        <v>1638</v>
      </c>
      <c r="R3234" t="s">
        <v>920</v>
      </c>
      <c r="S3234" t="s">
        <v>1017</v>
      </c>
    </row>
    <row r="3235" spans="1:19" x14ac:dyDescent="0.35">
      <c r="A3235" t="s">
        <v>73</v>
      </c>
      <c r="B3235" t="s">
        <v>68</v>
      </c>
      <c r="C3235" t="s">
        <v>29</v>
      </c>
      <c r="D3235" t="s">
        <v>30</v>
      </c>
      <c r="E3235" t="s">
        <v>591</v>
      </c>
      <c r="G3235" t="s">
        <v>592</v>
      </c>
      <c r="H3235" t="s">
        <v>452</v>
      </c>
      <c r="I3235" s="3">
        <v>7.23119551380775E-3</v>
      </c>
      <c r="J3235" s="7">
        <v>4774779027.79</v>
      </c>
      <c r="K3235">
        <v>3.6555</v>
      </c>
      <c r="L3235" s="3">
        <f t="shared" si="250"/>
        <v>0.98755954466773221</v>
      </c>
      <c r="M3235" s="3">
        <f t="shared" si="251"/>
        <v>7.3222881119950197E-3</v>
      </c>
      <c r="N3235">
        <f t="shared" si="252"/>
        <v>34962307.712589853</v>
      </c>
      <c r="O3235">
        <f t="shared" si="253"/>
        <v>9.5643024791656011</v>
      </c>
      <c r="P3235" s="3">
        <f t="shared" si="254"/>
        <v>7.3222881119950189E-3</v>
      </c>
      <c r="Q3235" t="s">
        <v>1638</v>
      </c>
      <c r="R3235" t="s">
        <v>452</v>
      </c>
      <c r="S3235" t="s">
        <v>592</v>
      </c>
    </row>
    <row r="3236" spans="1:19" x14ac:dyDescent="0.35">
      <c r="A3236" t="s">
        <v>73</v>
      </c>
      <c r="B3236" t="s">
        <v>68</v>
      </c>
      <c r="C3236" t="s">
        <v>1636</v>
      </c>
      <c r="D3236" t="s">
        <v>1636</v>
      </c>
      <c r="E3236" t="s">
        <v>170</v>
      </c>
      <c r="F3236" t="s">
        <v>171</v>
      </c>
      <c r="H3236" t="s">
        <v>128</v>
      </c>
      <c r="I3236" s="3">
        <v>1.1475528677923071E-2</v>
      </c>
      <c r="J3236" s="7">
        <v>21676291853.040001</v>
      </c>
      <c r="K3236">
        <v>3.6555</v>
      </c>
      <c r="L3236" s="3">
        <f t="shared" si="250"/>
        <v>0.98764704500475498</v>
      </c>
      <c r="M3236" s="3">
        <f t="shared" si="251"/>
        <v>1.1619058383218087E-2</v>
      </c>
      <c r="N3236">
        <f t="shared" si="252"/>
        <v>251858100.57214636</v>
      </c>
      <c r="O3236">
        <f t="shared" si="253"/>
        <v>68.898399828244123</v>
      </c>
      <c r="P3236" s="3">
        <f t="shared" si="254"/>
        <v>1.1619058383218087E-2</v>
      </c>
      <c r="Q3236" t="s">
        <v>1637</v>
      </c>
    </row>
    <row r="3237" spans="1:19" x14ac:dyDescent="0.35">
      <c r="A3237" t="s">
        <v>73</v>
      </c>
      <c r="B3237" t="s">
        <v>68</v>
      </c>
      <c r="C3237" t="s">
        <v>29</v>
      </c>
      <c r="D3237" t="s">
        <v>30</v>
      </c>
      <c r="E3237" t="s">
        <v>116</v>
      </c>
      <c r="F3237" t="s">
        <v>117</v>
      </c>
      <c r="G3237" t="s">
        <v>62</v>
      </c>
      <c r="H3237" t="s">
        <v>33</v>
      </c>
      <c r="I3237" s="3">
        <v>4.6521585652566963E-2</v>
      </c>
      <c r="J3237" s="7">
        <v>4774779027.79</v>
      </c>
      <c r="K3237">
        <v>3.6555</v>
      </c>
      <c r="L3237" s="3">
        <f t="shared" si="250"/>
        <v>0.98755954466773221</v>
      </c>
      <c r="M3237" s="3">
        <f t="shared" si="251"/>
        <v>4.7107625969246551E-2</v>
      </c>
      <c r="N3237">
        <f t="shared" si="252"/>
        <v>224928504.526934</v>
      </c>
      <c r="O3237">
        <f t="shared" si="253"/>
        <v>61.531529073159355</v>
      </c>
      <c r="P3237" s="3">
        <f t="shared" si="254"/>
        <v>4.7107625969246551E-2</v>
      </c>
      <c r="Q3237" t="s">
        <v>1638</v>
      </c>
      <c r="R3237" t="s">
        <v>33</v>
      </c>
      <c r="S3237" t="s">
        <v>62</v>
      </c>
    </row>
    <row r="3238" spans="1:19" x14ac:dyDescent="0.35">
      <c r="A3238" t="s">
        <v>73</v>
      </c>
      <c r="B3238" t="s">
        <v>68</v>
      </c>
      <c r="C3238" t="s">
        <v>1636</v>
      </c>
      <c r="D3238" t="s">
        <v>1636</v>
      </c>
      <c r="E3238" t="s">
        <v>1390</v>
      </c>
      <c r="F3238" t="s">
        <v>1391</v>
      </c>
      <c r="H3238" t="s">
        <v>128</v>
      </c>
      <c r="I3238" s="3">
        <v>6.9728401402861546E-5</v>
      </c>
      <c r="J3238" s="7">
        <v>21676291853.040001</v>
      </c>
      <c r="K3238">
        <v>3.6555</v>
      </c>
      <c r="L3238" s="3">
        <f t="shared" si="250"/>
        <v>0.98764704500475498</v>
      </c>
      <c r="M3238" s="3">
        <f t="shared" si="251"/>
        <v>7.0600526529723828E-5</v>
      </c>
      <c r="N3238">
        <f t="shared" si="252"/>
        <v>1530357.618036587</v>
      </c>
      <c r="O3238">
        <f t="shared" si="253"/>
        <v>0.41864522446630748</v>
      </c>
      <c r="P3238" s="3">
        <f t="shared" si="254"/>
        <v>7.0600526529723828E-5</v>
      </c>
      <c r="Q3238" t="s">
        <v>1637</v>
      </c>
    </row>
    <row r="3239" spans="1:19" x14ac:dyDescent="0.35">
      <c r="A3239" t="s">
        <v>73</v>
      </c>
      <c r="B3239" t="s">
        <v>68</v>
      </c>
      <c r="C3239" t="s">
        <v>1636</v>
      </c>
      <c r="D3239" t="s">
        <v>1636</v>
      </c>
      <c r="E3239" t="s">
        <v>918</v>
      </c>
      <c r="F3239" t="s">
        <v>919</v>
      </c>
      <c r="G3239" t="s">
        <v>922</v>
      </c>
      <c r="H3239" t="s">
        <v>452</v>
      </c>
      <c r="I3239" s="3">
        <v>1.912815307877773E-3</v>
      </c>
      <c r="J3239" s="7">
        <v>21676291853.040001</v>
      </c>
      <c r="K3239">
        <v>3.6555</v>
      </c>
      <c r="L3239" s="3">
        <f t="shared" si="250"/>
        <v>0.98764704500475498</v>
      </c>
      <c r="M3239" s="3">
        <f t="shared" si="251"/>
        <v>1.9367397670577385E-3</v>
      </c>
      <c r="N3239">
        <f t="shared" si="252"/>
        <v>41981336.434132248</v>
      </c>
      <c r="O3239">
        <f t="shared" si="253"/>
        <v>11.484430702812816</v>
      </c>
      <c r="P3239" s="3">
        <f t="shared" si="254"/>
        <v>1.9367397670577385E-3</v>
      </c>
      <c r="Q3239" t="s">
        <v>1637</v>
      </c>
    </row>
    <row r="3240" spans="1:19" x14ac:dyDescent="0.35">
      <c r="A3240" t="s">
        <v>73</v>
      </c>
      <c r="B3240" t="s">
        <v>68</v>
      </c>
      <c r="C3240" t="s">
        <v>39</v>
      </c>
      <c r="D3240" t="s">
        <v>40</v>
      </c>
      <c r="E3240" t="s">
        <v>1018</v>
      </c>
      <c r="H3240" t="s">
        <v>128</v>
      </c>
      <c r="I3240" s="3">
        <v>1.4094407488428501E-2</v>
      </c>
      <c r="J3240" s="7">
        <v>13377936548.860001</v>
      </c>
      <c r="K3240">
        <v>3.6555</v>
      </c>
      <c r="L3240" s="3">
        <f t="shared" si="250"/>
        <v>0.99383417865528345</v>
      </c>
      <c r="M3240" s="3">
        <f t="shared" si="251"/>
        <v>1.4181850243366625E-2</v>
      </c>
      <c r="N3240">
        <f t="shared" si="252"/>
        <v>189723892.70119345</v>
      </c>
      <c r="O3240">
        <f t="shared" si="253"/>
        <v>51.900941786675816</v>
      </c>
      <c r="P3240" s="3">
        <f t="shared" si="254"/>
        <v>1.4181850243366623E-2</v>
      </c>
      <c r="Q3240" t="s">
        <v>1638</v>
      </c>
      <c r="R3240" t="s">
        <v>920</v>
      </c>
      <c r="S3240" t="s">
        <v>1019</v>
      </c>
    </row>
    <row r="3241" spans="1:19" x14ac:dyDescent="0.35">
      <c r="A3241" t="s">
        <v>73</v>
      </c>
      <c r="B3241" t="s">
        <v>68</v>
      </c>
      <c r="C3241" t="s">
        <v>39</v>
      </c>
      <c r="D3241" t="s">
        <v>40</v>
      </c>
      <c r="E3241" t="s">
        <v>1020</v>
      </c>
      <c r="F3241" t="s">
        <v>1021</v>
      </c>
      <c r="H3241" t="s">
        <v>128</v>
      </c>
      <c r="I3241" s="3">
        <v>1.7373129256258099E-5</v>
      </c>
      <c r="J3241" s="7">
        <v>13377936548.860001</v>
      </c>
      <c r="K3241">
        <v>3.6555</v>
      </c>
      <c r="L3241" s="3">
        <f t="shared" si="250"/>
        <v>0.99383417865528345</v>
      </c>
      <c r="M3241" s="3">
        <f t="shared" si="251"/>
        <v>1.748091344550554E-5</v>
      </c>
      <c r="N3241">
        <f t="shared" si="252"/>
        <v>233858.55089008677</v>
      </c>
      <c r="O3241">
        <f t="shared" si="253"/>
        <v>6.3974436025191289E-2</v>
      </c>
      <c r="P3241" s="3">
        <f t="shared" si="254"/>
        <v>1.748091344550554E-5</v>
      </c>
      <c r="Q3241" t="s">
        <v>1638</v>
      </c>
      <c r="R3241" t="s">
        <v>920</v>
      </c>
      <c r="S3241" t="s">
        <v>1022</v>
      </c>
    </row>
    <row r="3242" spans="1:19" x14ac:dyDescent="0.35">
      <c r="A3242" t="s">
        <v>73</v>
      </c>
      <c r="B3242" t="s">
        <v>68</v>
      </c>
      <c r="C3242" t="s">
        <v>1636</v>
      </c>
      <c r="D3242" t="s">
        <v>1636</v>
      </c>
      <c r="E3242" t="s">
        <v>627</v>
      </c>
      <c r="G3242" t="s">
        <v>628</v>
      </c>
      <c r="H3242" t="s">
        <v>452</v>
      </c>
      <c r="I3242" s="3">
        <v>4.8417262839811166E-3</v>
      </c>
      <c r="J3242" s="7">
        <v>21676291853.040001</v>
      </c>
      <c r="K3242">
        <v>3.6555</v>
      </c>
      <c r="L3242" s="3">
        <f t="shared" si="250"/>
        <v>0.98764704500475498</v>
      </c>
      <c r="M3242" s="3">
        <f t="shared" si="251"/>
        <v>4.9022839773269471E-3</v>
      </c>
      <c r="N3242">
        <f t="shared" si="252"/>
        <v>106263338.23902063</v>
      </c>
      <c r="O3242">
        <f t="shared" si="253"/>
        <v>29.069440087271406</v>
      </c>
      <c r="P3242" s="3">
        <f t="shared" si="254"/>
        <v>4.9022839773269471E-3</v>
      </c>
      <c r="Q3242" t="s">
        <v>1637</v>
      </c>
    </row>
    <row r="3243" spans="1:19" x14ac:dyDescent="0.35">
      <c r="A3243" t="s">
        <v>73</v>
      </c>
      <c r="B3243" t="s">
        <v>68</v>
      </c>
      <c r="C3243" t="s">
        <v>1636</v>
      </c>
      <c r="D3243" t="s">
        <v>1636</v>
      </c>
      <c r="E3243" t="s">
        <v>629</v>
      </c>
      <c r="F3243" t="s">
        <v>630</v>
      </c>
      <c r="G3243" t="s">
        <v>631</v>
      </c>
      <c r="H3243" t="s">
        <v>452</v>
      </c>
      <c r="I3243" s="3">
        <v>4.6812730085533842E-3</v>
      </c>
      <c r="J3243" s="7">
        <v>21676291853.040001</v>
      </c>
      <c r="K3243">
        <v>3.6555</v>
      </c>
      <c r="L3243" s="3">
        <f t="shared" si="250"/>
        <v>0.98764704500475498</v>
      </c>
      <c r="M3243" s="3">
        <f t="shared" si="251"/>
        <v>4.7398238391234658E-3</v>
      </c>
      <c r="N3243">
        <f t="shared" si="252"/>
        <v>102741804.86883676</v>
      </c>
      <c r="O3243">
        <f t="shared" si="253"/>
        <v>28.106088050564018</v>
      </c>
      <c r="P3243" s="3">
        <f t="shared" si="254"/>
        <v>4.7398238391234658E-3</v>
      </c>
      <c r="Q3243" t="s">
        <v>1637</v>
      </c>
    </row>
    <row r="3244" spans="1:19" x14ac:dyDescent="0.35">
      <c r="A3244" t="s">
        <v>73</v>
      </c>
      <c r="B3244" t="s">
        <v>68</v>
      </c>
      <c r="C3244" t="s">
        <v>39</v>
      </c>
      <c r="D3244" t="s">
        <v>40</v>
      </c>
      <c r="E3244" t="s">
        <v>593</v>
      </c>
      <c r="G3244" t="s">
        <v>594</v>
      </c>
      <c r="H3244" t="s">
        <v>452</v>
      </c>
      <c r="I3244" s="3">
        <v>5.5468752212633199E-3</v>
      </c>
      <c r="J3244" s="7">
        <v>13377936548.860001</v>
      </c>
      <c r="K3244">
        <v>3.6555</v>
      </c>
      <c r="L3244" s="3">
        <f t="shared" si="250"/>
        <v>0.99383417865528345</v>
      </c>
      <c r="M3244" s="3">
        <f t="shared" si="251"/>
        <v>5.5812884487114042E-3</v>
      </c>
      <c r="N3244">
        <f t="shared" si="252"/>
        <v>74666122.727746427</v>
      </c>
      <c r="O3244">
        <f t="shared" si="253"/>
        <v>20.425693537887138</v>
      </c>
      <c r="P3244" s="3">
        <f t="shared" si="254"/>
        <v>5.5812884487114042E-3</v>
      </c>
      <c r="Q3244" t="s">
        <v>1638</v>
      </c>
      <c r="R3244" t="s">
        <v>452</v>
      </c>
      <c r="S3244" t="s">
        <v>594</v>
      </c>
    </row>
    <row r="3245" spans="1:19" x14ac:dyDescent="0.35">
      <c r="A3245" t="s">
        <v>73</v>
      </c>
      <c r="B3245" t="s">
        <v>68</v>
      </c>
      <c r="C3245" t="s">
        <v>29</v>
      </c>
      <c r="D3245" t="s">
        <v>30</v>
      </c>
      <c r="E3245" t="s">
        <v>118</v>
      </c>
      <c r="F3245" t="s">
        <v>119</v>
      </c>
      <c r="G3245" t="s">
        <v>62</v>
      </c>
      <c r="H3245" t="s">
        <v>33</v>
      </c>
      <c r="I3245" s="3">
        <v>6.2785722093068291E-2</v>
      </c>
      <c r="J3245" s="7">
        <v>4774779027.79</v>
      </c>
      <c r="K3245">
        <v>3.6555</v>
      </c>
      <c r="L3245" s="3">
        <f t="shared" si="250"/>
        <v>0.98755954466773221</v>
      </c>
      <c r="M3245" s="3">
        <f t="shared" si="251"/>
        <v>6.3576644499135249E-2</v>
      </c>
      <c r="N3245">
        <f t="shared" si="252"/>
        <v>303564428.81173146</v>
      </c>
      <c r="O3245">
        <f t="shared" si="253"/>
        <v>83.043203067085614</v>
      </c>
      <c r="P3245" s="3">
        <f t="shared" si="254"/>
        <v>6.3576644499135249E-2</v>
      </c>
      <c r="Q3245" t="s">
        <v>1638</v>
      </c>
      <c r="R3245" t="s">
        <v>33</v>
      </c>
      <c r="S3245" t="s">
        <v>62</v>
      </c>
    </row>
    <row r="3246" spans="1:19" x14ac:dyDescent="0.35">
      <c r="A3246" t="s">
        <v>73</v>
      </c>
      <c r="B3246" t="s">
        <v>68</v>
      </c>
      <c r="C3246" t="s">
        <v>1636</v>
      </c>
      <c r="D3246" t="s">
        <v>1636</v>
      </c>
      <c r="E3246" t="s">
        <v>596</v>
      </c>
      <c r="F3246" t="s">
        <v>597</v>
      </c>
      <c r="G3246" t="s">
        <v>598</v>
      </c>
      <c r="H3246" t="s">
        <v>452</v>
      </c>
      <c r="I3246" s="3">
        <v>4.4499830342894068E-5</v>
      </c>
      <c r="J3246" s="7">
        <v>21676291853.040001</v>
      </c>
      <c r="K3246">
        <v>3.6555</v>
      </c>
      <c r="L3246" s="3">
        <f t="shared" si="250"/>
        <v>0.98764704500475498</v>
      </c>
      <c r="M3246" s="3">
        <f t="shared" si="251"/>
        <v>4.5056410149720871E-5</v>
      </c>
      <c r="N3246">
        <f t="shared" si="252"/>
        <v>976655.89625562332</v>
      </c>
      <c r="O3246">
        <f t="shared" si="253"/>
        <v>0.26717436636728858</v>
      </c>
      <c r="P3246" s="3">
        <f t="shared" si="254"/>
        <v>4.5056410149720871E-5</v>
      </c>
      <c r="Q3246" t="s">
        <v>1637</v>
      </c>
    </row>
    <row r="3247" spans="1:19" x14ac:dyDescent="0.35">
      <c r="A3247" t="s">
        <v>73</v>
      </c>
      <c r="B3247" t="s">
        <v>68</v>
      </c>
      <c r="C3247" t="s">
        <v>29</v>
      </c>
      <c r="D3247" t="s">
        <v>30</v>
      </c>
      <c r="E3247" t="s">
        <v>593</v>
      </c>
      <c r="G3247" t="s">
        <v>594</v>
      </c>
      <c r="H3247" t="s">
        <v>452</v>
      </c>
      <c r="I3247" s="3">
        <v>6.1163480051198297E-3</v>
      </c>
      <c r="J3247" s="7">
        <v>4774779027.79</v>
      </c>
      <c r="K3247">
        <v>3.6555</v>
      </c>
      <c r="L3247" s="3">
        <f t="shared" si="250"/>
        <v>0.98755954466773221</v>
      </c>
      <c r="M3247" s="3">
        <f t="shared" si="251"/>
        <v>6.193396679870778E-3</v>
      </c>
      <c r="N3247">
        <f t="shared" si="252"/>
        <v>29572100.577831209</v>
      </c>
      <c r="O3247">
        <f t="shared" si="253"/>
        <v>8.0897553215240627</v>
      </c>
      <c r="P3247" s="3">
        <f t="shared" si="254"/>
        <v>6.193396679870778E-3</v>
      </c>
      <c r="Q3247" t="s">
        <v>1638</v>
      </c>
      <c r="R3247" t="s">
        <v>452</v>
      </c>
      <c r="S3247" t="s">
        <v>594</v>
      </c>
    </row>
    <row r="3248" spans="1:19" x14ac:dyDescent="0.35">
      <c r="A3248" t="s">
        <v>73</v>
      </c>
      <c r="B3248" t="s">
        <v>68</v>
      </c>
      <c r="C3248" t="s">
        <v>1636</v>
      </c>
      <c r="D3248" t="s">
        <v>1636</v>
      </c>
      <c r="E3248" t="s">
        <v>591</v>
      </c>
      <c r="G3248" t="s">
        <v>592</v>
      </c>
      <c r="H3248" t="s">
        <v>452</v>
      </c>
      <c r="I3248" s="3">
        <v>2.0964404773087552E-3</v>
      </c>
      <c r="J3248" s="7">
        <v>21676291853.040001</v>
      </c>
      <c r="K3248">
        <v>3.6555</v>
      </c>
      <c r="L3248" s="3">
        <f t="shared" si="250"/>
        <v>0.98764704500475498</v>
      </c>
      <c r="M3248" s="3">
        <f t="shared" si="251"/>
        <v>2.1226616207803894E-3</v>
      </c>
      <c r="N3248">
        <f t="shared" si="252"/>
        <v>46011432.797282636</v>
      </c>
      <c r="O3248">
        <f t="shared" si="253"/>
        <v>12.586905429430347</v>
      </c>
      <c r="P3248" s="3">
        <f t="shared" si="254"/>
        <v>2.1226616207803894E-3</v>
      </c>
      <c r="Q3248" t="s">
        <v>1637</v>
      </c>
    </row>
    <row r="3249" spans="1:19" x14ac:dyDescent="0.35">
      <c r="A3249" t="s">
        <v>73</v>
      </c>
      <c r="B3249" t="s">
        <v>68</v>
      </c>
      <c r="C3249" t="s">
        <v>1636</v>
      </c>
      <c r="D3249" t="s">
        <v>1636</v>
      </c>
      <c r="E3249" t="s">
        <v>586</v>
      </c>
      <c r="F3249" t="s">
        <v>468</v>
      </c>
      <c r="G3249" t="s">
        <v>587</v>
      </c>
      <c r="H3249" t="s">
        <v>452</v>
      </c>
      <c r="I3249" s="3">
        <v>8.1491376200632723E-3</v>
      </c>
      <c r="J3249" s="7">
        <v>21676291853.040001</v>
      </c>
      <c r="K3249">
        <v>3.6555</v>
      </c>
      <c r="L3249" s="3">
        <f t="shared" si="250"/>
        <v>0.98764704500475498</v>
      </c>
      <c r="M3249" s="3">
        <f t="shared" si="251"/>
        <v>8.2510626253370078E-3</v>
      </c>
      <c r="N3249">
        <f t="shared" si="252"/>
        <v>178852441.56451541</v>
      </c>
      <c r="O3249">
        <f t="shared" si="253"/>
        <v>48.926943390648454</v>
      </c>
      <c r="P3249" s="3">
        <f t="shared" si="254"/>
        <v>8.2510626253370078E-3</v>
      </c>
      <c r="Q3249" t="s">
        <v>1637</v>
      </c>
    </row>
    <row r="3250" spans="1:19" x14ac:dyDescent="0.35">
      <c r="A3250" t="s">
        <v>73</v>
      </c>
      <c r="B3250" t="s">
        <v>68</v>
      </c>
      <c r="C3250" t="s">
        <v>76</v>
      </c>
      <c r="D3250" t="s">
        <v>77</v>
      </c>
      <c r="E3250" t="s">
        <v>1020</v>
      </c>
      <c r="F3250" t="s">
        <v>1021</v>
      </c>
      <c r="H3250" t="s">
        <v>128</v>
      </c>
      <c r="I3250" s="3">
        <v>1.8021731931081599E-5</v>
      </c>
      <c r="J3250" s="7">
        <v>3523576276.3899999</v>
      </c>
      <c r="K3250">
        <v>3.6555</v>
      </c>
      <c r="L3250" s="3">
        <f t="shared" si="250"/>
        <v>0.96427497067965462</v>
      </c>
      <c r="M3250" s="3">
        <f t="shared" si="251"/>
        <v>1.8689411712490323E-5</v>
      </c>
      <c r="N3250">
        <f t="shared" si="252"/>
        <v>65853.567729816306</v>
      </c>
      <c r="O3250">
        <f t="shared" si="253"/>
        <v>1.8014927569365697E-2</v>
      </c>
      <c r="P3250" s="3">
        <f t="shared" si="254"/>
        <v>1.8689411712490323E-5</v>
      </c>
      <c r="Q3250" t="s">
        <v>1638</v>
      </c>
      <c r="R3250" t="s">
        <v>920</v>
      </c>
      <c r="S3250" t="s">
        <v>1022</v>
      </c>
    </row>
    <row r="3251" spans="1:19" x14ac:dyDescent="0.35">
      <c r="A3251" t="s">
        <v>73</v>
      </c>
      <c r="B3251" t="s">
        <v>68</v>
      </c>
      <c r="C3251" t="s">
        <v>39</v>
      </c>
      <c r="D3251" t="s">
        <v>40</v>
      </c>
      <c r="E3251" t="s">
        <v>118</v>
      </c>
      <c r="F3251" t="s">
        <v>119</v>
      </c>
      <c r="G3251" t="s">
        <v>62</v>
      </c>
      <c r="H3251" t="s">
        <v>33</v>
      </c>
      <c r="I3251" s="3">
        <v>3.1974872236907453E-2</v>
      </c>
      <c r="J3251" s="7">
        <v>13377936548.860001</v>
      </c>
      <c r="K3251">
        <v>3.6555</v>
      </c>
      <c r="L3251" s="3">
        <f t="shared" si="250"/>
        <v>0.99383417865528345</v>
      </c>
      <c r="M3251" s="3">
        <f t="shared" si="251"/>
        <v>3.2173246728313724E-2</v>
      </c>
      <c r="N3251">
        <f t="shared" si="252"/>
        <v>430411653.30219859</v>
      </c>
      <c r="O3251">
        <f t="shared" si="253"/>
        <v>117.74357907323173</v>
      </c>
      <c r="P3251" s="3">
        <f t="shared" si="254"/>
        <v>3.2173246728313724E-2</v>
      </c>
      <c r="Q3251" t="s">
        <v>1638</v>
      </c>
      <c r="R3251" t="s">
        <v>33</v>
      </c>
      <c r="S3251" t="s">
        <v>62</v>
      </c>
    </row>
    <row r="3252" spans="1:19" x14ac:dyDescent="0.35">
      <c r="A3252" t="s">
        <v>73</v>
      </c>
      <c r="B3252" t="s">
        <v>68</v>
      </c>
      <c r="C3252" t="s">
        <v>1636</v>
      </c>
      <c r="D3252" t="s">
        <v>1636</v>
      </c>
      <c r="E3252" t="s">
        <v>588</v>
      </c>
      <c r="F3252" t="s">
        <v>589</v>
      </c>
      <c r="G3252" t="s">
        <v>590</v>
      </c>
      <c r="H3252" t="s">
        <v>452</v>
      </c>
      <c r="I3252" s="3">
        <v>2.2730487683213208E-3</v>
      </c>
      <c r="J3252" s="7">
        <v>21676291853.040001</v>
      </c>
      <c r="K3252">
        <v>3.6555</v>
      </c>
      <c r="L3252" s="3">
        <f t="shared" si="250"/>
        <v>0.98764704500475498</v>
      </c>
      <c r="M3252" s="3">
        <f t="shared" si="251"/>
        <v>2.3014788327649755E-3</v>
      </c>
      <c r="N3252">
        <f t="shared" si="252"/>
        <v>49887526.872607447</v>
      </c>
      <c r="O3252">
        <f t="shared" si="253"/>
        <v>13.647251230367239</v>
      </c>
      <c r="P3252" s="3">
        <f t="shared" si="254"/>
        <v>2.3014788327649755E-3</v>
      </c>
      <c r="Q3252" t="s">
        <v>1637</v>
      </c>
    </row>
    <row r="3253" spans="1:19" x14ac:dyDescent="0.35">
      <c r="A3253" t="s">
        <v>73</v>
      </c>
      <c r="B3253" t="s">
        <v>68</v>
      </c>
      <c r="C3253" t="s">
        <v>39</v>
      </c>
      <c r="D3253" t="s">
        <v>40</v>
      </c>
      <c r="E3253" t="s">
        <v>1023</v>
      </c>
      <c r="F3253" t="s">
        <v>1024</v>
      </c>
      <c r="H3253" t="s">
        <v>128</v>
      </c>
      <c r="I3253" s="3">
        <v>2.2194190761802199E-4</v>
      </c>
      <c r="J3253" s="7">
        <v>13377936548.860001</v>
      </c>
      <c r="K3253">
        <v>3.6555</v>
      </c>
      <c r="L3253" s="3">
        <f t="shared" si="250"/>
        <v>0.99383417865528345</v>
      </c>
      <c r="M3253" s="3">
        <f t="shared" si="251"/>
        <v>2.2331885176088686E-4</v>
      </c>
      <c r="N3253">
        <f t="shared" si="252"/>
        <v>2987545.4290214167</v>
      </c>
      <c r="O3253">
        <f t="shared" si="253"/>
        <v>0.81727408809230384</v>
      </c>
      <c r="P3253" s="3">
        <f t="shared" si="254"/>
        <v>2.2331885176088686E-4</v>
      </c>
      <c r="Q3253" t="s">
        <v>1638</v>
      </c>
      <c r="R3253" t="s">
        <v>920</v>
      </c>
      <c r="S3253" t="s">
        <v>1025</v>
      </c>
    </row>
    <row r="3254" spans="1:19" x14ac:dyDescent="0.35">
      <c r="A3254" t="s">
        <v>73</v>
      </c>
      <c r="B3254" t="s">
        <v>68</v>
      </c>
      <c r="C3254" t="s">
        <v>1636</v>
      </c>
      <c r="D3254" t="s">
        <v>1636</v>
      </c>
      <c r="E3254" t="s">
        <v>593</v>
      </c>
      <c r="G3254" t="s">
        <v>594</v>
      </c>
      <c r="H3254" t="s">
        <v>452</v>
      </c>
      <c r="I3254" s="3">
        <v>4.7706478412963922E-3</v>
      </c>
      <c r="J3254" s="7">
        <v>21676291853.040001</v>
      </c>
      <c r="K3254">
        <v>3.6555</v>
      </c>
      <c r="L3254" s="3">
        <f t="shared" si="250"/>
        <v>0.98764704500475498</v>
      </c>
      <c r="M3254" s="3">
        <f t="shared" si="251"/>
        <v>4.8303165239292787E-3</v>
      </c>
      <c r="N3254">
        <f t="shared" si="252"/>
        <v>104703350.71525273</v>
      </c>
      <c r="O3254">
        <f t="shared" si="253"/>
        <v>28.642689294283333</v>
      </c>
      <c r="P3254" s="3">
        <f t="shared" si="254"/>
        <v>4.8303165239292787E-3</v>
      </c>
      <c r="Q3254" t="s">
        <v>1637</v>
      </c>
    </row>
    <row r="3255" spans="1:19" x14ac:dyDescent="0.35">
      <c r="A3255" t="s">
        <v>73</v>
      </c>
      <c r="B3255" t="s">
        <v>68</v>
      </c>
      <c r="C3255" t="s">
        <v>29</v>
      </c>
      <c r="D3255" t="s">
        <v>30</v>
      </c>
      <c r="E3255" t="s">
        <v>122</v>
      </c>
      <c r="F3255" t="s">
        <v>123</v>
      </c>
      <c r="G3255" t="s">
        <v>62</v>
      </c>
      <c r="H3255" t="s">
        <v>33</v>
      </c>
      <c r="I3255" s="3">
        <v>4.9013602236095029E-3</v>
      </c>
      <c r="J3255" s="7">
        <v>4774779027.79</v>
      </c>
      <c r="K3255">
        <v>3.6555</v>
      </c>
      <c r="L3255" s="3">
        <f t="shared" si="250"/>
        <v>0.98755954466773221</v>
      </c>
      <c r="M3255" s="3">
        <f t="shared" si="251"/>
        <v>4.9631034908974346E-3</v>
      </c>
      <c r="N3255">
        <f t="shared" si="252"/>
        <v>23697722.461088408</v>
      </c>
      <c r="O3255">
        <f t="shared" si="253"/>
        <v>6.482758161971935</v>
      </c>
      <c r="P3255" s="3">
        <f t="shared" si="254"/>
        <v>4.9631034908974346E-3</v>
      </c>
      <c r="Q3255" t="s">
        <v>1638</v>
      </c>
      <c r="R3255" t="s">
        <v>33</v>
      </c>
      <c r="S3255" t="s">
        <v>62</v>
      </c>
    </row>
    <row r="3256" spans="1:19" x14ac:dyDescent="0.35">
      <c r="A3256" t="s">
        <v>73</v>
      </c>
      <c r="B3256" t="s">
        <v>68</v>
      </c>
      <c r="C3256" t="s">
        <v>1636</v>
      </c>
      <c r="D3256" t="s">
        <v>1636</v>
      </c>
      <c r="E3256" t="s">
        <v>632</v>
      </c>
      <c r="G3256" t="s">
        <v>633</v>
      </c>
      <c r="H3256" t="s">
        <v>452</v>
      </c>
      <c r="I3256" s="3">
        <v>2.5229431219409202E-3</v>
      </c>
      <c r="J3256" s="7">
        <v>21676291853.040001</v>
      </c>
      <c r="K3256">
        <v>3.6555</v>
      </c>
      <c r="L3256" s="3">
        <f t="shared" si="250"/>
        <v>0.98764704500475498</v>
      </c>
      <c r="M3256" s="3">
        <f t="shared" si="251"/>
        <v>2.5544987297853694E-3</v>
      </c>
      <c r="N3256">
        <f t="shared" si="252"/>
        <v>55372060.005047634</v>
      </c>
      <c r="O3256">
        <f t="shared" si="253"/>
        <v>15.147602244576019</v>
      </c>
      <c r="P3256" s="3">
        <f t="shared" si="254"/>
        <v>2.5544987297853694E-3</v>
      </c>
      <c r="Q3256" t="s">
        <v>1637</v>
      </c>
    </row>
    <row r="3257" spans="1:19" x14ac:dyDescent="0.35">
      <c r="A3257" t="s">
        <v>73</v>
      </c>
      <c r="B3257" t="s">
        <v>68</v>
      </c>
      <c r="C3257" t="s">
        <v>39</v>
      </c>
      <c r="D3257" t="s">
        <v>40</v>
      </c>
      <c r="E3257" t="s">
        <v>596</v>
      </c>
      <c r="F3257" t="s">
        <v>597</v>
      </c>
      <c r="G3257" t="s">
        <v>598</v>
      </c>
      <c r="H3257" t="s">
        <v>452</v>
      </c>
      <c r="I3257" s="3">
        <v>7.2103145832720693E-5</v>
      </c>
      <c r="J3257" s="7">
        <v>13377936548.860001</v>
      </c>
      <c r="K3257">
        <v>3.6555</v>
      </c>
      <c r="L3257" s="3">
        <f t="shared" si="250"/>
        <v>0.99383417865528345</v>
      </c>
      <c r="M3257" s="3">
        <f t="shared" si="251"/>
        <v>7.2550479125482007E-5</v>
      </c>
      <c r="N3257">
        <f t="shared" si="252"/>
        <v>970575.7063300903</v>
      </c>
      <c r="O3257">
        <f t="shared" si="253"/>
        <v>0.26551106724937501</v>
      </c>
      <c r="P3257" s="3">
        <f t="shared" si="254"/>
        <v>7.2550479125482007E-5</v>
      </c>
      <c r="Q3257" t="s">
        <v>1638</v>
      </c>
      <c r="R3257" t="s">
        <v>452</v>
      </c>
      <c r="S3257" t="s">
        <v>598</v>
      </c>
    </row>
    <row r="3258" spans="1:19" x14ac:dyDescent="0.35">
      <c r="A3258" t="s">
        <v>73</v>
      </c>
      <c r="B3258" t="s">
        <v>68</v>
      </c>
      <c r="C3258" t="s">
        <v>1636</v>
      </c>
      <c r="D3258" t="s">
        <v>1636</v>
      </c>
      <c r="E3258" t="s">
        <v>1161</v>
      </c>
      <c r="F3258" t="s">
        <v>1162</v>
      </c>
      <c r="H3258" t="s">
        <v>128</v>
      </c>
      <c r="I3258" s="3">
        <v>9.1966708353321809E-4</v>
      </c>
      <c r="J3258" s="7">
        <v>21676291853.040001</v>
      </c>
      <c r="K3258">
        <v>3.6555</v>
      </c>
      <c r="L3258" s="3">
        <f t="shared" si="250"/>
        <v>0.98764704500475498</v>
      </c>
      <c r="M3258" s="3">
        <f t="shared" si="251"/>
        <v>9.3116978194248573E-4</v>
      </c>
      <c r="N3258">
        <f t="shared" si="252"/>
        <v>20184307.958116937</v>
      </c>
      <c r="O3258">
        <f t="shared" si="253"/>
        <v>5.5216271257329881</v>
      </c>
      <c r="P3258" s="3">
        <f t="shared" si="254"/>
        <v>9.3116978194248573E-4</v>
      </c>
      <c r="Q3258" t="s">
        <v>1637</v>
      </c>
    </row>
    <row r="3259" spans="1:19" x14ac:dyDescent="0.35">
      <c r="A3259" t="s">
        <v>73</v>
      </c>
      <c r="B3259" t="s">
        <v>68</v>
      </c>
      <c r="C3259" t="s">
        <v>1636</v>
      </c>
      <c r="D3259" t="s">
        <v>1636</v>
      </c>
      <c r="E3259" t="s">
        <v>1164</v>
      </c>
      <c r="F3259" t="s">
        <v>1164</v>
      </c>
      <c r="H3259" t="s">
        <v>128</v>
      </c>
      <c r="I3259" s="3">
        <v>5.2057177081032795E-4</v>
      </c>
      <c r="J3259" s="7">
        <v>21676291853.040001</v>
      </c>
      <c r="K3259">
        <v>3.6555</v>
      </c>
      <c r="L3259" s="3">
        <f t="shared" si="250"/>
        <v>0.98764704500475498</v>
      </c>
      <c r="M3259" s="3">
        <f t="shared" si="251"/>
        <v>5.2708280092897126E-4</v>
      </c>
      <c r="N3259">
        <f t="shared" si="252"/>
        <v>11425200.623654164</v>
      </c>
      <c r="O3259">
        <f t="shared" si="253"/>
        <v>3.1254823207917286</v>
      </c>
      <c r="P3259" s="3">
        <f t="shared" si="254"/>
        <v>5.2708280092897126E-4</v>
      </c>
      <c r="Q3259" t="s">
        <v>1637</v>
      </c>
    </row>
    <row r="3260" spans="1:19" x14ac:dyDescent="0.35">
      <c r="A3260" t="s">
        <v>73</v>
      </c>
      <c r="B3260" t="s">
        <v>68</v>
      </c>
      <c r="C3260" t="s">
        <v>39</v>
      </c>
      <c r="D3260" t="s">
        <v>40</v>
      </c>
      <c r="E3260" t="s">
        <v>599</v>
      </c>
      <c r="F3260" t="s">
        <v>600</v>
      </c>
      <c r="G3260" t="s">
        <v>601</v>
      </c>
      <c r="H3260" t="s">
        <v>452</v>
      </c>
      <c r="I3260" s="3">
        <v>1.1588736417833791E-2</v>
      </c>
      <c r="J3260" s="7">
        <v>13377936548.860001</v>
      </c>
      <c r="K3260">
        <v>3.6555</v>
      </c>
      <c r="L3260" s="3">
        <f t="shared" si="250"/>
        <v>0.99383417865528345</v>
      </c>
      <c r="M3260" s="3">
        <f t="shared" si="251"/>
        <v>1.1660633802626951E-2</v>
      </c>
      <c r="N3260">
        <f t="shared" si="252"/>
        <v>155995219.13103545</v>
      </c>
      <c r="O3260">
        <f t="shared" si="253"/>
        <v>42.674112742726152</v>
      </c>
      <c r="P3260" s="3">
        <f t="shared" si="254"/>
        <v>1.1660633802626949E-2</v>
      </c>
      <c r="Q3260" t="s">
        <v>1638</v>
      </c>
      <c r="R3260" t="s">
        <v>452</v>
      </c>
      <c r="S3260" t="s">
        <v>601</v>
      </c>
    </row>
    <row r="3261" spans="1:19" x14ac:dyDescent="0.35">
      <c r="A3261" t="s">
        <v>73</v>
      </c>
      <c r="B3261" t="s">
        <v>68</v>
      </c>
      <c r="C3261" t="s">
        <v>1636</v>
      </c>
      <c r="D3261" t="s">
        <v>1636</v>
      </c>
      <c r="E3261" t="s">
        <v>1135</v>
      </c>
      <c r="F3261" t="s">
        <v>1136</v>
      </c>
      <c r="H3261" t="s">
        <v>128</v>
      </c>
      <c r="I3261" s="3">
        <v>7.3296345324918351E-4</v>
      </c>
      <c r="J3261" s="7">
        <v>21676291853.040001</v>
      </c>
      <c r="K3261">
        <v>3.6555</v>
      </c>
      <c r="L3261" s="3">
        <f t="shared" si="250"/>
        <v>0.98764704500475498</v>
      </c>
      <c r="M3261" s="3">
        <f t="shared" si="251"/>
        <v>7.4213096364365134E-4</v>
      </c>
      <c r="N3261">
        <f t="shared" si="252"/>
        <v>16086647.361117605</v>
      </c>
      <c r="O3261">
        <f t="shared" si="253"/>
        <v>4.4006695010580232</v>
      </c>
      <c r="P3261" s="3">
        <f t="shared" si="254"/>
        <v>7.4213096364365134E-4</v>
      </c>
      <c r="Q3261" t="s">
        <v>1637</v>
      </c>
    </row>
    <row r="3262" spans="1:19" x14ac:dyDescent="0.35">
      <c r="A3262" t="s">
        <v>73</v>
      </c>
      <c r="B3262" t="s">
        <v>68</v>
      </c>
      <c r="C3262" t="s">
        <v>76</v>
      </c>
      <c r="D3262" t="s">
        <v>77</v>
      </c>
      <c r="E3262" t="s">
        <v>1023</v>
      </c>
      <c r="F3262" t="s">
        <v>1024</v>
      </c>
      <c r="H3262" t="s">
        <v>128</v>
      </c>
      <c r="I3262" s="3">
        <v>2.040698272489998E-4</v>
      </c>
      <c r="J3262" s="7">
        <v>3523576276.3899999</v>
      </c>
      <c r="K3262">
        <v>3.6555</v>
      </c>
      <c r="L3262" s="3">
        <f t="shared" si="250"/>
        <v>0.96427497067965462</v>
      </c>
      <c r="M3262" s="3">
        <f t="shared" si="251"/>
        <v>2.1163032688193106E-4</v>
      </c>
      <c r="N3262">
        <f t="shared" si="252"/>
        <v>745695.59916583309</v>
      </c>
      <c r="O3262">
        <f t="shared" si="253"/>
        <v>0.20399277777754976</v>
      </c>
      <c r="P3262" s="3">
        <f t="shared" si="254"/>
        <v>2.1163032688193106E-4</v>
      </c>
      <c r="Q3262" t="s">
        <v>1638</v>
      </c>
      <c r="R3262" t="s">
        <v>920</v>
      </c>
      <c r="S3262" t="s">
        <v>1025</v>
      </c>
    </row>
    <row r="3263" spans="1:19" x14ac:dyDescent="0.35">
      <c r="A3263" t="s">
        <v>73</v>
      </c>
      <c r="B3263" t="s">
        <v>68</v>
      </c>
      <c r="C3263" t="s">
        <v>1636</v>
      </c>
      <c r="D3263" t="s">
        <v>1636</v>
      </c>
      <c r="E3263" t="s">
        <v>1655</v>
      </c>
      <c r="F3263" t="s">
        <v>630</v>
      </c>
      <c r="H3263" t="s">
        <v>128</v>
      </c>
      <c r="I3263" s="3">
        <v>2.7919924495324769E-3</v>
      </c>
      <c r="J3263" s="7">
        <v>21676291853.040001</v>
      </c>
      <c r="K3263">
        <v>3.6555</v>
      </c>
      <c r="L3263" s="3">
        <f t="shared" si="250"/>
        <v>0.98764704500475498</v>
      </c>
      <c r="M3263" s="3">
        <f t="shared" si="251"/>
        <v>2.826913180830744E-3</v>
      </c>
      <c r="N3263">
        <f t="shared" si="252"/>
        <v>61276995.150892846</v>
      </c>
      <c r="O3263">
        <f t="shared" si="253"/>
        <v>16.762958596879454</v>
      </c>
      <c r="P3263" s="3">
        <f t="shared" si="254"/>
        <v>2.826913180830744E-3</v>
      </c>
      <c r="Q3263" t="s">
        <v>1637</v>
      </c>
    </row>
    <row r="3264" spans="1:19" x14ac:dyDescent="0.35">
      <c r="A3264" t="s">
        <v>73</v>
      </c>
      <c r="B3264" t="s">
        <v>68</v>
      </c>
      <c r="C3264" t="s">
        <v>39</v>
      </c>
      <c r="D3264" t="s">
        <v>40</v>
      </c>
      <c r="E3264" t="s">
        <v>122</v>
      </c>
      <c r="F3264" t="s">
        <v>123</v>
      </c>
      <c r="G3264" t="s">
        <v>62</v>
      </c>
      <c r="H3264" t="s">
        <v>33</v>
      </c>
      <c r="I3264" s="3">
        <v>5.4996773942084399E-3</v>
      </c>
      <c r="J3264" s="7">
        <v>13377936548.860001</v>
      </c>
      <c r="K3264">
        <v>3.6555</v>
      </c>
      <c r="L3264" s="3">
        <f t="shared" si="250"/>
        <v>0.99383417865528345</v>
      </c>
      <c r="M3264" s="3">
        <f t="shared" si="251"/>
        <v>5.5337978028184029E-3</v>
      </c>
      <c r="N3264">
        <f t="shared" si="252"/>
        <v>74030795.880325481</v>
      </c>
      <c r="O3264">
        <f t="shared" si="253"/>
        <v>20.251893278710295</v>
      </c>
      <c r="P3264" s="3">
        <f t="shared" si="254"/>
        <v>5.5337978028184029E-3</v>
      </c>
      <c r="Q3264" t="s">
        <v>1638</v>
      </c>
      <c r="R3264" t="s">
        <v>33</v>
      </c>
      <c r="S3264" t="s">
        <v>62</v>
      </c>
    </row>
    <row r="3265" spans="1:19" x14ac:dyDescent="0.35">
      <c r="A3265" t="s">
        <v>73</v>
      </c>
      <c r="B3265" t="s">
        <v>68</v>
      </c>
      <c r="C3265" t="s">
        <v>1636</v>
      </c>
      <c r="D3265" t="s">
        <v>1636</v>
      </c>
      <c r="E3265" t="s">
        <v>1138</v>
      </c>
      <c r="F3265" t="s">
        <v>1139</v>
      </c>
      <c r="H3265" t="s">
        <v>128</v>
      </c>
      <c r="I3265" s="3">
        <v>2.8173679251741328E-4</v>
      </c>
      <c r="J3265" s="7">
        <v>21676291853.040001</v>
      </c>
      <c r="K3265">
        <v>3.6555</v>
      </c>
      <c r="L3265" s="3">
        <f t="shared" si="250"/>
        <v>0.98764704500475498</v>
      </c>
      <c r="M3265" s="3">
        <f t="shared" si="251"/>
        <v>2.8526060391954785E-4</v>
      </c>
      <c r="N3265">
        <f t="shared" si="252"/>
        <v>6183392.1047345661</v>
      </c>
      <c r="O3265">
        <f t="shared" si="253"/>
        <v>1.6915311461454154</v>
      </c>
      <c r="P3265" s="3">
        <f t="shared" si="254"/>
        <v>2.8526060391954785E-4</v>
      </c>
      <c r="Q3265" t="s">
        <v>1637</v>
      </c>
    </row>
    <row r="3266" spans="1:19" x14ac:dyDescent="0.35">
      <c r="A3266" t="s">
        <v>73</v>
      </c>
      <c r="B3266" t="s">
        <v>68</v>
      </c>
      <c r="C3266" t="s">
        <v>39</v>
      </c>
      <c r="D3266" t="s">
        <v>40</v>
      </c>
      <c r="E3266" t="s">
        <v>1029</v>
      </c>
      <c r="F3266" t="s">
        <v>1030</v>
      </c>
      <c r="H3266" t="s">
        <v>128</v>
      </c>
      <c r="I3266" s="3">
        <v>1.7392184486839801E-4</v>
      </c>
      <c r="J3266" s="7">
        <v>13377936548.860001</v>
      </c>
      <c r="K3266">
        <v>3.6555</v>
      </c>
      <c r="L3266" s="3">
        <f t="shared" ref="L3266:L3329" si="255">SUMIFS($I$2:$I$3582,$A$2:$A$3582,$A3266,$B$2:$B$3582,$B3266,$C$2:$C$3582,$C3266)</f>
        <v>0.99383417865528345</v>
      </c>
      <c r="M3266" s="3">
        <f t="shared" ref="M3266:M3329" si="256">IF(L3266=0,0,I3266/L3266)</f>
        <v>1.750008689615853E-4</v>
      </c>
      <c r="N3266">
        <f t="shared" ref="N3266:N3329" si="257">M3266*J3266</f>
        <v>2341150.5209634518</v>
      </c>
      <c r="O3266">
        <f t="shared" ref="O3266:O3329" si="258">IF(K3266=0,"",N3266/K3266/1000000)</f>
        <v>0.64044604594814702</v>
      </c>
      <c r="P3266" s="3">
        <f t="shared" ref="P3266:P3329" si="259">IF(J3266=0,0,N3266/J3266)</f>
        <v>1.750008689615853E-4</v>
      </c>
      <c r="Q3266" t="s">
        <v>1638</v>
      </c>
      <c r="R3266" t="s">
        <v>920</v>
      </c>
      <c r="S3266" t="s">
        <v>1031</v>
      </c>
    </row>
    <row r="3267" spans="1:19" x14ac:dyDescent="0.35">
      <c r="A3267" t="s">
        <v>73</v>
      </c>
      <c r="B3267" t="s">
        <v>68</v>
      </c>
      <c r="C3267" t="s">
        <v>29</v>
      </c>
      <c r="D3267" t="s">
        <v>30</v>
      </c>
      <c r="E3267" t="s">
        <v>599</v>
      </c>
      <c r="F3267" t="s">
        <v>600</v>
      </c>
      <c r="G3267" t="s">
        <v>601</v>
      </c>
      <c r="H3267" t="s">
        <v>452</v>
      </c>
      <c r="I3267" s="3">
        <v>1.6094957530846471E-2</v>
      </c>
      <c r="J3267" s="7">
        <v>4774779027.79</v>
      </c>
      <c r="K3267">
        <v>3.6555</v>
      </c>
      <c r="L3267" s="3">
        <f t="shared" si="255"/>
        <v>0.98755954466773221</v>
      </c>
      <c r="M3267" s="3">
        <f t="shared" si="256"/>
        <v>1.6297708444771981E-2</v>
      </c>
      <c r="N3267">
        <f t="shared" si="257"/>
        <v>77817956.483133227</v>
      </c>
      <c r="O3267">
        <f t="shared" si="258"/>
        <v>21.287910404358701</v>
      </c>
      <c r="P3267" s="3">
        <f t="shared" si="259"/>
        <v>1.6297708444771981E-2</v>
      </c>
      <c r="Q3267" t="s">
        <v>1638</v>
      </c>
      <c r="R3267" t="s">
        <v>452</v>
      </c>
      <c r="S3267" t="s">
        <v>601</v>
      </c>
    </row>
    <row r="3268" spans="1:19" x14ac:dyDescent="0.35">
      <c r="A3268" t="s">
        <v>73</v>
      </c>
      <c r="B3268" t="s">
        <v>68</v>
      </c>
      <c r="C3268" t="s">
        <v>1636</v>
      </c>
      <c r="D3268" t="s">
        <v>1636</v>
      </c>
      <c r="E3268" t="s">
        <v>1155</v>
      </c>
      <c r="F3268" t="s">
        <v>1156</v>
      </c>
      <c r="H3268" t="s">
        <v>128</v>
      </c>
      <c r="I3268" s="3">
        <v>4.305895070671386E-4</v>
      </c>
      <c r="J3268" s="7">
        <v>21676291853.040001</v>
      </c>
      <c r="K3268">
        <v>3.6555</v>
      </c>
      <c r="L3268" s="3">
        <f t="shared" si="255"/>
        <v>0.98764704500475498</v>
      </c>
      <c r="M3268" s="3">
        <f t="shared" si="256"/>
        <v>4.3597508770460152E-4</v>
      </c>
      <c r="N3268">
        <f t="shared" si="257"/>
        <v>9450323.2417396531</v>
      </c>
      <c r="O3268">
        <f t="shared" si="258"/>
        <v>2.5852340970427177</v>
      </c>
      <c r="P3268" s="3">
        <f t="shared" si="259"/>
        <v>4.3597508770460146E-4</v>
      </c>
      <c r="Q3268" t="s">
        <v>1637</v>
      </c>
    </row>
    <row r="3269" spans="1:19" x14ac:dyDescent="0.35">
      <c r="A3269" t="s">
        <v>73</v>
      </c>
      <c r="B3269" t="s">
        <v>68</v>
      </c>
      <c r="C3269" t="s">
        <v>1636</v>
      </c>
      <c r="D3269" t="s">
        <v>1636</v>
      </c>
      <c r="E3269" t="s">
        <v>1158</v>
      </c>
      <c r="F3269" t="s">
        <v>1159</v>
      </c>
      <c r="H3269" t="s">
        <v>128</v>
      </c>
      <c r="I3269" s="3">
        <v>4.305895070671386E-4</v>
      </c>
      <c r="J3269" s="7">
        <v>21676291853.040001</v>
      </c>
      <c r="K3269">
        <v>3.6555</v>
      </c>
      <c r="L3269" s="3">
        <f t="shared" si="255"/>
        <v>0.98764704500475498</v>
      </c>
      <c r="M3269" s="3">
        <f t="shared" si="256"/>
        <v>4.3597508770460152E-4</v>
      </c>
      <c r="N3269">
        <f t="shared" si="257"/>
        <v>9450323.2417396531</v>
      </c>
      <c r="O3269">
        <f t="shared" si="258"/>
        <v>2.5852340970427177</v>
      </c>
      <c r="P3269" s="3">
        <f t="shared" si="259"/>
        <v>4.3597508770460146E-4</v>
      </c>
      <c r="Q3269" t="s">
        <v>1637</v>
      </c>
    </row>
    <row r="3270" spans="1:19" x14ac:dyDescent="0.35">
      <c r="A3270" t="s">
        <v>73</v>
      </c>
      <c r="B3270" t="s">
        <v>68</v>
      </c>
      <c r="C3270" t="s">
        <v>76</v>
      </c>
      <c r="D3270" t="s">
        <v>77</v>
      </c>
      <c r="E3270" t="s">
        <v>122</v>
      </c>
      <c r="F3270" t="s">
        <v>123</v>
      </c>
      <c r="G3270" t="s">
        <v>62</v>
      </c>
      <c r="H3270" t="s">
        <v>33</v>
      </c>
      <c r="I3270" s="3">
        <v>2.71637082296705E-3</v>
      </c>
      <c r="J3270" s="7">
        <v>3523576276.3899999</v>
      </c>
      <c r="K3270">
        <v>3.6555</v>
      </c>
      <c r="L3270" s="3">
        <f t="shared" si="255"/>
        <v>0.96427497067965462</v>
      </c>
      <c r="M3270" s="3">
        <f t="shared" si="256"/>
        <v>2.8170085354932081E-3</v>
      </c>
      <c r="N3270">
        <f t="shared" si="257"/>
        <v>9925944.4460520055</v>
      </c>
      <c r="O3270">
        <f t="shared" si="258"/>
        <v>2.7153452184521969</v>
      </c>
      <c r="P3270" s="3">
        <f t="shared" si="259"/>
        <v>2.8170085354932081E-3</v>
      </c>
      <c r="Q3270" t="s">
        <v>1638</v>
      </c>
      <c r="R3270" t="s">
        <v>33</v>
      </c>
      <c r="S3270" t="s">
        <v>62</v>
      </c>
    </row>
    <row r="3271" spans="1:19" x14ac:dyDescent="0.35">
      <c r="A3271" t="s">
        <v>73</v>
      </c>
      <c r="B3271" t="s">
        <v>68</v>
      </c>
      <c r="C3271" t="s">
        <v>1636</v>
      </c>
      <c r="D3271" t="s">
        <v>1636</v>
      </c>
      <c r="E3271" t="s">
        <v>1166</v>
      </c>
      <c r="F3271" t="s">
        <v>1116</v>
      </c>
      <c r="H3271" t="s">
        <v>128</v>
      </c>
      <c r="I3271" s="3">
        <v>1.403569840876345E-3</v>
      </c>
      <c r="J3271" s="7">
        <v>21676291853.040001</v>
      </c>
      <c r="K3271">
        <v>3.6555</v>
      </c>
      <c r="L3271" s="3">
        <f t="shared" si="255"/>
        <v>0.98764704500475498</v>
      </c>
      <c r="M3271" s="3">
        <f t="shared" si="256"/>
        <v>1.4211249332190202E-3</v>
      </c>
      <c r="N3271">
        <f t="shared" si="257"/>
        <v>30804718.812087465</v>
      </c>
      <c r="O3271">
        <f t="shared" si="258"/>
        <v>8.4269508445048462</v>
      </c>
      <c r="P3271" s="3">
        <f t="shared" si="259"/>
        <v>1.4211249332190202E-3</v>
      </c>
      <c r="Q3271" t="s">
        <v>1637</v>
      </c>
    </row>
    <row r="3272" spans="1:19" x14ac:dyDescent="0.35">
      <c r="A3272" t="s">
        <v>73</v>
      </c>
      <c r="B3272" t="s">
        <v>68</v>
      </c>
      <c r="C3272" t="s">
        <v>29</v>
      </c>
      <c r="D3272" t="s">
        <v>30</v>
      </c>
      <c r="E3272" t="s">
        <v>611</v>
      </c>
      <c r="F3272" t="s">
        <v>612</v>
      </c>
      <c r="G3272" t="s">
        <v>613</v>
      </c>
      <c r="H3272" t="s">
        <v>452</v>
      </c>
      <c r="I3272" s="3">
        <v>3.2399741214412897E-8</v>
      </c>
      <c r="J3272" s="7">
        <v>4774779027.79</v>
      </c>
      <c r="K3272">
        <v>3.6555</v>
      </c>
      <c r="L3272" s="3">
        <f t="shared" si="255"/>
        <v>0.98755954466773221</v>
      </c>
      <c r="M3272" s="3">
        <f t="shared" si="256"/>
        <v>3.2807886257951061E-8</v>
      </c>
      <c r="N3272">
        <f t="shared" si="257"/>
        <v>156.65040725058446</v>
      </c>
      <c r="O3272">
        <f t="shared" si="258"/>
        <v>4.2853346259221577E-5</v>
      </c>
      <c r="P3272" s="3">
        <f t="shared" si="259"/>
        <v>3.2807886257951061E-8</v>
      </c>
      <c r="Q3272" t="s">
        <v>1638</v>
      </c>
      <c r="R3272" t="s">
        <v>452</v>
      </c>
      <c r="S3272" t="s">
        <v>613</v>
      </c>
    </row>
    <row r="3273" spans="1:19" x14ac:dyDescent="0.35">
      <c r="A3273" t="s">
        <v>73</v>
      </c>
      <c r="B3273" t="s">
        <v>68</v>
      </c>
      <c r="C3273" t="s">
        <v>76</v>
      </c>
      <c r="D3273" t="s">
        <v>77</v>
      </c>
      <c r="E3273" t="s">
        <v>1029</v>
      </c>
      <c r="F3273" t="s">
        <v>1030</v>
      </c>
      <c r="H3273" t="s">
        <v>128</v>
      </c>
      <c r="I3273" s="3">
        <v>1.5998274646141799E-4</v>
      </c>
      <c r="J3273" s="7">
        <v>3523576276.3899999</v>
      </c>
      <c r="K3273">
        <v>3.6555</v>
      </c>
      <c r="L3273" s="3">
        <f t="shared" si="255"/>
        <v>0.96427497067965462</v>
      </c>
      <c r="M3273" s="3">
        <f t="shared" si="256"/>
        <v>1.6590988185523115E-4</v>
      </c>
      <c r="N3273">
        <f t="shared" si="257"/>
        <v>584596.12372376013</v>
      </c>
      <c r="O3273">
        <f t="shared" si="258"/>
        <v>0.15992234269559846</v>
      </c>
      <c r="P3273" s="3">
        <f t="shared" si="259"/>
        <v>1.6590988185523115E-4</v>
      </c>
      <c r="Q3273" t="s">
        <v>1638</v>
      </c>
      <c r="R3273" t="s">
        <v>920</v>
      </c>
      <c r="S3273" t="s">
        <v>1031</v>
      </c>
    </row>
    <row r="3274" spans="1:19" x14ac:dyDescent="0.35">
      <c r="A3274" t="s">
        <v>73</v>
      </c>
      <c r="B3274" t="s">
        <v>68</v>
      </c>
      <c r="C3274" t="s">
        <v>1636</v>
      </c>
      <c r="D3274" t="s">
        <v>1636</v>
      </c>
      <c r="E3274" t="s">
        <v>1168</v>
      </c>
      <c r="F3274" t="s">
        <v>1169</v>
      </c>
      <c r="H3274" t="s">
        <v>128</v>
      </c>
      <c r="I3274" s="3">
        <v>2.0807631995172051E-3</v>
      </c>
      <c r="J3274" s="7">
        <v>21676291853.040001</v>
      </c>
      <c r="K3274">
        <v>3.6555</v>
      </c>
      <c r="L3274" s="3">
        <f t="shared" si="255"/>
        <v>0.98764704500475498</v>
      </c>
      <c r="M3274" s="3">
        <f t="shared" si="256"/>
        <v>2.1067882600784649E-3</v>
      </c>
      <c r="N3274">
        <f t="shared" si="257"/>
        <v>45667357.198019147</v>
      </c>
      <c r="O3274">
        <f t="shared" si="258"/>
        <v>12.492779974837681</v>
      </c>
      <c r="P3274" s="3">
        <f t="shared" si="259"/>
        <v>2.1067882600784649E-3</v>
      </c>
      <c r="Q3274" t="s">
        <v>1637</v>
      </c>
    </row>
    <row r="3275" spans="1:19" x14ac:dyDescent="0.35">
      <c r="A3275" t="s">
        <v>73</v>
      </c>
      <c r="B3275" t="s">
        <v>68</v>
      </c>
      <c r="C3275" t="s">
        <v>1636</v>
      </c>
      <c r="D3275" t="s">
        <v>1636</v>
      </c>
      <c r="E3275" t="s">
        <v>1147</v>
      </c>
      <c r="F3275" t="s">
        <v>1148</v>
      </c>
      <c r="H3275" t="s">
        <v>128</v>
      </c>
      <c r="I3275" s="3">
        <v>2.8894158948428281E-4</v>
      </c>
      <c r="J3275" s="7">
        <v>21676291853.040001</v>
      </c>
      <c r="K3275">
        <v>3.6555</v>
      </c>
      <c r="L3275" s="3">
        <f t="shared" si="255"/>
        <v>0.98764704500475498</v>
      </c>
      <c r="M3275" s="3">
        <f t="shared" si="256"/>
        <v>2.9255551458961913E-4</v>
      </c>
      <c r="N3275">
        <f t="shared" si="257"/>
        <v>6341518.7174608866</v>
      </c>
      <c r="O3275">
        <f t="shared" si="258"/>
        <v>1.7347883237480197</v>
      </c>
      <c r="P3275" s="3">
        <f t="shared" si="259"/>
        <v>2.9255551458961913E-4</v>
      </c>
      <c r="Q3275" t="s">
        <v>1637</v>
      </c>
    </row>
    <row r="3276" spans="1:19" x14ac:dyDescent="0.35">
      <c r="A3276" t="s">
        <v>73</v>
      </c>
      <c r="B3276" t="s">
        <v>68</v>
      </c>
      <c r="C3276" t="s">
        <v>76</v>
      </c>
      <c r="D3276" t="s">
        <v>77</v>
      </c>
      <c r="E3276" t="s">
        <v>1032</v>
      </c>
      <c r="F3276" t="s">
        <v>1033</v>
      </c>
      <c r="H3276" t="s">
        <v>128</v>
      </c>
      <c r="I3276" s="3">
        <v>9.2019645538657597E-4</v>
      </c>
      <c r="J3276" s="7">
        <v>3523576276.3899999</v>
      </c>
      <c r="K3276">
        <v>3.6555</v>
      </c>
      <c r="L3276" s="3">
        <f t="shared" si="255"/>
        <v>0.96427497067965462</v>
      </c>
      <c r="M3276" s="3">
        <f t="shared" si="256"/>
        <v>9.542884378073086E-4</v>
      </c>
      <c r="N3276">
        <f t="shared" si="257"/>
        <v>3362508.1002911064</v>
      </c>
      <c r="O3276">
        <f t="shared" si="258"/>
        <v>0.91984902210124642</v>
      </c>
      <c r="P3276" s="3">
        <f t="shared" si="259"/>
        <v>9.542884378073086E-4</v>
      </c>
      <c r="Q3276" t="s">
        <v>1638</v>
      </c>
      <c r="R3276" t="s">
        <v>920</v>
      </c>
      <c r="S3276" t="s">
        <v>1034</v>
      </c>
    </row>
    <row r="3277" spans="1:19" x14ac:dyDescent="0.35">
      <c r="A3277" t="s">
        <v>73</v>
      </c>
      <c r="B3277" t="s">
        <v>68</v>
      </c>
      <c r="C3277" t="s">
        <v>29</v>
      </c>
      <c r="D3277" t="s">
        <v>30</v>
      </c>
      <c r="E3277" t="s">
        <v>614</v>
      </c>
      <c r="F3277" t="s">
        <v>615</v>
      </c>
      <c r="G3277" t="s">
        <v>616</v>
      </c>
      <c r="H3277" t="s">
        <v>452</v>
      </c>
      <c r="I3277" s="3">
        <v>4.2112399854707001E-3</v>
      </c>
      <c r="J3277" s="7">
        <v>4774779027.79</v>
      </c>
      <c r="K3277">
        <v>3.6555</v>
      </c>
      <c r="L3277" s="3">
        <f t="shared" si="255"/>
        <v>0.98755954466773221</v>
      </c>
      <c r="M3277" s="3">
        <f t="shared" si="256"/>
        <v>4.2642896908941181E-3</v>
      </c>
      <c r="N3277">
        <f t="shared" si="257"/>
        <v>20361040.984502338</v>
      </c>
      <c r="O3277">
        <f t="shared" si="258"/>
        <v>5.5699742810839385</v>
      </c>
      <c r="P3277" s="3">
        <f t="shared" si="259"/>
        <v>4.2642896908941181E-3</v>
      </c>
      <c r="Q3277" t="s">
        <v>1638</v>
      </c>
      <c r="R3277" t="s">
        <v>452</v>
      </c>
      <c r="S3277" t="s">
        <v>616</v>
      </c>
    </row>
    <row r="3278" spans="1:19" x14ac:dyDescent="0.35">
      <c r="A3278" t="s">
        <v>73</v>
      </c>
      <c r="B3278" t="s">
        <v>68</v>
      </c>
      <c r="C3278" t="s">
        <v>1636</v>
      </c>
      <c r="D3278" t="s">
        <v>1636</v>
      </c>
      <c r="E3278" t="s">
        <v>1150</v>
      </c>
      <c r="F3278" t="s">
        <v>1150</v>
      </c>
      <c r="H3278" t="s">
        <v>128</v>
      </c>
      <c r="I3278" s="3">
        <v>8.298861672162485E-4</v>
      </c>
      <c r="J3278" s="7">
        <v>21676291853.040001</v>
      </c>
      <c r="K3278">
        <v>3.6555</v>
      </c>
      <c r="L3278" s="3">
        <f t="shared" si="255"/>
        <v>0.98764704500475498</v>
      </c>
      <c r="M3278" s="3">
        <f t="shared" si="256"/>
        <v>8.40265934489029E-4</v>
      </c>
      <c r="N3278">
        <f t="shared" si="257"/>
        <v>18213849.630151581</v>
      </c>
      <c r="O3278">
        <f t="shared" si="258"/>
        <v>4.982587780098914</v>
      </c>
      <c r="P3278" s="3">
        <f t="shared" si="259"/>
        <v>8.4026593448902889E-4</v>
      </c>
      <c r="Q3278" t="s">
        <v>1637</v>
      </c>
    </row>
    <row r="3279" spans="1:19" x14ac:dyDescent="0.35">
      <c r="A3279" t="s">
        <v>73</v>
      </c>
      <c r="B3279" t="s">
        <v>68</v>
      </c>
      <c r="C3279" t="s">
        <v>39</v>
      </c>
      <c r="D3279" t="s">
        <v>40</v>
      </c>
      <c r="E3279" t="s">
        <v>614</v>
      </c>
      <c r="F3279" t="s">
        <v>615</v>
      </c>
      <c r="G3279" t="s">
        <v>616</v>
      </c>
      <c r="H3279" t="s">
        <v>452</v>
      </c>
      <c r="I3279" s="3">
        <v>3.8267626235620098E-3</v>
      </c>
      <c r="J3279" s="7">
        <v>13377936548.860001</v>
      </c>
      <c r="K3279">
        <v>3.6555</v>
      </c>
      <c r="L3279" s="3">
        <f t="shared" si="255"/>
        <v>0.99383417865528345</v>
      </c>
      <c r="M3279" s="3">
        <f t="shared" si="256"/>
        <v>3.8505041442022515E-3</v>
      </c>
      <c r="N3279">
        <f t="shared" si="257"/>
        <v>51511800.122260198</v>
      </c>
      <c r="O3279">
        <f t="shared" si="258"/>
        <v>14.091588051500533</v>
      </c>
      <c r="P3279" s="3">
        <f t="shared" si="259"/>
        <v>3.8505041442022515E-3</v>
      </c>
      <c r="Q3279" t="s">
        <v>1638</v>
      </c>
      <c r="R3279" t="s">
        <v>452</v>
      </c>
      <c r="S3279" t="s">
        <v>616</v>
      </c>
    </row>
    <row r="3280" spans="1:19" x14ac:dyDescent="0.35">
      <c r="A3280" t="s">
        <v>73</v>
      </c>
      <c r="B3280" t="s">
        <v>68</v>
      </c>
      <c r="C3280" t="s">
        <v>1636</v>
      </c>
      <c r="D3280" t="s">
        <v>1636</v>
      </c>
      <c r="E3280" t="s">
        <v>1171</v>
      </c>
      <c r="F3280" t="s">
        <v>1172</v>
      </c>
      <c r="H3280" t="s">
        <v>128</v>
      </c>
      <c r="I3280" s="3">
        <v>4.1228200567014727E-4</v>
      </c>
      <c r="J3280" s="7">
        <v>21676291853.040001</v>
      </c>
      <c r="K3280">
        <v>3.6555</v>
      </c>
      <c r="L3280" s="3">
        <f t="shared" si="255"/>
        <v>0.98764704500475498</v>
      </c>
      <c r="M3280" s="3">
        <f t="shared" si="256"/>
        <v>4.1743860598313478E-4</v>
      </c>
      <c r="N3280">
        <f t="shared" si="257"/>
        <v>9048521.0540165994</v>
      </c>
      <c r="O3280">
        <f t="shared" si="258"/>
        <v>2.4753169344868278</v>
      </c>
      <c r="P3280" s="3">
        <f t="shared" si="259"/>
        <v>4.1743860598313478E-4</v>
      </c>
      <c r="Q3280" t="s">
        <v>1637</v>
      </c>
    </row>
    <row r="3281" spans="1:19" x14ac:dyDescent="0.35">
      <c r="A3281" t="s">
        <v>73</v>
      </c>
      <c r="B3281" t="s">
        <v>68</v>
      </c>
      <c r="C3281" t="s">
        <v>1636</v>
      </c>
      <c r="D3281" t="s">
        <v>1636</v>
      </c>
      <c r="E3281" t="s">
        <v>1174</v>
      </c>
      <c r="F3281" t="s">
        <v>1175</v>
      </c>
      <c r="H3281" t="s">
        <v>128</v>
      </c>
      <c r="I3281" s="3">
        <v>7.7744672601731939E-5</v>
      </c>
      <c r="J3281" s="7">
        <v>21676291853.040001</v>
      </c>
      <c r="K3281">
        <v>3.6555</v>
      </c>
      <c r="L3281" s="3">
        <f t="shared" si="255"/>
        <v>0.98764704500475498</v>
      </c>
      <c r="M3281" s="3">
        <f t="shared" si="256"/>
        <v>7.8717060912542532E-5</v>
      </c>
      <c r="N3281">
        <f t="shared" si="257"/>
        <v>1706293.9861537991</v>
      </c>
      <c r="O3281">
        <f t="shared" si="258"/>
        <v>0.46677444567194615</v>
      </c>
      <c r="P3281" s="3">
        <f t="shared" si="259"/>
        <v>7.8717060912542532E-5</v>
      </c>
      <c r="Q3281" t="s">
        <v>1637</v>
      </c>
    </row>
    <row r="3282" spans="1:19" x14ac:dyDescent="0.35">
      <c r="A3282" t="s">
        <v>73</v>
      </c>
      <c r="B3282" t="s">
        <v>68</v>
      </c>
      <c r="C3282" t="s">
        <v>39</v>
      </c>
      <c r="D3282" t="s">
        <v>40</v>
      </c>
      <c r="E3282" t="s">
        <v>1032</v>
      </c>
      <c r="F3282" t="s">
        <v>1033</v>
      </c>
      <c r="H3282" t="s">
        <v>128</v>
      </c>
      <c r="I3282" s="3">
        <v>7.5058925053499799E-4</v>
      </c>
      <c r="J3282" s="7">
        <v>13377936548.860001</v>
      </c>
      <c r="K3282">
        <v>3.6555</v>
      </c>
      <c r="L3282" s="3">
        <f t="shared" si="255"/>
        <v>0.99383417865528345</v>
      </c>
      <c r="M3282" s="3">
        <f t="shared" si="256"/>
        <v>7.5524596220929909E-4</v>
      </c>
      <c r="N3282">
        <f t="shared" si="257"/>
        <v>10103632.561218722</v>
      </c>
      <c r="O3282">
        <f t="shared" si="258"/>
        <v>2.763953648261174</v>
      </c>
      <c r="P3282" s="3">
        <f t="shared" si="259"/>
        <v>7.5524596220929909E-4</v>
      </c>
      <c r="Q3282" t="s">
        <v>1638</v>
      </c>
      <c r="R3282" t="s">
        <v>920</v>
      </c>
      <c r="S3282" t="s">
        <v>1034</v>
      </c>
    </row>
    <row r="3283" spans="1:19" x14ac:dyDescent="0.35">
      <c r="A3283" t="s">
        <v>73</v>
      </c>
      <c r="B3283" t="s">
        <v>68</v>
      </c>
      <c r="C3283" t="s">
        <v>76</v>
      </c>
      <c r="D3283" t="s">
        <v>77</v>
      </c>
      <c r="E3283" t="s">
        <v>1035</v>
      </c>
      <c r="F3283" t="s">
        <v>1036</v>
      </c>
      <c r="H3283" t="s">
        <v>128</v>
      </c>
      <c r="I3283" s="3">
        <v>2.8820077638400401E-3</v>
      </c>
      <c r="J3283" s="7">
        <v>3523576276.3899999</v>
      </c>
      <c r="K3283">
        <v>3.6555</v>
      </c>
      <c r="L3283" s="3">
        <f t="shared" si="255"/>
        <v>0.96427497067965462</v>
      </c>
      <c r="M3283" s="3">
        <f t="shared" si="256"/>
        <v>2.9887820916980772E-3</v>
      </c>
      <c r="N3283">
        <f t="shared" si="257"/>
        <v>10531201.673606627</v>
      </c>
      <c r="O3283">
        <f t="shared" si="258"/>
        <v>2.8809196207376906</v>
      </c>
      <c r="P3283" s="3">
        <f t="shared" si="259"/>
        <v>2.9887820916980772E-3</v>
      </c>
      <c r="Q3283" t="s">
        <v>1638</v>
      </c>
      <c r="R3283" t="s">
        <v>920</v>
      </c>
      <c r="S3283" t="s">
        <v>1037</v>
      </c>
    </row>
    <row r="3284" spans="1:19" x14ac:dyDescent="0.35">
      <c r="A3284" t="s">
        <v>73</v>
      </c>
      <c r="B3284" t="s">
        <v>68</v>
      </c>
      <c r="C3284" t="s">
        <v>1636</v>
      </c>
      <c r="D3284" t="s">
        <v>1636</v>
      </c>
      <c r="E3284" t="s">
        <v>739</v>
      </c>
      <c r="F3284" t="s">
        <v>740</v>
      </c>
      <c r="G3284" t="s">
        <v>741</v>
      </c>
      <c r="H3284" t="s">
        <v>452</v>
      </c>
      <c r="I3284" s="3">
        <v>4.68114339433245E-3</v>
      </c>
      <c r="J3284" s="7">
        <v>21676291853.040001</v>
      </c>
      <c r="K3284">
        <v>3.6555</v>
      </c>
      <c r="L3284" s="3">
        <f t="shared" si="255"/>
        <v>0.98764704500475498</v>
      </c>
      <c r="M3284" s="3">
        <f t="shared" si="256"/>
        <v>4.7396926037579674E-3</v>
      </c>
      <c r="N3284">
        <f t="shared" si="257"/>
        <v>102738960.17275278</v>
      </c>
      <c r="O3284">
        <f t="shared" si="258"/>
        <v>28.105309854398243</v>
      </c>
      <c r="P3284" s="3">
        <f t="shared" si="259"/>
        <v>4.7396926037579674E-3</v>
      </c>
      <c r="Q3284" t="s">
        <v>1637</v>
      </c>
    </row>
    <row r="3285" spans="1:19" x14ac:dyDescent="0.35">
      <c r="A3285" t="s">
        <v>73</v>
      </c>
      <c r="B3285" t="s">
        <v>68</v>
      </c>
      <c r="C3285" t="s">
        <v>29</v>
      </c>
      <c r="D3285" t="s">
        <v>30</v>
      </c>
      <c r="E3285" t="s">
        <v>620</v>
      </c>
      <c r="F3285" t="s">
        <v>621</v>
      </c>
      <c r="G3285" t="s">
        <v>622</v>
      </c>
      <c r="H3285" t="s">
        <v>452</v>
      </c>
      <c r="I3285" s="3">
        <v>2.5155394204151992E-2</v>
      </c>
      <c r="J3285" s="7">
        <v>4774779027.79</v>
      </c>
      <c r="K3285">
        <v>3.6555</v>
      </c>
      <c r="L3285" s="3">
        <f t="shared" si="255"/>
        <v>0.98755954466773221</v>
      </c>
      <c r="M3285" s="3">
        <f t="shared" si="256"/>
        <v>2.5472280977868134E-2</v>
      </c>
      <c r="N3285">
        <f t="shared" si="257"/>
        <v>121624513.00309892</v>
      </c>
      <c r="O3285">
        <f t="shared" si="258"/>
        <v>33.271649022869354</v>
      </c>
      <c r="P3285" s="3">
        <f t="shared" si="259"/>
        <v>2.5472280977868134E-2</v>
      </c>
      <c r="Q3285" t="s">
        <v>1638</v>
      </c>
      <c r="R3285" t="s">
        <v>452</v>
      </c>
      <c r="S3285" t="s">
        <v>622</v>
      </c>
    </row>
    <row r="3286" spans="1:19" x14ac:dyDescent="0.35">
      <c r="A3286" t="s">
        <v>73</v>
      </c>
      <c r="B3286" t="s">
        <v>68</v>
      </c>
      <c r="C3286" t="s">
        <v>1636</v>
      </c>
      <c r="D3286" t="s">
        <v>1636</v>
      </c>
      <c r="E3286" t="s">
        <v>1475</v>
      </c>
      <c r="F3286" t="s">
        <v>1476</v>
      </c>
      <c r="G3286" t="s">
        <v>1477</v>
      </c>
      <c r="H3286" t="s">
        <v>452</v>
      </c>
      <c r="I3286" s="3">
        <v>3.4512169723305412E-3</v>
      </c>
      <c r="J3286" s="7">
        <v>21676291853.040001</v>
      </c>
      <c r="K3286">
        <v>3.6555</v>
      </c>
      <c r="L3286" s="3">
        <f t="shared" si="255"/>
        <v>0.98764704500475498</v>
      </c>
      <c r="M3286" s="3">
        <f t="shared" si="256"/>
        <v>3.4943829273684766E-3</v>
      </c>
      <c r="N3286">
        <f t="shared" si="257"/>
        <v>75745264.179919377</v>
      </c>
      <c r="O3286">
        <f t="shared" si="258"/>
        <v>20.720903892742271</v>
      </c>
      <c r="P3286" s="3">
        <f t="shared" si="259"/>
        <v>3.4943829273684766E-3</v>
      </c>
      <c r="Q3286" t="s">
        <v>1637</v>
      </c>
    </row>
    <row r="3287" spans="1:19" x14ac:dyDescent="0.35">
      <c r="A3287" t="s">
        <v>73</v>
      </c>
      <c r="B3287" t="s">
        <v>68</v>
      </c>
      <c r="C3287" t="s">
        <v>39</v>
      </c>
      <c r="D3287" t="s">
        <v>40</v>
      </c>
      <c r="E3287" t="s">
        <v>620</v>
      </c>
      <c r="F3287" t="s">
        <v>621</v>
      </c>
      <c r="G3287" t="s">
        <v>622</v>
      </c>
      <c r="H3287" t="s">
        <v>452</v>
      </c>
      <c r="I3287" s="3">
        <v>1.2803168035168989E-3</v>
      </c>
      <c r="J3287" s="7">
        <v>13377936548.860001</v>
      </c>
      <c r="K3287">
        <v>3.6555</v>
      </c>
      <c r="L3287" s="3">
        <f t="shared" si="255"/>
        <v>0.99383417865528345</v>
      </c>
      <c r="M3287" s="3">
        <f t="shared" si="256"/>
        <v>1.2882599844264197E-3</v>
      </c>
      <c r="N3287">
        <f t="shared" si="257"/>
        <v>17234260.330092013</v>
      </c>
      <c r="O3287">
        <f t="shared" si="258"/>
        <v>4.7146109506475211</v>
      </c>
      <c r="P3287" s="3">
        <f t="shared" si="259"/>
        <v>1.2882599844264194E-3</v>
      </c>
      <c r="Q3287" t="s">
        <v>1638</v>
      </c>
      <c r="R3287" t="s">
        <v>452</v>
      </c>
      <c r="S3287" t="s">
        <v>622</v>
      </c>
    </row>
    <row r="3288" spans="1:19" x14ac:dyDescent="0.35">
      <c r="A3288" t="s">
        <v>73</v>
      </c>
      <c r="B3288" t="s">
        <v>68</v>
      </c>
      <c r="C3288" t="s">
        <v>1636</v>
      </c>
      <c r="D3288" t="s">
        <v>1636</v>
      </c>
      <c r="E3288" t="s">
        <v>1436</v>
      </c>
      <c r="F3288" t="s">
        <v>1437</v>
      </c>
      <c r="G3288" t="s">
        <v>1438</v>
      </c>
      <c r="H3288" t="s">
        <v>452</v>
      </c>
      <c r="I3288" s="3">
        <v>8.5159823695346473E-4</v>
      </c>
      <c r="J3288" s="7">
        <v>21676291853.040001</v>
      </c>
      <c r="K3288">
        <v>3.6555</v>
      </c>
      <c r="L3288" s="3">
        <f t="shared" si="255"/>
        <v>0.98764704500475498</v>
      </c>
      <c r="M3288" s="3">
        <f t="shared" si="256"/>
        <v>8.6224956704990165E-4</v>
      </c>
      <c r="N3288">
        <f t="shared" si="257"/>
        <v>18690373.265531052</v>
      </c>
      <c r="O3288">
        <f t="shared" si="258"/>
        <v>5.1129457709016686</v>
      </c>
      <c r="P3288" s="3">
        <f t="shared" si="259"/>
        <v>8.6224956704990165E-4</v>
      </c>
      <c r="Q3288" t="s">
        <v>1637</v>
      </c>
    </row>
    <row r="3289" spans="1:19" x14ac:dyDescent="0.35">
      <c r="A3289" t="s">
        <v>73</v>
      </c>
      <c r="B3289" t="s">
        <v>68</v>
      </c>
      <c r="C3289" t="s">
        <v>1636</v>
      </c>
      <c r="D3289" t="s">
        <v>1636</v>
      </c>
      <c r="E3289" t="s">
        <v>898</v>
      </c>
      <c r="F3289" t="s">
        <v>899</v>
      </c>
      <c r="G3289" t="s">
        <v>900</v>
      </c>
      <c r="H3289" t="s">
        <v>452</v>
      </c>
      <c r="I3289" s="3">
        <v>2.789928869758416E-3</v>
      </c>
      <c r="J3289" s="7">
        <v>21676291853.040001</v>
      </c>
      <c r="K3289">
        <v>3.6555</v>
      </c>
      <c r="L3289" s="3">
        <f t="shared" si="255"/>
        <v>0.98764704500475498</v>
      </c>
      <c r="M3289" s="3">
        <f t="shared" si="256"/>
        <v>2.8248237909171124E-3</v>
      </c>
      <c r="N3289">
        <f t="shared" si="257"/>
        <v>61231704.925330177</v>
      </c>
      <c r="O3289">
        <f t="shared" si="258"/>
        <v>16.750568985181282</v>
      </c>
      <c r="P3289" s="3">
        <f t="shared" si="259"/>
        <v>2.8248237909171124E-3</v>
      </c>
      <c r="Q3289" t="s">
        <v>1637</v>
      </c>
    </row>
    <row r="3290" spans="1:19" x14ac:dyDescent="0.35">
      <c r="A3290" t="s">
        <v>73</v>
      </c>
      <c r="B3290" t="s">
        <v>68</v>
      </c>
      <c r="C3290" t="s">
        <v>39</v>
      </c>
      <c r="D3290" t="s">
        <v>40</v>
      </c>
      <c r="E3290" t="s">
        <v>1035</v>
      </c>
      <c r="F3290" t="s">
        <v>1036</v>
      </c>
      <c r="H3290" t="s">
        <v>128</v>
      </c>
      <c r="I3290" s="3">
        <v>4.8583338833837631E-3</v>
      </c>
      <c r="J3290" s="7">
        <v>13377936548.860001</v>
      </c>
      <c r="K3290">
        <v>3.6555</v>
      </c>
      <c r="L3290" s="3">
        <f t="shared" si="255"/>
        <v>0.99383417865528345</v>
      </c>
      <c r="M3290" s="3">
        <f t="shared" si="256"/>
        <v>4.8884753490339578E-3</v>
      </c>
      <c r="N3290">
        <f t="shared" si="257"/>
        <v>65397713.040042534</v>
      </c>
      <c r="O3290">
        <f t="shared" si="258"/>
        <v>17.890223783351807</v>
      </c>
      <c r="P3290" s="3">
        <f t="shared" si="259"/>
        <v>4.8884753490339578E-3</v>
      </c>
      <c r="Q3290" t="s">
        <v>1638</v>
      </c>
      <c r="R3290" t="s">
        <v>920</v>
      </c>
      <c r="S3290" t="s">
        <v>1037</v>
      </c>
    </row>
    <row r="3291" spans="1:19" x14ac:dyDescent="0.35">
      <c r="A3291" t="s">
        <v>73</v>
      </c>
      <c r="B3291" t="s">
        <v>68</v>
      </c>
      <c r="C3291" t="s">
        <v>1636</v>
      </c>
      <c r="D3291" t="s">
        <v>1636</v>
      </c>
      <c r="E3291" t="s">
        <v>748</v>
      </c>
      <c r="F3291" t="s">
        <v>749</v>
      </c>
      <c r="G3291" t="s">
        <v>750</v>
      </c>
      <c r="H3291" t="s">
        <v>452</v>
      </c>
      <c r="I3291" s="3">
        <v>1.7645784002216319E-10</v>
      </c>
      <c r="J3291" s="7">
        <v>21676291853.040001</v>
      </c>
      <c r="K3291">
        <v>3.6555</v>
      </c>
      <c r="L3291" s="3">
        <f t="shared" si="255"/>
        <v>0.98764704500475498</v>
      </c>
      <c r="M3291" s="3">
        <f t="shared" si="256"/>
        <v>1.7866487923457882E-10</v>
      </c>
      <c r="N3291">
        <f t="shared" si="257"/>
        <v>3.8727920661768764</v>
      </c>
      <c r="O3291">
        <f t="shared" si="258"/>
        <v>1.0594425020316993E-6</v>
      </c>
      <c r="P3291" s="3">
        <f t="shared" si="259"/>
        <v>1.7866487923457882E-10</v>
      </c>
      <c r="Q3291" t="s">
        <v>1637</v>
      </c>
    </row>
    <row r="3292" spans="1:19" x14ac:dyDescent="0.35">
      <c r="A3292" t="s">
        <v>73</v>
      </c>
      <c r="B3292" t="s">
        <v>68</v>
      </c>
      <c r="C3292" t="s">
        <v>29</v>
      </c>
      <c r="D3292" t="s">
        <v>30</v>
      </c>
      <c r="E3292" t="s">
        <v>1450</v>
      </c>
      <c r="F3292" t="s">
        <v>1451</v>
      </c>
      <c r="G3292" t="s">
        <v>1452</v>
      </c>
      <c r="H3292" t="s">
        <v>452</v>
      </c>
      <c r="I3292" s="3">
        <v>3.0823123042938001E-2</v>
      </c>
      <c r="J3292" s="7">
        <v>4774779027.79</v>
      </c>
      <c r="K3292">
        <v>3.6555</v>
      </c>
      <c r="L3292" s="3">
        <f t="shared" si="255"/>
        <v>0.98755954466773221</v>
      </c>
      <c r="M3292" s="3">
        <f t="shared" si="256"/>
        <v>3.1211407159563779E-2</v>
      </c>
      <c r="N3292">
        <f t="shared" si="257"/>
        <v>149027572.33329979</v>
      </c>
      <c r="O3292">
        <f t="shared" si="258"/>
        <v>40.768040578115112</v>
      </c>
      <c r="P3292" s="3">
        <f t="shared" si="259"/>
        <v>3.1211407159563779E-2</v>
      </c>
      <c r="Q3292" t="s">
        <v>1638</v>
      </c>
      <c r="R3292" t="s">
        <v>452</v>
      </c>
      <c r="S3292" t="s">
        <v>1452</v>
      </c>
    </row>
    <row r="3293" spans="1:19" x14ac:dyDescent="0.35">
      <c r="A3293" t="s">
        <v>73</v>
      </c>
      <c r="B3293" t="s">
        <v>68</v>
      </c>
      <c r="C3293" t="s">
        <v>39</v>
      </c>
      <c r="D3293" t="s">
        <v>40</v>
      </c>
      <c r="E3293" t="s">
        <v>1038</v>
      </c>
      <c r="F3293" t="s">
        <v>1039</v>
      </c>
      <c r="H3293" t="s">
        <v>128</v>
      </c>
      <c r="I3293" s="3">
        <v>6.86851537061536E-3</v>
      </c>
      <c r="J3293" s="7">
        <v>13377936548.860001</v>
      </c>
      <c r="K3293">
        <v>3.6555</v>
      </c>
      <c r="L3293" s="3">
        <f t="shared" si="255"/>
        <v>0.99383417865528345</v>
      </c>
      <c r="M3293" s="3">
        <f t="shared" si="256"/>
        <v>6.9111281520915979E-3</v>
      </c>
      <c r="N3293">
        <f t="shared" si="257"/>
        <v>92456633.899721459</v>
      </c>
      <c r="O3293">
        <f t="shared" si="258"/>
        <v>25.292472684919016</v>
      </c>
      <c r="P3293" s="3">
        <f t="shared" si="259"/>
        <v>6.911128152091597E-3</v>
      </c>
      <c r="Q3293" t="s">
        <v>1638</v>
      </c>
      <c r="R3293" t="s">
        <v>920</v>
      </c>
      <c r="S3293" t="s">
        <v>1037</v>
      </c>
    </row>
    <row r="3294" spans="1:19" x14ac:dyDescent="0.35">
      <c r="A3294" t="s">
        <v>73</v>
      </c>
      <c r="B3294" t="s">
        <v>68</v>
      </c>
      <c r="C3294" t="s">
        <v>1636</v>
      </c>
      <c r="D3294" t="s">
        <v>1636</v>
      </c>
      <c r="E3294" t="s">
        <v>562</v>
      </c>
      <c r="F3294" t="s">
        <v>563</v>
      </c>
      <c r="G3294" t="s">
        <v>564</v>
      </c>
      <c r="H3294" t="s">
        <v>452</v>
      </c>
      <c r="I3294" s="3">
        <v>1.3598573219161889E-2</v>
      </c>
      <c r="J3294" s="7">
        <v>21676291853.040001</v>
      </c>
      <c r="K3294">
        <v>3.6555</v>
      </c>
      <c r="L3294" s="3">
        <f t="shared" si="255"/>
        <v>0.98764704500475498</v>
      </c>
      <c r="M3294" s="3">
        <f t="shared" si="256"/>
        <v>1.3768656817169355E-2</v>
      </c>
      <c r="N3294">
        <f t="shared" si="257"/>
        <v>298453423.59331179</v>
      </c>
      <c r="O3294">
        <f t="shared" si="258"/>
        <v>81.645034494135345</v>
      </c>
      <c r="P3294" s="3">
        <f t="shared" si="259"/>
        <v>1.3768656817169357E-2</v>
      </c>
      <c r="Q3294" t="s">
        <v>1637</v>
      </c>
    </row>
    <row r="3295" spans="1:19" x14ac:dyDescent="0.35">
      <c r="A3295" t="s">
        <v>73</v>
      </c>
      <c r="B3295" t="s">
        <v>68</v>
      </c>
      <c r="C3295" t="s">
        <v>1636</v>
      </c>
      <c r="D3295" t="s">
        <v>1636</v>
      </c>
      <c r="E3295" t="s">
        <v>559</v>
      </c>
      <c r="F3295" t="s">
        <v>560</v>
      </c>
      <c r="G3295" t="s">
        <v>561</v>
      </c>
      <c r="H3295" t="s">
        <v>452</v>
      </c>
      <c r="I3295" s="3">
        <v>7.6948210069253797E-3</v>
      </c>
      <c r="J3295" s="7">
        <v>21676291853.040001</v>
      </c>
      <c r="K3295">
        <v>3.6555</v>
      </c>
      <c r="L3295" s="3">
        <f t="shared" si="255"/>
        <v>0.98764704500475498</v>
      </c>
      <c r="M3295" s="3">
        <f t="shared" si="256"/>
        <v>7.7910636657535217E-3</v>
      </c>
      <c r="N3295">
        <f t="shared" si="257"/>
        <v>168881369.86448902</v>
      </c>
      <c r="O3295">
        <f t="shared" si="258"/>
        <v>46.199253143069079</v>
      </c>
      <c r="P3295" s="3">
        <f t="shared" si="259"/>
        <v>7.7910636657535217E-3</v>
      </c>
      <c r="Q3295" t="s">
        <v>1637</v>
      </c>
    </row>
    <row r="3296" spans="1:19" x14ac:dyDescent="0.35">
      <c r="A3296" t="s">
        <v>73</v>
      </c>
      <c r="B3296" t="s">
        <v>68</v>
      </c>
      <c r="C3296" t="s">
        <v>76</v>
      </c>
      <c r="D3296" t="s">
        <v>77</v>
      </c>
      <c r="E3296" t="s">
        <v>1038</v>
      </c>
      <c r="F3296" t="s">
        <v>1039</v>
      </c>
      <c r="H3296" t="s">
        <v>128</v>
      </c>
      <c r="I3296" s="3">
        <v>4.0744656439169998E-3</v>
      </c>
      <c r="J3296" s="7">
        <v>3523576276.3899999</v>
      </c>
      <c r="K3296">
        <v>3.6555</v>
      </c>
      <c r="L3296" s="3">
        <f t="shared" si="255"/>
        <v>0.96427497067965462</v>
      </c>
      <c r="M3296" s="3">
        <f t="shared" si="256"/>
        <v>4.2254188564545799E-3</v>
      </c>
      <c r="N3296">
        <f t="shared" si="257"/>
        <v>14888585.64041432</v>
      </c>
      <c r="O3296">
        <f t="shared" si="258"/>
        <v>4.0729272713484663</v>
      </c>
      <c r="P3296" s="3">
        <f t="shared" si="259"/>
        <v>4.2254188564545799E-3</v>
      </c>
      <c r="Q3296" t="s">
        <v>1638</v>
      </c>
      <c r="R3296" t="s">
        <v>920</v>
      </c>
      <c r="S3296" t="s">
        <v>1037</v>
      </c>
    </row>
    <row r="3297" spans="1:19" x14ac:dyDescent="0.35">
      <c r="A3297" t="s">
        <v>73</v>
      </c>
      <c r="B3297" t="s">
        <v>68</v>
      </c>
      <c r="C3297" t="s">
        <v>39</v>
      </c>
      <c r="D3297" t="s">
        <v>40</v>
      </c>
      <c r="E3297" t="s">
        <v>627</v>
      </c>
      <c r="G3297" t="s">
        <v>628</v>
      </c>
      <c r="H3297" t="s">
        <v>452</v>
      </c>
      <c r="I3297" s="3">
        <v>5.5932259837339401E-3</v>
      </c>
      <c r="J3297" s="7">
        <v>13377936548.860001</v>
      </c>
      <c r="K3297">
        <v>3.6555</v>
      </c>
      <c r="L3297" s="3">
        <f t="shared" si="255"/>
        <v>0.99383417865528345</v>
      </c>
      <c r="M3297" s="3">
        <f t="shared" si="256"/>
        <v>5.6279267747683086E-3</v>
      </c>
      <c r="N3297">
        <f t="shared" si="257"/>
        <v>75290047.294480741</v>
      </c>
      <c r="O3297">
        <f t="shared" si="258"/>
        <v>20.596374584730064</v>
      </c>
      <c r="P3297" s="3">
        <f t="shared" si="259"/>
        <v>5.6279267747683086E-3</v>
      </c>
      <c r="Q3297" t="s">
        <v>1638</v>
      </c>
      <c r="R3297" t="s">
        <v>452</v>
      </c>
      <c r="S3297" t="s">
        <v>628</v>
      </c>
    </row>
    <row r="3298" spans="1:19" x14ac:dyDescent="0.35">
      <c r="A3298" t="s">
        <v>73</v>
      </c>
      <c r="B3298" t="s">
        <v>68</v>
      </c>
      <c r="C3298" t="s">
        <v>1636</v>
      </c>
      <c r="D3298" t="s">
        <v>1636</v>
      </c>
      <c r="E3298" t="s">
        <v>647</v>
      </c>
      <c r="F3298" t="s">
        <v>648</v>
      </c>
      <c r="G3298" t="s">
        <v>649</v>
      </c>
      <c r="H3298" t="s">
        <v>452</v>
      </c>
      <c r="I3298" s="3">
        <v>3.6349240537694547E-2</v>
      </c>
      <c r="J3298" s="7">
        <v>21676291853.040001</v>
      </c>
      <c r="K3298">
        <v>3.6555</v>
      </c>
      <c r="L3298" s="3">
        <f t="shared" si="255"/>
        <v>0.98764704500475498</v>
      </c>
      <c r="M3298" s="3">
        <f t="shared" si="256"/>
        <v>3.6803877176101452E-2</v>
      </c>
      <c r="N3298">
        <f t="shared" si="257"/>
        <v>797771582.99261272</v>
      </c>
      <c r="O3298">
        <f t="shared" si="258"/>
        <v>218.23870414241901</v>
      </c>
      <c r="P3298" s="3">
        <f t="shared" si="259"/>
        <v>3.6803877176101452E-2</v>
      </c>
      <c r="Q3298" t="s">
        <v>1637</v>
      </c>
    </row>
    <row r="3299" spans="1:19" x14ac:dyDescent="0.35">
      <c r="A3299" t="s">
        <v>73</v>
      </c>
      <c r="B3299" t="s">
        <v>68</v>
      </c>
      <c r="C3299" t="s">
        <v>29</v>
      </c>
      <c r="D3299" t="s">
        <v>30</v>
      </c>
      <c r="E3299" t="s">
        <v>627</v>
      </c>
      <c r="G3299" t="s">
        <v>628</v>
      </c>
      <c r="H3299" t="s">
        <v>452</v>
      </c>
      <c r="I3299" s="3">
        <v>6.3091610135150196E-3</v>
      </c>
      <c r="J3299" s="7">
        <v>4774779027.79</v>
      </c>
      <c r="K3299">
        <v>3.6555</v>
      </c>
      <c r="L3299" s="3">
        <f t="shared" si="255"/>
        <v>0.98755954466773221</v>
      </c>
      <c r="M3299" s="3">
        <f t="shared" si="256"/>
        <v>6.3886385864841784E-3</v>
      </c>
      <c r="N3299">
        <f t="shared" si="257"/>
        <v>30504337.538874604</v>
      </c>
      <c r="O3299">
        <f t="shared" si="258"/>
        <v>8.3447784267199037</v>
      </c>
      <c r="P3299" s="3">
        <f t="shared" si="259"/>
        <v>6.3886385864841784E-3</v>
      </c>
      <c r="Q3299" t="s">
        <v>1638</v>
      </c>
      <c r="R3299" t="s">
        <v>452</v>
      </c>
      <c r="S3299" t="s">
        <v>628</v>
      </c>
    </row>
    <row r="3300" spans="1:19" x14ac:dyDescent="0.35">
      <c r="A3300" t="s">
        <v>73</v>
      </c>
      <c r="B3300" t="s">
        <v>68</v>
      </c>
      <c r="C3300" t="s">
        <v>1636</v>
      </c>
      <c r="D3300" t="s">
        <v>1636</v>
      </c>
      <c r="E3300" t="s">
        <v>796</v>
      </c>
      <c r="F3300" t="s">
        <v>797</v>
      </c>
      <c r="G3300" t="s">
        <v>798</v>
      </c>
      <c r="H3300" t="s">
        <v>452</v>
      </c>
      <c r="I3300" s="3">
        <v>2.379916435705812E-2</v>
      </c>
      <c r="J3300" s="7">
        <v>21676291853.040001</v>
      </c>
      <c r="K3300">
        <v>3.6555</v>
      </c>
      <c r="L3300" s="3">
        <f t="shared" si="255"/>
        <v>0.98764704500475498</v>
      </c>
      <c r="M3300" s="3">
        <f t="shared" si="256"/>
        <v>2.4096831431256436E-2</v>
      </c>
      <c r="N3300">
        <f t="shared" si="257"/>
        <v>522329950.83742213</v>
      </c>
      <c r="O3300">
        <f t="shared" si="258"/>
        <v>142.88878425315883</v>
      </c>
      <c r="P3300" s="3">
        <f t="shared" si="259"/>
        <v>2.4096831431256436E-2</v>
      </c>
      <c r="Q3300" t="s">
        <v>1637</v>
      </c>
    </row>
    <row r="3301" spans="1:19" x14ac:dyDescent="0.35">
      <c r="A3301" t="s">
        <v>73</v>
      </c>
      <c r="B3301" t="s">
        <v>68</v>
      </c>
      <c r="C3301" t="s">
        <v>39</v>
      </c>
      <c r="D3301" t="s">
        <v>40</v>
      </c>
      <c r="E3301" t="s">
        <v>1043</v>
      </c>
      <c r="H3301" t="s">
        <v>128</v>
      </c>
      <c r="I3301" s="3">
        <v>3.5235101542239302E-3</v>
      </c>
      <c r="J3301" s="7">
        <v>13377936548.860001</v>
      </c>
      <c r="K3301">
        <v>3.6555</v>
      </c>
      <c r="L3301" s="3">
        <f t="shared" si="255"/>
        <v>0.99383417865528345</v>
      </c>
      <c r="M3301" s="3">
        <f t="shared" si="256"/>
        <v>3.5453702739338751E-3</v>
      </c>
      <c r="N3301">
        <f t="shared" si="257"/>
        <v>47429738.566901781</v>
      </c>
      <c r="O3301">
        <f t="shared" si="258"/>
        <v>12.974897706716394</v>
      </c>
      <c r="P3301" s="3">
        <f t="shared" si="259"/>
        <v>3.5453702739338751E-3</v>
      </c>
      <c r="Q3301" t="s">
        <v>1638</v>
      </c>
      <c r="R3301" t="s">
        <v>920</v>
      </c>
      <c r="S3301" t="s">
        <v>1044</v>
      </c>
    </row>
    <row r="3302" spans="1:19" x14ac:dyDescent="0.35">
      <c r="A3302" t="s">
        <v>73</v>
      </c>
      <c r="B3302" t="s">
        <v>68</v>
      </c>
      <c r="C3302" t="s">
        <v>1636</v>
      </c>
      <c r="D3302" t="s">
        <v>1636</v>
      </c>
      <c r="E3302" t="s">
        <v>611</v>
      </c>
      <c r="F3302" t="s">
        <v>612</v>
      </c>
      <c r="G3302" t="s">
        <v>613</v>
      </c>
      <c r="H3302" t="s">
        <v>452</v>
      </c>
      <c r="I3302" s="3">
        <v>7.1369035767391099E-9</v>
      </c>
      <c r="J3302" s="7">
        <v>21676291853.040001</v>
      </c>
      <c r="K3302">
        <v>3.6555</v>
      </c>
      <c r="L3302" s="3">
        <f t="shared" si="255"/>
        <v>0.98764704500475498</v>
      </c>
      <c r="M3302" s="3">
        <f t="shared" si="256"/>
        <v>7.2261681061423615E-9</v>
      </c>
      <c r="N3302">
        <f t="shared" si="257"/>
        <v>156.63652884787118</v>
      </c>
      <c r="O3302">
        <f t="shared" si="258"/>
        <v>4.2849549677984176E-5</v>
      </c>
      <c r="P3302" s="3">
        <f t="shared" si="259"/>
        <v>7.2261681061423623E-9</v>
      </c>
      <c r="Q3302" t="s">
        <v>1637</v>
      </c>
    </row>
    <row r="3303" spans="1:19" x14ac:dyDescent="0.35">
      <c r="A3303" t="s">
        <v>73</v>
      </c>
      <c r="B3303" t="s">
        <v>68</v>
      </c>
      <c r="C3303" t="s">
        <v>1636</v>
      </c>
      <c r="D3303" t="s">
        <v>1636</v>
      </c>
      <c r="E3303" t="s">
        <v>844</v>
      </c>
      <c r="F3303" t="s">
        <v>845</v>
      </c>
      <c r="G3303" t="s">
        <v>846</v>
      </c>
      <c r="H3303" t="s">
        <v>452</v>
      </c>
      <c r="I3303" s="3">
        <v>2.9335223406328302E-8</v>
      </c>
      <c r="J3303" s="7">
        <v>21676291853.040001</v>
      </c>
      <c r="K3303">
        <v>3.6555</v>
      </c>
      <c r="L3303" s="3">
        <f t="shared" si="255"/>
        <v>0.98764704500475498</v>
      </c>
      <c r="M3303" s="3">
        <f t="shared" si="256"/>
        <v>2.9702132512518245E-8</v>
      </c>
      <c r="N3303">
        <f t="shared" si="257"/>
        <v>643.83209299901375</v>
      </c>
      <c r="O3303">
        <f t="shared" si="258"/>
        <v>1.761269574610898E-4</v>
      </c>
      <c r="P3303" s="3">
        <f t="shared" si="259"/>
        <v>2.9702132512518245E-8</v>
      </c>
      <c r="Q3303" t="s">
        <v>1637</v>
      </c>
    </row>
    <row r="3304" spans="1:19" x14ac:dyDescent="0.35">
      <c r="A3304" t="s">
        <v>73</v>
      </c>
      <c r="B3304" t="s">
        <v>68</v>
      </c>
      <c r="C3304" t="s">
        <v>76</v>
      </c>
      <c r="D3304" t="s">
        <v>77</v>
      </c>
      <c r="E3304" t="s">
        <v>1043</v>
      </c>
      <c r="H3304" t="s">
        <v>128</v>
      </c>
      <c r="I3304" s="3">
        <v>1.2959104695996501E-2</v>
      </c>
      <c r="J3304" s="7">
        <v>3523576276.3899999</v>
      </c>
      <c r="K3304">
        <v>3.6555</v>
      </c>
      <c r="L3304" s="3">
        <f t="shared" si="255"/>
        <v>0.96427497067965462</v>
      </c>
      <c r="M3304" s="3">
        <f t="shared" si="256"/>
        <v>1.343922126990652E-2</v>
      </c>
      <c r="N3304">
        <f t="shared" si="257"/>
        <v>47354121.239798501</v>
      </c>
      <c r="O3304">
        <f t="shared" si="258"/>
        <v>12.954211801340037</v>
      </c>
      <c r="P3304" s="3">
        <f t="shared" si="259"/>
        <v>1.343922126990652E-2</v>
      </c>
      <c r="Q3304" t="s">
        <v>1638</v>
      </c>
      <c r="R3304" t="s">
        <v>920</v>
      </c>
      <c r="S3304" t="s">
        <v>1044</v>
      </c>
    </row>
    <row r="3305" spans="1:19" x14ac:dyDescent="0.35">
      <c r="A3305" t="s">
        <v>73</v>
      </c>
      <c r="B3305" t="s">
        <v>68</v>
      </c>
      <c r="C3305" t="s">
        <v>1636</v>
      </c>
      <c r="D3305" t="s">
        <v>1636</v>
      </c>
      <c r="E3305" t="s">
        <v>880</v>
      </c>
      <c r="F3305" t="s">
        <v>881</v>
      </c>
      <c r="G3305" t="s">
        <v>882</v>
      </c>
      <c r="H3305" t="s">
        <v>452</v>
      </c>
      <c r="I3305" s="3">
        <v>4.8908455638869329E-2</v>
      </c>
      <c r="J3305" s="7">
        <v>21676291853.040001</v>
      </c>
      <c r="K3305">
        <v>3.6555</v>
      </c>
      <c r="L3305" s="3">
        <f t="shared" si="255"/>
        <v>0.98764704500475498</v>
      </c>
      <c r="M3305" s="3">
        <f t="shared" si="256"/>
        <v>4.9520176146159445E-2</v>
      </c>
      <c r="N3305">
        <f t="shared" si="257"/>
        <v>1073413790.7581018</v>
      </c>
      <c r="O3305">
        <f t="shared" si="258"/>
        <v>293.64349357354718</v>
      </c>
      <c r="P3305" s="3">
        <f t="shared" si="259"/>
        <v>4.9520176146159445E-2</v>
      </c>
      <c r="Q3305" t="s">
        <v>1637</v>
      </c>
    </row>
    <row r="3306" spans="1:19" x14ac:dyDescent="0.35">
      <c r="A3306" t="s">
        <v>73</v>
      </c>
      <c r="B3306" t="s">
        <v>68</v>
      </c>
      <c r="C3306" t="s">
        <v>29</v>
      </c>
      <c r="D3306" t="s">
        <v>30</v>
      </c>
      <c r="E3306" t="s">
        <v>629</v>
      </c>
      <c r="F3306" t="s">
        <v>630</v>
      </c>
      <c r="G3306" t="s">
        <v>631</v>
      </c>
      <c r="H3306" t="s">
        <v>452</v>
      </c>
      <c r="I3306" s="3">
        <v>8.5633156315290306E-3</v>
      </c>
      <c r="J3306" s="7">
        <v>4774779027.79</v>
      </c>
      <c r="K3306">
        <v>3.6555</v>
      </c>
      <c r="L3306" s="3">
        <f t="shared" si="255"/>
        <v>0.98755954466773221</v>
      </c>
      <c r="M3306" s="3">
        <f t="shared" si="256"/>
        <v>8.67118917311481E-3</v>
      </c>
      <c r="N3306">
        <f t="shared" si="257"/>
        <v>41403012.209788308</v>
      </c>
      <c r="O3306">
        <f t="shared" si="258"/>
        <v>11.326224103347917</v>
      </c>
      <c r="P3306" s="3">
        <f t="shared" si="259"/>
        <v>8.67118917311481E-3</v>
      </c>
      <c r="Q3306" t="s">
        <v>1638</v>
      </c>
      <c r="R3306" t="s">
        <v>452</v>
      </c>
      <c r="S3306" t="s">
        <v>631</v>
      </c>
    </row>
    <row r="3307" spans="1:19" x14ac:dyDescent="0.35">
      <c r="A3307" t="s">
        <v>73</v>
      </c>
      <c r="B3307" t="s">
        <v>68</v>
      </c>
      <c r="C3307" t="s">
        <v>1636</v>
      </c>
      <c r="D3307" t="s">
        <v>1636</v>
      </c>
      <c r="E3307" t="s">
        <v>799</v>
      </c>
      <c r="F3307" t="s">
        <v>800</v>
      </c>
      <c r="G3307" t="s">
        <v>801</v>
      </c>
      <c r="H3307" t="s">
        <v>452</v>
      </c>
      <c r="I3307" s="3">
        <v>4.1781922703453621E-2</v>
      </c>
      <c r="J3307" s="7">
        <v>21676291853.040001</v>
      </c>
      <c r="K3307">
        <v>3.6555</v>
      </c>
      <c r="L3307" s="3">
        <f t="shared" si="255"/>
        <v>0.98764704500475498</v>
      </c>
      <c r="M3307" s="3">
        <f t="shared" si="256"/>
        <v>4.230450839171241E-2</v>
      </c>
      <c r="N3307">
        <f t="shared" si="257"/>
        <v>917004870.59813809</v>
      </c>
      <c r="O3307">
        <f t="shared" si="258"/>
        <v>250.8562086166429</v>
      </c>
      <c r="P3307" s="3">
        <f t="shared" si="259"/>
        <v>4.230450839171241E-2</v>
      </c>
      <c r="Q3307" t="s">
        <v>1637</v>
      </c>
    </row>
    <row r="3308" spans="1:19" x14ac:dyDescent="0.35">
      <c r="A3308" t="s">
        <v>73</v>
      </c>
      <c r="B3308" t="s">
        <v>68</v>
      </c>
      <c r="C3308" t="s">
        <v>39</v>
      </c>
      <c r="D3308" t="s">
        <v>40</v>
      </c>
      <c r="E3308" t="s">
        <v>629</v>
      </c>
      <c r="F3308" t="s">
        <v>630</v>
      </c>
      <c r="G3308" t="s">
        <v>631</v>
      </c>
      <c r="H3308" t="s">
        <v>452</v>
      </c>
      <c r="I3308" s="3">
        <v>4.52870290347979E-3</v>
      </c>
      <c r="J3308" s="7">
        <v>13377936548.860001</v>
      </c>
      <c r="K3308">
        <v>3.6555</v>
      </c>
      <c r="L3308" s="3">
        <f t="shared" si="255"/>
        <v>0.99383417865528345</v>
      </c>
      <c r="M3308" s="3">
        <f t="shared" si="256"/>
        <v>4.5567993139533532E-3</v>
      </c>
      <c r="N3308">
        <f t="shared" si="257"/>
        <v>60960572.087956741</v>
      </c>
      <c r="O3308">
        <f t="shared" si="258"/>
        <v>16.676397780866296</v>
      </c>
      <c r="P3308" s="3">
        <f t="shared" si="259"/>
        <v>4.5567993139533532E-3</v>
      </c>
      <c r="Q3308" t="s">
        <v>1638</v>
      </c>
      <c r="R3308" t="s">
        <v>452</v>
      </c>
      <c r="S3308" t="s">
        <v>631</v>
      </c>
    </row>
    <row r="3309" spans="1:19" x14ac:dyDescent="0.35">
      <c r="A3309" t="s">
        <v>73</v>
      </c>
      <c r="B3309" t="s">
        <v>68</v>
      </c>
      <c r="C3309" t="s">
        <v>39</v>
      </c>
      <c r="D3309" t="s">
        <v>40</v>
      </c>
      <c r="E3309" t="s">
        <v>1045</v>
      </c>
      <c r="H3309" t="s">
        <v>128</v>
      </c>
      <c r="I3309" s="3">
        <v>8.8491637292957195E-3</v>
      </c>
      <c r="J3309" s="7">
        <v>13377936548.860001</v>
      </c>
      <c r="K3309">
        <v>3.6555</v>
      </c>
      <c r="L3309" s="3">
        <f t="shared" si="255"/>
        <v>0.99383417865528345</v>
      </c>
      <c r="M3309" s="3">
        <f t="shared" si="256"/>
        <v>8.9040646008664778E-3</v>
      </c>
      <c r="N3309">
        <f t="shared" si="257"/>
        <v>119118011.25734219</v>
      </c>
      <c r="O3309">
        <f t="shared" si="258"/>
        <v>32.585969431635121</v>
      </c>
      <c r="P3309" s="3">
        <f t="shared" si="259"/>
        <v>8.9040646008664778E-3</v>
      </c>
      <c r="Q3309" t="s">
        <v>1638</v>
      </c>
      <c r="R3309" t="s">
        <v>920</v>
      </c>
      <c r="S3309" t="s">
        <v>1046</v>
      </c>
    </row>
    <row r="3310" spans="1:19" x14ac:dyDescent="0.35">
      <c r="A3310" t="s">
        <v>73</v>
      </c>
      <c r="B3310" t="s">
        <v>68</v>
      </c>
      <c r="C3310" t="s">
        <v>1636</v>
      </c>
      <c r="D3310" t="s">
        <v>1636</v>
      </c>
      <c r="E3310" t="s">
        <v>763</v>
      </c>
      <c r="F3310" t="s">
        <v>764</v>
      </c>
      <c r="G3310" t="s">
        <v>765</v>
      </c>
      <c r="H3310" t="s">
        <v>452</v>
      </c>
      <c r="I3310" s="3">
        <v>4.9107649256859872E-7</v>
      </c>
      <c r="J3310" s="7">
        <v>21676291853.040001</v>
      </c>
      <c r="K3310">
        <v>3.6555</v>
      </c>
      <c r="L3310" s="3">
        <f t="shared" si="255"/>
        <v>0.98764704500475498</v>
      </c>
      <c r="M3310" s="3">
        <f t="shared" si="256"/>
        <v>4.9721861170174863E-7</v>
      </c>
      <c r="N3310">
        <f t="shared" si="257"/>
        <v>10777.855742010473</v>
      </c>
      <c r="O3310">
        <f t="shared" si="258"/>
        <v>2.9483944035044382E-3</v>
      </c>
      <c r="P3310" s="3">
        <f t="shared" si="259"/>
        <v>4.9721861170174863E-7</v>
      </c>
      <c r="Q3310" t="s">
        <v>1637</v>
      </c>
    </row>
    <row r="3311" spans="1:19" x14ac:dyDescent="0.35">
      <c r="A3311" t="s">
        <v>73</v>
      </c>
      <c r="B3311" t="s">
        <v>68</v>
      </c>
      <c r="C3311" t="s">
        <v>39</v>
      </c>
      <c r="D3311" t="s">
        <v>40</v>
      </c>
      <c r="E3311" t="s">
        <v>1053</v>
      </c>
      <c r="F3311" t="s">
        <v>1054</v>
      </c>
      <c r="H3311" t="s">
        <v>128</v>
      </c>
      <c r="I3311" s="3">
        <v>2.516642998907827E-3</v>
      </c>
      <c r="J3311" s="7">
        <v>13377936548.860001</v>
      </c>
      <c r="K3311">
        <v>3.6555</v>
      </c>
      <c r="L3311" s="3">
        <f t="shared" si="255"/>
        <v>0.99383417865528345</v>
      </c>
      <c r="M3311" s="3">
        <f t="shared" si="256"/>
        <v>2.5322564397141124E-3</v>
      </c>
      <c r="N3311">
        <f t="shared" si="257"/>
        <v>33876365.975937523</v>
      </c>
      <c r="O3311">
        <f t="shared" si="258"/>
        <v>9.2672318358466761</v>
      </c>
      <c r="P3311" s="3">
        <f t="shared" si="259"/>
        <v>2.5322564397141124E-3</v>
      </c>
      <c r="Q3311" t="s">
        <v>1638</v>
      </c>
      <c r="R3311" t="s">
        <v>920</v>
      </c>
      <c r="S3311" t="s">
        <v>1055</v>
      </c>
    </row>
    <row r="3312" spans="1:19" x14ac:dyDescent="0.35">
      <c r="A3312" t="s">
        <v>73</v>
      </c>
      <c r="B3312" t="s">
        <v>68</v>
      </c>
      <c r="C3312" t="s">
        <v>1636</v>
      </c>
      <c r="D3312" t="s">
        <v>1636</v>
      </c>
      <c r="E3312" t="s">
        <v>467</v>
      </c>
      <c r="F3312" t="s">
        <v>468</v>
      </c>
      <c r="G3312" t="s">
        <v>469</v>
      </c>
      <c r="H3312" t="s">
        <v>452</v>
      </c>
      <c r="I3312" s="3">
        <v>1.076256917286296E-2</v>
      </c>
      <c r="J3312" s="7">
        <v>21676291853.040001</v>
      </c>
      <c r="K3312">
        <v>3.6555</v>
      </c>
      <c r="L3312" s="3">
        <f t="shared" si="255"/>
        <v>0.98764704500475498</v>
      </c>
      <c r="M3312" s="3">
        <f t="shared" si="256"/>
        <v>1.0897181566326809E-2</v>
      </c>
      <c r="N3312">
        <f t="shared" si="257"/>
        <v>236210488.00726748</v>
      </c>
      <c r="O3312">
        <f t="shared" si="258"/>
        <v>64.617832856590752</v>
      </c>
      <c r="P3312" s="3">
        <f t="shared" si="259"/>
        <v>1.0897181566326809E-2</v>
      </c>
      <c r="Q3312" t="s">
        <v>1637</v>
      </c>
    </row>
    <row r="3313" spans="1:19" x14ac:dyDescent="0.35">
      <c r="A3313" t="s">
        <v>73</v>
      </c>
      <c r="B3313" t="s">
        <v>68</v>
      </c>
      <c r="C3313" t="s">
        <v>1636</v>
      </c>
      <c r="D3313" t="s">
        <v>1636</v>
      </c>
      <c r="E3313" t="s">
        <v>912</v>
      </c>
      <c r="F3313" t="s">
        <v>913</v>
      </c>
      <c r="G3313" t="s">
        <v>914</v>
      </c>
      <c r="H3313" t="s">
        <v>452</v>
      </c>
      <c r="I3313" s="3">
        <v>1.7335438748733169E-8</v>
      </c>
      <c r="J3313" s="7">
        <v>21676291853.040001</v>
      </c>
      <c r="K3313">
        <v>3.6555</v>
      </c>
      <c r="L3313" s="3">
        <f t="shared" si="255"/>
        <v>0.98764704500475498</v>
      </c>
      <c r="M3313" s="3">
        <f t="shared" si="256"/>
        <v>1.755226103941789E-8</v>
      </c>
      <c r="N3313">
        <f t="shared" si="257"/>
        <v>380.46793297116545</v>
      </c>
      <c r="O3313">
        <f t="shared" si="258"/>
        <v>1.0408095553854889E-4</v>
      </c>
      <c r="P3313" s="3">
        <f t="shared" si="259"/>
        <v>1.755226103941789E-8</v>
      </c>
      <c r="Q3313" t="s">
        <v>1637</v>
      </c>
    </row>
    <row r="3314" spans="1:19" x14ac:dyDescent="0.35">
      <c r="A3314" t="s">
        <v>73</v>
      </c>
      <c r="B3314" t="s">
        <v>68</v>
      </c>
      <c r="C3314" t="s">
        <v>39</v>
      </c>
      <c r="D3314" t="s">
        <v>40</v>
      </c>
      <c r="E3314" t="s">
        <v>632</v>
      </c>
      <c r="G3314" t="s">
        <v>633</v>
      </c>
      <c r="H3314" t="s">
        <v>452</v>
      </c>
      <c r="I3314" s="3">
        <v>2.9334485026486202E-3</v>
      </c>
      <c r="J3314" s="7">
        <v>13377936548.860001</v>
      </c>
      <c r="K3314">
        <v>3.6555</v>
      </c>
      <c r="L3314" s="3">
        <f t="shared" si="255"/>
        <v>0.99383417865528345</v>
      </c>
      <c r="M3314" s="3">
        <f t="shared" si="256"/>
        <v>2.9516478358771578E-3</v>
      </c>
      <c r="N3314">
        <f t="shared" si="257"/>
        <v>39486957.462944552</v>
      </c>
      <c r="O3314">
        <f t="shared" si="258"/>
        <v>10.802067422498853</v>
      </c>
      <c r="P3314" s="3">
        <f t="shared" si="259"/>
        <v>2.9516478358771578E-3</v>
      </c>
      <c r="Q3314" t="s">
        <v>1638</v>
      </c>
      <c r="R3314" t="s">
        <v>452</v>
      </c>
      <c r="S3314" t="s">
        <v>633</v>
      </c>
    </row>
    <row r="3315" spans="1:19" x14ac:dyDescent="0.35">
      <c r="A3315" t="s">
        <v>73</v>
      </c>
      <c r="B3315" t="s">
        <v>68</v>
      </c>
      <c r="C3315" t="s">
        <v>1636</v>
      </c>
      <c r="D3315" t="s">
        <v>1636</v>
      </c>
      <c r="E3315" t="s">
        <v>455</v>
      </c>
      <c r="F3315" t="s">
        <v>456</v>
      </c>
      <c r="G3315" t="s">
        <v>457</v>
      </c>
      <c r="H3315" t="s">
        <v>452</v>
      </c>
      <c r="I3315" s="3">
        <v>1.312195134309731E-3</v>
      </c>
      <c r="J3315" s="7">
        <v>21676291853.040001</v>
      </c>
      <c r="K3315">
        <v>3.6555</v>
      </c>
      <c r="L3315" s="3">
        <f t="shared" si="255"/>
        <v>0.98764704500475498</v>
      </c>
      <c r="M3315" s="3">
        <f t="shared" si="256"/>
        <v>1.3286073612495985E-3</v>
      </c>
      <c r="N3315">
        <f t="shared" si="257"/>
        <v>28799280.920543645</v>
      </c>
      <c r="O3315">
        <f t="shared" si="258"/>
        <v>7.8783424758702347</v>
      </c>
      <c r="P3315" s="3">
        <f t="shared" si="259"/>
        <v>1.3286073612495985E-3</v>
      </c>
      <c r="Q3315" t="s">
        <v>1637</v>
      </c>
    </row>
    <row r="3316" spans="1:19" x14ac:dyDescent="0.35">
      <c r="A3316" t="s">
        <v>73</v>
      </c>
      <c r="B3316" t="s">
        <v>68</v>
      </c>
      <c r="C3316" t="s">
        <v>29</v>
      </c>
      <c r="D3316" t="s">
        <v>30</v>
      </c>
      <c r="E3316" t="s">
        <v>632</v>
      </c>
      <c r="G3316" t="s">
        <v>633</v>
      </c>
      <c r="H3316" t="s">
        <v>452</v>
      </c>
      <c r="I3316" s="3">
        <v>3.2346132485167899E-3</v>
      </c>
      <c r="J3316" s="7">
        <v>4774779027.79</v>
      </c>
      <c r="K3316">
        <v>3.6555</v>
      </c>
      <c r="L3316" s="3">
        <f t="shared" si="255"/>
        <v>0.98755954466773221</v>
      </c>
      <c r="M3316" s="3">
        <f t="shared" si="256"/>
        <v>3.2753602210437716E-3</v>
      </c>
      <c r="N3316">
        <f t="shared" si="257"/>
        <v>15639121.29189742</v>
      </c>
      <c r="O3316">
        <f t="shared" si="258"/>
        <v>4.2782440957180743</v>
      </c>
      <c r="P3316" s="3">
        <f t="shared" si="259"/>
        <v>3.2753602210437716E-3</v>
      </c>
      <c r="Q3316" t="s">
        <v>1638</v>
      </c>
      <c r="R3316" t="s">
        <v>452</v>
      </c>
      <c r="S3316" t="s">
        <v>633</v>
      </c>
    </row>
    <row r="3317" spans="1:19" x14ac:dyDescent="0.35">
      <c r="A3317" t="s">
        <v>73</v>
      </c>
      <c r="B3317" t="s">
        <v>68</v>
      </c>
      <c r="C3317" t="s">
        <v>76</v>
      </c>
      <c r="D3317" t="s">
        <v>77</v>
      </c>
      <c r="E3317" t="s">
        <v>1053</v>
      </c>
      <c r="F3317" t="s">
        <v>1054</v>
      </c>
      <c r="H3317" t="s">
        <v>128</v>
      </c>
      <c r="I3317" s="3">
        <v>4.6279762720297301E-3</v>
      </c>
      <c r="J3317" s="7">
        <v>3523576276.3899999</v>
      </c>
      <c r="K3317">
        <v>3.6555</v>
      </c>
      <c r="L3317" s="3">
        <f t="shared" si="255"/>
        <v>0.96427497067965462</v>
      </c>
      <c r="M3317" s="3">
        <f t="shared" si="256"/>
        <v>4.7994362736261537E-3</v>
      </c>
      <c r="N3317">
        <f t="shared" si="257"/>
        <v>16911179.79379474</v>
      </c>
      <c r="O3317">
        <f t="shared" si="258"/>
        <v>4.6262289136355461</v>
      </c>
      <c r="P3317" s="3">
        <f t="shared" si="259"/>
        <v>4.7994362736261537E-3</v>
      </c>
      <c r="Q3317" t="s">
        <v>1638</v>
      </c>
      <c r="R3317" t="s">
        <v>920</v>
      </c>
      <c r="S3317" t="s">
        <v>1055</v>
      </c>
    </row>
    <row r="3318" spans="1:19" x14ac:dyDescent="0.35">
      <c r="A3318" t="s">
        <v>73</v>
      </c>
      <c r="B3318" t="s">
        <v>68</v>
      </c>
      <c r="C3318" t="s">
        <v>1636</v>
      </c>
      <c r="D3318" t="s">
        <v>1636</v>
      </c>
      <c r="E3318" t="s">
        <v>1460</v>
      </c>
      <c r="F3318" t="s">
        <v>1461</v>
      </c>
      <c r="G3318" t="s">
        <v>1462</v>
      </c>
      <c r="H3318" t="s">
        <v>452</v>
      </c>
      <c r="I3318" s="3">
        <v>5.1168518037918286E-3</v>
      </c>
      <c r="J3318" s="7">
        <v>21676291853.040001</v>
      </c>
      <c r="K3318">
        <v>3.6555</v>
      </c>
      <c r="L3318" s="3">
        <f t="shared" si="255"/>
        <v>0.98764704500475498</v>
      </c>
      <c r="M3318" s="3">
        <f t="shared" si="256"/>
        <v>5.180850618316986E-3</v>
      </c>
      <c r="N3318">
        <f t="shared" si="257"/>
        <v>112301630.04964173</v>
      </c>
      <c r="O3318">
        <f t="shared" si="258"/>
        <v>30.721277540594102</v>
      </c>
      <c r="P3318" s="3">
        <f t="shared" si="259"/>
        <v>5.180850618316986E-3</v>
      </c>
      <c r="Q3318" t="s">
        <v>1637</v>
      </c>
    </row>
    <row r="3319" spans="1:19" x14ac:dyDescent="0.35">
      <c r="A3319" t="s">
        <v>73</v>
      </c>
      <c r="B3319" t="s">
        <v>68</v>
      </c>
      <c r="C3319" t="s">
        <v>76</v>
      </c>
      <c r="D3319" t="s">
        <v>77</v>
      </c>
      <c r="E3319" t="s">
        <v>1056</v>
      </c>
      <c r="H3319" t="s">
        <v>128</v>
      </c>
      <c r="I3319" s="3">
        <v>9.3872229704192907E-3</v>
      </c>
      <c r="J3319" s="7">
        <v>3523576276.3899999</v>
      </c>
      <c r="K3319">
        <v>3.6555</v>
      </c>
      <c r="L3319" s="3">
        <f t="shared" si="255"/>
        <v>0.96427497067965462</v>
      </c>
      <c r="M3319" s="3">
        <f t="shared" si="256"/>
        <v>9.7350063579923155E-3</v>
      </c>
      <c r="N3319">
        <f t="shared" si="257"/>
        <v>34302037.45352754</v>
      </c>
      <c r="O3319">
        <f t="shared" si="258"/>
        <v>9.3836786906107346</v>
      </c>
      <c r="P3319" s="3">
        <f t="shared" si="259"/>
        <v>9.7350063579923155E-3</v>
      </c>
      <c r="Q3319" t="s">
        <v>1638</v>
      </c>
      <c r="R3319" t="s">
        <v>920</v>
      </c>
      <c r="S3319" t="s">
        <v>1057</v>
      </c>
    </row>
    <row r="3320" spans="1:19" x14ac:dyDescent="0.35">
      <c r="A3320" t="s">
        <v>73</v>
      </c>
      <c r="B3320" t="s">
        <v>68</v>
      </c>
      <c r="C3320" t="s">
        <v>1636</v>
      </c>
      <c r="D3320" t="s">
        <v>1636</v>
      </c>
      <c r="E3320" t="s">
        <v>620</v>
      </c>
      <c r="F3320" t="s">
        <v>621</v>
      </c>
      <c r="G3320" t="s">
        <v>622</v>
      </c>
      <c r="H3320" t="s">
        <v>452</v>
      </c>
      <c r="I3320" s="3">
        <v>6.3313156407061467E-3</v>
      </c>
      <c r="J3320" s="7">
        <v>21676291853.040001</v>
      </c>
      <c r="K3320">
        <v>3.6555</v>
      </c>
      <c r="L3320" s="3">
        <f t="shared" si="255"/>
        <v>0.98764704500475498</v>
      </c>
      <c r="M3320" s="3">
        <f t="shared" si="256"/>
        <v>6.4105043119687209E-3</v>
      </c>
      <c r="N3320">
        <f t="shared" si="257"/>
        <v>138955962.39140537</v>
      </c>
      <c r="O3320">
        <f t="shared" si="258"/>
        <v>38.01284705003566</v>
      </c>
      <c r="P3320" s="3">
        <f t="shared" si="259"/>
        <v>6.4105043119687209E-3</v>
      </c>
      <c r="Q3320" t="s">
        <v>1637</v>
      </c>
    </row>
    <row r="3321" spans="1:19" x14ac:dyDescent="0.35">
      <c r="A3321" t="s">
        <v>73</v>
      </c>
      <c r="B3321" t="s">
        <v>68</v>
      </c>
      <c r="C3321" t="s">
        <v>29</v>
      </c>
      <c r="D3321" t="s">
        <v>30</v>
      </c>
      <c r="E3321" t="s">
        <v>647</v>
      </c>
      <c r="F3321" t="s">
        <v>648</v>
      </c>
      <c r="G3321" t="s">
        <v>649</v>
      </c>
      <c r="H3321" t="s">
        <v>452</v>
      </c>
      <c r="I3321" s="3">
        <v>6.1200397182916694E-11</v>
      </c>
      <c r="J3321" s="7">
        <v>4774779027.79</v>
      </c>
      <c r="K3321">
        <v>3.6555</v>
      </c>
      <c r="L3321" s="3">
        <f t="shared" si="255"/>
        <v>0.98755954466773221</v>
      </c>
      <c r="M3321" s="3">
        <f t="shared" si="256"/>
        <v>6.1971348981805222E-11</v>
      </c>
      <c r="N3321">
        <f t="shared" si="257"/>
        <v>0.29589949744217875</v>
      </c>
      <c r="O3321">
        <f t="shared" si="258"/>
        <v>8.0946381464144099E-8</v>
      </c>
      <c r="P3321" s="3">
        <f t="shared" si="259"/>
        <v>6.1971348981805222E-11</v>
      </c>
      <c r="Q3321" t="s">
        <v>1638</v>
      </c>
      <c r="R3321" t="s">
        <v>452</v>
      </c>
      <c r="S3321" t="s">
        <v>649</v>
      </c>
    </row>
    <row r="3322" spans="1:19" x14ac:dyDescent="0.35">
      <c r="A3322" t="s">
        <v>73</v>
      </c>
      <c r="B3322" t="s">
        <v>68</v>
      </c>
      <c r="C3322" t="s">
        <v>1636</v>
      </c>
      <c r="D3322" t="s">
        <v>1636</v>
      </c>
      <c r="E3322" t="s">
        <v>491</v>
      </c>
      <c r="F3322" t="s">
        <v>492</v>
      </c>
      <c r="G3322" t="s">
        <v>493</v>
      </c>
      <c r="H3322" t="s">
        <v>452</v>
      </c>
      <c r="I3322" s="3">
        <v>8.0359530766834647E-4</v>
      </c>
      <c r="J3322" s="7">
        <v>21676291853.040001</v>
      </c>
      <c r="K3322">
        <v>3.6555</v>
      </c>
      <c r="L3322" s="3">
        <f t="shared" si="255"/>
        <v>0.98764704500475498</v>
      </c>
      <c r="M3322" s="3">
        <f t="shared" si="256"/>
        <v>8.136462430913035E-4</v>
      </c>
      <c r="N3322">
        <f t="shared" si="257"/>
        <v>17636833.430376627</v>
      </c>
      <c r="O3322">
        <f t="shared" si="258"/>
        <v>4.8247390043432166</v>
      </c>
      <c r="P3322" s="3">
        <f t="shared" si="259"/>
        <v>8.136462430913035E-4</v>
      </c>
      <c r="Q3322" t="s">
        <v>1637</v>
      </c>
    </row>
    <row r="3323" spans="1:19" x14ac:dyDescent="0.35">
      <c r="A3323" t="s">
        <v>73</v>
      </c>
      <c r="B3323" t="s">
        <v>68</v>
      </c>
      <c r="C3323" t="s">
        <v>1636</v>
      </c>
      <c r="D3323" t="s">
        <v>1636</v>
      </c>
      <c r="E3323" t="s">
        <v>614</v>
      </c>
      <c r="F3323" t="s">
        <v>615</v>
      </c>
      <c r="G3323" t="s">
        <v>616</v>
      </c>
      <c r="H3323" t="s">
        <v>452</v>
      </c>
      <c r="I3323" s="3">
        <v>3.289396932491384E-3</v>
      </c>
      <c r="J3323" s="7">
        <v>21676291853.040001</v>
      </c>
      <c r="K3323">
        <v>3.6555</v>
      </c>
      <c r="L3323" s="3">
        <f t="shared" si="255"/>
        <v>0.98764704500475498</v>
      </c>
      <c r="M3323" s="3">
        <f t="shared" si="256"/>
        <v>3.3305389300036302E-3</v>
      </c>
      <c r="N3323">
        <f t="shared" si="257"/>
        <v>72193733.874670252</v>
      </c>
      <c r="O3323">
        <f t="shared" si="258"/>
        <v>19.749345882825949</v>
      </c>
      <c r="P3323" s="3">
        <f t="shared" si="259"/>
        <v>3.3305389300036302E-3</v>
      </c>
      <c r="Q3323" t="s">
        <v>1637</v>
      </c>
    </row>
    <row r="3324" spans="1:19" x14ac:dyDescent="0.35">
      <c r="A3324" t="s">
        <v>73</v>
      </c>
      <c r="B3324" t="s">
        <v>68</v>
      </c>
      <c r="C3324" t="s">
        <v>76</v>
      </c>
      <c r="D3324" t="s">
        <v>77</v>
      </c>
      <c r="E3324" t="s">
        <v>647</v>
      </c>
      <c r="F3324" t="s">
        <v>648</v>
      </c>
      <c r="G3324" t="s">
        <v>649</v>
      </c>
      <c r="H3324" t="s">
        <v>452</v>
      </c>
      <c r="I3324" s="3">
        <v>5.7403710707124501E-2</v>
      </c>
      <c r="J3324" s="7">
        <v>3523576276.3899999</v>
      </c>
      <c r="K3324">
        <v>3.6555</v>
      </c>
      <c r="L3324" s="3">
        <f t="shared" si="255"/>
        <v>0.96427497067965462</v>
      </c>
      <c r="M3324" s="3">
        <f t="shared" si="256"/>
        <v>5.9530437326050643E-2</v>
      </c>
      <c r="N3324">
        <f t="shared" si="257"/>
        <v>209760036.68519378</v>
      </c>
      <c r="O3324">
        <f t="shared" si="258"/>
        <v>57.382037118094317</v>
      </c>
      <c r="P3324" s="3">
        <f t="shared" si="259"/>
        <v>5.9530437326050643E-2</v>
      </c>
      <c r="Q3324" t="s">
        <v>1638</v>
      </c>
      <c r="R3324" t="s">
        <v>452</v>
      </c>
      <c r="S3324" t="s">
        <v>649</v>
      </c>
    </row>
    <row r="3325" spans="1:19" x14ac:dyDescent="0.35">
      <c r="A3325" t="s">
        <v>73</v>
      </c>
      <c r="B3325" t="s">
        <v>68</v>
      </c>
      <c r="C3325" t="s">
        <v>39</v>
      </c>
      <c r="D3325" t="s">
        <v>40</v>
      </c>
      <c r="E3325" t="s">
        <v>1056</v>
      </c>
      <c r="H3325" t="s">
        <v>128</v>
      </c>
      <c r="I3325" s="3">
        <v>2.5523349206719999E-3</v>
      </c>
      <c r="J3325" s="7">
        <v>13377936548.860001</v>
      </c>
      <c r="K3325">
        <v>3.6555</v>
      </c>
      <c r="L3325" s="3">
        <f t="shared" si="255"/>
        <v>0.99383417865528345</v>
      </c>
      <c r="M3325" s="3">
        <f t="shared" si="256"/>
        <v>2.5681697968221021E-3</v>
      </c>
      <c r="N3325">
        <f t="shared" si="257"/>
        <v>34356812.588584766</v>
      </c>
      <c r="O3325">
        <f t="shared" si="258"/>
        <v>9.3986629978347054</v>
      </c>
      <c r="P3325" s="3">
        <f t="shared" si="259"/>
        <v>2.5681697968221026E-3</v>
      </c>
      <c r="Q3325" t="s">
        <v>1638</v>
      </c>
      <c r="R3325" t="s">
        <v>920</v>
      </c>
      <c r="S3325" t="s">
        <v>1057</v>
      </c>
    </row>
    <row r="3326" spans="1:19" x14ac:dyDescent="0.35">
      <c r="A3326" t="s">
        <v>73</v>
      </c>
      <c r="B3326" t="s">
        <v>68</v>
      </c>
      <c r="C3326" t="s">
        <v>1636</v>
      </c>
      <c r="D3326" t="s">
        <v>1636</v>
      </c>
      <c r="E3326" t="s">
        <v>1428</v>
      </c>
      <c r="F3326" t="s">
        <v>1429</v>
      </c>
      <c r="G3326" t="s">
        <v>506</v>
      </c>
      <c r="H3326" t="s">
        <v>452</v>
      </c>
      <c r="I3326" s="3">
        <v>3.2193674407802728E-7</v>
      </c>
      <c r="J3326" s="7">
        <v>21676291853.040001</v>
      </c>
      <c r="K3326">
        <v>3.6555</v>
      </c>
      <c r="L3326" s="3">
        <f t="shared" si="255"/>
        <v>0.98764704500475498</v>
      </c>
      <c r="M3326" s="3">
        <f t="shared" si="256"/>
        <v>3.2596335472909486E-7</v>
      </c>
      <c r="N3326">
        <f t="shared" si="257"/>
        <v>7065.6768105038673</v>
      </c>
      <c r="O3326">
        <f t="shared" si="258"/>
        <v>1.932889292984234E-3</v>
      </c>
      <c r="P3326" s="3">
        <f t="shared" si="259"/>
        <v>3.2596335472909486E-7</v>
      </c>
      <c r="Q3326" t="s">
        <v>1637</v>
      </c>
    </row>
    <row r="3327" spans="1:19" x14ac:dyDescent="0.35">
      <c r="A3327" t="s">
        <v>73</v>
      </c>
      <c r="B3327" t="s">
        <v>68</v>
      </c>
      <c r="C3327" t="s">
        <v>39</v>
      </c>
      <c r="D3327" t="s">
        <v>40</v>
      </c>
      <c r="E3327" t="s">
        <v>1067</v>
      </c>
      <c r="F3327" t="s">
        <v>1068</v>
      </c>
      <c r="H3327" t="s">
        <v>128</v>
      </c>
      <c r="I3327" s="3">
        <v>2.3185793644210809E-2</v>
      </c>
      <c r="J3327" s="7">
        <v>13377936548.860001</v>
      </c>
      <c r="K3327">
        <v>3.6555</v>
      </c>
      <c r="L3327" s="3">
        <f t="shared" si="255"/>
        <v>0.99383417865528345</v>
      </c>
      <c r="M3327" s="3">
        <f t="shared" si="256"/>
        <v>2.3329640036713731E-2</v>
      </c>
      <c r="N3327">
        <f t="shared" si="257"/>
        <v>312102444.11890018</v>
      </c>
      <c r="O3327">
        <f t="shared" si="258"/>
        <v>85.378865851155851</v>
      </c>
      <c r="P3327" s="3">
        <f t="shared" si="259"/>
        <v>2.3329640036713731E-2</v>
      </c>
      <c r="Q3327" t="s">
        <v>1638</v>
      </c>
      <c r="R3327" t="s">
        <v>920</v>
      </c>
      <c r="S3327" t="s">
        <v>1069</v>
      </c>
    </row>
    <row r="3328" spans="1:19" x14ac:dyDescent="0.35">
      <c r="A3328" t="s">
        <v>73</v>
      </c>
      <c r="B3328" t="s">
        <v>68</v>
      </c>
      <c r="C3328" t="s">
        <v>1636</v>
      </c>
      <c r="D3328" t="s">
        <v>1636</v>
      </c>
      <c r="E3328" t="s">
        <v>838</v>
      </c>
      <c r="F3328" t="s">
        <v>839</v>
      </c>
      <c r="G3328" t="s">
        <v>840</v>
      </c>
      <c r="H3328" t="s">
        <v>452</v>
      </c>
      <c r="I3328" s="3">
        <v>9.7132751120519757E-3</v>
      </c>
      <c r="J3328" s="7">
        <v>21676291853.040001</v>
      </c>
      <c r="K3328">
        <v>3.6555</v>
      </c>
      <c r="L3328" s="3">
        <f t="shared" si="255"/>
        <v>0.98764704500475498</v>
      </c>
      <c r="M3328" s="3">
        <f t="shared" si="256"/>
        <v>9.8347635029933309E-3</v>
      </c>
      <c r="N3328">
        <f t="shared" si="257"/>
        <v>213181203.99650949</v>
      </c>
      <c r="O3328">
        <f t="shared" si="258"/>
        <v>58.317932976749965</v>
      </c>
      <c r="P3328" s="3">
        <f t="shared" si="259"/>
        <v>9.8347635029933309E-3</v>
      </c>
      <c r="Q3328" t="s">
        <v>1637</v>
      </c>
    </row>
    <row r="3329" spans="1:19" x14ac:dyDescent="0.35">
      <c r="A3329" t="s">
        <v>73</v>
      </c>
      <c r="B3329" t="s">
        <v>68</v>
      </c>
      <c r="C3329" t="s">
        <v>39</v>
      </c>
      <c r="D3329" t="s">
        <v>40</v>
      </c>
      <c r="E3329" t="s">
        <v>647</v>
      </c>
      <c r="F3329" t="s">
        <v>648</v>
      </c>
      <c r="G3329" t="s">
        <v>649</v>
      </c>
      <c r="H3329" t="s">
        <v>452</v>
      </c>
      <c r="I3329" s="3">
        <v>4.3777333737221903E-2</v>
      </c>
      <c r="J3329" s="7">
        <v>13377936548.860001</v>
      </c>
      <c r="K3329">
        <v>3.6555</v>
      </c>
      <c r="L3329" s="3">
        <f t="shared" si="255"/>
        <v>0.99383417865528345</v>
      </c>
      <c r="M3329" s="3">
        <f t="shared" si="256"/>
        <v>4.4048931579768399E-2</v>
      </c>
      <c r="N3329">
        <f t="shared" si="257"/>
        <v>589283811.71921718</v>
      </c>
      <c r="O3329">
        <f t="shared" si="258"/>
        <v>161.20470844459504</v>
      </c>
      <c r="P3329" s="3">
        <f t="shared" si="259"/>
        <v>4.4048931579768399E-2</v>
      </c>
      <c r="Q3329" t="s">
        <v>1638</v>
      </c>
      <c r="R3329" t="s">
        <v>452</v>
      </c>
      <c r="S3329" t="s">
        <v>649</v>
      </c>
    </row>
    <row r="3330" spans="1:19" x14ac:dyDescent="0.35">
      <c r="A3330" t="s">
        <v>73</v>
      </c>
      <c r="B3330" t="s">
        <v>68</v>
      </c>
      <c r="C3330" t="s">
        <v>1636</v>
      </c>
      <c r="D3330" t="s">
        <v>1636</v>
      </c>
      <c r="E3330" t="s">
        <v>1450</v>
      </c>
      <c r="F3330" t="s">
        <v>1451</v>
      </c>
      <c r="G3330" t="s">
        <v>1452</v>
      </c>
      <c r="H3330" t="s">
        <v>452</v>
      </c>
      <c r="I3330" s="3">
        <v>6.7896115476859392E-3</v>
      </c>
      <c r="J3330" s="7">
        <v>21676291853.040001</v>
      </c>
      <c r="K3330">
        <v>3.6555</v>
      </c>
      <c r="L3330" s="3">
        <f t="shared" ref="L3330:L3393" si="260">SUMIFS($I$2:$I$3582,$A$2:$A$3582,$A3330,$B$2:$B$3582,$B3330,$C$2:$C$3582,$C3330)</f>
        <v>0.98764704500475498</v>
      </c>
      <c r="M3330" s="3">
        <f t="shared" ref="M3330:M3393" si="261">IF(L3330=0,0,I3330/L3330)</f>
        <v>6.8745323362489792E-3</v>
      </c>
      <c r="N3330">
        <f t="shared" ref="N3330:N3393" si="262">M3330*J3330</f>
        <v>149014369.2736938</v>
      </c>
      <c r="O3330">
        <f t="shared" ref="O3330:O3393" si="263">IF(K3330=0,"",N3330/K3330/1000000)</f>
        <v>40.764428744000497</v>
      </c>
      <c r="P3330" s="3">
        <f t="shared" ref="P3330:P3393" si="264">IF(J3330=0,0,N3330/J3330)</f>
        <v>6.8745323362489792E-3</v>
      </c>
      <c r="Q3330" t="s">
        <v>1637</v>
      </c>
    </row>
    <row r="3331" spans="1:19" x14ac:dyDescent="0.35">
      <c r="A3331" t="s">
        <v>73</v>
      </c>
      <c r="B3331" t="s">
        <v>68</v>
      </c>
      <c r="C3331" t="s">
        <v>1636</v>
      </c>
      <c r="D3331" t="s">
        <v>1636</v>
      </c>
      <c r="E3331" t="s">
        <v>599</v>
      </c>
      <c r="F3331" t="s">
        <v>600</v>
      </c>
      <c r="G3331" t="s">
        <v>601</v>
      </c>
      <c r="H3331" t="s">
        <v>452</v>
      </c>
      <c r="I3331" s="3">
        <v>1.069755139499007E-2</v>
      </c>
      <c r="J3331" s="7">
        <v>21676291853.040001</v>
      </c>
      <c r="K3331">
        <v>3.6555</v>
      </c>
      <c r="L3331" s="3">
        <f t="shared" si="260"/>
        <v>0.98764704500475498</v>
      </c>
      <c r="M3331" s="3">
        <f t="shared" si="261"/>
        <v>1.0831350581258071E-2</v>
      </c>
      <c r="N3331">
        <f t="shared" si="262"/>
        <v>234783516.36194441</v>
      </c>
      <c r="O3331">
        <f t="shared" si="263"/>
        <v>64.227469938980832</v>
      </c>
      <c r="P3331" s="3">
        <f t="shared" si="264"/>
        <v>1.0831350581258071E-2</v>
      </c>
      <c r="Q3331" t="s">
        <v>1637</v>
      </c>
    </row>
    <row r="3332" spans="1:19" x14ac:dyDescent="0.35">
      <c r="A3332" t="s">
        <v>73</v>
      </c>
      <c r="B3332" t="s">
        <v>68</v>
      </c>
      <c r="C3332" t="s">
        <v>39</v>
      </c>
      <c r="D3332" t="s">
        <v>40</v>
      </c>
      <c r="E3332" t="s">
        <v>1267</v>
      </c>
      <c r="F3332" t="s">
        <v>1268</v>
      </c>
      <c r="G3332" t="s">
        <v>1269</v>
      </c>
      <c r="H3332" t="s">
        <v>452</v>
      </c>
      <c r="I3332" s="3">
        <v>3.3766146737862303E-2</v>
      </c>
      <c r="J3332" s="7">
        <v>13377936548.860001</v>
      </c>
      <c r="K3332">
        <v>3.6555</v>
      </c>
      <c r="L3332" s="3">
        <f t="shared" si="260"/>
        <v>0.99383417865528345</v>
      </c>
      <c r="M3332" s="3">
        <f t="shared" si="261"/>
        <v>3.3975634429830037E-2</v>
      </c>
      <c r="N3332">
        <f t="shared" si="262"/>
        <v>454523881.60952944</v>
      </c>
      <c r="O3332">
        <f t="shared" si="263"/>
        <v>124.33972961551893</v>
      </c>
      <c r="P3332" s="3">
        <f t="shared" si="264"/>
        <v>3.3975634429830037E-2</v>
      </c>
      <c r="Q3332" t="s">
        <v>1638</v>
      </c>
      <c r="R3332" t="s">
        <v>452</v>
      </c>
      <c r="S3332" t="s">
        <v>1269</v>
      </c>
    </row>
    <row r="3333" spans="1:19" x14ac:dyDescent="0.35">
      <c r="A3333" t="s">
        <v>73</v>
      </c>
      <c r="B3333" t="s">
        <v>68</v>
      </c>
      <c r="C3333" t="s">
        <v>1636</v>
      </c>
      <c r="D3333" t="s">
        <v>1636</v>
      </c>
      <c r="E3333" t="s">
        <v>643</v>
      </c>
      <c r="F3333" t="s">
        <v>644</v>
      </c>
      <c r="G3333" t="s">
        <v>646</v>
      </c>
      <c r="H3333" t="s">
        <v>452</v>
      </c>
      <c r="I3333" s="3">
        <v>1.5447956512636721E-8</v>
      </c>
      <c r="J3333" s="7">
        <v>21676291853.040001</v>
      </c>
      <c r="K3333">
        <v>3.6555</v>
      </c>
      <c r="L3333" s="3">
        <f t="shared" si="260"/>
        <v>0.98764704500475498</v>
      </c>
      <c r="M3333" s="3">
        <f t="shared" si="261"/>
        <v>1.5641171196500009E-8</v>
      </c>
      <c r="N3333">
        <f t="shared" si="262"/>
        <v>339.0425917786971</v>
      </c>
      <c r="O3333">
        <f t="shared" si="263"/>
        <v>9.2748623110025193E-5</v>
      </c>
      <c r="P3333" s="3">
        <f t="shared" si="264"/>
        <v>1.5641171196500009E-8</v>
      </c>
      <c r="Q3333" t="s">
        <v>1637</v>
      </c>
    </row>
    <row r="3334" spans="1:19" x14ac:dyDescent="0.35">
      <c r="A3334" t="s">
        <v>73</v>
      </c>
      <c r="B3334" t="s">
        <v>68</v>
      </c>
      <c r="C3334" t="s">
        <v>39</v>
      </c>
      <c r="D3334" t="s">
        <v>40</v>
      </c>
      <c r="E3334" t="s">
        <v>1072</v>
      </c>
      <c r="F3334" t="s">
        <v>1073</v>
      </c>
      <c r="H3334" t="s">
        <v>128</v>
      </c>
      <c r="I3334" s="3">
        <v>1.5704252841902001E-2</v>
      </c>
      <c r="J3334" s="7">
        <v>13377936548.860001</v>
      </c>
      <c r="K3334">
        <v>3.6555</v>
      </c>
      <c r="L3334" s="3">
        <f t="shared" si="260"/>
        <v>0.99383417865528345</v>
      </c>
      <c r="M3334" s="3">
        <f t="shared" si="261"/>
        <v>1.5801683197443246E-2</v>
      </c>
      <c r="N3334">
        <f t="shared" si="262"/>
        <v>211393915.18058297</v>
      </c>
      <c r="O3334">
        <f t="shared" si="263"/>
        <v>57.829001553982479</v>
      </c>
      <c r="P3334" s="3">
        <f t="shared" si="264"/>
        <v>1.5801683197443246E-2</v>
      </c>
      <c r="Q3334" t="s">
        <v>1638</v>
      </c>
      <c r="R3334" t="s">
        <v>920</v>
      </c>
      <c r="S3334" t="s">
        <v>1074</v>
      </c>
    </row>
    <row r="3335" spans="1:19" x14ac:dyDescent="0.35">
      <c r="A3335" t="s">
        <v>73</v>
      </c>
      <c r="B3335" t="s">
        <v>68</v>
      </c>
      <c r="C3335" t="s">
        <v>39</v>
      </c>
      <c r="D3335" t="s">
        <v>40</v>
      </c>
      <c r="E3335" t="s">
        <v>1064</v>
      </c>
      <c r="F3335" t="s">
        <v>1065</v>
      </c>
      <c r="H3335" t="s">
        <v>128</v>
      </c>
      <c r="I3335" s="3">
        <v>3.8853577485971598E-3</v>
      </c>
      <c r="J3335" s="7">
        <v>13377936548.860001</v>
      </c>
      <c r="K3335">
        <v>3.6555</v>
      </c>
      <c r="L3335" s="3">
        <f t="shared" si="260"/>
        <v>0.99383417865528345</v>
      </c>
      <c r="M3335" s="3">
        <f t="shared" si="261"/>
        <v>3.9094627977619761E-3</v>
      </c>
      <c r="N3335">
        <f t="shared" si="262"/>
        <v>52300545.248588413</v>
      </c>
      <c r="O3335">
        <f t="shared" si="263"/>
        <v>14.307357474651459</v>
      </c>
      <c r="P3335" s="3">
        <f t="shared" si="264"/>
        <v>3.9094627977619761E-3</v>
      </c>
      <c r="Q3335" t="s">
        <v>1638</v>
      </c>
      <c r="R3335" t="s">
        <v>920</v>
      </c>
      <c r="S3335" t="s">
        <v>1066</v>
      </c>
    </row>
    <row r="3336" spans="1:19" x14ac:dyDescent="0.35">
      <c r="A3336" t="s">
        <v>73</v>
      </c>
      <c r="B3336" t="s">
        <v>68</v>
      </c>
      <c r="C3336" t="s">
        <v>1636</v>
      </c>
      <c r="D3336" t="s">
        <v>1636</v>
      </c>
      <c r="E3336" t="s">
        <v>889</v>
      </c>
      <c r="F3336" t="s">
        <v>890</v>
      </c>
      <c r="G3336" t="s">
        <v>891</v>
      </c>
      <c r="H3336" t="s">
        <v>452</v>
      </c>
      <c r="I3336" s="3">
        <v>1.1788047926920999E-2</v>
      </c>
      <c r="J3336" s="7">
        <v>21676291853.040001</v>
      </c>
      <c r="K3336">
        <v>3.6555</v>
      </c>
      <c r="L3336" s="3">
        <f t="shared" si="260"/>
        <v>0.98764704500475498</v>
      </c>
      <c r="M3336" s="3">
        <f t="shared" si="261"/>
        <v>1.1935486453932788E-2</v>
      </c>
      <c r="N3336">
        <f t="shared" si="262"/>
        <v>258717087.78345257</v>
      </c>
      <c r="O3336">
        <f t="shared" si="263"/>
        <v>70.77474703418207</v>
      </c>
      <c r="P3336" s="3">
        <f t="shared" si="264"/>
        <v>1.1935486453932788E-2</v>
      </c>
      <c r="Q3336" t="s">
        <v>1637</v>
      </c>
    </row>
    <row r="3337" spans="1:19" x14ac:dyDescent="0.35">
      <c r="A3337" t="s">
        <v>73</v>
      </c>
      <c r="B3337" t="s">
        <v>68</v>
      </c>
      <c r="C3337" t="s">
        <v>1636</v>
      </c>
      <c r="D3337" t="s">
        <v>1636</v>
      </c>
      <c r="E3337" t="s">
        <v>539</v>
      </c>
      <c r="F3337" t="s">
        <v>540</v>
      </c>
      <c r="G3337" t="s">
        <v>541</v>
      </c>
      <c r="H3337" t="s">
        <v>452</v>
      </c>
      <c r="I3337" s="3">
        <v>2.9077224603175191E-3</v>
      </c>
      <c r="J3337" s="7">
        <v>21676291853.040001</v>
      </c>
      <c r="K3337">
        <v>3.6555</v>
      </c>
      <c r="L3337" s="3">
        <f t="shared" si="260"/>
        <v>0.98764704500475498</v>
      </c>
      <c r="M3337" s="3">
        <f t="shared" si="261"/>
        <v>2.9440906799893477E-3</v>
      </c>
      <c r="N3337">
        <f t="shared" si="262"/>
        <v>63816968.821264096</v>
      </c>
      <c r="O3337">
        <f t="shared" si="263"/>
        <v>17.457794780813593</v>
      </c>
      <c r="P3337" s="3">
        <f t="shared" si="264"/>
        <v>2.9440906799893477E-3</v>
      </c>
      <c r="Q3337" t="s">
        <v>1637</v>
      </c>
    </row>
    <row r="3338" spans="1:19" x14ac:dyDescent="0.35">
      <c r="A3338" t="s">
        <v>73</v>
      </c>
      <c r="B3338" t="s">
        <v>68</v>
      </c>
      <c r="C3338" t="s">
        <v>76</v>
      </c>
      <c r="D3338" t="s">
        <v>77</v>
      </c>
      <c r="E3338" t="s">
        <v>1267</v>
      </c>
      <c r="F3338" t="s">
        <v>1268</v>
      </c>
      <c r="G3338" t="s">
        <v>1269</v>
      </c>
      <c r="H3338" t="s">
        <v>452</v>
      </c>
      <c r="I3338" s="3">
        <v>4.3830829881159002E-2</v>
      </c>
      <c r="J3338" s="7">
        <v>3523576276.3899999</v>
      </c>
      <c r="K3338">
        <v>3.6555</v>
      </c>
      <c r="L3338" s="3">
        <f t="shared" si="260"/>
        <v>0.96427497067965462</v>
      </c>
      <c r="M3338" s="3">
        <f t="shared" si="261"/>
        <v>4.5454700385166594E-2</v>
      </c>
      <c r="N3338">
        <f t="shared" si="262"/>
        <v>160163103.9275884</v>
      </c>
      <c r="O3338">
        <f t="shared" si="263"/>
        <v>43.814280926710005</v>
      </c>
      <c r="P3338" s="3">
        <f t="shared" si="264"/>
        <v>4.5454700385166594E-2</v>
      </c>
      <c r="Q3338" t="s">
        <v>1638</v>
      </c>
      <c r="R3338" t="s">
        <v>452</v>
      </c>
      <c r="S3338" t="s">
        <v>1269</v>
      </c>
    </row>
    <row r="3339" spans="1:19" x14ac:dyDescent="0.35">
      <c r="A3339" t="s">
        <v>73</v>
      </c>
      <c r="B3339" t="s">
        <v>68</v>
      </c>
      <c r="C3339" t="s">
        <v>29</v>
      </c>
      <c r="D3339" t="s">
        <v>30</v>
      </c>
      <c r="E3339" t="s">
        <v>643</v>
      </c>
      <c r="F3339" t="s">
        <v>644</v>
      </c>
      <c r="G3339" t="s">
        <v>646</v>
      </c>
      <c r="H3339" t="s">
        <v>452</v>
      </c>
      <c r="I3339" s="3">
        <v>7.0129824218477104E-8</v>
      </c>
      <c r="J3339" s="7">
        <v>4774779027.79</v>
      </c>
      <c r="K3339">
        <v>3.6555</v>
      </c>
      <c r="L3339" s="3">
        <f t="shared" si="260"/>
        <v>0.98755954466773221</v>
      </c>
      <c r="M3339" s="3">
        <f t="shared" si="261"/>
        <v>7.1013261526496128E-8</v>
      </c>
      <c r="N3339">
        <f t="shared" si="262"/>
        <v>339.07263183168021</v>
      </c>
      <c r="O3339">
        <f t="shared" si="263"/>
        <v>9.2756840878588498E-5</v>
      </c>
      <c r="P3339" s="3">
        <f t="shared" si="264"/>
        <v>7.1013261526496128E-8</v>
      </c>
      <c r="Q3339" t="s">
        <v>1638</v>
      </c>
      <c r="R3339" t="s">
        <v>452</v>
      </c>
      <c r="S3339" t="s">
        <v>646</v>
      </c>
    </row>
    <row r="3340" spans="1:19" x14ac:dyDescent="0.35">
      <c r="A3340" t="s">
        <v>73</v>
      </c>
      <c r="B3340" t="s">
        <v>68</v>
      </c>
      <c r="C3340" t="s">
        <v>1636</v>
      </c>
      <c r="D3340" t="s">
        <v>1636</v>
      </c>
      <c r="E3340" t="s">
        <v>476</v>
      </c>
      <c r="F3340" t="s">
        <v>477</v>
      </c>
      <c r="G3340" t="s">
        <v>478</v>
      </c>
      <c r="H3340" t="s">
        <v>452</v>
      </c>
      <c r="I3340" s="3">
        <v>5.5897350075757548E-8</v>
      </c>
      <c r="J3340" s="7">
        <v>21676291853.040001</v>
      </c>
      <c r="K3340">
        <v>3.6555</v>
      </c>
      <c r="L3340" s="3">
        <f t="shared" si="260"/>
        <v>0.98764704500475498</v>
      </c>
      <c r="M3340" s="3">
        <f t="shared" si="261"/>
        <v>5.6596483894191604E-8</v>
      </c>
      <c r="N3340">
        <f t="shared" si="262"/>
        <v>1226.8019027463752</v>
      </c>
      <c r="O3340">
        <f t="shared" si="263"/>
        <v>3.3560440507355362E-4</v>
      </c>
      <c r="P3340" s="3">
        <f t="shared" si="264"/>
        <v>5.659648389419161E-8</v>
      </c>
      <c r="Q3340" t="s">
        <v>1637</v>
      </c>
    </row>
    <row r="3341" spans="1:19" x14ac:dyDescent="0.35">
      <c r="A3341" t="s">
        <v>73</v>
      </c>
      <c r="B3341" t="s">
        <v>68</v>
      </c>
      <c r="C3341" t="s">
        <v>1636</v>
      </c>
      <c r="D3341" t="s">
        <v>1636</v>
      </c>
      <c r="E3341" t="s">
        <v>903</v>
      </c>
      <c r="F3341" t="s">
        <v>904</v>
      </c>
      <c r="G3341" t="s">
        <v>905</v>
      </c>
      <c r="H3341" t="s">
        <v>452</v>
      </c>
      <c r="I3341" s="3">
        <v>4.8822390381070384E-3</v>
      </c>
      <c r="J3341" s="7">
        <v>21676291853.040001</v>
      </c>
      <c r="K3341">
        <v>3.6555</v>
      </c>
      <c r="L3341" s="3">
        <f t="shared" si="260"/>
        <v>0.98764704500475498</v>
      </c>
      <c r="M3341" s="3">
        <f t="shared" si="261"/>
        <v>4.9433034430670861E-3</v>
      </c>
      <c r="N3341">
        <f t="shared" si="262"/>
        <v>107152488.15005967</v>
      </c>
      <c r="O3341">
        <f t="shared" si="263"/>
        <v>29.312676282330642</v>
      </c>
      <c r="P3341" s="3">
        <f t="shared" si="264"/>
        <v>4.9433034430670861E-3</v>
      </c>
      <c r="Q3341" t="s">
        <v>1637</v>
      </c>
    </row>
    <row r="3342" spans="1:19" x14ac:dyDescent="0.35">
      <c r="A3342" t="s">
        <v>73</v>
      </c>
      <c r="B3342" t="s">
        <v>68</v>
      </c>
      <c r="C3342" t="s">
        <v>39</v>
      </c>
      <c r="D3342" t="s">
        <v>40</v>
      </c>
      <c r="E3342" t="s">
        <v>1084</v>
      </c>
      <c r="F3342" t="s">
        <v>1085</v>
      </c>
      <c r="H3342" t="s">
        <v>128</v>
      </c>
      <c r="I3342" s="3">
        <v>1.1814198377047501E-2</v>
      </c>
      <c r="J3342" s="7">
        <v>13377936548.860001</v>
      </c>
      <c r="K3342">
        <v>3.6555</v>
      </c>
      <c r="L3342" s="3">
        <f t="shared" si="260"/>
        <v>0.99383417865528345</v>
      </c>
      <c r="M3342" s="3">
        <f t="shared" si="261"/>
        <v>1.188749454464608E-2</v>
      </c>
      <c r="N3342">
        <f t="shared" si="262"/>
        <v>159030147.74319467</v>
      </c>
      <c r="O3342">
        <f t="shared" si="263"/>
        <v>43.504348992803898</v>
      </c>
      <c r="P3342" s="3">
        <f t="shared" si="264"/>
        <v>1.188749454464608E-2</v>
      </c>
      <c r="Q3342" t="s">
        <v>1638</v>
      </c>
      <c r="R3342" t="s">
        <v>920</v>
      </c>
      <c r="S3342" t="s">
        <v>1085</v>
      </c>
    </row>
    <row r="3343" spans="1:19" x14ac:dyDescent="0.35">
      <c r="A3343" t="s">
        <v>73</v>
      </c>
      <c r="B3343" t="s">
        <v>68</v>
      </c>
      <c r="C3343" t="s">
        <v>1636</v>
      </c>
      <c r="D3343" t="s">
        <v>1636</v>
      </c>
      <c r="E3343" t="s">
        <v>1267</v>
      </c>
      <c r="F3343" t="s">
        <v>1268</v>
      </c>
      <c r="G3343" t="s">
        <v>1269</v>
      </c>
      <c r="H3343" t="s">
        <v>452</v>
      </c>
      <c r="I3343" s="3">
        <v>2.796431442296456E-2</v>
      </c>
      <c r="J3343" s="7">
        <v>21676291853.040001</v>
      </c>
      <c r="K3343">
        <v>3.6555</v>
      </c>
      <c r="L3343" s="3">
        <f t="shared" si="260"/>
        <v>0.98764704500475498</v>
      </c>
      <c r="M3343" s="3">
        <f t="shared" si="261"/>
        <v>2.8314076941150498E-2</v>
      </c>
      <c r="N3343">
        <f t="shared" si="262"/>
        <v>613744195.32580829</v>
      </c>
      <c r="O3343">
        <f t="shared" si="263"/>
        <v>167.89610048579081</v>
      </c>
      <c r="P3343" s="3">
        <f t="shared" si="264"/>
        <v>2.8314076941150498E-2</v>
      </c>
      <c r="Q3343" t="s">
        <v>1637</v>
      </c>
    </row>
    <row r="3344" spans="1:19" x14ac:dyDescent="0.35">
      <c r="A3344" t="s">
        <v>73</v>
      </c>
      <c r="B3344" t="s">
        <v>68</v>
      </c>
      <c r="C3344" t="s">
        <v>39</v>
      </c>
      <c r="D3344" t="s">
        <v>40</v>
      </c>
      <c r="E3344" t="s">
        <v>1088</v>
      </c>
      <c r="F3344" t="s">
        <v>1089</v>
      </c>
      <c r="H3344" t="s">
        <v>128</v>
      </c>
      <c r="I3344" s="3">
        <v>3.0935861686404502E-5</v>
      </c>
      <c r="J3344" s="7">
        <v>13377936548.860001</v>
      </c>
      <c r="K3344">
        <v>3.6555</v>
      </c>
      <c r="L3344" s="3">
        <f t="shared" si="260"/>
        <v>0.99383417865528345</v>
      </c>
      <c r="M3344" s="3">
        <f t="shared" si="261"/>
        <v>3.1127790078886756E-5</v>
      </c>
      <c r="N3344">
        <f t="shared" si="262"/>
        <v>416425.60058158083</v>
      </c>
      <c r="O3344">
        <f t="shared" si="263"/>
        <v>0.11391754905801692</v>
      </c>
      <c r="P3344" s="3">
        <f t="shared" si="264"/>
        <v>3.1127790078886756E-5</v>
      </c>
      <c r="Q3344" t="s">
        <v>1638</v>
      </c>
      <c r="R3344" t="s">
        <v>920</v>
      </c>
      <c r="S3344" t="s">
        <v>1090</v>
      </c>
    </row>
    <row r="3345" spans="1:19" x14ac:dyDescent="0.35">
      <c r="A3345" t="s">
        <v>73</v>
      </c>
      <c r="B3345" t="s">
        <v>68</v>
      </c>
      <c r="C3345" t="s">
        <v>1636</v>
      </c>
      <c r="D3345" t="s">
        <v>1636</v>
      </c>
      <c r="E3345" t="s">
        <v>853</v>
      </c>
      <c r="F3345" t="s">
        <v>854</v>
      </c>
      <c r="G3345" t="s">
        <v>855</v>
      </c>
      <c r="H3345" t="s">
        <v>452</v>
      </c>
      <c r="I3345" s="3">
        <v>4.5520096082268448E-3</v>
      </c>
      <c r="J3345" s="7">
        <v>21676291853.040001</v>
      </c>
      <c r="K3345">
        <v>3.6555</v>
      </c>
      <c r="L3345" s="3">
        <f t="shared" si="260"/>
        <v>0.98764704500475498</v>
      </c>
      <c r="M3345" s="3">
        <f t="shared" si="261"/>
        <v>4.6089436821075379E-3</v>
      </c>
      <c r="N3345">
        <f t="shared" si="262"/>
        <v>99904808.387587801</v>
      </c>
      <c r="O3345">
        <f t="shared" si="263"/>
        <v>27.32999819110595</v>
      </c>
      <c r="P3345" s="3">
        <f t="shared" si="264"/>
        <v>4.6089436821075379E-3</v>
      </c>
      <c r="Q3345" t="s">
        <v>1637</v>
      </c>
    </row>
    <row r="3346" spans="1:19" x14ac:dyDescent="0.35">
      <c r="A3346" t="s">
        <v>73</v>
      </c>
      <c r="B3346" t="s">
        <v>68</v>
      </c>
      <c r="C3346" t="s">
        <v>29</v>
      </c>
      <c r="D3346" t="s">
        <v>30</v>
      </c>
      <c r="E3346" t="s">
        <v>695</v>
      </c>
      <c r="F3346" t="s">
        <v>696</v>
      </c>
      <c r="G3346" t="s">
        <v>697</v>
      </c>
      <c r="H3346" t="s">
        <v>452</v>
      </c>
      <c r="I3346" s="3">
        <v>4.2026786534038E-10</v>
      </c>
      <c r="J3346" s="7">
        <v>4774779027.79</v>
      </c>
      <c r="K3346">
        <v>3.6555</v>
      </c>
      <c r="L3346" s="3">
        <f t="shared" si="260"/>
        <v>0.98755954466773221</v>
      </c>
      <c r="M3346" s="3">
        <f t="shared" si="261"/>
        <v>4.2556205102729329E-10</v>
      </c>
      <c r="N3346">
        <f t="shared" si="262"/>
        <v>2.031964756268418</v>
      </c>
      <c r="O3346">
        <f t="shared" si="263"/>
        <v>5.5586506805318506E-7</v>
      </c>
      <c r="P3346" s="3">
        <f t="shared" si="264"/>
        <v>4.2556205102729334E-10</v>
      </c>
      <c r="Q3346" t="s">
        <v>1638</v>
      </c>
      <c r="R3346" t="s">
        <v>452</v>
      </c>
      <c r="S3346" t="s">
        <v>697</v>
      </c>
    </row>
    <row r="3347" spans="1:19" x14ac:dyDescent="0.35">
      <c r="A3347" t="s">
        <v>73</v>
      </c>
      <c r="B3347" t="s">
        <v>68</v>
      </c>
      <c r="C3347" t="s">
        <v>1636</v>
      </c>
      <c r="D3347" t="s">
        <v>1636</v>
      </c>
      <c r="E3347" t="s">
        <v>695</v>
      </c>
      <c r="F3347" t="s">
        <v>696</v>
      </c>
      <c r="G3347" t="s">
        <v>697</v>
      </c>
      <c r="H3347" t="s">
        <v>452</v>
      </c>
      <c r="I3347" s="3">
        <v>9.2575160137451726E-11</v>
      </c>
      <c r="J3347" s="7">
        <v>21676291853.040001</v>
      </c>
      <c r="K3347">
        <v>3.6555</v>
      </c>
      <c r="L3347" s="3">
        <f t="shared" si="260"/>
        <v>0.98764704500475498</v>
      </c>
      <c r="M3347" s="3">
        <f t="shared" si="261"/>
        <v>9.3733040164167182E-11</v>
      </c>
      <c r="N3347">
        <f t="shared" si="262"/>
        <v>2.0317847348712084</v>
      </c>
      <c r="O3347">
        <f t="shared" si="263"/>
        <v>5.5581582132983414E-7</v>
      </c>
      <c r="P3347" s="3">
        <f t="shared" si="264"/>
        <v>9.3733040164167182E-11</v>
      </c>
      <c r="Q3347" t="s">
        <v>1637</v>
      </c>
    </row>
    <row r="3348" spans="1:19" x14ac:dyDescent="0.35">
      <c r="A3348" t="s">
        <v>73</v>
      </c>
      <c r="B3348" t="s">
        <v>68</v>
      </c>
      <c r="C3348" t="s">
        <v>76</v>
      </c>
      <c r="D3348" t="s">
        <v>77</v>
      </c>
      <c r="E3348" t="s">
        <v>739</v>
      </c>
      <c r="F3348" t="s">
        <v>740</v>
      </c>
      <c r="G3348" t="s">
        <v>741</v>
      </c>
      <c r="H3348" t="s">
        <v>452</v>
      </c>
      <c r="I3348" s="3">
        <v>1.2442708992689599E-2</v>
      </c>
      <c r="J3348" s="7">
        <v>3523576276.3899999</v>
      </c>
      <c r="K3348">
        <v>3.6555</v>
      </c>
      <c r="L3348" s="3">
        <f t="shared" si="260"/>
        <v>0.96427497067965462</v>
      </c>
      <c r="M3348" s="3">
        <f t="shared" si="261"/>
        <v>1.2903693833222223E-2</v>
      </c>
      <c r="N3348">
        <f t="shared" si="262"/>
        <v>45467149.468541764</v>
      </c>
      <c r="O3348">
        <f t="shared" si="263"/>
        <v>12.438011070590004</v>
      </c>
      <c r="P3348" s="3">
        <f t="shared" si="264"/>
        <v>1.2903693833222223E-2</v>
      </c>
      <c r="Q3348" t="s">
        <v>1638</v>
      </c>
      <c r="R3348" t="s">
        <v>452</v>
      </c>
      <c r="S3348" t="s">
        <v>741</v>
      </c>
    </row>
    <row r="3349" spans="1:19" x14ac:dyDescent="0.35">
      <c r="A3349" t="s">
        <v>73</v>
      </c>
      <c r="B3349" t="s">
        <v>68</v>
      </c>
      <c r="C3349" t="s">
        <v>1636</v>
      </c>
      <c r="D3349" t="s">
        <v>1636</v>
      </c>
      <c r="E3349" t="s">
        <v>531</v>
      </c>
      <c r="F3349" t="s">
        <v>532</v>
      </c>
      <c r="G3349" t="s">
        <v>530</v>
      </c>
      <c r="H3349" t="s">
        <v>452</v>
      </c>
      <c r="I3349" s="3">
        <v>1.460467045816363E-2</v>
      </c>
      <c r="J3349" s="7">
        <v>21676291853.040001</v>
      </c>
      <c r="K3349">
        <v>3.6555</v>
      </c>
      <c r="L3349" s="3">
        <f t="shared" si="260"/>
        <v>0.98764704500475498</v>
      </c>
      <c r="M3349" s="3">
        <f t="shared" si="261"/>
        <v>1.4787337776212672E-2</v>
      </c>
      <c r="N3349">
        <f t="shared" si="262"/>
        <v>320534649.36666936</v>
      </c>
      <c r="O3349">
        <f t="shared" si="263"/>
        <v>87.685583194274201</v>
      </c>
      <c r="P3349" s="3">
        <f t="shared" si="264"/>
        <v>1.478733777621267E-2</v>
      </c>
      <c r="Q3349" t="s">
        <v>1637</v>
      </c>
    </row>
    <row r="3350" spans="1:19" x14ac:dyDescent="0.35">
      <c r="A3350" t="s">
        <v>73</v>
      </c>
      <c r="B3350" t="s">
        <v>68</v>
      </c>
      <c r="C3350" t="s">
        <v>76</v>
      </c>
      <c r="D3350" t="s">
        <v>77</v>
      </c>
      <c r="E3350" t="s">
        <v>1088</v>
      </c>
      <c r="F3350" t="s">
        <v>1089</v>
      </c>
      <c r="H3350" t="s">
        <v>128</v>
      </c>
      <c r="I3350" s="3">
        <v>5.4783906579236202E-5</v>
      </c>
      <c r="J3350" s="7">
        <v>3523576276.3899999</v>
      </c>
      <c r="K3350">
        <v>3.6555</v>
      </c>
      <c r="L3350" s="3">
        <f t="shared" si="260"/>
        <v>0.96427497067965462</v>
      </c>
      <c r="M3350" s="3">
        <f t="shared" si="261"/>
        <v>5.6813573145658436E-5</v>
      </c>
      <c r="N3350">
        <f t="shared" si="262"/>
        <v>200186.95851299004</v>
      </c>
      <c r="O3350">
        <f t="shared" si="263"/>
        <v>5.4763222134588986E-2</v>
      </c>
      <c r="P3350" s="3">
        <f t="shared" si="264"/>
        <v>5.6813573145658436E-5</v>
      </c>
      <c r="Q3350" t="s">
        <v>1638</v>
      </c>
      <c r="R3350" t="s">
        <v>920</v>
      </c>
      <c r="S3350" t="s">
        <v>1090</v>
      </c>
    </row>
    <row r="3351" spans="1:19" x14ac:dyDescent="0.35">
      <c r="A3351" t="s">
        <v>73</v>
      </c>
      <c r="B3351" t="s">
        <v>68</v>
      </c>
      <c r="C3351" t="s">
        <v>76</v>
      </c>
      <c r="D3351" t="s">
        <v>77</v>
      </c>
      <c r="E3351" t="s">
        <v>1091</v>
      </c>
      <c r="F3351" t="s">
        <v>1092</v>
      </c>
      <c r="H3351" t="s">
        <v>128</v>
      </c>
      <c r="I3351" s="3">
        <v>1.116458744940986E-5</v>
      </c>
      <c r="J3351" s="7">
        <v>3523576276.3899999</v>
      </c>
      <c r="K3351">
        <v>3.6555</v>
      </c>
      <c r="L3351" s="3">
        <f t="shared" si="260"/>
        <v>0.96427497067965462</v>
      </c>
      <c r="M3351" s="3">
        <f t="shared" si="261"/>
        <v>1.1578219687212942E-5</v>
      </c>
      <c r="N3351">
        <f t="shared" si="262"/>
        <v>40796.740212695164</v>
      </c>
      <c r="O3351">
        <f t="shared" si="263"/>
        <v>1.1160372100313272E-2</v>
      </c>
      <c r="P3351" s="3">
        <f t="shared" si="264"/>
        <v>1.1578219687212942E-5</v>
      </c>
      <c r="Q3351" t="s">
        <v>1638</v>
      </c>
      <c r="R3351" t="s">
        <v>920</v>
      </c>
      <c r="S3351" t="s">
        <v>1093</v>
      </c>
    </row>
    <row r="3352" spans="1:19" x14ac:dyDescent="0.35">
      <c r="A3352" t="s">
        <v>73</v>
      </c>
      <c r="B3352" t="s">
        <v>68</v>
      </c>
      <c r="C3352" t="s">
        <v>1636</v>
      </c>
      <c r="D3352" t="s">
        <v>1636</v>
      </c>
      <c r="E3352" t="s">
        <v>1442</v>
      </c>
      <c r="F3352" t="s">
        <v>1443</v>
      </c>
      <c r="G3352" t="s">
        <v>1444</v>
      </c>
      <c r="H3352" t="s">
        <v>452</v>
      </c>
      <c r="I3352" s="3">
        <v>1.662416734845635E-3</v>
      </c>
      <c r="J3352" s="7">
        <v>21676291853.040001</v>
      </c>
      <c r="K3352">
        <v>3.6555</v>
      </c>
      <c r="L3352" s="3">
        <f t="shared" si="260"/>
        <v>0.98764704500475498</v>
      </c>
      <c r="M3352" s="3">
        <f t="shared" si="261"/>
        <v>1.6832093441211393E-3</v>
      </c>
      <c r="N3352">
        <f t="shared" si="262"/>
        <v>36485736.992933854</v>
      </c>
      <c r="O3352">
        <f t="shared" si="263"/>
        <v>9.9810523848813713</v>
      </c>
      <c r="P3352" s="3">
        <f t="shared" si="264"/>
        <v>1.6832093441211393E-3</v>
      </c>
      <c r="Q3352" t="s">
        <v>1637</v>
      </c>
    </row>
    <row r="3353" spans="1:19" x14ac:dyDescent="0.35">
      <c r="A3353" t="s">
        <v>73</v>
      </c>
      <c r="B3353" t="s">
        <v>68</v>
      </c>
      <c r="C3353" t="s">
        <v>1636</v>
      </c>
      <c r="D3353" t="s">
        <v>1636</v>
      </c>
      <c r="E3353" t="s">
        <v>1006</v>
      </c>
      <c r="F3353" t="s">
        <v>1007</v>
      </c>
      <c r="H3353" t="s">
        <v>128</v>
      </c>
      <c r="I3353" s="3">
        <v>1.7951708663645339E-3</v>
      </c>
      <c r="J3353" s="7">
        <v>21676291853.040001</v>
      </c>
      <c r="K3353">
        <v>3.6555</v>
      </c>
      <c r="L3353" s="3">
        <f t="shared" si="260"/>
        <v>0.98764704500475498</v>
      </c>
      <c r="M3353" s="3">
        <f t="shared" si="261"/>
        <v>1.8176238925069544E-3</v>
      </c>
      <c r="N3353">
        <f t="shared" si="262"/>
        <v>39399345.973039351</v>
      </c>
      <c r="O3353">
        <f t="shared" si="263"/>
        <v>10.778100389287198</v>
      </c>
      <c r="P3353" s="3">
        <f t="shared" si="264"/>
        <v>1.8176238925069544E-3</v>
      </c>
      <c r="Q3353" t="s">
        <v>1637</v>
      </c>
    </row>
    <row r="3354" spans="1:19" x14ac:dyDescent="0.35">
      <c r="A3354" t="s">
        <v>73</v>
      </c>
      <c r="B3354" t="s">
        <v>68</v>
      </c>
      <c r="C3354" t="s">
        <v>39</v>
      </c>
      <c r="D3354" t="s">
        <v>40</v>
      </c>
      <c r="E3354" t="s">
        <v>739</v>
      </c>
      <c r="F3354" t="s">
        <v>740</v>
      </c>
      <c r="G3354" t="s">
        <v>741</v>
      </c>
      <c r="H3354" t="s">
        <v>452</v>
      </c>
      <c r="I3354" s="3">
        <v>4.2360101645722197E-3</v>
      </c>
      <c r="J3354" s="7">
        <v>13377936548.860001</v>
      </c>
      <c r="K3354">
        <v>3.6555</v>
      </c>
      <c r="L3354" s="3">
        <f t="shared" si="260"/>
        <v>0.99383417865528345</v>
      </c>
      <c r="M3354" s="3">
        <f t="shared" si="261"/>
        <v>4.2622906874704115E-3</v>
      </c>
      <c r="N3354">
        <f t="shared" si="262"/>
        <v>57020654.369776033</v>
      </c>
      <c r="O3354">
        <f t="shared" si="263"/>
        <v>15.598592359397081</v>
      </c>
      <c r="P3354" s="3">
        <f t="shared" si="264"/>
        <v>4.2622906874704115E-3</v>
      </c>
      <c r="Q3354" t="s">
        <v>1638</v>
      </c>
      <c r="R3354" t="s">
        <v>452</v>
      </c>
      <c r="S3354" t="s">
        <v>741</v>
      </c>
    </row>
    <row r="3355" spans="1:19" x14ac:dyDescent="0.35">
      <c r="A3355" t="s">
        <v>73</v>
      </c>
      <c r="B3355" t="s">
        <v>68</v>
      </c>
      <c r="C3355" t="s">
        <v>29</v>
      </c>
      <c r="D3355" t="s">
        <v>30</v>
      </c>
      <c r="E3355" t="s">
        <v>739</v>
      </c>
      <c r="F3355" t="s">
        <v>740</v>
      </c>
      <c r="G3355" t="s">
        <v>741</v>
      </c>
      <c r="H3355" t="s">
        <v>452</v>
      </c>
      <c r="I3355" s="3">
        <v>2.00621011625147E-4</v>
      </c>
      <c r="J3355" s="7">
        <v>4774779027.79</v>
      </c>
      <c r="K3355">
        <v>3.6555</v>
      </c>
      <c r="L3355" s="3">
        <f t="shared" si="260"/>
        <v>0.98755954466773221</v>
      </c>
      <c r="M3355" s="3">
        <f t="shared" si="261"/>
        <v>2.031482685863227E-4</v>
      </c>
      <c r="N3355">
        <f t="shared" si="262"/>
        <v>969988.09237782366</v>
      </c>
      <c r="O3355">
        <f t="shared" si="263"/>
        <v>0.26535031934833092</v>
      </c>
      <c r="P3355" s="3">
        <f t="shared" si="264"/>
        <v>2.031482685863227E-4</v>
      </c>
      <c r="Q3355" t="s">
        <v>1638</v>
      </c>
      <c r="R3355" t="s">
        <v>452</v>
      </c>
      <c r="S3355" t="s">
        <v>741</v>
      </c>
    </row>
    <row r="3356" spans="1:19" x14ac:dyDescent="0.35">
      <c r="A3356" t="s">
        <v>73</v>
      </c>
      <c r="B3356" t="s">
        <v>68</v>
      </c>
      <c r="C3356" t="s">
        <v>1636</v>
      </c>
      <c r="D3356" t="s">
        <v>1636</v>
      </c>
      <c r="E3356" t="s">
        <v>1015</v>
      </c>
      <c r="F3356" t="s">
        <v>1016</v>
      </c>
      <c r="H3356" t="s">
        <v>128</v>
      </c>
      <c r="I3356" s="3">
        <v>3.6208496069145542E-5</v>
      </c>
      <c r="J3356" s="7">
        <v>21676291853.040001</v>
      </c>
      <c r="K3356">
        <v>3.6555</v>
      </c>
      <c r="L3356" s="3">
        <f t="shared" si="260"/>
        <v>0.98764704500475498</v>
      </c>
      <c r="M3356" s="3">
        <f t="shared" si="261"/>
        <v>3.6661372351872141E-5</v>
      </c>
      <c r="N3356">
        <f t="shared" si="262"/>
        <v>794682.606832152</v>
      </c>
      <c r="O3356">
        <f t="shared" si="263"/>
        <v>0.21739368262403283</v>
      </c>
      <c r="P3356" s="3">
        <f t="shared" si="264"/>
        <v>3.6661372351872141E-5</v>
      </c>
      <c r="Q3356" t="s">
        <v>1637</v>
      </c>
    </row>
    <row r="3357" spans="1:19" x14ac:dyDescent="0.35">
      <c r="A3357" t="s">
        <v>73</v>
      </c>
      <c r="B3357" t="s">
        <v>68</v>
      </c>
      <c r="C3357" t="s">
        <v>39</v>
      </c>
      <c r="D3357" t="s">
        <v>40</v>
      </c>
      <c r="E3357" t="s">
        <v>1091</v>
      </c>
      <c r="F3357" t="s">
        <v>1092</v>
      </c>
      <c r="H3357" t="s">
        <v>128</v>
      </c>
      <c r="I3357" s="3">
        <v>2.7315392323358999E-5</v>
      </c>
      <c r="J3357" s="7">
        <v>13377936548.860001</v>
      </c>
      <c r="K3357">
        <v>3.6555</v>
      </c>
      <c r="L3357" s="3">
        <f t="shared" si="260"/>
        <v>0.99383417865528345</v>
      </c>
      <c r="M3357" s="3">
        <f t="shared" si="261"/>
        <v>2.7484859053970496E-5</v>
      </c>
      <c r="N3357">
        <f t="shared" si="262"/>
        <v>367690.70047837758</v>
      </c>
      <c r="O3357">
        <f t="shared" si="263"/>
        <v>0.10058561085443238</v>
      </c>
      <c r="P3357" s="3">
        <f t="shared" si="264"/>
        <v>2.7484859053970493E-5</v>
      </c>
      <c r="Q3357" t="s">
        <v>1638</v>
      </c>
      <c r="R3357" t="s">
        <v>920</v>
      </c>
      <c r="S3357" t="s">
        <v>1093</v>
      </c>
    </row>
    <row r="3358" spans="1:19" x14ac:dyDescent="0.35">
      <c r="A3358" t="s">
        <v>73</v>
      </c>
      <c r="B3358" t="s">
        <v>68</v>
      </c>
      <c r="C3358" t="s">
        <v>1636</v>
      </c>
      <c r="D3358" t="s">
        <v>1636</v>
      </c>
      <c r="E3358" t="s">
        <v>969</v>
      </c>
      <c r="H3358" t="s">
        <v>128</v>
      </c>
      <c r="I3358" s="3">
        <v>4.0255368543260133E-3</v>
      </c>
      <c r="J3358" s="7">
        <v>21676291853.040001</v>
      </c>
      <c r="K3358">
        <v>3.6555</v>
      </c>
      <c r="L3358" s="3">
        <f t="shared" si="260"/>
        <v>0.98764704500475498</v>
      </c>
      <c r="M3358" s="3">
        <f t="shared" si="261"/>
        <v>4.0758860917835607E-3</v>
      </c>
      <c r="N3358">
        <f t="shared" si="262"/>
        <v>88350096.485247046</v>
      </c>
      <c r="O3358">
        <f t="shared" si="263"/>
        <v>24.169086714607317</v>
      </c>
      <c r="P3358" s="3">
        <f t="shared" si="264"/>
        <v>4.0758860917835607E-3</v>
      </c>
      <c r="Q3358" t="s">
        <v>1637</v>
      </c>
    </row>
    <row r="3359" spans="1:19" x14ac:dyDescent="0.35">
      <c r="A3359" t="s">
        <v>73</v>
      </c>
      <c r="B3359" t="s">
        <v>68</v>
      </c>
      <c r="C3359" t="s">
        <v>1636</v>
      </c>
      <c r="D3359" t="s">
        <v>1636</v>
      </c>
      <c r="E3359" t="s">
        <v>971</v>
      </c>
      <c r="F3359" t="s">
        <v>972</v>
      </c>
      <c r="H3359" t="s">
        <v>128</v>
      </c>
      <c r="I3359" s="3">
        <v>4.012973710044463E-4</v>
      </c>
      <c r="J3359" s="7">
        <v>21676291853.040001</v>
      </c>
      <c r="K3359">
        <v>3.6555</v>
      </c>
      <c r="L3359" s="3">
        <f t="shared" si="260"/>
        <v>0.98764704500475498</v>
      </c>
      <c r="M3359" s="3">
        <f t="shared" si="261"/>
        <v>4.0631658144890643E-4</v>
      </c>
      <c r="N3359">
        <f t="shared" si="262"/>
        <v>8807436.8042159937</v>
      </c>
      <c r="O3359">
        <f t="shared" si="263"/>
        <v>2.4093658334608108</v>
      </c>
      <c r="P3359" s="3">
        <f t="shared" si="264"/>
        <v>4.0631658144890637E-4</v>
      </c>
      <c r="Q3359" t="s">
        <v>1637</v>
      </c>
    </row>
    <row r="3360" spans="1:19" x14ac:dyDescent="0.35">
      <c r="A3360" t="s">
        <v>73</v>
      </c>
      <c r="B3360" t="s">
        <v>68</v>
      </c>
      <c r="C3360" t="s">
        <v>39</v>
      </c>
      <c r="D3360" t="s">
        <v>40</v>
      </c>
      <c r="E3360" t="s">
        <v>1097</v>
      </c>
      <c r="F3360" t="s">
        <v>1098</v>
      </c>
      <c r="H3360" t="s">
        <v>128</v>
      </c>
      <c r="I3360" s="3">
        <v>4.08849566155396E-5</v>
      </c>
      <c r="J3360" s="7">
        <v>13377936548.860001</v>
      </c>
      <c r="K3360">
        <v>3.6555</v>
      </c>
      <c r="L3360" s="3">
        <f t="shared" si="260"/>
        <v>0.99383417865528345</v>
      </c>
      <c r="M3360" s="3">
        <f t="shared" si="261"/>
        <v>4.1138609934767357E-5</v>
      </c>
      <c r="N3360">
        <f t="shared" si="262"/>
        <v>550349.71341561934</v>
      </c>
      <c r="O3360">
        <f t="shared" si="263"/>
        <v>0.15055388138848841</v>
      </c>
      <c r="P3360" s="3">
        <f t="shared" si="264"/>
        <v>4.1138609934767357E-5</v>
      </c>
      <c r="Q3360" t="s">
        <v>1638</v>
      </c>
      <c r="R3360" t="s">
        <v>920</v>
      </c>
      <c r="S3360" t="s">
        <v>1099</v>
      </c>
    </row>
    <row r="3361" spans="1:19" x14ac:dyDescent="0.35">
      <c r="A3361" t="s">
        <v>73</v>
      </c>
      <c r="B3361" t="s">
        <v>68</v>
      </c>
      <c r="C3361" t="s">
        <v>76</v>
      </c>
      <c r="D3361" t="s">
        <v>77</v>
      </c>
      <c r="E3361" t="s">
        <v>748</v>
      </c>
      <c r="F3361" t="s">
        <v>749</v>
      </c>
      <c r="G3361" t="s">
        <v>750</v>
      </c>
      <c r="H3361" t="s">
        <v>452</v>
      </c>
      <c r="I3361" s="3">
        <v>1.085531102507087E-9</v>
      </c>
      <c r="J3361" s="7">
        <v>3523576276.3899999</v>
      </c>
      <c r="K3361">
        <v>3.6555</v>
      </c>
      <c r="L3361" s="3">
        <f t="shared" si="260"/>
        <v>0.96427497067965462</v>
      </c>
      <c r="M3361" s="3">
        <f t="shared" si="261"/>
        <v>1.1257485007020008E-9</v>
      </c>
      <c r="N3361">
        <f t="shared" si="262"/>
        <v>3.966660710255181</v>
      </c>
      <c r="O3361">
        <f t="shared" si="263"/>
        <v>1.0851212447695749E-6</v>
      </c>
      <c r="P3361" s="3">
        <f t="shared" si="264"/>
        <v>1.1257485007020008E-9</v>
      </c>
      <c r="Q3361" t="s">
        <v>1638</v>
      </c>
      <c r="R3361" t="s">
        <v>452</v>
      </c>
      <c r="S3361" t="s">
        <v>750</v>
      </c>
    </row>
    <row r="3362" spans="1:19" x14ac:dyDescent="0.35">
      <c r="A3362" t="s">
        <v>73</v>
      </c>
      <c r="B3362" t="s">
        <v>68</v>
      </c>
      <c r="C3362" t="s">
        <v>1636</v>
      </c>
      <c r="D3362" t="s">
        <v>1636</v>
      </c>
      <c r="E3362" t="s">
        <v>1088</v>
      </c>
      <c r="F3362" t="s">
        <v>1089</v>
      </c>
      <c r="H3362" t="s">
        <v>128</v>
      </c>
      <c r="I3362" s="3">
        <v>2.799802071268372E-5</v>
      </c>
      <c r="J3362" s="7">
        <v>21676291853.040001</v>
      </c>
      <c r="K3362">
        <v>3.6555</v>
      </c>
      <c r="L3362" s="3">
        <f t="shared" si="260"/>
        <v>0.98764704500475498</v>
      </c>
      <c r="M3362" s="3">
        <f t="shared" si="261"/>
        <v>2.8348204810908864E-5</v>
      </c>
      <c r="N3362">
        <f t="shared" si="262"/>
        <v>614483.96099101321</v>
      </c>
      <c r="O3362">
        <f t="shared" si="263"/>
        <v>0.16809847106853049</v>
      </c>
      <c r="P3362" s="3">
        <f t="shared" si="264"/>
        <v>2.8348204810908867E-5</v>
      </c>
      <c r="Q3362" t="s">
        <v>1637</v>
      </c>
    </row>
    <row r="3363" spans="1:19" x14ac:dyDescent="0.35">
      <c r="A3363" t="s">
        <v>73</v>
      </c>
      <c r="B3363" t="s">
        <v>68</v>
      </c>
      <c r="C3363" t="s">
        <v>76</v>
      </c>
      <c r="D3363" t="s">
        <v>77</v>
      </c>
      <c r="E3363" t="s">
        <v>763</v>
      </c>
      <c r="F3363" t="s">
        <v>764</v>
      </c>
      <c r="G3363" t="s">
        <v>765</v>
      </c>
      <c r="H3363" t="s">
        <v>452</v>
      </c>
      <c r="I3363" s="3">
        <v>3.0209981394215701E-6</v>
      </c>
      <c r="J3363" s="7">
        <v>3523576276.3899999</v>
      </c>
      <c r="K3363">
        <v>3.6555</v>
      </c>
      <c r="L3363" s="3">
        <f t="shared" si="260"/>
        <v>0.96427497067965462</v>
      </c>
      <c r="M3363" s="3">
        <f t="shared" si="261"/>
        <v>3.1329218649036023E-6</v>
      </c>
      <c r="N3363">
        <f t="shared" si="262"/>
        <v>11039.08915895785</v>
      </c>
      <c r="O3363">
        <f t="shared" si="263"/>
        <v>3.0198575185221856E-3</v>
      </c>
      <c r="P3363" s="3">
        <f t="shared" si="264"/>
        <v>3.1329218649036023E-6</v>
      </c>
      <c r="Q3363" t="s">
        <v>1638</v>
      </c>
      <c r="R3363" t="s">
        <v>452</v>
      </c>
      <c r="S3363" t="s">
        <v>765</v>
      </c>
    </row>
    <row r="3364" spans="1:19" x14ac:dyDescent="0.35">
      <c r="A3364" t="s">
        <v>73</v>
      </c>
      <c r="B3364" t="s">
        <v>68</v>
      </c>
      <c r="C3364" t="s">
        <v>1636</v>
      </c>
      <c r="D3364" t="s">
        <v>1636</v>
      </c>
      <c r="E3364" t="s">
        <v>974</v>
      </c>
      <c r="F3364" t="s">
        <v>975</v>
      </c>
      <c r="H3364" t="s">
        <v>128</v>
      </c>
      <c r="I3364" s="3">
        <v>2.881702605476108E-4</v>
      </c>
      <c r="J3364" s="7">
        <v>21676291853.040001</v>
      </c>
      <c r="K3364">
        <v>3.6555</v>
      </c>
      <c r="L3364" s="3">
        <f t="shared" si="260"/>
        <v>0.98764704500475498</v>
      </c>
      <c r="M3364" s="3">
        <f t="shared" si="261"/>
        <v>2.9177453828783885E-4</v>
      </c>
      <c r="N3364">
        <f t="shared" si="262"/>
        <v>6324590.0472131893</v>
      </c>
      <c r="O3364">
        <f t="shared" si="263"/>
        <v>1.7301573101390204</v>
      </c>
      <c r="P3364" s="3">
        <f t="shared" si="264"/>
        <v>2.9177453828783885E-4</v>
      </c>
      <c r="Q3364" t="s">
        <v>1637</v>
      </c>
    </row>
    <row r="3365" spans="1:19" x14ac:dyDescent="0.35">
      <c r="A3365" t="s">
        <v>73</v>
      </c>
      <c r="B3365" t="s">
        <v>68</v>
      </c>
      <c r="C3365" t="s">
        <v>1636</v>
      </c>
      <c r="D3365" t="s">
        <v>1636</v>
      </c>
      <c r="E3365" t="s">
        <v>1020</v>
      </c>
      <c r="F3365" t="s">
        <v>1021</v>
      </c>
      <c r="H3365" t="s">
        <v>128</v>
      </c>
      <c r="I3365" s="3">
        <v>1.365166929581096E-5</v>
      </c>
      <c r="J3365" s="7">
        <v>21676291853.040001</v>
      </c>
      <c r="K3365">
        <v>3.6555</v>
      </c>
      <c r="L3365" s="3">
        <f t="shared" si="260"/>
        <v>0.98764704500475498</v>
      </c>
      <c r="M3365" s="3">
        <f t="shared" si="261"/>
        <v>1.3822416990824121E-5</v>
      </c>
      <c r="N3365">
        <f t="shared" si="262"/>
        <v>299618.74480752257</v>
      </c>
      <c r="O3365">
        <f t="shared" si="263"/>
        <v>8.1963820218170585E-2</v>
      </c>
      <c r="P3365" s="3">
        <f t="shared" si="264"/>
        <v>1.3822416990824121E-5</v>
      </c>
      <c r="Q3365" t="s">
        <v>1637</v>
      </c>
    </row>
    <row r="3366" spans="1:19" x14ac:dyDescent="0.35">
      <c r="A3366" t="s">
        <v>73</v>
      </c>
      <c r="B3366" t="s">
        <v>68</v>
      </c>
      <c r="C3366" t="s">
        <v>76</v>
      </c>
      <c r="D3366" t="s">
        <v>77</v>
      </c>
      <c r="E3366" t="s">
        <v>1097</v>
      </c>
      <c r="F3366" t="s">
        <v>1098</v>
      </c>
      <c r="H3366" t="s">
        <v>128</v>
      </c>
      <c r="I3366" s="3">
        <v>1.07405864289754E-4</v>
      </c>
      <c r="J3366" s="7">
        <v>3523576276.3899999</v>
      </c>
      <c r="K3366">
        <v>3.6555</v>
      </c>
      <c r="L3366" s="3">
        <f t="shared" si="260"/>
        <v>0.96427497067965462</v>
      </c>
      <c r="M3366" s="3">
        <f t="shared" si="261"/>
        <v>1.1138510026248074E-4</v>
      </c>
      <c r="N3366">
        <f t="shared" si="262"/>
        <v>392473.89682819869</v>
      </c>
      <c r="O3366">
        <f t="shared" si="263"/>
        <v>0.10736531167506462</v>
      </c>
      <c r="P3366" s="3">
        <f t="shared" si="264"/>
        <v>1.1138510026248074E-4</v>
      </c>
      <c r="Q3366" t="s">
        <v>1638</v>
      </c>
      <c r="R3366" t="s">
        <v>920</v>
      </c>
      <c r="S3366" t="s">
        <v>1099</v>
      </c>
    </row>
    <row r="3367" spans="1:19" x14ac:dyDescent="0.35">
      <c r="A3367" t="s">
        <v>73</v>
      </c>
      <c r="B3367" t="s">
        <v>68</v>
      </c>
      <c r="C3367" t="s">
        <v>76</v>
      </c>
      <c r="D3367" t="s">
        <v>77</v>
      </c>
      <c r="E3367" t="s">
        <v>1100</v>
      </c>
      <c r="F3367" t="s">
        <v>1101</v>
      </c>
      <c r="H3367" t="s">
        <v>128</v>
      </c>
      <c r="I3367" s="3">
        <v>1.286433079332275E-2</v>
      </c>
      <c r="J3367" s="7">
        <v>3523576276.3899999</v>
      </c>
      <c r="K3367">
        <v>3.6555</v>
      </c>
      <c r="L3367" s="3">
        <f t="shared" si="260"/>
        <v>0.96427497067965462</v>
      </c>
      <c r="M3367" s="3">
        <f t="shared" si="261"/>
        <v>1.3340936127643675E-2</v>
      </c>
      <c r="N3367">
        <f t="shared" si="262"/>
        <v>47007806.044199526</v>
      </c>
      <c r="O3367">
        <f t="shared" si="263"/>
        <v>12.85947368190385</v>
      </c>
      <c r="P3367" s="3">
        <f t="shared" si="264"/>
        <v>1.3340936127643676E-2</v>
      </c>
      <c r="Q3367" t="s">
        <v>1638</v>
      </c>
      <c r="R3367" t="s">
        <v>920</v>
      </c>
      <c r="S3367" t="s">
        <v>1102</v>
      </c>
    </row>
    <row r="3368" spans="1:19" x14ac:dyDescent="0.35">
      <c r="A3368" t="s">
        <v>73</v>
      </c>
      <c r="B3368" t="s">
        <v>68</v>
      </c>
      <c r="C3368" t="s">
        <v>1636</v>
      </c>
      <c r="D3368" t="s">
        <v>1636</v>
      </c>
      <c r="E3368" t="s">
        <v>977</v>
      </c>
      <c r="F3368" t="s">
        <v>978</v>
      </c>
      <c r="H3368" t="s">
        <v>128</v>
      </c>
      <c r="I3368" s="3">
        <v>3.1561206179053411E-4</v>
      </c>
      <c r="J3368" s="7">
        <v>21676291853.040001</v>
      </c>
      <c r="K3368">
        <v>3.6555</v>
      </c>
      <c r="L3368" s="3">
        <f t="shared" si="260"/>
        <v>0.98764704500475498</v>
      </c>
      <c r="M3368" s="3">
        <f t="shared" si="261"/>
        <v>3.1955956673673298E-4</v>
      </c>
      <c r="N3368">
        <f t="shared" si="262"/>
        <v>6926866.4330164371</v>
      </c>
      <c r="O3368">
        <f t="shared" si="263"/>
        <v>1.8949162721970831</v>
      </c>
      <c r="P3368" s="3">
        <f t="shared" si="264"/>
        <v>3.1955956673673298E-4</v>
      </c>
      <c r="Q3368" t="s">
        <v>1637</v>
      </c>
    </row>
    <row r="3369" spans="1:19" x14ac:dyDescent="0.35">
      <c r="A3369" t="s">
        <v>73</v>
      </c>
      <c r="B3369" t="s">
        <v>68</v>
      </c>
      <c r="C3369" t="s">
        <v>76</v>
      </c>
      <c r="D3369" t="s">
        <v>77</v>
      </c>
      <c r="E3369" t="s">
        <v>796</v>
      </c>
      <c r="F3369" t="s">
        <v>797</v>
      </c>
      <c r="G3369" t="s">
        <v>798</v>
      </c>
      <c r="H3369" t="s">
        <v>452</v>
      </c>
      <c r="I3369" s="3">
        <v>5.2382985336220912E-2</v>
      </c>
      <c r="J3369" s="7">
        <v>3523576276.3899999</v>
      </c>
      <c r="K3369">
        <v>3.6555</v>
      </c>
      <c r="L3369" s="3">
        <f t="shared" si="260"/>
        <v>0.96427497067965462</v>
      </c>
      <c r="M3369" s="3">
        <f t="shared" si="261"/>
        <v>5.432370115269046E-2</v>
      </c>
      <c r="N3369">
        <f t="shared" si="262"/>
        <v>191413704.6273202</v>
      </c>
      <c r="O3369">
        <f t="shared" si="263"/>
        <v>52.363207393604213</v>
      </c>
      <c r="P3369" s="3">
        <f t="shared" si="264"/>
        <v>5.432370115269046E-2</v>
      </c>
      <c r="Q3369" t="s">
        <v>1638</v>
      </c>
      <c r="R3369" t="s">
        <v>452</v>
      </c>
      <c r="S3369" t="s">
        <v>798</v>
      </c>
    </row>
    <row r="3370" spans="1:19" x14ac:dyDescent="0.35">
      <c r="A3370" t="s">
        <v>73</v>
      </c>
      <c r="B3370" t="s">
        <v>68</v>
      </c>
      <c r="C3370" t="s">
        <v>1636</v>
      </c>
      <c r="D3370" t="s">
        <v>1636</v>
      </c>
      <c r="E3370" t="s">
        <v>980</v>
      </c>
      <c r="F3370" t="s">
        <v>981</v>
      </c>
      <c r="H3370" t="s">
        <v>128</v>
      </c>
      <c r="I3370" s="3">
        <v>3.2897141325332133E-4</v>
      </c>
      <c r="J3370" s="7">
        <v>21676291853.040001</v>
      </c>
      <c r="K3370">
        <v>3.6555</v>
      </c>
      <c r="L3370" s="3">
        <f t="shared" si="260"/>
        <v>0.98764704500475498</v>
      </c>
      <c r="M3370" s="3">
        <f t="shared" si="261"/>
        <v>3.330860097412001E-4</v>
      </c>
      <c r="N3370">
        <f t="shared" si="262"/>
        <v>7220069.5593147781</v>
      </c>
      <c r="O3370">
        <f t="shared" si="263"/>
        <v>1.975125033323698</v>
      </c>
      <c r="P3370" s="3">
        <f t="shared" si="264"/>
        <v>3.330860097412001E-4</v>
      </c>
      <c r="Q3370" t="s">
        <v>1637</v>
      </c>
    </row>
    <row r="3371" spans="1:19" x14ac:dyDescent="0.35">
      <c r="A3371" t="s">
        <v>73</v>
      </c>
      <c r="B3371" t="s">
        <v>68</v>
      </c>
      <c r="C3371" t="s">
        <v>39</v>
      </c>
      <c r="D3371" t="s">
        <v>40</v>
      </c>
      <c r="E3371" t="s">
        <v>796</v>
      </c>
      <c r="F3371" t="s">
        <v>797</v>
      </c>
      <c r="G3371" t="s">
        <v>798</v>
      </c>
      <c r="H3371" t="s">
        <v>452</v>
      </c>
      <c r="I3371" s="3">
        <v>2.4764819808709398E-2</v>
      </c>
      <c r="J3371" s="7">
        <v>13377936548.860001</v>
      </c>
      <c r="K3371">
        <v>3.6555</v>
      </c>
      <c r="L3371" s="3">
        <f t="shared" si="260"/>
        <v>0.99383417865528345</v>
      </c>
      <c r="M3371" s="3">
        <f t="shared" si="261"/>
        <v>2.491846259726916E-2</v>
      </c>
      <c r="N3371">
        <f t="shared" si="262"/>
        <v>333357611.52140802</v>
      </c>
      <c r="O3371">
        <f t="shared" si="263"/>
        <v>91.193437702477922</v>
      </c>
      <c r="P3371" s="3">
        <f t="shared" si="264"/>
        <v>2.4918462597269164E-2</v>
      </c>
      <c r="Q3371" t="s">
        <v>1638</v>
      </c>
      <c r="R3371" t="s">
        <v>452</v>
      </c>
      <c r="S3371" t="s">
        <v>798</v>
      </c>
    </row>
    <row r="3372" spans="1:19" x14ac:dyDescent="0.35">
      <c r="A3372" t="s">
        <v>73</v>
      </c>
      <c r="B3372" t="s">
        <v>68</v>
      </c>
      <c r="C3372" t="s">
        <v>1636</v>
      </c>
      <c r="D3372" t="s">
        <v>1636</v>
      </c>
      <c r="E3372" t="s">
        <v>1144</v>
      </c>
      <c r="F3372" t="s">
        <v>1145</v>
      </c>
      <c r="H3372" t="s">
        <v>128</v>
      </c>
      <c r="I3372" s="3">
        <v>7.2329965366985864E-4</v>
      </c>
      <c r="J3372" s="7">
        <v>21676291853.040001</v>
      </c>
      <c r="K3372">
        <v>3.6555</v>
      </c>
      <c r="L3372" s="3">
        <f t="shared" si="260"/>
        <v>0.98764704500475498</v>
      </c>
      <c r="M3372" s="3">
        <f t="shared" si="261"/>
        <v>7.3234629448658587E-4</v>
      </c>
      <c r="N3372">
        <f t="shared" si="262"/>
        <v>15874552.016783616</v>
      </c>
      <c r="O3372">
        <f t="shared" si="263"/>
        <v>4.3426486162723608</v>
      </c>
      <c r="P3372" s="3">
        <f t="shared" si="264"/>
        <v>7.3234629448658587E-4</v>
      </c>
      <c r="Q3372" t="s">
        <v>1637</v>
      </c>
    </row>
    <row r="3373" spans="1:19" x14ac:dyDescent="0.35">
      <c r="A3373" t="s">
        <v>73</v>
      </c>
      <c r="B3373" t="s">
        <v>68</v>
      </c>
      <c r="C3373" t="s">
        <v>1636</v>
      </c>
      <c r="D3373" t="s">
        <v>1636</v>
      </c>
      <c r="E3373" t="s">
        <v>1091</v>
      </c>
      <c r="F3373" t="s">
        <v>1092</v>
      </c>
      <c r="H3373" t="s">
        <v>128</v>
      </c>
      <c r="I3373" s="3">
        <v>1.8673067493542269E-5</v>
      </c>
      <c r="J3373" s="7">
        <v>21676291853.040001</v>
      </c>
      <c r="K3373">
        <v>3.6555</v>
      </c>
      <c r="L3373" s="3">
        <f t="shared" si="260"/>
        <v>0.98764704500475498</v>
      </c>
      <c r="M3373" s="3">
        <f t="shared" si="261"/>
        <v>1.8906620121009289E-5</v>
      </c>
      <c r="N3373">
        <f t="shared" si="262"/>
        <v>409825.41569755581</v>
      </c>
      <c r="O3373">
        <f t="shared" si="263"/>
        <v>0.11211199991726326</v>
      </c>
      <c r="P3373" s="3">
        <f t="shared" si="264"/>
        <v>1.8906620121009289E-5</v>
      </c>
      <c r="Q3373" t="s">
        <v>1637</v>
      </c>
    </row>
    <row r="3374" spans="1:19" x14ac:dyDescent="0.35">
      <c r="A3374" t="s">
        <v>73</v>
      </c>
      <c r="B3374" t="s">
        <v>68</v>
      </c>
      <c r="C3374" t="s">
        <v>39</v>
      </c>
      <c r="D3374" t="s">
        <v>40</v>
      </c>
      <c r="E3374" t="s">
        <v>1100</v>
      </c>
      <c r="F3374" t="s">
        <v>1101</v>
      </c>
      <c r="H3374" t="s">
        <v>128</v>
      </c>
      <c r="I3374" s="3">
        <v>5.2466129998667002E-3</v>
      </c>
      <c r="J3374" s="7">
        <v>13377936548.860001</v>
      </c>
      <c r="K3374">
        <v>3.6555</v>
      </c>
      <c r="L3374" s="3">
        <f t="shared" si="260"/>
        <v>0.99383417865528345</v>
      </c>
      <c r="M3374" s="3">
        <f t="shared" si="261"/>
        <v>5.2791633781056699E-3</v>
      </c>
      <c r="N3374">
        <f t="shared" si="262"/>
        <v>70624312.703363076</v>
      </c>
      <c r="O3374">
        <f t="shared" si="263"/>
        <v>19.320014417552475</v>
      </c>
      <c r="P3374" s="3">
        <f t="shared" si="264"/>
        <v>5.2791633781056708E-3</v>
      </c>
      <c r="Q3374" t="s">
        <v>1638</v>
      </c>
      <c r="R3374" t="s">
        <v>920</v>
      </c>
      <c r="S3374" t="s">
        <v>1102</v>
      </c>
    </row>
    <row r="3375" spans="1:19" x14ac:dyDescent="0.35">
      <c r="A3375" t="s">
        <v>73</v>
      </c>
      <c r="B3375" t="s">
        <v>68</v>
      </c>
      <c r="C3375" t="s">
        <v>39</v>
      </c>
      <c r="D3375" t="s">
        <v>40</v>
      </c>
      <c r="E3375" t="s">
        <v>1106</v>
      </c>
      <c r="H3375" t="s">
        <v>128</v>
      </c>
      <c r="I3375" s="3">
        <v>3.2431902497915702E-3</v>
      </c>
      <c r="J3375" s="7">
        <v>13377936548.860001</v>
      </c>
      <c r="K3375">
        <v>3.6555</v>
      </c>
      <c r="L3375" s="3">
        <f t="shared" si="260"/>
        <v>0.99383417865528345</v>
      </c>
      <c r="M3375" s="3">
        <f t="shared" si="261"/>
        <v>3.2633112439137469E-3</v>
      </c>
      <c r="N3375">
        <f t="shared" si="262"/>
        <v>43656370.760259509</v>
      </c>
      <c r="O3375">
        <f t="shared" si="263"/>
        <v>11.942653743744907</v>
      </c>
      <c r="P3375" s="3">
        <f t="shared" si="264"/>
        <v>3.2633112439137469E-3</v>
      </c>
      <c r="Q3375" t="s">
        <v>1638</v>
      </c>
      <c r="R3375" t="s">
        <v>920</v>
      </c>
      <c r="S3375" t="s">
        <v>1107</v>
      </c>
    </row>
    <row r="3376" spans="1:19" x14ac:dyDescent="0.35">
      <c r="A3376" t="s">
        <v>73</v>
      </c>
      <c r="B3376" t="s">
        <v>68</v>
      </c>
      <c r="C3376" t="s">
        <v>1636</v>
      </c>
      <c r="D3376" t="s">
        <v>1636</v>
      </c>
      <c r="E3376" t="s">
        <v>1097</v>
      </c>
      <c r="F3376" t="s">
        <v>1098</v>
      </c>
      <c r="H3376" t="s">
        <v>128</v>
      </c>
      <c r="I3376" s="3">
        <v>4.2692224160671623E-5</v>
      </c>
      <c r="J3376" s="7">
        <v>21676291853.040001</v>
      </c>
      <c r="K3376">
        <v>3.6555</v>
      </c>
      <c r="L3376" s="3">
        <f t="shared" si="260"/>
        <v>0.98764704500475498</v>
      </c>
      <c r="M3376" s="3">
        <f t="shared" si="261"/>
        <v>4.3226195407151834E-5</v>
      </c>
      <c r="N3376">
        <f t="shared" si="262"/>
        <v>936983.62734196044</v>
      </c>
      <c r="O3376">
        <f t="shared" si="263"/>
        <v>0.25632160507234591</v>
      </c>
      <c r="P3376" s="3">
        <f t="shared" si="264"/>
        <v>4.3226195407151834E-5</v>
      </c>
      <c r="Q3376" t="s">
        <v>1637</v>
      </c>
    </row>
    <row r="3377" spans="1:19" x14ac:dyDescent="0.35">
      <c r="A3377" t="s">
        <v>73</v>
      </c>
      <c r="B3377" t="s">
        <v>68</v>
      </c>
      <c r="C3377" t="s">
        <v>29</v>
      </c>
      <c r="D3377" t="s">
        <v>30</v>
      </c>
      <c r="E3377" t="s">
        <v>799</v>
      </c>
      <c r="F3377" t="s">
        <v>800</v>
      </c>
      <c r="G3377" t="s">
        <v>801</v>
      </c>
      <c r="H3377" t="s">
        <v>452</v>
      </c>
      <c r="I3377" s="3">
        <v>3.82126359617046E-2</v>
      </c>
      <c r="J3377" s="7">
        <v>4774779027.79</v>
      </c>
      <c r="K3377">
        <v>3.6555</v>
      </c>
      <c r="L3377" s="3">
        <f t="shared" si="260"/>
        <v>0.98755954466773221</v>
      </c>
      <c r="M3377" s="3">
        <f t="shared" si="261"/>
        <v>3.8694007027759901E-2</v>
      </c>
      <c r="N3377">
        <f t="shared" si="262"/>
        <v>184755333.25730684</v>
      </c>
      <c r="O3377">
        <f t="shared" si="263"/>
        <v>50.541740735140706</v>
      </c>
      <c r="P3377" s="3">
        <f t="shared" si="264"/>
        <v>3.8694007027759901E-2</v>
      </c>
      <c r="Q3377" t="s">
        <v>1638</v>
      </c>
      <c r="R3377" t="s">
        <v>452</v>
      </c>
      <c r="S3377" t="s">
        <v>801</v>
      </c>
    </row>
    <row r="3378" spans="1:19" x14ac:dyDescent="0.35">
      <c r="A3378" t="s">
        <v>73</v>
      </c>
      <c r="B3378" t="s">
        <v>68</v>
      </c>
      <c r="C3378" t="s">
        <v>1636</v>
      </c>
      <c r="D3378" t="s">
        <v>1636</v>
      </c>
      <c r="E3378" t="s">
        <v>1023</v>
      </c>
      <c r="F3378" t="s">
        <v>1024</v>
      </c>
      <c r="H3378" t="s">
        <v>128</v>
      </c>
      <c r="I3378" s="3">
        <v>1.701481224128829E-4</v>
      </c>
      <c r="J3378" s="7">
        <v>21676291853.040001</v>
      </c>
      <c r="K3378">
        <v>3.6555</v>
      </c>
      <c r="L3378" s="3">
        <f t="shared" si="260"/>
        <v>0.98764704500475498</v>
      </c>
      <c r="M3378" s="3">
        <f t="shared" si="261"/>
        <v>1.7227624309053012E-4</v>
      </c>
      <c r="N3378">
        <f t="shared" si="262"/>
        <v>3734310.1245755968</v>
      </c>
      <c r="O3378">
        <f t="shared" si="263"/>
        <v>1.0215593282931466</v>
      </c>
      <c r="P3378" s="3">
        <f t="shared" si="264"/>
        <v>1.7227624309053012E-4</v>
      </c>
      <c r="Q3378" t="s">
        <v>1637</v>
      </c>
    </row>
    <row r="3379" spans="1:19" x14ac:dyDescent="0.35">
      <c r="A3379" t="s">
        <v>73</v>
      </c>
      <c r="B3379" t="s">
        <v>68</v>
      </c>
      <c r="C3379" t="s">
        <v>39</v>
      </c>
      <c r="D3379" t="s">
        <v>40</v>
      </c>
      <c r="E3379" t="s">
        <v>799</v>
      </c>
      <c r="F3379" t="s">
        <v>800</v>
      </c>
      <c r="G3379" t="s">
        <v>801</v>
      </c>
      <c r="H3379" t="s">
        <v>452</v>
      </c>
      <c r="I3379" s="3">
        <v>3.8157567333306497E-2</v>
      </c>
      <c r="J3379" s="7">
        <v>13377936548.860001</v>
      </c>
      <c r="K3379">
        <v>3.6555</v>
      </c>
      <c r="L3379" s="3">
        <f t="shared" si="260"/>
        <v>0.99383417865528345</v>
      </c>
      <c r="M3379" s="3">
        <f t="shared" si="261"/>
        <v>3.8394299726072965E-2</v>
      </c>
      <c r="N3379">
        <f t="shared" si="262"/>
        <v>513636505.57331705</v>
      </c>
      <c r="O3379">
        <f t="shared" si="263"/>
        <v>140.51060198969142</v>
      </c>
      <c r="P3379" s="3">
        <f t="shared" si="264"/>
        <v>3.8394299726072965E-2</v>
      </c>
      <c r="Q3379" t="s">
        <v>1638</v>
      </c>
      <c r="R3379" t="s">
        <v>452</v>
      </c>
      <c r="S3379" t="s">
        <v>801</v>
      </c>
    </row>
    <row r="3380" spans="1:19" x14ac:dyDescent="0.35">
      <c r="A3380" t="s">
        <v>73</v>
      </c>
      <c r="B3380" t="s">
        <v>68</v>
      </c>
      <c r="C3380" t="s">
        <v>1636</v>
      </c>
      <c r="D3380" t="s">
        <v>1636</v>
      </c>
      <c r="E3380" t="s">
        <v>1029</v>
      </c>
      <c r="F3380" t="s">
        <v>1030</v>
      </c>
      <c r="H3380" t="s">
        <v>128</v>
      </c>
      <c r="I3380" s="3">
        <v>1.333450774131324E-4</v>
      </c>
      <c r="J3380" s="7">
        <v>21676291853.040001</v>
      </c>
      <c r="K3380">
        <v>3.6555</v>
      </c>
      <c r="L3380" s="3">
        <f t="shared" si="260"/>
        <v>0.98764704500475498</v>
      </c>
      <c r="M3380" s="3">
        <f t="shared" si="261"/>
        <v>1.3501288551163581E-4</v>
      </c>
      <c r="N3380">
        <f t="shared" si="262"/>
        <v>2926578.7102712938</v>
      </c>
      <c r="O3380">
        <f t="shared" si="263"/>
        <v>0.80059600882814763</v>
      </c>
      <c r="P3380" s="3">
        <f t="shared" si="264"/>
        <v>1.3501288551163581E-4</v>
      </c>
      <c r="Q3380" t="s">
        <v>1637</v>
      </c>
    </row>
    <row r="3381" spans="1:19" x14ac:dyDescent="0.35">
      <c r="A3381" t="s">
        <v>73</v>
      </c>
      <c r="B3381" t="s">
        <v>68</v>
      </c>
      <c r="C3381" t="s">
        <v>39</v>
      </c>
      <c r="D3381" t="s">
        <v>40</v>
      </c>
      <c r="E3381" t="s">
        <v>1125</v>
      </c>
      <c r="H3381" t="s">
        <v>128</v>
      </c>
      <c r="I3381" s="3">
        <v>6.6588741723630496E-3</v>
      </c>
      <c r="J3381" s="7">
        <v>13377936548.860001</v>
      </c>
      <c r="K3381">
        <v>3.6555</v>
      </c>
      <c r="L3381" s="3">
        <f t="shared" si="260"/>
        <v>0.99383417865528345</v>
      </c>
      <c r="M3381" s="3">
        <f t="shared" si="261"/>
        <v>6.700186324214469E-3</v>
      </c>
      <c r="N3381">
        <f t="shared" si="262"/>
        <v>89634667.510880679</v>
      </c>
      <c r="O3381">
        <f t="shared" si="263"/>
        <v>24.520494463378657</v>
      </c>
      <c r="P3381" s="3">
        <f t="shared" si="264"/>
        <v>6.7001863242144681E-3</v>
      </c>
      <c r="Q3381" t="s">
        <v>1638</v>
      </c>
      <c r="R3381" t="s">
        <v>920</v>
      </c>
      <c r="S3381" t="s">
        <v>1126</v>
      </c>
    </row>
    <row r="3382" spans="1:19" x14ac:dyDescent="0.35">
      <c r="A3382" t="s">
        <v>73</v>
      </c>
      <c r="B3382" t="s">
        <v>68</v>
      </c>
      <c r="C3382" t="s">
        <v>1636</v>
      </c>
      <c r="D3382" t="s">
        <v>1636</v>
      </c>
      <c r="E3382" t="s">
        <v>1032</v>
      </c>
      <c r="F3382" t="s">
        <v>1033</v>
      </c>
      <c r="H3382" t="s">
        <v>128</v>
      </c>
      <c r="I3382" s="3">
        <v>6.1282242635374523E-4</v>
      </c>
      <c r="J3382" s="7">
        <v>21676291853.040001</v>
      </c>
      <c r="K3382">
        <v>3.6555</v>
      </c>
      <c r="L3382" s="3">
        <f t="shared" si="260"/>
        <v>0.98764704500475498</v>
      </c>
      <c r="M3382" s="3">
        <f t="shared" si="261"/>
        <v>6.2048727777117463E-4</v>
      </c>
      <c r="N3382">
        <f t="shared" si="262"/>
        <v>13449863.324066281</v>
      </c>
      <c r="O3382">
        <f t="shared" si="263"/>
        <v>3.6793498356083383</v>
      </c>
      <c r="P3382" s="3">
        <f t="shared" si="264"/>
        <v>6.2048727777117463E-4</v>
      </c>
      <c r="Q3382" t="s">
        <v>1637</v>
      </c>
    </row>
    <row r="3383" spans="1:19" x14ac:dyDescent="0.35">
      <c r="A3383" t="s">
        <v>73</v>
      </c>
      <c r="B3383" t="s">
        <v>68</v>
      </c>
      <c r="C3383" t="s">
        <v>1636</v>
      </c>
      <c r="D3383" t="s">
        <v>1636</v>
      </c>
      <c r="E3383" t="s">
        <v>1056</v>
      </c>
      <c r="H3383" t="s">
        <v>128</v>
      </c>
      <c r="I3383" s="3">
        <v>3.1011563802373701E-3</v>
      </c>
      <c r="J3383" s="7">
        <v>21676291853.040001</v>
      </c>
      <c r="K3383">
        <v>3.6555</v>
      </c>
      <c r="L3383" s="3">
        <f t="shared" si="260"/>
        <v>0.98764704500475498</v>
      </c>
      <c r="M3383" s="3">
        <f t="shared" si="261"/>
        <v>3.1399439667461767E-3</v>
      </c>
      <c r="N3383">
        <f t="shared" si="262"/>
        <v>68062341.825382248</v>
      </c>
      <c r="O3383">
        <f t="shared" si="263"/>
        <v>18.619160668959719</v>
      </c>
      <c r="P3383" s="3">
        <f t="shared" si="264"/>
        <v>3.1399439667461762E-3</v>
      </c>
      <c r="Q3383" t="s">
        <v>1637</v>
      </c>
    </row>
    <row r="3384" spans="1:19" x14ac:dyDescent="0.35">
      <c r="A3384" t="s">
        <v>73</v>
      </c>
      <c r="B3384" t="s">
        <v>68</v>
      </c>
      <c r="C3384" t="s">
        <v>76</v>
      </c>
      <c r="D3384" t="s">
        <v>77</v>
      </c>
      <c r="E3384" t="s">
        <v>1125</v>
      </c>
      <c r="H3384" t="s">
        <v>128</v>
      </c>
      <c r="I3384" s="3">
        <v>8.1635497030664098E-3</v>
      </c>
      <c r="J3384" s="7">
        <v>3523576276.3899999</v>
      </c>
      <c r="K3384">
        <v>3.6555</v>
      </c>
      <c r="L3384" s="3">
        <f t="shared" si="260"/>
        <v>0.96427497067965462</v>
      </c>
      <c r="M3384" s="3">
        <f t="shared" si="261"/>
        <v>8.4659977198334371E-3</v>
      </c>
      <c r="N3384">
        <f t="shared" si="262"/>
        <v>29830588.721576933</v>
      </c>
      <c r="O3384">
        <f t="shared" si="263"/>
        <v>8.1604674385383476</v>
      </c>
      <c r="P3384" s="3">
        <f t="shared" si="264"/>
        <v>8.4659977198334371E-3</v>
      </c>
      <c r="Q3384" t="s">
        <v>1638</v>
      </c>
      <c r="R3384" t="s">
        <v>920</v>
      </c>
      <c r="S3384" t="s">
        <v>1126</v>
      </c>
    </row>
    <row r="3385" spans="1:19" x14ac:dyDescent="0.35">
      <c r="A3385" t="s">
        <v>73</v>
      </c>
      <c r="B3385" t="s">
        <v>68</v>
      </c>
      <c r="C3385" t="s">
        <v>1636</v>
      </c>
      <c r="D3385" t="s">
        <v>1636</v>
      </c>
      <c r="E3385" t="s">
        <v>1100</v>
      </c>
      <c r="F3385" t="s">
        <v>1101</v>
      </c>
      <c r="H3385" t="s">
        <v>128</v>
      </c>
      <c r="I3385" s="3">
        <v>5.3292005563869236E-3</v>
      </c>
      <c r="J3385" s="7">
        <v>21676291853.040001</v>
      </c>
      <c r="K3385">
        <v>3.6555</v>
      </c>
      <c r="L3385" s="3">
        <f t="shared" si="260"/>
        <v>0.98764704500475498</v>
      </c>
      <c r="M3385" s="3">
        <f t="shared" si="261"/>
        <v>5.3958553142446413E-3</v>
      </c>
      <c r="N3385">
        <f t="shared" si="262"/>
        <v>116962134.58834371</v>
      </c>
      <c r="O3385">
        <f t="shared" si="263"/>
        <v>31.996206972601204</v>
      </c>
      <c r="P3385" s="3">
        <f t="shared" si="264"/>
        <v>5.3958553142446413E-3</v>
      </c>
      <c r="Q3385" t="s">
        <v>1637</v>
      </c>
    </row>
    <row r="3386" spans="1:19" x14ac:dyDescent="0.35">
      <c r="A3386" t="s">
        <v>73</v>
      </c>
      <c r="B3386" t="s">
        <v>68</v>
      </c>
      <c r="C3386" t="s">
        <v>76</v>
      </c>
      <c r="D3386" t="s">
        <v>77</v>
      </c>
      <c r="E3386" t="s">
        <v>799</v>
      </c>
      <c r="F3386" t="s">
        <v>800</v>
      </c>
      <c r="G3386" t="s">
        <v>801</v>
      </c>
      <c r="H3386" t="s">
        <v>452</v>
      </c>
      <c r="I3386" s="3">
        <v>6.0379207538779088E-2</v>
      </c>
      <c r="J3386" s="7">
        <v>3523576276.3899999</v>
      </c>
      <c r="K3386">
        <v>3.6555</v>
      </c>
      <c r="L3386" s="3">
        <f t="shared" si="260"/>
        <v>0.96427497067965462</v>
      </c>
      <c r="M3386" s="3">
        <f t="shared" si="261"/>
        <v>6.2616172123830735E-2</v>
      </c>
      <c r="N3386">
        <f t="shared" si="262"/>
        <v>220632858.61388281</v>
      </c>
      <c r="O3386">
        <f t="shared" si="263"/>
        <v>60.35641050851671</v>
      </c>
      <c r="P3386" s="3">
        <f t="shared" si="264"/>
        <v>6.2616172123830735E-2</v>
      </c>
      <c r="Q3386" t="s">
        <v>1638</v>
      </c>
      <c r="R3386" t="s">
        <v>452</v>
      </c>
      <c r="S3386" t="s">
        <v>801</v>
      </c>
    </row>
    <row r="3387" spans="1:19" x14ac:dyDescent="0.35">
      <c r="A3387" t="s">
        <v>73</v>
      </c>
      <c r="B3387" t="s">
        <v>68</v>
      </c>
      <c r="C3387" t="s">
        <v>39</v>
      </c>
      <c r="D3387" t="s">
        <v>40</v>
      </c>
      <c r="E3387" t="s">
        <v>1460</v>
      </c>
      <c r="F3387" t="s">
        <v>1461</v>
      </c>
      <c r="G3387" t="s">
        <v>1462</v>
      </c>
      <c r="H3387" t="s">
        <v>452</v>
      </c>
      <c r="I3387" s="3">
        <v>5.3367121399066197E-3</v>
      </c>
      <c r="J3387" s="7">
        <v>13377936548.860001</v>
      </c>
      <c r="K3387">
        <v>3.6555</v>
      </c>
      <c r="L3387" s="3">
        <f t="shared" si="260"/>
        <v>0.99383417865528345</v>
      </c>
      <c r="M3387" s="3">
        <f t="shared" si="261"/>
        <v>5.3698214999281946E-3</v>
      </c>
      <c r="N3387">
        <f t="shared" si="262"/>
        <v>71837131.304743618</v>
      </c>
      <c r="O3387">
        <f t="shared" si="263"/>
        <v>19.651793545272501</v>
      </c>
      <c r="P3387" s="3">
        <f t="shared" si="264"/>
        <v>5.3698214999281938E-3</v>
      </c>
      <c r="Q3387" t="s">
        <v>1638</v>
      </c>
      <c r="R3387" t="s">
        <v>452</v>
      </c>
      <c r="S3387" t="s">
        <v>1462</v>
      </c>
    </row>
    <row r="3388" spans="1:19" x14ac:dyDescent="0.35">
      <c r="A3388" t="s">
        <v>73</v>
      </c>
      <c r="B3388" t="s">
        <v>68</v>
      </c>
      <c r="C3388" t="s">
        <v>1636</v>
      </c>
      <c r="D3388" t="s">
        <v>1636</v>
      </c>
      <c r="E3388" t="s">
        <v>986</v>
      </c>
      <c r="H3388" t="s">
        <v>128</v>
      </c>
      <c r="I3388" s="3">
        <v>6.5233211929099991E-3</v>
      </c>
      <c r="J3388" s="7">
        <v>21676291853.040001</v>
      </c>
      <c r="K3388">
        <v>3.6555</v>
      </c>
      <c r="L3388" s="3">
        <f t="shared" si="260"/>
        <v>0.98764704500475498</v>
      </c>
      <c r="M3388" s="3">
        <f t="shared" si="261"/>
        <v>6.6049113657587998E-3</v>
      </c>
      <c r="N3388">
        <f t="shared" si="262"/>
        <v>143169986.42764878</v>
      </c>
      <c r="O3388">
        <f t="shared" si="263"/>
        <v>39.165637102352285</v>
      </c>
      <c r="P3388" s="3">
        <f t="shared" si="264"/>
        <v>6.6049113657587998E-3</v>
      </c>
      <c r="Q3388" t="s">
        <v>1637</v>
      </c>
    </row>
    <row r="3389" spans="1:19" x14ac:dyDescent="0.35">
      <c r="A3389" t="s">
        <v>73</v>
      </c>
      <c r="B3389" t="s">
        <v>68</v>
      </c>
      <c r="C3389" t="s">
        <v>1636</v>
      </c>
      <c r="D3389" t="s">
        <v>1636</v>
      </c>
      <c r="E3389" t="s">
        <v>1045</v>
      </c>
      <c r="H3389" t="s">
        <v>128</v>
      </c>
      <c r="I3389" s="3">
        <v>5.4614300122734659E-3</v>
      </c>
      <c r="J3389" s="7">
        <v>21676291853.040001</v>
      </c>
      <c r="K3389">
        <v>3.6555</v>
      </c>
      <c r="L3389" s="3">
        <f t="shared" si="260"/>
        <v>0.98764704500475498</v>
      </c>
      <c r="M3389" s="3">
        <f t="shared" si="261"/>
        <v>5.529738624639101E-3</v>
      </c>
      <c r="N3389">
        <f t="shared" si="262"/>
        <v>119864228.29870516</v>
      </c>
      <c r="O3389">
        <f t="shared" si="263"/>
        <v>32.790104855342676</v>
      </c>
      <c r="P3389" s="3">
        <f t="shared" si="264"/>
        <v>5.529738624639101E-3</v>
      </c>
      <c r="Q3389" t="s">
        <v>1637</v>
      </c>
    </row>
    <row r="3390" spans="1:19" x14ac:dyDescent="0.35">
      <c r="A3390" t="s">
        <v>73</v>
      </c>
      <c r="B3390" t="s">
        <v>68</v>
      </c>
      <c r="C3390" t="s">
        <v>29</v>
      </c>
      <c r="D3390" t="s">
        <v>30</v>
      </c>
      <c r="E3390" t="s">
        <v>1135</v>
      </c>
      <c r="F3390" t="s">
        <v>1136</v>
      </c>
      <c r="H3390" t="s">
        <v>128</v>
      </c>
      <c r="I3390" s="3">
        <v>2.6224743006399298E-6</v>
      </c>
      <c r="J3390" s="7">
        <v>4774779027.79</v>
      </c>
      <c r="K3390">
        <v>3.6555</v>
      </c>
      <c r="L3390" s="3">
        <f t="shared" si="260"/>
        <v>0.98755954466773221</v>
      </c>
      <c r="M3390" s="3">
        <f t="shared" si="261"/>
        <v>2.6555100548618265E-6</v>
      </c>
      <c r="N3390">
        <f t="shared" si="262"/>
        <v>12679.473718039721</v>
      </c>
      <c r="O3390">
        <f t="shared" si="263"/>
        <v>3.468601755721439E-3</v>
      </c>
      <c r="P3390" s="3">
        <f t="shared" si="264"/>
        <v>2.6555100548618265E-6</v>
      </c>
      <c r="Q3390" t="s">
        <v>1638</v>
      </c>
      <c r="R3390" t="s">
        <v>920</v>
      </c>
      <c r="S3390" t="s">
        <v>1137</v>
      </c>
    </row>
    <row r="3391" spans="1:19" x14ac:dyDescent="0.35">
      <c r="A3391" t="s">
        <v>73</v>
      </c>
      <c r="B3391" t="s">
        <v>68</v>
      </c>
      <c r="C3391" t="s">
        <v>76</v>
      </c>
      <c r="D3391" t="s">
        <v>77</v>
      </c>
      <c r="E3391" t="s">
        <v>1135</v>
      </c>
      <c r="F3391" t="s">
        <v>1136</v>
      </c>
      <c r="H3391" t="s">
        <v>128</v>
      </c>
      <c r="I3391" s="3">
        <v>1.9384761223377E-4</v>
      </c>
      <c r="J3391" s="7">
        <v>3523576276.3899999</v>
      </c>
      <c r="K3391">
        <v>3.6555</v>
      </c>
      <c r="L3391" s="3">
        <f t="shared" si="260"/>
        <v>0.96427497067965462</v>
      </c>
      <c r="M3391" s="3">
        <f t="shared" si="261"/>
        <v>2.0102939320009464E-4</v>
      </c>
      <c r="N3391">
        <f t="shared" si="262"/>
        <v>708342.40073693066</v>
      </c>
      <c r="O3391">
        <f t="shared" si="263"/>
        <v>0.19377442230527445</v>
      </c>
      <c r="P3391" s="3">
        <f t="shared" si="264"/>
        <v>2.0102939320009464E-4</v>
      </c>
      <c r="Q3391" t="s">
        <v>1638</v>
      </c>
      <c r="R3391" t="s">
        <v>920</v>
      </c>
      <c r="S3391" t="s">
        <v>1137</v>
      </c>
    </row>
    <row r="3392" spans="1:19" x14ac:dyDescent="0.35">
      <c r="A3392" t="s">
        <v>73</v>
      </c>
      <c r="B3392" t="s">
        <v>68</v>
      </c>
      <c r="C3392" t="s">
        <v>1636</v>
      </c>
      <c r="D3392" t="s">
        <v>1636</v>
      </c>
      <c r="E3392" t="s">
        <v>1043</v>
      </c>
      <c r="H3392" t="s">
        <v>128</v>
      </c>
      <c r="I3392" s="3">
        <v>4.2811607156656934E-3</v>
      </c>
      <c r="J3392" s="7">
        <v>21676291853.040001</v>
      </c>
      <c r="K3392">
        <v>3.6555</v>
      </c>
      <c r="L3392" s="3">
        <f t="shared" si="260"/>
        <v>0.98764704500475498</v>
      </c>
      <c r="M3392" s="3">
        <f t="shared" si="261"/>
        <v>4.3347071581073598E-3</v>
      </c>
      <c r="N3392">
        <f t="shared" si="262"/>
        <v>93960377.456596732</v>
      </c>
      <c r="O3392">
        <f t="shared" si="263"/>
        <v>25.703837356475649</v>
      </c>
      <c r="P3392" s="3">
        <f t="shared" si="264"/>
        <v>4.3347071581073598E-3</v>
      </c>
      <c r="Q3392" t="s">
        <v>1637</v>
      </c>
    </row>
    <row r="3393" spans="1:19" x14ac:dyDescent="0.35">
      <c r="A3393" t="s">
        <v>73</v>
      </c>
      <c r="B3393" t="s">
        <v>68</v>
      </c>
      <c r="C3393" t="s">
        <v>76</v>
      </c>
      <c r="D3393" t="s">
        <v>77</v>
      </c>
      <c r="E3393" t="s">
        <v>1460</v>
      </c>
      <c r="F3393" t="s">
        <v>1461</v>
      </c>
      <c r="G3393" t="s">
        <v>1462</v>
      </c>
      <c r="H3393" t="s">
        <v>452</v>
      </c>
      <c r="I3393" s="3">
        <v>1.12159276770457E-2</v>
      </c>
      <c r="J3393" s="7">
        <v>3523576276.3899999</v>
      </c>
      <c r="K3393">
        <v>3.6555</v>
      </c>
      <c r="L3393" s="3">
        <f t="shared" si="260"/>
        <v>0.96427497067965462</v>
      </c>
      <c r="M3393" s="3">
        <f t="shared" si="261"/>
        <v>1.1631461997961352E-2</v>
      </c>
      <c r="N3393">
        <f t="shared" si="262"/>
        <v>40984343.555748448</v>
      </c>
      <c r="O3393">
        <f t="shared" si="263"/>
        <v>11.211692943714526</v>
      </c>
      <c r="P3393" s="3">
        <f t="shared" si="264"/>
        <v>1.1631461997961352E-2</v>
      </c>
      <c r="Q3393" t="s">
        <v>1638</v>
      </c>
      <c r="R3393" t="s">
        <v>452</v>
      </c>
      <c r="S3393" t="s">
        <v>1462</v>
      </c>
    </row>
    <row r="3394" spans="1:19" x14ac:dyDescent="0.35">
      <c r="A3394" t="s">
        <v>73</v>
      </c>
      <c r="B3394" t="s">
        <v>68</v>
      </c>
      <c r="C3394" t="s">
        <v>1636</v>
      </c>
      <c r="D3394" t="s">
        <v>1636</v>
      </c>
      <c r="E3394" t="s">
        <v>962</v>
      </c>
      <c r="H3394" t="s">
        <v>128</v>
      </c>
      <c r="I3394" s="3">
        <v>3.1013358283041759E-4</v>
      </c>
      <c r="J3394" s="7">
        <v>21676291853.040001</v>
      </c>
      <c r="K3394">
        <v>3.6555</v>
      </c>
      <c r="L3394" s="3">
        <f t="shared" ref="L3394:L3457" si="265">SUMIFS($I$2:$I$3582,$A$2:$A$3582,$A3394,$B$2:$B$3582,$B3394,$C$2:$C$3582,$C3394)</f>
        <v>0.98764704500475498</v>
      </c>
      <c r="M3394" s="3">
        <f t="shared" ref="M3394:M3457" si="266">IF(L3394=0,0,I3394/L3394)</f>
        <v>3.1401256592523339E-4</v>
      </c>
      <c r="N3394">
        <f t="shared" ref="N3394:N3457" si="267">M3394*J3394</f>
        <v>6806628.0245173229</v>
      </c>
      <c r="O3394">
        <f t="shared" ref="O3394:O3457" si="268">IF(K3394=0,"",N3394/K3394/1000000)</f>
        <v>1.8620238064607639</v>
      </c>
      <c r="P3394" s="3">
        <f t="shared" ref="P3394:P3457" si="269">IF(J3394=0,0,N3394/J3394)</f>
        <v>3.1401256592523339E-4</v>
      </c>
      <c r="Q3394" t="s">
        <v>1637</v>
      </c>
    </row>
    <row r="3395" spans="1:19" x14ac:dyDescent="0.35">
      <c r="A3395" t="s">
        <v>73</v>
      </c>
      <c r="B3395" t="s">
        <v>68</v>
      </c>
      <c r="C3395" t="s">
        <v>1636</v>
      </c>
      <c r="D3395" t="s">
        <v>1636</v>
      </c>
      <c r="E3395" t="s">
        <v>1106</v>
      </c>
      <c r="H3395" t="s">
        <v>128</v>
      </c>
      <c r="I3395" s="3">
        <v>2.001596660155145E-3</v>
      </c>
      <c r="J3395" s="7">
        <v>21676291853.040001</v>
      </c>
      <c r="K3395">
        <v>3.6555</v>
      </c>
      <c r="L3395" s="3">
        <f t="shared" si="265"/>
        <v>0.98764704500475498</v>
      </c>
      <c r="M3395" s="3">
        <f t="shared" si="266"/>
        <v>2.0266315484652802E-3</v>
      </c>
      <c r="N3395">
        <f t="shared" si="267"/>
        <v>43929856.923111796</v>
      </c>
      <c r="O3395">
        <f t="shared" si="268"/>
        <v>12.017468724692053</v>
      </c>
      <c r="P3395" s="3">
        <f t="shared" si="269"/>
        <v>2.0266315484652802E-3</v>
      </c>
      <c r="Q3395" t="s">
        <v>1637</v>
      </c>
    </row>
    <row r="3396" spans="1:19" x14ac:dyDescent="0.35">
      <c r="A3396" t="s">
        <v>73</v>
      </c>
      <c r="B3396" t="s">
        <v>68</v>
      </c>
      <c r="C3396" t="s">
        <v>39</v>
      </c>
      <c r="D3396" t="s">
        <v>40</v>
      </c>
      <c r="E3396" t="s">
        <v>838</v>
      </c>
      <c r="F3396" t="s">
        <v>839</v>
      </c>
      <c r="G3396" t="s">
        <v>840</v>
      </c>
      <c r="H3396" t="s">
        <v>452</v>
      </c>
      <c r="I3396" s="3">
        <v>8.9834525093065599E-3</v>
      </c>
      <c r="J3396" s="7">
        <v>13377936548.860001</v>
      </c>
      <c r="K3396">
        <v>3.6555</v>
      </c>
      <c r="L3396" s="3">
        <f t="shared" si="265"/>
        <v>0.99383417865528345</v>
      </c>
      <c r="M3396" s="3">
        <f t="shared" si="266"/>
        <v>9.0391865184810839E-3</v>
      </c>
      <c r="N3396">
        <f t="shared" si="267"/>
        <v>120925663.69755067</v>
      </c>
      <c r="O3396">
        <f t="shared" si="268"/>
        <v>33.080471535371544</v>
      </c>
      <c r="P3396" s="3">
        <f t="shared" si="269"/>
        <v>9.0391865184810839E-3</v>
      </c>
      <c r="Q3396" t="s">
        <v>1638</v>
      </c>
      <c r="R3396" t="s">
        <v>452</v>
      </c>
      <c r="S3396" t="s">
        <v>840</v>
      </c>
    </row>
    <row r="3397" spans="1:19" x14ac:dyDescent="0.35">
      <c r="A3397" t="s">
        <v>73</v>
      </c>
      <c r="B3397" t="s">
        <v>68</v>
      </c>
      <c r="C3397" t="s">
        <v>39</v>
      </c>
      <c r="D3397" t="s">
        <v>40</v>
      </c>
      <c r="E3397" t="s">
        <v>1135</v>
      </c>
      <c r="F3397" t="s">
        <v>1136</v>
      </c>
      <c r="H3397" t="s">
        <v>128</v>
      </c>
      <c r="I3397" s="3">
        <v>1.1356288835547351E-3</v>
      </c>
      <c r="J3397" s="7">
        <v>13377936548.860001</v>
      </c>
      <c r="K3397">
        <v>3.6555</v>
      </c>
      <c r="L3397" s="3">
        <f t="shared" si="265"/>
        <v>0.99383417865528345</v>
      </c>
      <c r="M3397" s="3">
        <f t="shared" si="266"/>
        <v>1.1426744098208699E-3</v>
      </c>
      <c r="N3397">
        <f t="shared" si="267"/>
        <v>15286625.750589646</v>
      </c>
      <c r="O3397">
        <f t="shared" si="268"/>
        <v>4.1818152785089993</v>
      </c>
      <c r="P3397" s="3">
        <f t="shared" si="269"/>
        <v>1.1426744098208699E-3</v>
      </c>
      <c r="Q3397" t="s">
        <v>1638</v>
      </c>
      <c r="R3397" t="s">
        <v>920</v>
      </c>
      <c r="S3397" t="s">
        <v>1137</v>
      </c>
    </row>
    <row r="3398" spans="1:19" x14ac:dyDescent="0.35">
      <c r="A3398" t="s">
        <v>73</v>
      </c>
      <c r="B3398" t="s">
        <v>68</v>
      </c>
      <c r="C3398" t="s">
        <v>1636</v>
      </c>
      <c r="D3398" t="s">
        <v>1636</v>
      </c>
      <c r="E3398" t="s">
        <v>1053</v>
      </c>
      <c r="F3398" t="s">
        <v>1054</v>
      </c>
      <c r="H3398" t="s">
        <v>128</v>
      </c>
      <c r="I3398" s="3">
        <v>2.3054920137704619E-3</v>
      </c>
      <c r="J3398" s="7">
        <v>21676291853.040001</v>
      </c>
      <c r="K3398">
        <v>3.6555</v>
      </c>
      <c r="L3398" s="3">
        <f t="shared" si="265"/>
        <v>0.98764704500475498</v>
      </c>
      <c r="M3398" s="3">
        <f t="shared" si="266"/>
        <v>2.3343278607788091E-3</v>
      </c>
      <c r="N3398">
        <f t="shared" si="267"/>
        <v>50599571.990923993</v>
      </c>
      <c r="O3398">
        <f t="shared" si="268"/>
        <v>13.842038569531937</v>
      </c>
      <c r="P3398" s="3">
        <f t="shared" si="269"/>
        <v>2.3343278607788091E-3</v>
      </c>
      <c r="Q3398" t="s">
        <v>1637</v>
      </c>
    </row>
    <row r="3399" spans="1:19" x14ac:dyDescent="0.35">
      <c r="A3399" t="s">
        <v>73</v>
      </c>
      <c r="B3399" t="s">
        <v>68</v>
      </c>
      <c r="C3399" t="s">
        <v>39</v>
      </c>
      <c r="D3399" t="s">
        <v>40</v>
      </c>
      <c r="E3399" t="s">
        <v>1655</v>
      </c>
      <c r="F3399" t="s">
        <v>630</v>
      </c>
      <c r="H3399" t="s">
        <v>128</v>
      </c>
      <c r="I3399" s="3">
        <v>4.523869803576489E-3</v>
      </c>
      <c r="J3399" s="7">
        <v>13377936548.860001</v>
      </c>
      <c r="K3399">
        <v>3.6555</v>
      </c>
      <c r="L3399" s="3">
        <f t="shared" si="265"/>
        <v>0.99383417865528345</v>
      </c>
      <c r="M3399" s="3">
        <f t="shared" si="266"/>
        <v>4.5519362291378956E-3</v>
      </c>
      <c r="N3399">
        <f t="shared" si="267"/>
        <v>60895514.047863826</v>
      </c>
      <c r="O3399">
        <f t="shared" si="268"/>
        <v>16.658600478146308</v>
      </c>
      <c r="P3399" s="3">
        <f t="shared" si="269"/>
        <v>4.5519362291378956E-3</v>
      </c>
      <c r="Q3399" t="s">
        <v>1638</v>
      </c>
      <c r="R3399" t="s">
        <v>920</v>
      </c>
      <c r="S3399" t="s">
        <v>1667</v>
      </c>
    </row>
    <row r="3400" spans="1:19" x14ac:dyDescent="0.35">
      <c r="A3400" t="s">
        <v>73</v>
      </c>
      <c r="B3400" t="s">
        <v>68</v>
      </c>
      <c r="C3400" t="s">
        <v>1636</v>
      </c>
      <c r="D3400" t="s">
        <v>1636</v>
      </c>
      <c r="E3400" t="s">
        <v>1000</v>
      </c>
      <c r="F3400" t="s">
        <v>1001</v>
      </c>
      <c r="H3400" t="s">
        <v>128</v>
      </c>
      <c r="I3400" s="3">
        <v>4.2724498338440227E-3</v>
      </c>
      <c r="J3400" s="7">
        <v>21676291853.040001</v>
      </c>
      <c r="K3400">
        <v>3.6555</v>
      </c>
      <c r="L3400" s="3">
        <f t="shared" si="265"/>
        <v>0.98764704500475498</v>
      </c>
      <c r="M3400" s="3">
        <f t="shared" si="266"/>
        <v>4.3258873252878041E-3</v>
      </c>
      <c r="N3400">
        <f t="shared" si="267"/>
        <v>93769196.186305031</v>
      </c>
      <c r="O3400">
        <f t="shared" si="268"/>
        <v>25.651537733909187</v>
      </c>
      <c r="P3400" s="3">
        <f t="shared" si="269"/>
        <v>4.3258873252878041E-3</v>
      </c>
      <c r="Q3400" t="s">
        <v>1637</v>
      </c>
    </row>
    <row r="3401" spans="1:19" x14ac:dyDescent="0.35">
      <c r="A3401" t="s">
        <v>73</v>
      </c>
      <c r="B3401" t="s">
        <v>68</v>
      </c>
      <c r="C3401" t="s">
        <v>1636</v>
      </c>
      <c r="D3401" t="s">
        <v>1636</v>
      </c>
      <c r="E3401" t="s">
        <v>958</v>
      </c>
      <c r="H3401" t="s">
        <v>128</v>
      </c>
      <c r="I3401" s="3">
        <v>4.3847556300470741E-3</v>
      </c>
      <c r="J3401" s="7">
        <v>21676291853.040001</v>
      </c>
      <c r="K3401">
        <v>3.6555</v>
      </c>
      <c r="L3401" s="3">
        <f t="shared" si="265"/>
        <v>0.98764704500475498</v>
      </c>
      <c r="M3401" s="3">
        <f t="shared" si="266"/>
        <v>4.4395977816406706E-3</v>
      </c>
      <c r="N3401">
        <f t="shared" si="267"/>
        <v>96234017.224952132</v>
      </c>
      <c r="O3401">
        <f t="shared" si="268"/>
        <v>26.325815134715398</v>
      </c>
      <c r="P3401" s="3">
        <f t="shared" si="269"/>
        <v>4.4395977816406706E-3</v>
      </c>
      <c r="Q3401" t="s">
        <v>1637</v>
      </c>
    </row>
    <row r="3402" spans="1:19" x14ac:dyDescent="0.35">
      <c r="A3402" t="s">
        <v>73</v>
      </c>
      <c r="B3402" t="s">
        <v>68</v>
      </c>
      <c r="C3402" t="s">
        <v>76</v>
      </c>
      <c r="D3402" t="s">
        <v>77</v>
      </c>
      <c r="E3402" t="s">
        <v>838</v>
      </c>
      <c r="F3402" t="s">
        <v>839</v>
      </c>
      <c r="G3402" t="s">
        <v>840</v>
      </c>
      <c r="H3402" t="s">
        <v>452</v>
      </c>
      <c r="I3402" s="3">
        <v>2.5646593526021898E-2</v>
      </c>
      <c r="J3402" s="7">
        <v>3523576276.3899999</v>
      </c>
      <c r="K3402">
        <v>3.6555</v>
      </c>
      <c r="L3402" s="3">
        <f t="shared" si="265"/>
        <v>0.96427497067965462</v>
      </c>
      <c r="M3402" s="3">
        <f t="shared" si="266"/>
        <v>2.6596763688624299E-2</v>
      </c>
      <c r="N3402">
        <f t="shared" si="267"/>
        <v>93715725.561987564</v>
      </c>
      <c r="O3402">
        <f t="shared" si="268"/>
        <v>25.636910289149927</v>
      </c>
      <c r="P3402" s="3">
        <f t="shared" si="269"/>
        <v>2.6596763688624299E-2</v>
      </c>
      <c r="Q3402" t="s">
        <v>1638</v>
      </c>
      <c r="R3402" t="s">
        <v>452</v>
      </c>
      <c r="S3402" t="s">
        <v>840</v>
      </c>
    </row>
    <row r="3403" spans="1:19" x14ac:dyDescent="0.35">
      <c r="A3403" t="s">
        <v>73</v>
      </c>
      <c r="B3403" t="s">
        <v>68</v>
      </c>
      <c r="C3403" t="s">
        <v>39</v>
      </c>
      <c r="D3403" t="s">
        <v>40</v>
      </c>
      <c r="E3403" t="s">
        <v>844</v>
      </c>
      <c r="F3403" t="s">
        <v>845</v>
      </c>
      <c r="G3403" t="s">
        <v>846</v>
      </c>
      <c r="H3403" t="s">
        <v>452</v>
      </c>
      <c r="I3403" s="3">
        <v>2.58331509752909E-8</v>
      </c>
      <c r="J3403" s="7">
        <v>13377936548.860001</v>
      </c>
      <c r="K3403">
        <v>3.6555</v>
      </c>
      <c r="L3403" s="3">
        <f t="shared" si="265"/>
        <v>0.99383417865528345</v>
      </c>
      <c r="M3403" s="3">
        <f t="shared" si="266"/>
        <v>2.5993421770062972E-8</v>
      </c>
      <c r="N3403">
        <f t="shared" si="267"/>
        <v>347.73834712765864</v>
      </c>
      <c r="O3403">
        <f t="shared" si="268"/>
        <v>9.5127437321203284E-5</v>
      </c>
      <c r="P3403" s="3">
        <f t="shared" si="269"/>
        <v>2.5993421770062972E-8</v>
      </c>
      <c r="Q3403" t="s">
        <v>1638</v>
      </c>
      <c r="R3403" t="s">
        <v>452</v>
      </c>
      <c r="S3403" t="s">
        <v>846</v>
      </c>
    </row>
    <row r="3404" spans="1:19" x14ac:dyDescent="0.35">
      <c r="A3404" t="s">
        <v>73</v>
      </c>
      <c r="B3404" t="s">
        <v>68</v>
      </c>
      <c r="C3404" t="s">
        <v>1636</v>
      </c>
      <c r="D3404" t="s">
        <v>1636</v>
      </c>
      <c r="E3404" t="s">
        <v>954</v>
      </c>
      <c r="H3404" t="s">
        <v>128</v>
      </c>
      <c r="I3404" s="3">
        <v>1.533010743968574E-3</v>
      </c>
      <c r="J3404" s="7">
        <v>21676291853.040001</v>
      </c>
      <c r="K3404">
        <v>3.6555</v>
      </c>
      <c r="L3404" s="3">
        <f t="shared" si="265"/>
        <v>0.98764704500475498</v>
      </c>
      <c r="M3404" s="3">
        <f t="shared" si="266"/>
        <v>1.552184813109215E-3</v>
      </c>
      <c r="N3404">
        <f t="shared" si="267"/>
        <v>33645611.018811695</v>
      </c>
      <c r="O3404">
        <f t="shared" si="268"/>
        <v>9.2041064201372436</v>
      </c>
      <c r="P3404" s="3">
        <f t="shared" si="269"/>
        <v>1.552184813109215E-3</v>
      </c>
      <c r="Q3404" t="s">
        <v>1637</v>
      </c>
    </row>
    <row r="3405" spans="1:19" x14ac:dyDescent="0.35">
      <c r="A3405" t="s">
        <v>73</v>
      </c>
      <c r="B3405" t="s">
        <v>68</v>
      </c>
      <c r="C3405" t="s">
        <v>1636</v>
      </c>
      <c r="D3405" t="s">
        <v>1636</v>
      </c>
      <c r="E3405" t="s">
        <v>1125</v>
      </c>
      <c r="H3405" t="s">
        <v>128</v>
      </c>
      <c r="I3405" s="3">
        <v>5.4366718730557914E-3</v>
      </c>
      <c r="J3405" s="7">
        <v>21676291853.040001</v>
      </c>
      <c r="K3405">
        <v>3.6555</v>
      </c>
      <c r="L3405" s="3">
        <f t="shared" si="265"/>
        <v>0.98764704500475498</v>
      </c>
      <c r="M3405" s="3">
        <f t="shared" si="266"/>
        <v>5.5046708240084055E-3</v>
      </c>
      <c r="N3405">
        <f t="shared" si="267"/>
        <v>119320851.33612038</v>
      </c>
      <c r="O3405">
        <f t="shared" si="268"/>
        <v>32.641458442380085</v>
      </c>
      <c r="P3405" s="3">
        <f t="shared" si="269"/>
        <v>5.5046708240084055E-3</v>
      </c>
      <c r="Q3405" t="s">
        <v>1637</v>
      </c>
    </row>
    <row r="3406" spans="1:19" x14ac:dyDescent="0.35">
      <c r="A3406" t="s">
        <v>73</v>
      </c>
      <c r="B3406" t="s">
        <v>68</v>
      </c>
      <c r="C3406" t="s">
        <v>76</v>
      </c>
      <c r="D3406" t="s">
        <v>77</v>
      </c>
      <c r="E3406" t="s">
        <v>1138</v>
      </c>
      <c r="F3406" t="s">
        <v>1139</v>
      </c>
      <c r="H3406" t="s">
        <v>128</v>
      </c>
      <c r="I3406" s="3">
        <v>4.8772860414788199E-4</v>
      </c>
      <c r="J3406" s="7">
        <v>3523576276.3899999</v>
      </c>
      <c r="K3406">
        <v>3.6555</v>
      </c>
      <c r="L3406" s="3">
        <f t="shared" si="265"/>
        <v>0.96427497067965462</v>
      </c>
      <c r="M3406" s="3">
        <f t="shared" si="266"/>
        <v>5.057982618838627E-4</v>
      </c>
      <c r="N3406">
        <f t="shared" si="267"/>
        <v>1782218.756213275</v>
      </c>
      <c r="O3406">
        <f t="shared" si="268"/>
        <v>0.48754445526283002</v>
      </c>
      <c r="P3406" s="3">
        <f t="shared" si="269"/>
        <v>5.057982618838627E-4</v>
      </c>
      <c r="Q3406" t="s">
        <v>1638</v>
      </c>
      <c r="R3406" t="s">
        <v>920</v>
      </c>
      <c r="S3406" t="s">
        <v>1140</v>
      </c>
    </row>
    <row r="3407" spans="1:19" x14ac:dyDescent="0.35">
      <c r="A3407" t="s">
        <v>73</v>
      </c>
      <c r="B3407" t="s">
        <v>68</v>
      </c>
      <c r="C3407" t="s">
        <v>39</v>
      </c>
      <c r="D3407" t="s">
        <v>40</v>
      </c>
      <c r="E3407" t="s">
        <v>1138</v>
      </c>
      <c r="F3407" t="s">
        <v>1139</v>
      </c>
      <c r="H3407" t="s">
        <v>128</v>
      </c>
      <c r="I3407" s="3">
        <v>3.2803713677566392E-4</v>
      </c>
      <c r="J3407" s="7">
        <v>13377936548.860001</v>
      </c>
      <c r="K3407">
        <v>3.6555</v>
      </c>
      <c r="L3407" s="3">
        <f t="shared" si="265"/>
        <v>0.99383417865528345</v>
      </c>
      <c r="M3407" s="3">
        <f t="shared" si="266"/>
        <v>3.3007230363068981E-4</v>
      </c>
      <c r="N3407">
        <f t="shared" si="267"/>
        <v>4415686.3345074207</v>
      </c>
      <c r="O3407">
        <f t="shared" si="268"/>
        <v>1.2079568689666038</v>
      </c>
      <c r="P3407" s="3">
        <f t="shared" si="269"/>
        <v>3.3007230363068981E-4</v>
      </c>
      <c r="Q3407" t="s">
        <v>1638</v>
      </c>
      <c r="R3407" t="s">
        <v>920</v>
      </c>
      <c r="S3407" t="s">
        <v>1140</v>
      </c>
    </row>
    <row r="3408" spans="1:19" x14ac:dyDescent="0.35">
      <c r="A3408" t="s">
        <v>73</v>
      </c>
      <c r="B3408" t="s">
        <v>68</v>
      </c>
      <c r="C3408" t="s">
        <v>1636</v>
      </c>
      <c r="D3408" t="s">
        <v>1636</v>
      </c>
      <c r="E3408" t="s">
        <v>1038</v>
      </c>
      <c r="F3408" t="s">
        <v>1039</v>
      </c>
      <c r="H3408" t="s">
        <v>128</v>
      </c>
      <c r="I3408" s="3">
        <v>4.9013573915288391E-3</v>
      </c>
      <c r="J3408" s="7">
        <v>21676291853.040001</v>
      </c>
      <c r="K3408">
        <v>3.6555</v>
      </c>
      <c r="L3408" s="3">
        <f t="shared" si="265"/>
        <v>0.98764704500475498</v>
      </c>
      <c r="M3408" s="3">
        <f t="shared" si="266"/>
        <v>4.9626609185118775E-3</v>
      </c>
      <c r="N3408">
        <f t="shared" si="267"/>
        <v>107572086.43733902</v>
      </c>
      <c r="O3408">
        <f t="shared" si="268"/>
        <v>29.427461752794155</v>
      </c>
      <c r="P3408" s="3">
        <f t="shared" si="269"/>
        <v>4.9626609185118775E-3</v>
      </c>
      <c r="Q3408" t="s">
        <v>1637</v>
      </c>
    </row>
    <row r="3409" spans="1:19" x14ac:dyDescent="0.35">
      <c r="A3409" t="s">
        <v>73</v>
      </c>
      <c r="B3409" t="s">
        <v>68</v>
      </c>
      <c r="C3409" t="s">
        <v>1636</v>
      </c>
      <c r="D3409" t="s">
        <v>1636</v>
      </c>
      <c r="E3409" t="s">
        <v>1035</v>
      </c>
      <c r="F3409" t="s">
        <v>1036</v>
      </c>
      <c r="H3409" t="s">
        <v>128</v>
      </c>
      <c r="I3409" s="3">
        <v>3.4668963270848268E-3</v>
      </c>
      <c r="J3409" s="7">
        <v>21676291853.040001</v>
      </c>
      <c r="K3409">
        <v>3.6555</v>
      </c>
      <c r="L3409" s="3">
        <f t="shared" si="265"/>
        <v>0.98764704500475498</v>
      </c>
      <c r="M3409" s="3">
        <f t="shared" si="266"/>
        <v>3.5102583910106627E-3</v>
      </c>
      <c r="N3409">
        <f t="shared" si="267"/>
        <v>76089385.363129735</v>
      </c>
      <c r="O3409">
        <f t="shared" si="268"/>
        <v>20.81504181729715</v>
      </c>
      <c r="P3409" s="3">
        <f t="shared" si="269"/>
        <v>3.5102583910106631E-3</v>
      </c>
      <c r="Q3409" t="s">
        <v>1637</v>
      </c>
    </row>
    <row r="3410" spans="1:19" x14ac:dyDescent="0.35">
      <c r="A3410" t="s">
        <v>73</v>
      </c>
      <c r="B3410" t="s">
        <v>68</v>
      </c>
      <c r="C3410" t="s">
        <v>76</v>
      </c>
      <c r="D3410" t="s">
        <v>77</v>
      </c>
      <c r="E3410" t="s">
        <v>844</v>
      </c>
      <c r="F3410" t="s">
        <v>845</v>
      </c>
      <c r="G3410" t="s">
        <v>846</v>
      </c>
      <c r="H3410" t="s">
        <v>452</v>
      </c>
      <c r="I3410" s="3">
        <v>8.2383517981493697E-8</v>
      </c>
      <c r="J3410" s="7">
        <v>3523576276.3899999</v>
      </c>
      <c r="K3410">
        <v>3.6555</v>
      </c>
      <c r="L3410" s="3">
        <f t="shared" si="265"/>
        <v>0.96427497067965462</v>
      </c>
      <c r="M3410" s="3">
        <f t="shared" si="266"/>
        <v>8.5435711271678997E-8</v>
      </c>
      <c r="N3410">
        <f t="shared" si="267"/>
        <v>301.0392453933938</v>
      </c>
      <c r="O3410">
        <f t="shared" si="268"/>
        <v>8.2352412910243148E-5</v>
      </c>
      <c r="P3410" s="3">
        <f t="shared" si="269"/>
        <v>8.5435711271678997E-8</v>
      </c>
      <c r="Q3410" t="s">
        <v>1638</v>
      </c>
      <c r="R3410" t="s">
        <v>452</v>
      </c>
      <c r="S3410" t="s">
        <v>846</v>
      </c>
    </row>
    <row r="3411" spans="1:19" x14ac:dyDescent="0.35">
      <c r="A3411" t="s">
        <v>73</v>
      </c>
      <c r="B3411" t="s">
        <v>68</v>
      </c>
      <c r="C3411" t="s">
        <v>39</v>
      </c>
      <c r="D3411" t="s">
        <v>40</v>
      </c>
      <c r="E3411" t="s">
        <v>853</v>
      </c>
      <c r="F3411" t="s">
        <v>854</v>
      </c>
      <c r="G3411" t="s">
        <v>855</v>
      </c>
      <c r="H3411" t="s">
        <v>452</v>
      </c>
      <c r="I3411" s="3">
        <v>7.3756284031841644E-3</v>
      </c>
      <c r="J3411" s="7">
        <v>13377936548.860001</v>
      </c>
      <c r="K3411">
        <v>3.6555</v>
      </c>
      <c r="L3411" s="3">
        <f t="shared" si="265"/>
        <v>0.99383417865528345</v>
      </c>
      <c r="M3411" s="3">
        <f t="shared" si="266"/>
        <v>7.4213873517248391E-3</v>
      </c>
      <c r="N3411">
        <f t="shared" si="267"/>
        <v>99282849.09588705</v>
      </c>
      <c r="O3411">
        <f t="shared" si="268"/>
        <v>27.15985476566463</v>
      </c>
      <c r="P3411" s="3">
        <f t="shared" si="269"/>
        <v>7.4213873517248391E-3</v>
      </c>
      <c r="Q3411" t="s">
        <v>1638</v>
      </c>
      <c r="R3411" t="s">
        <v>452</v>
      </c>
      <c r="S3411" t="s">
        <v>855</v>
      </c>
    </row>
    <row r="3412" spans="1:19" x14ac:dyDescent="0.35">
      <c r="A3412" t="s">
        <v>73</v>
      </c>
      <c r="B3412" t="s">
        <v>68</v>
      </c>
      <c r="C3412" t="s">
        <v>1636</v>
      </c>
      <c r="D3412" t="s">
        <v>1636</v>
      </c>
      <c r="E3412" t="s">
        <v>964</v>
      </c>
      <c r="H3412" t="s">
        <v>128</v>
      </c>
      <c r="I3412" s="3">
        <v>5.7462070712533762E-3</v>
      </c>
      <c r="J3412" s="7">
        <v>21676291853.040001</v>
      </c>
      <c r="K3412">
        <v>3.6555</v>
      </c>
      <c r="L3412" s="3">
        <f t="shared" si="265"/>
        <v>0.98764704500475498</v>
      </c>
      <c r="M3412" s="3">
        <f t="shared" si="266"/>
        <v>5.8180775210295004E-3</v>
      </c>
      <c r="N3412">
        <f t="shared" si="267"/>
        <v>126114346.36944692</v>
      </c>
      <c r="O3412">
        <f t="shared" si="268"/>
        <v>34.499889582669113</v>
      </c>
      <c r="P3412" s="3">
        <f t="shared" si="269"/>
        <v>5.8180775210295004E-3</v>
      </c>
      <c r="Q3412" t="s">
        <v>1637</v>
      </c>
    </row>
    <row r="3413" spans="1:19" x14ac:dyDescent="0.35">
      <c r="A3413" t="s">
        <v>73</v>
      </c>
      <c r="B3413" t="s">
        <v>68</v>
      </c>
      <c r="C3413" t="s">
        <v>1636</v>
      </c>
      <c r="D3413" t="s">
        <v>1636</v>
      </c>
      <c r="E3413" t="s">
        <v>1084</v>
      </c>
      <c r="F3413" t="s">
        <v>1085</v>
      </c>
      <c r="H3413" t="s">
        <v>128</v>
      </c>
      <c r="I3413" s="3">
        <v>7.2913576425028843E-3</v>
      </c>
      <c r="J3413" s="7">
        <v>21676291853.040001</v>
      </c>
      <c r="K3413">
        <v>3.6555</v>
      </c>
      <c r="L3413" s="3">
        <f t="shared" si="265"/>
        <v>0.98764704500475498</v>
      </c>
      <c r="M3413" s="3">
        <f t="shared" si="266"/>
        <v>7.3825539998125349E-3</v>
      </c>
      <c r="N3413">
        <f t="shared" si="267"/>
        <v>160026395.12076432</v>
      </c>
      <c r="O3413">
        <f t="shared" si="268"/>
        <v>43.77688281240988</v>
      </c>
      <c r="P3413" s="3">
        <f t="shared" si="269"/>
        <v>7.3825539998125349E-3</v>
      </c>
      <c r="Q3413" t="s">
        <v>1637</v>
      </c>
    </row>
    <row r="3414" spans="1:19" x14ac:dyDescent="0.35">
      <c r="A3414" t="s">
        <v>73</v>
      </c>
      <c r="B3414" t="s">
        <v>68</v>
      </c>
      <c r="C3414" t="s">
        <v>39</v>
      </c>
      <c r="D3414" t="s">
        <v>40</v>
      </c>
      <c r="E3414" t="s">
        <v>1144</v>
      </c>
      <c r="F3414" t="s">
        <v>1145</v>
      </c>
      <c r="H3414" t="s">
        <v>128</v>
      </c>
      <c r="I3414" s="3">
        <v>8.5705080298474092E-4</v>
      </c>
      <c r="J3414" s="7">
        <v>13377936548.860001</v>
      </c>
      <c r="K3414">
        <v>3.6555</v>
      </c>
      <c r="L3414" s="3">
        <f t="shared" si="265"/>
        <v>0.99383417865528345</v>
      </c>
      <c r="M3414" s="3">
        <f t="shared" si="266"/>
        <v>8.6236801006822031E-4</v>
      </c>
      <c r="N3414">
        <f t="shared" si="267"/>
        <v>11536704.520459313</v>
      </c>
      <c r="O3414">
        <f t="shared" si="268"/>
        <v>3.1559853701160749</v>
      </c>
      <c r="P3414" s="3">
        <f t="shared" si="269"/>
        <v>8.6236801006822031E-4</v>
      </c>
      <c r="Q3414" t="s">
        <v>1638</v>
      </c>
      <c r="R3414" t="s">
        <v>920</v>
      </c>
      <c r="S3414" t="s">
        <v>1146</v>
      </c>
    </row>
    <row r="3415" spans="1:19" x14ac:dyDescent="0.35">
      <c r="A3415" t="s">
        <v>73</v>
      </c>
      <c r="B3415" t="s">
        <v>68</v>
      </c>
      <c r="C3415" t="s">
        <v>76</v>
      </c>
      <c r="D3415" t="s">
        <v>77</v>
      </c>
      <c r="E3415" t="s">
        <v>1144</v>
      </c>
      <c r="F3415" t="s">
        <v>1145</v>
      </c>
      <c r="H3415" t="s">
        <v>128</v>
      </c>
      <c r="I3415" s="3">
        <v>1.1956270556422999E-3</v>
      </c>
      <c r="J3415" s="7">
        <v>3523576276.3899999</v>
      </c>
      <c r="K3415">
        <v>3.6555</v>
      </c>
      <c r="L3415" s="3">
        <f t="shared" si="265"/>
        <v>0.96427497067965462</v>
      </c>
      <c r="M3415" s="3">
        <f t="shared" si="266"/>
        <v>1.2399233538122226E-3</v>
      </c>
      <c r="N3415">
        <f t="shared" si="267"/>
        <v>4368964.5140346717</v>
      </c>
      <c r="O3415">
        <f t="shared" si="268"/>
        <v>1.1951756296087188</v>
      </c>
      <c r="P3415" s="3">
        <f t="shared" si="269"/>
        <v>1.2399233538122226E-3</v>
      </c>
      <c r="Q3415" t="s">
        <v>1638</v>
      </c>
      <c r="R3415" t="s">
        <v>920</v>
      </c>
      <c r="S3415" t="s">
        <v>1146</v>
      </c>
    </row>
    <row r="3416" spans="1:19" x14ac:dyDescent="0.35">
      <c r="A3416" t="s">
        <v>73</v>
      </c>
      <c r="B3416" t="s">
        <v>68</v>
      </c>
      <c r="C3416" t="s">
        <v>1636</v>
      </c>
      <c r="D3416" t="s">
        <v>1636</v>
      </c>
      <c r="E3416" t="s">
        <v>1067</v>
      </c>
      <c r="F3416" t="s">
        <v>1068</v>
      </c>
      <c r="H3416" t="s">
        <v>128</v>
      </c>
      <c r="I3416" s="3">
        <v>1.430955434214237E-2</v>
      </c>
      <c r="J3416" s="7">
        <v>21676291853.040001</v>
      </c>
      <c r="K3416">
        <v>3.6555</v>
      </c>
      <c r="L3416" s="3">
        <f t="shared" si="265"/>
        <v>0.98764704500475498</v>
      </c>
      <c r="M3416" s="3">
        <f t="shared" si="266"/>
        <v>1.4488530507448111E-2</v>
      </c>
      <c r="N3416">
        <f t="shared" si="267"/>
        <v>314057615.80111897</v>
      </c>
      <c r="O3416">
        <f t="shared" si="268"/>
        <v>85.91372337604129</v>
      </c>
      <c r="P3416" s="3">
        <f t="shared" si="269"/>
        <v>1.4488530507448109E-2</v>
      </c>
      <c r="Q3416" t="s">
        <v>1637</v>
      </c>
    </row>
    <row r="3417" spans="1:19" x14ac:dyDescent="0.35">
      <c r="A3417" t="s">
        <v>73</v>
      </c>
      <c r="B3417" t="s">
        <v>68</v>
      </c>
      <c r="C3417" t="s">
        <v>1636</v>
      </c>
      <c r="D3417" t="s">
        <v>1636</v>
      </c>
      <c r="E3417" t="s">
        <v>943</v>
      </c>
      <c r="H3417" t="s">
        <v>128</v>
      </c>
      <c r="I3417" s="3">
        <v>1.100590539499658E-2</v>
      </c>
      <c r="J3417" s="7">
        <v>21676291853.040001</v>
      </c>
      <c r="K3417">
        <v>3.6555</v>
      </c>
      <c r="L3417" s="3">
        <f t="shared" si="265"/>
        <v>0.98764704500475498</v>
      </c>
      <c r="M3417" s="3">
        <f t="shared" si="266"/>
        <v>1.114356130630006E-2</v>
      </c>
      <c r="N3417">
        <f t="shared" si="267"/>
        <v>241551087.15760377</v>
      </c>
      <c r="O3417">
        <f t="shared" si="268"/>
        <v>66.078809234743204</v>
      </c>
      <c r="P3417" s="3">
        <f t="shared" si="269"/>
        <v>1.114356130630006E-2</v>
      </c>
      <c r="Q3417" t="s">
        <v>1637</v>
      </c>
    </row>
    <row r="3418" spans="1:19" x14ac:dyDescent="0.35">
      <c r="A3418" t="s">
        <v>73</v>
      </c>
      <c r="B3418" t="s">
        <v>68</v>
      </c>
      <c r="C3418" t="s">
        <v>76</v>
      </c>
      <c r="D3418" t="s">
        <v>77</v>
      </c>
      <c r="E3418" t="s">
        <v>880</v>
      </c>
      <c r="F3418" t="s">
        <v>881</v>
      </c>
      <c r="G3418" t="s">
        <v>882</v>
      </c>
      <c r="H3418" t="s">
        <v>452</v>
      </c>
      <c r="I3418" s="3">
        <v>9.3311878481826996E-2</v>
      </c>
      <c r="J3418" s="7">
        <v>3523576276.3899999</v>
      </c>
      <c r="K3418">
        <v>3.6555</v>
      </c>
      <c r="L3418" s="3">
        <f t="shared" si="265"/>
        <v>0.96427497067965462</v>
      </c>
      <c r="M3418" s="3">
        <f t="shared" si="266"/>
        <v>9.6768952134117445E-2</v>
      </c>
      <c r="N3418">
        <f t="shared" si="267"/>
        <v>340972784.03089565</v>
      </c>
      <c r="O3418">
        <f t="shared" si="268"/>
        <v>93.276647252330918</v>
      </c>
      <c r="P3418" s="3">
        <f t="shared" si="269"/>
        <v>9.6768952134117431E-2</v>
      </c>
      <c r="Q3418" t="s">
        <v>1638</v>
      </c>
      <c r="R3418" t="s">
        <v>452</v>
      </c>
      <c r="S3418" t="s">
        <v>882</v>
      </c>
    </row>
    <row r="3419" spans="1:19" x14ac:dyDescent="0.35">
      <c r="A3419" t="s">
        <v>73</v>
      </c>
      <c r="B3419" t="s">
        <v>68</v>
      </c>
      <c r="C3419" t="s">
        <v>39</v>
      </c>
      <c r="D3419" t="s">
        <v>40</v>
      </c>
      <c r="E3419" t="s">
        <v>880</v>
      </c>
      <c r="F3419" t="s">
        <v>881</v>
      </c>
      <c r="G3419" t="s">
        <v>882</v>
      </c>
      <c r="H3419" t="s">
        <v>452</v>
      </c>
      <c r="I3419" s="3">
        <v>5.2184440165426199E-2</v>
      </c>
      <c r="J3419" s="7">
        <v>13377936548.860001</v>
      </c>
      <c r="K3419">
        <v>3.6555</v>
      </c>
      <c r="L3419" s="3">
        <f t="shared" si="265"/>
        <v>0.99383417865528345</v>
      </c>
      <c r="M3419" s="3">
        <f t="shared" si="266"/>
        <v>5.2508196323087661E-2</v>
      </c>
      <c r="N3419">
        <f t="shared" si="267"/>
        <v>702451318.70535076</v>
      </c>
      <c r="O3419">
        <f t="shared" si="268"/>
        <v>192.16285561629073</v>
      </c>
      <c r="P3419" s="3">
        <f t="shared" si="269"/>
        <v>5.2508196323087661E-2</v>
      </c>
      <c r="Q3419" t="s">
        <v>1638</v>
      </c>
      <c r="R3419" t="s">
        <v>452</v>
      </c>
      <c r="S3419" t="s">
        <v>882</v>
      </c>
    </row>
    <row r="3420" spans="1:19" x14ac:dyDescent="0.35">
      <c r="A3420" t="s">
        <v>73</v>
      </c>
      <c r="B3420" t="s">
        <v>68</v>
      </c>
      <c r="C3420" t="s">
        <v>1636</v>
      </c>
      <c r="D3420" t="s">
        <v>1636</v>
      </c>
      <c r="E3420" t="s">
        <v>1018</v>
      </c>
      <c r="H3420" t="s">
        <v>128</v>
      </c>
      <c r="I3420" s="3">
        <v>8.6986321439259402E-3</v>
      </c>
      <c r="J3420" s="7">
        <v>21676291853.040001</v>
      </c>
      <c r="K3420">
        <v>3.6555</v>
      </c>
      <c r="L3420" s="3">
        <f t="shared" si="265"/>
        <v>0.98764704500475498</v>
      </c>
      <c r="M3420" s="3">
        <f t="shared" si="266"/>
        <v>8.8074299294684383E-3</v>
      </c>
      <c r="N3420">
        <f t="shared" si="267"/>
        <v>190912421.62635738</v>
      </c>
      <c r="O3420">
        <f t="shared" si="268"/>
        <v>52.226076221134555</v>
      </c>
      <c r="P3420" s="3">
        <f t="shared" si="269"/>
        <v>8.8074299294684383E-3</v>
      </c>
      <c r="Q3420" t="s">
        <v>1637</v>
      </c>
    </row>
    <row r="3421" spans="1:19" x14ac:dyDescent="0.35">
      <c r="A3421" t="s">
        <v>73</v>
      </c>
      <c r="B3421" t="s">
        <v>68</v>
      </c>
      <c r="C3421" t="s">
        <v>39</v>
      </c>
      <c r="D3421" t="s">
        <v>40</v>
      </c>
      <c r="E3421" t="s">
        <v>1147</v>
      </c>
      <c r="F3421" t="s">
        <v>1148</v>
      </c>
      <c r="H3421" t="s">
        <v>128</v>
      </c>
      <c r="I3421" s="3">
        <v>2.3780668191223549E-4</v>
      </c>
      <c r="J3421" s="7">
        <v>13377936548.860001</v>
      </c>
      <c r="K3421">
        <v>3.6555</v>
      </c>
      <c r="L3421" s="3">
        <f t="shared" si="265"/>
        <v>0.99383417865528345</v>
      </c>
      <c r="M3421" s="3">
        <f t="shared" si="266"/>
        <v>2.3928205229770025E-4</v>
      </c>
      <c r="N3421">
        <f t="shared" si="267"/>
        <v>3201100.1129196342</v>
      </c>
      <c r="O3421">
        <f t="shared" si="268"/>
        <v>0.87569419037604557</v>
      </c>
      <c r="P3421" s="3">
        <f t="shared" si="269"/>
        <v>2.3928205229770025E-4</v>
      </c>
      <c r="Q3421" t="s">
        <v>1638</v>
      </c>
      <c r="R3421" t="s">
        <v>920</v>
      </c>
      <c r="S3421" t="s">
        <v>1149</v>
      </c>
    </row>
    <row r="3422" spans="1:19" x14ac:dyDescent="0.35">
      <c r="A3422" t="s">
        <v>73</v>
      </c>
      <c r="B3422" t="s">
        <v>68</v>
      </c>
      <c r="C3422" t="s">
        <v>1636</v>
      </c>
      <c r="D3422" t="s">
        <v>1636</v>
      </c>
      <c r="E3422" t="s">
        <v>1072</v>
      </c>
      <c r="F3422" t="s">
        <v>1073</v>
      </c>
      <c r="H3422" t="s">
        <v>128</v>
      </c>
      <c r="I3422" s="3">
        <v>9.6921788786837673E-3</v>
      </c>
      <c r="J3422" s="7">
        <v>21676291853.040001</v>
      </c>
      <c r="K3422">
        <v>3.6555</v>
      </c>
      <c r="L3422" s="3">
        <f t="shared" si="265"/>
        <v>0.98764704500475498</v>
      </c>
      <c r="M3422" s="3">
        <f t="shared" si="266"/>
        <v>9.813403409349648E-3</v>
      </c>
      <c r="N3422">
        <f t="shared" si="267"/>
        <v>212718196.37268075</v>
      </c>
      <c r="O3422">
        <f t="shared" si="268"/>
        <v>58.191272431317394</v>
      </c>
      <c r="P3422" s="3">
        <f t="shared" si="269"/>
        <v>9.813403409349648E-3</v>
      </c>
      <c r="Q3422" t="s">
        <v>1637</v>
      </c>
    </row>
    <row r="3423" spans="1:19" x14ac:dyDescent="0.35">
      <c r="A3423" t="s">
        <v>73</v>
      </c>
      <c r="B3423" t="s">
        <v>68</v>
      </c>
      <c r="C3423" t="s">
        <v>76</v>
      </c>
      <c r="D3423" t="s">
        <v>77</v>
      </c>
      <c r="E3423" t="s">
        <v>1147</v>
      </c>
      <c r="F3423" t="s">
        <v>1148</v>
      </c>
      <c r="H3423" t="s">
        <v>128</v>
      </c>
      <c r="I3423" s="3">
        <v>8.74628297754115E-4</v>
      </c>
      <c r="J3423" s="7">
        <v>3523576276.3899999</v>
      </c>
      <c r="K3423">
        <v>3.6555</v>
      </c>
      <c r="L3423" s="3">
        <f t="shared" si="265"/>
        <v>0.96427497067965462</v>
      </c>
      <c r="M3423" s="3">
        <f t="shared" si="266"/>
        <v>9.0703204412497245E-4</v>
      </c>
      <c r="N3423">
        <f t="shared" si="267"/>
        <v>3195996.5926042804</v>
      </c>
      <c r="O3423">
        <f t="shared" si="268"/>
        <v>0.87429806937608556</v>
      </c>
      <c r="P3423" s="3">
        <f t="shared" si="269"/>
        <v>9.0703204412497245E-4</v>
      </c>
      <c r="Q3423" t="s">
        <v>1638</v>
      </c>
      <c r="R3423" t="s">
        <v>920</v>
      </c>
      <c r="S3423" t="s">
        <v>1149</v>
      </c>
    </row>
    <row r="3424" spans="1:19" x14ac:dyDescent="0.35">
      <c r="A3424" t="s">
        <v>73</v>
      </c>
      <c r="B3424" t="s">
        <v>68</v>
      </c>
      <c r="C3424" t="s">
        <v>1636</v>
      </c>
      <c r="D3424" t="s">
        <v>1636</v>
      </c>
      <c r="E3424" t="s">
        <v>1064</v>
      </c>
      <c r="F3424" t="s">
        <v>1065</v>
      </c>
      <c r="H3424" t="s">
        <v>128</v>
      </c>
      <c r="I3424" s="3">
        <v>2.3979225682488978E-3</v>
      </c>
      <c r="J3424" s="7">
        <v>21676291853.040001</v>
      </c>
      <c r="K3424">
        <v>3.6555</v>
      </c>
      <c r="L3424" s="3">
        <f t="shared" si="265"/>
        <v>0.98764704500475498</v>
      </c>
      <c r="M3424" s="3">
        <f t="shared" si="266"/>
        <v>2.4279144866345983E-3</v>
      </c>
      <c r="N3424">
        <f t="shared" si="267"/>
        <v>52628183.006515339</v>
      </c>
      <c r="O3424">
        <f t="shared" si="268"/>
        <v>14.396986186982721</v>
      </c>
      <c r="P3424" s="3">
        <f t="shared" si="269"/>
        <v>2.4279144866345983E-3</v>
      </c>
      <c r="Q3424" t="s">
        <v>1637</v>
      </c>
    </row>
    <row r="3425" spans="1:19" x14ac:dyDescent="0.35">
      <c r="A3425" t="s">
        <v>73</v>
      </c>
      <c r="B3425" t="s">
        <v>68</v>
      </c>
      <c r="C3425" t="s">
        <v>29</v>
      </c>
      <c r="D3425" t="s">
        <v>30</v>
      </c>
      <c r="E3425" t="s">
        <v>880</v>
      </c>
      <c r="F3425" t="s">
        <v>881</v>
      </c>
      <c r="G3425" t="s">
        <v>882</v>
      </c>
      <c r="H3425" t="s">
        <v>452</v>
      </c>
      <c r="I3425" s="3">
        <v>6.9620620391667486E-3</v>
      </c>
      <c r="J3425" s="7">
        <v>4774779027.79</v>
      </c>
      <c r="K3425">
        <v>3.6555</v>
      </c>
      <c r="L3425" s="3">
        <f t="shared" si="265"/>
        <v>0.98755954466773221</v>
      </c>
      <c r="M3425" s="3">
        <f t="shared" si="266"/>
        <v>7.0497643172586196E-3</v>
      </c>
      <c r="N3425">
        <f t="shared" si="267"/>
        <v>33661066.812908746</v>
      </c>
      <c r="O3425">
        <f t="shared" si="268"/>
        <v>9.2083345131743251</v>
      </c>
      <c r="P3425" s="3">
        <f t="shared" si="269"/>
        <v>7.0497643172586196E-3</v>
      </c>
      <c r="Q3425" t="s">
        <v>1638</v>
      </c>
      <c r="R3425" t="s">
        <v>452</v>
      </c>
      <c r="S3425" t="s">
        <v>882</v>
      </c>
    </row>
    <row r="3426" spans="1:19" x14ac:dyDescent="0.35">
      <c r="A3426" t="s">
        <v>73</v>
      </c>
      <c r="B3426" t="s">
        <v>68</v>
      </c>
      <c r="C3426" t="s">
        <v>1636</v>
      </c>
      <c r="D3426" t="s">
        <v>1636</v>
      </c>
      <c r="E3426" t="s">
        <v>998</v>
      </c>
      <c r="H3426" t="s">
        <v>128</v>
      </c>
      <c r="I3426" s="3">
        <v>3.6056101287516582E-3</v>
      </c>
      <c r="J3426" s="7">
        <v>21676291853.040001</v>
      </c>
      <c r="K3426">
        <v>3.6555</v>
      </c>
      <c r="L3426" s="3">
        <f t="shared" si="265"/>
        <v>0.98764704500475498</v>
      </c>
      <c r="M3426" s="3">
        <f t="shared" si="266"/>
        <v>3.650707149874882E-3</v>
      </c>
      <c r="N3426">
        <f t="shared" si="267"/>
        <v>79133793.650667787</v>
      </c>
      <c r="O3426">
        <f t="shared" si="268"/>
        <v>21.647871331053967</v>
      </c>
      <c r="P3426" s="3">
        <f t="shared" si="269"/>
        <v>3.650707149874882E-3</v>
      </c>
      <c r="Q3426" t="s">
        <v>1637</v>
      </c>
    </row>
    <row r="3427" spans="1:19" x14ac:dyDescent="0.35">
      <c r="A3427" t="s">
        <v>73</v>
      </c>
      <c r="B3427" t="s">
        <v>68</v>
      </c>
      <c r="C3427" t="s">
        <v>39</v>
      </c>
      <c r="D3427" t="s">
        <v>40</v>
      </c>
      <c r="E3427" t="s">
        <v>1475</v>
      </c>
      <c r="F3427" t="s">
        <v>1476</v>
      </c>
      <c r="G3427" t="s">
        <v>1477</v>
      </c>
      <c r="H3427" t="s">
        <v>452</v>
      </c>
      <c r="I3427" s="3">
        <v>3.82814232171371E-3</v>
      </c>
      <c r="J3427" s="7">
        <v>13377936548.860001</v>
      </c>
      <c r="K3427">
        <v>3.6555</v>
      </c>
      <c r="L3427" s="3">
        <f t="shared" si="265"/>
        <v>0.99383417865528345</v>
      </c>
      <c r="M3427" s="3">
        <f t="shared" si="266"/>
        <v>3.8518924021041555E-3</v>
      </c>
      <c r="N3427">
        <f t="shared" si="267"/>
        <v>51530372.148385324</v>
      </c>
      <c r="O3427">
        <f t="shared" si="268"/>
        <v>14.096668622181733</v>
      </c>
      <c r="P3427" s="3">
        <f t="shared" si="269"/>
        <v>3.8518924021041555E-3</v>
      </c>
      <c r="Q3427" t="s">
        <v>1638</v>
      </c>
      <c r="R3427" t="s">
        <v>452</v>
      </c>
      <c r="S3427" t="s">
        <v>1477</v>
      </c>
    </row>
    <row r="3428" spans="1:19" x14ac:dyDescent="0.35">
      <c r="A3428" t="s">
        <v>73</v>
      </c>
      <c r="B3428" t="s">
        <v>68</v>
      </c>
      <c r="C3428" t="s">
        <v>1636</v>
      </c>
      <c r="D3428" t="s">
        <v>1636</v>
      </c>
      <c r="E3428" t="s">
        <v>901</v>
      </c>
      <c r="F3428" t="s">
        <v>630</v>
      </c>
      <c r="G3428" t="s">
        <v>902</v>
      </c>
      <c r="H3428" t="s">
        <v>452</v>
      </c>
      <c r="I3428" s="3">
        <v>3.7900690556406193E-2</v>
      </c>
      <c r="J3428" s="7">
        <v>21676291853.040001</v>
      </c>
      <c r="K3428">
        <v>3.6555</v>
      </c>
      <c r="L3428" s="3">
        <f t="shared" si="265"/>
        <v>0.98764704500475498</v>
      </c>
      <c r="M3428" s="3">
        <f t="shared" si="266"/>
        <v>3.8374731892427946E-2</v>
      </c>
      <c r="N3428">
        <f t="shared" si="267"/>
        <v>831821888.28243017</v>
      </c>
      <c r="O3428">
        <f t="shared" si="268"/>
        <v>227.55351888453842</v>
      </c>
      <c r="P3428" s="3">
        <f t="shared" si="269"/>
        <v>3.8374731892427946E-2</v>
      </c>
      <c r="Q3428" t="s">
        <v>1637</v>
      </c>
    </row>
    <row r="3429" spans="1:19" x14ac:dyDescent="0.35">
      <c r="A3429" t="s">
        <v>73</v>
      </c>
      <c r="B3429" t="s">
        <v>68</v>
      </c>
      <c r="C3429" t="s">
        <v>1636</v>
      </c>
      <c r="D3429" t="s">
        <v>1636</v>
      </c>
      <c r="E3429" t="s">
        <v>245</v>
      </c>
      <c r="F3429" t="s">
        <v>246</v>
      </c>
      <c r="G3429" t="s">
        <v>233</v>
      </c>
      <c r="H3429" t="s">
        <v>128</v>
      </c>
      <c r="I3429" s="3">
        <v>3.813144498741747E-5</v>
      </c>
      <c r="J3429" s="7">
        <v>21676291853.040001</v>
      </c>
      <c r="K3429">
        <v>3.6555</v>
      </c>
      <c r="L3429" s="3">
        <f t="shared" si="265"/>
        <v>0.98764704500475498</v>
      </c>
      <c r="M3429" s="3">
        <f t="shared" si="266"/>
        <v>3.860837247504131E-5</v>
      </c>
      <c r="N3429">
        <f t="shared" si="267"/>
        <v>836886.3497398718</v>
      </c>
      <c r="O3429">
        <f t="shared" si="268"/>
        <v>0.22893895492815533</v>
      </c>
      <c r="P3429" s="3">
        <f t="shared" si="269"/>
        <v>3.860837247504131E-5</v>
      </c>
      <c r="Q3429" t="s">
        <v>1637</v>
      </c>
    </row>
    <row r="3430" spans="1:19" x14ac:dyDescent="0.35">
      <c r="A3430" t="s">
        <v>73</v>
      </c>
      <c r="B3430" t="s">
        <v>68</v>
      </c>
      <c r="C3430" t="s">
        <v>76</v>
      </c>
      <c r="D3430" t="s">
        <v>77</v>
      </c>
      <c r="E3430" t="s">
        <v>1150</v>
      </c>
      <c r="F3430" t="s">
        <v>1150</v>
      </c>
      <c r="H3430" t="s">
        <v>128</v>
      </c>
      <c r="I3430" s="3">
        <v>1.3273580698402101E-3</v>
      </c>
      <c r="J3430" s="7">
        <v>3523576276.3899999</v>
      </c>
      <c r="K3430">
        <v>3.6555</v>
      </c>
      <c r="L3430" s="3">
        <f t="shared" si="265"/>
        <v>0.96427497067965462</v>
      </c>
      <c r="M3430" s="3">
        <f t="shared" si="266"/>
        <v>1.3765348165208954E-3</v>
      </c>
      <c r="N3430">
        <f t="shared" si="267"/>
        <v>4850325.4231178882</v>
      </c>
      <c r="O3430">
        <f t="shared" si="268"/>
        <v>1.3268569068849374</v>
      </c>
      <c r="P3430" s="3">
        <f t="shared" si="269"/>
        <v>1.3765348165208954E-3</v>
      </c>
      <c r="Q3430" t="s">
        <v>1638</v>
      </c>
      <c r="R3430" t="s">
        <v>920</v>
      </c>
      <c r="S3430" t="s">
        <v>1151</v>
      </c>
    </row>
    <row r="3431" spans="1:19" x14ac:dyDescent="0.35">
      <c r="A3431" t="s">
        <v>73</v>
      </c>
      <c r="B3431" t="s">
        <v>68</v>
      </c>
      <c r="C3431" t="s">
        <v>1636</v>
      </c>
      <c r="D3431" t="s">
        <v>1636</v>
      </c>
      <c r="E3431" t="s">
        <v>241</v>
      </c>
      <c r="F3431" t="s">
        <v>242</v>
      </c>
      <c r="G3431" t="s">
        <v>233</v>
      </c>
      <c r="H3431" t="s">
        <v>128</v>
      </c>
      <c r="I3431" s="3">
        <v>2.2146434745504479E-8</v>
      </c>
      <c r="J3431" s="7">
        <v>21676291853.040001</v>
      </c>
      <c r="K3431">
        <v>3.6555</v>
      </c>
      <c r="L3431" s="3">
        <f t="shared" si="265"/>
        <v>0.98764704500475498</v>
      </c>
      <c r="M3431" s="3">
        <f t="shared" si="266"/>
        <v>2.2423430371725415E-8</v>
      </c>
      <c r="N3431">
        <f t="shared" si="267"/>
        <v>486.05682108384133</v>
      </c>
      <c r="O3431">
        <f t="shared" si="268"/>
        <v>1.3296589278726339E-4</v>
      </c>
      <c r="P3431" s="3">
        <f t="shared" si="269"/>
        <v>2.2423430371725415E-8</v>
      </c>
      <c r="Q3431" t="s">
        <v>1637</v>
      </c>
    </row>
    <row r="3432" spans="1:19" x14ac:dyDescent="0.35">
      <c r="A3432" t="s">
        <v>73</v>
      </c>
      <c r="B3432" t="s">
        <v>68</v>
      </c>
      <c r="C3432" t="s">
        <v>39</v>
      </c>
      <c r="D3432" t="s">
        <v>40</v>
      </c>
      <c r="E3432" t="s">
        <v>1150</v>
      </c>
      <c r="F3432" t="s">
        <v>1150</v>
      </c>
      <c r="H3432" t="s">
        <v>128</v>
      </c>
      <c r="I3432" s="3">
        <v>9.9505684689099095E-4</v>
      </c>
      <c r="J3432" s="7">
        <v>13377936548.860001</v>
      </c>
      <c r="K3432">
        <v>3.6555</v>
      </c>
      <c r="L3432" s="3">
        <f t="shared" si="265"/>
        <v>0.99383417865528345</v>
      </c>
      <c r="M3432" s="3">
        <f t="shared" si="266"/>
        <v>1.001230253760604E-3</v>
      </c>
      <c r="N3432">
        <f t="shared" si="267"/>
        <v>13394394.805608356</v>
      </c>
      <c r="O3432">
        <f t="shared" si="268"/>
        <v>3.6641758461519238</v>
      </c>
      <c r="P3432" s="3">
        <f t="shared" si="269"/>
        <v>1.001230253760604E-3</v>
      </c>
      <c r="Q3432" t="s">
        <v>1638</v>
      </c>
      <c r="R3432" t="s">
        <v>920</v>
      </c>
      <c r="S3432" t="s">
        <v>1151</v>
      </c>
    </row>
    <row r="3433" spans="1:19" x14ac:dyDescent="0.35">
      <c r="A3433" t="s">
        <v>73</v>
      </c>
      <c r="B3433" t="s">
        <v>68</v>
      </c>
      <c r="C3433" t="s">
        <v>1636</v>
      </c>
      <c r="D3433" t="s">
        <v>1636</v>
      </c>
      <c r="E3433" t="s">
        <v>243</v>
      </c>
      <c r="F3433" t="s">
        <v>244</v>
      </c>
      <c r="G3433" t="s">
        <v>233</v>
      </c>
      <c r="H3433" t="s">
        <v>128</v>
      </c>
      <c r="I3433" s="3">
        <v>1.9578877400153809E-8</v>
      </c>
      <c r="J3433" s="7">
        <v>21676291853.040001</v>
      </c>
      <c r="K3433">
        <v>3.6555</v>
      </c>
      <c r="L3433" s="3">
        <f t="shared" si="265"/>
        <v>0.98764704500475498</v>
      </c>
      <c r="M3433" s="3">
        <f t="shared" si="266"/>
        <v>1.9823759407956864E-8</v>
      </c>
      <c r="N3433">
        <f t="shared" si="267"/>
        <v>429.70559455132047</v>
      </c>
      <c r="O3433">
        <f t="shared" si="268"/>
        <v>1.1755042936706893E-4</v>
      </c>
      <c r="P3433" s="3">
        <f t="shared" si="269"/>
        <v>1.9823759407956864E-8</v>
      </c>
      <c r="Q3433" t="s">
        <v>1637</v>
      </c>
    </row>
    <row r="3434" spans="1:19" x14ac:dyDescent="0.35">
      <c r="A3434" t="s">
        <v>73</v>
      </c>
      <c r="B3434" t="s">
        <v>68</v>
      </c>
      <c r="C3434" t="s">
        <v>76</v>
      </c>
      <c r="D3434" t="s">
        <v>77</v>
      </c>
      <c r="E3434" t="s">
        <v>1475</v>
      </c>
      <c r="F3434" t="s">
        <v>1476</v>
      </c>
      <c r="G3434" t="s">
        <v>1477</v>
      </c>
      <c r="H3434" t="s">
        <v>452</v>
      </c>
      <c r="I3434" s="3">
        <v>6.6968725549162696E-3</v>
      </c>
      <c r="J3434" s="7">
        <v>3523576276.3899999</v>
      </c>
      <c r="K3434">
        <v>3.6555</v>
      </c>
      <c r="L3434" s="3">
        <f t="shared" si="265"/>
        <v>0.96427497067965462</v>
      </c>
      <c r="M3434" s="3">
        <f t="shared" si="266"/>
        <v>6.9449822494055619E-3</v>
      </c>
      <c r="N3434">
        <f t="shared" si="267"/>
        <v>24471174.693955094</v>
      </c>
      <c r="O3434">
        <f t="shared" si="268"/>
        <v>6.6943440552469138</v>
      </c>
      <c r="P3434" s="3">
        <f t="shared" si="269"/>
        <v>6.9449822494055619E-3</v>
      </c>
      <c r="Q3434" t="s">
        <v>1638</v>
      </c>
      <c r="R3434" t="s">
        <v>452</v>
      </c>
      <c r="S3434" t="s">
        <v>1477</v>
      </c>
    </row>
    <row r="3435" spans="1:19" x14ac:dyDescent="0.35">
      <c r="A3435" t="s">
        <v>73</v>
      </c>
      <c r="B3435" t="s">
        <v>68</v>
      </c>
      <c r="C3435" t="s">
        <v>1636</v>
      </c>
      <c r="D3435" t="s">
        <v>1636</v>
      </c>
      <c r="E3435" t="s">
        <v>247</v>
      </c>
      <c r="F3435" t="s">
        <v>248</v>
      </c>
      <c r="G3435" t="s">
        <v>233</v>
      </c>
      <c r="H3435" t="s">
        <v>128</v>
      </c>
      <c r="I3435" s="3">
        <v>3.6451752029650078E-4</v>
      </c>
      <c r="J3435" s="7">
        <v>21676291853.040001</v>
      </c>
      <c r="K3435">
        <v>3.6555</v>
      </c>
      <c r="L3435" s="3">
        <f t="shared" si="265"/>
        <v>0.98764704500475498</v>
      </c>
      <c r="M3435" s="3">
        <f t="shared" si="266"/>
        <v>3.6907670826347264E-4</v>
      </c>
      <c r="N3435">
        <f t="shared" si="267"/>
        <v>8000214.444478333</v>
      </c>
      <c r="O3435">
        <f t="shared" si="268"/>
        <v>2.1885417711608079</v>
      </c>
      <c r="P3435" s="3">
        <f t="shared" si="269"/>
        <v>3.6907670826347264E-4</v>
      </c>
      <c r="Q3435" t="s">
        <v>1637</v>
      </c>
    </row>
    <row r="3436" spans="1:19" x14ac:dyDescent="0.35">
      <c r="A3436" t="s">
        <v>73</v>
      </c>
      <c r="B3436" t="s">
        <v>68</v>
      </c>
      <c r="C3436" t="s">
        <v>29</v>
      </c>
      <c r="D3436" t="s">
        <v>30</v>
      </c>
      <c r="E3436" t="s">
        <v>889</v>
      </c>
      <c r="F3436" t="s">
        <v>890</v>
      </c>
      <c r="G3436" t="s">
        <v>891</v>
      </c>
      <c r="H3436" t="s">
        <v>452</v>
      </c>
      <c r="I3436" s="3">
        <v>1.54639804951519E-3</v>
      </c>
      <c r="J3436" s="7">
        <v>4774779027.79</v>
      </c>
      <c r="K3436">
        <v>3.6555</v>
      </c>
      <c r="L3436" s="3">
        <f t="shared" si="265"/>
        <v>0.98755954466773221</v>
      </c>
      <c r="M3436" s="3">
        <f t="shared" si="266"/>
        <v>1.5658782884180223E-3</v>
      </c>
      <c r="N3436">
        <f t="shared" si="267"/>
        <v>7476722.8116100738</v>
      </c>
      <c r="O3436">
        <f t="shared" si="268"/>
        <v>2.0453351967200311</v>
      </c>
      <c r="P3436" s="3">
        <f t="shared" si="269"/>
        <v>1.5658782884180223E-3</v>
      </c>
      <c r="Q3436" t="s">
        <v>1638</v>
      </c>
      <c r="R3436" t="s">
        <v>452</v>
      </c>
      <c r="S3436" t="s">
        <v>891</v>
      </c>
    </row>
    <row r="3437" spans="1:19" x14ac:dyDescent="0.35">
      <c r="A3437" t="s">
        <v>73</v>
      </c>
      <c r="B3437" t="s">
        <v>68</v>
      </c>
      <c r="C3437" t="s">
        <v>76</v>
      </c>
      <c r="D3437" t="s">
        <v>77</v>
      </c>
      <c r="E3437" t="s">
        <v>1155</v>
      </c>
      <c r="F3437" t="s">
        <v>1156</v>
      </c>
      <c r="H3437" t="s">
        <v>128</v>
      </c>
      <c r="I3437" s="3">
        <v>6.4656076809012017E-4</v>
      </c>
      <c r="J3437" s="7">
        <v>3523576276.3899999</v>
      </c>
      <c r="K3437">
        <v>3.6555</v>
      </c>
      <c r="L3437" s="3">
        <f t="shared" si="265"/>
        <v>0.96427497067965462</v>
      </c>
      <c r="M3437" s="3">
        <f t="shared" si="266"/>
        <v>6.7051493375836727E-4</v>
      </c>
      <c r="N3437">
        <f t="shared" si="267"/>
        <v>2362610.513556195</v>
      </c>
      <c r="O3437">
        <f t="shared" si="268"/>
        <v>0.64631664985807558</v>
      </c>
      <c r="P3437" s="3">
        <f t="shared" si="269"/>
        <v>6.7051493375836716E-4</v>
      </c>
      <c r="Q3437" t="s">
        <v>1638</v>
      </c>
      <c r="R3437" t="s">
        <v>920</v>
      </c>
      <c r="S3437" t="s">
        <v>1157</v>
      </c>
    </row>
    <row r="3438" spans="1:19" x14ac:dyDescent="0.35">
      <c r="A3438" t="s">
        <v>73</v>
      </c>
      <c r="B3438" t="s">
        <v>68</v>
      </c>
      <c r="C3438" t="s">
        <v>1636</v>
      </c>
      <c r="D3438" t="s">
        <v>1636</v>
      </c>
      <c r="E3438" t="s">
        <v>189</v>
      </c>
      <c r="F3438" t="s">
        <v>190</v>
      </c>
      <c r="G3438" t="s">
        <v>191</v>
      </c>
      <c r="H3438" t="s">
        <v>128</v>
      </c>
      <c r="I3438" s="3">
        <v>4.5673081209014348E-5</v>
      </c>
      <c r="J3438" s="7">
        <v>21676291853.040001</v>
      </c>
      <c r="K3438">
        <v>3.6555</v>
      </c>
      <c r="L3438" s="3">
        <f t="shared" si="265"/>
        <v>0.98764704500475498</v>
      </c>
      <c r="M3438" s="3">
        <f t="shared" si="266"/>
        <v>4.6244335403033031E-5</v>
      </c>
      <c r="N3438">
        <f t="shared" si="267"/>
        <v>1002405.7107460141</v>
      </c>
      <c r="O3438">
        <f t="shared" si="268"/>
        <v>0.27421849562194345</v>
      </c>
      <c r="P3438" s="3">
        <f t="shared" si="269"/>
        <v>4.6244335403033031E-5</v>
      </c>
      <c r="Q3438" t="s">
        <v>1637</v>
      </c>
    </row>
    <row r="3439" spans="1:19" x14ac:dyDescent="0.35">
      <c r="A3439" t="s">
        <v>73</v>
      </c>
      <c r="B3439" t="s">
        <v>68</v>
      </c>
      <c r="C3439" t="s">
        <v>39</v>
      </c>
      <c r="D3439" t="s">
        <v>40</v>
      </c>
      <c r="E3439" t="s">
        <v>1155</v>
      </c>
      <c r="F3439" t="s">
        <v>1156</v>
      </c>
      <c r="H3439" t="s">
        <v>128</v>
      </c>
      <c r="I3439" s="3">
        <v>5.2738907936876901E-4</v>
      </c>
      <c r="J3439" s="7">
        <v>13377936548.860001</v>
      </c>
      <c r="K3439">
        <v>3.6555</v>
      </c>
      <c r="L3439" s="3">
        <f t="shared" si="265"/>
        <v>0.99383417865528345</v>
      </c>
      <c r="M3439" s="3">
        <f t="shared" si="266"/>
        <v>5.3066104053933597E-4</v>
      </c>
      <c r="N3439">
        <f t="shared" si="267"/>
        <v>7099149.7292872611</v>
      </c>
      <c r="O3439">
        <f t="shared" si="268"/>
        <v>1.9420461576493671</v>
      </c>
      <c r="P3439" s="3">
        <f t="shared" si="269"/>
        <v>5.3066104053933597E-4</v>
      </c>
      <c r="Q3439" t="s">
        <v>1638</v>
      </c>
      <c r="R3439" t="s">
        <v>920</v>
      </c>
      <c r="S3439" t="s">
        <v>1157</v>
      </c>
    </row>
    <row r="3440" spans="1:19" x14ac:dyDescent="0.35">
      <c r="A3440" t="s">
        <v>73</v>
      </c>
      <c r="B3440" t="s">
        <v>68</v>
      </c>
      <c r="C3440" t="s">
        <v>76</v>
      </c>
      <c r="D3440" t="s">
        <v>77</v>
      </c>
      <c r="E3440" t="s">
        <v>889</v>
      </c>
      <c r="F3440" t="s">
        <v>890</v>
      </c>
      <c r="G3440" t="s">
        <v>891</v>
      </c>
      <c r="H3440" t="s">
        <v>452</v>
      </c>
      <c r="I3440" s="3">
        <v>1.6578169886276001E-2</v>
      </c>
      <c r="J3440" s="7">
        <v>3523576276.3899999</v>
      </c>
      <c r="K3440">
        <v>3.6555</v>
      </c>
      <c r="L3440" s="3">
        <f t="shared" si="265"/>
        <v>0.96427497067965462</v>
      </c>
      <c r="M3440" s="3">
        <f t="shared" si="266"/>
        <v>1.7192367727424399E-2</v>
      </c>
      <c r="N3440">
        <f t="shared" si="267"/>
        <v>60578619.059325665</v>
      </c>
      <c r="O3440">
        <f t="shared" si="268"/>
        <v>16.571910561982126</v>
      </c>
      <c r="P3440" s="3">
        <f t="shared" si="269"/>
        <v>1.7192367727424399E-2</v>
      </c>
      <c r="Q3440" t="s">
        <v>1638</v>
      </c>
      <c r="R3440" t="s">
        <v>452</v>
      </c>
      <c r="S3440" t="s">
        <v>891</v>
      </c>
    </row>
    <row r="3441" spans="1:19" x14ac:dyDescent="0.35">
      <c r="A3441" t="s">
        <v>73</v>
      </c>
      <c r="B3441" t="s">
        <v>68</v>
      </c>
      <c r="C3441" t="s">
        <v>39</v>
      </c>
      <c r="D3441" t="s">
        <v>40</v>
      </c>
      <c r="E3441" t="s">
        <v>889</v>
      </c>
      <c r="F3441" t="s">
        <v>890</v>
      </c>
      <c r="G3441" t="s">
        <v>891</v>
      </c>
      <c r="H3441" t="s">
        <v>452</v>
      </c>
      <c r="I3441" s="3">
        <v>1.41817844221308E-2</v>
      </c>
      <c r="J3441" s="7">
        <v>13377936548.860001</v>
      </c>
      <c r="K3441">
        <v>3.6555</v>
      </c>
      <c r="L3441" s="3">
        <f t="shared" si="265"/>
        <v>0.99383417865528345</v>
      </c>
      <c r="M3441" s="3">
        <f t="shared" si="266"/>
        <v>1.4269769270080442E-2</v>
      </c>
      <c r="N3441">
        <f t="shared" si="267"/>
        <v>190900067.86200845</v>
      </c>
      <c r="O3441">
        <f t="shared" si="268"/>
        <v>52.222696720560378</v>
      </c>
      <c r="P3441" s="3">
        <f t="shared" si="269"/>
        <v>1.4269769270080442E-2</v>
      </c>
      <c r="Q3441" t="s">
        <v>1638</v>
      </c>
      <c r="R3441" t="s">
        <v>452</v>
      </c>
      <c r="S3441" t="s">
        <v>891</v>
      </c>
    </row>
    <row r="3442" spans="1:19" x14ac:dyDescent="0.35">
      <c r="A3442" t="s">
        <v>73</v>
      </c>
      <c r="B3442" t="s">
        <v>68</v>
      </c>
      <c r="C3442" t="s">
        <v>76</v>
      </c>
      <c r="D3442" t="s">
        <v>77</v>
      </c>
      <c r="E3442" t="s">
        <v>1158</v>
      </c>
      <c r="F3442" t="s">
        <v>1159</v>
      </c>
      <c r="H3442" t="s">
        <v>128</v>
      </c>
      <c r="I3442" s="3">
        <v>6.4656076809012017E-4</v>
      </c>
      <c r="J3442" s="7">
        <v>3523576276.3899999</v>
      </c>
      <c r="K3442">
        <v>3.6555</v>
      </c>
      <c r="L3442" s="3">
        <f t="shared" si="265"/>
        <v>0.96427497067965462</v>
      </c>
      <c r="M3442" s="3">
        <f t="shared" si="266"/>
        <v>6.7051493375836727E-4</v>
      </c>
      <c r="N3442">
        <f t="shared" si="267"/>
        <v>2362610.513556195</v>
      </c>
      <c r="O3442">
        <f t="shared" si="268"/>
        <v>0.64631664985807558</v>
      </c>
      <c r="P3442" s="3">
        <f t="shared" si="269"/>
        <v>6.7051493375836716E-4</v>
      </c>
      <c r="Q3442" t="s">
        <v>1638</v>
      </c>
      <c r="R3442" t="s">
        <v>920</v>
      </c>
      <c r="S3442" t="s">
        <v>1160</v>
      </c>
    </row>
    <row r="3443" spans="1:19" x14ac:dyDescent="0.35">
      <c r="A3443" t="s">
        <v>73</v>
      </c>
      <c r="B3443" t="s">
        <v>68</v>
      </c>
      <c r="C3443" t="s">
        <v>39</v>
      </c>
      <c r="D3443" t="s">
        <v>40</v>
      </c>
      <c r="E3443" t="s">
        <v>1158</v>
      </c>
      <c r="F3443" t="s">
        <v>1159</v>
      </c>
      <c r="H3443" t="s">
        <v>128</v>
      </c>
      <c r="I3443" s="3">
        <v>5.2738907936876901E-4</v>
      </c>
      <c r="J3443" s="7">
        <v>13377936548.860001</v>
      </c>
      <c r="K3443">
        <v>3.6555</v>
      </c>
      <c r="L3443" s="3">
        <f t="shared" si="265"/>
        <v>0.99383417865528345</v>
      </c>
      <c r="M3443" s="3">
        <f t="shared" si="266"/>
        <v>5.3066104053933597E-4</v>
      </c>
      <c r="N3443">
        <f t="shared" si="267"/>
        <v>7099149.7292872611</v>
      </c>
      <c r="O3443">
        <f t="shared" si="268"/>
        <v>1.9420461576493671</v>
      </c>
      <c r="P3443" s="3">
        <f t="shared" si="269"/>
        <v>5.3066104053933597E-4</v>
      </c>
      <c r="Q3443" t="s">
        <v>1638</v>
      </c>
      <c r="R3443" t="s">
        <v>920</v>
      </c>
      <c r="S3443" t="s">
        <v>1160</v>
      </c>
    </row>
    <row r="3444" spans="1:19" x14ac:dyDescent="0.35">
      <c r="A3444" t="s">
        <v>73</v>
      </c>
      <c r="B3444" t="s">
        <v>68</v>
      </c>
      <c r="C3444" t="s">
        <v>29</v>
      </c>
      <c r="D3444" t="s">
        <v>30</v>
      </c>
      <c r="E3444" t="s">
        <v>898</v>
      </c>
      <c r="F3444" t="s">
        <v>899</v>
      </c>
      <c r="G3444" t="s">
        <v>900</v>
      </c>
      <c r="H3444" t="s">
        <v>452</v>
      </c>
      <c r="I3444" s="3">
        <v>1.01189725199831E-7</v>
      </c>
      <c r="J3444" s="7">
        <v>4774779027.79</v>
      </c>
      <c r="K3444">
        <v>3.6555</v>
      </c>
      <c r="L3444" s="3">
        <f t="shared" si="265"/>
        <v>0.98755954466773221</v>
      </c>
      <c r="M3444" s="3">
        <f t="shared" si="266"/>
        <v>1.0246442935638541E-7</v>
      </c>
      <c r="N3444">
        <f t="shared" si="267"/>
        <v>489.24500838533908</v>
      </c>
      <c r="O3444">
        <f t="shared" si="268"/>
        <v>1.3383805454393082E-4</v>
      </c>
      <c r="P3444" s="3">
        <f t="shared" si="269"/>
        <v>1.0246442935638541E-7</v>
      </c>
      <c r="Q3444" t="s">
        <v>1638</v>
      </c>
      <c r="R3444" t="s">
        <v>452</v>
      </c>
      <c r="S3444" t="s">
        <v>900</v>
      </c>
    </row>
    <row r="3445" spans="1:19" x14ac:dyDescent="0.35">
      <c r="A3445" t="s">
        <v>73</v>
      </c>
      <c r="B3445" t="s">
        <v>68</v>
      </c>
      <c r="C3445" t="s">
        <v>39</v>
      </c>
      <c r="D3445" t="s">
        <v>40</v>
      </c>
      <c r="E3445" t="s">
        <v>898</v>
      </c>
      <c r="F3445" t="s">
        <v>899</v>
      </c>
      <c r="G3445" t="s">
        <v>900</v>
      </c>
      <c r="H3445" t="s">
        <v>452</v>
      </c>
      <c r="I3445" s="3">
        <v>3.0688979708390499E-3</v>
      </c>
      <c r="J3445" s="7">
        <v>13377936548.860001</v>
      </c>
      <c r="K3445">
        <v>3.6555</v>
      </c>
      <c r="L3445" s="3">
        <f t="shared" si="265"/>
        <v>0.99383417865528345</v>
      </c>
      <c r="M3445" s="3">
        <f t="shared" si="266"/>
        <v>3.0879376426673618E-3</v>
      </c>
      <c r="N3445">
        <f t="shared" si="267"/>
        <v>41310233.850440294</v>
      </c>
      <c r="O3445">
        <f t="shared" si="268"/>
        <v>11.300843619324386</v>
      </c>
      <c r="P3445" s="3">
        <f t="shared" si="269"/>
        <v>3.0879376426673618E-3</v>
      </c>
      <c r="Q3445" t="s">
        <v>1638</v>
      </c>
      <c r="R3445" t="s">
        <v>452</v>
      </c>
      <c r="S3445" t="s">
        <v>900</v>
      </c>
    </row>
    <row r="3446" spans="1:19" x14ac:dyDescent="0.35">
      <c r="A3446" t="s">
        <v>73</v>
      </c>
      <c r="B3446" t="s">
        <v>68</v>
      </c>
      <c r="C3446" t="s">
        <v>39</v>
      </c>
      <c r="D3446" t="s">
        <v>40</v>
      </c>
      <c r="E3446" t="s">
        <v>1161</v>
      </c>
      <c r="F3446" t="s">
        <v>1162</v>
      </c>
      <c r="H3446" t="s">
        <v>128</v>
      </c>
      <c r="I3446" s="3">
        <v>1.003895817084346E-3</v>
      </c>
      <c r="J3446" s="7">
        <v>13377936548.860001</v>
      </c>
      <c r="K3446">
        <v>3.6555</v>
      </c>
      <c r="L3446" s="3">
        <f t="shared" si="265"/>
        <v>0.99383417865528345</v>
      </c>
      <c r="M3446" s="3">
        <f t="shared" si="266"/>
        <v>1.010124061584073E-3</v>
      </c>
      <c r="N3446">
        <f t="shared" si="267"/>
        <v>13513375.60234848</v>
      </c>
      <c r="O3446">
        <f t="shared" si="268"/>
        <v>3.6967242791269266</v>
      </c>
      <c r="P3446" s="3">
        <f t="shared" si="269"/>
        <v>1.010124061584073E-3</v>
      </c>
      <c r="Q3446" t="s">
        <v>1638</v>
      </c>
      <c r="R3446" t="s">
        <v>920</v>
      </c>
      <c r="S3446" t="s">
        <v>1163</v>
      </c>
    </row>
    <row r="3447" spans="1:19" x14ac:dyDescent="0.35">
      <c r="A3447" t="s">
        <v>73</v>
      </c>
      <c r="B3447" t="s">
        <v>68</v>
      </c>
      <c r="C3447" t="s">
        <v>76</v>
      </c>
      <c r="D3447" t="s">
        <v>77</v>
      </c>
      <c r="E3447" t="s">
        <v>1161</v>
      </c>
      <c r="F3447" t="s">
        <v>1162</v>
      </c>
      <c r="H3447" t="s">
        <v>128</v>
      </c>
      <c r="I3447" s="3">
        <v>1.8461123181202339E-3</v>
      </c>
      <c r="J3447" s="7">
        <v>3523576276.3899999</v>
      </c>
      <c r="K3447">
        <v>3.6555</v>
      </c>
      <c r="L3447" s="3">
        <f t="shared" si="265"/>
        <v>0.96427497067965462</v>
      </c>
      <c r="M3447" s="3">
        <f t="shared" si="266"/>
        <v>1.9145081789471623E-3</v>
      </c>
      <c r="N3447">
        <f t="shared" si="267"/>
        <v>6745915.6002928419</v>
      </c>
      <c r="O3447">
        <f t="shared" si="268"/>
        <v>1.8454152921058247</v>
      </c>
      <c r="P3447" s="3">
        <f t="shared" si="269"/>
        <v>1.9145081789471623E-3</v>
      </c>
      <c r="Q3447" t="s">
        <v>1638</v>
      </c>
      <c r="R3447" t="s">
        <v>920</v>
      </c>
      <c r="S3447" t="s">
        <v>1163</v>
      </c>
    </row>
    <row r="3448" spans="1:19" x14ac:dyDescent="0.35">
      <c r="A3448" t="s">
        <v>73</v>
      </c>
      <c r="B3448" t="s">
        <v>68</v>
      </c>
      <c r="C3448" t="s">
        <v>76</v>
      </c>
      <c r="D3448" t="s">
        <v>77</v>
      </c>
      <c r="E3448" t="s">
        <v>898</v>
      </c>
      <c r="F3448" t="s">
        <v>899</v>
      </c>
      <c r="G3448" t="s">
        <v>900</v>
      </c>
      <c r="H3448" t="s">
        <v>452</v>
      </c>
      <c r="I3448" s="3">
        <v>5.5112492023624698E-3</v>
      </c>
      <c r="J3448" s="7">
        <v>3523576276.3899999</v>
      </c>
      <c r="K3448">
        <v>3.6555</v>
      </c>
      <c r="L3448" s="3">
        <f t="shared" si="265"/>
        <v>0.96427497067965462</v>
      </c>
      <c r="M3448" s="3">
        <f t="shared" si="266"/>
        <v>5.7154332217893714E-3</v>
      </c>
      <c r="N3448">
        <f t="shared" si="267"/>
        <v>20138764.909588292</v>
      </c>
      <c r="O3448">
        <f t="shared" si="268"/>
        <v>5.5091683516860321</v>
      </c>
      <c r="P3448" s="3">
        <f t="shared" si="269"/>
        <v>5.7154332217893714E-3</v>
      </c>
      <c r="Q3448" t="s">
        <v>1638</v>
      </c>
      <c r="R3448" t="s">
        <v>452</v>
      </c>
      <c r="S3448" t="s">
        <v>900</v>
      </c>
    </row>
    <row r="3449" spans="1:19" x14ac:dyDescent="0.35">
      <c r="A3449" t="s">
        <v>73</v>
      </c>
      <c r="B3449" t="s">
        <v>68</v>
      </c>
      <c r="C3449" t="s">
        <v>29</v>
      </c>
      <c r="D3449" t="s">
        <v>30</v>
      </c>
      <c r="E3449" t="s">
        <v>901</v>
      </c>
      <c r="F3449" t="s">
        <v>630</v>
      </c>
      <c r="G3449" t="s">
        <v>902</v>
      </c>
      <c r="H3449" t="s">
        <v>452</v>
      </c>
      <c r="I3449" s="3">
        <v>1.756150679026967E-2</v>
      </c>
      <c r="J3449" s="7">
        <v>4774779027.79</v>
      </c>
      <c r="K3449">
        <v>3.6555</v>
      </c>
      <c r="L3449" s="3">
        <f t="shared" si="265"/>
        <v>0.98755954466773221</v>
      </c>
      <c r="M3449" s="3">
        <f t="shared" si="266"/>
        <v>1.778273207432601E-2</v>
      </c>
      <c r="N3449">
        <f t="shared" si="267"/>
        <v>84908616.165300399</v>
      </c>
      <c r="O3449">
        <f t="shared" si="268"/>
        <v>23.227634021419888</v>
      </c>
      <c r="P3449" s="3">
        <f t="shared" si="269"/>
        <v>1.778273207432601E-2</v>
      </c>
      <c r="Q3449" t="s">
        <v>1638</v>
      </c>
      <c r="R3449" t="s">
        <v>452</v>
      </c>
      <c r="S3449" t="s">
        <v>902</v>
      </c>
    </row>
    <row r="3450" spans="1:19" x14ac:dyDescent="0.35">
      <c r="A3450" t="s">
        <v>73</v>
      </c>
      <c r="B3450" t="s">
        <v>68</v>
      </c>
      <c r="C3450" t="s">
        <v>39</v>
      </c>
      <c r="D3450" t="s">
        <v>40</v>
      </c>
      <c r="E3450" t="s">
        <v>1164</v>
      </c>
      <c r="F3450" t="s">
        <v>1164</v>
      </c>
      <c r="H3450" t="s">
        <v>128</v>
      </c>
      <c r="I3450" s="3">
        <v>7.6151779717700894E-4</v>
      </c>
      <c r="J3450" s="7">
        <v>13377936548.860001</v>
      </c>
      <c r="K3450">
        <v>3.6555</v>
      </c>
      <c r="L3450" s="3">
        <f t="shared" si="265"/>
        <v>0.99383417865528345</v>
      </c>
      <c r="M3450" s="3">
        <f t="shared" si="266"/>
        <v>7.6624231036951014E-4</v>
      </c>
      <c r="N3450">
        <f t="shared" si="267"/>
        <v>10250741.009175198</v>
      </c>
      <c r="O3450">
        <f t="shared" si="268"/>
        <v>2.8041966924292705</v>
      </c>
      <c r="P3450" s="3">
        <f t="shared" si="269"/>
        <v>7.6624231036951014E-4</v>
      </c>
      <c r="Q3450" t="s">
        <v>1638</v>
      </c>
      <c r="R3450" t="s">
        <v>920</v>
      </c>
      <c r="S3450" t="s">
        <v>1165</v>
      </c>
    </row>
    <row r="3451" spans="1:19" x14ac:dyDescent="0.35">
      <c r="A3451" t="s">
        <v>73</v>
      </c>
      <c r="B3451" t="s">
        <v>68</v>
      </c>
      <c r="C3451" t="s">
        <v>39</v>
      </c>
      <c r="D3451" t="s">
        <v>40</v>
      </c>
      <c r="E3451" t="s">
        <v>901</v>
      </c>
      <c r="F3451" t="s">
        <v>630</v>
      </c>
      <c r="G3451" t="s">
        <v>902</v>
      </c>
      <c r="H3451" t="s">
        <v>452</v>
      </c>
      <c r="I3451" s="3">
        <v>3.5396042336310503E-2</v>
      </c>
      <c r="J3451" s="7">
        <v>13377936548.860001</v>
      </c>
      <c r="K3451">
        <v>3.6555</v>
      </c>
      <c r="L3451" s="3">
        <f t="shared" si="265"/>
        <v>0.99383417865528345</v>
      </c>
      <c r="M3451" s="3">
        <f t="shared" si="266"/>
        <v>3.5615642022096126E-2</v>
      </c>
      <c r="N3451">
        <f t="shared" si="267"/>
        <v>476463799.11851388</v>
      </c>
      <c r="O3451">
        <f t="shared" si="268"/>
        <v>130.34162197196386</v>
      </c>
      <c r="P3451" s="3">
        <f t="shared" si="269"/>
        <v>3.5615642022096126E-2</v>
      </c>
      <c r="Q3451" t="s">
        <v>1638</v>
      </c>
      <c r="R3451" t="s">
        <v>452</v>
      </c>
      <c r="S3451" t="s">
        <v>902</v>
      </c>
    </row>
    <row r="3452" spans="1:19" x14ac:dyDescent="0.35">
      <c r="A3452" t="s">
        <v>73</v>
      </c>
      <c r="B3452" t="s">
        <v>68</v>
      </c>
      <c r="C3452" t="s">
        <v>76</v>
      </c>
      <c r="D3452" t="s">
        <v>77</v>
      </c>
      <c r="E3452" t="s">
        <v>1164</v>
      </c>
      <c r="F3452" t="s">
        <v>1164</v>
      </c>
      <c r="H3452" t="s">
        <v>128</v>
      </c>
      <c r="I3452" s="3">
        <v>3.1119770853954001E-4</v>
      </c>
      <c r="J3452" s="7">
        <v>3523576276.3899999</v>
      </c>
      <c r="K3452">
        <v>3.6555</v>
      </c>
      <c r="L3452" s="3">
        <f t="shared" si="265"/>
        <v>0.96427497067965462</v>
      </c>
      <c r="M3452" s="3">
        <f t="shared" si="266"/>
        <v>3.2272714526666293E-4</v>
      </c>
      <c r="N3452">
        <f t="shared" si="267"/>
        <v>1137153.7128086828</v>
      </c>
      <c r="O3452">
        <f t="shared" si="268"/>
        <v>0.31108021140984349</v>
      </c>
      <c r="P3452" s="3">
        <f t="shared" si="269"/>
        <v>3.2272714526666293E-4</v>
      </c>
      <c r="Q3452" t="s">
        <v>1638</v>
      </c>
      <c r="R3452" t="s">
        <v>920</v>
      </c>
      <c r="S3452" t="s">
        <v>1165</v>
      </c>
    </row>
    <row r="3453" spans="1:19" x14ac:dyDescent="0.35">
      <c r="A3453" t="s">
        <v>73</v>
      </c>
      <c r="B3453" t="s">
        <v>68</v>
      </c>
      <c r="C3453" t="s">
        <v>76</v>
      </c>
      <c r="D3453" t="s">
        <v>77</v>
      </c>
      <c r="E3453" t="s">
        <v>1166</v>
      </c>
      <c r="F3453" t="s">
        <v>1116</v>
      </c>
      <c r="H3453" t="s">
        <v>128</v>
      </c>
      <c r="I3453" s="3">
        <v>2.5783962449036401E-3</v>
      </c>
      <c r="J3453" s="7">
        <v>3523576276.3899999</v>
      </c>
      <c r="K3453">
        <v>3.6555</v>
      </c>
      <c r="L3453" s="3">
        <f t="shared" si="265"/>
        <v>0.96427497067965462</v>
      </c>
      <c r="M3453" s="3">
        <f t="shared" si="266"/>
        <v>2.6739221936729275E-3</v>
      </c>
      <c r="N3453">
        <f t="shared" si="267"/>
        <v>9421768.806538634</v>
      </c>
      <c r="O3453">
        <f t="shared" si="268"/>
        <v>2.577422734656992</v>
      </c>
      <c r="P3453" s="3">
        <f t="shared" si="269"/>
        <v>2.6739221936729275E-3</v>
      </c>
      <c r="Q3453" t="s">
        <v>1638</v>
      </c>
      <c r="R3453" t="s">
        <v>920</v>
      </c>
      <c r="S3453" t="s">
        <v>1167</v>
      </c>
    </row>
    <row r="3454" spans="1:19" x14ac:dyDescent="0.35">
      <c r="A3454" t="s">
        <v>73</v>
      </c>
      <c r="B3454" t="s">
        <v>68</v>
      </c>
      <c r="C3454" t="s">
        <v>76</v>
      </c>
      <c r="D3454" t="s">
        <v>77</v>
      </c>
      <c r="E3454" t="s">
        <v>901</v>
      </c>
      <c r="F3454" t="s">
        <v>630</v>
      </c>
      <c r="G3454" t="s">
        <v>902</v>
      </c>
      <c r="H3454" t="s">
        <v>452</v>
      </c>
      <c r="I3454" s="3">
        <v>7.4971587511245705E-2</v>
      </c>
      <c r="J3454" s="7">
        <v>3523576276.3899999</v>
      </c>
      <c r="K3454">
        <v>3.6555</v>
      </c>
      <c r="L3454" s="3">
        <f t="shared" si="265"/>
        <v>0.96427497067965462</v>
      </c>
      <c r="M3454" s="3">
        <f t="shared" si="266"/>
        <v>7.7749179218457906E-2</v>
      </c>
      <c r="N3454">
        <f t="shared" si="267"/>
        <v>273955163.40295267</v>
      </c>
      <c r="O3454">
        <f t="shared" si="268"/>
        <v>74.943280919970647</v>
      </c>
      <c r="P3454" s="3">
        <f t="shared" si="269"/>
        <v>7.7749179218457906E-2</v>
      </c>
      <c r="Q3454" t="s">
        <v>1638</v>
      </c>
      <c r="R3454" t="s">
        <v>452</v>
      </c>
      <c r="S3454" t="s">
        <v>902</v>
      </c>
    </row>
    <row r="3455" spans="1:19" x14ac:dyDescent="0.35">
      <c r="A3455" t="s">
        <v>73</v>
      </c>
      <c r="B3455" t="s">
        <v>68</v>
      </c>
      <c r="C3455" t="s">
        <v>76</v>
      </c>
      <c r="D3455" t="s">
        <v>77</v>
      </c>
      <c r="E3455" t="s">
        <v>903</v>
      </c>
      <c r="F3455" t="s">
        <v>904</v>
      </c>
      <c r="G3455" t="s">
        <v>905</v>
      </c>
      <c r="H3455" t="s">
        <v>452</v>
      </c>
      <c r="I3455" s="3">
        <v>1.5108383434388299E-2</v>
      </c>
      <c r="J3455" s="7">
        <v>3523576276.3899999</v>
      </c>
      <c r="K3455">
        <v>3.6555</v>
      </c>
      <c r="L3455" s="3">
        <f t="shared" si="265"/>
        <v>0.96427497067965462</v>
      </c>
      <c r="M3455" s="3">
        <f t="shared" si="266"/>
        <v>1.5668127757935461E-2</v>
      </c>
      <c r="N3455">
        <f t="shared" si="267"/>
        <v>55207843.263309032</v>
      </c>
      <c r="O3455">
        <f t="shared" si="268"/>
        <v>15.102679048915068</v>
      </c>
      <c r="P3455" s="3">
        <f t="shared" si="269"/>
        <v>1.5668127757935461E-2</v>
      </c>
      <c r="Q3455" t="s">
        <v>1638</v>
      </c>
      <c r="R3455" t="s">
        <v>452</v>
      </c>
      <c r="S3455" t="s">
        <v>905</v>
      </c>
    </row>
    <row r="3456" spans="1:19" x14ac:dyDescent="0.35">
      <c r="A3456" t="s">
        <v>73</v>
      </c>
      <c r="B3456" t="s">
        <v>68</v>
      </c>
      <c r="C3456" t="s">
        <v>39</v>
      </c>
      <c r="D3456" t="s">
        <v>40</v>
      </c>
      <c r="E3456" t="s">
        <v>1166</v>
      </c>
      <c r="F3456" t="s">
        <v>1116</v>
      </c>
      <c r="H3456" t="s">
        <v>128</v>
      </c>
      <c r="I3456" s="3">
        <v>1.5950900641028571E-3</v>
      </c>
      <c r="J3456" s="7">
        <v>13377936548.860001</v>
      </c>
      <c r="K3456">
        <v>3.6555</v>
      </c>
      <c r="L3456" s="3">
        <f t="shared" si="265"/>
        <v>0.99383417865528345</v>
      </c>
      <c r="M3456" s="3">
        <f t="shared" si="266"/>
        <v>1.6049861217905673E-3</v>
      </c>
      <c r="N3456">
        <f t="shared" si="267"/>
        <v>21471402.499115098</v>
      </c>
      <c r="O3456">
        <f t="shared" si="268"/>
        <v>5.8737252083477216</v>
      </c>
      <c r="P3456" s="3">
        <f t="shared" si="269"/>
        <v>1.6049861217905673E-3</v>
      </c>
      <c r="Q3456" t="s">
        <v>1638</v>
      </c>
      <c r="R3456" t="s">
        <v>920</v>
      </c>
      <c r="S3456" t="s">
        <v>1167</v>
      </c>
    </row>
    <row r="3457" spans="1:19" x14ac:dyDescent="0.35">
      <c r="A3457" t="s">
        <v>73</v>
      </c>
      <c r="B3457" t="s">
        <v>68</v>
      </c>
      <c r="C3457" t="s">
        <v>39</v>
      </c>
      <c r="D3457" t="s">
        <v>40</v>
      </c>
      <c r="E3457" t="s">
        <v>1168</v>
      </c>
      <c r="F3457" t="s">
        <v>1169</v>
      </c>
      <c r="H3457" t="s">
        <v>128</v>
      </c>
      <c r="I3457" s="3">
        <v>3.3714639193473902E-3</v>
      </c>
      <c r="J3457" s="7">
        <v>13377936548.860001</v>
      </c>
      <c r="K3457">
        <v>3.6555</v>
      </c>
      <c r="L3457" s="3">
        <f t="shared" si="265"/>
        <v>0.99383417865528345</v>
      </c>
      <c r="M3457" s="3">
        <f t="shared" si="266"/>
        <v>3.3923807328795842E-3</v>
      </c>
      <c r="N3457">
        <f t="shared" si="267"/>
        <v>45383054.194038264</v>
      </c>
      <c r="O3457">
        <f t="shared" si="268"/>
        <v>12.415005934629535</v>
      </c>
      <c r="P3457" s="3">
        <f t="shared" si="269"/>
        <v>3.3923807328795842E-3</v>
      </c>
      <c r="Q3457" t="s">
        <v>1638</v>
      </c>
      <c r="R3457" t="s">
        <v>920</v>
      </c>
      <c r="S3457" t="s">
        <v>1170</v>
      </c>
    </row>
    <row r="3458" spans="1:19" x14ac:dyDescent="0.35">
      <c r="A3458" t="s">
        <v>73</v>
      </c>
      <c r="B3458" t="s">
        <v>68</v>
      </c>
      <c r="C3458" t="s">
        <v>39</v>
      </c>
      <c r="D3458" t="s">
        <v>40</v>
      </c>
      <c r="E3458" t="s">
        <v>903</v>
      </c>
      <c r="F3458" t="s">
        <v>904</v>
      </c>
      <c r="G3458" t="s">
        <v>905</v>
      </c>
      <c r="H3458" t="s">
        <v>452</v>
      </c>
      <c r="I3458" s="3">
        <v>3.9313459628257004E-3</v>
      </c>
      <c r="J3458" s="7">
        <v>13377936548.860001</v>
      </c>
      <c r="K3458">
        <v>3.6555</v>
      </c>
      <c r="L3458" s="3">
        <f t="shared" ref="L3458:L3521" si="270">SUMIFS($I$2:$I$3582,$A$2:$A$3582,$A3458,$B$2:$B$3582,$B3458,$C$2:$C$3582,$C3458)</f>
        <v>0.99383417865528345</v>
      </c>
      <c r="M3458" s="3">
        <f t="shared" ref="M3458:M3521" si="271">IF(L3458=0,0,I3458/L3458)</f>
        <v>3.9557363263004741E-3</v>
      </c>
      <c r="N3458">
        <f t="shared" ref="N3458:N3521" si="272">M3458*J3458</f>
        <v>52919589.577268302</v>
      </c>
      <c r="O3458">
        <f t="shared" ref="O3458:O3521" si="273">IF(K3458=0,"",N3458/K3458/1000000)</f>
        <v>14.476703481676461</v>
      </c>
      <c r="P3458" s="3">
        <f t="shared" ref="P3458:P3521" si="274">IF(J3458=0,0,N3458/J3458)</f>
        <v>3.9557363263004741E-3</v>
      </c>
      <c r="Q3458" t="s">
        <v>1638</v>
      </c>
      <c r="R3458" t="s">
        <v>452</v>
      </c>
      <c r="S3458" t="s">
        <v>905</v>
      </c>
    </row>
    <row r="3459" spans="1:19" x14ac:dyDescent="0.35">
      <c r="A3459" t="s">
        <v>73</v>
      </c>
      <c r="B3459" t="s">
        <v>68</v>
      </c>
      <c r="C3459" t="s">
        <v>39</v>
      </c>
      <c r="D3459" t="s">
        <v>40</v>
      </c>
      <c r="E3459" t="s">
        <v>912</v>
      </c>
      <c r="F3459" t="s">
        <v>913</v>
      </c>
      <c r="G3459" t="s">
        <v>914</v>
      </c>
      <c r="H3459" t="s">
        <v>452</v>
      </c>
      <c r="I3459" s="3">
        <v>2.8088638957557302E-8</v>
      </c>
      <c r="J3459" s="7">
        <v>13377936548.860001</v>
      </c>
      <c r="K3459">
        <v>3.6555</v>
      </c>
      <c r="L3459" s="3">
        <f t="shared" si="270"/>
        <v>0.99383417865528345</v>
      </c>
      <c r="M3459" s="3">
        <f t="shared" si="271"/>
        <v>2.8262902967940682E-8</v>
      </c>
      <c r="N3459">
        <f t="shared" si="272"/>
        <v>378.09932259169744</v>
      </c>
      <c r="O3459">
        <f t="shared" si="273"/>
        <v>1.0343299756304129E-4</v>
      </c>
      <c r="P3459" s="3">
        <f t="shared" si="274"/>
        <v>2.8262902967940682E-8</v>
      </c>
      <c r="Q3459" t="s">
        <v>1638</v>
      </c>
      <c r="R3459" t="s">
        <v>452</v>
      </c>
      <c r="S3459" t="s">
        <v>914</v>
      </c>
    </row>
    <row r="3460" spans="1:19" x14ac:dyDescent="0.35">
      <c r="A3460" t="s">
        <v>73</v>
      </c>
      <c r="B3460" t="s">
        <v>68</v>
      </c>
      <c r="C3460" t="s">
        <v>76</v>
      </c>
      <c r="D3460" t="s">
        <v>77</v>
      </c>
      <c r="E3460" t="s">
        <v>1171</v>
      </c>
      <c r="F3460" t="s">
        <v>1172</v>
      </c>
      <c r="H3460" t="s">
        <v>128</v>
      </c>
      <c r="I3460" s="3">
        <v>5.4980348314168602E-4</v>
      </c>
      <c r="J3460" s="7">
        <v>3523576276.3899999</v>
      </c>
      <c r="K3460">
        <v>3.6555</v>
      </c>
      <c r="L3460" s="3">
        <f t="shared" si="270"/>
        <v>0.96427497067965462</v>
      </c>
      <c r="M3460" s="3">
        <f t="shared" si="271"/>
        <v>5.7017292770148885E-4</v>
      </c>
      <c r="N3460">
        <f t="shared" si="272"/>
        <v>2009047.8014887967</v>
      </c>
      <c r="O3460">
        <f t="shared" si="273"/>
        <v>0.54959589700144906</v>
      </c>
      <c r="P3460" s="3">
        <f t="shared" si="274"/>
        <v>5.7017292770148885E-4</v>
      </c>
      <c r="Q3460" t="s">
        <v>1638</v>
      </c>
      <c r="R3460" t="s">
        <v>920</v>
      </c>
      <c r="S3460" t="s">
        <v>1173</v>
      </c>
    </row>
    <row r="3461" spans="1:19" x14ac:dyDescent="0.35">
      <c r="A3461" t="s">
        <v>73</v>
      </c>
      <c r="B3461" t="s">
        <v>68</v>
      </c>
      <c r="C3461" t="s">
        <v>39</v>
      </c>
      <c r="D3461" t="s">
        <v>40</v>
      </c>
      <c r="E3461" t="s">
        <v>1171</v>
      </c>
      <c r="F3461" t="s">
        <v>1172</v>
      </c>
      <c r="H3461" t="s">
        <v>128</v>
      </c>
      <c r="I3461" s="3">
        <v>5.2321002908214801E-4</v>
      </c>
      <c r="J3461" s="7">
        <v>13377936548.860001</v>
      </c>
      <c r="K3461">
        <v>3.6555</v>
      </c>
      <c r="L3461" s="3">
        <f t="shared" si="270"/>
        <v>0.99383417865528345</v>
      </c>
      <c r="M3461" s="3">
        <f t="shared" si="271"/>
        <v>5.2645606311314645E-4</v>
      </c>
      <c r="N3461">
        <f t="shared" si="272"/>
        <v>7042895.8080903087</v>
      </c>
      <c r="O3461">
        <f t="shared" si="273"/>
        <v>1.9266573131145694</v>
      </c>
      <c r="P3461" s="3">
        <f t="shared" si="274"/>
        <v>5.2645606311314645E-4</v>
      </c>
      <c r="Q3461" t="s">
        <v>1638</v>
      </c>
      <c r="R3461" t="s">
        <v>920</v>
      </c>
      <c r="S3461" t="s">
        <v>1173</v>
      </c>
    </row>
    <row r="3462" spans="1:19" x14ac:dyDescent="0.35">
      <c r="A3462" t="s">
        <v>73</v>
      </c>
      <c r="B3462" t="s">
        <v>68</v>
      </c>
      <c r="C3462" t="s">
        <v>39</v>
      </c>
      <c r="D3462" t="s">
        <v>40</v>
      </c>
      <c r="E3462" t="s">
        <v>1174</v>
      </c>
      <c r="F3462" t="s">
        <v>1175</v>
      </c>
      <c r="H3462" t="s">
        <v>128</v>
      </c>
      <c r="I3462" s="3">
        <v>7.2961135169376365E-5</v>
      </c>
      <c r="J3462" s="7">
        <v>13377936548.860001</v>
      </c>
      <c r="K3462">
        <v>3.6555</v>
      </c>
      <c r="L3462" s="3">
        <f t="shared" si="270"/>
        <v>0.99383417865528345</v>
      </c>
      <c r="M3462" s="3">
        <f t="shared" si="271"/>
        <v>7.3413791491954019E-5</v>
      </c>
      <c r="N3462">
        <f t="shared" si="272"/>
        <v>982125.04439059901</v>
      </c>
      <c r="O3462">
        <f t="shared" si="273"/>
        <v>0.26867050865561459</v>
      </c>
      <c r="P3462" s="3">
        <f t="shared" si="274"/>
        <v>7.3413791491954019E-5</v>
      </c>
      <c r="Q3462" t="s">
        <v>1638</v>
      </c>
      <c r="R3462" t="s">
        <v>920</v>
      </c>
      <c r="S3462" t="s">
        <v>1176</v>
      </c>
    </row>
    <row r="3463" spans="1:19" x14ac:dyDescent="0.35">
      <c r="A3463" t="s">
        <v>73</v>
      </c>
      <c r="B3463" t="s">
        <v>68</v>
      </c>
      <c r="C3463" t="s">
        <v>76</v>
      </c>
      <c r="D3463" t="s">
        <v>77</v>
      </c>
      <c r="E3463" t="s">
        <v>1174</v>
      </c>
      <c r="F3463" t="s">
        <v>1175</v>
      </c>
      <c r="H3463" t="s">
        <v>128</v>
      </c>
      <c r="I3463" s="3">
        <v>2.012576771098055E-4</v>
      </c>
      <c r="J3463" s="7">
        <v>3523576276.3899999</v>
      </c>
      <c r="K3463">
        <v>3.6555</v>
      </c>
      <c r="L3463" s="3">
        <f t="shared" si="270"/>
        <v>0.96427497067965462</v>
      </c>
      <c r="M3463" s="3">
        <f t="shared" si="271"/>
        <v>2.0871399054146566E-4</v>
      </c>
      <c r="N3463">
        <f t="shared" si="272"/>
        <v>735419.66562259523</v>
      </c>
      <c r="O3463">
        <f t="shared" si="273"/>
        <v>0.20118168940571612</v>
      </c>
      <c r="P3463" s="3">
        <f t="shared" si="274"/>
        <v>2.0871399054146566E-4</v>
      </c>
      <c r="Q3463" t="s">
        <v>1638</v>
      </c>
      <c r="R3463" t="s">
        <v>920</v>
      </c>
      <c r="S3463" t="s">
        <v>1176</v>
      </c>
    </row>
    <row r="3464" spans="1:19" x14ac:dyDescent="0.35">
      <c r="A3464" t="s">
        <v>73</v>
      </c>
      <c r="B3464" t="s">
        <v>68</v>
      </c>
      <c r="C3464" t="s">
        <v>29</v>
      </c>
      <c r="D3464" t="s">
        <v>30</v>
      </c>
      <c r="E3464" t="s">
        <v>219</v>
      </c>
      <c r="F3464" t="s">
        <v>220</v>
      </c>
      <c r="H3464" t="s">
        <v>128</v>
      </c>
      <c r="I3464" s="3">
        <v>3.5587179062475821E-3</v>
      </c>
      <c r="J3464" s="7">
        <v>4774779027.79</v>
      </c>
      <c r="K3464">
        <v>3.6555</v>
      </c>
      <c r="L3464" s="3">
        <f t="shared" si="270"/>
        <v>0.98755954466773221</v>
      </c>
      <c r="M3464" s="3">
        <f t="shared" si="271"/>
        <v>3.6035476802008175E-3</v>
      </c>
      <c r="N3464">
        <f t="shared" si="272"/>
        <v>17206143.88906417</v>
      </c>
      <c r="O3464">
        <f t="shared" si="273"/>
        <v>4.7069194061179518</v>
      </c>
      <c r="P3464" s="3">
        <f t="shared" si="274"/>
        <v>3.6035476802008179E-3</v>
      </c>
      <c r="Q3464" t="s">
        <v>1638</v>
      </c>
      <c r="R3464" t="s">
        <v>128</v>
      </c>
      <c r="S3464" t="s">
        <v>222</v>
      </c>
    </row>
    <row r="3465" spans="1:19" x14ac:dyDescent="0.35">
      <c r="A3465" t="s">
        <v>73</v>
      </c>
      <c r="B3465" t="s">
        <v>68</v>
      </c>
      <c r="C3465" t="s">
        <v>29</v>
      </c>
      <c r="D3465" t="s">
        <v>30</v>
      </c>
      <c r="E3465" t="s">
        <v>225</v>
      </c>
      <c r="F3465" t="s">
        <v>226</v>
      </c>
      <c r="H3465" t="s">
        <v>128</v>
      </c>
      <c r="I3465" s="3">
        <v>1.0980945890877969E-2</v>
      </c>
      <c r="J3465" s="7">
        <v>4774779027.79</v>
      </c>
      <c r="K3465">
        <v>3.6555</v>
      </c>
      <c r="L3465" s="3">
        <f t="shared" si="270"/>
        <v>0.98755954466773221</v>
      </c>
      <c r="M3465" s="3">
        <f t="shared" si="271"/>
        <v>1.1119274731502439E-2</v>
      </c>
      <c r="N3465">
        <f t="shared" si="272"/>
        <v>53092079.792213127</v>
      </c>
      <c r="O3465">
        <f t="shared" si="273"/>
        <v>14.523889971881584</v>
      </c>
      <c r="P3465" s="3">
        <f t="shared" si="274"/>
        <v>1.1119274731502439E-2</v>
      </c>
      <c r="Q3465" t="s">
        <v>1638</v>
      </c>
      <c r="R3465" t="s">
        <v>128</v>
      </c>
      <c r="S3465" t="s">
        <v>227</v>
      </c>
    </row>
    <row r="3466" spans="1:19" x14ac:dyDescent="0.35">
      <c r="A3466" t="s">
        <v>73</v>
      </c>
      <c r="B3466" t="s">
        <v>68</v>
      </c>
      <c r="C3466" t="s">
        <v>29</v>
      </c>
      <c r="D3466" t="s">
        <v>30</v>
      </c>
      <c r="E3466" t="s">
        <v>234</v>
      </c>
      <c r="F3466" t="s">
        <v>235</v>
      </c>
      <c r="H3466" t="s">
        <v>128</v>
      </c>
      <c r="I3466" s="3">
        <v>3.2881522258993399E-3</v>
      </c>
      <c r="J3466" s="7">
        <v>4774779027.79</v>
      </c>
      <c r="K3466">
        <v>3.6555</v>
      </c>
      <c r="L3466" s="3">
        <f t="shared" si="270"/>
        <v>0.98755954466773221</v>
      </c>
      <c r="M3466" s="3">
        <f t="shared" si="271"/>
        <v>3.3295736380186069E-3</v>
      </c>
      <c r="N3466">
        <f t="shared" si="272"/>
        <v>15897978.378293697</v>
      </c>
      <c r="O3466">
        <f t="shared" si="273"/>
        <v>4.3490571408271643</v>
      </c>
      <c r="P3466" s="3">
        <f t="shared" si="274"/>
        <v>3.3295736380186069E-3</v>
      </c>
      <c r="Q3466" t="s">
        <v>1638</v>
      </c>
      <c r="R3466" t="s">
        <v>128</v>
      </c>
      <c r="S3466" t="s">
        <v>230</v>
      </c>
    </row>
    <row r="3467" spans="1:19" x14ac:dyDescent="0.35">
      <c r="A3467" t="s">
        <v>73</v>
      </c>
      <c r="B3467" t="s">
        <v>68</v>
      </c>
      <c r="C3467" t="s">
        <v>29</v>
      </c>
      <c r="D3467" t="s">
        <v>30</v>
      </c>
      <c r="E3467" t="s">
        <v>241</v>
      </c>
      <c r="F3467" t="s">
        <v>242</v>
      </c>
      <c r="G3467" t="s">
        <v>233</v>
      </c>
      <c r="H3467" t="s">
        <v>128</v>
      </c>
      <c r="I3467" s="3">
        <v>1.005392250099692E-7</v>
      </c>
      <c r="J3467" s="7">
        <v>4774779027.79</v>
      </c>
      <c r="K3467">
        <v>3.6555</v>
      </c>
      <c r="L3467" s="3">
        <f t="shared" si="270"/>
        <v>0.98755954466773221</v>
      </c>
      <c r="M3467" s="3">
        <f t="shared" si="271"/>
        <v>1.0180573470513716E-7</v>
      </c>
      <c r="N3467">
        <f t="shared" si="272"/>
        <v>486.09988697884148</v>
      </c>
      <c r="O3467">
        <f t="shared" si="273"/>
        <v>1.3297767391022881E-4</v>
      </c>
      <c r="P3467" s="3">
        <f t="shared" si="274"/>
        <v>1.0180573470513716E-7</v>
      </c>
      <c r="Q3467" t="s">
        <v>1638</v>
      </c>
      <c r="R3467" t="s">
        <v>128</v>
      </c>
      <c r="S3467" t="s">
        <v>233</v>
      </c>
    </row>
    <row r="3468" spans="1:19" x14ac:dyDescent="0.35">
      <c r="A3468" t="s">
        <v>73</v>
      </c>
      <c r="B3468" t="s">
        <v>68</v>
      </c>
      <c r="C3468" t="s">
        <v>39</v>
      </c>
      <c r="D3468" t="s">
        <v>40</v>
      </c>
      <c r="E3468" t="s">
        <v>243</v>
      </c>
      <c r="F3468" t="s">
        <v>244</v>
      </c>
      <c r="G3468" t="s">
        <v>233</v>
      </c>
      <c r="H3468" t="s">
        <v>128</v>
      </c>
      <c r="I3468" s="3">
        <v>3.1723686170180572E-8</v>
      </c>
      <c r="J3468" s="7">
        <v>13377936548.860001</v>
      </c>
      <c r="K3468">
        <v>3.6555</v>
      </c>
      <c r="L3468" s="3">
        <f t="shared" si="270"/>
        <v>0.99383417865528345</v>
      </c>
      <c r="M3468" s="3">
        <f t="shared" si="271"/>
        <v>3.1920502284500419E-8</v>
      </c>
      <c r="N3468">
        <f t="shared" si="272"/>
        <v>427.03045416978728</v>
      </c>
      <c r="O3468">
        <f t="shared" si="273"/>
        <v>1.1681861692512304E-4</v>
      </c>
      <c r="P3468" s="3">
        <f t="shared" si="274"/>
        <v>3.1920502284500419E-8</v>
      </c>
      <c r="Q3468" t="s">
        <v>1638</v>
      </c>
      <c r="R3468" t="s">
        <v>128</v>
      </c>
      <c r="S3468" t="s">
        <v>233</v>
      </c>
    </row>
    <row r="3469" spans="1:19" x14ac:dyDescent="0.35">
      <c r="A3469" t="s">
        <v>73</v>
      </c>
      <c r="B3469" t="s">
        <v>68</v>
      </c>
      <c r="C3469" t="s">
        <v>29</v>
      </c>
      <c r="D3469" t="s">
        <v>30</v>
      </c>
      <c r="E3469" t="s">
        <v>245</v>
      </c>
      <c r="F3469" t="s">
        <v>246</v>
      </c>
      <c r="G3469" t="s">
        <v>233</v>
      </c>
      <c r="H3469" t="s">
        <v>128</v>
      </c>
      <c r="I3469" s="3">
        <v>1.7310713763186799E-4</v>
      </c>
      <c r="J3469" s="7">
        <v>4774779027.79</v>
      </c>
      <c r="K3469">
        <v>3.6555</v>
      </c>
      <c r="L3469" s="3">
        <f t="shared" si="270"/>
        <v>0.98755954466773221</v>
      </c>
      <c r="M3469" s="3">
        <f t="shared" si="271"/>
        <v>1.752877976488096E-4</v>
      </c>
      <c r="N3469">
        <f t="shared" si="272"/>
        <v>836960.50004103337</v>
      </c>
      <c r="O3469">
        <f t="shared" si="273"/>
        <v>0.22895923951334521</v>
      </c>
      <c r="P3469" s="3">
        <f t="shared" si="274"/>
        <v>1.752877976488096E-4</v>
      </c>
      <c r="Q3469" t="s">
        <v>1638</v>
      </c>
      <c r="R3469" t="s">
        <v>128</v>
      </c>
      <c r="S3469" t="s">
        <v>233</v>
      </c>
    </row>
    <row r="3470" spans="1:19" x14ac:dyDescent="0.35">
      <c r="A3470" t="s">
        <v>73</v>
      </c>
      <c r="B3470" t="s">
        <v>68</v>
      </c>
      <c r="C3470" t="s">
        <v>29</v>
      </c>
      <c r="D3470" t="s">
        <v>30</v>
      </c>
      <c r="E3470" t="s">
        <v>247</v>
      </c>
      <c r="F3470" t="s">
        <v>248</v>
      </c>
      <c r="G3470" t="s">
        <v>233</v>
      </c>
      <c r="H3470" t="s">
        <v>128</v>
      </c>
      <c r="I3470" s="3">
        <v>1.65481755480327E-3</v>
      </c>
      <c r="J3470" s="7">
        <v>4774779027.79</v>
      </c>
      <c r="K3470">
        <v>3.6555</v>
      </c>
      <c r="L3470" s="3">
        <f t="shared" si="270"/>
        <v>0.98755954466773221</v>
      </c>
      <c r="M3470" s="3">
        <f t="shared" si="271"/>
        <v>1.6756635726304879E-3</v>
      </c>
      <c r="N3470">
        <f t="shared" si="272"/>
        <v>8000923.2842277195</v>
      </c>
      <c r="O3470">
        <f t="shared" si="273"/>
        <v>2.1887356816380028</v>
      </c>
      <c r="P3470" s="3">
        <f t="shared" si="274"/>
        <v>1.6756635726304879E-3</v>
      </c>
      <c r="Q3470" t="s">
        <v>1638</v>
      </c>
      <c r="R3470" t="s">
        <v>128</v>
      </c>
      <c r="S3470" t="s">
        <v>233</v>
      </c>
    </row>
    <row r="3471" spans="1:19" x14ac:dyDescent="0.35">
      <c r="A3471" t="s">
        <v>73</v>
      </c>
      <c r="B3471" t="s">
        <v>68</v>
      </c>
      <c r="C3471" t="s">
        <v>39</v>
      </c>
      <c r="D3471" t="s">
        <v>40</v>
      </c>
      <c r="E3471" t="s">
        <v>257</v>
      </c>
      <c r="F3471" t="s">
        <v>258</v>
      </c>
      <c r="G3471" t="s">
        <v>259</v>
      </c>
      <c r="H3471" t="s">
        <v>128</v>
      </c>
      <c r="I3471" s="3">
        <v>1.2715614690692401E-3</v>
      </c>
      <c r="J3471" s="7">
        <v>13377936548.860001</v>
      </c>
      <c r="K3471">
        <v>3.6555</v>
      </c>
      <c r="L3471" s="3">
        <f t="shared" si="270"/>
        <v>0.99383417865528345</v>
      </c>
      <c r="M3471" s="3">
        <f t="shared" si="271"/>
        <v>1.2794503312310492E-3</v>
      </c>
      <c r="N3471">
        <f t="shared" si="272"/>
        <v>17116405.348626886</v>
      </c>
      <c r="O3471">
        <f t="shared" si="273"/>
        <v>4.6823704961364756</v>
      </c>
      <c r="P3471" s="3">
        <f t="shared" si="274"/>
        <v>1.279450331231049E-3</v>
      </c>
      <c r="Q3471" t="s">
        <v>1638</v>
      </c>
      <c r="R3471" t="s">
        <v>128</v>
      </c>
      <c r="S3471" t="s">
        <v>259</v>
      </c>
    </row>
    <row r="3472" spans="1:19" x14ac:dyDescent="0.35">
      <c r="A3472" t="s">
        <v>73</v>
      </c>
      <c r="B3472" t="s">
        <v>68</v>
      </c>
      <c r="C3472" t="s">
        <v>29</v>
      </c>
      <c r="D3472" t="s">
        <v>30</v>
      </c>
      <c r="E3472" t="s">
        <v>263</v>
      </c>
      <c r="F3472" t="s">
        <v>264</v>
      </c>
      <c r="G3472" t="s">
        <v>265</v>
      </c>
      <c r="H3472" t="s">
        <v>128</v>
      </c>
      <c r="I3472" s="3">
        <v>5.3744241065890102E-3</v>
      </c>
      <c r="J3472" s="7">
        <v>4774779027.79</v>
      </c>
      <c r="K3472">
        <v>3.6555</v>
      </c>
      <c r="L3472" s="3">
        <f t="shared" si="270"/>
        <v>0.98755954466773221</v>
      </c>
      <c r="M3472" s="3">
        <f t="shared" si="271"/>
        <v>5.4421266399660526E-3</v>
      </c>
      <c r="N3472">
        <f t="shared" si="272"/>
        <v>25984952.147087168</v>
      </c>
      <c r="O3472">
        <f t="shared" si="273"/>
        <v>7.1084536033612826</v>
      </c>
      <c r="P3472" s="3">
        <f t="shared" si="274"/>
        <v>5.4421266399660526E-3</v>
      </c>
      <c r="Q3472" t="s">
        <v>1638</v>
      </c>
      <c r="R3472" t="s">
        <v>128</v>
      </c>
      <c r="S3472" t="s">
        <v>265</v>
      </c>
    </row>
    <row r="3473" spans="1:19" x14ac:dyDescent="0.35">
      <c r="A3473" t="s">
        <v>73</v>
      </c>
      <c r="B3473" t="s">
        <v>68</v>
      </c>
      <c r="C3473" t="s">
        <v>39</v>
      </c>
      <c r="D3473" t="s">
        <v>40</v>
      </c>
      <c r="E3473" t="s">
        <v>263</v>
      </c>
      <c r="F3473" t="s">
        <v>264</v>
      </c>
      <c r="G3473" t="s">
        <v>265</v>
      </c>
      <c r="H3473" t="s">
        <v>128</v>
      </c>
      <c r="I3473" s="3">
        <v>1.2809269798170441E-3</v>
      </c>
      <c r="J3473" s="7">
        <v>13377936548.860001</v>
      </c>
      <c r="K3473">
        <v>3.6555</v>
      </c>
      <c r="L3473" s="3">
        <f t="shared" si="270"/>
        <v>0.99383417865528345</v>
      </c>
      <c r="M3473" s="3">
        <f t="shared" si="271"/>
        <v>1.2888739463058256E-3</v>
      </c>
      <c r="N3473">
        <f t="shared" si="272"/>
        <v>17242473.873158127</v>
      </c>
      <c r="O3473">
        <f t="shared" si="273"/>
        <v>4.7168578506792853</v>
      </c>
      <c r="P3473" s="3">
        <f t="shared" si="274"/>
        <v>1.2888739463058256E-3</v>
      </c>
      <c r="Q3473" t="s">
        <v>1638</v>
      </c>
      <c r="R3473" t="s">
        <v>128</v>
      </c>
      <c r="S3473" t="s">
        <v>265</v>
      </c>
    </row>
    <row r="3474" spans="1:19" x14ac:dyDescent="0.35">
      <c r="A3474" t="s">
        <v>73</v>
      </c>
      <c r="B3474" t="s">
        <v>68</v>
      </c>
      <c r="C3474" t="s">
        <v>29</v>
      </c>
      <c r="D3474" t="s">
        <v>30</v>
      </c>
      <c r="E3474" t="s">
        <v>1649</v>
      </c>
      <c r="F3474" t="s">
        <v>1650</v>
      </c>
      <c r="G3474" t="s">
        <v>1651</v>
      </c>
      <c r="H3474" t="s">
        <v>128</v>
      </c>
      <c r="I3474" s="3">
        <v>4.4886398114968801E-3</v>
      </c>
      <c r="J3474" s="7">
        <v>4774779027.79</v>
      </c>
      <c r="K3474">
        <v>3.6555</v>
      </c>
      <c r="L3474" s="3">
        <f t="shared" si="270"/>
        <v>0.98755954466773221</v>
      </c>
      <c r="M3474" s="3">
        <f t="shared" si="271"/>
        <v>4.5451839696482284E-3</v>
      </c>
      <c r="N3474">
        <f t="shared" si="272"/>
        <v>21702249.095723663</v>
      </c>
      <c r="O3474">
        <f t="shared" si="273"/>
        <v>5.9368756929896493</v>
      </c>
      <c r="P3474" s="3">
        <f t="shared" si="274"/>
        <v>4.5451839696482284E-3</v>
      </c>
      <c r="Q3474" t="s">
        <v>1668</v>
      </c>
      <c r="R3474" t="s">
        <v>128</v>
      </c>
      <c r="S3474" t="s">
        <v>1651</v>
      </c>
    </row>
    <row r="3475" spans="1:19" x14ac:dyDescent="0.35">
      <c r="A3475" t="s">
        <v>73</v>
      </c>
      <c r="B3475" t="s">
        <v>68</v>
      </c>
      <c r="C3475" t="s">
        <v>29</v>
      </c>
      <c r="D3475" t="s">
        <v>30</v>
      </c>
      <c r="E3475" t="s">
        <v>269</v>
      </c>
      <c r="F3475" t="s">
        <v>270</v>
      </c>
      <c r="G3475" t="s">
        <v>271</v>
      </c>
      <c r="H3475" t="s">
        <v>128</v>
      </c>
      <c r="I3475" s="3">
        <v>4.20027932374375E-3</v>
      </c>
      <c r="J3475" s="7">
        <v>4774779027.79</v>
      </c>
      <c r="K3475">
        <v>3.6555</v>
      </c>
      <c r="L3475" s="3">
        <f t="shared" si="270"/>
        <v>0.98755954466773221</v>
      </c>
      <c r="M3475" s="3">
        <f t="shared" si="271"/>
        <v>4.2531909558496022E-3</v>
      </c>
      <c r="N3475">
        <f t="shared" si="272"/>
        <v>20308046.977176785</v>
      </c>
      <c r="O3475">
        <f t="shared" si="273"/>
        <v>5.5554772198541329</v>
      </c>
      <c r="P3475" s="3">
        <f t="shared" si="274"/>
        <v>4.2531909558496022E-3</v>
      </c>
      <c r="Q3475" t="s">
        <v>1638</v>
      </c>
      <c r="R3475" t="s">
        <v>128</v>
      </c>
      <c r="S3475" t="s">
        <v>271</v>
      </c>
    </row>
    <row r="3476" spans="1:19" x14ac:dyDescent="0.35">
      <c r="A3476" t="s">
        <v>73</v>
      </c>
      <c r="B3476" t="s">
        <v>68</v>
      </c>
      <c r="C3476" t="s">
        <v>39</v>
      </c>
      <c r="D3476" t="s">
        <v>40</v>
      </c>
      <c r="E3476" t="s">
        <v>275</v>
      </c>
      <c r="F3476" t="s">
        <v>276</v>
      </c>
      <c r="G3476" t="s">
        <v>277</v>
      </c>
      <c r="H3476" t="s">
        <v>128</v>
      </c>
      <c r="I3476" s="3">
        <v>2.1312673771591898E-3</v>
      </c>
      <c r="J3476" s="7">
        <v>13377936548.860001</v>
      </c>
      <c r="K3476">
        <v>3.6555</v>
      </c>
      <c r="L3476" s="3">
        <f t="shared" si="270"/>
        <v>0.99383417865528345</v>
      </c>
      <c r="M3476" s="3">
        <f t="shared" si="271"/>
        <v>2.1444899188745158E-3</v>
      </c>
      <c r="N3476">
        <f t="shared" si="272"/>
        <v>28688850.064373203</v>
      </c>
      <c r="O3476">
        <f t="shared" si="273"/>
        <v>7.8481329679587475</v>
      </c>
      <c r="P3476" s="3">
        <f t="shared" si="274"/>
        <v>2.1444899188745158E-3</v>
      </c>
      <c r="Q3476" t="s">
        <v>1638</v>
      </c>
      <c r="R3476" t="s">
        <v>128</v>
      </c>
      <c r="S3476" t="s">
        <v>277</v>
      </c>
    </row>
    <row r="3477" spans="1:19" x14ac:dyDescent="0.35">
      <c r="A3477" t="s">
        <v>73</v>
      </c>
      <c r="B3477" t="s">
        <v>68</v>
      </c>
      <c r="C3477" t="s">
        <v>39</v>
      </c>
      <c r="D3477" t="s">
        <v>40</v>
      </c>
      <c r="E3477" t="s">
        <v>283</v>
      </c>
      <c r="F3477" t="s">
        <v>284</v>
      </c>
      <c r="H3477" t="s">
        <v>128</v>
      </c>
      <c r="I3477" s="3">
        <v>3.9621612650097421E-8</v>
      </c>
      <c r="J3477" s="7">
        <v>13377936548.860001</v>
      </c>
      <c r="K3477">
        <v>3.6555</v>
      </c>
      <c r="L3477" s="3">
        <f t="shared" si="270"/>
        <v>0.99383417865528345</v>
      </c>
      <c r="M3477" s="3">
        <f t="shared" si="271"/>
        <v>3.9867428089168568E-8</v>
      </c>
      <c r="N3477">
        <f t="shared" si="272"/>
        <v>533.343923343136</v>
      </c>
      <c r="O3477">
        <f t="shared" si="273"/>
        <v>1.4590177085026289E-4</v>
      </c>
      <c r="P3477" s="3">
        <f t="shared" si="274"/>
        <v>3.9867428089168568E-8</v>
      </c>
      <c r="Q3477" t="s">
        <v>1638</v>
      </c>
      <c r="R3477" t="s">
        <v>128</v>
      </c>
      <c r="S3477" t="s">
        <v>285</v>
      </c>
    </row>
    <row r="3478" spans="1:19" x14ac:dyDescent="0.35">
      <c r="A3478" t="s">
        <v>73</v>
      </c>
      <c r="B3478" t="s">
        <v>68</v>
      </c>
      <c r="C3478" t="s">
        <v>39</v>
      </c>
      <c r="D3478" t="s">
        <v>40</v>
      </c>
      <c r="E3478" t="s">
        <v>288</v>
      </c>
      <c r="F3478" t="s">
        <v>289</v>
      </c>
      <c r="H3478" t="s">
        <v>128</v>
      </c>
      <c r="I3478" s="3">
        <v>4.0949402994134778E-8</v>
      </c>
      <c r="J3478" s="7">
        <v>13377936548.860001</v>
      </c>
      <c r="K3478">
        <v>3.6555</v>
      </c>
      <c r="L3478" s="3">
        <f t="shared" si="270"/>
        <v>0.99383417865528345</v>
      </c>
      <c r="M3478" s="3">
        <f t="shared" si="271"/>
        <v>4.1203456143500465E-8</v>
      </c>
      <c r="N3478">
        <f t="shared" si="272"/>
        <v>551.21722188148499</v>
      </c>
      <c r="O3478">
        <f t="shared" si="273"/>
        <v>1.5079119734139924E-4</v>
      </c>
      <c r="P3478" s="3">
        <f t="shared" si="274"/>
        <v>4.1203456143500465E-8</v>
      </c>
      <c r="Q3478" t="s">
        <v>1638</v>
      </c>
      <c r="R3478" t="s">
        <v>128</v>
      </c>
      <c r="S3478" t="s">
        <v>285</v>
      </c>
    </row>
    <row r="3479" spans="1:19" x14ac:dyDescent="0.35">
      <c r="A3479" t="s">
        <v>73</v>
      </c>
      <c r="B3479" t="s">
        <v>68</v>
      </c>
      <c r="C3479" t="s">
        <v>39</v>
      </c>
      <c r="D3479" t="s">
        <v>40</v>
      </c>
      <c r="E3479" t="s">
        <v>134</v>
      </c>
      <c r="F3479" t="s">
        <v>135</v>
      </c>
      <c r="H3479" t="s">
        <v>128</v>
      </c>
      <c r="I3479" s="3">
        <v>1.7192186395664649E-3</v>
      </c>
      <c r="J3479" s="7">
        <v>13377936548.860001</v>
      </c>
      <c r="K3479">
        <v>3.6555</v>
      </c>
      <c r="L3479" s="3">
        <f t="shared" si="270"/>
        <v>0.99383417865528345</v>
      </c>
      <c r="M3479" s="3">
        <f t="shared" si="271"/>
        <v>1.7298848001913857E-3</v>
      </c>
      <c r="N3479">
        <f t="shared" si="272"/>
        <v>23142289.093797717</v>
      </c>
      <c r="O3479">
        <f t="shared" si="273"/>
        <v>6.3308135942546073</v>
      </c>
      <c r="P3479" s="3">
        <f t="shared" si="274"/>
        <v>1.7298848001913857E-3</v>
      </c>
      <c r="Q3479" t="s">
        <v>1638</v>
      </c>
      <c r="R3479" t="s">
        <v>128</v>
      </c>
      <c r="S3479" t="s">
        <v>136</v>
      </c>
    </row>
    <row r="3480" spans="1:19" x14ac:dyDescent="0.35">
      <c r="A3480" t="s">
        <v>73</v>
      </c>
      <c r="B3480" t="s">
        <v>68</v>
      </c>
      <c r="C3480" t="s">
        <v>29</v>
      </c>
      <c r="D3480" t="s">
        <v>30</v>
      </c>
      <c r="E3480" t="s">
        <v>134</v>
      </c>
      <c r="F3480" t="s">
        <v>135</v>
      </c>
      <c r="H3480" t="s">
        <v>128</v>
      </c>
      <c r="I3480" s="3">
        <v>1.128390814297669E-2</v>
      </c>
      <c r="J3480" s="7">
        <v>4774779027.79</v>
      </c>
      <c r="K3480">
        <v>3.6555</v>
      </c>
      <c r="L3480" s="3">
        <f t="shared" si="270"/>
        <v>0.98755954466773221</v>
      </c>
      <c r="M3480" s="3">
        <f t="shared" si="271"/>
        <v>1.1426053450552391E-2</v>
      </c>
      <c r="N3480">
        <f t="shared" si="272"/>
        <v>54556880.38610512</v>
      </c>
      <c r="O3480">
        <f t="shared" si="273"/>
        <v>14.924601391356893</v>
      </c>
      <c r="P3480" s="3">
        <f t="shared" si="274"/>
        <v>1.1426053450552391E-2</v>
      </c>
      <c r="Q3480" t="s">
        <v>1638</v>
      </c>
      <c r="R3480" t="s">
        <v>128</v>
      </c>
      <c r="S3480" t="s">
        <v>136</v>
      </c>
    </row>
    <row r="3481" spans="1:19" x14ac:dyDescent="0.35">
      <c r="A3481" t="s">
        <v>73</v>
      </c>
      <c r="B3481" t="s">
        <v>68</v>
      </c>
      <c r="C3481" t="s">
        <v>29</v>
      </c>
      <c r="D3481" t="s">
        <v>30</v>
      </c>
      <c r="E3481" t="s">
        <v>298</v>
      </c>
      <c r="F3481" t="s">
        <v>299</v>
      </c>
      <c r="H3481" t="s">
        <v>128</v>
      </c>
      <c r="I3481" s="3">
        <v>1.7589022170637101E-2</v>
      </c>
      <c r="J3481" s="7">
        <v>4774779027.79</v>
      </c>
      <c r="K3481">
        <v>3.6555</v>
      </c>
      <c r="L3481" s="3">
        <f t="shared" si="270"/>
        <v>0.98755954466773221</v>
      </c>
      <c r="M3481" s="3">
        <f t="shared" si="271"/>
        <v>1.7810594070613726E-2</v>
      </c>
      <c r="N3481">
        <f t="shared" si="272"/>
        <v>85041651.040847346</v>
      </c>
      <c r="O3481">
        <f t="shared" si="273"/>
        <v>23.264027093652672</v>
      </c>
      <c r="P3481" s="3">
        <f t="shared" si="274"/>
        <v>1.7810594070613726E-2</v>
      </c>
      <c r="Q3481" t="s">
        <v>1638</v>
      </c>
      <c r="R3481" t="s">
        <v>128</v>
      </c>
      <c r="S3481" t="s">
        <v>300</v>
      </c>
    </row>
    <row r="3482" spans="1:19" x14ac:dyDescent="0.35">
      <c r="A3482" t="s">
        <v>73</v>
      </c>
      <c r="B3482" t="s">
        <v>68</v>
      </c>
      <c r="C3482" t="s">
        <v>39</v>
      </c>
      <c r="D3482" t="s">
        <v>40</v>
      </c>
      <c r="E3482" t="s">
        <v>298</v>
      </c>
      <c r="F3482" t="s">
        <v>299</v>
      </c>
      <c r="H3482" t="s">
        <v>128</v>
      </c>
      <c r="I3482" s="3">
        <v>8.7641200106921488E-3</v>
      </c>
      <c r="J3482" s="7">
        <v>13377936548.860001</v>
      </c>
      <c r="K3482">
        <v>3.6555</v>
      </c>
      <c r="L3482" s="3">
        <f t="shared" si="270"/>
        <v>0.99383417865528345</v>
      </c>
      <c r="M3482" s="3">
        <f t="shared" si="271"/>
        <v>8.8184932646918242E-3</v>
      </c>
      <c r="N3482">
        <f t="shared" si="272"/>
        <v>117973243.3515965</v>
      </c>
      <c r="O3482">
        <f t="shared" si="273"/>
        <v>32.272806278647657</v>
      </c>
      <c r="P3482" s="3">
        <f t="shared" si="274"/>
        <v>8.8184932646918242E-3</v>
      </c>
      <c r="Q3482" t="s">
        <v>1638</v>
      </c>
      <c r="R3482" t="s">
        <v>128</v>
      </c>
      <c r="S3482" t="s">
        <v>300</v>
      </c>
    </row>
    <row r="3483" spans="1:19" x14ac:dyDescent="0.35">
      <c r="A3483" t="s">
        <v>73</v>
      </c>
      <c r="B3483" t="s">
        <v>68</v>
      </c>
      <c r="C3483" t="s">
        <v>39</v>
      </c>
      <c r="D3483" t="s">
        <v>40</v>
      </c>
      <c r="E3483" t="s">
        <v>304</v>
      </c>
      <c r="F3483" t="s">
        <v>305</v>
      </c>
      <c r="H3483" t="s">
        <v>128</v>
      </c>
      <c r="I3483" s="3">
        <v>8.4368795554412199E-4</v>
      </c>
      <c r="J3483" s="7">
        <v>13377936548.860001</v>
      </c>
      <c r="K3483">
        <v>3.6555</v>
      </c>
      <c r="L3483" s="3">
        <f t="shared" si="270"/>
        <v>0.99383417865528345</v>
      </c>
      <c r="M3483" s="3">
        <f t="shared" si="271"/>
        <v>8.4892225852574498E-4</v>
      </c>
      <c r="N3483">
        <f t="shared" si="272"/>
        <v>11356828.109472342</v>
      </c>
      <c r="O3483">
        <f t="shared" si="273"/>
        <v>3.1067783092524532</v>
      </c>
      <c r="P3483" s="3">
        <f t="shared" si="274"/>
        <v>8.4892225852574498E-4</v>
      </c>
      <c r="Q3483" t="s">
        <v>1638</v>
      </c>
      <c r="R3483" t="s">
        <v>128</v>
      </c>
      <c r="S3483" t="s">
        <v>306</v>
      </c>
    </row>
    <row r="3484" spans="1:19" x14ac:dyDescent="0.35">
      <c r="A3484" t="s">
        <v>73</v>
      </c>
      <c r="B3484" t="s">
        <v>68</v>
      </c>
      <c r="C3484" t="s">
        <v>39</v>
      </c>
      <c r="D3484" t="s">
        <v>40</v>
      </c>
      <c r="E3484" t="s">
        <v>307</v>
      </c>
      <c r="F3484" t="s">
        <v>308</v>
      </c>
      <c r="H3484" t="s">
        <v>128</v>
      </c>
      <c r="I3484" s="3">
        <v>7.5638532236781903E-3</v>
      </c>
      <c r="J3484" s="7">
        <v>13377936548.860001</v>
      </c>
      <c r="K3484">
        <v>3.6555</v>
      </c>
      <c r="L3484" s="3">
        <f t="shared" si="270"/>
        <v>0.99383417865528345</v>
      </c>
      <c r="M3484" s="3">
        <f t="shared" si="271"/>
        <v>7.6107799330392646E-3</v>
      </c>
      <c r="N3484">
        <f t="shared" si="272"/>
        <v>101816531.03153625</v>
      </c>
      <c r="O3484">
        <f t="shared" si="273"/>
        <v>27.852969780204145</v>
      </c>
      <c r="P3484" s="3">
        <f t="shared" si="274"/>
        <v>7.6107799330392646E-3</v>
      </c>
      <c r="Q3484" t="s">
        <v>1638</v>
      </c>
      <c r="R3484" t="s">
        <v>128</v>
      </c>
      <c r="S3484" t="s">
        <v>309</v>
      </c>
    </row>
    <row r="3485" spans="1:19" x14ac:dyDescent="0.35">
      <c r="A3485" t="s">
        <v>73</v>
      </c>
      <c r="B3485" t="s">
        <v>68</v>
      </c>
      <c r="C3485" t="s">
        <v>29</v>
      </c>
      <c r="D3485" t="s">
        <v>30</v>
      </c>
      <c r="E3485" t="s">
        <v>307</v>
      </c>
      <c r="F3485" t="s">
        <v>308</v>
      </c>
      <c r="H3485" t="s">
        <v>128</v>
      </c>
      <c r="I3485" s="3">
        <v>2.3482851083759099E-2</v>
      </c>
      <c r="J3485" s="7">
        <v>4774779027.79</v>
      </c>
      <c r="K3485">
        <v>3.6555</v>
      </c>
      <c r="L3485" s="3">
        <f t="shared" si="270"/>
        <v>0.98755954466773221</v>
      </c>
      <c r="M3485" s="3">
        <f t="shared" si="271"/>
        <v>2.3778668547687405E-2</v>
      </c>
      <c r="N3485">
        <f t="shared" si="272"/>
        <v>113537887.89026752</v>
      </c>
      <c r="O3485">
        <f t="shared" si="273"/>
        <v>31.059468715707162</v>
      </c>
      <c r="P3485" s="3">
        <f t="shared" si="274"/>
        <v>2.3778668547687405E-2</v>
      </c>
      <c r="Q3485" t="s">
        <v>1638</v>
      </c>
      <c r="R3485" t="s">
        <v>128</v>
      </c>
      <c r="S3485" t="s">
        <v>309</v>
      </c>
    </row>
    <row r="3486" spans="1:19" x14ac:dyDescent="0.35">
      <c r="A3486" t="s">
        <v>73</v>
      </c>
      <c r="B3486" t="s">
        <v>68</v>
      </c>
      <c r="C3486" t="s">
        <v>39</v>
      </c>
      <c r="D3486" t="s">
        <v>40</v>
      </c>
      <c r="E3486" t="s">
        <v>1396</v>
      </c>
      <c r="F3486" t="s">
        <v>1397</v>
      </c>
      <c r="H3486" t="s">
        <v>128</v>
      </c>
      <c r="I3486" s="3">
        <v>1.3316566056263499E-3</v>
      </c>
      <c r="J3486" s="7">
        <v>13377936548.860001</v>
      </c>
      <c r="K3486">
        <v>3.6555</v>
      </c>
      <c r="L3486" s="3">
        <f t="shared" si="270"/>
        <v>0.99383417865528345</v>
      </c>
      <c r="M3486" s="3">
        <f t="shared" si="271"/>
        <v>1.3399183024960565E-3</v>
      </c>
      <c r="N3486">
        <f t="shared" si="272"/>
        <v>17925342.031448442</v>
      </c>
      <c r="O3486">
        <f t="shared" si="273"/>
        <v>4.9036635293252475</v>
      </c>
      <c r="P3486" s="3">
        <f t="shared" si="274"/>
        <v>1.3399183024960563E-3</v>
      </c>
      <c r="Q3486" t="s">
        <v>1638</v>
      </c>
      <c r="R3486" t="s">
        <v>128</v>
      </c>
      <c r="S3486" t="s">
        <v>349</v>
      </c>
    </row>
    <row r="3487" spans="1:19" x14ac:dyDescent="0.35">
      <c r="A3487" t="s">
        <v>73</v>
      </c>
      <c r="B3487" t="s">
        <v>68</v>
      </c>
      <c r="C3487" t="s">
        <v>29</v>
      </c>
      <c r="D3487" t="s">
        <v>30</v>
      </c>
      <c r="E3487" t="s">
        <v>1396</v>
      </c>
      <c r="F3487" t="s">
        <v>1397</v>
      </c>
      <c r="H3487" t="s">
        <v>128</v>
      </c>
      <c r="I3487" s="3">
        <v>3.0250471465923601E-3</v>
      </c>
      <c r="J3487" s="7">
        <v>4774779027.79</v>
      </c>
      <c r="K3487">
        <v>3.6555</v>
      </c>
      <c r="L3487" s="3">
        <f t="shared" si="270"/>
        <v>0.98755954466773221</v>
      </c>
      <c r="M3487" s="3">
        <f t="shared" si="271"/>
        <v>3.0631541793362418E-3</v>
      </c>
      <c r="N3487">
        <f t="shared" si="272"/>
        <v>14625884.334381975</v>
      </c>
      <c r="O3487">
        <f t="shared" si="273"/>
        <v>4.0010626000224256</v>
      </c>
      <c r="P3487" s="3">
        <f t="shared" si="274"/>
        <v>3.0631541793362418E-3</v>
      </c>
      <c r="Q3487" t="s">
        <v>1638</v>
      </c>
      <c r="R3487" t="s">
        <v>128</v>
      </c>
      <c r="S3487" t="s">
        <v>349</v>
      </c>
    </row>
    <row r="3488" spans="1:19" x14ac:dyDescent="0.35">
      <c r="A3488" t="s">
        <v>73</v>
      </c>
      <c r="B3488" t="s">
        <v>68</v>
      </c>
      <c r="C3488" t="s">
        <v>29</v>
      </c>
      <c r="D3488" t="s">
        <v>30</v>
      </c>
      <c r="E3488" t="s">
        <v>310</v>
      </c>
      <c r="F3488" t="s">
        <v>311</v>
      </c>
      <c r="H3488" t="s">
        <v>128</v>
      </c>
      <c r="I3488" s="3">
        <v>8.1878946331868496E-4</v>
      </c>
      <c r="J3488" s="7">
        <v>4774779027.79</v>
      </c>
      <c r="K3488">
        <v>3.6555</v>
      </c>
      <c r="L3488" s="3">
        <f t="shared" si="270"/>
        <v>0.98755954466773221</v>
      </c>
      <c r="M3488" s="3">
        <f t="shared" si="271"/>
        <v>8.2910389326870356E-4</v>
      </c>
      <c r="N3488">
        <f t="shared" si="272"/>
        <v>3958787.8814384444</v>
      </c>
      <c r="O3488">
        <f t="shared" si="273"/>
        <v>1.0829675506602228</v>
      </c>
      <c r="P3488" s="3">
        <f t="shared" si="274"/>
        <v>8.2910389326870356E-4</v>
      </c>
      <c r="Q3488" t="s">
        <v>1638</v>
      </c>
      <c r="R3488" t="s">
        <v>128</v>
      </c>
      <c r="S3488" t="s">
        <v>312</v>
      </c>
    </row>
    <row r="3489" spans="1:19" x14ac:dyDescent="0.35">
      <c r="A3489" t="s">
        <v>73</v>
      </c>
      <c r="B3489" t="s">
        <v>68</v>
      </c>
      <c r="C3489" t="s">
        <v>29</v>
      </c>
      <c r="D3489" t="s">
        <v>30</v>
      </c>
      <c r="E3489" t="s">
        <v>313</v>
      </c>
      <c r="F3489" t="s">
        <v>314</v>
      </c>
      <c r="H3489" t="s">
        <v>128</v>
      </c>
      <c r="I3489" s="3">
        <v>9.366264160700119E-3</v>
      </c>
      <c r="J3489" s="7">
        <v>4774779027.79</v>
      </c>
      <c r="K3489">
        <v>3.6555</v>
      </c>
      <c r="L3489" s="3">
        <f t="shared" si="270"/>
        <v>0.98755954466773221</v>
      </c>
      <c r="M3489" s="3">
        <f t="shared" si="271"/>
        <v>9.4842525812976978E-3</v>
      </c>
      <c r="N3489">
        <f t="shared" si="272"/>
        <v>45285210.31944342</v>
      </c>
      <c r="O3489">
        <f t="shared" si="273"/>
        <v>12.388239726287354</v>
      </c>
      <c r="P3489" s="3">
        <f t="shared" si="274"/>
        <v>9.4842525812976978E-3</v>
      </c>
      <c r="Q3489" t="s">
        <v>1638</v>
      </c>
      <c r="R3489" t="s">
        <v>128</v>
      </c>
      <c r="S3489" t="s">
        <v>315</v>
      </c>
    </row>
    <row r="3490" spans="1:19" x14ac:dyDescent="0.35">
      <c r="A3490" t="s">
        <v>73</v>
      </c>
      <c r="B3490" t="s">
        <v>68</v>
      </c>
      <c r="C3490" t="s">
        <v>39</v>
      </c>
      <c r="D3490" t="s">
        <v>40</v>
      </c>
      <c r="E3490" t="s">
        <v>313</v>
      </c>
      <c r="F3490" t="s">
        <v>314</v>
      </c>
      <c r="H3490" t="s">
        <v>128</v>
      </c>
      <c r="I3490" s="3">
        <v>2.2153854749676128E-3</v>
      </c>
      <c r="J3490" s="7">
        <v>13377936548.860001</v>
      </c>
      <c r="K3490">
        <v>3.6555</v>
      </c>
      <c r="L3490" s="3">
        <f t="shared" si="270"/>
        <v>0.99383417865528345</v>
      </c>
      <c r="M3490" s="3">
        <f t="shared" si="271"/>
        <v>2.2291298916335927E-3</v>
      </c>
      <c r="N3490">
        <f t="shared" si="272"/>
        <v>29821158.249441374</v>
      </c>
      <c r="O3490">
        <f t="shared" si="273"/>
        <v>8.1578876349176248</v>
      </c>
      <c r="P3490" s="3">
        <f t="shared" si="274"/>
        <v>2.2291298916335927E-3</v>
      </c>
      <c r="Q3490" t="s">
        <v>1638</v>
      </c>
      <c r="R3490" t="s">
        <v>128</v>
      </c>
      <c r="S3490" t="s">
        <v>315</v>
      </c>
    </row>
    <row r="3491" spans="1:19" x14ac:dyDescent="0.35">
      <c r="A3491" t="s">
        <v>73</v>
      </c>
      <c r="B3491" t="s">
        <v>68</v>
      </c>
      <c r="C3491" t="s">
        <v>39</v>
      </c>
      <c r="D3491" t="s">
        <v>40</v>
      </c>
      <c r="E3491" t="s">
        <v>319</v>
      </c>
      <c r="F3491" t="s">
        <v>320</v>
      </c>
      <c r="H3491" t="s">
        <v>128</v>
      </c>
      <c r="I3491" s="3">
        <v>5.1620822390269104E-3</v>
      </c>
      <c r="J3491" s="7">
        <v>13377936548.860001</v>
      </c>
      <c r="K3491">
        <v>3.6555</v>
      </c>
      <c r="L3491" s="3">
        <f t="shared" si="270"/>
        <v>0.99383417865528345</v>
      </c>
      <c r="M3491" s="3">
        <f t="shared" si="271"/>
        <v>5.1941081821230113E-3</v>
      </c>
      <c r="N3491">
        <f t="shared" si="272"/>
        <v>69486449.688356206</v>
      </c>
      <c r="O3491">
        <f t="shared" si="273"/>
        <v>19.008740169157765</v>
      </c>
      <c r="P3491" s="3">
        <f t="shared" si="274"/>
        <v>5.1941081821230113E-3</v>
      </c>
      <c r="Q3491" t="s">
        <v>1638</v>
      </c>
      <c r="R3491" t="s">
        <v>128</v>
      </c>
      <c r="S3491" t="s">
        <v>321</v>
      </c>
    </row>
    <row r="3492" spans="1:19" x14ac:dyDescent="0.35">
      <c r="A3492" t="s">
        <v>73</v>
      </c>
      <c r="B3492" t="s">
        <v>68</v>
      </c>
      <c r="C3492" t="s">
        <v>29</v>
      </c>
      <c r="D3492" t="s">
        <v>30</v>
      </c>
      <c r="E3492" t="s">
        <v>319</v>
      </c>
      <c r="F3492" t="s">
        <v>320</v>
      </c>
      <c r="H3492" t="s">
        <v>128</v>
      </c>
      <c r="I3492" s="3">
        <v>1.0841659989485299E-2</v>
      </c>
      <c r="J3492" s="7">
        <v>4774779027.79</v>
      </c>
      <c r="K3492">
        <v>3.6555</v>
      </c>
      <c r="L3492" s="3">
        <f t="shared" si="270"/>
        <v>0.98755954466773221</v>
      </c>
      <c r="M3492" s="3">
        <f t="shared" si="271"/>
        <v>1.097823422195065E-2</v>
      </c>
      <c r="N3492">
        <f t="shared" si="272"/>
        <v>52418642.525136434</v>
      </c>
      <c r="O3492">
        <f t="shared" si="273"/>
        <v>14.339664211499503</v>
      </c>
      <c r="P3492" s="3">
        <f t="shared" si="274"/>
        <v>1.097823422195065E-2</v>
      </c>
      <c r="Q3492" t="s">
        <v>1638</v>
      </c>
      <c r="R3492" t="s">
        <v>128</v>
      </c>
      <c r="S3492" t="s">
        <v>321</v>
      </c>
    </row>
    <row r="3493" spans="1:19" x14ac:dyDescent="0.35">
      <c r="A3493" t="s">
        <v>73</v>
      </c>
      <c r="B3493" t="s">
        <v>68</v>
      </c>
      <c r="C3493" t="s">
        <v>29</v>
      </c>
      <c r="D3493" t="s">
        <v>30</v>
      </c>
      <c r="E3493" t="s">
        <v>189</v>
      </c>
      <c r="F3493" t="s">
        <v>190</v>
      </c>
      <c r="G3493" t="s">
        <v>191</v>
      </c>
      <c r="H3493" t="s">
        <v>128</v>
      </c>
      <c r="I3493" s="3">
        <v>1.144360282784411E-4</v>
      </c>
      <c r="J3493" s="7">
        <v>4774779027.79</v>
      </c>
      <c r="K3493">
        <v>3.6555</v>
      </c>
      <c r="L3493" s="3">
        <f t="shared" si="270"/>
        <v>0.98755954466773221</v>
      </c>
      <c r="M3493" s="3">
        <f t="shared" si="271"/>
        <v>1.1587759836491023E-4</v>
      </c>
      <c r="N3493">
        <f t="shared" si="272"/>
        <v>553289.92646344623</v>
      </c>
      <c r="O3493">
        <f t="shared" si="273"/>
        <v>0.15135820721199458</v>
      </c>
      <c r="P3493" s="3">
        <f t="shared" si="274"/>
        <v>1.1587759836491025E-4</v>
      </c>
      <c r="Q3493" t="s">
        <v>1638</v>
      </c>
      <c r="R3493" t="s">
        <v>128</v>
      </c>
      <c r="S3493" t="s">
        <v>191</v>
      </c>
    </row>
    <row r="3494" spans="1:19" x14ac:dyDescent="0.35">
      <c r="A3494" t="s">
        <v>73</v>
      </c>
      <c r="B3494" t="s">
        <v>68</v>
      </c>
      <c r="C3494" t="s">
        <v>39</v>
      </c>
      <c r="D3494" t="s">
        <v>40</v>
      </c>
      <c r="E3494" t="s">
        <v>189</v>
      </c>
      <c r="F3494" t="s">
        <v>190</v>
      </c>
      <c r="G3494" t="s">
        <v>191</v>
      </c>
      <c r="H3494" t="s">
        <v>128</v>
      </c>
      <c r="I3494" s="3">
        <v>3.3160292594190163E-5</v>
      </c>
      <c r="J3494" s="7">
        <v>13377936548.860001</v>
      </c>
      <c r="K3494">
        <v>3.6555</v>
      </c>
      <c r="L3494" s="3">
        <f t="shared" si="270"/>
        <v>0.99383417865528345</v>
      </c>
      <c r="M3494" s="3">
        <f t="shared" si="271"/>
        <v>3.3366021521878028E-5</v>
      </c>
      <c r="N3494">
        <f t="shared" si="272"/>
        <v>446368.51880758145</v>
      </c>
      <c r="O3494">
        <f t="shared" si="273"/>
        <v>0.12210874539942046</v>
      </c>
      <c r="P3494" s="3">
        <f t="shared" si="274"/>
        <v>3.3366021521878028E-5</v>
      </c>
      <c r="Q3494" t="s">
        <v>1638</v>
      </c>
      <c r="R3494" t="s">
        <v>128</v>
      </c>
      <c r="S3494" t="s">
        <v>191</v>
      </c>
    </row>
    <row r="3495" spans="1:19" x14ac:dyDescent="0.35">
      <c r="A3495" t="s">
        <v>73</v>
      </c>
      <c r="B3495" t="s">
        <v>68</v>
      </c>
      <c r="C3495" t="s">
        <v>39</v>
      </c>
      <c r="D3495" t="s">
        <v>40</v>
      </c>
      <c r="E3495" t="s">
        <v>1398</v>
      </c>
      <c r="F3495" t="s">
        <v>1399</v>
      </c>
      <c r="H3495" t="s">
        <v>128</v>
      </c>
      <c r="I3495" s="3">
        <v>4.0797474614281603E-3</v>
      </c>
      <c r="J3495" s="7">
        <v>13377936548.860001</v>
      </c>
      <c r="K3495">
        <v>3.6555</v>
      </c>
      <c r="L3495" s="3">
        <f t="shared" si="270"/>
        <v>0.99383417865528345</v>
      </c>
      <c r="M3495" s="3">
        <f t="shared" si="271"/>
        <v>4.1050585188650889E-3</v>
      </c>
      <c r="N3495">
        <f t="shared" si="272"/>
        <v>54917212.394734375</v>
      </c>
      <c r="O3495">
        <f t="shared" si="273"/>
        <v>15.023173955610552</v>
      </c>
      <c r="P3495" s="3">
        <f t="shared" si="274"/>
        <v>4.1050585188650889E-3</v>
      </c>
      <c r="Q3495" t="s">
        <v>1638</v>
      </c>
      <c r="R3495" t="s">
        <v>128</v>
      </c>
      <c r="S3495" t="s">
        <v>1400</v>
      </c>
    </row>
    <row r="3496" spans="1:19" x14ac:dyDescent="0.35">
      <c r="A3496" t="s">
        <v>73</v>
      </c>
      <c r="B3496" t="s">
        <v>68</v>
      </c>
      <c r="C3496" t="s">
        <v>29</v>
      </c>
      <c r="D3496" t="s">
        <v>30</v>
      </c>
      <c r="E3496" t="s">
        <v>1398</v>
      </c>
      <c r="F3496" t="s">
        <v>1399</v>
      </c>
      <c r="H3496" t="s">
        <v>128</v>
      </c>
      <c r="I3496" s="3">
        <v>7.6838411987998996E-3</v>
      </c>
      <c r="J3496" s="7">
        <v>4774779027.79</v>
      </c>
      <c r="K3496">
        <v>3.6555</v>
      </c>
      <c r="L3496" s="3">
        <f t="shared" si="270"/>
        <v>0.98755954466773221</v>
      </c>
      <c r="M3496" s="3">
        <f t="shared" si="271"/>
        <v>7.7806358515679725E-3</v>
      </c>
      <c r="N3496">
        <f t="shared" si="272"/>
        <v>37150816.886937745</v>
      </c>
      <c r="O3496">
        <f t="shared" si="273"/>
        <v>10.162991899039186</v>
      </c>
      <c r="P3496" s="3">
        <f t="shared" si="274"/>
        <v>7.7806358515679734E-3</v>
      </c>
      <c r="Q3496" t="s">
        <v>1638</v>
      </c>
      <c r="R3496" t="s">
        <v>128</v>
      </c>
      <c r="S3496" t="s">
        <v>1400</v>
      </c>
    </row>
    <row r="3497" spans="1:19" x14ac:dyDescent="0.35">
      <c r="A3497" t="s">
        <v>73</v>
      </c>
      <c r="B3497" t="s">
        <v>68</v>
      </c>
      <c r="C3497" t="s">
        <v>29</v>
      </c>
      <c r="D3497" t="s">
        <v>30</v>
      </c>
      <c r="E3497" t="s">
        <v>325</v>
      </c>
      <c r="F3497" t="s">
        <v>326</v>
      </c>
      <c r="H3497" t="s">
        <v>128</v>
      </c>
      <c r="I3497" s="3">
        <v>1.899520023538355E-2</v>
      </c>
      <c r="J3497" s="7">
        <v>4774779027.79</v>
      </c>
      <c r="K3497">
        <v>3.6555</v>
      </c>
      <c r="L3497" s="3">
        <f t="shared" si="270"/>
        <v>0.98755954466773221</v>
      </c>
      <c r="M3497" s="3">
        <f t="shared" si="271"/>
        <v>1.9234485999296932E-2</v>
      </c>
      <c r="N3497">
        <f t="shared" si="272"/>
        <v>91840420.359763369</v>
      </c>
      <c r="O3497">
        <f t="shared" si="273"/>
        <v>25.123901069556386</v>
      </c>
      <c r="P3497" s="3">
        <f t="shared" si="274"/>
        <v>1.9234485999296932E-2</v>
      </c>
      <c r="Q3497" t="s">
        <v>1638</v>
      </c>
      <c r="R3497" t="s">
        <v>128</v>
      </c>
      <c r="S3497" t="s">
        <v>327</v>
      </c>
    </row>
    <row r="3498" spans="1:19" x14ac:dyDescent="0.35">
      <c r="A3498" t="s">
        <v>73</v>
      </c>
      <c r="B3498" t="s">
        <v>68</v>
      </c>
      <c r="C3498" t="s">
        <v>39</v>
      </c>
      <c r="D3498" t="s">
        <v>40</v>
      </c>
      <c r="E3498" t="s">
        <v>325</v>
      </c>
      <c r="F3498" t="s">
        <v>326</v>
      </c>
      <c r="H3498" t="s">
        <v>128</v>
      </c>
      <c r="I3498" s="3">
        <v>7.1620283473568993E-3</v>
      </c>
      <c r="J3498" s="7">
        <v>13377936548.860001</v>
      </c>
      <c r="K3498">
        <v>3.6555</v>
      </c>
      <c r="L3498" s="3">
        <f t="shared" si="270"/>
        <v>0.99383417865528345</v>
      </c>
      <c r="M3498" s="3">
        <f t="shared" si="271"/>
        <v>7.2064621052251874E-3</v>
      </c>
      <c r="N3498">
        <f t="shared" si="272"/>
        <v>96407592.785466611</v>
      </c>
      <c r="O3498">
        <f t="shared" si="273"/>
        <v>26.373298532476159</v>
      </c>
      <c r="P3498" s="3">
        <f t="shared" si="274"/>
        <v>7.2064621052251865E-3</v>
      </c>
      <c r="Q3498" t="s">
        <v>1638</v>
      </c>
      <c r="R3498" t="s">
        <v>128</v>
      </c>
      <c r="S3498" t="s">
        <v>327</v>
      </c>
    </row>
    <row r="3499" spans="1:19" x14ac:dyDescent="0.35">
      <c r="A3499" t="s">
        <v>73</v>
      </c>
      <c r="B3499" t="s">
        <v>68</v>
      </c>
      <c r="C3499" t="s">
        <v>39</v>
      </c>
      <c r="D3499" t="s">
        <v>40</v>
      </c>
      <c r="E3499" t="s">
        <v>339</v>
      </c>
      <c r="F3499" t="s">
        <v>340</v>
      </c>
      <c r="H3499" t="s">
        <v>128</v>
      </c>
      <c r="I3499" s="3">
        <v>1.4532956075000649E-2</v>
      </c>
      <c r="J3499" s="7">
        <v>13377936548.860001</v>
      </c>
      <c r="K3499">
        <v>3.6555</v>
      </c>
      <c r="L3499" s="3">
        <f t="shared" si="270"/>
        <v>0.99383417865528345</v>
      </c>
      <c r="M3499" s="3">
        <f t="shared" si="271"/>
        <v>1.4623119618068076E-2</v>
      </c>
      <c r="N3499">
        <f t="shared" si="272"/>
        <v>195627166.39690462</v>
      </c>
      <c r="O3499">
        <f t="shared" si="273"/>
        <v>53.515843632035185</v>
      </c>
      <c r="P3499" s="3">
        <f t="shared" si="274"/>
        <v>1.4623119618068076E-2</v>
      </c>
      <c r="Q3499" t="s">
        <v>1638</v>
      </c>
      <c r="R3499" t="s">
        <v>128</v>
      </c>
      <c r="S3499" t="s">
        <v>205</v>
      </c>
    </row>
    <row r="3500" spans="1:19" x14ac:dyDescent="0.35">
      <c r="A3500" t="s">
        <v>73</v>
      </c>
      <c r="B3500" t="s">
        <v>68</v>
      </c>
      <c r="C3500" t="s">
        <v>29</v>
      </c>
      <c r="D3500" t="s">
        <v>30</v>
      </c>
      <c r="E3500" t="s">
        <v>339</v>
      </c>
      <c r="F3500" t="s">
        <v>340</v>
      </c>
      <c r="H3500" t="s">
        <v>128</v>
      </c>
      <c r="I3500" s="3">
        <v>1.937085197687502E-2</v>
      </c>
      <c r="J3500" s="7">
        <v>4774779027.79</v>
      </c>
      <c r="K3500">
        <v>3.6555</v>
      </c>
      <c r="L3500" s="3">
        <f t="shared" si="270"/>
        <v>0.98755954466773221</v>
      </c>
      <c r="M3500" s="3">
        <f t="shared" si="271"/>
        <v>1.9614869889584642E-2</v>
      </c>
      <c r="N3500">
        <f t="shared" si="272"/>
        <v>93656669.381618306</v>
      </c>
      <c r="O3500">
        <f t="shared" si="273"/>
        <v>25.6207548575074</v>
      </c>
      <c r="P3500" s="3">
        <f t="shared" si="274"/>
        <v>1.9614869889584642E-2</v>
      </c>
      <c r="Q3500" t="s">
        <v>1638</v>
      </c>
      <c r="R3500" t="s">
        <v>128</v>
      </c>
      <c r="S3500" t="s">
        <v>205</v>
      </c>
    </row>
    <row r="3501" spans="1:19" x14ac:dyDescent="0.35">
      <c r="A3501" t="s">
        <v>73</v>
      </c>
      <c r="B3501" t="s">
        <v>68</v>
      </c>
      <c r="C3501" t="s">
        <v>29</v>
      </c>
      <c r="D3501" t="s">
        <v>30</v>
      </c>
      <c r="E3501" t="s">
        <v>341</v>
      </c>
      <c r="F3501" t="s">
        <v>342</v>
      </c>
      <c r="G3501" t="s">
        <v>343</v>
      </c>
      <c r="H3501" t="s">
        <v>128</v>
      </c>
      <c r="I3501" s="3">
        <v>1.57957496362573E-3</v>
      </c>
      <c r="J3501" s="7">
        <v>4774779027.79</v>
      </c>
      <c r="K3501">
        <v>3.6555</v>
      </c>
      <c r="L3501" s="3">
        <f t="shared" si="270"/>
        <v>0.98755954466773221</v>
      </c>
      <c r="M3501" s="3">
        <f t="shared" si="271"/>
        <v>1.5994731377510845E-3</v>
      </c>
      <c r="N3501">
        <f t="shared" si="272"/>
        <v>7637130.7936473442</v>
      </c>
      <c r="O3501">
        <f t="shared" si="273"/>
        <v>2.0892164665975499</v>
      </c>
      <c r="P3501" s="3">
        <f t="shared" si="274"/>
        <v>1.5994731377510845E-3</v>
      </c>
      <c r="Q3501" t="s">
        <v>1638</v>
      </c>
      <c r="R3501" t="s">
        <v>128</v>
      </c>
      <c r="S3501" t="s">
        <v>343</v>
      </c>
    </row>
    <row r="3502" spans="1:19" x14ac:dyDescent="0.35">
      <c r="A3502" t="s">
        <v>73</v>
      </c>
      <c r="B3502" t="s">
        <v>68</v>
      </c>
      <c r="C3502" t="s">
        <v>29</v>
      </c>
      <c r="D3502" t="s">
        <v>30</v>
      </c>
      <c r="E3502" t="s">
        <v>350</v>
      </c>
      <c r="F3502" t="s">
        <v>351</v>
      </c>
      <c r="H3502" t="s">
        <v>128</v>
      </c>
      <c r="I3502" s="3">
        <v>1.1820244983661901E-2</v>
      </c>
      <c r="J3502" s="7">
        <v>4774779027.79</v>
      </c>
      <c r="K3502">
        <v>3.6555</v>
      </c>
      <c r="L3502" s="3">
        <f t="shared" si="270"/>
        <v>0.98755954466773221</v>
      </c>
      <c r="M3502" s="3">
        <f t="shared" si="271"/>
        <v>1.1969146617522554E-2</v>
      </c>
      <c r="N3502">
        <f t="shared" si="272"/>
        <v>57150030.249890305</v>
      </c>
      <c r="O3502">
        <f t="shared" si="273"/>
        <v>15.633984475417947</v>
      </c>
      <c r="P3502" s="3">
        <f t="shared" si="274"/>
        <v>1.1969146617522554E-2</v>
      </c>
      <c r="Q3502" t="s">
        <v>1638</v>
      </c>
      <c r="R3502" t="s">
        <v>128</v>
      </c>
      <c r="S3502" t="s">
        <v>352</v>
      </c>
    </row>
    <row r="3503" spans="1:19" x14ac:dyDescent="0.35">
      <c r="A3503" t="s">
        <v>73</v>
      </c>
      <c r="B3503" t="s">
        <v>68</v>
      </c>
      <c r="C3503" t="s">
        <v>39</v>
      </c>
      <c r="D3503" t="s">
        <v>40</v>
      </c>
      <c r="E3503" t="s">
        <v>350</v>
      </c>
      <c r="F3503" t="s">
        <v>351</v>
      </c>
      <c r="H3503" t="s">
        <v>128</v>
      </c>
      <c r="I3503" s="3">
        <v>1.25808840015463E-2</v>
      </c>
      <c r="J3503" s="7">
        <v>13377936548.860001</v>
      </c>
      <c r="K3503">
        <v>3.6555</v>
      </c>
      <c r="L3503" s="3">
        <f t="shared" si="270"/>
        <v>0.99383417865528345</v>
      </c>
      <c r="M3503" s="3">
        <f t="shared" si="271"/>
        <v>1.2658936743923399E-2</v>
      </c>
      <c r="N3503">
        <f t="shared" si="272"/>
        <v>169350452.53623965</v>
      </c>
      <c r="O3503">
        <f t="shared" si="273"/>
        <v>46.32757558097105</v>
      </c>
      <c r="P3503" s="3">
        <f t="shared" si="274"/>
        <v>1.2658936743923399E-2</v>
      </c>
      <c r="Q3503" t="s">
        <v>1638</v>
      </c>
      <c r="R3503" t="s">
        <v>128</v>
      </c>
      <c r="S3503" t="s">
        <v>352</v>
      </c>
    </row>
    <row r="3504" spans="1:19" x14ac:dyDescent="0.35">
      <c r="A3504" t="s">
        <v>73</v>
      </c>
      <c r="B3504" t="s">
        <v>68</v>
      </c>
      <c r="C3504" t="s">
        <v>39</v>
      </c>
      <c r="D3504" t="s">
        <v>40</v>
      </c>
      <c r="E3504" t="s">
        <v>353</v>
      </c>
      <c r="F3504" t="s">
        <v>354</v>
      </c>
      <c r="G3504" t="s">
        <v>355</v>
      </c>
      <c r="H3504" t="s">
        <v>128</v>
      </c>
      <c r="I3504" s="3">
        <v>5.7956467654877001E-5</v>
      </c>
      <c r="J3504" s="7">
        <v>13377936548.860001</v>
      </c>
      <c r="K3504">
        <v>3.6555</v>
      </c>
      <c r="L3504" s="3">
        <f t="shared" si="270"/>
        <v>0.99383417865528345</v>
      </c>
      <c r="M3504" s="3">
        <f t="shared" si="271"/>
        <v>5.8316033901445746E-5</v>
      </c>
      <c r="N3504">
        <f t="shared" si="272"/>
        <v>780148.20131470985</v>
      </c>
      <c r="O3504">
        <f t="shared" si="273"/>
        <v>0.21341764500470795</v>
      </c>
      <c r="P3504" s="3">
        <f t="shared" si="274"/>
        <v>5.831603390144574E-5</v>
      </c>
      <c r="Q3504" t="s">
        <v>1638</v>
      </c>
      <c r="R3504" t="s">
        <v>128</v>
      </c>
      <c r="S3504" t="s">
        <v>355</v>
      </c>
    </row>
    <row r="3505" spans="1:19" x14ac:dyDescent="0.35">
      <c r="A3505" t="s">
        <v>73</v>
      </c>
      <c r="B3505" t="s">
        <v>68</v>
      </c>
      <c r="C3505" t="s">
        <v>29</v>
      </c>
      <c r="D3505" t="s">
        <v>30</v>
      </c>
      <c r="E3505" t="s">
        <v>356</v>
      </c>
      <c r="F3505" t="s">
        <v>357</v>
      </c>
      <c r="G3505" t="s">
        <v>355</v>
      </c>
      <c r="H3505" t="s">
        <v>128</v>
      </c>
      <c r="I3505" s="3">
        <v>1.3439170136100601E-4</v>
      </c>
      <c r="J3505" s="7">
        <v>4774779027.79</v>
      </c>
      <c r="K3505">
        <v>3.6555</v>
      </c>
      <c r="L3505" s="3">
        <f t="shared" si="270"/>
        <v>0.98755954466773221</v>
      </c>
      <c r="M3505" s="3">
        <f t="shared" si="271"/>
        <v>1.3608465645099157E-4</v>
      </c>
      <c r="N3505">
        <f t="shared" si="272"/>
        <v>649774.16362620168</v>
      </c>
      <c r="O3505">
        <f t="shared" si="273"/>
        <v>0.17775247261009486</v>
      </c>
      <c r="P3505" s="3">
        <f t="shared" si="274"/>
        <v>1.3608465645099157E-4</v>
      </c>
      <c r="Q3505" t="s">
        <v>1638</v>
      </c>
      <c r="R3505" t="s">
        <v>128</v>
      </c>
      <c r="S3505" t="s">
        <v>355</v>
      </c>
    </row>
    <row r="3506" spans="1:19" x14ac:dyDescent="0.35">
      <c r="A3506" t="s">
        <v>73</v>
      </c>
      <c r="B3506" t="s">
        <v>68</v>
      </c>
      <c r="C3506" t="s">
        <v>29</v>
      </c>
      <c r="D3506" t="s">
        <v>30</v>
      </c>
      <c r="E3506" t="s">
        <v>358</v>
      </c>
      <c r="F3506" t="s">
        <v>359</v>
      </c>
      <c r="G3506" t="s">
        <v>360</v>
      </c>
      <c r="H3506" t="s">
        <v>128</v>
      </c>
      <c r="I3506" s="3">
        <v>1.20539566250859E-3</v>
      </c>
      <c r="J3506" s="7">
        <v>4774779027.79</v>
      </c>
      <c r="K3506">
        <v>3.6555</v>
      </c>
      <c r="L3506" s="3">
        <f t="shared" si="270"/>
        <v>0.98755954466773221</v>
      </c>
      <c r="M3506" s="3">
        <f t="shared" si="271"/>
        <v>1.2205802364192121E-3</v>
      </c>
      <c r="N3506">
        <f t="shared" si="272"/>
        <v>5828000.9145894134</v>
      </c>
      <c r="O3506">
        <f t="shared" si="273"/>
        <v>1.5943101941155555</v>
      </c>
      <c r="P3506" s="3">
        <f t="shared" si="274"/>
        <v>1.2205802364192121E-3</v>
      </c>
      <c r="Q3506" t="s">
        <v>1638</v>
      </c>
      <c r="R3506" t="s">
        <v>128</v>
      </c>
      <c r="S3506" t="s">
        <v>360</v>
      </c>
    </row>
    <row r="3507" spans="1:19" x14ac:dyDescent="0.35">
      <c r="A3507" t="s">
        <v>73</v>
      </c>
      <c r="B3507" t="s">
        <v>68</v>
      </c>
      <c r="C3507" t="s">
        <v>39</v>
      </c>
      <c r="D3507" t="s">
        <v>40</v>
      </c>
      <c r="E3507" t="s">
        <v>358</v>
      </c>
      <c r="F3507" t="s">
        <v>359</v>
      </c>
      <c r="G3507" t="s">
        <v>360</v>
      </c>
      <c r="H3507" t="s">
        <v>128</v>
      </c>
      <c r="I3507" s="3">
        <v>1.332827887776383E-3</v>
      </c>
      <c r="J3507" s="7">
        <v>13377936548.860001</v>
      </c>
      <c r="K3507">
        <v>3.6555</v>
      </c>
      <c r="L3507" s="3">
        <f t="shared" si="270"/>
        <v>0.99383417865528345</v>
      </c>
      <c r="M3507" s="3">
        <f t="shared" si="271"/>
        <v>1.3410968513678791E-3</v>
      </c>
      <c r="N3507">
        <f t="shared" si="272"/>
        <v>17941108.583475418</v>
      </c>
      <c r="O3507">
        <f t="shared" si="273"/>
        <v>4.9079766334223551</v>
      </c>
      <c r="P3507" s="3">
        <f t="shared" si="274"/>
        <v>1.3410968513678791E-3</v>
      </c>
      <c r="Q3507" t="s">
        <v>1638</v>
      </c>
      <c r="R3507" t="s">
        <v>128</v>
      </c>
      <c r="S3507" t="s">
        <v>360</v>
      </c>
    </row>
    <row r="3508" spans="1:19" x14ac:dyDescent="0.35">
      <c r="A3508" t="s">
        <v>73</v>
      </c>
      <c r="B3508" t="s">
        <v>68</v>
      </c>
      <c r="C3508" t="s">
        <v>29</v>
      </c>
      <c r="D3508" t="s">
        <v>30</v>
      </c>
      <c r="E3508" t="s">
        <v>361</v>
      </c>
      <c r="F3508" t="s">
        <v>362</v>
      </c>
      <c r="G3508" t="s">
        <v>363</v>
      </c>
      <c r="H3508" t="s">
        <v>128</v>
      </c>
      <c r="I3508" s="3">
        <v>1.0908751035049601E-3</v>
      </c>
      <c r="J3508" s="7">
        <v>4774779027.79</v>
      </c>
      <c r="K3508">
        <v>3.6555</v>
      </c>
      <c r="L3508" s="3">
        <f t="shared" si="270"/>
        <v>0.98755954466773221</v>
      </c>
      <c r="M3508" s="3">
        <f t="shared" si="271"/>
        <v>1.1046170424812093E-3</v>
      </c>
      <c r="N3508">
        <f t="shared" si="272"/>
        <v>5274302.2881786935</v>
      </c>
      <c r="O3508">
        <f t="shared" si="273"/>
        <v>1.442840182787223</v>
      </c>
      <c r="P3508" s="3">
        <f t="shared" si="274"/>
        <v>1.1046170424812093E-3</v>
      </c>
      <c r="Q3508" t="s">
        <v>1638</v>
      </c>
      <c r="R3508" t="s">
        <v>128</v>
      </c>
      <c r="S3508" t="s">
        <v>363</v>
      </c>
    </row>
    <row r="3509" spans="1:19" x14ac:dyDescent="0.35">
      <c r="A3509" t="s">
        <v>73</v>
      </c>
      <c r="B3509" t="s">
        <v>68</v>
      </c>
      <c r="C3509" t="s">
        <v>39</v>
      </c>
      <c r="D3509" t="s">
        <v>40</v>
      </c>
      <c r="E3509" t="s">
        <v>361</v>
      </c>
      <c r="F3509" t="s">
        <v>362</v>
      </c>
      <c r="G3509" t="s">
        <v>363</v>
      </c>
      <c r="H3509" t="s">
        <v>128</v>
      </c>
      <c r="I3509" s="3">
        <v>8.6230158292172098E-4</v>
      </c>
      <c r="J3509" s="7">
        <v>13377936548.860001</v>
      </c>
      <c r="K3509">
        <v>3.6555</v>
      </c>
      <c r="L3509" s="3">
        <f t="shared" si="270"/>
        <v>0.99383417865528345</v>
      </c>
      <c r="M3509" s="3">
        <f t="shared" si="271"/>
        <v>8.6765136623542783E-4</v>
      </c>
      <c r="N3509">
        <f t="shared" si="272"/>
        <v>11607384.924029244</v>
      </c>
      <c r="O3509">
        <f t="shared" si="273"/>
        <v>3.1753207287728751</v>
      </c>
      <c r="P3509" s="3">
        <f t="shared" si="274"/>
        <v>8.6765136623542783E-4</v>
      </c>
      <c r="Q3509" t="s">
        <v>1638</v>
      </c>
      <c r="R3509" t="s">
        <v>128</v>
      </c>
      <c r="S3509" t="s">
        <v>363</v>
      </c>
    </row>
    <row r="3510" spans="1:19" x14ac:dyDescent="0.35">
      <c r="A3510" t="s">
        <v>73</v>
      </c>
      <c r="B3510" t="s">
        <v>68</v>
      </c>
      <c r="C3510" t="s">
        <v>39</v>
      </c>
      <c r="D3510" t="s">
        <v>40</v>
      </c>
      <c r="E3510" t="s">
        <v>364</v>
      </c>
      <c r="F3510" t="s">
        <v>365</v>
      </c>
      <c r="G3510" t="s">
        <v>363</v>
      </c>
      <c r="H3510" t="s">
        <v>128</v>
      </c>
      <c r="I3510" s="3">
        <v>3.4098178039909991E-4</v>
      </c>
      <c r="J3510" s="7">
        <v>13377936548.860001</v>
      </c>
      <c r="K3510">
        <v>3.6555</v>
      </c>
      <c r="L3510" s="3">
        <f t="shared" si="270"/>
        <v>0.99383417865528345</v>
      </c>
      <c r="M3510" s="3">
        <f t="shared" si="271"/>
        <v>3.4309725678831901E-4</v>
      </c>
      <c r="N3510">
        <f t="shared" si="272"/>
        <v>4589933.3314020578</v>
      </c>
      <c r="O3510">
        <f t="shared" si="273"/>
        <v>1.2556239451243492</v>
      </c>
      <c r="P3510" s="3">
        <f t="shared" si="274"/>
        <v>3.4309725678831901E-4</v>
      </c>
      <c r="Q3510" t="s">
        <v>1638</v>
      </c>
      <c r="R3510" t="s">
        <v>128</v>
      </c>
      <c r="S3510" t="s">
        <v>363</v>
      </c>
    </row>
    <row r="3511" spans="1:19" x14ac:dyDescent="0.35">
      <c r="A3511" t="s">
        <v>73</v>
      </c>
      <c r="B3511" t="s">
        <v>68</v>
      </c>
      <c r="C3511" t="s">
        <v>29</v>
      </c>
      <c r="D3511" t="s">
        <v>30</v>
      </c>
      <c r="E3511" t="s">
        <v>364</v>
      </c>
      <c r="F3511" t="s">
        <v>365</v>
      </c>
      <c r="G3511" t="s">
        <v>363</v>
      </c>
      <c r="H3511" t="s">
        <v>128</v>
      </c>
      <c r="I3511" s="3">
        <v>9.0735539081693794E-4</v>
      </c>
      <c r="J3511" s="7">
        <v>4774779027.79</v>
      </c>
      <c r="K3511">
        <v>3.6555</v>
      </c>
      <c r="L3511" s="3">
        <f t="shared" si="270"/>
        <v>0.98755954466773221</v>
      </c>
      <c r="M3511" s="3">
        <f t="shared" si="271"/>
        <v>9.187855007995703E-4</v>
      </c>
      <c r="N3511">
        <f t="shared" si="272"/>
        <v>4386997.7402553204</v>
      </c>
      <c r="O3511">
        <f t="shared" si="273"/>
        <v>1.2001088059787499</v>
      </c>
      <c r="P3511" s="3">
        <f t="shared" si="274"/>
        <v>9.187855007995703E-4</v>
      </c>
      <c r="Q3511" t="s">
        <v>1638</v>
      </c>
      <c r="R3511" t="s">
        <v>128</v>
      </c>
      <c r="S3511" t="s">
        <v>363</v>
      </c>
    </row>
    <row r="3512" spans="1:19" x14ac:dyDescent="0.35">
      <c r="A3512" t="s">
        <v>73</v>
      </c>
      <c r="B3512" t="s">
        <v>68</v>
      </c>
      <c r="C3512" t="s">
        <v>39</v>
      </c>
      <c r="D3512" t="s">
        <v>40</v>
      </c>
      <c r="E3512" t="s">
        <v>366</v>
      </c>
      <c r="F3512" t="s">
        <v>367</v>
      </c>
      <c r="G3512" t="s">
        <v>368</v>
      </c>
      <c r="H3512" t="s">
        <v>128</v>
      </c>
      <c r="I3512" s="3">
        <v>1.0022774937110471E-2</v>
      </c>
      <c r="J3512" s="7">
        <v>13377936548.860001</v>
      </c>
      <c r="K3512">
        <v>3.6555</v>
      </c>
      <c r="L3512" s="3">
        <f t="shared" si="270"/>
        <v>0.99383417865528345</v>
      </c>
      <c r="M3512" s="3">
        <f t="shared" si="271"/>
        <v>1.0084956980119037E-2</v>
      </c>
      <c r="N3512">
        <f t="shared" si="272"/>
        <v>134915914.57801524</v>
      </c>
      <c r="O3512">
        <f t="shared" si="273"/>
        <v>36.907650000824844</v>
      </c>
      <c r="P3512" s="3">
        <f t="shared" si="274"/>
        <v>1.0084956980119037E-2</v>
      </c>
      <c r="Q3512" t="s">
        <v>1638</v>
      </c>
      <c r="R3512" t="s">
        <v>128</v>
      </c>
      <c r="S3512" t="s">
        <v>368</v>
      </c>
    </row>
    <row r="3513" spans="1:19" x14ac:dyDescent="0.35">
      <c r="A3513" t="s">
        <v>73</v>
      </c>
      <c r="B3513" t="s">
        <v>68</v>
      </c>
      <c r="C3513" t="s">
        <v>76</v>
      </c>
      <c r="D3513" t="s">
        <v>77</v>
      </c>
      <c r="E3513" t="s">
        <v>366</v>
      </c>
      <c r="F3513" t="s">
        <v>367</v>
      </c>
      <c r="G3513" t="s">
        <v>368</v>
      </c>
      <c r="H3513" t="s">
        <v>128</v>
      </c>
      <c r="I3513" s="3">
        <v>2.2940367962604501E-3</v>
      </c>
      <c r="J3513" s="7">
        <v>3523576276.3899999</v>
      </c>
      <c r="K3513">
        <v>3.6555</v>
      </c>
      <c r="L3513" s="3">
        <f t="shared" si="270"/>
        <v>0.96427497067965462</v>
      </c>
      <c r="M3513" s="3">
        <f t="shared" si="271"/>
        <v>2.3790276280255757E-3</v>
      </c>
      <c r="N3513">
        <f t="shared" si="272"/>
        <v>8382685.3109872919</v>
      </c>
      <c r="O3513">
        <f t="shared" si="273"/>
        <v>2.2931706499760067</v>
      </c>
      <c r="P3513" s="3">
        <f t="shared" si="274"/>
        <v>2.3790276280255757E-3</v>
      </c>
      <c r="Q3513" t="s">
        <v>1638</v>
      </c>
      <c r="R3513" t="s">
        <v>128</v>
      </c>
      <c r="S3513" t="s">
        <v>368</v>
      </c>
    </row>
    <row r="3514" spans="1:19" x14ac:dyDescent="0.35">
      <c r="A3514" t="s">
        <v>73</v>
      </c>
      <c r="B3514" t="s">
        <v>68</v>
      </c>
      <c r="C3514" t="s">
        <v>29</v>
      </c>
      <c r="D3514" t="s">
        <v>30</v>
      </c>
      <c r="E3514" t="s">
        <v>366</v>
      </c>
      <c r="F3514" t="s">
        <v>367</v>
      </c>
      <c r="G3514" t="s">
        <v>368</v>
      </c>
      <c r="H3514" t="s">
        <v>128</v>
      </c>
      <c r="I3514" s="3">
        <v>7.3909401883253704E-3</v>
      </c>
      <c r="J3514" s="7">
        <v>4774779027.79</v>
      </c>
      <c r="K3514">
        <v>3.6555</v>
      </c>
      <c r="L3514" s="3">
        <f t="shared" si="270"/>
        <v>0.98755954466773221</v>
      </c>
      <c r="M3514" s="3">
        <f t="shared" si="271"/>
        <v>7.4840451173119665E-3</v>
      </c>
      <c r="N3514">
        <f t="shared" si="272"/>
        <v>35734661.669175327</v>
      </c>
      <c r="O3514">
        <f t="shared" si="273"/>
        <v>9.7755879275544597</v>
      </c>
      <c r="P3514" s="3">
        <f t="shared" si="274"/>
        <v>7.4840451173119665E-3</v>
      </c>
      <c r="Q3514" t="s">
        <v>1638</v>
      </c>
      <c r="R3514" t="s">
        <v>128</v>
      </c>
      <c r="S3514" t="s">
        <v>368</v>
      </c>
    </row>
    <row r="3515" spans="1:19" x14ac:dyDescent="0.35">
      <c r="A3515" t="s">
        <v>73</v>
      </c>
      <c r="B3515" t="s">
        <v>68</v>
      </c>
      <c r="C3515" t="s">
        <v>39</v>
      </c>
      <c r="D3515" t="s">
        <v>40</v>
      </c>
      <c r="E3515" t="s">
        <v>369</v>
      </c>
      <c r="F3515" t="s">
        <v>370</v>
      </c>
      <c r="G3515" t="s">
        <v>274</v>
      </c>
      <c r="H3515" t="s">
        <v>128</v>
      </c>
      <c r="I3515" s="3">
        <v>1.02135685298057E-3</v>
      </c>
      <c r="J3515" s="7">
        <v>13377936548.860001</v>
      </c>
      <c r="K3515">
        <v>3.6555</v>
      </c>
      <c r="L3515" s="3">
        <f t="shared" si="270"/>
        <v>0.99383417865528345</v>
      </c>
      <c r="M3515" s="3">
        <f t="shared" si="271"/>
        <v>1.0276934270488931E-3</v>
      </c>
      <c r="N3515">
        <f t="shared" si="272"/>
        <v>13748417.458740575</v>
      </c>
      <c r="O3515">
        <f t="shared" si="273"/>
        <v>3.7610224206649092</v>
      </c>
      <c r="P3515" s="3">
        <f t="shared" si="274"/>
        <v>1.0276934270488931E-3</v>
      </c>
      <c r="Q3515" t="s">
        <v>1638</v>
      </c>
      <c r="R3515" t="s">
        <v>128</v>
      </c>
      <c r="S3515" t="s">
        <v>274</v>
      </c>
    </row>
    <row r="3516" spans="1:19" x14ac:dyDescent="0.35">
      <c r="A3516" t="s">
        <v>73</v>
      </c>
      <c r="B3516" t="s">
        <v>68</v>
      </c>
      <c r="C3516" t="s">
        <v>39</v>
      </c>
      <c r="D3516" t="s">
        <v>40</v>
      </c>
      <c r="E3516" t="s">
        <v>376</v>
      </c>
      <c r="F3516" t="s">
        <v>377</v>
      </c>
      <c r="G3516" t="s">
        <v>378</v>
      </c>
      <c r="H3516" t="s">
        <v>128</v>
      </c>
      <c r="I3516" s="3">
        <v>1.67843062689546E-4</v>
      </c>
      <c r="J3516" s="7">
        <v>13377936548.860001</v>
      </c>
      <c r="K3516">
        <v>3.6555</v>
      </c>
      <c r="L3516" s="3">
        <f t="shared" si="270"/>
        <v>0.99383417865528345</v>
      </c>
      <c r="M3516" s="3">
        <f t="shared" si="271"/>
        <v>1.6888437356486131E-4</v>
      </c>
      <c r="N3516">
        <f t="shared" si="272"/>
        <v>2259324.433644684</v>
      </c>
      <c r="O3516">
        <f t="shared" si="273"/>
        <v>0.61806166971541077</v>
      </c>
      <c r="P3516" s="3">
        <f t="shared" si="274"/>
        <v>1.6888437356486131E-4</v>
      </c>
      <c r="Q3516" t="s">
        <v>1638</v>
      </c>
      <c r="R3516" t="s">
        <v>128</v>
      </c>
      <c r="S3516" t="s">
        <v>378</v>
      </c>
    </row>
    <row r="3517" spans="1:19" x14ac:dyDescent="0.35">
      <c r="A3517" t="s">
        <v>73</v>
      </c>
      <c r="B3517" t="s">
        <v>68</v>
      </c>
      <c r="C3517" t="s">
        <v>39</v>
      </c>
      <c r="D3517" t="s">
        <v>40</v>
      </c>
      <c r="E3517" t="s">
        <v>379</v>
      </c>
      <c r="F3517" t="s">
        <v>380</v>
      </c>
      <c r="G3517" t="s">
        <v>378</v>
      </c>
      <c r="H3517" t="s">
        <v>128</v>
      </c>
      <c r="I3517" s="3">
        <v>2.169075592211103E-5</v>
      </c>
      <c r="J3517" s="7">
        <v>13377936548.860001</v>
      </c>
      <c r="K3517">
        <v>3.6555</v>
      </c>
      <c r="L3517" s="3">
        <f t="shared" si="270"/>
        <v>0.99383417865528345</v>
      </c>
      <c r="M3517" s="3">
        <f t="shared" si="271"/>
        <v>2.1825326989115938E-5</v>
      </c>
      <c r="N3517">
        <f t="shared" si="272"/>
        <v>291977.8396185147</v>
      </c>
      <c r="O3517">
        <f t="shared" si="273"/>
        <v>7.9873571226512022E-2</v>
      </c>
      <c r="P3517" s="3">
        <f t="shared" si="274"/>
        <v>2.1825326989115938E-5</v>
      </c>
      <c r="Q3517" t="s">
        <v>1638</v>
      </c>
      <c r="R3517" t="s">
        <v>128</v>
      </c>
      <c r="S3517" t="s">
        <v>378</v>
      </c>
    </row>
    <row r="3518" spans="1:19" x14ac:dyDescent="0.35">
      <c r="A3518" t="s">
        <v>73</v>
      </c>
      <c r="B3518" t="s">
        <v>68</v>
      </c>
      <c r="C3518" t="s">
        <v>39</v>
      </c>
      <c r="D3518" t="s">
        <v>40</v>
      </c>
      <c r="E3518" t="s">
        <v>381</v>
      </c>
      <c r="F3518" t="s">
        <v>382</v>
      </c>
      <c r="G3518" t="s">
        <v>1645</v>
      </c>
      <c r="H3518" t="s">
        <v>128</v>
      </c>
      <c r="I3518" s="3">
        <v>8.2871882186890296E-3</v>
      </c>
      <c r="J3518" s="7">
        <v>13377936548.860001</v>
      </c>
      <c r="K3518">
        <v>3.6555</v>
      </c>
      <c r="L3518" s="3">
        <f t="shared" si="270"/>
        <v>0.99383417865528345</v>
      </c>
      <c r="M3518" s="3">
        <f t="shared" si="271"/>
        <v>8.3386025522910537E-3</v>
      </c>
      <c r="N3518">
        <f t="shared" si="272"/>
        <v>111553295.85071178</v>
      </c>
      <c r="O3518">
        <f t="shared" si="273"/>
        <v>30.516562946440096</v>
      </c>
      <c r="P3518" s="3">
        <f t="shared" si="274"/>
        <v>8.3386025522910537E-3</v>
      </c>
      <c r="Q3518" t="s">
        <v>1638</v>
      </c>
      <c r="R3518" t="s">
        <v>128</v>
      </c>
      <c r="S3518" t="s">
        <v>268</v>
      </c>
    </row>
    <row r="3519" spans="1:19" x14ac:dyDescent="0.35">
      <c r="A3519" t="s">
        <v>73</v>
      </c>
      <c r="B3519" t="s">
        <v>68</v>
      </c>
      <c r="C3519" t="s">
        <v>29</v>
      </c>
      <c r="D3519" t="s">
        <v>30</v>
      </c>
      <c r="E3519" t="s">
        <v>383</v>
      </c>
      <c r="F3519" t="s">
        <v>384</v>
      </c>
      <c r="G3519" t="s">
        <v>378</v>
      </c>
      <c r="H3519" t="s">
        <v>128</v>
      </c>
      <c r="I3519" s="3">
        <v>1.19456552463561E-4</v>
      </c>
      <c r="J3519" s="7">
        <v>4774779027.79</v>
      </c>
      <c r="K3519">
        <v>3.6555</v>
      </c>
      <c r="L3519" s="3">
        <f t="shared" si="270"/>
        <v>0.98755954466773221</v>
      </c>
      <c r="M3519" s="3">
        <f t="shared" si="271"/>
        <v>1.2096136694598255E-4</v>
      </c>
      <c r="N3519">
        <f t="shared" si="272"/>
        <v>577563.798066488</v>
      </c>
      <c r="O3519">
        <f t="shared" si="273"/>
        <v>0.15799857695704775</v>
      </c>
      <c r="P3519" s="3">
        <f t="shared" si="274"/>
        <v>1.2096136694598255E-4</v>
      </c>
      <c r="Q3519" t="s">
        <v>1638</v>
      </c>
      <c r="R3519" t="s">
        <v>128</v>
      </c>
      <c r="S3519" t="s">
        <v>378</v>
      </c>
    </row>
    <row r="3520" spans="1:19" x14ac:dyDescent="0.35">
      <c r="A3520" t="s">
        <v>73</v>
      </c>
      <c r="B3520" t="s">
        <v>68</v>
      </c>
      <c r="C3520" t="s">
        <v>29</v>
      </c>
      <c r="D3520" t="s">
        <v>30</v>
      </c>
      <c r="E3520" t="s">
        <v>391</v>
      </c>
      <c r="F3520" t="s">
        <v>392</v>
      </c>
      <c r="G3520" t="s">
        <v>343</v>
      </c>
      <c r="H3520" t="s">
        <v>128</v>
      </c>
      <c r="I3520" s="3">
        <v>4.8479612093022201E-3</v>
      </c>
      <c r="J3520" s="7">
        <v>4774779027.79</v>
      </c>
      <c r="K3520">
        <v>3.6555</v>
      </c>
      <c r="L3520" s="3">
        <f t="shared" si="270"/>
        <v>0.98755954466773221</v>
      </c>
      <c r="M3520" s="3">
        <f t="shared" si="271"/>
        <v>4.9090318001365008E-3</v>
      </c>
      <c r="N3520">
        <f t="shared" si="272"/>
        <v>23439542.086045954</v>
      </c>
      <c r="O3520">
        <f t="shared" si="273"/>
        <v>6.4121302382836696</v>
      </c>
      <c r="P3520" s="3">
        <f t="shared" si="274"/>
        <v>4.9090318001365008E-3</v>
      </c>
      <c r="Q3520" t="s">
        <v>1638</v>
      </c>
      <c r="R3520" t="s">
        <v>128</v>
      </c>
      <c r="S3520" t="s">
        <v>343</v>
      </c>
    </row>
    <row r="3521" spans="1:19" x14ac:dyDescent="0.35">
      <c r="A3521" t="s">
        <v>73</v>
      </c>
      <c r="B3521" t="s">
        <v>68</v>
      </c>
      <c r="C3521" t="s">
        <v>29</v>
      </c>
      <c r="D3521" t="s">
        <v>30</v>
      </c>
      <c r="E3521" t="s">
        <v>1646</v>
      </c>
      <c r="F3521" t="s">
        <v>1647</v>
      </c>
      <c r="G3521" t="s">
        <v>1648</v>
      </c>
      <c r="H3521" t="s">
        <v>128</v>
      </c>
      <c r="I3521" s="3">
        <v>3.05884801906478E-3</v>
      </c>
      <c r="J3521" s="7">
        <v>4774779027.79</v>
      </c>
      <c r="K3521">
        <v>3.6555</v>
      </c>
      <c r="L3521" s="3">
        <f t="shared" si="270"/>
        <v>0.98755954466773221</v>
      </c>
      <c r="M3521" s="3">
        <f t="shared" si="271"/>
        <v>3.0973808471406552E-3</v>
      </c>
      <c r="N3521">
        <f t="shared" si="272"/>
        <v>14789309.110005625</v>
      </c>
      <c r="O3521">
        <f t="shared" si="273"/>
        <v>4.045769145125325</v>
      </c>
      <c r="P3521" s="3">
        <f t="shared" si="274"/>
        <v>3.0973808471406552E-3</v>
      </c>
      <c r="Q3521" t="s">
        <v>1668</v>
      </c>
      <c r="R3521" t="s">
        <v>128</v>
      </c>
      <c r="S3521" t="s">
        <v>1670</v>
      </c>
    </row>
    <row r="3522" spans="1:19" x14ac:dyDescent="0.35">
      <c r="A3522" t="s">
        <v>73</v>
      </c>
      <c r="B3522" t="s">
        <v>68</v>
      </c>
      <c r="C3522" t="s">
        <v>29</v>
      </c>
      <c r="D3522" t="s">
        <v>30</v>
      </c>
      <c r="E3522" t="s">
        <v>393</v>
      </c>
      <c r="F3522" t="s">
        <v>394</v>
      </c>
      <c r="G3522" t="s">
        <v>395</v>
      </c>
      <c r="H3522" t="s">
        <v>128</v>
      </c>
      <c r="I3522" s="3">
        <v>1.9446178485569741E-3</v>
      </c>
      <c r="J3522" s="7">
        <v>4774779027.79</v>
      </c>
      <c r="K3522">
        <v>3.6555</v>
      </c>
      <c r="L3522" s="3">
        <f t="shared" ref="L3522:L3582" si="275">SUMIFS($I$2:$I$3582,$A$2:$A$3582,$A3522,$B$2:$B$3582,$B3522,$C$2:$C$3582,$C3522)</f>
        <v>0.98755954466773221</v>
      </c>
      <c r="M3522" s="3">
        <f t="shared" ref="M3522:M3585" si="276">IF(L3522=0,0,I3522/L3522)</f>
        <v>1.9691145299104446E-3</v>
      </c>
      <c r="N3522">
        <f t="shared" ref="N3522:N3585" si="277">M3522*J3522</f>
        <v>9402086.7607329562</v>
      </c>
      <c r="O3522">
        <f t="shared" ref="O3522:O3585" si="278">IF(K3522=0,"",N3522/K3522/1000000)</f>
        <v>2.5720385065607867</v>
      </c>
      <c r="P3522" s="3">
        <f t="shared" ref="P3522:P3582" si="279">IF(J3522=0,0,N3522/J3522)</f>
        <v>1.9691145299104446E-3</v>
      </c>
      <c r="Q3522" t="s">
        <v>1638</v>
      </c>
      <c r="R3522" t="s">
        <v>128</v>
      </c>
      <c r="S3522" t="s">
        <v>395</v>
      </c>
    </row>
    <row r="3523" spans="1:19" x14ac:dyDescent="0.35">
      <c r="A3523" t="s">
        <v>73</v>
      </c>
      <c r="B3523" t="s">
        <v>68</v>
      </c>
      <c r="C3523" t="s">
        <v>39</v>
      </c>
      <c r="D3523" t="s">
        <v>40</v>
      </c>
      <c r="E3523" t="s">
        <v>396</v>
      </c>
      <c r="F3523" t="s">
        <v>397</v>
      </c>
      <c r="G3523" t="s">
        <v>312</v>
      </c>
      <c r="H3523" t="s">
        <v>128</v>
      </c>
      <c r="I3523" s="3">
        <v>2.0553010248230579E-3</v>
      </c>
      <c r="J3523" s="7">
        <v>13377936548.860001</v>
      </c>
      <c r="K3523">
        <v>3.6555</v>
      </c>
      <c r="L3523" s="3">
        <f t="shared" si="275"/>
        <v>0.99383417865528345</v>
      </c>
      <c r="M3523" s="3">
        <f t="shared" si="276"/>
        <v>2.0680522656244347E-3</v>
      </c>
      <c r="N3523">
        <f t="shared" si="277"/>
        <v>27666271.989249855</v>
      </c>
      <c r="O3523">
        <f t="shared" si="278"/>
        <v>7.568396112501671</v>
      </c>
      <c r="P3523" s="3">
        <f t="shared" si="279"/>
        <v>2.0680522656244347E-3</v>
      </c>
      <c r="Q3523" t="s">
        <v>1638</v>
      </c>
      <c r="R3523" t="s">
        <v>128</v>
      </c>
      <c r="S3523" t="s">
        <v>312</v>
      </c>
    </row>
    <row r="3524" spans="1:19" x14ac:dyDescent="0.35">
      <c r="A3524" t="s">
        <v>73</v>
      </c>
      <c r="B3524" t="s">
        <v>68</v>
      </c>
      <c r="C3524" t="s">
        <v>39</v>
      </c>
      <c r="D3524" t="s">
        <v>40</v>
      </c>
      <c r="E3524" t="s">
        <v>400</v>
      </c>
      <c r="F3524" t="s">
        <v>401</v>
      </c>
      <c r="H3524" t="s">
        <v>128</v>
      </c>
      <c r="I3524" s="3">
        <v>5.5884786440507704E-4</v>
      </c>
      <c r="J3524" s="7">
        <v>13377936548.860001</v>
      </c>
      <c r="K3524">
        <v>3.6555</v>
      </c>
      <c r="L3524" s="3">
        <f t="shared" si="275"/>
        <v>0.99383417865528345</v>
      </c>
      <c r="M3524" s="3">
        <f t="shared" si="276"/>
        <v>5.6231499822357819E-4</v>
      </c>
      <c r="N3524">
        <f t="shared" si="277"/>
        <v>7522614.3667073529</v>
      </c>
      <c r="O3524">
        <f t="shared" si="278"/>
        <v>2.0578893083592815</v>
      </c>
      <c r="P3524" s="3">
        <f t="shared" si="279"/>
        <v>5.6231499822357819E-4</v>
      </c>
      <c r="Q3524" t="s">
        <v>1638</v>
      </c>
      <c r="R3524" t="s">
        <v>128</v>
      </c>
      <c r="S3524" t="s">
        <v>312</v>
      </c>
    </row>
    <row r="3525" spans="1:19" x14ac:dyDescent="0.35">
      <c r="A3525" t="s">
        <v>73</v>
      </c>
      <c r="B3525" t="s">
        <v>68</v>
      </c>
      <c r="C3525" t="s">
        <v>29</v>
      </c>
      <c r="D3525" t="s">
        <v>30</v>
      </c>
      <c r="E3525" t="s">
        <v>400</v>
      </c>
      <c r="F3525" t="s">
        <v>401</v>
      </c>
      <c r="H3525" t="s">
        <v>128</v>
      </c>
      <c r="I3525" s="3">
        <v>3.1612193558045992E-3</v>
      </c>
      <c r="J3525" s="7">
        <v>4774779027.79</v>
      </c>
      <c r="K3525">
        <v>3.6555</v>
      </c>
      <c r="L3525" s="3">
        <f t="shared" si="275"/>
        <v>0.98755954466773221</v>
      </c>
      <c r="M3525" s="3">
        <f t="shared" si="276"/>
        <v>3.2010417729983077E-3</v>
      </c>
      <c r="N3525">
        <f t="shared" si="277"/>
        <v>15284267.124792038</v>
      </c>
      <c r="O3525">
        <f t="shared" si="278"/>
        <v>4.181170051919584</v>
      </c>
      <c r="P3525" s="3">
        <f t="shared" si="279"/>
        <v>3.2010417729983077E-3</v>
      </c>
      <c r="Q3525" t="s">
        <v>1638</v>
      </c>
      <c r="R3525" t="s">
        <v>128</v>
      </c>
      <c r="S3525" t="s">
        <v>312</v>
      </c>
    </row>
    <row r="3526" spans="1:19" x14ac:dyDescent="0.35">
      <c r="A3526" t="s">
        <v>73</v>
      </c>
      <c r="B3526" t="s">
        <v>68</v>
      </c>
      <c r="C3526" t="s">
        <v>29</v>
      </c>
      <c r="D3526" t="s">
        <v>30</v>
      </c>
      <c r="E3526" t="s">
        <v>405</v>
      </c>
      <c r="F3526" t="s">
        <v>406</v>
      </c>
      <c r="G3526" t="s">
        <v>407</v>
      </c>
      <c r="H3526" t="s">
        <v>128</v>
      </c>
      <c r="I3526" s="3">
        <v>1.6139685475229992E-2</v>
      </c>
      <c r="J3526" s="7">
        <v>4774779027.79</v>
      </c>
      <c r="K3526">
        <v>3.6555</v>
      </c>
      <c r="L3526" s="3">
        <f t="shared" si="275"/>
        <v>0.98755954466773221</v>
      </c>
      <c r="M3526" s="3">
        <f t="shared" si="276"/>
        <v>1.6342999834668446E-2</v>
      </c>
      <c r="N3526">
        <f t="shared" si="277"/>
        <v>78034212.861750335</v>
      </c>
      <c r="O3526">
        <f t="shared" si="278"/>
        <v>21.347069583299231</v>
      </c>
      <c r="P3526" s="3">
        <f t="shared" si="279"/>
        <v>1.6342999834668446E-2</v>
      </c>
      <c r="Q3526" t="s">
        <v>1638</v>
      </c>
      <c r="R3526" t="s">
        <v>128</v>
      </c>
      <c r="S3526" t="s">
        <v>407</v>
      </c>
    </row>
    <row r="3527" spans="1:19" x14ac:dyDescent="0.35">
      <c r="A3527" t="s">
        <v>73</v>
      </c>
      <c r="B3527" t="s">
        <v>68</v>
      </c>
      <c r="C3527" t="s">
        <v>39</v>
      </c>
      <c r="D3527" t="s">
        <v>40</v>
      </c>
      <c r="E3527" t="s">
        <v>405</v>
      </c>
      <c r="F3527" t="s">
        <v>406</v>
      </c>
      <c r="G3527" t="s">
        <v>407</v>
      </c>
      <c r="H3527" t="s">
        <v>128</v>
      </c>
      <c r="I3527" s="3">
        <v>3.5482555757445902E-3</v>
      </c>
      <c r="J3527" s="7">
        <v>13377936548.860001</v>
      </c>
      <c r="K3527">
        <v>3.6555</v>
      </c>
      <c r="L3527" s="3">
        <f t="shared" si="275"/>
        <v>0.99383417865528345</v>
      </c>
      <c r="M3527" s="3">
        <f t="shared" si="276"/>
        <v>3.5702692178946698E-3</v>
      </c>
      <c r="N3527">
        <f t="shared" si="277"/>
        <v>47762835.059342913</v>
      </c>
      <c r="O3527">
        <f t="shared" si="278"/>
        <v>13.06601971258184</v>
      </c>
      <c r="P3527" s="3">
        <f t="shared" si="279"/>
        <v>3.5702692178946698E-3</v>
      </c>
      <c r="Q3527" t="s">
        <v>1638</v>
      </c>
      <c r="R3527" t="s">
        <v>128</v>
      </c>
      <c r="S3527" t="s">
        <v>407</v>
      </c>
    </row>
    <row r="3528" spans="1:19" x14ac:dyDescent="0.35">
      <c r="A3528" t="s">
        <v>73</v>
      </c>
      <c r="B3528" t="s">
        <v>68</v>
      </c>
      <c r="C3528" t="s">
        <v>39</v>
      </c>
      <c r="D3528" t="s">
        <v>40</v>
      </c>
      <c r="E3528" t="s">
        <v>408</v>
      </c>
      <c r="F3528" t="s">
        <v>409</v>
      </c>
      <c r="G3528" t="s">
        <v>410</v>
      </c>
      <c r="H3528" t="s">
        <v>128</v>
      </c>
      <c r="I3528" s="3">
        <v>6.0233893233200761E-6</v>
      </c>
      <c r="J3528" s="7">
        <v>13377936548.860001</v>
      </c>
      <c r="K3528">
        <v>3.6555</v>
      </c>
      <c r="L3528" s="3">
        <f t="shared" si="275"/>
        <v>0.99383417865528345</v>
      </c>
      <c r="M3528" s="3">
        <f t="shared" si="276"/>
        <v>6.0607588797862423E-6</v>
      </c>
      <c r="N3528">
        <f t="shared" si="277"/>
        <v>81080.447731720167</v>
      </c>
      <c r="O3528">
        <f t="shared" si="278"/>
        <v>2.2180398777655635E-2</v>
      </c>
      <c r="P3528" s="3">
        <f t="shared" si="279"/>
        <v>6.0607588797862423E-6</v>
      </c>
      <c r="Q3528" t="s">
        <v>1638</v>
      </c>
      <c r="R3528" t="s">
        <v>128</v>
      </c>
      <c r="S3528" t="s">
        <v>410</v>
      </c>
    </row>
    <row r="3529" spans="1:19" x14ac:dyDescent="0.35">
      <c r="A3529" t="s">
        <v>73</v>
      </c>
      <c r="B3529" t="s">
        <v>68</v>
      </c>
      <c r="C3529" t="s">
        <v>76</v>
      </c>
      <c r="D3529" t="s">
        <v>77</v>
      </c>
      <c r="E3529" t="s">
        <v>411</v>
      </c>
      <c r="F3529" t="s">
        <v>412</v>
      </c>
      <c r="G3529" t="s">
        <v>413</v>
      </c>
      <c r="H3529" t="s">
        <v>128</v>
      </c>
      <c r="I3529" s="3">
        <v>7.0824943212141202E-6</v>
      </c>
      <c r="J3529" s="7">
        <v>3523576276.3899999</v>
      </c>
      <c r="K3529">
        <v>3.6555</v>
      </c>
      <c r="L3529" s="3">
        <f t="shared" si="275"/>
        <v>0.96427497067965462</v>
      </c>
      <c r="M3529" s="3">
        <f t="shared" si="276"/>
        <v>7.3448907589316883E-6</v>
      </c>
      <c r="N3529">
        <f t="shared" si="277"/>
        <v>25880.282830847838</v>
      </c>
      <c r="O3529">
        <f t="shared" si="278"/>
        <v>7.0798202245514544E-3</v>
      </c>
      <c r="P3529" s="3">
        <f t="shared" si="279"/>
        <v>7.3448907589316883E-6</v>
      </c>
      <c r="Q3529" t="s">
        <v>1638</v>
      </c>
      <c r="R3529" t="s">
        <v>128</v>
      </c>
      <c r="S3529" t="s">
        <v>413</v>
      </c>
    </row>
    <row r="3530" spans="1:19" x14ac:dyDescent="0.35">
      <c r="A3530" t="s">
        <v>73</v>
      </c>
      <c r="B3530" t="s">
        <v>68</v>
      </c>
      <c r="C3530" t="s">
        <v>39</v>
      </c>
      <c r="D3530" t="s">
        <v>40</v>
      </c>
      <c r="E3530" t="s">
        <v>411</v>
      </c>
      <c r="F3530" t="s">
        <v>412</v>
      </c>
      <c r="G3530" t="s">
        <v>413</v>
      </c>
      <c r="H3530" t="s">
        <v>128</v>
      </c>
      <c r="I3530" s="3">
        <v>3.0989372366430907E-5</v>
      </c>
      <c r="J3530" s="7">
        <v>13377936548.860001</v>
      </c>
      <c r="K3530">
        <v>3.6555</v>
      </c>
      <c r="L3530" s="3">
        <f t="shared" si="275"/>
        <v>0.99383417865528345</v>
      </c>
      <c r="M3530" s="3">
        <f t="shared" si="276"/>
        <v>3.1181632743161806E-5</v>
      </c>
      <c r="N3530">
        <f t="shared" si="277"/>
        <v>417145.90432787401</v>
      </c>
      <c r="O3530">
        <f t="shared" si="278"/>
        <v>0.11411459563065901</v>
      </c>
      <c r="P3530" s="3">
        <f t="shared" si="279"/>
        <v>3.1181632743161806E-5</v>
      </c>
      <c r="Q3530" t="s">
        <v>1638</v>
      </c>
      <c r="R3530" t="s">
        <v>128</v>
      </c>
      <c r="S3530" t="s">
        <v>413</v>
      </c>
    </row>
    <row r="3531" spans="1:19" x14ac:dyDescent="0.35">
      <c r="A3531" t="s">
        <v>73</v>
      </c>
      <c r="B3531" t="s">
        <v>68</v>
      </c>
      <c r="C3531" t="s">
        <v>29</v>
      </c>
      <c r="D3531" t="s">
        <v>30</v>
      </c>
      <c r="E3531" t="s">
        <v>411</v>
      </c>
      <c r="F3531" t="s">
        <v>412</v>
      </c>
      <c r="G3531" t="s">
        <v>413</v>
      </c>
      <c r="H3531" t="s">
        <v>128</v>
      </c>
      <c r="I3531" s="3">
        <v>2.2849268397425739E-5</v>
      </c>
      <c r="J3531" s="7">
        <v>4774779027.79</v>
      </c>
      <c r="K3531">
        <v>3.6555</v>
      </c>
      <c r="L3531" s="3">
        <f t="shared" si="275"/>
        <v>0.98755954466773221</v>
      </c>
      <c r="M3531" s="3">
        <f t="shared" si="276"/>
        <v>2.3137104512633162E-5</v>
      </c>
      <c r="N3531">
        <f t="shared" si="277"/>
        <v>110474.56139070619</v>
      </c>
      <c r="O3531">
        <f t="shared" si="278"/>
        <v>3.0221463928520362E-2</v>
      </c>
      <c r="P3531" s="3">
        <f t="shared" si="279"/>
        <v>2.3137104512633162E-5</v>
      </c>
      <c r="Q3531" t="s">
        <v>1638</v>
      </c>
      <c r="R3531" t="s">
        <v>128</v>
      </c>
      <c r="S3531" t="s">
        <v>413</v>
      </c>
    </row>
    <row r="3532" spans="1:19" x14ac:dyDescent="0.35">
      <c r="A3532" t="s">
        <v>73</v>
      </c>
      <c r="B3532" t="s">
        <v>68</v>
      </c>
      <c r="C3532" t="s">
        <v>76</v>
      </c>
      <c r="D3532" t="s">
        <v>77</v>
      </c>
      <c r="E3532" t="s">
        <v>1405</v>
      </c>
      <c r="F3532" t="s">
        <v>1406</v>
      </c>
      <c r="H3532" t="s">
        <v>128</v>
      </c>
      <c r="I3532" s="3">
        <v>3.0810929909824699E-2</v>
      </c>
      <c r="J3532" s="7">
        <v>3523576276.3899999</v>
      </c>
      <c r="K3532">
        <v>3.6555</v>
      </c>
      <c r="L3532" s="3">
        <f t="shared" si="275"/>
        <v>0.96427497067965462</v>
      </c>
      <c r="M3532" s="3">
        <f t="shared" si="276"/>
        <v>3.1952431460611365E-2</v>
      </c>
      <c r="N3532">
        <f t="shared" si="277"/>
        <v>112586829.46758768</v>
      </c>
      <c r="O3532">
        <f t="shared" si="278"/>
        <v>30.799296804154746</v>
      </c>
      <c r="P3532" s="3">
        <f t="shared" si="279"/>
        <v>3.1952431460611365E-2</v>
      </c>
      <c r="Q3532" t="s">
        <v>1638</v>
      </c>
      <c r="R3532" t="s">
        <v>128</v>
      </c>
      <c r="S3532" t="s">
        <v>1407</v>
      </c>
    </row>
    <row r="3533" spans="1:19" x14ac:dyDescent="0.35">
      <c r="A3533" t="s">
        <v>73</v>
      </c>
      <c r="B3533" t="s">
        <v>68</v>
      </c>
      <c r="C3533" t="s">
        <v>39</v>
      </c>
      <c r="D3533" t="s">
        <v>40</v>
      </c>
      <c r="E3533" t="s">
        <v>1405</v>
      </c>
      <c r="F3533" t="s">
        <v>1406</v>
      </c>
      <c r="H3533" t="s">
        <v>128</v>
      </c>
      <c r="I3533" s="3">
        <v>2.1541693856565999E-2</v>
      </c>
      <c r="J3533" s="7">
        <v>13377936548.860001</v>
      </c>
      <c r="K3533">
        <v>3.6555</v>
      </c>
      <c r="L3533" s="3">
        <f t="shared" si="275"/>
        <v>0.99383417865528345</v>
      </c>
      <c r="M3533" s="3">
        <f t="shared" si="276"/>
        <v>2.1675340131402189E-2</v>
      </c>
      <c r="N3533">
        <f t="shared" si="277"/>
        <v>289971324.95285726</v>
      </c>
      <c r="O3533">
        <f t="shared" si="278"/>
        <v>79.324668295132611</v>
      </c>
      <c r="P3533" s="3">
        <f t="shared" si="279"/>
        <v>2.1675340131402189E-2</v>
      </c>
      <c r="Q3533" t="s">
        <v>1638</v>
      </c>
      <c r="R3533" t="s">
        <v>128</v>
      </c>
      <c r="S3533" t="s">
        <v>1407</v>
      </c>
    </row>
    <row r="3534" spans="1:19" x14ac:dyDescent="0.35">
      <c r="A3534" t="s">
        <v>73</v>
      </c>
      <c r="B3534" t="s">
        <v>68</v>
      </c>
      <c r="C3534" t="s">
        <v>29</v>
      </c>
      <c r="D3534" t="s">
        <v>30</v>
      </c>
      <c r="E3534" t="s">
        <v>418</v>
      </c>
      <c r="F3534" t="s">
        <v>419</v>
      </c>
      <c r="G3534" t="s">
        <v>420</v>
      </c>
      <c r="H3534" t="s">
        <v>128</v>
      </c>
      <c r="I3534" s="3">
        <v>1.5055225228321899E-3</v>
      </c>
      <c r="J3534" s="7">
        <v>4774779027.79</v>
      </c>
      <c r="K3534">
        <v>3.6555</v>
      </c>
      <c r="L3534" s="3">
        <f t="shared" si="275"/>
        <v>0.98755954466773221</v>
      </c>
      <c r="M3534" s="3">
        <f t="shared" si="276"/>
        <v>1.5244878457822289E-3</v>
      </c>
      <c r="N3534">
        <f t="shared" si="277"/>
        <v>7279092.5941617424</v>
      </c>
      <c r="O3534">
        <f t="shared" si="278"/>
        <v>1.9912713976642709</v>
      </c>
      <c r="P3534" s="3">
        <f t="shared" si="279"/>
        <v>1.5244878457822289E-3</v>
      </c>
      <c r="Q3534" t="s">
        <v>1638</v>
      </c>
      <c r="R3534" t="s">
        <v>128</v>
      </c>
      <c r="S3534" t="s">
        <v>420</v>
      </c>
    </row>
    <row r="3535" spans="1:19" x14ac:dyDescent="0.35">
      <c r="A3535" t="s">
        <v>73</v>
      </c>
      <c r="B3535" t="s">
        <v>68</v>
      </c>
      <c r="C3535" t="s">
        <v>39</v>
      </c>
      <c r="D3535" t="s">
        <v>40</v>
      </c>
      <c r="E3535" t="s">
        <v>418</v>
      </c>
      <c r="F3535" t="s">
        <v>419</v>
      </c>
      <c r="G3535" t="s">
        <v>420</v>
      </c>
      <c r="H3535" t="s">
        <v>128</v>
      </c>
      <c r="I3535" s="3">
        <v>2.0250679210319471E-2</v>
      </c>
      <c r="J3535" s="7">
        <v>13377936548.860001</v>
      </c>
      <c r="K3535">
        <v>3.6555</v>
      </c>
      <c r="L3535" s="3">
        <f t="shared" si="275"/>
        <v>0.99383417865528345</v>
      </c>
      <c r="M3535" s="3">
        <f t="shared" si="276"/>
        <v>2.0376315934032215E-2</v>
      </c>
      <c r="N3535">
        <f t="shared" si="277"/>
        <v>272593061.66500795</v>
      </c>
      <c r="O3535">
        <f t="shared" si="278"/>
        <v>74.570663839422224</v>
      </c>
      <c r="P3535" s="3">
        <f t="shared" si="279"/>
        <v>2.0376315934032212E-2</v>
      </c>
      <c r="Q3535" t="s">
        <v>1638</v>
      </c>
      <c r="R3535" t="s">
        <v>128</v>
      </c>
      <c r="S3535" t="s">
        <v>420</v>
      </c>
    </row>
    <row r="3536" spans="1:19" x14ac:dyDescent="0.35">
      <c r="A3536" t="s">
        <v>73</v>
      </c>
      <c r="B3536" t="s">
        <v>68</v>
      </c>
      <c r="C3536" t="s">
        <v>76</v>
      </c>
      <c r="D3536" t="s">
        <v>77</v>
      </c>
      <c r="E3536" t="s">
        <v>418</v>
      </c>
      <c r="F3536" t="s">
        <v>419</v>
      </c>
      <c r="G3536" t="s">
        <v>420</v>
      </c>
      <c r="H3536" t="s">
        <v>128</v>
      </c>
      <c r="I3536" s="3">
        <v>3.6462173240520097E-2</v>
      </c>
      <c r="J3536" s="7">
        <v>3523576276.3899999</v>
      </c>
      <c r="K3536">
        <v>3.6555</v>
      </c>
      <c r="L3536" s="3">
        <f t="shared" si="275"/>
        <v>0.96427497067965462</v>
      </c>
      <c r="M3536" s="3">
        <f t="shared" si="276"/>
        <v>3.7813045395983146E-2</v>
      </c>
      <c r="N3536">
        <f t="shared" si="277"/>
        <v>133237149.69534431</v>
      </c>
      <c r="O3536">
        <f t="shared" si="278"/>
        <v>36.448406427395518</v>
      </c>
      <c r="P3536" s="3">
        <f t="shared" si="279"/>
        <v>3.7813045395983146E-2</v>
      </c>
      <c r="Q3536" t="s">
        <v>1638</v>
      </c>
      <c r="R3536" t="s">
        <v>128</v>
      </c>
      <c r="S3536" t="s">
        <v>420</v>
      </c>
    </row>
    <row r="3537" spans="1:19" x14ac:dyDescent="0.35">
      <c r="A3537" t="s">
        <v>73</v>
      </c>
      <c r="B3537" t="s">
        <v>68</v>
      </c>
      <c r="C3537" t="s">
        <v>29</v>
      </c>
      <c r="D3537" t="s">
        <v>30</v>
      </c>
      <c r="E3537" t="s">
        <v>421</v>
      </c>
      <c r="F3537" t="s">
        <v>422</v>
      </c>
      <c r="G3537" t="s">
        <v>423</v>
      </c>
      <c r="H3537" t="s">
        <v>128</v>
      </c>
      <c r="I3537" s="3">
        <v>4.0274437335576001E-4</v>
      </c>
      <c r="J3537" s="7">
        <v>4774779027.79</v>
      </c>
      <c r="K3537">
        <v>3.6555</v>
      </c>
      <c r="L3537" s="3">
        <f t="shared" si="275"/>
        <v>0.98755954466773221</v>
      </c>
      <c r="M3537" s="3">
        <f t="shared" si="276"/>
        <v>4.0781781263758097E-4</v>
      </c>
      <c r="N3537">
        <f t="shared" si="277"/>
        <v>1947239.9389411132</v>
      </c>
      <c r="O3537">
        <f t="shared" si="278"/>
        <v>0.53268771411328497</v>
      </c>
      <c r="P3537" s="3">
        <f t="shared" si="279"/>
        <v>4.0781781263758097E-4</v>
      </c>
      <c r="Q3537" t="s">
        <v>1638</v>
      </c>
      <c r="R3537" t="s">
        <v>128</v>
      </c>
      <c r="S3537" t="s">
        <v>423</v>
      </c>
    </row>
    <row r="3538" spans="1:19" x14ac:dyDescent="0.35">
      <c r="A3538" t="s">
        <v>73</v>
      </c>
      <c r="B3538" t="s">
        <v>68</v>
      </c>
      <c r="C3538" t="s">
        <v>76</v>
      </c>
      <c r="D3538" t="s">
        <v>77</v>
      </c>
      <c r="E3538" t="s">
        <v>421</v>
      </c>
      <c r="F3538" t="s">
        <v>422</v>
      </c>
      <c r="G3538" t="s">
        <v>423</v>
      </c>
      <c r="H3538" t="s">
        <v>128</v>
      </c>
      <c r="I3538" s="3">
        <v>1.5629803231037969E-4</v>
      </c>
      <c r="J3538" s="7">
        <v>3523576276.3899999</v>
      </c>
      <c r="K3538">
        <v>3.6555</v>
      </c>
      <c r="L3538" s="3">
        <f t="shared" si="275"/>
        <v>0.96427497067965462</v>
      </c>
      <c r="M3538" s="3">
        <f t="shared" si="276"/>
        <v>1.6208865423543596E-4</v>
      </c>
      <c r="N3538">
        <f t="shared" si="277"/>
        <v>571131.73673596361</v>
      </c>
      <c r="O3538">
        <f t="shared" si="278"/>
        <v>0.15623901976089827</v>
      </c>
      <c r="P3538" s="3">
        <f t="shared" si="279"/>
        <v>1.6208865423543596E-4</v>
      </c>
      <c r="Q3538" t="s">
        <v>1638</v>
      </c>
      <c r="R3538" t="s">
        <v>128</v>
      </c>
      <c r="S3538" t="s">
        <v>423</v>
      </c>
    </row>
    <row r="3539" spans="1:19" x14ac:dyDescent="0.35">
      <c r="A3539" t="s">
        <v>73</v>
      </c>
      <c r="B3539" t="s">
        <v>68</v>
      </c>
      <c r="C3539" t="s">
        <v>39</v>
      </c>
      <c r="D3539" t="s">
        <v>40</v>
      </c>
      <c r="E3539" t="s">
        <v>424</v>
      </c>
      <c r="F3539" t="s">
        <v>425</v>
      </c>
      <c r="G3539" t="s">
        <v>426</v>
      </c>
      <c r="H3539" t="s">
        <v>128</v>
      </c>
      <c r="I3539" s="3">
        <v>1.4156777000673419E-9</v>
      </c>
      <c r="J3539" s="7">
        <v>13377936548.860001</v>
      </c>
      <c r="K3539">
        <v>3.6555</v>
      </c>
      <c r="L3539" s="3">
        <f t="shared" si="275"/>
        <v>0.99383417865528345</v>
      </c>
      <c r="M3539" s="3">
        <f t="shared" si="276"/>
        <v>1.4244606700715786E-9</v>
      </c>
      <c r="N3539">
        <f t="shared" si="277"/>
        <v>19.056344460564176</v>
      </c>
      <c r="O3539">
        <f t="shared" si="278"/>
        <v>5.2130609931785465E-6</v>
      </c>
      <c r="P3539" s="3">
        <f t="shared" si="279"/>
        <v>1.4244606700715784E-9</v>
      </c>
      <c r="Q3539" t="s">
        <v>1638</v>
      </c>
      <c r="R3539" t="s">
        <v>128</v>
      </c>
      <c r="S3539" t="s">
        <v>426</v>
      </c>
    </row>
    <row r="3540" spans="1:19" x14ac:dyDescent="0.35">
      <c r="A3540" t="s">
        <v>73</v>
      </c>
      <c r="B3540" t="s">
        <v>68</v>
      </c>
      <c r="C3540" t="s">
        <v>29</v>
      </c>
      <c r="D3540" t="s">
        <v>30</v>
      </c>
      <c r="E3540" t="s">
        <v>427</v>
      </c>
      <c r="F3540" t="s">
        <v>428</v>
      </c>
      <c r="G3540" t="s">
        <v>429</v>
      </c>
      <c r="H3540" t="s">
        <v>128</v>
      </c>
      <c r="I3540" s="3">
        <v>3.363667672290625E-3</v>
      </c>
      <c r="J3540" s="7">
        <v>4774779027.79</v>
      </c>
      <c r="K3540">
        <v>3.6555</v>
      </c>
      <c r="L3540" s="3">
        <f t="shared" si="275"/>
        <v>0.98755954466773221</v>
      </c>
      <c r="M3540" s="3">
        <f t="shared" si="276"/>
        <v>3.4060403653152303E-3</v>
      </c>
      <c r="N3540">
        <f t="shared" si="277"/>
        <v>16263090.104113352</v>
      </c>
      <c r="O3540">
        <f t="shared" si="278"/>
        <v>4.4489372463721377</v>
      </c>
      <c r="P3540" s="3">
        <f t="shared" si="279"/>
        <v>3.4060403653152303E-3</v>
      </c>
      <c r="Q3540" t="s">
        <v>1638</v>
      </c>
      <c r="R3540" t="s">
        <v>128</v>
      </c>
      <c r="S3540" t="s">
        <v>429</v>
      </c>
    </row>
    <row r="3541" spans="1:19" x14ac:dyDescent="0.35">
      <c r="A3541" t="s">
        <v>73</v>
      </c>
      <c r="B3541" t="s">
        <v>68</v>
      </c>
      <c r="C3541" t="s">
        <v>39</v>
      </c>
      <c r="D3541" t="s">
        <v>40</v>
      </c>
      <c r="E3541" t="s">
        <v>427</v>
      </c>
      <c r="F3541" t="s">
        <v>428</v>
      </c>
      <c r="G3541" t="s">
        <v>429</v>
      </c>
      <c r="H3541" t="s">
        <v>128</v>
      </c>
      <c r="I3541" s="3">
        <v>3.7547172042074591E-2</v>
      </c>
      <c r="J3541" s="7">
        <v>13377936548.860001</v>
      </c>
      <c r="K3541">
        <v>3.6555</v>
      </c>
      <c r="L3541" s="3">
        <f t="shared" si="275"/>
        <v>0.99383417865528345</v>
      </c>
      <c r="M3541" s="3">
        <f t="shared" si="276"/>
        <v>3.7780117496943141E-2</v>
      </c>
      <c r="N3541">
        <f t="shared" si="277"/>
        <v>505420014.68258083</v>
      </c>
      <c r="O3541">
        <f t="shared" si="278"/>
        <v>138.26289554987852</v>
      </c>
      <c r="P3541" s="3">
        <f t="shared" si="279"/>
        <v>3.7780117496943141E-2</v>
      </c>
      <c r="Q3541" t="s">
        <v>1638</v>
      </c>
      <c r="R3541" t="s">
        <v>128</v>
      </c>
      <c r="S3541" t="s">
        <v>429</v>
      </c>
    </row>
    <row r="3542" spans="1:19" x14ac:dyDescent="0.35">
      <c r="A3542" t="s">
        <v>73</v>
      </c>
      <c r="B3542" t="s">
        <v>68</v>
      </c>
      <c r="C3542" t="s">
        <v>76</v>
      </c>
      <c r="D3542" t="s">
        <v>77</v>
      </c>
      <c r="E3542" t="s">
        <v>427</v>
      </c>
      <c r="F3542" t="s">
        <v>428</v>
      </c>
      <c r="G3542" t="s">
        <v>429</v>
      </c>
      <c r="H3542" t="s">
        <v>128</v>
      </c>
      <c r="I3542" s="3">
        <v>6.9439105867526954E-2</v>
      </c>
      <c r="J3542" s="7">
        <v>3523576276.3899999</v>
      </c>
      <c r="K3542">
        <v>3.6555</v>
      </c>
      <c r="L3542" s="3">
        <f t="shared" si="275"/>
        <v>0.96427497067965462</v>
      </c>
      <c r="M3542" s="3">
        <f t="shared" si="276"/>
        <v>7.2011726923269459E-2</v>
      </c>
      <c r="N3542">
        <f t="shared" si="277"/>
        <v>253738812.60870731</v>
      </c>
      <c r="O3542">
        <f t="shared" si="278"/>
        <v>69.412888143539135</v>
      </c>
      <c r="P3542" s="3">
        <f t="shared" si="279"/>
        <v>7.2011726923269459E-2</v>
      </c>
      <c r="Q3542" t="s">
        <v>1638</v>
      </c>
      <c r="R3542" t="s">
        <v>128</v>
      </c>
      <c r="S3542" t="s">
        <v>429</v>
      </c>
    </row>
    <row r="3543" spans="1:19" x14ac:dyDescent="0.35">
      <c r="A3543" t="s">
        <v>73</v>
      </c>
      <c r="B3543" t="s">
        <v>68</v>
      </c>
      <c r="C3543" t="s">
        <v>39</v>
      </c>
      <c r="D3543" t="s">
        <v>40</v>
      </c>
      <c r="E3543" t="s">
        <v>1408</v>
      </c>
      <c r="F3543" t="s">
        <v>1409</v>
      </c>
      <c r="H3543" t="s">
        <v>128</v>
      </c>
      <c r="I3543" s="3">
        <v>2.6119520224127801E-4</v>
      </c>
      <c r="J3543" s="7">
        <v>13377936548.860001</v>
      </c>
      <c r="K3543">
        <v>3.6555</v>
      </c>
      <c r="L3543" s="3">
        <f t="shared" si="275"/>
        <v>0.99383417865528345</v>
      </c>
      <c r="M3543" s="3">
        <f t="shared" si="276"/>
        <v>2.6281567675071369E-4</v>
      </c>
      <c r="N3543">
        <f t="shared" si="277"/>
        <v>3515931.447616748</v>
      </c>
      <c r="O3543">
        <f t="shared" si="278"/>
        <v>0.96181957259383066</v>
      </c>
      <c r="P3543" s="3">
        <f t="shared" si="279"/>
        <v>2.6281567675071369E-4</v>
      </c>
      <c r="Q3543" t="s">
        <v>1638</v>
      </c>
      <c r="R3543" t="s">
        <v>128</v>
      </c>
      <c r="S3543" t="s">
        <v>1410</v>
      </c>
    </row>
    <row r="3544" spans="1:19" x14ac:dyDescent="0.35">
      <c r="A3544" t="s">
        <v>73</v>
      </c>
      <c r="B3544" t="s">
        <v>68</v>
      </c>
      <c r="C3544" t="s">
        <v>76</v>
      </c>
      <c r="D3544" t="s">
        <v>77</v>
      </c>
      <c r="E3544" t="s">
        <v>1408</v>
      </c>
      <c r="F3544" t="s">
        <v>1409</v>
      </c>
      <c r="H3544" t="s">
        <v>128</v>
      </c>
      <c r="I3544" s="3">
        <v>2.037247312695487E-3</v>
      </c>
      <c r="J3544" s="7">
        <v>3523576276.3899999</v>
      </c>
      <c r="K3544">
        <v>3.6555</v>
      </c>
      <c r="L3544" s="3">
        <f t="shared" si="275"/>
        <v>0.96427497067965462</v>
      </c>
      <c r="M3544" s="3">
        <f t="shared" si="276"/>
        <v>2.1127244558256696E-3</v>
      </c>
      <c r="N3544">
        <f t="shared" si="277"/>
        <v>7444345.7710963013</v>
      </c>
      <c r="O3544">
        <f t="shared" si="278"/>
        <v>2.036478120940036</v>
      </c>
      <c r="P3544" s="3">
        <f t="shared" si="279"/>
        <v>2.1127244558256696E-3</v>
      </c>
      <c r="Q3544" t="s">
        <v>1638</v>
      </c>
      <c r="R3544" t="s">
        <v>128</v>
      </c>
      <c r="S3544" t="s">
        <v>1410</v>
      </c>
    </row>
    <row r="3545" spans="1:19" x14ac:dyDescent="0.35">
      <c r="A3545" t="s">
        <v>73</v>
      </c>
      <c r="B3545" t="s">
        <v>68</v>
      </c>
      <c r="C3545" t="s">
        <v>29</v>
      </c>
      <c r="D3545" t="s">
        <v>30</v>
      </c>
      <c r="E3545" t="s">
        <v>1408</v>
      </c>
      <c r="F3545" t="s">
        <v>1409</v>
      </c>
      <c r="H3545" t="s">
        <v>128</v>
      </c>
      <c r="I3545" s="3">
        <v>8.8519333794350596E-5</v>
      </c>
      <c r="J3545" s="7">
        <v>4774779027.79</v>
      </c>
      <c r="K3545">
        <v>3.6555</v>
      </c>
      <c r="L3545" s="3">
        <f t="shared" si="275"/>
        <v>0.98755954466773221</v>
      </c>
      <c r="M3545" s="3">
        <f t="shared" si="276"/>
        <v>8.9634426878161796E-5</v>
      </c>
      <c r="N3545">
        <f t="shared" si="277"/>
        <v>427984.58162582322</v>
      </c>
      <c r="O3545">
        <f t="shared" si="278"/>
        <v>0.11707962840263253</v>
      </c>
      <c r="P3545" s="3">
        <f t="shared" si="279"/>
        <v>8.9634426878161796E-5</v>
      </c>
      <c r="Q3545" t="s">
        <v>1638</v>
      </c>
      <c r="R3545" t="s">
        <v>128</v>
      </c>
      <c r="S3545" t="s">
        <v>1410</v>
      </c>
    </row>
    <row r="3546" spans="1:19" x14ac:dyDescent="0.35">
      <c r="A3546" t="s">
        <v>73</v>
      </c>
      <c r="B3546" t="s">
        <v>68</v>
      </c>
      <c r="C3546" t="s">
        <v>29</v>
      </c>
      <c r="D3546" t="s">
        <v>30</v>
      </c>
      <c r="E3546" t="s">
        <v>431</v>
      </c>
      <c r="F3546" t="s">
        <v>432</v>
      </c>
      <c r="G3546" t="s">
        <v>433</v>
      </c>
      <c r="H3546" t="s">
        <v>128</v>
      </c>
      <c r="I3546" s="3">
        <v>6.1156964911632901E-4</v>
      </c>
      <c r="J3546" s="7">
        <v>4774779027.79</v>
      </c>
      <c r="K3546">
        <v>3.6555</v>
      </c>
      <c r="L3546" s="3">
        <f t="shared" si="275"/>
        <v>0.98755954466773221</v>
      </c>
      <c r="M3546" s="3">
        <f t="shared" si="276"/>
        <v>6.1927369586822604E-4</v>
      </c>
      <c r="N3546">
        <f t="shared" si="277"/>
        <v>2956895.0554936086</v>
      </c>
      <c r="O3546">
        <f t="shared" si="278"/>
        <v>0.8088893600037228</v>
      </c>
      <c r="P3546" s="3">
        <f t="shared" si="279"/>
        <v>6.1927369586822604E-4</v>
      </c>
      <c r="Q3546" t="s">
        <v>1638</v>
      </c>
      <c r="R3546" t="s">
        <v>128</v>
      </c>
      <c r="S3546" t="s">
        <v>433</v>
      </c>
    </row>
    <row r="3547" spans="1:19" x14ac:dyDescent="0.35">
      <c r="A3547" t="s">
        <v>73</v>
      </c>
      <c r="B3547" t="s">
        <v>68</v>
      </c>
      <c r="C3547" t="s">
        <v>76</v>
      </c>
      <c r="D3547" t="s">
        <v>77</v>
      </c>
      <c r="E3547" t="s">
        <v>431</v>
      </c>
      <c r="F3547" t="s">
        <v>432</v>
      </c>
      <c r="G3547" t="s">
        <v>433</v>
      </c>
      <c r="H3547" t="s">
        <v>128</v>
      </c>
      <c r="I3547" s="3">
        <v>1.3723765954658389E-2</v>
      </c>
      <c r="J3547" s="7">
        <v>3523576276.3899999</v>
      </c>
      <c r="K3547">
        <v>3.6555</v>
      </c>
      <c r="L3547" s="3">
        <f t="shared" si="275"/>
        <v>0.96427497067965462</v>
      </c>
      <c r="M3547" s="3">
        <f t="shared" si="276"/>
        <v>1.4232212151047953E-2</v>
      </c>
      <c r="N3547">
        <f t="shared" si="277"/>
        <v>50148285.09598206</v>
      </c>
      <c r="O3547">
        <f t="shared" si="278"/>
        <v>13.71858435124663</v>
      </c>
      <c r="P3547" s="3">
        <f t="shared" si="279"/>
        <v>1.4232212151047955E-2</v>
      </c>
      <c r="Q3547" t="s">
        <v>1638</v>
      </c>
      <c r="R3547" t="s">
        <v>128</v>
      </c>
      <c r="S3547" t="s">
        <v>433</v>
      </c>
    </row>
    <row r="3548" spans="1:19" x14ac:dyDescent="0.35">
      <c r="A3548" t="s">
        <v>73</v>
      </c>
      <c r="B3548" t="s">
        <v>68</v>
      </c>
      <c r="C3548" t="s">
        <v>39</v>
      </c>
      <c r="D3548" t="s">
        <v>40</v>
      </c>
      <c r="E3548" t="s">
        <v>431</v>
      </c>
      <c r="F3548" t="s">
        <v>432</v>
      </c>
      <c r="G3548" t="s">
        <v>433</v>
      </c>
      <c r="H3548" t="s">
        <v>128</v>
      </c>
      <c r="I3548" s="3">
        <v>1.804566882040418E-3</v>
      </c>
      <c r="J3548" s="7">
        <v>13377936548.860001</v>
      </c>
      <c r="K3548">
        <v>3.6555</v>
      </c>
      <c r="L3548" s="3">
        <f t="shared" si="275"/>
        <v>0.99383417865528345</v>
      </c>
      <c r="M3548" s="3">
        <f t="shared" si="276"/>
        <v>1.8157625495252175E-3</v>
      </c>
      <c r="N3548">
        <f t="shared" si="277"/>
        <v>24291156.175344624</v>
      </c>
      <c r="O3548">
        <f t="shared" si="278"/>
        <v>6.6450981193666045</v>
      </c>
      <c r="P3548" s="3">
        <f t="shared" si="279"/>
        <v>1.8157625495252175E-3</v>
      </c>
      <c r="Q3548" t="s">
        <v>1638</v>
      </c>
      <c r="R3548" t="s">
        <v>128</v>
      </c>
      <c r="S3548" t="s">
        <v>433</v>
      </c>
    </row>
    <row r="3549" spans="1:19" x14ac:dyDescent="0.35">
      <c r="A3549" t="s">
        <v>73</v>
      </c>
      <c r="B3549" t="s">
        <v>68</v>
      </c>
      <c r="C3549" t="s">
        <v>29</v>
      </c>
      <c r="D3549" t="s">
        <v>30</v>
      </c>
      <c r="E3549" t="s">
        <v>148</v>
      </c>
      <c r="F3549" t="s">
        <v>149</v>
      </c>
      <c r="G3549" t="s">
        <v>150</v>
      </c>
      <c r="H3549" t="s">
        <v>128</v>
      </c>
      <c r="I3549" s="3">
        <v>2.5547656131862102E-3</v>
      </c>
      <c r="J3549" s="7">
        <v>4774779027.79</v>
      </c>
      <c r="K3549">
        <v>3.6555</v>
      </c>
      <c r="L3549" s="3">
        <f t="shared" si="275"/>
        <v>0.98755954466773221</v>
      </c>
      <c r="M3549" s="3">
        <f t="shared" si="276"/>
        <v>2.5869484295711707E-3</v>
      </c>
      <c r="N3549">
        <f t="shared" si="277"/>
        <v>12352107.107490702</v>
      </c>
      <c r="O3549">
        <f t="shared" si="278"/>
        <v>3.3790472185722069</v>
      </c>
      <c r="P3549" s="3">
        <f t="shared" si="279"/>
        <v>2.5869484295711707E-3</v>
      </c>
      <c r="Q3549" t="s">
        <v>1638</v>
      </c>
      <c r="R3549" t="s">
        <v>128</v>
      </c>
      <c r="S3549" t="s">
        <v>150</v>
      </c>
    </row>
    <row r="3550" spans="1:19" x14ac:dyDescent="0.35">
      <c r="A3550" t="s">
        <v>73</v>
      </c>
      <c r="B3550" t="s">
        <v>68</v>
      </c>
      <c r="C3550" t="s">
        <v>76</v>
      </c>
      <c r="D3550" t="s">
        <v>77</v>
      </c>
      <c r="E3550" t="s">
        <v>148</v>
      </c>
      <c r="F3550" t="s">
        <v>149</v>
      </c>
      <c r="G3550" t="s">
        <v>150</v>
      </c>
      <c r="H3550" t="s">
        <v>128</v>
      </c>
      <c r="I3550" s="3">
        <v>5.0782093499726708E-3</v>
      </c>
      <c r="J3550" s="7">
        <v>3523576276.3899999</v>
      </c>
      <c r="K3550">
        <v>3.6555</v>
      </c>
      <c r="L3550" s="3">
        <f t="shared" si="275"/>
        <v>0.96427497067965462</v>
      </c>
      <c r="M3550" s="3">
        <f t="shared" si="276"/>
        <v>5.2663498528779315E-3</v>
      </c>
      <c r="N3550">
        <f t="shared" si="277"/>
        <v>18556385.404770646</v>
      </c>
      <c r="O3550">
        <f t="shared" si="278"/>
        <v>5.0762919996636979</v>
      </c>
      <c r="P3550" s="3">
        <f t="shared" si="279"/>
        <v>5.2663498528779315E-3</v>
      </c>
      <c r="Q3550" t="s">
        <v>1638</v>
      </c>
      <c r="R3550" t="s">
        <v>128</v>
      </c>
      <c r="S3550" t="s">
        <v>150</v>
      </c>
    </row>
    <row r="3551" spans="1:19" x14ac:dyDescent="0.35">
      <c r="A3551" t="s">
        <v>73</v>
      </c>
      <c r="B3551" t="s">
        <v>68</v>
      </c>
      <c r="C3551" t="s">
        <v>39</v>
      </c>
      <c r="D3551" t="s">
        <v>40</v>
      </c>
      <c r="E3551" t="s">
        <v>148</v>
      </c>
      <c r="F3551" t="s">
        <v>149</v>
      </c>
      <c r="G3551" t="s">
        <v>150</v>
      </c>
      <c r="H3551" t="s">
        <v>128</v>
      </c>
      <c r="I3551" s="3">
        <v>2.2808679726236802E-3</v>
      </c>
      <c r="J3551" s="7">
        <v>13377936548.860001</v>
      </c>
      <c r="K3551">
        <v>3.6555</v>
      </c>
      <c r="L3551" s="3">
        <f t="shared" si="275"/>
        <v>0.99383417865528345</v>
      </c>
      <c r="M3551" s="3">
        <f t="shared" si="276"/>
        <v>2.2950186475874977E-3</v>
      </c>
      <c r="N3551">
        <f t="shared" si="277"/>
        <v>30702613.845876034</v>
      </c>
      <c r="O3551">
        <f t="shared" si="278"/>
        <v>8.3990189702847857</v>
      </c>
      <c r="P3551" s="3">
        <f t="shared" si="279"/>
        <v>2.2950186475874977E-3</v>
      </c>
      <c r="Q3551" t="s">
        <v>1638</v>
      </c>
      <c r="R3551" t="s">
        <v>128</v>
      </c>
      <c r="S3551" t="s">
        <v>150</v>
      </c>
    </row>
    <row r="3552" spans="1:19" x14ac:dyDescent="0.35">
      <c r="A3552" t="s">
        <v>73</v>
      </c>
      <c r="B3552" t="s">
        <v>68</v>
      </c>
      <c r="C3552" t="s">
        <v>29</v>
      </c>
      <c r="D3552" t="s">
        <v>30</v>
      </c>
      <c r="E3552" t="s">
        <v>436</v>
      </c>
      <c r="F3552" t="s">
        <v>437</v>
      </c>
      <c r="G3552" t="s">
        <v>1652</v>
      </c>
      <c r="H3552" t="s">
        <v>128</v>
      </c>
      <c r="I3552" s="3">
        <v>7.9210968365955887E-3</v>
      </c>
      <c r="J3552" s="7">
        <v>4774779027.79</v>
      </c>
      <c r="K3552">
        <v>3.6555</v>
      </c>
      <c r="L3552" s="3">
        <f t="shared" si="275"/>
        <v>0.98755954466773221</v>
      </c>
      <c r="M3552" s="3">
        <f t="shared" si="276"/>
        <v>8.0208802389335112E-3</v>
      </c>
      <c r="N3552">
        <f t="shared" si="277"/>
        <v>38297930.749274977</v>
      </c>
      <c r="O3552">
        <f t="shared" si="278"/>
        <v>10.476796812823137</v>
      </c>
      <c r="P3552" s="3">
        <f t="shared" si="279"/>
        <v>8.0208802389335112E-3</v>
      </c>
      <c r="Q3552" t="s">
        <v>1638</v>
      </c>
      <c r="R3552" t="s">
        <v>128</v>
      </c>
      <c r="S3552" t="s">
        <v>438</v>
      </c>
    </row>
    <row r="3553" spans="1:19" x14ac:dyDescent="0.35">
      <c r="A3553" t="s">
        <v>73</v>
      </c>
      <c r="B3553" t="s">
        <v>68</v>
      </c>
      <c r="C3553" t="s">
        <v>39</v>
      </c>
      <c r="D3553" t="s">
        <v>40</v>
      </c>
      <c r="E3553" t="s">
        <v>436</v>
      </c>
      <c r="F3553" t="s">
        <v>437</v>
      </c>
      <c r="G3553" t="s">
        <v>1652</v>
      </c>
      <c r="H3553" t="s">
        <v>128</v>
      </c>
      <c r="I3553" s="3">
        <v>1.056279641920246E-2</v>
      </c>
      <c r="J3553" s="7">
        <v>13377936548.860001</v>
      </c>
      <c r="K3553">
        <v>3.6555</v>
      </c>
      <c r="L3553" s="3">
        <f t="shared" si="275"/>
        <v>0.99383417865528345</v>
      </c>
      <c r="M3553" s="3">
        <f t="shared" si="276"/>
        <v>1.062832879574996E-2</v>
      </c>
      <c r="N3553">
        <f t="shared" si="277"/>
        <v>142185108.24996459</v>
      </c>
      <c r="O3553">
        <f t="shared" si="278"/>
        <v>38.896213445483411</v>
      </c>
      <c r="P3553" s="3">
        <f t="shared" si="279"/>
        <v>1.062832879574996E-2</v>
      </c>
      <c r="Q3553" t="s">
        <v>1638</v>
      </c>
      <c r="R3553" t="s">
        <v>128</v>
      </c>
      <c r="S3553" t="s">
        <v>438</v>
      </c>
    </row>
    <row r="3554" spans="1:19" x14ac:dyDescent="0.35">
      <c r="A3554" t="s">
        <v>73</v>
      </c>
      <c r="B3554" t="s">
        <v>68</v>
      </c>
      <c r="C3554" t="s">
        <v>76</v>
      </c>
      <c r="D3554" t="s">
        <v>77</v>
      </c>
      <c r="E3554" t="s">
        <v>436</v>
      </c>
      <c r="F3554" t="s">
        <v>437</v>
      </c>
      <c r="G3554" t="s">
        <v>1652</v>
      </c>
      <c r="H3554" t="s">
        <v>128</v>
      </c>
      <c r="I3554" s="3">
        <v>1.2449940342196901E-2</v>
      </c>
      <c r="J3554" s="7">
        <v>3523576276.3899999</v>
      </c>
      <c r="K3554">
        <v>3.6555</v>
      </c>
      <c r="L3554" s="3">
        <f t="shared" si="275"/>
        <v>0.96427497067965462</v>
      </c>
      <c r="M3554" s="3">
        <f t="shared" si="276"/>
        <v>1.2911193094042199E-2</v>
      </c>
      <c r="N3554">
        <f t="shared" si="277"/>
        <v>45493573.686057493</v>
      </c>
      <c r="O3554">
        <f t="shared" si="278"/>
        <v>12.445239689798248</v>
      </c>
      <c r="P3554" s="3">
        <f t="shared" si="279"/>
        <v>1.2911193094042199E-2</v>
      </c>
      <c r="Q3554" t="s">
        <v>1638</v>
      </c>
      <c r="R3554" t="s">
        <v>128</v>
      </c>
      <c r="S3554" t="s">
        <v>438</v>
      </c>
    </row>
    <row r="3555" spans="1:19" x14ac:dyDescent="0.35">
      <c r="A3555" t="s">
        <v>73</v>
      </c>
      <c r="B3555" t="s">
        <v>68</v>
      </c>
      <c r="C3555" t="s">
        <v>39</v>
      </c>
      <c r="D3555" t="s">
        <v>40</v>
      </c>
      <c r="E3555" t="s">
        <v>439</v>
      </c>
      <c r="F3555" t="s">
        <v>440</v>
      </c>
      <c r="H3555" t="s">
        <v>128</v>
      </c>
      <c r="I3555" s="3">
        <v>1.3554296592359839E-10</v>
      </c>
      <c r="J3555" s="7">
        <v>13377936548.860001</v>
      </c>
      <c r="K3555">
        <v>3.6555</v>
      </c>
      <c r="L3555" s="3">
        <f t="shared" si="275"/>
        <v>0.99383417865528345</v>
      </c>
      <c r="M3555" s="3">
        <f t="shared" si="276"/>
        <v>1.363838845902805E-10</v>
      </c>
      <c r="N3555">
        <f t="shared" si="277"/>
        <v>1.8245349543358176</v>
      </c>
      <c r="O3555">
        <f t="shared" si="278"/>
        <v>4.9912049085920334E-7</v>
      </c>
      <c r="P3555" s="3">
        <f t="shared" si="279"/>
        <v>1.363838845902805E-10</v>
      </c>
      <c r="Q3555" t="s">
        <v>1638</v>
      </c>
      <c r="R3555" t="s">
        <v>128</v>
      </c>
      <c r="S3555" t="s">
        <v>441</v>
      </c>
    </row>
    <row r="3556" spans="1:19" x14ac:dyDescent="0.35">
      <c r="A3556" t="s">
        <v>73</v>
      </c>
      <c r="B3556" t="s">
        <v>68</v>
      </c>
      <c r="C3556" t="s">
        <v>76</v>
      </c>
      <c r="D3556" t="s">
        <v>77</v>
      </c>
      <c r="E3556" t="s">
        <v>442</v>
      </c>
      <c r="F3556" t="s">
        <v>443</v>
      </c>
      <c r="H3556" t="s">
        <v>128</v>
      </c>
      <c r="I3556" s="3">
        <v>5.25864312072562E-3</v>
      </c>
      <c r="J3556" s="7">
        <v>3523576276.3899999</v>
      </c>
      <c r="K3556">
        <v>3.6555</v>
      </c>
      <c r="L3556" s="3">
        <f t="shared" si="275"/>
        <v>0.96427497067965462</v>
      </c>
      <c r="M3556" s="3">
        <f t="shared" si="276"/>
        <v>5.4534684406659911E-3</v>
      </c>
      <c r="N3556">
        <f t="shared" si="277"/>
        <v>19215712.021572251</v>
      </c>
      <c r="O3556">
        <f t="shared" si="278"/>
        <v>5.256657645075161</v>
      </c>
      <c r="P3556" s="3">
        <f t="shared" si="279"/>
        <v>5.4534684406659911E-3</v>
      </c>
      <c r="Q3556" t="s">
        <v>1638</v>
      </c>
      <c r="R3556" t="s">
        <v>128</v>
      </c>
      <c r="S3556" t="s">
        <v>444</v>
      </c>
    </row>
    <row r="3557" spans="1:19" x14ac:dyDescent="0.35">
      <c r="A3557" t="s">
        <v>73</v>
      </c>
      <c r="B3557" t="s">
        <v>68</v>
      </c>
      <c r="C3557" t="s">
        <v>39</v>
      </c>
      <c r="D3557" t="s">
        <v>40</v>
      </c>
      <c r="E3557" t="s">
        <v>442</v>
      </c>
      <c r="F3557" t="s">
        <v>443</v>
      </c>
      <c r="H3557" t="s">
        <v>128</v>
      </c>
      <c r="I3557" s="3">
        <v>1.2260501529421041E-3</v>
      </c>
      <c r="J3557" s="7">
        <v>13377936548.860001</v>
      </c>
      <c r="K3557">
        <v>3.6555</v>
      </c>
      <c r="L3557" s="3">
        <f t="shared" si="275"/>
        <v>0.99383417865528345</v>
      </c>
      <c r="M3557" s="3">
        <f t="shared" si="276"/>
        <v>1.2336566595053339E-3</v>
      </c>
      <c r="N3557">
        <f t="shared" si="277"/>
        <v>16503780.513940943</v>
      </c>
      <c r="O3557">
        <f t="shared" si="278"/>
        <v>4.5147806083821482</v>
      </c>
      <c r="P3557" s="3">
        <f t="shared" si="279"/>
        <v>1.2336566595053339E-3</v>
      </c>
      <c r="Q3557" t="s">
        <v>1638</v>
      </c>
      <c r="R3557" t="s">
        <v>128</v>
      </c>
      <c r="S3557" t="s">
        <v>444</v>
      </c>
    </row>
    <row r="3558" spans="1:19" x14ac:dyDescent="0.35">
      <c r="A3558" t="s">
        <v>73</v>
      </c>
      <c r="B3558" t="s">
        <v>68</v>
      </c>
      <c r="C3558" t="s">
        <v>29</v>
      </c>
      <c r="D3558" t="s">
        <v>30</v>
      </c>
      <c r="E3558" t="s">
        <v>442</v>
      </c>
      <c r="F3558" t="s">
        <v>443</v>
      </c>
      <c r="H3558" t="s">
        <v>128</v>
      </c>
      <c r="I3558" s="3">
        <v>8.5932954032404705E-4</v>
      </c>
      <c r="J3558" s="7">
        <v>4774779027.79</v>
      </c>
      <c r="K3558">
        <v>3.6555</v>
      </c>
      <c r="L3558" s="3">
        <f t="shared" si="275"/>
        <v>0.98755954466773221</v>
      </c>
      <c r="M3558" s="3">
        <f t="shared" si="276"/>
        <v>8.7015466051028995E-4</v>
      </c>
      <c r="N3558">
        <f t="shared" si="277"/>
        <v>4154796.2239382598</v>
      </c>
      <c r="O3558">
        <f t="shared" si="278"/>
        <v>1.1365876689750403</v>
      </c>
      <c r="P3558" s="3">
        <f t="shared" si="279"/>
        <v>8.7015466051028995E-4</v>
      </c>
      <c r="Q3558" t="s">
        <v>1638</v>
      </c>
      <c r="R3558" t="s">
        <v>128</v>
      </c>
      <c r="S3558" t="s">
        <v>444</v>
      </c>
    </row>
    <row r="3559" spans="1:19" x14ac:dyDescent="0.35">
      <c r="A3559" t="s">
        <v>73</v>
      </c>
      <c r="B3559" t="s">
        <v>68</v>
      </c>
      <c r="C3559" t="s">
        <v>76</v>
      </c>
      <c r="D3559" t="s">
        <v>77</v>
      </c>
      <c r="E3559" t="s">
        <v>1390</v>
      </c>
      <c r="F3559" t="s">
        <v>1391</v>
      </c>
      <c r="H3559" t="s">
        <v>128</v>
      </c>
      <c r="I3559" s="3">
        <v>4.2895429549289502E-4</v>
      </c>
      <c r="J3559" s="7">
        <v>3523576276.3899999</v>
      </c>
      <c r="K3559">
        <v>3.6555</v>
      </c>
      <c r="L3559" s="3">
        <f t="shared" si="275"/>
        <v>0.96427497067965462</v>
      </c>
      <c r="M3559" s="3">
        <f t="shared" si="276"/>
        <v>4.448464478866988E-4</v>
      </c>
      <c r="N3559">
        <f t="shared" si="277"/>
        <v>1567450.3904099322</v>
      </c>
      <c r="O3559">
        <f t="shared" si="278"/>
        <v>0.42879233768566055</v>
      </c>
      <c r="P3559" s="3">
        <f t="shared" si="279"/>
        <v>4.448464478866988E-4</v>
      </c>
      <c r="Q3559" t="s">
        <v>1638</v>
      </c>
      <c r="R3559" t="s">
        <v>128</v>
      </c>
      <c r="S3559" t="s">
        <v>1392</v>
      </c>
    </row>
    <row r="3560" spans="1:19" x14ac:dyDescent="0.35">
      <c r="A3560" t="s">
        <v>73</v>
      </c>
      <c r="B3560" t="s">
        <v>68</v>
      </c>
      <c r="C3560" t="s">
        <v>39</v>
      </c>
      <c r="D3560" t="s">
        <v>40</v>
      </c>
      <c r="E3560" t="s">
        <v>153</v>
      </c>
      <c r="F3560" t="s">
        <v>154</v>
      </c>
      <c r="G3560" t="s">
        <v>155</v>
      </c>
      <c r="H3560" t="s">
        <v>128</v>
      </c>
      <c r="I3560" s="3">
        <v>1.5116156030649861E-10</v>
      </c>
      <c r="J3560" s="7">
        <v>13377936548.860001</v>
      </c>
      <c r="K3560">
        <v>3.6555</v>
      </c>
      <c r="L3560" s="3">
        <f t="shared" si="275"/>
        <v>0.99383417865528345</v>
      </c>
      <c r="M3560" s="3">
        <f t="shared" si="276"/>
        <v>1.5209937789725562E-10</v>
      </c>
      <c r="N3560">
        <f t="shared" si="277"/>
        <v>2.0347758266305651</v>
      </c>
      <c r="O3560">
        <f t="shared" si="278"/>
        <v>5.5663406555343058E-7</v>
      </c>
      <c r="P3560" s="3">
        <f t="shared" si="279"/>
        <v>1.5209937789725562E-10</v>
      </c>
      <c r="Q3560" t="s">
        <v>1638</v>
      </c>
      <c r="R3560" t="s">
        <v>128</v>
      </c>
      <c r="S3560" t="s">
        <v>155</v>
      </c>
    </row>
    <row r="3561" spans="1:19" x14ac:dyDescent="0.35">
      <c r="A3561" t="s">
        <v>73</v>
      </c>
      <c r="B3561" t="s">
        <v>68</v>
      </c>
      <c r="C3561" t="s">
        <v>76</v>
      </c>
      <c r="D3561" t="s">
        <v>77</v>
      </c>
      <c r="E3561" t="s">
        <v>159</v>
      </c>
      <c r="F3561" t="s">
        <v>160</v>
      </c>
      <c r="G3561" t="s">
        <v>161</v>
      </c>
      <c r="H3561" t="s">
        <v>128</v>
      </c>
      <c r="I3561" s="3">
        <v>2.5045634675507038E-4</v>
      </c>
      <c r="J3561" s="7">
        <v>3523576276.3899999</v>
      </c>
      <c r="K3561">
        <v>3.6555</v>
      </c>
      <c r="L3561" s="3">
        <f t="shared" si="275"/>
        <v>0.96427497067965462</v>
      </c>
      <c r="M3561" s="3">
        <f t="shared" si="276"/>
        <v>2.5973540159249388E-4</v>
      </c>
      <c r="N3561">
        <f t="shared" si="277"/>
        <v>915197.49918994086</v>
      </c>
      <c r="O3561">
        <f t="shared" si="278"/>
        <v>0.25036178339213266</v>
      </c>
      <c r="P3561" s="3">
        <f t="shared" si="279"/>
        <v>2.5973540159249388E-4</v>
      </c>
      <c r="Q3561" t="s">
        <v>1638</v>
      </c>
      <c r="R3561" t="s">
        <v>128</v>
      </c>
      <c r="S3561" t="s">
        <v>161</v>
      </c>
    </row>
    <row r="3562" spans="1:19" x14ac:dyDescent="0.35">
      <c r="A3562" t="s">
        <v>73</v>
      </c>
      <c r="B3562" t="s">
        <v>68</v>
      </c>
      <c r="C3562" t="s">
        <v>39</v>
      </c>
      <c r="D3562" t="s">
        <v>40</v>
      </c>
      <c r="E3562" t="s">
        <v>162</v>
      </c>
      <c r="F3562" t="s">
        <v>163</v>
      </c>
      <c r="G3562" t="s">
        <v>139</v>
      </c>
      <c r="H3562" t="s">
        <v>128</v>
      </c>
      <c r="I3562" s="3">
        <v>2.2879333838912299E-2</v>
      </c>
      <c r="J3562" s="7">
        <v>13377936548.860001</v>
      </c>
      <c r="K3562">
        <v>3.6555</v>
      </c>
      <c r="L3562" s="3">
        <f t="shared" si="275"/>
        <v>0.99383417865528345</v>
      </c>
      <c r="M3562" s="3">
        <f t="shared" si="276"/>
        <v>2.3021278931933488E-2</v>
      </c>
      <c r="N3562">
        <f t="shared" si="277"/>
        <v>307977208.8250137</v>
      </c>
      <c r="O3562">
        <f t="shared" si="278"/>
        <v>84.250364881688881</v>
      </c>
      <c r="P3562" s="3">
        <f t="shared" si="279"/>
        <v>2.3021278931933484E-2</v>
      </c>
      <c r="Q3562" t="s">
        <v>1638</v>
      </c>
      <c r="R3562" t="s">
        <v>128</v>
      </c>
      <c r="S3562" t="s">
        <v>139</v>
      </c>
    </row>
    <row r="3563" spans="1:19" x14ac:dyDescent="0.35">
      <c r="A3563" t="s">
        <v>73</v>
      </c>
      <c r="B3563" t="s">
        <v>68</v>
      </c>
      <c r="C3563" t="s">
        <v>76</v>
      </c>
      <c r="D3563" t="s">
        <v>77</v>
      </c>
      <c r="E3563" t="s">
        <v>162</v>
      </c>
      <c r="F3563" t="s">
        <v>163</v>
      </c>
      <c r="G3563" t="s">
        <v>139</v>
      </c>
      <c r="H3563" t="s">
        <v>128</v>
      </c>
      <c r="I3563" s="3">
        <v>4.8818214289517707E-2</v>
      </c>
      <c r="J3563" s="7">
        <v>3523576276.3899999</v>
      </c>
      <c r="K3563">
        <v>3.6555</v>
      </c>
      <c r="L3563" s="3">
        <f t="shared" si="275"/>
        <v>0.96427497067965462</v>
      </c>
      <c r="M3563" s="3">
        <f t="shared" si="276"/>
        <v>5.0626860360285957E-2</v>
      </c>
      <c r="N3563">
        <f t="shared" si="277"/>
        <v>178387604.11361289</v>
      </c>
      <c r="O3563">
        <f t="shared" si="278"/>
        <v>48.799782277010777</v>
      </c>
      <c r="P3563" s="3">
        <f t="shared" si="279"/>
        <v>5.0626860360285963E-2</v>
      </c>
      <c r="Q3563" t="s">
        <v>1638</v>
      </c>
      <c r="R3563" t="s">
        <v>128</v>
      </c>
      <c r="S3563" t="s">
        <v>139</v>
      </c>
    </row>
    <row r="3564" spans="1:19" x14ac:dyDescent="0.35">
      <c r="A3564" t="s">
        <v>73</v>
      </c>
      <c r="B3564" t="s">
        <v>68</v>
      </c>
      <c r="C3564" t="s">
        <v>29</v>
      </c>
      <c r="D3564" t="s">
        <v>30</v>
      </c>
      <c r="E3564" t="s">
        <v>162</v>
      </c>
      <c r="F3564" t="s">
        <v>163</v>
      </c>
      <c r="G3564" t="s">
        <v>139</v>
      </c>
      <c r="H3564" t="s">
        <v>128</v>
      </c>
      <c r="I3564" s="3">
        <v>6.1322989373268511E-3</v>
      </c>
      <c r="J3564" s="7">
        <v>4774779027.79</v>
      </c>
      <c r="K3564">
        <v>3.6555</v>
      </c>
      <c r="L3564" s="3">
        <f t="shared" si="275"/>
        <v>0.98755954466773221</v>
      </c>
      <c r="M3564" s="3">
        <f t="shared" si="276"/>
        <v>6.2095485486802562E-3</v>
      </c>
      <c r="N3564">
        <f t="shared" si="277"/>
        <v>29649222.182282317</v>
      </c>
      <c r="O3564">
        <f t="shared" si="278"/>
        <v>8.1108527375960371</v>
      </c>
      <c r="P3564" s="3">
        <f t="shared" si="279"/>
        <v>6.2095485486802562E-3</v>
      </c>
      <c r="Q3564" t="s">
        <v>1638</v>
      </c>
      <c r="R3564" t="s">
        <v>128</v>
      </c>
      <c r="S3564" t="s">
        <v>139</v>
      </c>
    </row>
    <row r="3565" spans="1:19" x14ac:dyDescent="0.35">
      <c r="A3565" t="s">
        <v>73</v>
      </c>
      <c r="B3565" t="s">
        <v>68</v>
      </c>
      <c r="C3565" t="s">
        <v>29</v>
      </c>
      <c r="D3565" t="s">
        <v>30</v>
      </c>
      <c r="E3565" t="s">
        <v>170</v>
      </c>
      <c r="F3565" t="s">
        <v>171</v>
      </c>
      <c r="H3565" t="s">
        <v>128</v>
      </c>
      <c r="I3565" s="3">
        <v>2.6980344975230199E-3</v>
      </c>
      <c r="J3565" s="7">
        <v>4774779027.79</v>
      </c>
      <c r="K3565">
        <v>3.6555</v>
      </c>
      <c r="L3565" s="3">
        <f t="shared" si="275"/>
        <v>0.98755954466773221</v>
      </c>
      <c r="M3565" s="3">
        <f t="shared" si="276"/>
        <v>2.7320220963798015E-3</v>
      </c>
      <c r="N3565">
        <f t="shared" si="277"/>
        <v>13044801.809253147</v>
      </c>
      <c r="O3565">
        <f t="shared" si="278"/>
        <v>3.5685410502675823</v>
      </c>
      <c r="P3565" s="3">
        <f t="shared" si="279"/>
        <v>2.7320220963798015E-3</v>
      </c>
      <c r="Q3565" t="s">
        <v>1638</v>
      </c>
      <c r="R3565" t="s">
        <v>128</v>
      </c>
      <c r="S3565" t="s">
        <v>172</v>
      </c>
    </row>
    <row r="3566" spans="1:19" x14ac:dyDescent="0.35">
      <c r="A3566" t="s">
        <v>73</v>
      </c>
      <c r="B3566" t="s">
        <v>68</v>
      </c>
      <c r="C3566" t="s">
        <v>39</v>
      </c>
      <c r="D3566" t="s">
        <v>40</v>
      </c>
      <c r="E3566" t="s">
        <v>170</v>
      </c>
      <c r="F3566" t="s">
        <v>171</v>
      </c>
      <c r="H3566" t="s">
        <v>128</v>
      </c>
      <c r="I3566" s="3">
        <v>1.119818774308338E-2</v>
      </c>
      <c r="J3566" s="7">
        <v>13377936548.860001</v>
      </c>
      <c r="K3566">
        <v>3.6555</v>
      </c>
      <c r="L3566" s="3">
        <f t="shared" si="275"/>
        <v>0.99383417865528345</v>
      </c>
      <c r="M3566" s="3">
        <f t="shared" si="276"/>
        <v>1.1267662134779055E-2</v>
      </c>
      <c r="N3566">
        <f t="shared" si="277"/>
        <v>150738069.09306663</v>
      </c>
      <c r="O3566">
        <f t="shared" si="278"/>
        <v>41.235964736169237</v>
      </c>
      <c r="P3566" s="3">
        <f t="shared" si="279"/>
        <v>1.1267662134779055E-2</v>
      </c>
      <c r="Q3566" t="s">
        <v>1638</v>
      </c>
      <c r="R3566" t="s">
        <v>128</v>
      </c>
      <c r="S3566" t="s">
        <v>172</v>
      </c>
    </row>
    <row r="3567" spans="1:19" x14ac:dyDescent="0.35">
      <c r="A3567" t="s">
        <v>73</v>
      </c>
      <c r="B3567" t="s">
        <v>68</v>
      </c>
      <c r="C3567" t="s">
        <v>76</v>
      </c>
      <c r="D3567" t="s">
        <v>77</v>
      </c>
      <c r="E3567" t="s">
        <v>170</v>
      </c>
      <c r="F3567" t="s">
        <v>171</v>
      </c>
      <c r="H3567" t="s">
        <v>128</v>
      </c>
      <c r="I3567" s="3">
        <v>2.4422841572352499E-2</v>
      </c>
      <c r="J3567" s="7">
        <v>3523576276.3899999</v>
      </c>
      <c r="K3567">
        <v>3.6555</v>
      </c>
      <c r="L3567" s="3">
        <f t="shared" si="275"/>
        <v>0.96427497067965462</v>
      </c>
      <c r="M3567" s="3">
        <f t="shared" si="276"/>
        <v>2.5327673448931717E-2</v>
      </c>
      <c r="N3567">
        <f t="shared" si="277"/>
        <v>89243989.300808683</v>
      </c>
      <c r="O3567">
        <f t="shared" si="278"/>
        <v>24.413620380470164</v>
      </c>
      <c r="P3567" s="3">
        <f t="shared" si="279"/>
        <v>2.5327673448931717E-2</v>
      </c>
      <c r="Q3567" t="s">
        <v>1638</v>
      </c>
      <c r="R3567" t="s">
        <v>128</v>
      </c>
      <c r="S3567" t="s">
        <v>172</v>
      </c>
    </row>
    <row r="3568" spans="1:19" x14ac:dyDescent="0.35">
      <c r="A3568" t="s">
        <v>73</v>
      </c>
      <c r="B3568" t="s">
        <v>68</v>
      </c>
      <c r="C3568" t="s">
        <v>29</v>
      </c>
      <c r="D3568" t="s">
        <v>30</v>
      </c>
      <c r="E3568" t="s">
        <v>173</v>
      </c>
      <c r="F3568" t="s">
        <v>174</v>
      </c>
      <c r="G3568" t="s">
        <v>175</v>
      </c>
      <c r="H3568" t="s">
        <v>128</v>
      </c>
      <c r="I3568" s="3">
        <v>1.0170008769360801E-3</v>
      </c>
      <c r="J3568" s="7">
        <v>4774779027.79</v>
      </c>
      <c r="K3568">
        <v>3.6555</v>
      </c>
      <c r="L3568" s="3">
        <f t="shared" si="275"/>
        <v>0.98755954466773221</v>
      </c>
      <c r="M3568" s="3">
        <f t="shared" si="276"/>
        <v>1.0298122097318733E-3</v>
      </c>
      <c r="N3568">
        <f t="shared" si="277"/>
        <v>4917125.7415898256</v>
      </c>
      <c r="O3568">
        <f t="shared" si="278"/>
        <v>1.3451308279550884</v>
      </c>
      <c r="P3568" s="3">
        <f t="shared" si="279"/>
        <v>1.0298122097318733E-3</v>
      </c>
      <c r="Q3568" t="s">
        <v>1638</v>
      </c>
      <c r="R3568" t="s">
        <v>128</v>
      </c>
      <c r="S3568" t="s">
        <v>175</v>
      </c>
    </row>
    <row r="3569" spans="1:19" x14ac:dyDescent="0.35">
      <c r="A3569" t="s">
        <v>73</v>
      </c>
      <c r="B3569" t="s">
        <v>68</v>
      </c>
      <c r="C3569" t="s">
        <v>39</v>
      </c>
      <c r="D3569" t="s">
        <v>40</v>
      </c>
      <c r="E3569" t="s">
        <v>173</v>
      </c>
      <c r="F3569" t="s">
        <v>174</v>
      </c>
      <c r="G3569" t="s">
        <v>175</v>
      </c>
      <c r="H3569" t="s">
        <v>128</v>
      </c>
      <c r="I3569" s="3">
        <v>1.4409661516033401E-2</v>
      </c>
      <c r="J3569" s="7">
        <v>13377936548.860001</v>
      </c>
      <c r="K3569">
        <v>3.6555</v>
      </c>
      <c r="L3569" s="3">
        <f t="shared" si="275"/>
        <v>0.99383417865528345</v>
      </c>
      <c r="M3569" s="3">
        <f t="shared" si="276"/>
        <v>1.4499060130464146E-2</v>
      </c>
      <c r="N3569">
        <f t="shared" si="277"/>
        <v>193967506.44345516</v>
      </c>
      <c r="O3569">
        <f t="shared" si="278"/>
        <v>53.061826410465102</v>
      </c>
      <c r="P3569" s="3">
        <f t="shared" si="279"/>
        <v>1.4499060130464148E-2</v>
      </c>
      <c r="Q3569" t="s">
        <v>1638</v>
      </c>
      <c r="R3569" t="s">
        <v>128</v>
      </c>
      <c r="S3569" t="s">
        <v>175</v>
      </c>
    </row>
    <row r="3570" spans="1:19" x14ac:dyDescent="0.35">
      <c r="A3570" t="s">
        <v>73</v>
      </c>
      <c r="B3570" t="s">
        <v>68</v>
      </c>
      <c r="C3570" t="s">
        <v>76</v>
      </c>
      <c r="D3570" t="s">
        <v>77</v>
      </c>
      <c r="E3570" t="s">
        <v>173</v>
      </c>
      <c r="F3570" t="s">
        <v>174</v>
      </c>
      <c r="G3570" t="s">
        <v>175</v>
      </c>
      <c r="H3570" t="s">
        <v>128</v>
      </c>
      <c r="I3570" s="3">
        <v>4.366477025612156E-2</v>
      </c>
      <c r="J3570" s="7">
        <v>3523576276.3899999</v>
      </c>
      <c r="K3570">
        <v>3.6555</v>
      </c>
      <c r="L3570" s="3">
        <f t="shared" si="275"/>
        <v>0.96427497067965462</v>
      </c>
      <c r="M3570" s="3">
        <f t="shared" si="276"/>
        <v>4.52824884849444E-2</v>
      </c>
      <c r="N3570">
        <f t="shared" si="277"/>
        <v>159556302.16145343</v>
      </c>
      <c r="O3570">
        <f t="shared" si="278"/>
        <v>43.648283999850484</v>
      </c>
      <c r="P3570" s="3">
        <f t="shared" si="279"/>
        <v>4.52824884849444E-2</v>
      </c>
      <c r="Q3570" t="s">
        <v>1638</v>
      </c>
      <c r="R3570" t="s">
        <v>128</v>
      </c>
      <c r="S3570" t="s">
        <v>175</v>
      </c>
    </row>
    <row r="3571" spans="1:19" x14ac:dyDescent="0.35">
      <c r="A3571" t="s">
        <v>73</v>
      </c>
      <c r="B3571" t="s">
        <v>68</v>
      </c>
      <c r="C3571" t="s">
        <v>29</v>
      </c>
      <c r="D3571" t="s">
        <v>30</v>
      </c>
      <c r="E3571" t="s">
        <v>176</v>
      </c>
      <c r="F3571" t="s">
        <v>177</v>
      </c>
      <c r="G3571" t="s">
        <v>178</v>
      </c>
      <c r="H3571" t="s">
        <v>128</v>
      </c>
      <c r="I3571" s="3">
        <v>2.5444993114609201E-8</v>
      </c>
      <c r="J3571" s="7">
        <v>4774779027.79</v>
      </c>
      <c r="K3571">
        <v>3.6555</v>
      </c>
      <c r="L3571" s="3">
        <f t="shared" si="275"/>
        <v>0.98755954466773221</v>
      </c>
      <c r="M3571" s="3">
        <f t="shared" si="276"/>
        <v>2.5765528014992002E-8</v>
      </c>
      <c r="N3571">
        <f t="shared" si="277"/>
        <v>123.02470280591952</v>
      </c>
      <c r="O3571">
        <f t="shared" si="278"/>
        <v>3.3654685489240742E-5</v>
      </c>
      <c r="P3571" s="3">
        <f t="shared" si="279"/>
        <v>2.5765528014992002E-8</v>
      </c>
      <c r="Q3571" t="s">
        <v>1638</v>
      </c>
      <c r="R3571" t="s">
        <v>128</v>
      </c>
      <c r="S3571" t="s">
        <v>178</v>
      </c>
    </row>
    <row r="3572" spans="1:19" x14ac:dyDescent="0.35">
      <c r="A3572" t="s">
        <v>73</v>
      </c>
      <c r="B3572" t="s">
        <v>68</v>
      </c>
      <c r="C3572" t="s">
        <v>76</v>
      </c>
      <c r="D3572" t="s">
        <v>77</v>
      </c>
      <c r="E3572" t="s">
        <v>176</v>
      </c>
      <c r="F3572" t="s">
        <v>177</v>
      </c>
      <c r="G3572" t="s">
        <v>178</v>
      </c>
      <c r="H3572" t="s">
        <v>128</v>
      </c>
      <c r="I3572" s="3">
        <v>4.6033200854589702E-8</v>
      </c>
      <c r="J3572" s="7">
        <v>3523576276.3899999</v>
      </c>
      <c r="K3572">
        <v>3.6555</v>
      </c>
      <c r="L3572" s="3">
        <f t="shared" si="275"/>
        <v>0.96427497067965462</v>
      </c>
      <c r="M3572" s="3">
        <f t="shared" si="276"/>
        <v>4.7738666100753293E-8</v>
      </c>
      <c r="N3572">
        <f t="shared" si="277"/>
        <v>168.21083133911779</v>
      </c>
      <c r="O3572">
        <f t="shared" si="278"/>
        <v>4.6015820363593984E-5</v>
      </c>
      <c r="P3572" s="3">
        <f t="shared" si="279"/>
        <v>4.7738666100753286E-8</v>
      </c>
      <c r="Q3572" t="s">
        <v>1638</v>
      </c>
      <c r="R3572" t="s">
        <v>128</v>
      </c>
      <c r="S3572" t="s">
        <v>178</v>
      </c>
    </row>
    <row r="3573" spans="1:19" x14ac:dyDescent="0.35">
      <c r="A3573" t="s">
        <v>73</v>
      </c>
      <c r="B3573" t="s">
        <v>68</v>
      </c>
      <c r="C3573" t="s">
        <v>39</v>
      </c>
      <c r="D3573" t="s">
        <v>40</v>
      </c>
      <c r="E3573" t="s">
        <v>176</v>
      </c>
      <c r="F3573" t="s">
        <v>177</v>
      </c>
      <c r="G3573" t="s">
        <v>178</v>
      </c>
      <c r="H3573" t="s">
        <v>128</v>
      </c>
      <c r="I3573" s="3">
        <v>1.8311711415523099E-7</v>
      </c>
      <c r="J3573" s="7">
        <v>13377936548.860001</v>
      </c>
      <c r="K3573">
        <v>3.6555</v>
      </c>
      <c r="L3573" s="3">
        <f t="shared" si="275"/>
        <v>0.99383417865528345</v>
      </c>
      <c r="M3573" s="3">
        <f t="shared" si="276"/>
        <v>1.8425318638467365E-7</v>
      </c>
      <c r="N3573">
        <f t="shared" si="277"/>
        <v>2464.9274363794393</v>
      </c>
      <c r="O3573">
        <f t="shared" si="278"/>
        <v>6.7430650701119947E-4</v>
      </c>
      <c r="P3573" s="3">
        <f t="shared" si="279"/>
        <v>1.8425318638467365E-7</v>
      </c>
      <c r="Q3573" t="s">
        <v>1638</v>
      </c>
      <c r="R3573" t="s">
        <v>128</v>
      </c>
      <c r="S3573" t="s">
        <v>178</v>
      </c>
    </row>
    <row r="3574" spans="1:19" x14ac:dyDescent="0.35">
      <c r="A3574" t="s">
        <v>73</v>
      </c>
      <c r="B3574" t="s">
        <v>68</v>
      </c>
      <c r="C3574" t="s">
        <v>29</v>
      </c>
      <c r="D3574" t="s">
        <v>30</v>
      </c>
      <c r="E3574" t="s">
        <v>448</v>
      </c>
      <c r="F3574" t="s">
        <v>449</v>
      </c>
      <c r="G3574" t="s">
        <v>178</v>
      </c>
      <c r="H3574" t="s">
        <v>128</v>
      </c>
      <c r="I3574" s="3">
        <v>2.5810416033389002E-9</v>
      </c>
      <c r="J3574" s="7">
        <v>4774779027.79</v>
      </c>
      <c r="K3574">
        <v>3.6555</v>
      </c>
      <c r="L3574" s="3">
        <f t="shared" si="275"/>
        <v>0.98755954466773221</v>
      </c>
      <c r="M3574" s="3">
        <f t="shared" si="276"/>
        <v>2.6135554228350864E-9</v>
      </c>
      <c r="N3574">
        <f t="shared" si="277"/>
        <v>12.479149620919795</v>
      </c>
      <c r="O3574">
        <f t="shared" si="278"/>
        <v>3.4138010178962646E-6</v>
      </c>
      <c r="P3574" s="3">
        <f t="shared" si="279"/>
        <v>2.6135554228350864E-9</v>
      </c>
      <c r="Q3574" t="s">
        <v>1638</v>
      </c>
      <c r="R3574" t="s">
        <v>128</v>
      </c>
      <c r="S3574" t="s">
        <v>178</v>
      </c>
    </row>
    <row r="3575" spans="1:19" x14ac:dyDescent="0.35">
      <c r="A3575" t="s">
        <v>73</v>
      </c>
      <c r="B3575" t="s">
        <v>68</v>
      </c>
      <c r="C3575" t="s">
        <v>76</v>
      </c>
      <c r="D3575" t="s">
        <v>77</v>
      </c>
      <c r="E3575" t="s">
        <v>448</v>
      </c>
      <c r="F3575" t="s">
        <v>449</v>
      </c>
      <c r="G3575" t="s">
        <v>178</v>
      </c>
      <c r="H3575" t="s">
        <v>128</v>
      </c>
      <c r="I3575" s="3">
        <v>9.2545117079695252E-10</v>
      </c>
      <c r="J3575" s="7">
        <v>3523576276.3899999</v>
      </c>
      <c r="K3575">
        <v>3.6555</v>
      </c>
      <c r="L3575" s="3">
        <f t="shared" si="275"/>
        <v>0.96427497067965462</v>
      </c>
      <c r="M3575" s="3">
        <f t="shared" si="276"/>
        <v>9.5973783302149007E-10</v>
      </c>
      <c r="N3575">
        <f t="shared" si="277"/>
        <v>3.3817094599884694</v>
      </c>
      <c r="O3575">
        <f t="shared" si="278"/>
        <v>9.2510175351893563E-7</v>
      </c>
      <c r="P3575" s="3">
        <f t="shared" si="279"/>
        <v>9.5973783302149007E-10</v>
      </c>
      <c r="Q3575" t="s">
        <v>1638</v>
      </c>
      <c r="R3575" t="s">
        <v>128</v>
      </c>
      <c r="S3575" t="s">
        <v>178</v>
      </c>
    </row>
    <row r="3576" spans="1:19" x14ac:dyDescent="0.35">
      <c r="A3576" t="s">
        <v>73</v>
      </c>
      <c r="B3576" t="s">
        <v>68</v>
      </c>
      <c r="C3576" t="s">
        <v>39</v>
      </c>
      <c r="D3576" t="s">
        <v>40</v>
      </c>
      <c r="E3576" t="s">
        <v>448</v>
      </c>
      <c r="F3576" t="s">
        <v>449</v>
      </c>
      <c r="G3576" t="s">
        <v>178</v>
      </c>
      <c r="H3576" t="s">
        <v>128</v>
      </c>
      <c r="I3576" s="3">
        <v>2.5366534870264899E-8</v>
      </c>
      <c r="J3576" s="7">
        <v>13377936548.860001</v>
      </c>
      <c r="K3576">
        <v>3.6555</v>
      </c>
      <c r="L3576" s="3">
        <f t="shared" si="275"/>
        <v>0.99383417865528345</v>
      </c>
      <c r="M3576" s="3">
        <f t="shared" si="276"/>
        <v>2.5523910743930464E-8</v>
      </c>
      <c r="N3576">
        <f t="shared" si="277"/>
        <v>341.45725841106781</v>
      </c>
      <c r="O3576">
        <f t="shared" si="278"/>
        <v>9.3409180251967676E-5</v>
      </c>
      <c r="P3576" s="3">
        <f t="shared" si="279"/>
        <v>2.5523910743930464E-8</v>
      </c>
      <c r="Q3576" t="s">
        <v>1638</v>
      </c>
      <c r="R3576" t="s">
        <v>128</v>
      </c>
      <c r="S3576" t="s">
        <v>178</v>
      </c>
    </row>
    <row r="3577" spans="1:19" x14ac:dyDescent="0.35">
      <c r="A3577" t="s">
        <v>73</v>
      </c>
      <c r="B3577" t="s">
        <v>68</v>
      </c>
      <c r="C3577" t="s">
        <v>29</v>
      </c>
      <c r="D3577" t="s">
        <v>30</v>
      </c>
      <c r="E3577" t="s">
        <v>211</v>
      </c>
      <c r="F3577" t="s">
        <v>212</v>
      </c>
      <c r="G3577" t="s">
        <v>213</v>
      </c>
      <c r="H3577" t="s">
        <v>128</v>
      </c>
      <c r="I3577" s="3">
        <v>3.6019920644923511E-4</v>
      </c>
      <c r="J3577" s="7">
        <v>4774779027.79</v>
      </c>
      <c r="K3577">
        <v>3.6555</v>
      </c>
      <c r="L3577" s="3">
        <f t="shared" si="275"/>
        <v>0.98755954466773221</v>
      </c>
      <c r="M3577" s="3">
        <f t="shared" si="276"/>
        <v>3.647366970367598E-4</v>
      </c>
      <c r="N3577">
        <f t="shared" si="277"/>
        <v>1741537.1316765158</v>
      </c>
      <c r="O3577">
        <f t="shared" si="278"/>
        <v>0.47641557425154307</v>
      </c>
      <c r="P3577" s="3">
        <f t="shared" si="279"/>
        <v>3.647366970367598E-4</v>
      </c>
      <c r="Q3577" t="s">
        <v>1638</v>
      </c>
      <c r="R3577" t="s">
        <v>128</v>
      </c>
      <c r="S3577" t="s">
        <v>213</v>
      </c>
    </row>
    <row r="3578" spans="1:19" x14ac:dyDescent="0.35">
      <c r="A3578" t="s">
        <v>73</v>
      </c>
      <c r="B3578" t="s">
        <v>68</v>
      </c>
      <c r="C3578" t="s">
        <v>76</v>
      </c>
      <c r="D3578" t="s">
        <v>77</v>
      </c>
      <c r="E3578" t="s">
        <v>211</v>
      </c>
      <c r="F3578" t="s">
        <v>212</v>
      </c>
      <c r="G3578" t="s">
        <v>213</v>
      </c>
      <c r="H3578" t="s">
        <v>128</v>
      </c>
      <c r="I3578" s="3">
        <v>8.3981267660140696E-4</v>
      </c>
      <c r="J3578" s="7">
        <v>3523576276.3899999</v>
      </c>
      <c r="K3578">
        <v>3.6555</v>
      </c>
      <c r="L3578" s="3">
        <f t="shared" si="275"/>
        <v>0.96427497067965462</v>
      </c>
      <c r="M3578" s="3">
        <f t="shared" si="276"/>
        <v>8.7092655325220951E-4</v>
      </c>
      <c r="N3578">
        <f t="shared" si="277"/>
        <v>3068776.1415175973</v>
      </c>
      <c r="O3578">
        <f t="shared" si="278"/>
        <v>0.8394955933572964</v>
      </c>
      <c r="P3578" s="3">
        <f t="shared" si="279"/>
        <v>8.7092655325220951E-4</v>
      </c>
      <c r="Q3578" t="s">
        <v>1638</v>
      </c>
      <c r="R3578" t="s">
        <v>128</v>
      </c>
      <c r="S3578" t="s">
        <v>213</v>
      </c>
    </row>
    <row r="3579" spans="1:19" x14ac:dyDescent="0.35">
      <c r="A3579" t="s">
        <v>73</v>
      </c>
      <c r="B3579" t="s">
        <v>68</v>
      </c>
      <c r="C3579" t="s">
        <v>39</v>
      </c>
      <c r="D3579" t="s">
        <v>40</v>
      </c>
      <c r="E3579" t="s">
        <v>211</v>
      </c>
      <c r="F3579" t="s">
        <v>212</v>
      </c>
      <c r="G3579" t="s">
        <v>213</v>
      </c>
      <c r="H3579" t="s">
        <v>128</v>
      </c>
      <c r="I3579" s="3">
        <v>8.7620263697613088E-4</v>
      </c>
      <c r="J3579" s="7">
        <v>13377936548.860001</v>
      </c>
      <c r="K3579">
        <v>3.6555</v>
      </c>
      <c r="L3579" s="3">
        <f t="shared" si="275"/>
        <v>0.99383417865528345</v>
      </c>
      <c r="M3579" s="3">
        <f t="shared" si="276"/>
        <v>8.8163866346565483E-4</v>
      </c>
      <c r="N3579">
        <f t="shared" si="277"/>
        <v>11794506.098865265</v>
      </c>
      <c r="O3579">
        <f t="shared" si="278"/>
        <v>3.2265096700493134</v>
      </c>
      <c r="P3579" s="3">
        <f t="shared" si="279"/>
        <v>8.8163866346565472E-4</v>
      </c>
      <c r="Q3579" t="s">
        <v>1638</v>
      </c>
      <c r="R3579" t="s">
        <v>128</v>
      </c>
      <c r="S3579" t="s">
        <v>213</v>
      </c>
    </row>
    <row r="3580" spans="1:19" x14ac:dyDescent="0.35">
      <c r="A3580" t="s">
        <v>73</v>
      </c>
      <c r="B3580" t="s">
        <v>68</v>
      </c>
      <c r="C3580" t="s">
        <v>29</v>
      </c>
      <c r="D3580" t="s">
        <v>30</v>
      </c>
      <c r="E3580" t="s">
        <v>217</v>
      </c>
      <c r="F3580" t="s">
        <v>218</v>
      </c>
      <c r="G3580" t="s">
        <v>202</v>
      </c>
      <c r="H3580" t="s">
        <v>128</v>
      </c>
      <c r="I3580" s="3">
        <v>2.7323656786627099E-3</v>
      </c>
      <c r="J3580" s="7">
        <v>4774779027.79</v>
      </c>
      <c r="K3580">
        <v>3.6555</v>
      </c>
      <c r="L3580" s="3">
        <f t="shared" si="275"/>
        <v>0.98755954466773221</v>
      </c>
      <c r="M3580" s="3">
        <f t="shared" si="276"/>
        <v>2.766785753239845E-3</v>
      </c>
      <c r="N3580">
        <f t="shared" si="277"/>
        <v>13210790.58895777</v>
      </c>
      <c r="O3580">
        <f t="shared" si="278"/>
        <v>3.6139490053228749</v>
      </c>
      <c r="P3580" s="3">
        <f t="shared" si="279"/>
        <v>2.766785753239845E-3</v>
      </c>
      <c r="Q3580" t="s">
        <v>1638</v>
      </c>
      <c r="R3580" t="s">
        <v>128</v>
      </c>
      <c r="S3580" t="s">
        <v>202</v>
      </c>
    </row>
    <row r="3581" spans="1:19" x14ac:dyDescent="0.35">
      <c r="A3581" t="s">
        <v>73</v>
      </c>
      <c r="B3581" t="s">
        <v>68</v>
      </c>
      <c r="C3581" t="s">
        <v>39</v>
      </c>
      <c r="D3581" t="s">
        <v>40</v>
      </c>
      <c r="E3581" t="s">
        <v>217</v>
      </c>
      <c r="F3581" t="s">
        <v>218</v>
      </c>
      <c r="G3581" t="s">
        <v>202</v>
      </c>
      <c r="H3581" t="s">
        <v>128</v>
      </c>
      <c r="I3581" s="3">
        <v>2.9184612927684E-3</v>
      </c>
      <c r="J3581" s="7">
        <v>13377936548.860001</v>
      </c>
      <c r="K3581">
        <v>3.6555</v>
      </c>
      <c r="L3581" s="3">
        <f t="shared" si="275"/>
        <v>0.99383417865528345</v>
      </c>
      <c r="M3581" s="3">
        <f t="shared" si="276"/>
        <v>2.9365676442293935E-3</v>
      </c>
      <c r="N3581">
        <f t="shared" si="277"/>
        <v>39285215.615936115</v>
      </c>
      <c r="O3581">
        <f t="shared" si="278"/>
        <v>10.746878844463444</v>
      </c>
      <c r="P3581" s="3">
        <f t="shared" si="279"/>
        <v>2.9365676442293935E-3</v>
      </c>
      <c r="Q3581" t="s">
        <v>1638</v>
      </c>
      <c r="R3581" t="s">
        <v>128</v>
      </c>
      <c r="S3581" t="s">
        <v>202</v>
      </c>
    </row>
    <row r="3582" spans="1:19" x14ac:dyDescent="0.35">
      <c r="A3582" t="s">
        <v>73</v>
      </c>
      <c r="B3582" t="s">
        <v>68</v>
      </c>
      <c r="C3582" t="s">
        <v>76</v>
      </c>
      <c r="D3582" t="s">
        <v>77</v>
      </c>
      <c r="E3582" t="s">
        <v>217</v>
      </c>
      <c r="F3582" t="s">
        <v>218</v>
      </c>
      <c r="G3582" t="s">
        <v>202</v>
      </c>
      <c r="H3582" t="s">
        <v>128</v>
      </c>
      <c r="I3582" s="3">
        <v>4.0914772906492898E-3</v>
      </c>
      <c r="J3582" s="7">
        <v>3523576276.3899999</v>
      </c>
      <c r="K3582">
        <v>3.6555</v>
      </c>
      <c r="L3582" s="3">
        <f t="shared" si="275"/>
        <v>0.96427497067965462</v>
      </c>
      <c r="M3582" s="3">
        <f t="shared" si="276"/>
        <v>4.2430607607345386E-3</v>
      </c>
      <c r="N3582">
        <f t="shared" si="277"/>
        <v>14950748.235805526</v>
      </c>
      <c r="O3582">
        <f t="shared" si="278"/>
        <v>4.0899324950911033</v>
      </c>
      <c r="P3582" s="3">
        <f t="shared" si="279"/>
        <v>4.2430607607345386E-3</v>
      </c>
      <c r="Q3582" t="s">
        <v>1638</v>
      </c>
      <c r="R3582" t="s">
        <v>128</v>
      </c>
      <c r="S3582" t="s">
        <v>202</v>
      </c>
    </row>
    <row r="3584" spans="1:19" x14ac:dyDescent="0.35">
      <c r="N3584" s="6"/>
    </row>
  </sheetData>
  <autoFilter ref="A1:S3582" xr:uid="{00000000-0001-0000-0A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Huella Soberanos</vt:lpstr>
      <vt:lpstr>Intensidad Soberanos</vt:lpstr>
      <vt:lpstr>Huella por Sector</vt:lpstr>
      <vt:lpstr>Intensidad por Sector</vt:lpstr>
      <vt:lpstr>Mayores contribuyentes</vt:lpstr>
      <vt:lpstr>Intensidad FFMM</vt:lpstr>
      <vt:lpstr>Intensidad y Benchmarks</vt:lpstr>
      <vt:lpstr>Auditoría</vt:lpstr>
      <vt:lpstr>Comparables_Universo</vt:lpstr>
      <vt:lpstr>BD</vt:lpstr>
      <vt:lpstr>G&amp;P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 Olivares Untiveros</cp:lastModifiedBy>
  <dcterms:created xsi:type="dcterms:W3CDTF">2026-08-28T06:42:39Z</dcterms:created>
  <dcterms:modified xsi:type="dcterms:W3CDTF">2026-08-28T07:47:05Z</dcterms:modified>
</cp:coreProperties>
</file>